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namedSheetViews/namedSheetView1.xml" ContentType="application/vnd.ms-excel.namedsheetview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coffeeandtea.sharepoint.com/sites/TreinamentosPiumhi/Registro de Treinamentos/Banco de Dados Power BI/"/>
    </mc:Choice>
  </mc:AlternateContent>
  <xr:revisionPtr revIDLastSave="0" documentId="8_{5B91A831-B26B-4CB8-B8BF-53E303918022}" xr6:coauthVersionLast="47" xr6:coauthVersionMax="47" xr10:uidLastSave="{00000000-0000-0000-0000-000000000000}"/>
  <bookViews>
    <workbookView minimized="1" xWindow="6108" yWindow="3708" windowWidth="17280" windowHeight="8880" tabRatio="841" firstSheet="1" activeTab="1" xr2:uid="{F9183808-8B6F-4561-980A-DB97BB3B90C0}"/>
  </bookViews>
  <sheets>
    <sheet name="BASE " sheetId="42" state="hidden" r:id="rId1"/>
    <sheet name="CADASTRO" sheetId="62" r:id="rId2"/>
    <sheet name="NR05" sheetId="2" r:id="rId3"/>
    <sheet name="NR06 EPI" sheetId="45" r:id="rId4"/>
    <sheet name="NR10" sheetId="3" r:id="rId5"/>
    <sheet name="NR10 SEP" sheetId="50" r:id="rId6"/>
    <sheet name="NR11 EMPILH" sheetId="5" r:id="rId7"/>
    <sheet name="NR 12" sheetId="7" r:id="rId8"/>
    <sheet name="NR 13 VASO DE PRESSAO" sheetId="56" r:id="rId9"/>
    <sheet name="NR18 PTA" sheetId="6" r:id="rId10"/>
    <sheet name="NR20" sheetId="60" r:id="rId11"/>
    <sheet name="NR23 BRIGADA" sheetId="8" r:id="rId12"/>
    <sheet name="NR33 EXECUT" sheetId="9" r:id="rId13"/>
    <sheet name="NR33 SUPERV" sheetId="11" r:id="rId14"/>
    <sheet name="NR33 RESGATISTA" sheetId="46" r:id="rId15"/>
    <sheet name="NR 34 TRABALHO A QUENTE" sheetId="55" r:id="rId16"/>
    <sheet name="NR35" sheetId="12" r:id="rId17"/>
    <sheet name="CCC" sheetId="15" r:id="rId18"/>
    <sheet name="BOS" sheetId="14" r:id="rId19"/>
    <sheet name="WLMRA" sheetId="18" r:id="rId20"/>
    <sheet name="LOTOTO" sheetId="16" r:id="rId21"/>
    <sheet name="PT" sheetId="17" r:id="rId22"/>
    <sheet name="PAE" sheetId="40" r:id="rId23"/>
    <sheet name="USO DE ESCADAS" sheetId="54" state="hidden" r:id="rId24"/>
    <sheet name="LAIA" sheetId="29" r:id="rId25"/>
    <sheet name="GESTAO DE RESIDUOS" sheetId="51" r:id="rId26"/>
    <sheet name="REPORTE INCIDENTES" sheetId="53" r:id="rId27"/>
    <sheet name="MANUSEIO PROD. QUIM." sheetId="35" r:id="rId28"/>
    <sheet name="BPF" sheetId="19" r:id="rId29"/>
    <sheet name="BPM" sheetId="20" r:id="rId30"/>
    <sheet name="BPAT" sheetId="21" r:id="rId31"/>
    <sheet name="ALERGENICOS" sheetId="30" r:id="rId32"/>
    <sheet name="APPCC" sheetId="36" r:id="rId33"/>
    <sheet name="PPRO-PENEIRAS" sheetId="23" r:id="rId34"/>
    <sheet name="PPRO-METAIS" sheetId="57" r:id="rId35"/>
    <sheet name="PPRO-IMÃS" sheetId="22" r:id="rId36"/>
    <sheet name="PPRO-VERIFICADOR" sheetId="24" r:id="rId37"/>
    <sheet name="HOLD AND RELEASE" sheetId="32" r:id="rId38"/>
    <sheet name="DEFEITOS DE EMBALAGENS" sheetId="63" r:id="rId39"/>
    <sheet name="AUTO CONT - ALMOF." sheetId="25" r:id="rId40"/>
    <sheet name="AUTO CONT - VACUO" sheetId="26" r:id="rId41"/>
    <sheet name="AUTO CONT - MOAGEM" sheetId="27" r:id="rId42"/>
    <sheet name="AUTO CONT - TORRA" sheetId="49" r:id="rId43"/>
    <sheet name="CONTINGENCIA" sheetId="58" r:id="rId44"/>
    <sheet name="AUDITOR FSSC 22000" sheetId="33" r:id="rId45"/>
    <sheet name="INTERPRETAÇÃO FSSC 22000" sheetId="59" r:id="rId46"/>
    <sheet name="COMPLIANCE" sheetId="48" r:id="rId47"/>
  </sheets>
  <definedNames>
    <definedName name="_xlnm._FilterDatabase" localSheetId="25" hidden="1">'GESTAO DE RESIDUOS'!#REF!</definedName>
    <definedName name="_xlnm._FilterDatabase" localSheetId="24" hidden="1">LAIA!#REF!</definedName>
    <definedName name="_xlnm._FilterDatabase" localSheetId="26" hidden="1">'REPORTE INCIDENTES'!#REF!</definedName>
    <definedName name="DadosExternos_1" localSheetId="1" hidden="1">'CADASTRO'!$A$1:$H$329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5" i="19" l="1"/>
  <c r="F55" i="2"/>
  <c r="M29" i="58"/>
  <c r="I29" i="58" s="1"/>
  <c r="J29" i="58"/>
  <c r="F29" i="58"/>
  <c r="M69" i="36"/>
  <c r="J69" i="36"/>
  <c r="I69" i="36"/>
  <c r="F69" i="36"/>
  <c r="M40" i="12"/>
  <c r="I40" i="12" s="1"/>
  <c r="J40" i="12"/>
  <c r="F40" i="12"/>
  <c r="M159" i="5"/>
  <c r="I159" i="5" s="1"/>
  <c r="J159" i="5"/>
  <c r="F159" i="5"/>
  <c r="I473" i="29"/>
  <c r="F642" i="16"/>
  <c r="J642" i="16"/>
  <c r="M642" i="16"/>
  <c r="I642" i="16" s="1"/>
  <c r="F340" i="16"/>
  <c r="J340" i="16"/>
  <c r="M340" i="16"/>
  <c r="I340" i="16" s="1"/>
  <c r="F362" i="16"/>
  <c r="J362" i="16"/>
  <c r="M362" i="16"/>
  <c r="I362" i="16" s="1"/>
  <c r="F423" i="16"/>
  <c r="J423" i="16"/>
  <c r="M423" i="16"/>
  <c r="I423" i="16" s="1"/>
  <c r="F200" i="16"/>
  <c r="J200" i="16"/>
  <c r="M200" i="16"/>
  <c r="I200" i="16" s="1"/>
  <c r="F127" i="16"/>
  <c r="J127" i="16"/>
  <c r="M127" i="16"/>
  <c r="I127" i="16" s="1"/>
  <c r="F46" i="16"/>
  <c r="J46" i="16"/>
  <c r="M46" i="16"/>
  <c r="I46" i="16" s="1"/>
  <c r="F186" i="18"/>
  <c r="J186" i="18"/>
  <c r="M186" i="18"/>
  <c r="I186" i="18" s="1"/>
  <c r="F310" i="17"/>
  <c r="J310" i="17"/>
  <c r="M310" i="17"/>
  <c r="I310" i="17" s="1"/>
  <c r="F329" i="17"/>
  <c r="J329" i="17"/>
  <c r="M329" i="17"/>
  <c r="I329" i="17" s="1"/>
  <c r="F380" i="17"/>
  <c r="J380" i="17"/>
  <c r="M380" i="17"/>
  <c r="I380" i="17" s="1"/>
  <c r="F182" i="17"/>
  <c r="J182" i="17"/>
  <c r="M182" i="17"/>
  <c r="I182" i="17" s="1"/>
  <c r="F342" i="17"/>
  <c r="J342" i="17"/>
  <c r="M342" i="17"/>
  <c r="I342" i="17" s="1"/>
  <c r="F118" i="17"/>
  <c r="J118" i="17"/>
  <c r="M118" i="17"/>
  <c r="I118" i="17" s="1"/>
  <c r="F43" i="17"/>
  <c r="J43" i="17"/>
  <c r="M43" i="17"/>
  <c r="I43" i="17" s="1"/>
  <c r="F315" i="18"/>
  <c r="J315" i="18"/>
  <c r="M315" i="18"/>
  <c r="I315" i="18" s="1"/>
  <c r="F335" i="18"/>
  <c r="J335" i="18"/>
  <c r="M335" i="18"/>
  <c r="I335" i="18" s="1"/>
  <c r="F383" i="18"/>
  <c r="J383" i="18"/>
  <c r="M383" i="18"/>
  <c r="I383" i="18" s="1"/>
  <c r="F124" i="18"/>
  <c r="J124" i="18"/>
  <c r="M124" i="18"/>
  <c r="I124" i="18" s="1"/>
  <c r="F47" i="18"/>
  <c r="J47" i="18"/>
  <c r="M47" i="18"/>
  <c r="I47" i="18" s="1"/>
  <c r="F515" i="35"/>
  <c r="J515" i="35"/>
  <c r="M515" i="35"/>
  <c r="I515" i="35" s="1"/>
  <c r="F516" i="35"/>
  <c r="J516" i="35"/>
  <c r="M516" i="35"/>
  <c r="I516" i="35" s="1"/>
  <c r="F532" i="53"/>
  <c r="J532" i="53"/>
  <c r="M532" i="53"/>
  <c r="I532" i="53" s="1"/>
  <c r="F533" i="53"/>
  <c r="J533" i="53"/>
  <c r="M533" i="53"/>
  <c r="I533" i="53" s="1"/>
  <c r="F541" i="51"/>
  <c r="J541" i="51"/>
  <c r="M541" i="51"/>
  <c r="I541" i="51" s="1"/>
  <c r="F542" i="51"/>
  <c r="J542" i="51"/>
  <c r="M542" i="51"/>
  <c r="I542" i="51" s="1"/>
  <c r="F398" i="29"/>
  <c r="J398" i="29"/>
  <c r="M398" i="29"/>
  <c r="I398" i="29" s="1"/>
  <c r="F456" i="29"/>
  <c r="J456" i="29"/>
  <c r="M456" i="29"/>
  <c r="I456" i="29" s="1"/>
  <c r="F628" i="40"/>
  <c r="J628" i="40"/>
  <c r="M628" i="40"/>
  <c r="I628" i="40" s="1"/>
  <c r="F629" i="40"/>
  <c r="J629" i="40"/>
  <c r="M629" i="40"/>
  <c r="I629" i="40" s="1"/>
  <c r="F316" i="14"/>
  <c r="J316" i="14"/>
  <c r="M316" i="14"/>
  <c r="I316" i="14" s="1"/>
  <c r="F364" i="14"/>
  <c r="J364" i="14"/>
  <c r="M364" i="14"/>
  <c r="I364" i="14" s="1"/>
  <c r="F293" i="15"/>
  <c r="J293" i="15"/>
  <c r="M293" i="15"/>
  <c r="I293" i="15" s="1"/>
  <c r="F340" i="15"/>
  <c r="J340" i="15"/>
  <c r="M340" i="15"/>
  <c r="I340" i="15" s="1"/>
  <c r="F275" i="45"/>
  <c r="J275" i="45"/>
  <c r="M275" i="45"/>
  <c r="I275" i="45" s="1"/>
  <c r="F316" i="45"/>
  <c r="J316" i="45"/>
  <c r="M316" i="45"/>
  <c r="I316" i="45" s="1"/>
  <c r="M338" i="19" l="1"/>
  <c r="I338" i="19" s="1"/>
  <c r="J338" i="19"/>
  <c r="F338" i="19"/>
  <c r="M80" i="57"/>
  <c r="I80" i="57" s="1"/>
  <c r="J80" i="57"/>
  <c r="F80" i="57"/>
  <c r="M93" i="23"/>
  <c r="I93" i="23" s="1"/>
  <c r="J93" i="23"/>
  <c r="F93" i="23"/>
  <c r="F6" i="35"/>
  <c r="J6" i="35"/>
  <c r="M6" i="35"/>
  <c r="I6" i="35" s="1"/>
  <c r="F271" i="35"/>
  <c r="J271" i="35"/>
  <c r="M271" i="35"/>
  <c r="I271" i="35" s="1"/>
  <c r="F7" i="53"/>
  <c r="J7" i="53"/>
  <c r="M7" i="53"/>
  <c r="I7" i="53" s="1"/>
  <c r="F280" i="53"/>
  <c r="J280" i="53"/>
  <c r="M280" i="53"/>
  <c r="I280" i="53" s="1"/>
  <c r="F7" i="51"/>
  <c r="J7" i="51"/>
  <c r="M7" i="51"/>
  <c r="I7" i="51" s="1"/>
  <c r="F286" i="51"/>
  <c r="J286" i="51"/>
  <c r="M286" i="51"/>
  <c r="I286" i="51" s="1"/>
  <c r="F10" i="29"/>
  <c r="J10" i="29"/>
  <c r="M10" i="29"/>
  <c r="I10" i="29" s="1"/>
  <c r="F146" i="29"/>
  <c r="J146" i="29"/>
  <c r="M146" i="29"/>
  <c r="I146" i="29" s="1"/>
  <c r="F405" i="29"/>
  <c r="J405" i="29"/>
  <c r="M405" i="29"/>
  <c r="I405" i="29" s="1"/>
  <c r="F321" i="40"/>
  <c r="J321" i="40"/>
  <c r="M321" i="40"/>
  <c r="I321" i="40" s="1"/>
  <c r="F9" i="40"/>
  <c r="J9" i="40"/>
  <c r="M9" i="40"/>
  <c r="I9" i="40" s="1"/>
  <c r="F427" i="17"/>
  <c r="J427" i="17"/>
  <c r="M427" i="17"/>
  <c r="I427" i="17" s="1"/>
  <c r="F6" i="17"/>
  <c r="J6" i="17"/>
  <c r="M6" i="17"/>
  <c r="I6" i="17" s="1"/>
  <c r="F335" i="17"/>
  <c r="J335" i="17"/>
  <c r="M335" i="17"/>
  <c r="I335" i="17" s="1"/>
  <c r="F8" i="16"/>
  <c r="J8" i="16"/>
  <c r="M8" i="16"/>
  <c r="I8" i="16" s="1"/>
  <c r="F469" i="16"/>
  <c r="J469" i="16"/>
  <c r="M469" i="16"/>
  <c r="I469" i="16" s="1"/>
  <c r="F370" i="16"/>
  <c r="J370" i="16"/>
  <c r="M370" i="16"/>
  <c r="I370" i="16" s="1"/>
  <c r="F599" i="18"/>
  <c r="J599" i="18"/>
  <c r="M599" i="18"/>
  <c r="I599" i="18" s="1"/>
  <c r="F428" i="18"/>
  <c r="J428" i="18"/>
  <c r="M428" i="18"/>
  <c r="I428" i="18" s="1"/>
  <c r="F6" i="18"/>
  <c r="J6" i="18"/>
  <c r="M6" i="18"/>
  <c r="I6" i="18" s="1"/>
  <c r="F341" i="18"/>
  <c r="J341" i="18"/>
  <c r="M341" i="18"/>
  <c r="I341" i="18" s="1"/>
  <c r="F324" i="14"/>
  <c r="J324" i="14"/>
  <c r="M324" i="14"/>
  <c r="I324" i="14" s="1"/>
  <c r="F6" i="15"/>
  <c r="J6" i="15"/>
  <c r="M6" i="15"/>
  <c r="I6" i="15" s="1"/>
  <c r="F299" i="15"/>
  <c r="J299" i="15"/>
  <c r="M299" i="15"/>
  <c r="I299" i="15" s="1"/>
  <c r="F210" i="45"/>
  <c r="J210" i="45"/>
  <c r="M210" i="45"/>
  <c r="I210" i="45" s="1"/>
  <c r="F279" i="45"/>
  <c r="J279" i="45"/>
  <c r="M279" i="45"/>
  <c r="I279" i="45" s="1"/>
  <c r="F15" i="60"/>
  <c r="J15" i="60"/>
  <c r="M15" i="60"/>
  <c r="I15" i="60" s="1"/>
  <c r="F16" i="60"/>
  <c r="J16" i="60"/>
  <c r="M16" i="60"/>
  <c r="I16" i="60" s="1"/>
  <c r="F28" i="11"/>
  <c r="J28" i="11"/>
  <c r="M28" i="11"/>
  <c r="I28" i="11" s="1"/>
  <c r="F8" i="11"/>
  <c r="J8" i="11"/>
  <c r="M8" i="11"/>
  <c r="I8" i="11" s="1"/>
  <c r="F127" i="11"/>
  <c r="J127" i="11"/>
  <c r="M127" i="11"/>
  <c r="I127" i="11" s="1"/>
  <c r="F121" i="11"/>
  <c r="J121" i="11"/>
  <c r="M121" i="11"/>
  <c r="I121" i="11" s="1"/>
  <c r="F84" i="11"/>
  <c r="J84" i="11"/>
  <c r="M84" i="11"/>
  <c r="I84" i="11" s="1"/>
  <c r="F13" i="11"/>
  <c r="J13" i="11"/>
  <c r="M13" i="11"/>
  <c r="I13" i="11" s="1"/>
  <c r="F109" i="11"/>
  <c r="J109" i="11"/>
  <c r="M109" i="11"/>
  <c r="I109" i="11" s="1"/>
  <c r="F93" i="12"/>
  <c r="J93" i="12"/>
  <c r="M93" i="12"/>
  <c r="I93" i="12" s="1"/>
  <c r="M97" i="5"/>
  <c r="I97" i="5" s="1"/>
  <c r="J97" i="5"/>
  <c r="F97" i="5"/>
  <c r="M103" i="5"/>
  <c r="I103" i="5" s="1"/>
  <c r="J103" i="5"/>
  <c r="F103" i="5"/>
  <c r="M11" i="5"/>
  <c r="I11" i="5" s="1"/>
  <c r="J11" i="5"/>
  <c r="F11" i="5"/>
  <c r="M56" i="5"/>
  <c r="I56" i="5" s="1"/>
  <c r="J56" i="5"/>
  <c r="F56" i="5"/>
  <c r="F257" i="18"/>
  <c r="J257" i="18"/>
  <c r="M257" i="18"/>
  <c r="I257" i="18" s="1"/>
  <c r="F211" i="53"/>
  <c r="J211" i="53"/>
  <c r="M211" i="53"/>
  <c r="I211" i="53" s="1"/>
  <c r="F250" i="17"/>
  <c r="J250" i="17"/>
  <c r="M250" i="17"/>
  <c r="I250" i="17" s="1"/>
  <c r="F245" i="40"/>
  <c r="J245" i="40"/>
  <c r="M245" i="40"/>
  <c r="I245" i="40" s="1"/>
  <c r="F204" i="35"/>
  <c r="J204" i="35"/>
  <c r="M204" i="35"/>
  <c r="I204" i="35" s="1"/>
  <c r="F280" i="16"/>
  <c r="J280" i="16"/>
  <c r="M280" i="16"/>
  <c r="I280" i="16" s="1"/>
  <c r="F304" i="29"/>
  <c r="J304" i="29"/>
  <c r="M304" i="29"/>
  <c r="I304" i="29" s="1"/>
  <c r="F217" i="51"/>
  <c r="J217" i="51"/>
  <c r="M217" i="51"/>
  <c r="I217" i="51" s="1"/>
  <c r="F238" i="14"/>
  <c r="J238" i="14"/>
  <c r="M238" i="14"/>
  <c r="I238" i="14" s="1"/>
  <c r="M42" i="12"/>
  <c r="I42" i="12" s="1"/>
  <c r="J42" i="12"/>
  <c r="F42" i="12"/>
  <c r="M140" i="12"/>
  <c r="I140" i="12" s="1"/>
  <c r="J140" i="12"/>
  <c r="F140" i="12"/>
  <c r="M152" i="46"/>
  <c r="I152" i="46" s="1"/>
  <c r="J152" i="46"/>
  <c r="F152" i="46"/>
  <c r="M108" i="46"/>
  <c r="I108" i="46" s="1"/>
  <c r="J108" i="46"/>
  <c r="F108" i="46"/>
  <c r="M56" i="46"/>
  <c r="I56" i="46" s="1"/>
  <c r="J56" i="46"/>
  <c r="F56" i="46"/>
  <c r="M21" i="46"/>
  <c r="I21" i="46" s="1"/>
  <c r="J21" i="46"/>
  <c r="F21" i="46"/>
  <c r="M39" i="46"/>
  <c r="I39" i="46" s="1"/>
  <c r="J39" i="46"/>
  <c r="F39" i="46"/>
  <c r="M98" i="46"/>
  <c r="I98" i="46" s="1"/>
  <c r="J98" i="46"/>
  <c r="F98" i="46"/>
  <c r="F641" i="17"/>
  <c r="J641" i="17"/>
  <c r="M641" i="17"/>
  <c r="I641" i="17" s="1"/>
  <c r="F648" i="18"/>
  <c r="J648" i="18"/>
  <c r="M648" i="18"/>
  <c r="I648" i="18" s="1"/>
  <c r="F696" i="16"/>
  <c r="J696" i="16"/>
  <c r="M696" i="16"/>
  <c r="I696" i="16" s="1"/>
  <c r="F165" i="17"/>
  <c r="J165" i="17"/>
  <c r="M165" i="17"/>
  <c r="I165" i="17" s="1"/>
  <c r="F183" i="16"/>
  <c r="J183" i="16"/>
  <c r="M183" i="16"/>
  <c r="I183" i="16" s="1"/>
  <c r="M169" i="18"/>
  <c r="I169" i="18" s="1"/>
  <c r="J169" i="18"/>
  <c r="F169" i="18"/>
  <c r="F151" i="35"/>
  <c r="J151" i="35"/>
  <c r="M151" i="35"/>
  <c r="I151" i="35" s="1"/>
  <c r="F153" i="53"/>
  <c r="J153" i="53"/>
  <c r="M153" i="53"/>
  <c r="I153" i="53" s="1"/>
  <c r="F159" i="51"/>
  <c r="J159" i="51"/>
  <c r="M159" i="51"/>
  <c r="I159" i="51" s="1"/>
  <c r="F220" i="29"/>
  <c r="J220" i="29"/>
  <c r="M220" i="29"/>
  <c r="I220" i="29" s="1"/>
  <c r="F179" i="40"/>
  <c r="J179" i="40"/>
  <c r="M179" i="40"/>
  <c r="I179" i="40" s="1"/>
  <c r="F53" i="40"/>
  <c r="J53" i="40"/>
  <c r="M53" i="40"/>
  <c r="I53" i="40" s="1"/>
  <c r="F226" i="17"/>
  <c r="J226" i="17"/>
  <c r="M226" i="17"/>
  <c r="I226" i="17" s="1"/>
  <c r="F328" i="17"/>
  <c r="J328" i="17"/>
  <c r="M328" i="17"/>
  <c r="I328" i="17" s="1"/>
  <c r="F189" i="17"/>
  <c r="J189" i="17"/>
  <c r="M189" i="17"/>
  <c r="I189" i="17" s="1"/>
  <c r="F275" i="17"/>
  <c r="J275" i="17"/>
  <c r="M275" i="17"/>
  <c r="I275" i="17" s="1"/>
  <c r="F256" i="16"/>
  <c r="J256" i="16"/>
  <c r="M256" i="16"/>
  <c r="I256" i="16" s="1"/>
  <c r="F361" i="16"/>
  <c r="J361" i="16"/>
  <c r="M361" i="16"/>
  <c r="I361" i="16" s="1"/>
  <c r="F208" i="16"/>
  <c r="J208" i="16"/>
  <c r="M208" i="16"/>
  <c r="I208" i="16" s="1"/>
  <c r="F308" i="16"/>
  <c r="J308" i="16"/>
  <c r="M308" i="16"/>
  <c r="I308" i="16" s="1"/>
  <c r="F233" i="18"/>
  <c r="J233" i="18"/>
  <c r="M233" i="18"/>
  <c r="I233" i="18" s="1"/>
  <c r="F193" i="18"/>
  <c r="J193" i="18"/>
  <c r="M193" i="18"/>
  <c r="I193" i="18" s="1"/>
  <c r="F281" i="18"/>
  <c r="J281" i="18"/>
  <c r="M281" i="18"/>
  <c r="I281" i="18" s="1"/>
  <c r="F334" i="18"/>
  <c r="J334" i="18"/>
  <c r="M334" i="18"/>
  <c r="I334" i="18" s="1"/>
  <c r="F171" i="15"/>
  <c r="J171" i="15"/>
  <c r="M171" i="15"/>
  <c r="I171" i="15" s="1"/>
  <c r="F157" i="45"/>
  <c r="J157" i="45"/>
  <c r="M157" i="45"/>
  <c r="I157" i="45" s="1"/>
  <c r="F349" i="45"/>
  <c r="J349" i="45"/>
  <c r="M349" i="45"/>
  <c r="I349" i="45" s="1"/>
  <c r="F43" i="35"/>
  <c r="J43" i="35"/>
  <c r="M43" i="35"/>
  <c r="I43" i="35" s="1"/>
  <c r="F46" i="53"/>
  <c r="J46" i="53"/>
  <c r="M46" i="53"/>
  <c r="I46" i="53" s="1"/>
  <c r="F470" i="53"/>
  <c r="J470" i="53"/>
  <c r="M470" i="53"/>
  <c r="I470" i="53" s="1"/>
  <c r="F46" i="51"/>
  <c r="J46" i="51"/>
  <c r="M46" i="51"/>
  <c r="I46" i="51" s="1"/>
  <c r="F476" i="51"/>
  <c r="J476" i="51"/>
  <c r="M476" i="51"/>
  <c r="I476" i="51" s="1"/>
  <c r="F63" i="29"/>
  <c r="J63" i="29"/>
  <c r="M63" i="29"/>
  <c r="I63" i="29" s="1"/>
  <c r="F596" i="17"/>
  <c r="J596" i="17"/>
  <c r="M596" i="17"/>
  <c r="I596" i="17" s="1"/>
  <c r="F51" i="17"/>
  <c r="J51" i="17"/>
  <c r="M51" i="17"/>
  <c r="I51" i="17" s="1"/>
  <c r="F647" i="16"/>
  <c r="J647" i="16"/>
  <c r="M647" i="16"/>
  <c r="I647" i="16" s="1"/>
  <c r="F53" i="16"/>
  <c r="J53" i="16"/>
  <c r="M53" i="16"/>
  <c r="I53" i="16" s="1"/>
  <c r="F5" i="14"/>
  <c r="J5" i="14"/>
  <c r="M5" i="14"/>
  <c r="I5" i="14" s="1"/>
  <c r="F557" i="14"/>
  <c r="J557" i="14"/>
  <c r="M557" i="14"/>
  <c r="I557" i="14" s="1"/>
  <c r="F509" i="15"/>
  <c r="J509" i="15"/>
  <c r="M509" i="15"/>
  <c r="I509" i="15" s="1"/>
  <c r="F88" i="15"/>
  <c r="J88" i="15"/>
  <c r="M88" i="15"/>
  <c r="I88" i="15" s="1"/>
  <c r="F5" i="45"/>
  <c r="J5" i="45"/>
  <c r="M5" i="45"/>
  <c r="I5" i="45" s="1"/>
  <c r="F394" i="40"/>
  <c r="J394" i="40"/>
  <c r="M394" i="40"/>
  <c r="I394" i="40" s="1"/>
  <c r="F134" i="17"/>
  <c r="J134" i="17"/>
  <c r="M134" i="17"/>
  <c r="I134" i="17" s="1"/>
  <c r="F144" i="17"/>
  <c r="J144" i="17"/>
  <c r="M144" i="17"/>
  <c r="I144" i="17" s="1"/>
  <c r="F92" i="17"/>
  <c r="J92" i="17"/>
  <c r="M92" i="17"/>
  <c r="I92" i="17" s="1"/>
  <c r="F81" i="17"/>
  <c r="J81" i="17"/>
  <c r="M81" i="17"/>
  <c r="I81" i="17" s="1"/>
  <c r="F415" i="17"/>
  <c r="J415" i="17"/>
  <c r="M415" i="17"/>
  <c r="I415" i="17" s="1"/>
  <c r="F651" i="17"/>
  <c r="J651" i="17"/>
  <c r="M651" i="17"/>
  <c r="I651" i="17" s="1"/>
  <c r="F96" i="16"/>
  <c r="J96" i="16"/>
  <c r="M96" i="16"/>
  <c r="I96" i="16" s="1"/>
  <c r="F82" i="16"/>
  <c r="J82" i="16"/>
  <c r="M82" i="16"/>
  <c r="I82" i="16" s="1"/>
  <c r="F457" i="16"/>
  <c r="J457" i="16"/>
  <c r="M457" i="16"/>
  <c r="I457" i="16" s="1"/>
  <c r="F706" i="16"/>
  <c r="J706" i="16"/>
  <c r="M706" i="16"/>
  <c r="I706" i="16" s="1"/>
  <c r="F146" i="16"/>
  <c r="J146" i="16"/>
  <c r="M146" i="16"/>
  <c r="I146" i="16" s="1"/>
  <c r="F55" i="18"/>
  <c r="J55" i="18"/>
  <c r="M55" i="18"/>
  <c r="I55" i="18" s="1"/>
  <c r="F140" i="18"/>
  <c r="J140" i="18"/>
  <c r="M140" i="18"/>
  <c r="I140" i="18" s="1"/>
  <c r="F98" i="18"/>
  <c r="J98" i="18"/>
  <c r="M98" i="18"/>
  <c r="I98" i="18" s="1"/>
  <c r="F87" i="18"/>
  <c r="J87" i="18"/>
  <c r="M87" i="18"/>
  <c r="I87" i="18" s="1"/>
  <c r="F564" i="18"/>
  <c r="J564" i="18"/>
  <c r="M564" i="18"/>
  <c r="I564" i="18" s="1"/>
  <c r="F417" i="18"/>
  <c r="J417" i="18"/>
  <c r="M417" i="18"/>
  <c r="I417" i="18" s="1"/>
  <c r="F659" i="18"/>
  <c r="J659" i="18"/>
  <c r="M659" i="18"/>
  <c r="I659" i="18" s="1"/>
  <c r="F392" i="14"/>
  <c r="J392" i="14"/>
  <c r="M392" i="14"/>
  <c r="I392" i="14" s="1"/>
  <c r="F597" i="14"/>
  <c r="J597" i="14"/>
  <c r="M597" i="14"/>
  <c r="I597" i="14" s="1"/>
  <c r="F122" i="14"/>
  <c r="J122" i="14"/>
  <c r="M122" i="14"/>
  <c r="I122" i="14" s="1"/>
  <c r="F431" i="15"/>
  <c r="J431" i="15"/>
  <c r="M431" i="15"/>
  <c r="I431" i="15" s="1"/>
  <c r="F120" i="45"/>
  <c r="J120" i="45"/>
  <c r="M120" i="45"/>
  <c r="I120" i="45" s="1"/>
  <c r="F287" i="35"/>
  <c r="J287" i="35"/>
  <c r="M287" i="35"/>
  <c r="I287" i="35" s="1"/>
  <c r="F381" i="35"/>
  <c r="J381" i="35"/>
  <c r="M381" i="35"/>
  <c r="I381" i="35" s="1"/>
  <c r="F201" i="35"/>
  <c r="J201" i="35"/>
  <c r="M201" i="35"/>
  <c r="I201" i="35" s="1"/>
  <c r="F158" i="35"/>
  <c r="J158" i="35"/>
  <c r="M158" i="35"/>
  <c r="I158" i="35" s="1"/>
  <c r="F394" i="53"/>
  <c r="J394" i="53"/>
  <c r="M394" i="53"/>
  <c r="I394" i="53" s="1"/>
  <c r="F204" i="53"/>
  <c r="J204" i="53"/>
  <c r="M204" i="53"/>
  <c r="I204" i="53" s="1"/>
  <c r="F294" i="53"/>
  <c r="J294" i="53"/>
  <c r="M294" i="53"/>
  <c r="I294" i="53" s="1"/>
  <c r="F159" i="53"/>
  <c r="J159" i="53"/>
  <c r="M159" i="53"/>
  <c r="I159" i="53" s="1"/>
  <c r="F11" i="53"/>
  <c r="J11" i="53"/>
  <c r="M11" i="53"/>
  <c r="I11" i="53" s="1"/>
  <c r="F300" i="51"/>
  <c r="J300" i="51"/>
  <c r="M300" i="51"/>
  <c r="I300" i="51" s="1"/>
  <c r="F211" i="51"/>
  <c r="J211" i="51"/>
  <c r="M211" i="51"/>
  <c r="I211" i="51" s="1"/>
  <c r="F400" i="51"/>
  <c r="J400" i="51"/>
  <c r="M400" i="51"/>
  <c r="I400" i="51" s="1"/>
  <c r="F426" i="29"/>
  <c r="J426" i="29"/>
  <c r="M426" i="29"/>
  <c r="I426" i="29" s="1"/>
  <c r="F573" i="29"/>
  <c r="J573" i="29"/>
  <c r="M573" i="29"/>
  <c r="I573" i="29" s="1"/>
  <c r="F293" i="29"/>
  <c r="J293" i="29"/>
  <c r="M293" i="29"/>
  <c r="I293" i="29" s="1"/>
  <c r="F530" i="40"/>
  <c r="J530" i="40"/>
  <c r="M530" i="40"/>
  <c r="I530" i="40" s="1"/>
  <c r="F468" i="40"/>
  <c r="J468" i="40"/>
  <c r="M468" i="40"/>
  <c r="I468" i="40" s="1"/>
  <c r="F235" i="40"/>
  <c r="J235" i="40"/>
  <c r="M235" i="40"/>
  <c r="I235" i="40" s="1"/>
  <c r="F593" i="40"/>
  <c r="J593" i="40"/>
  <c r="M593" i="40"/>
  <c r="I593" i="40" s="1"/>
  <c r="F338" i="40"/>
  <c r="J338" i="40"/>
  <c r="M338" i="40"/>
  <c r="I338" i="40" s="1"/>
  <c r="F242" i="17"/>
  <c r="J242" i="17"/>
  <c r="M242" i="17"/>
  <c r="I242" i="17" s="1"/>
  <c r="F491" i="17"/>
  <c r="J491" i="17"/>
  <c r="M491" i="17"/>
  <c r="I491" i="17" s="1"/>
  <c r="F351" i="17"/>
  <c r="J351" i="17"/>
  <c r="M351" i="17"/>
  <c r="I351" i="17" s="1"/>
  <c r="F233" i="17"/>
  <c r="J233" i="17"/>
  <c r="M233" i="17"/>
  <c r="I233" i="17" s="1"/>
  <c r="F24" i="17"/>
  <c r="J24" i="17"/>
  <c r="M24" i="17"/>
  <c r="I24" i="17" s="1"/>
  <c r="F539" i="16"/>
  <c r="J539" i="16"/>
  <c r="M539" i="16"/>
  <c r="I539" i="16" s="1"/>
  <c r="F272" i="16"/>
  <c r="J272" i="16"/>
  <c r="M272" i="16"/>
  <c r="I272" i="16" s="1"/>
  <c r="F263" i="16"/>
  <c r="J263" i="16"/>
  <c r="M263" i="16"/>
  <c r="I263" i="16" s="1"/>
  <c r="F683" i="16"/>
  <c r="J683" i="16"/>
  <c r="M683" i="16"/>
  <c r="I683" i="16" s="1"/>
  <c r="F28" i="16"/>
  <c r="J28" i="16"/>
  <c r="M28" i="16"/>
  <c r="I28" i="16" s="1"/>
  <c r="F389" i="16"/>
  <c r="J389" i="16"/>
  <c r="M389" i="16"/>
  <c r="I389" i="16" s="1"/>
  <c r="F249" i="18"/>
  <c r="J249" i="18"/>
  <c r="M249" i="18"/>
  <c r="I249" i="18" s="1"/>
  <c r="F493" i="18"/>
  <c r="J493" i="18"/>
  <c r="M493" i="18"/>
  <c r="I493" i="18" s="1"/>
  <c r="F26" i="18"/>
  <c r="J26" i="18"/>
  <c r="M26" i="18"/>
  <c r="I26" i="18" s="1"/>
  <c r="F240" i="18"/>
  <c r="J240" i="18"/>
  <c r="M240" i="18"/>
  <c r="I240" i="18" s="1"/>
  <c r="F637" i="18"/>
  <c r="J637" i="18"/>
  <c r="M637" i="18"/>
  <c r="I637" i="18" s="1"/>
  <c r="F358" i="18"/>
  <c r="J358" i="18"/>
  <c r="M358" i="18"/>
  <c r="I358" i="18" s="1"/>
  <c r="F526" i="14"/>
  <c r="J526" i="14"/>
  <c r="M526" i="14"/>
  <c r="I526" i="14" s="1"/>
  <c r="F341" i="14"/>
  <c r="J341" i="14"/>
  <c r="M341" i="14"/>
  <c r="I341" i="14" s="1"/>
  <c r="F466" i="14"/>
  <c r="J466" i="14"/>
  <c r="M466" i="14"/>
  <c r="I466" i="14" s="1"/>
  <c r="F229" i="14"/>
  <c r="J229" i="14"/>
  <c r="M229" i="14"/>
  <c r="I229" i="14" s="1"/>
  <c r="F593" i="14"/>
  <c r="J593" i="14"/>
  <c r="M593" i="14"/>
  <c r="I593" i="14" s="1"/>
  <c r="F279" i="14"/>
  <c r="J279" i="14"/>
  <c r="M279" i="14"/>
  <c r="I279" i="14" s="1"/>
  <c r="F178" i="14"/>
  <c r="J178" i="14"/>
  <c r="M178" i="14"/>
  <c r="I178" i="14" s="1"/>
  <c r="F316" i="15"/>
  <c r="J316" i="15"/>
  <c r="M316" i="15"/>
  <c r="I316" i="15" s="1"/>
  <c r="F221" i="15"/>
  <c r="J221" i="15"/>
  <c r="M221" i="15"/>
  <c r="I221" i="15" s="1"/>
  <c r="F429" i="15"/>
  <c r="J429" i="15"/>
  <c r="M429" i="15"/>
  <c r="I429" i="15" s="1"/>
  <c r="F447" i="15"/>
  <c r="J447" i="15"/>
  <c r="M447" i="15"/>
  <c r="I447" i="15" s="1"/>
  <c r="F295" i="45"/>
  <c r="J295" i="45"/>
  <c r="M295" i="45"/>
  <c r="I295" i="45" s="1"/>
  <c r="F400" i="45"/>
  <c r="J400" i="45"/>
  <c r="M400" i="45"/>
  <c r="I400" i="45" s="1"/>
  <c r="F203" i="45"/>
  <c r="J203" i="45"/>
  <c r="M203" i="45"/>
  <c r="I203" i="45" s="1"/>
  <c r="F6" i="50"/>
  <c r="J6" i="50"/>
  <c r="M6" i="50"/>
  <c r="I6" i="50" s="1"/>
  <c r="F9" i="50"/>
  <c r="J9" i="50"/>
  <c r="M9" i="50"/>
  <c r="I9" i="50" s="1"/>
  <c r="F281" i="17"/>
  <c r="J281" i="17"/>
  <c r="M281" i="17"/>
  <c r="I281" i="17" s="1"/>
  <c r="F622" i="17"/>
  <c r="J622" i="17"/>
  <c r="M622" i="17"/>
  <c r="I622" i="17" s="1"/>
  <c r="F190" i="17"/>
  <c r="J190" i="17"/>
  <c r="M190" i="17"/>
  <c r="I190" i="17" s="1"/>
  <c r="F635" i="17"/>
  <c r="J635" i="17"/>
  <c r="M635" i="17"/>
  <c r="I635" i="17" s="1"/>
  <c r="F688" i="16"/>
  <c r="J688" i="16"/>
  <c r="M688" i="16"/>
  <c r="I688" i="16" s="1"/>
  <c r="F675" i="16"/>
  <c r="J675" i="16"/>
  <c r="M675" i="16"/>
  <c r="I675" i="16" s="1"/>
  <c r="F312" i="16"/>
  <c r="J312" i="16"/>
  <c r="M312" i="16"/>
  <c r="I312" i="16" s="1"/>
  <c r="F210" i="16"/>
  <c r="J210" i="16"/>
  <c r="M210" i="16"/>
  <c r="I210" i="16" s="1"/>
  <c r="F195" i="18"/>
  <c r="J195" i="18"/>
  <c r="M195" i="18"/>
  <c r="I195" i="18" s="1"/>
  <c r="F628" i="18"/>
  <c r="J628" i="18"/>
  <c r="M628" i="18"/>
  <c r="I628" i="18" s="1"/>
  <c r="F285" i="18"/>
  <c r="J285" i="18"/>
  <c r="M285" i="18"/>
  <c r="I285" i="18" s="1"/>
  <c r="F642" i="18"/>
  <c r="J642" i="18"/>
  <c r="M642" i="18"/>
  <c r="I642" i="18" s="1"/>
  <c r="F39" i="53"/>
  <c r="J39" i="53"/>
  <c r="M39" i="53"/>
  <c r="I39" i="53" s="1"/>
  <c r="F39" i="51"/>
  <c r="J39" i="51"/>
  <c r="M39" i="51"/>
  <c r="I39" i="51" s="1"/>
  <c r="F502" i="45"/>
  <c r="F158" i="45"/>
  <c r="J502" i="45"/>
  <c r="J158" i="45"/>
  <c r="M502" i="45"/>
  <c r="I502" i="45" s="1"/>
  <c r="M158" i="45"/>
  <c r="I158" i="45" s="1"/>
  <c r="F500" i="51"/>
  <c r="F160" i="51"/>
  <c r="J500" i="51"/>
  <c r="J160" i="51"/>
  <c r="M500" i="51"/>
  <c r="I500" i="51" s="1"/>
  <c r="M160" i="51"/>
  <c r="I160" i="51" s="1"/>
  <c r="F710" i="29"/>
  <c r="F222" i="29"/>
  <c r="J710" i="29"/>
  <c r="J222" i="29"/>
  <c r="M710" i="29"/>
  <c r="I710" i="29" s="1"/>
  <c r="M222" i="29"/>
  <c r="I222" i="29" s="1"/>
  <c r="F587" i="40"/>
  <c r="F180" i="40"/>
  <c r="J587" i="40"/>
  <c r="J180" i="40"/>
  <c r="M587" i="40"/>
  <c r="I587" i="40" s="1"/>
  <c r="M180" i="40"/>
  <c r="I180" i="40" s="1"/>
  <c r="F493" i="53"/>
  <c r="F154" i="53"/>
  <c r="J493" i="53"/>
  <c r="J154" i="53"/>
  <c r="M493" i="53"/>
  <c r="I493" i="53" s="1"/>
  <c r="M154" i="53"/>
  <c r="I154" i="53" s="1"/>
  <c r="F532" i="15"/>
  <c r="F172" i="15"/>
  <c r="J532" i="15"/>
  <c r="J172" i="15"/>
  <c r="M532" i="15"/>
  <c r="I532" i="15" s="1"/>
  <c r="M172" i="15"/>
  <c r="I172" i="15" s="1"/>
  <c r="F586" i="14"/>
  <c r="F172" i="14"/>
  <c r="J586" i="14"/>
  <c r="J172" i="14"/>
  <c r="M586" i="14"/>
  <c r="I586" i="14" s="1"/>
  <c r="M172" i="14"/>
  <c r="I172" i="14" s="1"/>
  <c r="F153" i="35"/>
  <c r="J153" i="35"/>
  <c r="M153" i="35"/>
  <c r="I153" i="35" s="1"/>
  <c r="F477" i="35"/>
  <c r="J477" i="35"/>
  <c r="M477" i="35"/>
  <c r="I477" i="35" s="1"/>
  <c r="F34" i="17"/>
  <c r="J34" i="17"/>
  <c r="M34" i="17"/>
  <c r="I34" i="17" s="1"/>
  <c r="F47" i="15"/>
  <c r="J47" i="15"/>
  <c r="M47" i="15"/>
  <c r="I47" i="15" s="1"/>
  <c r="F44" i="45"/>
  <c r="J44" i="45"/>
  <c r="M44" i="45"/>
  <c r="I44" i="45" s="1"/>
  <c r="F37" i="18"/>
  <c r="J37" i="18"/>
  <c r="M37" i="18"/>
  <c r="I37" i="18" s="1"/>
  <c r="F47" i="14"/>
  <c r="J47" i="14"/>
  <c r="M47" i="14"/>
  <c r="I47" i="14" s="1"/>
  <c r="F37" i="16"/>
  <c r="J37" i="16"/>
  <c r="M37" i="16"/>
  <c r="I37" i="16" s="1"/>
  <c r="F621" i="18"/>
  <c r="J621" i="18"/>
  <c r="M621" i="18"/>
  <c r="I621" i="18" s="1"/>
  <c r="J615" i="17"/>
  <c r="M615" i="17"/>
  <c r="I615" i="17" s="1"/>
  <c r="F615" i="17"/>
  <c r="F667" i="16"/>
  <c r="J667" i="16"/>
  <c r="M667" i="16"/>
  <c r="I667" i="16" s="1"/>
  <c r="F177" i="14"/>
  <c r="J177" i="14"/>
  <c r="M177" i="14"/>
  <c r="I177" i="14" s="1"/>
  <c r="F158" i="53"/>
  <c r="J158" i="53"/>
  <c r="M158" i="53"/>
  <c r="I158" i="53" s="1"/>
  <c r="F157" i="35"/>
  <c r="J157" i="35"/>
  <c r="M157" i="35"/>
  <c r="I157" i="35" s="1"/>
  <c r="F38" i="45"/>
  <c r="J38" i="45"/>
  <c r="M38" i="45"/>
  <c r="I38" i="45" s="1"/>
  <c r="F41" i="15"/>
  <c r="J41" i="15"/>
  <c r="M41" i="15"/>
  <c r="I41" i="15" s="1"/>
  <c r="F46" i="40"/>
  <c r="J46" i="40"/>
  <c r="M46" i="40"/>
  <c r="I46" i="40" s="1"/>
  <c r="F40" i="14"/>
  <c r="J40" i="14"/>
  <c r="M40" i="14"/>
  <c r="I40" i="14" s="1"/>
  <c r="F36" i="35"/>
  <c r="J36" i="35"/>
  <c r="M36" i="35"/>
  <c r="I36" i="35" s="1"/>
  <c r="F56" i="29"/>
  <c r="J56" i="29"/>
  <c r="M56" i="29"/>
  <c r="I56" i="29" s="1"/>
  <c r="J97" i="45"/>
  <c r="M97" i="45"/>
  <c r="I97" i="45" s="1"/>
  <c r="F97" i="45"/>
  <c r="F105" i="14"/>
  <c r="J105" i="14"/>
  <c r="M105" i="14"/>
  <c r="I105" i="14" s="1"/>
  <c r="F257" i="53"/>
  <c r="F492" i="53"/>
  <c r="J257" i="53"/>
  <c r="J492" i="53"/>
  <c r="M257" i="53"/>
  <c r="I257" i="53" s="1"/>
  <c r="M492" i="53"/>
  <c r="I492" i="53" s="1"/>
  <c r="F301" i="40"/>
  <c r="F586" i="40"/>
  <c r="J301" i="40"/>
  <c r="J586" i="40"/>
  <c r="M301" i="40"/>
  <c r="I301" i="40" s="1"/>
  <c r="M586" i="40"/>
  <c r="I586" i="40" s="1"/>
  <c r="F249" i="35"/>
  <c r="F476" i="35"/>
  <c r="J249" i="35"/>
  <c r="J476" i="35"/>
  <c r="M249" i="35"/>
  <c r="I249" i="35" s="1"/>
  <c r="M476" i="35"/>
  <c r="I476" i="35" s="1"/>
  <c r="F265" i="51"/>
  <c r="F499" i="51"/>
  <c r="J265" i="51"/>
  <c r="J499" i="51"/>
  <c r="M265" i="51"/>
  <c r="I265" i="51" s="1"/>
  <c r="M499" i="51"/>
  <c r="I499" i="51" s="1"/>
  <c r="F260" i="45"/>
  <c r="F501" i="45"/>
  <c r="J260" i="45"/>
  <c r="J501" i="45"/>
  <c r="M260" i="45"/>
  <c r="I260" i="45" s="1"/>
  <c r="M501" i="45"/>
  <c r="I501" i="45" s="1"/>
  <c r="F277" i="15"/>
  <c r="F531" i="15"/>
  <c r="J277" i="15"/>
  <c r="J531" i="15"/>
  <c r="M277" i="15"/>
  <c r="I277" i="15" s="1"/>
  <c r="M531" i="15"/>
  <c r="I531" i="15" s="1"/>
  <c r="F376" i="29"/>
  <c r="F709" i="29"/>
  <c r="J376" i="29"/>
  <c r="J709" i="29"/>
  <c r="M376" i="29"/>
  <c r="I376" i="29" s="1"/>
  <c r="M709" i="29"/>
  <c r="I709" i="29" s="1"/>
  <c r="F585" i="14"/>
  <c r="J585" i="14"/>
  <c r="M585" i="14"/>
  <c r="I585" i="14" s="1"/>
  <c r="F298" i="14"/>
  <c r="J298" i="14"/>
  <c r="M298" i="14"/>
  <c r="I298" i="14" s="1"/>
  <c r="J235" i="8"/>
  <c r="M235" i="8"/>
  <c r="I235" i="8" s="1"/>
  <c r="J237" i="8"/>
  <c r="M237" i="8"/>
  <c r="I237" i="8" s="1"/>
  <c r="J239" i="8"/>
  <c r="M239" i="8"/>
  <c r="I239" i="8" s="1"/>
  <c r="J242" i="8"/>
  <c r="M242" i="8"/>
  <c r="I242" i="8" s="1"/>
  <c r="J254" i="8"/>
  <c r="M254" i="8"/>
  <c r="I254" i="8" s="1"/>
  <c r="J257" i="8"/>
  <c r="M257" i="8"/>
  <c r="I257" i="8" s="1"/>
  <c r="J260" i="8"/>
  <c r="M260" i="8"/>
  <c r="I260" i="8" s="1"/>
  <c r="J267" i="8"/>
  <c r="M267" i="8"/>
  <c r="I267" i="8" s="1"/>
  <c r="J280" i="8"/>
  <c r="M280" i="8"/>
  <c r="I280" i="8" s="1"/>
  <c r="J281" i="8"/>
  <c r="M281" i="8"/>
  <c r="I281" i="8" s="1"/>
  <c r="J286" i="8"/>
  <c r="M286" i="8"/>
  <c r="I286" i="8" s="1"/>
  <c r="J301" i="8"/>
  <c r="M301" i="8"/>
  <c r="I301" i="8" s="1"/>
  <c r="F257" i="8"/>
  <c r="F260" i="8"/>
  <c r="F267" i="8"/>
  <c r="F280" i="8"/>
  <c r="F281" i="8"/>
  <c r="F286" i="8"/>
  <c r="F301" i="8"/>
  <c r="F235" i="8"/>
  <c r="F237" i="8"/>
  <c r="F239" i="8"/>
  <c r="F242" i="8"/>
  <c r="F254" i="8"/>
  <c r="F6" i="8"/>
  <c r="J6" i="8"/>
  <c r="M6" i="8"/>
  <c r="I6" i="8" s="1"/>
  <c r="F13" i="8"/>
  <c r="J13" i="8"/>
  <c r="M13" i="8"/>
  <c r="I13" i="8" s="1"/>
  <c r="F16" i="8"/>
  <c r="J16" i="8"/>
  <c r="M16" i="8"/>
  <c r="I16" i="8" s="1"/>
  <c r="F17" i="8"/>
  <c r="J17" i="8"/>
  <c r="M17" i="8"/>
  <c r="I17" i="8" s="1"/>
  <c r="F19" i="8"/>
  <c r="J19" i="8"/>
  <c r="M19" i="8"/>
  <c r="I19" i="8" s="1"/>
  <c r="F20" i="8"/>
  <c r="J20" i="8"/>
  <c r="M20" i="8"/>
  <c r="I20" i="8" s="1"/>
  <c r="F23" i="8"/>
  <c r="J23" i="8"/>
  <c r="M23" i="8"/>
  <c r="I23" i="8" s="1"/>
  <c r="F27" i="8"/>
  <c r="J27" i="8"/>
  <c r="M27" i="8"/>
  <c r="I27" i="8" s="1"/>
  <c r="F37" i="8"/>
  <c r="J37" i="8"/>
  <c r="M37" i="8"/>
  <c r="I37" i="8" s="1"/>
  <c r="F40" i="8"/>
  <c r="J40" i="8"/>
  <c r="M40" i="8"/>
  <c r="I40" i="8" s="1"/>
  <c r="F54" i="8"/>
  <c r="J54" i="8"/>
  <c r="M54" i="8"/>
  <c r="I54" i="8" s="1"/>
  <c r="F64" i="8"/>
  <c r="J64" i="8"/>
  <c r="M64" i="8"/>
  <c r="I64" i="8" s="1"/>
  <c r="F66" i="8"/>
  <c r="J66" i="8"/>
  <c r="M66" i="8"/>
  <c r="I66" i="8" s="1"/>
  <c r="F72" i="8"/>
  <c r="J72" i="8"/>
  <c r="M72" i="8"/>
  <c r="I72" i="8" s="1"/>
  <c r="F78" i="8"/>
  <c r="J78" i="8"/>
  <c r="M78" i="8"/>
  <c r="I78" i="8" s="1"/>
  <c r="F79" i="8"/>
  <c r="J79" i="8"/>
  <c r="M79" i="8"/>
  <c r="I79" i="8" s="1"/>
  <c r="F98" i="8"/>
  <c r="J98" i="8"/>
  <c r="M98" i="8"/>
  <c r="I98" i="8" s="1"/>
  <c r="F112" i="8"/>
  <c r="J112" i="8"/>
  <c r="M112" i="8"/>
  <c r="I112" i="8" s="1"/>
  <c r="F117" i="8"/>
  <c r="J117" i="8"/>
  <c r="M117" i="8"/>
  <c r="I117" i="8" s="1"/>
  <c r="F123" i="8"/>
  <c r="J123" i="8"/>
  <c r="M123" i="8"/>
  <c r="I123" i="8" s="1"/>
  <c r="F126" i="8"/>
  <c r="J126" i="8"/>
  <c r="M126" i="8"/>
  <c r="I126" i="8" s="1"/>
  <c r="F131" i="8"/>
  <c r="J131" i="8"/>
  <c r="M131" i="8"/>
  <c r="I131" i="8" s="1"/>
  <c r="F134" i="8"/>
  <c r="J134" i="8"/>
  <c r="M134" i="8"/>
  <c r="I134" i="8" s="1"/>
  <c r="F137" i="8"/>
  <c r="J137" i="8"/>
  <c r="M137" i="8"/>
  <c r="I137" i="8" s="1"/>
  <c r="F141" i="8"/>
  <c r="J141" i="8"/>
  <c r="M141" i="8"/>
  <c r="I141" i="8" s="1"/>
  <c r="F157" i="8"/>
  <c r="J157" i="8"/>
  <c r="M157" i="8"/>
  <c r="I157" i="8" s="1"/>
  <c r="F176" i="8"/>
  <c r="J176" i="8"/>
  <c r="M176" i="8"/>
  <c r="I176" i="8" s="1"/>
  <c r="F179" i="8"/>
  <c r="J179" i="8"/>
  <c r="M179" i="8"/>
  <c r="I179" i="8" s="1"/>
  <c r="F181" i="8"/>
  <c r="J181" i="8"/>
  <c r="M181" i="8"/>
  <c r="I181" i="8" s="1"/>
  <c r="F193" i="8"/>
  <c r="J193" i="8"/>
  <c r="M193" i="8"/>
  <c r="I193" i="8" s="1"/>
  <c r="F194" i="8"/>
  <c r="J194" i="8"/>
  <c r="M194" i="8"/>
  <c r="I194" i="8" s="1"/>
  <c r="F208" i="8"/>
  <c r="J208" i="8"/>
  <c r="M208" i="8"/>
  <c r="I208" i="8" s="1"/>
  <c r="F211" i="8"/>
  <c r="J211" i="8"/>
  <c r="M211" i="8"/>
  <c r="I211" i="8" s="1"/>
  <c r="F215" i="8"/>
  <c r="J215" i="8"/>
  <c r="M215" i="8"/>
  <c r="I215" i="8" s="1"/>
  <c r="F574" i="15"/>
  <c r="J574" i="15"/>
  <c r="M574" i="15"/>
  <c r="I574" i="15" s="1"/>
  <c r="F392" i="18"/>
  <c r="F53" i="18"/>
  <c r="F514" i="18"/>
  <c r="J392" i="18"/>
  <c r="J53" i="18"/>
  <c r="J514" i="18"/>
  <c r="M392" i="18"/>
  <c r="I392" i="18" s="1"/>
  <c r="M53" i="18"/>
  <c r="I53" i="18" s="1"/>
  <c r="M514" i="18"/>
  <c r="I514" i="18" s="1"/>
  <c r="F390" i="17"/>
  <c r="F49" i="17"/>
  <c r="F511" i="17"/>
  <c r="J390" i="17"/>
  <c r="J49" i="17"/>
  <c r="J511" i="17"/>
  <c r="M390" i="17"/>
  <c r="I390" i="17" s="1"/>
  <c r="M49" i="17"/>
  <c r="I49" i="17" s="1"/>
  <c r="M511" i="17"/>
  <c r="I511" i="17" s="1"/>
  <c r="F559" i="16"/>
  <c r="J559" i="16"/>
  <c r="M559" i="16"/>
  <c r="I559" i="16" s="1"/>
  <c r="F51" i="16"/>
  <c r="J51" i="16"/>
  <c r="M51" i="16"/>
  <c r="I51" i="16" s="1"/>
  <c r="F433" i="16"/>
  <c r="J433" i="16"/>
  <c r="M433" i="16"/>
  <c r="I433" i="16" s="1"/>
  <c r="F62" i="16"/>
  <c r="F369" i="16"/>
  <c r="F462" i="16"/>
  <c r="J62" i="16"/>
  <c r="J369" i="16"/>
  <c r="J462" i="16"/>
  <c r="M62" i="16"/>
  <c r="I62" i="16" s="1"/>
  <c r="M369" i="16"/>
  <c r="I369" i="16" s="1"/>
  <c r="M462" i="16"/>
  <c r="I462" i="16" s="1"/>
  <c r="F422" i="18"/>
  <c r="J422" i="18"/>
  <c r="M422" i="18"/>
  <c r="I422" i="18" s="1"/>
  <c r="F339" i="18"/>
  <c r="J339" i="18"/>
  <c r="M339" i="18"/>
  <c r="I339" i="18" s="1"/>
  <c r="F65" i="18"/>
  <c r="J65" i="18"/>
  <c r="M65" i="18"/>
  <c r="I65" i="18" s="1"/>
  <c r="F284" i="17"/>
  <c r="J284" i="17"/>
  <c r="M284" i="17"/>
  <c r="I284" i="17" s="1"/>
  <c r="F288" i="18"/>
  <c r="J288" i="18"/>
  <c r="M288" i="18"/>
  <c r="I288" i="18" s="1"/>
  <c r="F315" i="16"/>
  <c r="J315" i="16"/>
  <c r="M315" i="16"/>
  <c r="I315" i="16" s="1"/>
  <c r="M19" i="20"/>
  <c r="I19" i="20" s="1"/>
  <c r="J19" i="20"/>
  <c r="F19" i="20"/>
  <c r="M55" i="20"/>
  <c r="I55" i="20" s="1"/>
  <c r="J55" i="20"/>
  <c r="F55" i="20"/>
  <c r="M123" i="20"/>
  <c r="I123" i="20" s="1"/>
  <c r="J123" i="20"/>
  <c r="F123" i="20"/>
  <c r="M101" i="20"/>
  <c r="I101" i="20" s="1"/>
  <c r="J101" i="20"/>
  <c r="F101" i="20"/>
  <c r="M91" i="20"/>
  <c r="I91" i="20" s="1"/>
  <c r="J91" i="20"/>
  <c r="F91" i="20"/>
  <c r="M617" i="19"/>
  <c r="I617" i="19" s="1"/>
  <c r="J617" i="19"/>
  <c r="F617" i="19"/>
  <c r="M177" i="19"/>
  <c r="I177" i="19" s="1"/>
  <c r="J177" i="19"/>
  <c r="F177" i="19"/>
  <c r="M616" i="19"/>
  <c r="I616" i="19" s="1"/>
  <c r="J616" i="19"/>
  <c r="F616" i="19"/>
  <c r="M311" i="19"/>
  <c r="I311" i="19" s="1"/>
  <c r="J311" i="19"/>
  <c r="F311" i="19"/>
  <c r="J324" i="45"/>
  <c r="M324" i="45"/>
  <c r="I324" i="45" s="1"/>
  <c r="F324" i="45"/>
  <c r="S1" i="45"/>
  <c r="F174" i="45"/>
  <c r="J174" i="45"/>
  <c r="M174" i="45"/>
  <c r="I174" i="45" s="1"/>
  <c r="F494" i="45"/>
  <c r="J494" i="45"/>
  <c r="M494" i="45"/>
  <c r="I494" i="45" s="1"/>
  <c r="F30" i="45"/>
  <c r="J30" i="45"/>
  <c r="M30" i="45"/>
  <c r="I30" i="45" s="1"/>
  <c r="F76" i="45"/>
  <c r="J76" i="45"/>
  <c r="M76" i="45"/>
  <c r="I76" i="45" s="1"/>
  <c r="F236" i="45"/>
  <c r="J236" i="45"/>
  <c r="M236" i="45"/>
  <c r="I236" i="45" s="1"/>
  <c r="F541" i="45"/>
  <c r="J541" i="45"/>
  <c r="M541" i="45"/>
  <c r="I541" i="45" s="1"/>
  <c r="F415" i="45"/>
  <c r="J415" i="45"/>
  <c r="M415" i="45"/>
  <c r="I415" i="45" s="1"/>
  <c r="F42" i="45"/>
  <c r="J42" i="45"/>
  <c r="M42" i="45"/>
  <c r="I42" i="45" s="1"/>
  <c r="F375" i="14"/>
  <c r="J375" i="14"/>
  <c r="M375" i="14"/>
  <c r="I375" i="14" s="1"/>
  <c r="F577" i="14"/>
  <c r="J577" i="14"/>
  <c r="M577" i="14"/>
  <c r="I577" i="14" s="1"/>
  <c r="F30" i="14"/>
  <c r="J30" i="14"/>
  <c r="M30" i="14"/>
  <c r="I30" i="14" s="1"/>
  <c r="F78" i="14"/>
  <c r="J78" i="14"/>
  <c r="M78" i="14"/>
  <c r="I78" i="14" s="1"/>
  <c r="F268" i="14"/>
  <c r="J268" i="14"/>
  <c r="M268" i="14"/>
  <c r="I268" i="14" s="1"/>
  <c r="F630" i="14"/>
  <c r="J630" i="14"/>
  <c r="M630" i="14"/>
  <c r="I630" i="14" s="1"/>
  <c r="F485" i="14"/>
  <c r="J485" i="14"/>
  <c r="M485" i="14"/>
  <c r="I485" i="14" s="1"/>
  <c r="F45" i="14"/>
  <c r="J45" i="14"/>
  <c r="M45" i="14"/>
  <c r="I45" i="14" s="1"/>
  <c r="F31" i="51"/>
  <c r="J31" i="51"/>
  <c r="M31" i="51"/>
  <c r="I31" i="51" s="1"/>
  <c r="F493" i="51"/>
  <c r="J493" i="51"/>
  <c r="M493" i="51"/>
  <c r="I493" i="51" s="1"/>
  <c r="F80" i="51"/>
  <c r="J80" i="51"/>
  <c r="M80" i="51"/>
  <c r="I80" i="51" s="1"/>
  <c r="F104" i="51"/>
  <c r="J104" i="51"/>
  <c r="M104" i="51"/>
  <c r="I104" i="51" s="1"/>
  <c r="F241" i="51"/>
  <c r="J241" i="51"/>
  <c r="M241" i="51"/>
  <c r="I241" i="51" s="1"/>
  <c r="F539" i="51"/>
  <c r="J539" i="51"/>
  <c r="M539" i="51"/>
  <c r="I539" i="51" s="1"/>
  <c r="F44" i="51"/>
  <c r="J44" i="51"/>
  <c r="M44" i="51"/>
  <c r="I44" i="51" s="1"/>
  <c r="F416" i="51"/>
  <c r="J416" i="51"/>
  <c r="M416" i="51"/>
  <c r="I416" i="51" s="1"/>
  <c r="F327" i="51"/>
  <c r="J327" i="51"/>
  <c r="M327" i="51"/>
  <c r="I327" i="51" s="1"/>
  <c r="F44" i="53"/>
  <c r="J44" i="53"/>
  <c r="M44" i="53"/>
  <c r="I44" i="53" s="1"/>
  <c r="F320" i="53"/>
  <c r="J320" i="53"/>
  <c r="M320" i="53"/>
  <c r="I320" i="53" s="1"/>
  <c r="F31" i="53"/>
  <c r="J31" i="53"/>
  <c r="M31" i="53"/>
  <c r="I31" i="53" s="1"/>
  <c r="F487" i="53"/>
  <c r="J487" i="53"/>
  <c r="M487" i="53"/>
  <c r="I487" i="53" s="1"/>
  <c r="F78" i="53"/>
  <c r="J78" i="53"/>
  <c r="M78" i="53"/>
  <c r="I78" i="53" s="1"/>
  <c r="F98" i="53"/>
  <c r="J98" i="53"/>
  <c r="M98" i="53"/>
  <c r="I98" i="53" s="1"/>
  <c r="F234" i="53"/>
  <c r="J234" i="53"/>
  <c r="M234" i="53"/>
  <c r="I234" i="53" s="1"/>
  <c r="F530" i="53"/>
  <c r="J530" i="53"/>
  <c r="M530" i="53"/>
  <c r="I530" i="53" s="1"/>
  <c r="F409" i="53"/>
  <c r="J409" i="53"/>
  <c r="M409" i="53"/>
  <c r="I409" i="53" s="1"/>
  <c r="F32" i="35"/>
  <c r="J32" i="35"/>
  <c r="M32" i="35"/>
  <c r="I32" i="35" s="1"/>
  <c r="F471" i="35"/>
  <c r="J471" i="35"/>
  <c r="M471" i="35"/>
  <c r="I471" i="35" s="1"/>
  <c r="F75" i="35"/>
  <c r="J75" i="35"/>
  <c r="M75" i="35"/>
  <c r="I75" i="35" s="1"/>
  <c r="F96" i="35"/>
  <c r="J96" i="35"/>
  <c r="M96" i="35"/>
  <c r="I96" i="35" s="1"/>
  <c r="F226" i="35"/>
  <c r="J226" i="35"/>
  <c r="M226" i="35"/>
  <c r="I226" i="35" s="1"/>
  <c r="F513" i="35"/>
  <c r="J513" i="35"/>
  <c r="M513" i="35"/>
  <c r="I513" i="35" s="1"/>
  <c r="F41" i="35"/>
  <c r="J41" i="35"/>
  <c r="M41" i="35"/>
  <c r="I41" i="35" s="1"/>
  <c r="F313" i="35"/>
  <c r="J313" i="35"/>
  <c r="M313" i="35"/>
  <c r="I313" i="35" s="1"/>
  <c r="F396" i="35"/>
  <c r="J396" i="35"/>
  <c r="M396" i="35"/>
  <c r="I396" i="35" s="1"/>
  <c r="F593" i="29"/>
  <c r="J593" i="29"/>
  <c r="M593" i="29"/>
  <c r="I593" i="29" s="1"/>
  <c r="F42" i="29"/>
  <c r="J42" i="29"/>
  <c r="M42" i="29"/>
  <c r="I42" i="29" s="1"/>
  <c r="F701" i="29"/>
  <c r="J701" i="29"/>
  <c r="M701" i="29"/>
  <c r="I701" i="29" s="1"/>
  <c r="F107" i="29"/>
  <c r="J107" i="29"/>
  <c r="M107" i="29"/>
  <c r="I107" i="29" s="1"/>
  <c r="F139" i="29"/>
  <c r="J139" i="29"/>
  <c r="M139" i="29"/>
  <c r="I139" i="29" s="1"/>
  <c r="F343" i="29"/>
  <c r="J343" i="29"/>
  <c r="M343" i="29"/>
  <c r="I343" i="29" s="1"/>
  <c r="F760" i="29"/>
  <c r="J760" i="29"/>
  <c r="M760" i="29"/>
  <c r="I760" i="29" s="1"/>
  <c r="F467" i="29"/>
  <c r="J467" i="29"/>
  <c r="M467" i="29"/>
  <c r="I467" i="29" s="1"/>
  <c r="F61" i="29"/>
  <c r="J61" i="29"/>
  <c r="M61" i="29"/>
  <c r="I61" i="29" s="1"/>
  <c r="F580" i="40"/>
  <c r="J580" i="40"/>
  <c r="M580" i="40"/>
  <c r="I580" i="40" s="1"/>
  <c r="F37" i="40"/>
  <c r="J37" i="40"/>
  <c r="M37" i="40"/>
  <c r="I37" i="40" s="1"/>
  <c r="F87" i="40"/>
  <c r="J87" i="40"/>
  <c r="M87" i="40"/>
  <c r="I87" i="40" s="1"/>
  <c r="F110" i="40"/>
  <c r="J110" i="40"/>
  <c r="M110" i="40"/>
  <c r="I110" i="40" s="1"/>
  <c r="F274" i="40"/>
  <c r="J274" i="40"/>
  <c r="M274" i="40"/>
  <c r="I274" i="40" s="1"/>
  <c r="F626" i="40"/>
  <c r="J626" i="40"/>
  <c r="M626" i="40"/>
  <c r="I626" i="40" s="1"/>
  <c r="F377" i="40"/>
  <c r="J377" i="40"/>
  <c r="M377" i="40"/>
  <c r="I377" i="40" s="1"/>
  <c r="F51" i="40"/>
  <c r="J51" i="40"/>
  <c r="M51" i="40"/>
  <c r="I51" i="40" s="1"/>
  <c r="F485" i="40"/>
  <c r="J485" i="40"/>
  <c r="M485" i="40"/>
  <c r="I485" i="40" s="1"/>
  <c r="F526" i="15"/>
  <c r="J526" i="15"/>
  <c r="M526" i="15"/>
  <c r="I526" i="15" s="1"/>
  <c r="F33" i="15"/>
  <c r="J33" i="15"/>
  <c r="M33" i="15"/>
  <c r="I33" i="15" s="1"/>
  <c r="F80" i="15"/>
  <c r="J80" i="15"/>
  <c r="M80" i="15"/>
  <c r="I80" i="15" s="1"/>
  <c r="F102" i="15"/>
  <c r="J102" i="15"/>
  <c r="M102" i="15"/>
  <c r="I102" i="15" s="1"/>
  <c r="F229" i="15"/>
  <c r="J229" i="15"/>
  <c r="M229" i="15"/>
  <c r="I229" i="15" s="1"/>
  <c r="F476" i="15"/>
  <c r="J476" i="15"/>
  <c r="M476" i="15"/>
  <c r="I476" i="15" s="1"/>
  <c r="F285" i="15"/>
  <c r="J285" i="15"/>
  <c r="M285" i="15"/>
  <c r="I285" i="15" s="1"/>
  <c r="F563" i="15"/>
  <c r="J563" i="15"/>
  <c r="M563" i="15"/>
  <c r="I563" i="15" s="1"/>
  <c r="F437" i="15"/>
  <c r="J437" i="15"/>
  <c r="M437" i="15"/>
  <c r="I437" i="15" s="1"/>
  <c r="F253" i="15"/>
  <c r="J253" i="15"/>
  <c r="M253" i="15"/>
  <c r="I253" i="15" s="1"/>
  <c r="F45" i="15"/>
  <c r="J45" i="15"/>
  <c r="M45" i="15"/>
  <c r="I45" i="15" s="1"/>
  <c r="F349" i="15"/>
  <c r="J349" i="15"/>
  <c r="M349" i="15"/>
  <c r="I349" i="15" s="1"/>
  <c r="F448" i="15"/>
  <c r="J448" i="15"/>
  <c r="M448" i="15"/>
  <c r="I448" i="15" s="1"/>
  <c r="F177" i="15"/>
  <c r="J177" i="15"/>
  <c r="M177" i="15"/>
  <c r="I177" i="15" s="1"/>
  <c r="F60" i="17"/>
  <c r="J60" i="17"/>
  <c r="M60" i="17"/>
  <c r="I60" i="17" s="1"/>
  <c r="F175" i="53"/>
  <c r="J175" i="53"/>
  <c r="M175" i="53"/>
  <c r="I175" i="53" s="1"/>
  <c r="F172" i="35"/>
  <c r="J172" i="35"/>
  <c r="M172" i="35"/>
  <c r="I172" i="35" s="1"/>
  <c r="F179" i="51"/>
  <c r="J179" i="51"/>
  <c r="M179" i="51"/>
  <c r="I179" i="51" s="1"/>
  <c r="F193" i="15"/>
  <c r="J193" i="15"/>
  <c r="M193" i="15"/>
  <c r="I193" i="15" s="1"/>
  <c r="F251" i="29"/>
  <c r="J251" i="29"/>
  <c r="M251" i="29"/>
  <c r="I251" i="29" s="1"/>
  <c r="F176" i="45"/>
  <c r="J176" i="45"/>
  <c r="M176" i="45"/>
  <c r="I176" i="45" s="1"/>
  <c r="F197" i="14"/>
  <c r="J197" i="14"/>
  <c r="M197" i="14"/>
  <c r="I197" i="14" s="1"/>
  <c r="F204" i="40"/>
  <c r="J204" i="40"/>
  <c r="M204" i="40"/>
  <c r="I204" i="40" s="1"/>
  <c r="F93" i="5"/>
  <c r="J93" i="5"/>
  <c r="M93" i="5"/>
  <c r="I93" i="5" s="1"/>
  <c r="F71" i="5"/>
  <c r="J71" i="5"/>
  <c r="M71" i="5"/>
  <c r="I71" i="5" s="1"/>
  <c r="F78" i="19"/>
  <c r="J78" i="19"/>
  <c r="M78" i="19"/>
  <c r="I78" i="19" s="1"/>
  <c r="F591" i="19"/>
  <c r="F106" i="19"/>
  <c r="J106" i="19"/>
  <c r="M106" i="19"/>
  <c r="I106" i="19" s="1"/>
  <c r="J591" i="19"/>
  <c r="M591" i="19"/>
  <c r="I591" i="19" s="1"/>
  <c r="M247" i="19"/>
  <c r="I247" i="19" s="1"/>
  <c r="J247" i="19"/>
  <c r="F247" i="19"/>
  <c r="F631" i="19"/>
  <c r="J631" i="19"/>
  <c r="M631" i="19"/>
  <c r="I631" i="19" s="1"/>
  <c r="M357" i="19"/>
  <c r="I357" i="19" s="1"/>
  <c r="J357" i="19"/>
  <c r="F357" i="19"/>
  <c r="M235" i="19"/>
  <c r="I235" i="19" s="1"/>
  <c r="J235" i="19"/>
  <c r="F235" i="19"/>
  <c r="M491" i="19"/>
  <c r="I491" i="19" s="1"/>
  <c r="J491" i="19"/>
  <c r="F491" i="19"/>
  <c r="F8" i="22"/>
  <c r="J8" i="22"/>
  <c r="M8" i="22"/>
  <c r="I8" i="22" s="1"/>
  <c r="F6" i="57"/>
  <c r="J6" i="57"/>
  <c r="M6" i="57"/>
  <c r="I6" i="57" s="1"/>
  <c r="F16" i="6"/>
  <c r="J16" i="6"/>
  <c r="M16" i="6"/>
  <c r="I16" i="6" s="1"/>
  <c r="F38" i="6"/>
  <c r="J38" i="6"/>
  <c r="M38" i="6"/>
  <c r="I38" i="6" s="1"/>
  <c r="F3" i="6"/>
  <c r="J3" i="6"/>
  <c r="M3" i="6"/>
  <c r="I3" i="6" s="1"/>
  <c r="F20" i="6"/>
  <c r="J20" i="6"/>
  <c r="M20" i="6"/>
  <c r="I20" i="6" s="1"/>
  <c r="F30" i="6"/>
  <c r="J30" i="6"/>
  <c r="M30" i="6"/>
  <c r="I30" i="6" s="1"/>
  <c r="F28" i="6"/>
  <c r="J28" i="6"/>
  <c r="M28" i="6"/>
  <c r="I28" i="6" s="1"/>
  <c r="F6" i="12"/>
  <c r="J6" i="12"/>
  <c r="M6" i="12"/>
  <c r="I6" i="12" s="1"/>
  <c r="F185" i="12"/>
  <c r="J185" i="12"/>
  <c r="M185" i="12"/>
  <c r="I185" i="12" s="1"/>
  <c r="F13" i="12"/>
  <c r="J13" i="12"/>
  <c r="M13" i="12"/>
  <c r="I13" i="12" s="1"/>
  <c r="F3" i="3"/>
  <c r="J3" i="3"/>
  <c r="M3" i="3"/>
  <c r="I3" i="3" s="1"/>
  <c r="F28" i="3"/>
  <c r="J28" i="3"/>
  <c r="M28" i="3"/>
  <c r="I28" i="3" s="1"/>
  <c r="F43" i="24"/>
  <c r="J43" i="24"/>
  <c r="M43" i="24"/>
  <c r="I43" i="24" s="1"/>
  <c r="F286" i="19"/>
  <c r="J286" i="19"/>
  <c r="M286" i="19"/>
  <c r="I286" i="19" s="1"/>
  <c r="J655" i="19"/>
  <c r="M655" i="19"/>
  <c r="I655" i="19" s="1"/>
  <c r="F509" i="19" l="1"/>
  <c r="J509" i="19"/>
  <c r="M509" i="19"/>
  <c r="I509" i="19" s="1"/>
  <c r="F47" i="19"/>
  <c r="J47" i="19"/>
  <c r="M47" i="19"/>
  <c r="I47" i="19" s="1"/>
  <c r="F396" i="19"/>
  <c r="J396" i="19"/>
  <c r="M396" i="19"/>
  <c r="I396" i="19" s="1"/>
  <c r="F730" i="29"/>
  <c r="J730" i="29"/>
  <c r="M730" i="29"/>
  <c r="I730" i="29" s="1"/>
  <c r="F516" i="51"/>
  <c r="J516" i="51"/>
  <c r="M516" i="51"/>
  <c r="I516" i="51" s="1"/>
  <c r="F491" i="35"/>
  <c r="J491" i="35"/>
  <c r="M491" i="35"/>
  <c r="I491" i="35" s="1"/>
  <c r="F509" i="53"/>
  <c r="J509" i="53"/>
  <c r="M509" i="53"/>
  <c r="I509" i="53" s="1"/>
  <c r="F46" i="12"/>
  <c r="J46" i="12"/>
  <c r="M46" i="12"/>
  <c r="I46" i="12" s="1"/>
  <c r="F126" i="12"/>
  <c r="J126" i="12"/>
  <c r="M126" i="12"/>
  <c r="I126" i="12" s="1"/>
  <c r="F149" i="12"/>
  <c r="J149" i="12"/>
  <c r="M149" i="12"/>
  <c r="I149" i="12" s="1"/>
  <c r="F183" i="12"/>
  <c r="J183" i="12"/>
  <c r="M183" i="12"/>
  <c r="I183" i="12" s="1"/>
  <c r="F98" i="12"/>
  <c r="J98" i="12"/>
  <c r="M98" i="12"/>
  <c r="I98" i="12" s="1"/>
  <c r="F129" i="12"/>
  <c r="J129" i="12"/>
  <c r="M129" i="12"/>
  <c r="I129" i="12" s="1"/>
  <c r="F322" i="14"/>
  <c r="J322" i="14"/>
  <c r="M322" i="14"/>
  <c r="I322" i="14" s="1"/>
  <c r="F97" i="35"/>
  <c r="J97" i="35"/>
  <c r="M97" i="35"/>
  <c r="I97" i="35" s="1"/>
  <c r="F74" i="35"/>
  <c r="J74" i="35"/>
  <c r="M74" i="35"/>
  <c r="I74" i="35" s="1"/>
  <c r="F197" i="35"/>
  <c r="J197" i="35"/>
  <c r="M197" i="35"/>
  <c r="I197" i="35" s="1"/>
  <c r="F269" i="35"/>
  <c r="J269" i="35"/>
  <c r="M269" i="35"/>
  <c r="I269" i="35" s="1"/>
  <c r="F329" i="35"/>
  <c r="J329" i="35"/>
  <c r="M329" i="35"/>
  <c r="I329" i="35" s="1"/>
  <c r="F99" i="53"/>
  <c r="J99" i="53"/>
  <c r="M99" i="53"/>
  <c r="I99" i="53" s="1"/>
  <c r="F199" i="53"/>
  <c r="J199" i="53"/>
  <c r="M199" i="53"/>
  <c r="I199" i="53" s="1"/>
  <c r="F232" i="53"/>
  <c r="J232" i="53"/>
  <c r="M232" i="53"/>
  <c r="I232" i="53" s="1"/>
  <c r="F278" i="53"/>
  <c r="J278" i="53"/>
  <c r="M278" i="53"/>
  <c r="I278" i="53" s="1"/>
  <c r="F336" i="53"/>
  <c r="J336" i="53"/>
  <c r="M336" i="53"/>
  <c r="I336" i="53" s="1"/>
  <c r="F105" i="51"/>
  <c r="J105" i="51"/>
  <c r="M105" i="51"/>
  <c r="I105" i="51" s="1"/>
  <c r="F205" i="51"/>
  <c r="J205" i="51"/>
  <c r="M205" i="51"/>
  <c r="I205" i="51" s="1"/>
  <c r="F284" i="51"/>
  <c r="J284" i="51"/>
  <c r="M284" i="51"/>
  <c r="I284" i="51" s="1"/>
  <c r="F343" i="51"/>
  <c r="J343" i="51"/>
  <c r="M343" i="51"/>
  <c r="I343" i="51" s="1"/>
  <c r="F140" i="29"/>
  <c r="J140" i="29"/>
  <c r="M140" i="29"/>
  <c r="I140" i="29" s="1"/>
  <c r="F286" i="29"/>
  <c r="J286" i="29"/>
  <c r="M286" i="29"/>
  <c r="I286" i="29" s="1"/>
  <c r="F403" i="29"/>
  <c r="J403" i="29"/>
  <c r="M403" i="29"/>
  <c r="I403" i="29" s="1"/>
  <c r="F492" i="29"/>
  <c r="J492" i="29"/>
  <c r="M492" i="29"/>
  <c r="I492" i="29" s="1"/>
  <c r="F48" i="17"/>
  <c r="J48" i="17"/>
  <c r="M48" i="17"/>
  <c r="I48" i="17" s="1"/>
  <c r="F119" i="17"/>
  <c r="J119" i="17"/>
  <c r="M119" i="17"/>
  <c r="I119" i="17" s="1"/>
  <c r="F668" i="17"/>
  <c r="J668" i="17"/>
  <c r="M668" i="17"/>
  <c r="I668" i="17" s="1"/>
  <c r="F166" i="17"/>
  <c r="J166" i="17"/>
  <c r="M166" i="17"/>
  <c r="I166" i="17" s="1"/>
  <c r="F633" i="17"/>
  <c r="J633" i="17"/>
  <c r="M633" i="17"/>
  <c r="I633" i="17" s="1"/>
  <c r="F211" i="17"/>
  <c r="J211" i="17"/>
  <c r="M211" i="17"/>
  <c r="I211" i="17" s="1"/>
  <c r="F333" i="17"/>
  <c r="J333" i="17"/>
  <c r="M333" i="17"/>
  <c r="I333" i="17" s="1"/>
  <c r="F421" i="17"/>
  <c r="J421" i="17"/>
  <c r="M421" i="17"/>
  <c r="I421" i="17" s="1"/>
  <c r="F29" i="16"/>
  <c r="J29" i="16"/>
  <c r="M29" i="16"/>
  <c r="I29" i="16" s="1"/>
  <c r="F128" i="16"/>
  <c r="J128" i="16"/>
  <c r="M128" i="16"/>
  <c r="I128" i="16" s="1"/>
  <c r="F281" i="16"/>
  <c r="J281" i="16"/>
  <c r="M281" i="16"/>
  <c r="I281" i="16" s="1"/>
  <c r="F533" i="16"/>
  <c r="J533" i="16"/>
  <c r="M533" i="16"/>
  <c r="I533" i="16" s="1"/>
  <c r="F719" i="16"/>
  <c r="J719" i="16"/>
  <c r="M719" i="16"/>
  <c r="I719" i="16" s="1"/>
  <c r="F184" i="16"/>
  <c r="J184" i="16"/>
  <c r="M184" i="16"/>
  <c r="I184" i="16" s="1"/>
  <c r="F685" i="16"/>
  <c r="J685" i="16"/>
  <c r="M685" i="16"/>
  <c r="I685" i="16" s="1"/>
  <c r="F237" i="16"/>
  <c r="J237" i="16"/>
  <c r="M237" i="16"/>
  <c r="I237" i="16" s="1"/>
  <c r="F368" i="16"/>
  <c r="J368" i="16"/>
  <c r="M368" i="16"/>
  <c r="I368" i="16" s="1"/>
  <c r="F461" i="16"/>
  <c r="J461" i="16"/>
  <c r="M461" i="16"/>
  <c r="I461" i="16" s="1"/>
  <c r="F125" i="18"/>
  <c r="J125" i="18"/>
  <c r="M125" i="18"/>
  <c r="I125" i="18" s="1"/>
  <c r="F97" i="18"/>
  <c r="J97" i="18"/>
  <c r="M97" i="18"/>
  <c r="I97" i="18" s="1"/>
  <c r="F348" i="18"/>
  <c r="J348" i="18"/>
  <c r="M348" i="18"/>
  <c r="I348" i="18" s="1"/>
  <c r="F476" i="18"/>
  <c r="J476" i="18"/>
  <c r="M476" i="18"/>
  <c r="I476" i="18" s="1"/>
  <c r="F504" i="18"/>
  <c r="J504" i="18"/>
  <c r="M504" i="18"/>
  <c r="I504" i="18" s="1"/>
  <c r="F612" i="18"/>
  <c r="J612" i="18"/>
  <c r="M612" i="18"/>
  <c r="I612" i="18" s="1"/>
  <c r="F170" i="18"/>
  <c r="J170" i="18"/>
  <c r="M170" i="18"/>
  <c r="I170" i="18" s="1"/>
  <c r="F639" i="18"/>
  <c r="J639" i="18"/>
  <c r="M639" i="18"/>
  <c r="I639" i="18" s="1"/>
  <c r="F215" i="18"/>
  <c r="J215" i="18"/>
  <c r="M215" i="18"/>
  <c r="I215" i="18" s="1"/>
  <c r="F111" i="40"/>
  <c r="J111" i="40"/>
  <c r="M111" i="40"/>
  <c r="I111" i="40" s="1"/>
  <c r="F270" i="40"/>
  <c r="J270" i="40"/>
  <c r="M270" i="40"/>
  <c r="I270" i="40" s="1"/>
  <c r="F592" i="40"/>
  <c r="J592" i="40"/>
  <c r="M592" i="40"/>
  <c r="I592" i="40" s="1"/>
  <c r="F603" i="40"/>
  <c r="J603" i="40"/>
  <c r="M603" i="40"/>
  <c r="I603" i="40" s="1"/>
  <c r="F320" i="40"/>
  <c r="J320" i="40"/>
  <c r="M320" i="40"/>
  <c r="I320" i="40" s="1"/>
  <c r="F397" i="40"/>
  <c r="J397" i="40"/>
  <c r="M397" i="40"/>
  <c r="I397" i="40" s="1"/>
  <c r="F36" i="14"/>
  <c r="J36" i="14"/>
  <c r="M36" i="14"/>
  <c r="I36" i="14" s="1"/>
  <c r="F106" i="14"/>
  <c r="J106" i="14"/>
  <c r="M106" i="14"/>
  <c r="I106" i="14" s="1"/>
  <c r="F264" i="14"/>
  <c r="J264" i="14"/>
  <c r="M264" i="14"/>
  <c r="I264" i="14" s="1"/>
  <c r="F475" i="14"/>
  <c r="J475" i="14"/>
  <c r="M475" i="14"/>
  <c r="I475" i="14" s="1"/>
  <c r="F604" i="14"/>
  <c r="J604" i="14"/>
  <c r="M604" i="14"/>
  <c r="I604" i="14" s="1"/>
  <c r="F396" i="14"/>
  <c r="J396" i="14"/>
  <c r="M396" i="14"/>
  <c r="I396" i="14" s="1"/>
  <c r="J297" i="15"/>
  <c r="M297" i="15"/>
  <c r="I297" i="15" s="1"/>
  <c r="J367" i="15"/>
  <c r="M367" i="15"/>
  <c r="I367" i="15" s="1"/>
  <c r="F297" i="15"/>
  <c r="F367" i="15"/>
  <c r="F37" i="15"/>
  <c r="J37" i="15"/>
  <c r="M37" i="15"/>
  <c r="I37" i="15" s="1"/>
  <c r="F103" i="15"/>
  <c r="J103" i="15"/>
  <c r="M103" i="15"/>
  <c r="I103" i="15" s="1"/>
  <c r="F135" i="15"/>
  <c r="J135" i="15"/>
  <c r="M135" i="15"/>
  <c r="I135" i="15" s="1"/>
  <c r="F250" i="15"/>
  <c r="J250" i="15"/>
  <c r="M250" i="15"/>
  <c r="I250" i="15" s="1"/>
  <c r="F548" i="15"/>
  <c r="J548" i="15"/>
  <c r="M548" i="15"/>
  <c r="I548" i="15" s="1"/>
  <c r="F573" i="15"/>
  <c r="J573" i="15"/>
  <c r="M573" i="15"/>
  <c r="I573" i="15" s="1"/>
  <c r="F510" i="45"/>
  <c r="J510" i="45"/>
  <c r="M510" i="45"/>
  <c r="I510" i="45" s="1"/>
  <c r="F278" i="45"/>
  <c r="J278" i="45"/>
  <c r="M278" i="45"/>
  <c r="I278" i="45" s="1"/>
  <c r="F340" i="45"/>
  <c r="J340" i="45"/>
  <c r="M340" i="45"/>
  <c r="I340" i="45" s="1"/>
  <c r="F406" i="45"/>
  <c r="J406" i="45"/>
  <c r="M406" i="45"/>
  <c r="I406" i="45" s="1"/>
  <c r="F518" i="45"/>
  <c r="J518" i="45"/>
  <c r="M518" i="45"/>
  <c r="I518" i="45" s="1"/>
  <c r="F137" i="45"/>
  <c r="J137" i="45"/>
  <c r="M137" i="45"/>
  <c r="I137" i="45" s="1"/>
  <c r="F34" i="45"/>
  <c r="J34" i="45"/>
  <c r="M34" i="45"/>
  <c r="I34" i="45" s="1"/>
  <c r="F98" i="45"/>
  <c r="J98" i="45"/>
  <c r="M98" i="45"/>
  <c r="I98" i="45" s="1"/>
  <c r="F75" i="45"/>
  <c r="J75" i="45"/>
  <c r="M75" i="45"/>
  <c r="I75" i="45" s="1"/>
  <c r="F164" i="51"/>
  <c r="J164" i="51"/>
  <c r="M164" i="51"/>
  <c r="I164" i="51" s="1"/>
  <c r="M181" i="23"/>
  <c r="I181" i="23" s="1"/>
  <c r="J181" i="23"/>
  <c r="F181" i="23"/>
  <c r="M8" i="23"/>
  <c r="I8" i="23" s="1"/>
  <c r="J8" i="23"/>
  <c r="F8" i="23"/>
  <c r="M106" i="23"/>
  <c r="I106" i="23" s="1"/>
  <c r="J106" i="23"/>
  <c r="F106" i="23"/>
  <c r="M416" i="19"/>
  <c r="I416" i="19" s="1"/>
  <c r="J416" i="19"/>
  <c r="F416" i="19"/>
  <c r="M336" i="19"/>
  <c r="I336" i="19" s="1"/>
  <c r="J336" i="19"/>
  <c r="F336" i="19"/>
  <c r="M432" i="19"/>
  <c r="I432" i="19" s="1"/>
  <c r="J432" i="19"/>
  <c r="F432" i="19"/>
  <c r="M524" i="19"/>
  <c r="I524" i="19" s="1"/>
  <c r="J524" i="19"/>
  <c r="F524" i="19"/>
  <c r="M33" i="19"/>
  <c r="I33" i="19" s="1"/>
  <c r="J33" i="19"/>
  <c r="F33" i="19"/>
  <c r="M346" i="19"/>
  <c r="I346" i="19" s="1"/>
  <c r="J346" i="19"/>
  <c r="F346" i="19"/>
  <c r="M78" i="21"/>
  <c r="I78" i="21" s="1"/>
  <c r="J78" i="21"/>
  <c r="F78" i="21"/>
  <c r="M44" i="19"/>
  <c r="I44" i="19" s="1"/>
  <c r="J44" i="19"/>
  <c r="F44" i="19"/>
  <c r="F214" i="29" l="1"/>
  <c r="J214" i="29"/>
  <c r="M214" i="29"/>
  <c r="I214" i="29" s="1"/>
  <c r="F145" i="35"/>
  <c r="J145" i="35"/>
  <c r="M145" i="35"/>
  <c r="I145" i="35" s="1"/>
  <c r="F153" i="51"/>
  <c r="J153" i="51"/>
  <c r="M153" i="51"/>
  <c r="I153" i="51" s="1"/>
  <c r="F165" i="15"/>
  <c r="J165" i="15"/>
  <c r="M165" i="15"/>
  <c r="I165" i="15" s="1"/>
  <c r="F150" i="45"/>
  <c r="J150" i="45"/>
  <c r="M150" i="45"/>
  <c r="I150" i="45" s="1"/>
  <c r="F172" i="40"/>
  <c r="J172" i="40"/>
  <c r="M172" i="40"/>
  <c r="I172" i="40" s="1"/>
  <c r="F148" i="53"/>
  <c r="J148" i="53"/>
  <c r="M148" i="53"/>
  <c r="I148" i="53" s="1"/>
  <c r="F165" i="14"/>
  <c r="J165" i="14"/>
  <c r="M165" i="14"/>
  <c r="I165" i="14" s="1"/>
  <c r="F133" i="5"/>
  <c r="J133" i="5"/>
  <c r="M133" i="5"/>
  <c r="I133" i="5" s="1"/>
  <c r="F45" i="5"/>
  <c r="J45" i="5"/>
  <c r="M45" i="5"/>
  <c r="I45" i="5" s="1"/>
  <c r="F33" i="5"/>
  <c r="J33" i="5"/>
  <c r="M33" i="5"/>
  <c r="I33" i="5" s="1"/>
  <c r="F6" i="5"/>
  <c r="J6" i="5"/>
  <c r="M6" i="5"/>
  <c r="I6" i="5" s="1"/>
  <c r="F594" i="40"/>
  <c r="F155" i="40"/>
  <c r="J594" i="40"/>
  <c r="J155" i="40"/>
  <c r="M594" i="40"/>
  <c r="I594" i="40" s="1"/>
  <c r="M155" i="40"/>
  <c r="I155" i="40" s="1"/>
  <c r="F540" i="15"/>
  <c r="F149" i="15"/>
  <c r="J540" i="15"/>
  <c r="J149" i="15"/>
  <c r="M540" i="15"/>
  <c r="I540" i="15" s="1"/>
  <c r="M149" i="15"/>
  <c r="I149" i="15" s="1"/>
  <c r="F196" i="29"/>
  <c r="J196" i="29"/>
  <c r="M196" i="29"/>
  <c r="I196" i="29" s="1"/>
  <c r="F719" i="29"/>
  <c r="J719" i="29"/>
  <c r="M719" i="29"/>
  <c r="I719" i="29" s="1"/>
  <c r="F507" i="51"/>
  <c r="F139" i="51"/>
  <c r="J507" i="51"/>
  <c r="J139" i="51"/>
  <c r="M507" i="51"/>
  <c r="I507" i="51" s="1"/>
  <c r="M139" i="51"/>
  <c r="I139" i="51" s="1"/>
  <c r="F500" i="53"/>
  <c r="F134" i="53"/>
  <c r="J500" i="53"/>
  <c r="J134" i="53"/>
  <c r="M500" i="53"/>
  <c r="I500" i="53" s="1"/>
  <c r="M134" i="53"/>
  <c r="I134" i="53" s="1"/>
  <c r="F483" i="35"/>
  <c r="F132" i="35"/>
  <c r="J483" i="35"/>
  <c r="J132" i="35"/>
  <c r="M483" i="35"/>
  <c r="I483" i="35" s="1"/>
  <c r="M132" i="35"/>
  <c r="I132" i="35" s="1"/>
  <c r="F152" i="14"/>
  <c r="J152" i="14"/>
  <c r="M152" i="14"/>
  <c r="I152" i="14" s="1"/>
  <c r="F595" i="14"/>
  <c r="J595" i="14"/>
  <c r="M595" i="14"/>
  <c r="I595" i="14" s="1"/>
  <c r="F473" i="29"/>
  <c r="J473" i="29"/>
  <c r="F327" i="45"/>
  <c r="J327" i="45"/>
  <c r="M327" i="45"/>
  <c r="I327" i="45" s="1"/>
  <c r="F353" i="15"/>
  <c r="J353" i="15"/>
  <c r="M353" i="15"/>
  <c r="I353" i="15" s="1"/>
  <c r="F23" i="22"/>
  <c r="J23" i="22"/>
  <c r="M23" i="22"/>
  <c r="I23" i="22" s="1"/>
  <c r="F59" i="22"/>
  <c r="J59" i="22"/>
  <c r="M59" i="22"/>
  <c r="I59" i="22" s="1"/>
  <c r="F20" i="49"/>
  <c r="J20" i="49"/>
  <c r="M20" i="49"/>
  <c r="I20" i="49" s="1"/>
  <c r="F69" i="49"/>
  <c r="J69" i="49"/>
  <c r="M69" i="49"/>
  <c r="I69" i="49" s="1"/>
  <c r="F15" i="27"/>
  <c r="J15" i="27"/>
  <c r="M15" i="27"/>
  <c r="I15" i="27" s="1"/>
  <c r="F57" i="27"/>
  <c r="J57" i="27"/>
  <c r="M57" i="27"/>
  <c r="I57" i="27" s="1"/>
  <c r="F158" i="57"/>
  <c r="J158" i="57"/>
  <c r="M158" i="57"/>
  <c r="I158" i="57" s="1"/>
  <c r="F91" i="57"/>
  <c r="J91" i="57"/>
  <c r="M91" i="57"/>
  <c r="I91" i="57" s="1"/>
  <c r="F50" i="49"/>
  <c r="J50" i="49"/>
  <c r="M50" i="49"/>
  <c r="I50" i="49" s="1"/>
  <c r="F146" i="25"/>
  <c r="J146" i="25"/>
  <c r="M146" i="25"/>
  <c r="I146" i="25" s="1"/>
  <c r="F139" i="26"/>
  <c r="J139" i="26"/>
  <c r="M139" i="26"/>
  <c r="I139" i="26" s="1"/>
  <c r="F63" i="26"/>
  <c r="J63" i="26"/>
  <c r="M63" i="26"/>
  <c r="I63" i="26" s="1"/>
  <c r="F72" i="25"/>
  <c r="J72" i="25"/>
  <c r="M72" i="25"/>
  <c r="I72" i="25" s="1"/>
  <c r="F20" i="30"/>
  <c r="J20" i="30"/>
  <c r="M20" i="30"/>
  <c r="I20" i="30" s="1"/>
  <c r="F4" i="30"/>
  <c r="J4" i="30"/>
  <c r="M4" i="30"/>
  <c r="I4" i="30" s="1"/>
  <c r="F49" i="30"/>
  <c r="J49" i="30"/>
  <c r="M49" i="30"/>
  <c r="I49" i="30" s="1"/>
  <c r="F200" i="19" l="1"/>
  <c r="J200" i="19"/>
  <c r="M200" i="19"/>
  <c r="I200" i="19" s="1"/>
  <c r="F136" i="19"/>
  <c r="J136" i="19"/>
  <c r="M136" i="19"/>
  <c r="I136" i="19" s="1"/>
  <c r="F609" i="19"/>
  <c r="J609" i="19"/>
  <c r="M609" i="19"/>
  <c r="I609" i="19" s="1"/>
  <c r="F35" i="23"/>
  <c r="J35" i="23"/>
  <c r="M35" i="23"/>
  <c r="I35" i="23" s="1"/>
  <c r="F16" i="22"/>
  <c r="J16" i="22"/>
  <c r="M16" i="22"/>
  <c r="I16" i="22" s="1"/>
  <c r="F623" i="19"/>
  <c r="J623" i="19"/>
  <c r="M623" i="19"/>
  <c r="I623" i="19" s="1"/>
  <c r="F156" i="19"/>
  <c r="J156" i="19"/>
  <c r="M156" i="19"/>
  <c r="I156" i="19" s="1"/>
  <c r="F32" i="19" l="1"/>
  <c r="J32" i="19"/>
  <c r="M32" i="19"/>
  <c r="I32" i="19" s="1"/>
  <c r="F41" i="24"/>
  <c r="J41" i="24"/>
  <c r="M41" i="24"/>
  <c r="I41" i="24" s="1"/>
  <c r="F13" i="24"/>
  <c r="J13" i="24"/>
  <c r="M13" i="24"/>
  <c r="I13" i="24" s="1"/>
  <c r="F629" i="19"/>
  <c r="J629" i="19"/>
  <c r="M629" i="19"/>
  <c r="I629" i="19" s="1"/>
  <c r="F468" i="19"/>
  <c r="J468" i="19"/>
  <c r="M468" i="19"/>
  <c r="I468" i="19" s="1"/>
  <c r="F112" i="23"/>
  <c r="J112" i="23"/>
  <c r="M112" i="23"/>
  <c r="I112" i="23" s="1"/>
  <c r="F111" i="23"/>
  <c r="J111" i="23"/>
  <c r="M111" i="23"/>
  <c r="I111" i="23" s="1"/>
  <c r="F95" i="57"/>
  <c r="J95" i="57"/>
  <c r="M95" i="57"/>
  <c r="I95" i="57" s="1"/>
  <c r="F96" i="57"/>
  <c r="J96" i="57"/>
  <c r="M96" i="57"/>
  <c r="I96" i="57" s="1"/>
  <c r="F93" i="25"/>
  <c r="F95" i="25"/>
  <c r="J93" i="25"/>
  <c r="J95" i="25"/>
  <c r="M93" i="25"/>
  <c r="I93" i="25" s="1"/>
  <c r="M95" i="25"/>
  <c r="I95" i="25" s="1"/>
  <c r="F142" i="19"/>
  <c r="J142" i="19"/>
  <c r="M142" i="19"/>
  <c r="I142" i="19" s="1"/>
  <c r="F173" i="19"/>
  <c r="J173" i="19"/>
  <c r="M173" i="19"/>
  <c r="I173" i="19" s="1"/>
  <c r="F19" i="58"/>
  <c r="J19" i="58"/>
  <c r="M19" i="58"/>
  <c r="I19" i="58" s="1"/>
  <c r="F17" i="58"/>
  <c r="J17" i="58"/>
  <c r="M17" i="58"/>
  <c r="I17" i="58" s="1"/>
  <c r="F8" i="58"/>
  <c r="J8" i="58"/>
  <c r="M8" i="58"/>
  <c r="I8" i="58" s="1"/>
  <c r="F13" i="58"/>
  <c r="J13" i="58"/>
  <c r="M13" i="58"/>
  <c r="I13" i="58" s="1"/>
  <c r="F507" i="29" l="1"/>
  <c r="J507" i="29"/>
  <c r="M507" i="29"/>
  <c r="I507" i="29" s="1"/>
  <c r="F257" i="14"/>
  <c r="J257" i="14"/>
  <c r="M257" i="14"/>
  <c r="I257" i="14" s="1"/>
  <c r="J127" i="35"/>
  <c r="M127" i="35"/>
  <c r="I127" i="35" s="1"/>
  <c r="J100" i="35"/>
  <c r="M100" i="35"/>
  <c r="I100" i="35" s="1"/>
  <c r="J225" i="35"/>
  <c r="M225" i="35"/>
  <c r="I225" i="35" s="1"/>
  <c r="J429" i="35"/>
  <c r="M429" i="35"/>
  <c r="I429" i="35" s="1"/>
  <c r="J458" i="35"/>
  <c r="M458" i="35"/>
  <c r="I458" i="35" s="1"/>
  <c r="J370" i="35"/>
  <c r="M370" i="35"/>
  <c r="I370" i="35" s="1"/>
  <c r="F370" i="35"/>
  <c r="F458" i="35"/>
  <c r="F429" i="35"/>
  <c r="F225" i="35"/>
  <c r="F100" i="35"/>
  <c r="F127" i="35"/>
  <c r="J103" i="53"/>
  <c r="J233" i="53"/>
  <c r="J446" i="53"/>
  <c r="J380" i="53"/>
  <c r="J128" i="53"/>
  <c r="F128" i="53"/>
  <c r="M128" i="53"/>
  <c r="I128" i="53" s="1"/>
  <c r="F380" i="53"/>
  <c r="M380" i="53"/>
  <c r="I380" i="53" s="1"/>
  <c r="F446" i="53"/>
  <c r="M446" i="53"/>
  <c r="I446" i="53" s="1"/>
  <c r="F233" i="53"/>
  <c r="M233" i="53"/>
  <c r="I233" i="53" s="1"/>
  <c r="F103" i="53"/>
  <c r="M103" i="53"/>
  <c r="I103" i="53" s="1"/>
  <c r="J239" i="51"/>
  <c r="J386" i="51"/>
  <c r="J453" i="51"/>
  <c r="F453" i="51"/>
  <c r="M453" i="51"/>
  <c r="I453" i="51" s="1"/>
  <c r="J109" i="51"/>
  <c r="F386" i="51"/>
  <c r="M386" i="51"/>
  <c r="I386" i="51" s="1"/>
  <c r="F239" i="51"/>
  <c r="M239" i="51"/>
  <c r="I239" i="51" s="1"/>
  <c r="F109" i="51"/>
  <c r="M109" i="51"/>
  <c r="I109" i="51" s="1"/>
  <c r="J678" i="29"/>
  <c r="J643" i="29"/>
  <c r="J553" i="29"/>
  <c r="J339" i="29"/>
  <c r="J188" i="29"/>
  <c r="F678" i="29"/>
  <c r="M678" i="29"/>
  <c r="I678" i="29" s="1"/>
  <c r="F643" i="29"/>
  <c r="M643" i="29"/>
  <c r="I643" i="29" s="1"/>
  <c r="F553" i="29"/>
  <c r="M553" i="29"/>
  <c r="I553" i="29" s="1"/>
  <c r="F339" i="29"/>
  <c r="M339" i="29"/>
  <c r="I339" i="29" s="1"/>
  <c r="F188" i="29"/>
  <c r="M188" i="29"/>
  <c r="I188" i="29" s="1"/>
  <c r="J561" i="40"/>
  <c r="J452" i="40"/>
  <c r="J271" i="40"/>
  <c r="J148" i="40"/>
  <c r="J117" i="40"/>
  <c r="F561" i="40"/>
  <c r="M561" i="40"/>
  <c r="I561" i="40" s="1"/>
  <c r="F452" i="40"/>
  <c r="M452" i="40"/>
  <c r="I452" i="40" s="1"/>
  <c r="F271" i="40"/>
  <c r="M271" i="40"/>
  <c r="I271" i="40" s="1"/>
  <c r="F148" i="40"/>
  <c r="M148" i="40"/>
  <c r="I148" i="40" s="1"/>
  <c r="F117" i="40"/>
  <c r="M117" i="40"/>
  <c r="I117" i="40" s="1"/>
  <c r="J610" i="17"/>
  <c r="J125" i="17"/>
  <c r="J159" i="17"/>
  <c r="J560" i="17"/>
  <c r="F560" i="17"/>
  <c r="M560" i="17"/>
  <c r="I560" i="17" s="1"/>
  <c r="F159" i="17"/>
  <c r="M159" i="17"/>
  <c r="I159" i="17" s="1"/>
  <c r="F125" i="17"/>
  <c r="M125" i="17"/>
  <c r="I125" i="17" s="1"/>
  <c r="J646" i="16"/>
  <c r="J611" i="16"/>
  <c r="J311" i="16"/>
  <c r="J176" i="16"/>
  <c r="J135" i="16"/>
  <c r="F646" i="16"/>
  <c r="M646" i="16"/>
  <c r="I646" i="16" s="1"/>
  <c r="F611" i="16"/>
  <c r="M611" i="16"/>
  <c r="I611" i="16" s="1"/>
  <c r="F311" i="16"/>
  <c r="M311" i="16"/>
  <c r="I311" i="16" s="1"/>
  <c r="F176" i="16"/>
  <c r="M176" i="16"/>
  <c r="I176" i="16" s="1"/>
  <c r="F135" i="16"/>
  <c r="M135" i="16"/>
  <c r="I135" i="16" s="1"/>
  <c r="M603" i="18"/>
  <c r="I603" i="18" s="1"/>
  <c r="M604" i="18"/>
  <c r="I604" i="18" s="1"/>
  <c r="F603" i="18"/>
  <c r="J603" i="18"/>
  <c r="J131" i="18"/>
  <c r="J163" i="18"/>
  <c r="F163" i="18"/>
  <c r="M163" i="18"/>
  <c r="I163" i="18" s="1"/>
  <c r="F131" i="18"/>
  <c r="M131" i="18"/>
  <c r="I131" i="18" s="1"/>
  <c r="J112" i="14"/>
  <c r="M112" i="14"/>
  <c r="I112" i="14" s="1"/>
  <c r="J451" i="14"/>
  <c r="M451" i="14"/>
  <c r="I451" i="14" s="1"/>
  <c r="F451" i="14"/>
  <c r="F112" i="14"/>
  <c r="J107" i="15"/>
  <c r="M107" i="15"/>
  <c r="I107" i="15" s="1"/>
  <c r="J251" i="15"/>
  <c r="M251" i="15"/>
  <c r="I251" i="15" s="1"/>
  <c r="J414" i="15"/>
  <c r="M414" i="15"/>
  <c r="I414" i="15" s="1"/>
  <c r="J484" i="15"/>
  <c r="M484" i="15"/>
  <c r="I484" i="15" s="1"/>
  <c r="J508" i="15"/>
  <c r="M508" i="15"/>
  <c r="I508" i="15" s="1"/>
  <c r="F508" i="15"/>
  <c r="F484" i="15"/>
  <c r="F414" i="15"/>
  <c r="F251" i="15"/>
  <c r="F107" i="15"/>
  <c r="J102" i="45"/>
  <c r="M102" i="45"/>
  <c r="I102" i="45" s="1"/>
  <c r="J112" i="45"/>
  <c r="M112" i="45"/>
  <c r="I112" i="45" s="1"/>
  <c r="J119" i="45"/>
  <c r="M119" i="45"/>
  <c r="I119" i="45" s="1"/>
  <c r="J156" i="45"/>
  <c r="M156" i="45"/>
  <c r="I156" i="45" s="1"/>
  <c r="J194" i="45"/>
  <c r="M194" i="45"/>
  <c r="I194" i="45" s="1"/>
  <c r="J199" i="45"/>
  <c r="M199" i="45"/>
  <c r="I199" i="45" s="1"/>
  <c r="J227" i="45"/>
  <c r="M227" i="45"/>
  <c r="I227" i="45" s="1"/>
  <c r="J232" i="45"/>
  <c r="M232" i="45"/>
  <c r="I232" i="45" s="1"/>
  <c r="J234" i="45"/>
  <c r="M234" i="45"/>
  <c r="I234" i="45" s="1"/>
  <c r="J244" i="45"/>
  <c r="M244" i="45"/>
  <c r="I244" i="45" s="1"/>
  <c r="J254" i="45"/>
  <c r="M254" i="45"/>
  <c r="I254" i="45" s="1"/>
  <c r="J274" i="45"/>
  <c r="M274" i="45"/>
  <c r="I274" i="45" s="1"/>
  <c r="J287" i="45"/>
  <c r="M287" i="45"/>
  <c r="I287" i="45" s="1"/>
  <c r="J334" i="45"/>
  <c r="M334" i="45"/>
  <c r="I334" i="45" s="1"/>
  <c r="J339" i="45"/>
  <c r="M339" i="45"/>
  <c r="I339" i="45" s="1"/>
  <c r="J364" i="45"/>
  <c r="M364" i="45"/>
  <c r="I364" i="45" s="1"/>
  <c r="J464" i="45"/>
  <c r="M464" i="45"/>
  <c r="I464" i="45" s="1"/>
  <c r="J474" i="45"/>
  <c r="M474" i="45"/>
  <c r="I474" i="45" s="1"/>
  <c r="J484" i="45"/>
  <c r="M484" i="45"/>
  <c r="I484" i="45" s="1"/>
  <c r="J488" i="45"/>
  <c r="M488" i="45"/>
  <c r="I488" i="45" s="1"/>
  <c r="J509" i="45"/>
  <c r="M509" i="45"/>
  <c r="I509" i="45" s="1"/>
  <c r="J512" i="45"/>
  <c r="M512" i="45"/>
  <c r="I512" i="45" s="1"/>
  <c r="J517" i="45"/>
  <c r="M517" i="45"/>
  <c r="I517" i="45" s="1"/>
  <c r="J531" i="45"/>
  <c r="M531" i="45"/>
  <c r="I531" i="45" s="1"/>
  <c r="J131" i="45"/>
  <c r="M131" i="45"/>
  <c r="I131" i="45" s="1"/>
  <c r="J235" i="45"/>
  <c r="M235" i="45"/>
  <c r="I235" i="45" s="1"/>
  <c r="J271" i="45"/>
  <c r="M271" i="45"/>
  <c r="I271" i="45" s="1"/>
  <c r="J387" i="45"/>
  <c r="M387" i="45"/>
  <c r="I387" i="45" s="1"/>
  <c r="J452" i="45"/>
  <c r="M452" i="45"/>
  <c r="I452" i="45" s="1"/>
  <c r="J477" i="45"/>
  <c r="M477" i="45"/>
  <c r="I477" i="45" s="1"/>
  <c r="F477" i="45"/>
  <c r="F452" i="45"/>
  <c r="F387" i="45"/>
  <c r="F271" i="45"/>
  <c r="F235" i="45"/>
  <c r="F131" i="45"/>
  <c r="F102" i="45"/>
  <c r="F266" i="35"/>
  <c r="J266" i="35"/>
  <c r="M266" i="35"/>
  <c r="I266" i="35" s="1"/>
  <c r="F80" i="35"/>
  <c r="J80" i="35"/>
  <c r="M80" i="35"/>
  <c r="I80" i="35" s="1"/>
  <c r="F275" i="53"/>
  <c r="J275" i="53"/>
  <c r="M275" i="53"/>
  <c r="I275" i="53" s="1"/>
  <c r="F38" i="53"/>
  <c r="J38" i="53"/>
  <c r="M38" i="53"/>
  <c r="I38" i="53" s="1"/>
  <c r="F86" i="53"/>
  <c r="J86" i="53"/>
  <c r="M86" i="53"/>
  <c r="I86" i="53" s="1"/>
  <c r="F133" i="51"/>
  <c r="J133" i="51"/>
  <c r="M133" i="51"/>
  <c r="I133" i="51" s="1"/>
  <c r="F38" i="51"/>
  <c r="J38" i="51"/>
  <c r="M38" i="51"/>
  <c r="I38" i="51" s="1"/>
  <c r="F88" i="51"/>
  <c r="J88" i="51"/>
  <c r="M88" i="51"/>
  <c r="I88" i="51" s="1"/>
  <c r="J120" i="29"/>
  <c r="F120" i="29"/>
  <c r="M120" i="29"/>
  <c r="I120" i="29" s="1"/>
  <c r="F330" i="17"/>
  <c r="J330" i="17"/>
  <c r="M330" i="17"/>
  <c r="I330" i="17" s="1"/>
  <c r="F97" i="40"/>
  <c r="J97" i="40"/>
  <c r="M97" i="40"/>
  <c r="I97" i="40" s="1"/>
  <c r="F142" i="15"/>
  <c r="J142" i="15"/>
  <c r="M142" i="15"/>
  <c r="I142" i="15" s="1"/>
  <c r="J111" i="8"/>
  <c r="F227" i="45"/>
  <c r="F22" i="45"/>
  <c r="J22" i="45"/>
  <c r="M22" i="45"/>
  <c r="I22" i="45" s="1"/>
  <c r="F474" i="45"/>
  <c r="F254" i="45"/>
  <c r="F199" i="45"/>
  <c r="F339" i="45"/>
  <c r="F364" i="45"/>
  <c r="F194" i="45"/>
  <c r="F64" i="45"/>
  <c r="J64" i="45"/>
  <c r="M64" i="45"/>
  <c r="I64" i="45" s="1"/>
  <c r="F509" i="45"/>
  <c r="F18" i="45"/>
  <c r="J18" i="45"/>
  <c r="M18" i="45"/>
  <c r="I18" i="45" s="1"/>
  <c r="F244" i="45"/>
  <c r="F232" i="45"/>
  <c r="F274" i="45"/>
  <c r="F10" i="45"/>
  <c r="J10" i="45"/>
  <c r="M10" i="45"/>
  <c r="I10" i="45" s="1"/>
  <c r="F156" i="45"/>
  <c r="F517" i="45"/>
  <c r="F484" i="45"/>
  <c r="F512" i="45"/>
  <c r="F334" i="45"/>
  <c r="F287" i="45"/>
  <c r="F112" i="45"/>
  <c r="F488" i="45"/>
  <c r="F531" i="45"/>
  <c r="F119" i="45"/>
  <c r="F234" i="45"/>
  <c r="F464" i="45"/>
  <c r="F129" i="15"/>
  <c r="J129" i="15"/>
  <c r="M129" i="15"/>
  <c r="I129" i="15" s="1"/>
  <c r="F182" i="15"/>
  <c r="J182" i="15"/>
  <c r="M182" i="15"/>
  <c r="I182" i="15" s="1"/>
  <c r="F10" i="15"/>
  <c r="J10" i="15"/>
  <c r="M10" i="15"/>
  <c r="I10" i="15" s="1"/>
  <c r="F307" i="15"/>
  <c r="J307" i="15"/>
  <c r="M307" i="15"/>
  <c r="I307" i="15" s="1"/>
  <c r="F118" i="15"/>
  <c r="J118" i="15"/>
  <c r="M118" i="15"/>
  <c r="I118" i="15" s="1"/>
  <c r="F376" i="15"/>
  <c r="J376" i="15"/>
  <c r="M376" i="15"/>
  <c r="I376" i="15" s="1"/>
  <c r="F520" i="15"/>
  <c r="J520" i="15"/>
  <c r="M520" i="15"/>
  <c r="I520" i="15" s="1"/>
  <c r="F372" i="15"/>
  <c r="J372" i="15"/>
  <c r="M372" i="15"/>
  <c r="I372" i="15" s="1"/>
  <c r="F187" i="15"/>
  <c r="J187" i="15"/>
  <c r="M187" i="15"/>
  <c r="I187" i="15" s="1"/>
  <c r="F552" i="15"/>
  <c r="J552" i="15"/>
  <c r="M552" i="15"/>
  <c r="I552" i="15" s="1"/>
  <c r="F244" i="15"/>
  <c r="J244" i="15"/>
  <c r="M244" i="15"/>
  <c r="I244" i="15" s="1"/>
  <c r="F506" i="15"/>
  <c r="J506" i="15"/>
  <c r="M506" i="15"/>
  <c r="I506" i="15" s="1"/>
  <c r="F22" i="15"/>
  <c r="J22" i="15"/>
  <c r="M22" i="15"/>
  <c r="I22" i="15" s="1"/>
  <c r="F272" i="15"/>
  <c r="J272" i="15"/>
  <c r="M272" i="15"/>
  <c r="I272" i="15" s="1"/>
  <c r="F365" i="15"/>
  <c r="J365" i="15"/>
  <c r="M365" i="15"/>
  <c r="I365" i="15" s="1"/>
  <c r="F213" i="15"/>
  <c r="J213" i="15"/>
  <c r="M213" i="15"/>
  <c r="I213" i="15" s="1"/>
  <c r="F390" i="15"/>
  <c r="J390" i="15"/>
  <c r="M390" i="15"/>
  <c r="I390" i="15" s="1"/>
  <c r="F69" i="15"/>
  <c r="J69" i="15"/>
  <c r="M69" i="15"/>
  <c r="I69" i="15" s="1"/>
  <c r="F538" i="15"/>
  <c r="J538" i="15"/>
  <c r="M538" i="15"/>
  <c r="I538" i="15" s="1"/>
  <c r="F19" i="15"/>
  <c r="J19" i="15"/>
  <c r="M19" i="15"/>
  <c r="I19" i="15" s="1"/>
  <c r="F292" i="15"/>
  <c r="J292" i="15"/>
  <c r="M292" i="15"/>
  <c r="I292" i="15" s="1"/>
  <c r="F5" i="15"/>
  <c r="J5" i="15"/>
  <c r="M5" i="15"/>
  <c r="I5" i="15" s="1"/>
  <c r="F249" i="15"/>
  <c r="J249" i="15"/>
  <c r="M249" i="15"/>
  <c r="I249" i="15" s="1"/>
  <c r="F170" i="15"/>
  <c r="J170" i="15"/>
  <c r="M170" i="15"/>
  <c r="I170" i="15" s="1"/>
  <c r="F547" i="15"/>
  <c r="J547" i="15"/>
  <c r="M547" i="15"/>
  <c r="I547" i="15" s="1"/>
  <c r="F331" i="15"/>
  <c r="J331" i="15"/>
  <c r="M331" i="15"/>
  <c r="I331" i="15" s="1"/>
  <c r="F515" i="15"/>
  <c r="J515" i="15"/>
  <c r="M515" i="15"/>
  <c r="I515" i="15" s="1"/>
  <c r="F51" i="15"/>
  <c r="J51" i="15"/>
  <c r="M51" i="15"/>
  <c r="I51" i="15" s="1"/>
  <c r="F361" i="15"/>
  <c r="J361" i="15"/>
  <c r="M361" i="15"/>
  <c r="I361" i="15" s="1"/>
  <c r="F60" i="15"/>
  <c r="J60" i="15"/>
  <c r="M60" i="15"/>
  <c r="I60" i="15" s="1"/>
  <c r="F407" i="14"/>
  <c r="J407" i="14"/>
  <c r="M407" i="14"/>
  <c r="I407" i="14" s="1"/>
  <c r="F572" i="14"/>
  <c r="J572" i="14"/>
  <c r="M572" i="14"/>
  <c r="I572" i="14" s="1"/>
  <c r="F131" i="14"/>
  <c r="J131" i="14"/>
  <c r="M131" i="14"/>
  <c r="I131" i="14" s="1"/>
  <c r="F553" i="14"/>
  <c r="J553" i="14"/>
  <c r="M553" i="14"/>
  <c r="I553" i="14" s="1"/>
  <c r="F21" i="14"/>
  <c r="J21" i="14"/>
  <c r="M21" i="14"/>
  <c r="I21" i="14" s="1"/>
  <c r="F225" i="14"/>
  <c r="J225" i="14"/>
  <c r="M225" i="14"/>
  <c r="I225" i="14" s="1"/>
  <c r="F292" i="14"/>
  <c r="J292" i="14"/>
  <c r="M292" i="14"/>
  <c r="I292" i="14" s="1"/>
  <c r="F218" i="14"/>
  <c r="J218" i="14"/>
  <c r="M218" i="14"/>
  <c r="I218" i="14" s="1"/>
  <c r="F66" i="14"/>
  <c r="J66" i="14"/>
  <c r="M66" i="14"/>
  <c r="I66" i="14" s="1"/>
  <c r="F421" i="14"/>
  <c r="J421" i="14"/>
  <c r="M421" i="14"/>
  <c r="I421" i="14" s="1"/>
  <c r="F19" i="14"/>
  <c r="J19" i="14"/>
  <c r="M19" i="14"/>
  <c r="I19" i="14" s="1"/>
  <c r="F315" i="14"/>
  <c r="J315" i="14"/>
  <c r="M315" i="14"/>
  <c r="I315" i="14" s="1"/>
  <c r="F603" i="14"/>
  <c r="J603" i="14"/>
  <c r="M603" i="14"/>
  <c r="I603" i="14" s="1"/>
  <c r="F564" i="14"/>
  <c r="J564" i="14"/>
  <c r="M564" i="14"/>
  <c r="I564" i="14" s="1"/>
  <c r="F319" i="14"/>
  <c r="J319" i="14"/>
  <c r="M319" i="14"/>
  <c r="I319" i="14" s="1"/>
  <c r="F313" i="14"/>
  <c r="J313" i="14"/>
  <c r="M313" i="14"/>
  <c r="I313" i="14" s="1"/>
  <c r="F598" i="18"/>
  <c r="J598" i="18"/>
  <c r="M598" i="18"/>
  <c r="I598" i="18" s="1"/>
  <c r="F239" i="18"/>
  <c r="J239" i="18"/>
  <c r="M239" i="18"/>
  <c r="I239" i="18" s="1"/>
  <c r="F450" i="18"/>
  <c r="J450" i="18"/>
  <c r="M450" i="18"/>
  <c r="I450" i="18" s="1"/>
  <c r="F86" i="18"/>
  <c r="J86" i="18"/>
  <c r="M86" i="18"/>
  <c r="I86" i="18" s="1"/>
  <c r="F5" i="18"/>
  <c r="J5" i="18"/>
  <c r="M5" i="18"/>
  <c r="I5" i="18" s="1"/>
  <c r="F333" i="18"/>
  <c r="J333" i="18"/>
  <c r="M333" i="18"/>
  <c r="I333" i="18" s="1"/>
  <c r="F280" i="18"/>
  <c r="J280" i="18"/>
  <c r="M280" i="18"/>
  <c r="I280" i="18" s="1"/>
  <c r="F192" i="18"/>
  <c r="J192" i="18"/>
  <c r="M192" i="18"/>
  <c r="I192" i="18" s="1"/>
  <c r="F64" i="18"/>
  <c r="J64" i="18"/>
  <c r="M64" i="18"/>
  <c r="I64" i="18" s="1"/>
  <c r="F641" i="18"/>
  <c r="J641" i="18"/>
  <c r="M641" i="18"/>
  <c r="I641" i="18" s="1"/>
  <c r="F33" i="18"/>
  <c r="J33" i="18"/>
  <c r="M33" i="18"/>
  <c r="I33" i="18" s="1"/>
  <c r="F436" i="18"/>
  <c r="J436" i="18"/>
  <c r="M436" i="18"/>
  <c r="I436" i="18" s="1"/>
  <c r="F666" i="18"/>
  <c r="J666" i="18"/>
  <c r="M666" i="18"/>
  <c r="I666" i="18" s="1"/>
  <c r="F616" i="18"/>
  <c r="J616" i="18"/>
  <c r="M616" i="18"/>
  <c r="I616" i="18" s="1"/>
  <c r="F148" i="18"/>
  <c r="J148" i="18"/>
  <c r="M148" i="18"/>
  <c r="I148" i="18" s="1"/>
  <c r="F283" i="18"/>
  <c r="J283" i="18"/>
  <c r="M283" i="18"/>
  <c r="I283" i="18" s="1"/>
  <c r="F641" i="16"/>
  <c r="J641" i="16"/>
  <c r="M641" i="16"/>
  <c r="I641" i="16" s="1"/>
  <c r="F27" i="16"/>
  <c r="J27" i="16"/>
  <c r="M27" i="16"/>
  <c r="I27" i="16" s="1"/>
  <c r="F491" i="16"/>
  <c r="J491" i="16"/>
  <c r="M491" i="16"/>
  <c r="I491" i="16" s="1"/>
  <c r="F262" i="16"/>
  <c r="J262" i="16"/>
  <c r="M262" i="16"/>
  <c r="I262" i="16" s="1"/>
  <c r="F81" i="16"/>
  <c r="J81" i="16"/>
  <c r="M81" i="16"/>
  <c r="I81" i="16" s="1"/>
  <c r="F7" i="16"/>
  <c r="J7" i="16"/>
  <c r="M7" i="16"/>
  <c r="I7" i="16" s="1"/>
  <c r="F360" i="16"/>
  <c r="J360" i="16"/>
  <c r="M360" i="16"/>
  <c r="I360" i="16" s="1"/>
  <c r="F307" i="16"/>
  <c r="J307" i="16"/>
  <c r="M307" i="16"/>
  <c r="I307" i="16" s="1"/>
  <c r="F207" i="16"/>
  <c r="J207" i="16"/>
  <c r="M207" i="16"/>
  <c r="I207" i="16" s="1"/>
  <c r="F61" i="16"/>
  <c r="J61" i="16"/>
  <c r="M61" i="16"/>
  <c r="I61" i="16" s="1"/>
  <c r="F365" i="16"/>
  <c r="J365" i="16"/>
  <c r="M365" i="16"/>
  <c r="I365" i="16" s="1"/>
  <c r="F687" i="16"/>
  <c r="J687" i="16"/>
  <c r="M687" i="16"/>
  <c r="I687" i="16" s="1"/>
  <c r="F477" i="16"/>
  <c r="J477" i="16"/>
  <c r="M477" i="16"/>
  <c r="I477" i="16" s="1"/>
  <c r="F662" i="16"/>
  <c r="J662" i="16"/>
  <c r="M662" i="16"/>
  <c r="I662" i="16" s="1"/>
  <c r="F713" i="16"/>
  <c r="J713" i="16"/>
  <c r="M713" i="16"/>
  <c r="I713" i="16" s="1"/>
  <c r="F160" i="16"/>
  <c r="J160" i="16"/>
  <c r="M160" i="16"/>
  <c r="I160" i="16" s="1"/>
  <c r="F267" i="17"/>
  <c r="J267" i="17"/>
  <c r="M267" i="17"/>
  <c r="I267" i="17" s="1"/>
  <c r="F593" i="17"/>
  <c r="J593" i="17"/>
  <c r="M593" i="17"/>
  <c r="I593" i="17" s="1"/>
  <c r="F232" i="17"/>
  <c r="J232" i="17"/>
  <c r="M232" i="17"/>
  <c r="I232" i="17" s="1"/>
  <c r="F80" i="17"/>
  <c r="J80" i="17"/>
  <c r="M80" i="17"/>
  <c r="I80" i="17" s="1"/>
  <c r="F5" i="17"/>
  <c r="J5" i="17"/>
  <c r="M5" i="17"/>
  <c r="I5" i="17" s="1"/>
  <c r="F274" i="17"/>
  <c r="J274" i="17"/>
  <c r="M274" i="17"/>
  <c r="I274" i="17" s="1"/>
  <c r="F327" i="17"/>
  <c r="J327" i="17"/>
  <c r="M327" i="17"/>
  <c r="I327" i="17" s="1"/>
  <c r="F435" i="17"/>
  <c r="J435" i="17"/>
  <c r="M435" i="17"/>
  <c r="I435" i="17" s="1"/>
  <c r="F610" i="17"/>
  <c r="M610" i="17"/>
  <c r="I610" i="17" s="1"/>
  <c r="F278" i="17"/>
  <c r="J278" i="17"/>
  <c r="M278" i="17"/>
  <c r="I278" i="17" s="1"/>
  <c r="F262" i="40"/>
  <c r="J262" i="40"/>
  <c r="M262" i="40"/>
  <c r="I262" i="40" s="1"/>
  <c r="F558" i="40"/>
  <c r="J558" i="40"/>
  <c r="M558" i="40"/>
  <c r="I558" i="40" s="1"/>
  <c r="F27" i="40"/>
  <c r="J27" i="40"/>
  <c r="M27" i="40"/>
  <c r="I27" i="40" s="1"/>
  <c r="F296" i="40"/>
  <c r="J296" i="40"/>
  <c r="M296" i="40"/>
  <c r="I296" i="40" s="1"/>
  <c r="F425" i="40"/>
  <c r="J425" i="40"/>
  <c r="M425" i="40"/>
  <c r="I425" i="40" s="1"/>
  <c r="F225" i="40"/>
  <c r="J225" i="40"/>
  <c r="M225" i="40"/>
  <c r="I225" i="40" s="1"/>
  <c r="F75" i="40"/>
  <c r="J75" i="40"/>
  <c r="M75" i="40"/>
  <c r="I75" i="40" s="1"/>
  <c r="F22" i="40"/>
  <c r="J22" i="40"/>
  <c r="M22" i="40"/>
  <c r="I22" i="40" s="1"/>
  <c r="F317" i="40"/>
  <c r="J317" i="40"/>
  <c r="M317" i="40"/>
  <c r="I317" i="40" s="1"/>
  <c r="F8" i="40"/>
  <c r="J8" i="40"/>
  <c r="M8" i="40"/>
  <c r="I8" i="40" s="1"/>
  <c r="F269" i="40"/>
  <c r="J269" i="40"/>
  <c r="M269" i="40"/>
  <c r="I269" i="40" s="1"/>
  <c r="F178" i="40"/>
  <c r="J178" i="40"/>
  <c r="M178" i="40"/>
  <c r="I178" i="40" s="1"/>
  <c r="F602" i="40"/>
  <c r="J602" i="40"/>
  <c r="M602" i="40"/>
  <c r="I602" i="40" s="1"/>
  <c r="F568" i="40"/>
  <c r="J568" i="40"/>
  <c r="M568" i="40"/>
  <c r="I568" i="40" s="1"/>
  <c r="F596" i="40"/>
  <c r="J596" i="40"/>
  <c r="M596" i="40"/>
  <c r="I596" i="40" s="1"/>
  <c r="F389" i="40"/>
  <c r="J389" i="40"/>
  <c r="M389" i="40"/>
  <c r="I389" i="40" s="1"/>
  <c r="F328" i="40"/>
  <c r="J328" i="40"/>
  <c r="M328" i="40"/>
  <c r="I328" i="40" s="1"/>
  <c r="F125" i="40"/>
  <c r="J125" i="40"/>
  <c r="M125" i="40"/>
  <c r="I125" i="40" s="1"/>
  <c r="F408" i="40"/>
  <c r="J408" i="40"/>
  <c r="M408" i="40"/>
  <c r="I408" i="40" s="1"/>
  <c r="F573" i="40"/>
  <c r="J573" i="40"/>
  <c r="M573" i="40"/>
  <c r="I573" i="40" s="1"/>
  <c r="F615" i="40"/>
  <c r="J615" i="40"/>
  <c r="M615" i="40"/>
  <c r="I615" i="40" s="1"/>
  <c r="F133" i="40"/>
  <c r="J133" i="40"/>
  <c r="M133" i="40"/>
  <c r="I133" i="40" s="1"/>
  <c r="F396" i="29"/>
  <c r="J396" i="29"/>
  <c r="M396" i="29"/>
  <c r="I396" i="29" s="1"/>
  <c r="F674" i="29"/>
  <c r="J674" i="29"/>
  <c r="M674" i="29"/>
  <c r="I674" i="29" s="1"/>
  <c r="F32" i="29"/>
  <c r="J32" i="29"/>
  <c r="M32" i="29"/>
  <c r="I32" i="29" s="1"/>
  <c r="F369" i="29"/>
  <c r="J369" i="29"/>
  <c r="M369" i="29"/>
  <c r="I369" i="29" s="1"/>
  <c r="F489" i="29"/>
  <c r="J489" i="29"/>
  <c r="M489" i="29"/>
  <c r="I489" i="29" s="1"/>
  <c r="F718" i="29"/>
  <c r="J718" i="29"/>
  <c r="M718" i="29"/>
  <c r="I718" i="29" s="1"/>
  <c r="F277" i="29"/>
  <c r="J277" i="29"/>
  <c r="M277" i="29"/>
  <c r="I277" i="29" s="1"/>
  <c r="F522" i="29"/>
  <c r="J522" i="29"/>
  <c r="M522" i="29"/>
  <c r="I522" i="29" s="1"/>
  <c r="F93" i="29"/>
  <c r="J93" i="29"/>
  <c r="M93" i="29"/>
  <c r="I93" i="29" s="1"/>
  <c r="F27" i="29"/>
  <c r="J27" i="29"/>
  <c r="M27" i="29"/>
  <c r="I27" i="29" s="1"/>
  <c r="F9" i="29"/>
  <c r="J9" i="29"/>
  <c r="M9" i="29"/>
  <c r="I9" i="29" s="1"/>
  <c r="F334" i="29"/>
  <c r="J334" i="29"/>
  <c r="M334" i="29"/>
  <c r="I334" i="29" s="1"/>
  <c r="F728" i="29"/>
  <c r="J728" i="29"/>
  <c r="M728" i="29"/>
  <c r="I728" i="29" s="1"/>
  <c r="F687" i="29"/>
  <c r="J687" i="29"/>
  <c r="M687" i="29"/>
  <c r="I687" i="29" s="1"/>
  <c r="F721" i="29"/>
  <c r="J721" i="29"/>
  <c r="M721" i="29"/>
  <c r="I721" i="29" s="1"/>
  <c r="F483" i="29"/>
  <c r="J483" i="29"/>
  <c r="M483" i="29"/>
  <c r="I483" i="29" s="1"/>
  <c r="F157" i="29"/>
  <c r="J157" i="29"/>
  <c r="M157" i="29"/>
  <c r="I157" i="29" s="1"/>
  <c r="F503" i="29"/>
  <c r="J503" i="29"/>
  <c r="M503" i="29"/>
  <c r="I503" i="29" s="1"/>
  <c r="F749" i="29"/>
  <c r="J749" i="29"/>
  <c r="M749" i="29"/>
  <c r="I749" i="29" s="1"/>
  <c r="F529" i="51"/>
  <c r="J529" i="51"/>
  <c r="M529" i="51"/>
  <c r="I529" i="51" s="1"/>
  <c r="F347" i="51"/>
  <c r="J347" i="51"/>
  <c r="M347" i="51"/>
  <c r="I347" i="51" s="1"/>
  <c r="F173" i="51"/>
  <c r="J173" i="51"/>
  <c r="M173" i="51"/>
  <c r="I173" i="51" s="1"/>
  <c r="F124" i="51"/>
  <c r="J124" i="51"/>
  <c r="M124" i="51"/>
  <c r="I124" i="51" s="1"/>
  <c r="F238" i="51"/>
  <c r="J238" i="51"/>
  <c r="M238" i="51"/>
  <c r="I238" i="51" s="1"/>
  <c r="F473" i="51"/>
  <c r="J473" i="51"/>
  <c r="M473" i="51"/>
  <c r="I473" i="51" s="1"/>
  <c r="F23" i="51"/>
  <c r="J23" i="51"/>
  <c r="M23" i="51"/>
  <c r="I23" i="51" s="1"/>
  <c r="F259" i="51"/>
  <c r="J259" i="51"/>
  <c r="M259" i="51"/>
  <c r="I259" i="51" s="1"/>
  <c r="F342" i="51"/>
  <c r="J342" i="51"/>
  <c r="M342" i="51"/>
  <c r="I342" i="51" s="1"/>
  <c r="F365" i="51"/>
  <c r="J365" i="51"/>
  <c r="M365" i="51"/>
  <c r="I365" i="51" s="1"/>
  <c r="F198" i="51"/>
  <c r="J198" i="51"/>
  <c r="M198" i="51"/>
  <c r="I198" i="51" s="1"/>
  <c r="F67" i="51"/>
  <c r="J67" i="51"/>
  <c r="M67" i="51"/>
  <c r="I67" i="51" s="1"/>
  <c r="F506" i="51"/>
  <c r="J506" i="51"/>
  <c r="M506" i="51"/>
  <c r="I506" i="51" s="1"/>
  <c r="F19" i="51"/>
  <c r="J19" i="51"/>
  <c r="M19" i="51"/>
  <c r="I19" i="51" s="1"/>
  <c r="F236" i="51"/>
  <c r="J236" i="51"/>
  <c r="M236" i="51"/>
  <c r="I236" i="51" s="1"/>
  <c r="F280" i="51"/>
  <c r="J280" i="51"/>
  <c r="M280" i="51"/>
  <c r="I280" i="51" s="1"/>
  <c r="F6" i="51"/>
  <c r="J6" i="51"/>
  <c r="M6" i="51"/>
  <c r="I6" i="51" s="1"/>
  <c r="F158" i="51"/>
  <c r="J158" i="51"/>
  <c r="M158" i="51"/>
  <c r="I158" i="51" s="1"/>
  <c r="F514" i="51"/>
  <c r="J514" i="51"/>
  <c r="M514" i="51"/>
  <c r="I514" i="51" s="1"/>
  <c r="F483" i="51"/>
  <c r="J483" i="51"/>
  <c r="M483" i="51"/>
  <c r="I483" i="51" s="1"/>
  <c r="F337" i="51"/>
  <c r="J337" i="51"/>
  <c r="M337" i="51"/>
  <c r="I337" i="51" s="1"/>
  <c r="F169" i="51"/>
  <c r="J169" i="51"/>
  <c r="M169" i="51"/>
  <c r="I169" i="51" s="1"/>
  <c r="F292" i="51"/>
  <c r="J292" i="51"/>
  <c r="M292" i="51"/>
  <c r="I292" i="51" s="1"/>
  <c r="F11" i="51"/>
  <c r="J11" i="51"/>
  <c r="M11" i="51"/>
  <c r="I11" i="51" s="1"/>
  <c r="F354" i="51"/>
  <c r="J354" i="51"/>
  <c r="M354" i="51"/>
  <c r="I354" i="51" s="1"/>
  <c r="F118" i="51"/>
  <c r="J118" i="51"/>
  <c r="M118" i="51"/>
  <c r="I118" i="51" s="1"/>
  <c r="F351" i="51"/>
  <c r="J351" i="51"/>
  <c r="M351" i="51"/>
  <c r="I351" i="51" s="1"/>
  <c r="F487" i="51"/>
  <c r="J487" i="51"/>
  <c r="M487" i="51"/>
  <c r="I487" i="51" s="1"/>
  <c r="F118" i="53"/>
  <c r="J118" i="53"/>
  <c r="M118" i="53"/>
  <c r="I118" i="53" s="1"/>
  <c r="F169" i="53"/>
  <c r="J169" i="53"/>
  <c r="M169" i="53"/>
  <c r="I169" i="53" s="1"/>
  <c r="F467" i="53"/>
  <c r="J467" i="53"/>
  <c r="M467" i="53"/>
  <c r="I467" i="53" s="1"/>
  <c r="F23" i="53"/>
  <c r="J23" i="53"/>
  <c r="M23" i="53"/>
  <c r="I23" i="53" s="1"/>
  <c r="F252" i="53"/>
  <c r="J252" i="53"/>
  <c r="M252" i="53"/>
  <c r="I252" i="53" s="1"/>
  <c r="F335" i="53"/>
  <c r="J335" i="53"/>
  <c r="M335" i="53"/>
  <c r="I335" i="53" s="1"/>
  <c r="F192" i="53"/>
  <c r="J192" i="53"/>
  <c r="M192" i="53"/>
  <c r="I192" i="53" s="1"/>
  <c r="F66" i="53"/>
  <c r="J66" i="53"/>
  <c r="M66" i="53"/>
  <c r="I66" i="53" s="1"/>
  <c r="F358" i="53"/>
  <c r="J358" i="53"/>
  <c r="M358" i="53"/>
  <c r="I358" i="53" s="1"/>
  <c r="F499" i="53"/>
  <c r="J499" i="53"/>
  <c r="M499" i="53"/>
  <c r="I499" i="53" s="1"/>
  <c r="F19" i="53"/>
  <c r="J19" i="53"/>
  <c r="M19" i="53"/>
  <c r="I19" i="53" s="1"/>
  <c r="F274" i="53"/>
  <c r="J274" i="53"/>
  <c r="M274" i="53"/>
  <c r="I274" i="53" s="1"/>
  <c r="F6" i="53"/>
  <c r="J6" i="53"/>
  <c r="M6" i="53"/>
  <c r="I6" i="53" s="1"/>
  <c r="F231" i="53"/>
  <c r="J231" i="53"/>
  <c r="M231" i="53"/>
  <c r="I231" i="53" s="1"/>
  <c r="F507" i="53"/>
  <c r="J507" i="53"/>
  <c r="M507" i="53"/>
  <c r="I507" i="53" s="1"/>
  <c r="F477" i="53"/>
  <c r="J477" i="53"/>
  <c r="M477" i="53"/>
  <c r="I477" i="53" s="1"/>
  <c r="F330" i="53"/>
  <c r="J330" i="53"/>
  <c r="M330" i="53"/>
  <c r="I330" i="53" s="1"/>
  <c r="F164" i="53"/>
  <c r="J164" i="53"/>
  <c r="M164" i="53"/>
  <c r="I164" i="53" s="1"/>
  <c r="F347" i="53"/>
  <c r="J347" i="53"/>
  <c r="M347" i="53"/>
  <c r="I347" i="53" s="1"/>
  <c r="F111" i="53"/>
  <c r="J111" i="53"/>
  <c r="M111" i="53"/>
  <c r="I111" i="53" s="1"/>
  <c r="F344" i="53"/>
  <c r="J344" i="53"/>
  <c r="M344" i="53"/>
  <c r="I344" i="53" s="1"/>
  <c r="F481" i="53"/>
  <c r="J481" i="53"/>
  <c r="M481" i="53"/>
  <c r="I481" i="53" s="1"/>
  <c r="F520" i="53"/>
  <c r="J520" i="53"/>
  <c r="M520" i="53"/>
  <c r="I520" i="53" s="1"/>
  <c r="F340" i="53"/>
  <c r="J340" i="53"/>
  <c r="M340" i="53"/>
  <c r="I340" i="53" s="1"/>
  <c r="F169" i="35"/>
  <c r="J169" i="35"/>
  <c r="M169" i="35"/>
  <c r="I169" i="35" s="1"/>
  <c r="F118" i="35"/>
  <c r="J118" i="35"/>
  <c r="M118" i="35"/>
  <c r="I118" i="35" s="1"/>
  <c r="F462" i="35"/>
  <c r="J462" i="35"/>
  <c r="M462" i="35"/>
  <c r="I462" i="35" s="1"/>
  <c r="F322" i="35"/>
  <c r="J322" i="35"/>
  <c r="M322" i="35"/>
  <c r="I322" i="35" s="1"/>
  <c r="F164" i="35"/>
  <c r="J164" i="35"/>
  <c r="M164" i="35"/>
  <c r="I164" i="35" s="1"/>
  <c r="F10" i="35"/>
  <c r="J10" i="35"/>
  <c r="M10" i="35"/>
  <c r="I10" i="35" s="1"/>
  <c r="F109" i="35"/>
  <c r="J109" i="35"/>
  <c r="M109" i="35"/>
  <c r="I109" i="35" s="1"/>
  <c r="F337" i="35"/>
  <c r="J337" i="35"/>
  <c r="M337" i="35"/>
  <c r="I337" i="35" s="1"/>
  <c r="F465" i="35"/>
  <c r="J465" i="35"/>
  <c r="M465" i="35"/>
  <c r="I465" i="35" s="1"/>
  <c r="F502" i="35"/>
  <c r="J502" i="35"/>
  <c r="M502" i="35"/>
  <c r="I502" i="35" s="1"/>
  <c r="F333" i="35"/>
  <c r="J333" i="35"/>
  <c r="M333" i="35"/>
  <c r="I333" i="35" s="1"/>
  <c r="F454" i="35"/>
  <c r="J454" i="35"/>
  <c r="M454" i="35"/>
  <c r="I454" i="35" s="1"/>
  <c r="F24" i="35"/>
  <c r="J24" i="35"/>
  <c r="M24" i="35"/>
  <c r="I24" i="35" s="1"/>
  <c r="F243" i="35"/>
  <c r="J243" i="35"/>
  <c r="M243" i="35"/>
  <c r="I243" i="35" s="1"/>
  <c r="F327" i="35"/>
  <c r="J327" i="35"/>
  <c r="M327" i="35"/>
  <c r="I327" i="35" s="1"/>
  <c r="F192" i="35"/>
  <c r="J192" i="35"/>
  <c r="M192" i="35"/>
  <c r="I192" i="35" s="1"/>
  <c r="F63" i="35"/>
  <c r="J63" i="35"/>
  <c r="M63" i="35"/>
  <c r="I63" i="35" s="1"/>
  <c r="F348" i="35"/>
  <c r="J348" i="35"/>
  <c r="M348" i="35"/>
  <c r="I348" i="35" s="1"/>
  <c r="F482" i="35"/>
  <c r="J482" i="35"/>
  <c r="M482" i="35"/>
  <c r="I482" i="35" s="1"/>
  <c r="F20" i="35"/>
  <c r="J20" i="35"/>
  <c r="M20" i="35"/>
  <c r="I20" i="35" s="1"/>
  <c r="F265" i="35"/>
  <c r="J265" i="35"/>
  <c r="M265" i="35"/>
  <c r="I265" i="35" s="1"/>
  <c r="F5" i="35"/>
  <c r="J5" i="35"/>
  <c r="M5" i="35"/>
  <c r="I5" i="35" s="1"/>
  <c r="F222" i="35"/>
  <c r="J222" i="35"/>
  <c r="M222" i="35"/>
  <c r="I222" i="35" s="1"/>
  <c r="F150" i="35"/>
  <c r="J150" i="35"/>
  <c r="M150" i="35"/>
  <c r="I150" i="35" s="1"/>
  <c r="F489" i="35"/>
  <c r="J489" i="35"/>
  <c r="M489" i="35"/>
  <c r="I489" i="35" s="1"/>
  <c r="F94" i="11"/>
  <c r="J94" i="11"/>
  <c r="M94" i="11"/>
  <c r="I94" i="11" s="1"/>
  <c r="F41" i="11"/>
  <c r="J41" i="11"/>
  <c r="M41" i="11"/>
  <c r="I41" i="11" s="1"/>
  <c r="J286" i="53"/>
  <c r="F286" i="53"/>
  <c r="M286" i="53"/>
  <c r="I286" i="53" s="1"/>
  <c r="J514" i="35"/>
  <c r="M514" i="35"/>
  <c r="I514" i="35" s="1"/>
  <c r="J279" i="35"/>
  <c r="M279" i="35"/>
  <c r="I279" i="35" s="1"/>
  <c r="F279" i="35"/>
  <c r="F377" i="16"/>
  <c r="J377" i="16"/>
  <c r="M377" i="16"/>
  <c r="I377" i="16" s="1"/>
  <c r="F25" i="18"/>
  <c r="J25" i="18"/>
  <c r="M25" i="18"/>
  <c r="I25" i="18" s="1"/>
  <c r="M116" i="5" l="1"/>
  <c r="I116" i="5" s="1"/>
  <c r="J116" i="5"/>
  <c r="F116" i="5"/>
  <c r="F178" i="29" l="1"/>
  <c r="J178" i="29"/>
  <c r="M178" i="29"/>
  <c r="I178" i="29" s="1"/>
  <c r="J452" i="29"/>
  <c r="M452" i="29"/>
  <c r="I452" i="29" s="1"/>
  <c r="J50" i="29"/>
  <c r="M50" i="29"/>
  <c r="I50" i="29" s="1"/>
  <c r="J228" i="29"/>
  <c r="M228" i="29"/>
  <c r="I228" i="29" s="1"/>
  <c r="F452" i="29"/>
  <c r="F50" i="29"/>
  <c r="F228" i="29"/>
  <c r="F414" i="29"/>
  <c r="J414" i="29"/>
  <c r="M414" i="29"/>
  <c r="I414" i="29" s="1"/>
  <c r="F153" i="29"/>
  <c r="J153" i="29"/>
  <c r="M153" i="29"/>
  <c r="I153" i="29" s="1"/>
  <c r="F695" i="29"/>
  <c r="J695" i="29"/>
  <c r="M695" i="29"/>
  <c r="I695" i="29" s="1"/>
  <c r="F170" i="29"/>
  <c r="J170" i="29"/>
  <c r="M170" i="29"/>
  <c r="I170" i="29" s="1"/>
  <c r="F38" i="29"/>
  <c r="J38" i="29"/>
  <c r="M38" i="29"/>
  <c r="I38" i="29" s="1"/>
  <c r="F39" i="29"/>
  <c r="J39" i="29"/>
  <c r="M39" i="29"/>
  <c r="I39" i="29" s="1"/>
  <c r="F344" i="29"/>
  <c r="J344" i="29"/>
  <c r="M344" i="29"/>
  <c r="I344" i="29" s="1"/>
  <c r="F413" i="29"/>
  <c r="J413" i="29"/>
  <c r="M413" i="29"/>
  <c r="I413" i="29" s="1"/>
  <c r="F129" i="51"/>
  <c r="J129" i="51"/>
  <c r="M129" i="51"/>
  <c r="I129" i="51" s="1"/>
  <c r="F165" i="51"/>
  <c r="J165" i="51"/>
  <c r="M165" i="51"/>
  <c r="I165" i="51" s="1"/>
  <c r="F330" i="51"/>
  <c r="J330" i="51"/>
  <c r="M330" i="51"/>
  <c r="I330" i="51" s="1"/>
  <c r="F538" i="51"/>
  <c r="J538" i="51"/>
  <c r="M538" i="51"/>
  <c r="I538" i="51" s="1"/>
  <c r="F319" i="51"/>
  <c r="J319" i="51"/>
  <c r="M319" i="51"/>
  <c r="I319" i="51" s="1"/>
  <c r="F35" i="51"/>
  <c r="J35" i="51"/>
  <c r="M35" i="51"/>
  <c r="I35" i="51" s="1"/>
  <c r="F123" i="53"/>
  <c r="J123" i="53"/>
  <c r="M123" i="53"/>
  <c r="I123" i="53" s="1"/>
  <c r="J160" i="53"/>
  <c r="M160" i="53"/>
  <c r="I160" i="53" s="1"/>
  <c r="F160" i="53"/>
  <c r="F35" i="53"/>
  <c r="J35" i="53"/>
  <c r="M35" i="53"/>
  <c r="I35" i="53" s="1"/>
  <c r="F312" i="53"/>
  <c r="J312" i="53"/>
  <c r="M312" i="53"/>
  <c r="I312" i="53" s="1"/>
  <c r="F159" i="35"/>
  <c r="J159" i="35"/>
  <c r="M159" i="35"/>
  <c r="I159" i="35" s="1"/>
  <c r="F123" i="35"/>
  <c r="J123" i="35"/>
  <c r="M123" i="35"/>
  <c r="I123" i="35" s="1"/>
  <c r="J305" i="35"/>
  <c r="M305" i="35"/>
  <c r="I305" i="35" s="1"/>
  <c r="J35" i="35"/>
  <c r="M35" i="35"/>
  <c r="I35" i="35" s="1"/>
  <c r="F35" i="35"/>
  <c r="F305" i="35"/>
  <c r="F512" i="35"/>
  <c r="J512" i="35"/>
  <c r="M512" i="35"/>
  <c r="I512" i="35" s="1"/>
  <c r="F314" i="35"/>
  <c r="J314" i="35"/>
  <c r="M314" i="35"/>
  <c r="I314" i="35" s="1"/>
  <c r="F28" i="35"/>
  <c r="J28" i="35"/>
  <c r="M28" i="35"/>
  <c r="I28" i="35" s="1"/>
  <c r="F29" i="35"/>
  <c r="J29" i="35"/>
  <c r="M29" i="35"/>
  <c r="I29" i="35" s="1"/>
  <c r="F227" i="35"/>
  <c r="J227" i="35"/>
  <c r="M227" i="35"/>
  <c r="I227" i="35" s="1"/>
  <c r="F27" i="53" l="1"/>
  <c r="J27" i="53"/>
  <c r="M27" i="53"/>
  <c r="I27" i="53" s="1"/>
  <c r="F28" i="53"/>
  <c r="J28" i="53"/>
  <c r="M28" i="53"/>
  <c r="I28" i="53" s="1"/>
  <c r="F323" i="53"/>
  <c r="J323" i="53"/>
  <c r="M323" i="53"/>
  <c r="I323" i="53" s="1"/>
  <c r="F235" i="53"/>
  <c r="J235" i="53"/>
  <c r="M235" i="53"/>
  <c r="I235" i="53" s="1"/>
  <c r="F529" i="53"/>
  <c r="J529" i="53"/>
  <c r="M529" i="53"/>
  <c r="I529" i="53" s="1"/>
  <c r="J28" i="51"/>
  <c r="M28" i="51"/>
  <c r="I28" i="51" s="1"/>
  <c r="F28" i="51"/>
  <c r="F27" i="51"/>
  <c r="J27" i="51"/>
  <c r="M27" i="51"/>
  <c r="I27" i="51" s="1"/>
  <c r="F242" i="51"/>
  <c r="J242" i="51"/>
  <c r="M242" i="51"/>
  <c r="I242" i="51" s="1"/>
  <c r="F9" i="6"/>
  <c r="J9" i="6"/>
  <c r="M9" i="6"/>
  <c r="I9" i="6" s="1"/>
  <c r="F5" i="6"/>
  <c r="J5" i="6"/>
  <c r="M5" i="6"/>
  <c r="I5" i="6" s="1"/>
  <c r="F353" i="40"/>
  <c r="J353" i="40"/>
  <c r="M353" i="40"/>
  <c r="I353" i="40" s="1"/>
  <c r="F540" i="40"/>
  <c r="J540" i="40"/>
  <c r="M540" i="40"/>
  <c r="I540" i="40" s="1"/>
  <c r="F186" i="40"/>
  <c r="J186" i="40"/>
  <c r="M186" i="40"/>
  <c r="I186" i="40" s="1"/>
  <c r="F34" i="40"/>
  <c r="J34" i="40"/>
  <c r="M34" i="40"/>
  <c r="I34" i="40" s="1"/>
  <c r="F33" i="40"/>
  <c r="J33" i="40"/>
  <c r="M33" i="40"/>
  <c r="I33" i="40" s="1"/>
  <c r="F275" i="40"/>
  <c r="J275" i="40"/>
  <c r="M275" i="40"/>
  <c r="I275" i="40" s="1"/>
  <c r="F381" i="40"/>
  <c r="J381" i="40"/>
  <c r="M381" i="40"/>
  <c r="I381" i="40" s="1"/>
  <c r="F327" i="40"/>
  <c r="J327" i="40"/>
  <c r="M327" i="40"/>
  <c r="I327" i="40" s="1"/>
  <c r="F625" i="40"/>
  <c r="J625" i="40"/>
  <c r="M625" i="40"/>
  <c r="I625" i="40" s="1"/>
  <c r="F365" i="40"/>
  <c r="J365" i="40"/>
  <c r="M365" i="40"/>
  <c r="I365" i="40" s="1"/>
  <c r="F42" i="40"/>
  <c r="J42" i="40"/>
  <c r="M42" i="40"/>
  <c r="I42" i="40" s="1"/>
  <c r="F534" i="40"/>
  <c r="J534" i="40"/>
  <c r="M534" i="40"/>
  <c r="I534" i="40" s="1"/>
  <c r="F366" i="17"/>
  <c r="J366" i="17"/>
  <c r="M366" i="17"/>
  <c r="I366" i="17" s="1"/>
  <c r="F251" i="17"/>
  <c r="J251" i="17"/>
  <c r="M251" i="17"/>
  <c r="I251" i="17" s="1"/>
  <c r="F47" i="17"/>
  <c r="J47" i="17"/>
  <c r="M47" i="17"/>
  <c r="I47" i="17" s="1"/>
  <c r="F485" i="17"/>
  <c r="J485" i="17"/>
  <c r="M485" i="17"/>
  <c r="I485" i="17" s="1"/>
  <c r="F25" i="17"/>
  <c r="J25" i="17"/>
  <c r="M25" i="17"/>
  <c r="I25" i="17" s="1"/>
  <c r="F663" i="17"/>
  <c r="J663" i="17"/>
  <c r="M663" i="17"/>
  <c r="I663" i="17" s="1"/>
  <c r="F397" i="17"/>
  <c r="J397" i="17"/>
  <c r="M397" i="17"/>
  <c r="I397" i="17" s="1"/>
  <c r="F285" i="17"/>
  <c r="J285" i="17"/>
  <c r="M285" i="17"/>
  <c r="I285" i="17" s="1"/>
  <c r="F31" i="17"/>
  <c r="J31" i="17"/>
  <c r="M31" i="17"/>
  <c r="I31" i="17" s="1"/>
  <c r="F389" i="17"/>
  <c r="J389" i="17"/>
  <c r="M389" i="17"/>
  <c r="I389" i="17" s="1"/>
  <c r="F568" i="17"/>
  <c r="J568" i="17"/>
  <c r="M568" i="17"/>
  <c r="I568" i="17" s="1"/>
  <c r="F575" i="17"/>
  <c r="J575" i="17"/>
  <c r="M575" i="17"/>
  <c r="I575" i="17" s="1"/>
  <c r="F39" i="17"/>
  <c r="J39" i="17"/>
  <c r="M39" i="17"/>
  <c r="I39" i="17" s="1"/>
  <c r="F42" i="18"/>
  <c r="J42" i="18"/>
  <c r="M42" i="18"/>
  <c r="I42" i="18" s="1"/>
  <c r="F42" i="16"/>
  <c r="J42" i="16"/>
  <c r="M42" i="16"/>
  <c r="I42" i="16" s="1"/>
  <c r="F623" i="16"/>
  <c r="J623" i="16"/>
  <c r="M623" i="16"/>
  <c r="I623" i="16" s="1"/>
  <c r="F724" i="16"/>
  <c r="J724" i="16"/>
  <c r="M724" i="16"/>
  <c r="I724" i="16" s="1"/>
  <c r="F50" i="16"/>
  <c r="J50" i="16"/>
  <c r="M50" i="16"/>
  <c r="I50" i="16" s="1"/>
  <c r="F432" i="16"/>
  <c r="J432" i="16"/>
  <c r="M432" i="16"/>
  <c r="I432" i="16" s="1"/>
  <c r="F617" i="16"/>
  <c r="J617" i="16"/>
  <c r="M617" i="16"/>
  <c r="I617" i="16" s="1"/>
  <c r="F441" i="16"/>
  <c r="J441" i="16"/>
  <c r="M441" i="16"/>
  <c r="I441" i="16" s="1"/>
  <c r="F316" i="16"/>
  <c r="J316" i="16"/>
  <c r="M316" i="16"/>
  <c r="I316" i="16" s="1"/>
  <c r="F34" i="16"/>
  <c r="J34" i="16"/>
  <c r="M34" i="16"/>
  <c r="I34" i="16" s="1"/>
  <c r="F27" i="18"/>
  <c r="J27" i="18"/>
  <c r="M27" i="18"/>
  <c r="I27" i="18" s="1"/>
  <c r="F258" i="18"/>
  <c r="J258" i="18"/>
  <c r="M258" i="18"/>
  <c r="I258" i="18" s="1"/>
  <c r="F51" i="18"/>
  <c r="J51" i="18"/>
  <c r="M51" i="18"/>
  <c r="I51" i="18" s="1"/>
  <c r="F488" i="18"/>
  <c r="J488" i="18"/>
  <c r="M488" i="18"/>
  <c r="I488" i="18" s="1"/>
  <c r="F672" i="18"/>
  <c r="J672" i="18"/>
  <c r="M672" i="18"/>
  <c r="I672" i="18" s="1"/>
  <c r="F580" i="18"/>
  <c r="J580" i="18"/>
  <c r="M580" i="18"/>
  <c r="I580" i="18" s="1"/>
  <c r="F573" i="18"/>
  <c r="J573" i="18"/>
  <c r="M573" i="18"/>
  <c r="I573" i="18" s="1"/>
  <c r="F34" i="18"/>
  <c r="J34" i="18"/>
  <c r="M34" i="18"/>
  <c r="I34" i="18" s="1"/>
  <c r="F289" i="18"/>
  <c r="J289" i="18"/>
  <c r="M289" i="18"/>
  <c r="I289" i="18" s="1"/>
  <c r="F396" i="18"/>
  <c r="J396" i="18"/>
  <c r="M396" i="18"/>
  <c r="I396" i="18" s="1"/>
  <c r="F678" i="18"/>
  <c r="J678" i="18"/>
  <c r="M678" i="18"/>
  <c r="I678" i="18" s="1"/>
  <c r="F391" i="18"/>
  <c r="J391" i="18"/>
  <c r="M391" i="18"/>
  <c r="I391" i="18" s="1"/>
  <c r="F52" i="18"/>
  <c r="J52" i="18"/>
  <c r="M52" i="18"/>
  <c r="I52" i="18" s="1"/>
  <c r="F27" i="45"/>
  <c r="J27" i="45"/>
  <c r="M27" i="45"/>
  <c r="I27" i="45" s="1"/>
  <c r="F26" i="45"/>
  <c r="J26" i="45"/>
  <c r="M26" i="45"/>
  <c r="I26" i="45" s="1"/>
  <c r="F237" i="45"/>
  <c r="J237" i="45"/>
  <c r="M237" i="45"/>
  <c r="I237" i="45" s="1"/>
  <c r="F286" i="45"/>
  <c r="J286" i="45"/>
  <c r="M286" i="45"/>
  <c r="I286" i="45" s="1"/>
  <c r="F540" i="45"/>
  <c r="J540" i="45"/>
  <c r="M540" i="45"/>
  <c r="I540" i="45" s="1"/>
  <c r="F313" i="45"/>
  <c r="J313" i="45"/>
  <c r="M313" i="45"/>
  <c r="I313" i="45" s="1"/>
  <c r="F332" i="14"/>
  <c r="J332" i="14"/>
  <c r="M332" i="14"/>
  <c r="I332" i="14" s="1"/>
  <c r="F629" i="14"/>
  <c r="J629" i="14"/>
  <c r="M629" i="14"/>
  <c r="I629" i="14" s="1"/>
  <c r="F360" i="14"/>
  <c r="J360" i="14"/>
  <c r="M360" i="14"/>
  <c r="I360" i="14" s="1"/>
  <c r="F27" i="14"/>
  <c r="F26" i="14"/>
  <c r="F269" i="14"/>
  <c r="F380" i="14"/>
  <c r="J27" i="14"/>
  <c r="J26" i="14"/>
  <c r="J269" i="14"/>
  <c r="J380" i="14"/>
  <c r="M27" i="14"/>
  <c r="I27" i="14" s="1"/>
  <c r="M26" i="14"/>
  <c r="I26" i="14" s="1"/>
  <c r="M269" i="14"/>
  <c r="I269" i="14" s="1"/>
  <c r="M380" i="14"/>
  <c r="I380" i="14" s="1"/>
  <c r="F306" i="15"/>
  <c r="J306" i="15"/>
  <c r="M306" i="15"/>
  <c r="I306" i="15" s="1"/>
  <c r="F254" i="15"/>
  <c r="J254" i="15"/>
  <c r="M254" i="15"/>
  <c r="I254" i="15" s="1"/>
  <c r="F29" i="15"/>
  <c r="J29" i="15"/>
  <c r="M29" i="15"/>
  <c r="I29" i="15" s="1"/>
  <c r="F30" i="15"/>
  <c r="J30" i="15"/>
  <c r="M30" i="15"/>
  <c r="I30" i="15" s="1"/>
  <c r="F336" i="15"/>
  <c r="J336" i="15"/>
  <c r="M336" i="15"/>
  <c r="I336" i="15" s="1"/>
  <c r="M4" i="12"/>
  <c r="I4" i="12" s="1"/>
  <c r="J4" i="12"/>
  <c r="F4" i="12"/>
  <c r="F12" i="3" l="1"/>
  <c r="J12" i="3"/>
  <c r="M12" i="3"/>
  <c r="I12" i="3" s="1"/>
  <c r="F375" i="17"/>
  <c r="J375" i="17"/>
  <c r="M375" i="17"/>
  <c r="I375" i="17" s="1"/>
  <c r="F418" i="16"/>
  <c r="J418" i="16"/>
  <c r="M418" i="16"/>
  <c r="I418" i="16" s="1"/>
  <c r="F380" i="18"/>
  <c r="J380" i="18"/>
  <c r="M380" i="18"/>
  <c r="I380" i="18" s="1"/>
  <c r="F40" i="35" l="1"/>
  <c r="J40" i="35"/>
  <c r="M40" i="35"/>
  <c r="I40" i="35" s="1"/>
  <c r="F312" i="35"/>
  <c r="J312" i="35"/>
  <c r="M312" i="35"/>
  <c r="I312" i="35" s="1"/>
  <c r="F43" i="53"/>
  <c r="J43" i="53"/>
  <c r="M43" i="53"/>
  <c r="I43" i="53" s="1"/>
  <c r="F319" i="53"/>
  <c r="J319" i="53"/>
  <c r="M319" i="53"/>
  <c r="I319" i="53" s="1"/>
  <c r="F373" i="14"/>
  <c r="J373" i="14"/>
  <c r="M373" i="14"/>
  <c r="I373" i="14" s="1"/>
  <c r="F44" i="14"/>
  <c r="J44" i="14"/>
  <c r="M44" i="14"/>
  <c r="I44" i="14" s="1"/>
  <c r="F50" i="40"/>
  <c r="J50" i="40"/>
  <c r="M50" i="40"/>
  <c r="I50" i="40" s="1"/>
  <c r="F376" i="40"/>
  <c r="J376" i="40"/>
  <c r="M376" i="40"/>
  <c r="I376" i="40" s="1"/>
  <c r="F348" i="15"/>
  <c r="J348" i="15"/>
  <c r="M348" i="15"/>
  <c r="I348" i="15" s="1"/>
  <c r="F44" i="15"/>
  <c r="J44" i="15"/>
  <c r="M44" i="15"/>
  <c r="I44" i="15" s="1"/>
  <c r="F323" i="45"/>
  <c r="J323" i="45"/>
  <c r="M323" i="45"/>
  <c r="I323" i="45" s="1"/>
  <c r="F41" i="45"/>
  <c r="J41" i="45"/>
  <c r="M41" i="45"/>
  <c r="I41" i="45" s="1"/>
  <c r="F466" i="29"/>
  <c r="J466" i="29"/>
  <c r="M466" i="29"/>
  <c r="I466" i="29" s="1"/>
  <c r="F60" i="29"/>
  <c r="J60" i="29"/>
  <c r="M60" i="29"/>
  <c r="I60" i="29" s="1"/>
  <c r="F326" i="51"/>
  <c r="J326" i="51"/>
  <c r="M326" i="51"/>
  <c r="I326" i="51" s="1"/>
  <c r="F43" i="51"/>
  <c r="J43" i="51"/>
  <c r="M43" i="51"/>
  <c r="I43" i="51" s="1"/>
  <c r="M5" i="20"/>
  <c r="I5" i="20" s="1"/>
  <c r="J5" i="20"/>
  <c r="F5" i="20"/>
  <c r="M90" i="20"/>
  <c r="I90" i="20" s="1"/>
  <c r="J90" i="20"/>
  <c r="F90" i="20"/>
  <c r="M65" i="20"/>
  <c r="I65" i="20" s="1"/>
  <c r="J65" i="20"/>
  <c r="F65" i="20"/>
  <c r="F274" i="18"/>
  <c r="J274" i="18"/>
  <c r="M274" i="18"/>
  <c r="I274" i="18" s="1"/>
  <c r="M34" i="19"/>
  <c r="I34" i="19" s="1"/>
  <c r="J34" i="19"/>
  <c r="F34" i="19"/>
  <c r="M77" i="23"/>
  <c r="I77" i="23" s="1"/>
  <c r="J77" i="23"/>
  <c r="F77" i="23"/>
  <c r="M11" i="23"/>
  <c r="I11" i="23" s="1"/>
  <c r="J11" i="23"/>
  <c r="F11" i="23"/>
  <c r="M11" i="57"/>
  <c r="I11" i="57" s="1"/>
  <c r="J11" i="57"/>
  <c r="F11" i="57"/>
  <c r="M62" i="57"/>
  <c r="I62" i="57" s="1"/>
  <c r="J62" i="57"/>
  <c r="F62" i="57"/>
  <c r="F151" i="46"/>
  <c r="J151" i="46"/>
  <c r="M151" i="46"/>
  <c r="I151" i="46" s="1"/>
  <c r="F125" i="46"/>
  <c r="J125" i="46"/>
  <c r="M125" i="46"/>
  <c r="I125" i="46" s="1"/>
  <c r="F38" i="46"/>
  <c r="J38" i="46"/>
  <c r="M38" i="46"/>
  <c r="I38" i="46" s="1"/>
  <c r="F43" i="46"/>
  <c r="J43" i="46"/>
  <c r="M43" i="46"/>
  <c r="I43" i="46" s="1"/>
  <c r="F136" i="46"/>
  <c r="J136" i="46"/>
  <c r="M136" i="46"/>
  <c r="I136" i="46" s="1"/>
  <c r="F49" i="46"/>
  <c r="J49" i="46"/>
  <c r="M49" i="46"/>
  <c r="I49" i="46" s="1"/>
  <c r="F29" i="46"/>
  <c r="J29" i="46"/>
  <c r="M29" i="46"/>
  <c r="I29" i="46" s="1"/>
  <c r="F20" i="46"/>
  <c r="J20" i="46"/>
  <c r="M20" i="46"/>
  <c r="I20" i="46" s="1"/>
  <c r="F106" i="46"/>
  <c r="J106" i="46"/>
  <c r="M106" i="46"/>
  <c r="I106" i="46" s="1"/>
  <c r="F90" i="46"/>
  <c r="J90" i="46"/>
  <c r="M90" i="46"/>
  <c r="I90" i="46" s="1"/>
  <c r="F97" i="46"/>
  <c r="J97" i="46"/>
  <c r="M97" i="46"/>
  <c r="I97" i="46" s="1"/>
  <c r="M109" i="57"/>
  <c r="I109" i="57" s="1"/>
  <c r="J109" i="57"/>
  <c r="F109" i="57"/>
  <c r="M12" i="25"/>
  <c r="I12" i="25" s="1"/>
  <c r="J12" i="25"/>
  <c r="F12" i="25"/>
  <c r="M26" i="25"/>
  <c r="I26" i="25" s="1"/>
  <c r="J26" i="25"/>
  <c r="F26" i="25"/>
  <c r="M26" i="26"/>
  <c r="I26" i="26" s="1"/>
  <c r="J26" i="26"/>
  <c r="F26" i="26"/>
  <c r="M33" i="27"/>
  <c r="I33" i="27" s="1"/>
  <c r="J33" i="27"/>
  <c r="F33" i="27"/>
  <c r="M404" i="19"/>
  <c r="I404" i="19" s="1"/>
  <c r="J404" i="19"/>
  <c r="F404" i="19"/>
  <c r="M287" i="19"/>
  <c r="I287" i="19" s="1"/>
  <c r="J287" i="19"/>
  <c r="F287" i="19"/>
  <c r="M20" i="57"/>
  <c r="I20" i="57" s="1"/>
  <c r="J20" i="57"/>
  <c r="F20" i="57"/>
  <c r="M99" i="57"/>
  <c r="I99" i="57" s="1"/>
  <c r="J99" i="57"/>
  <c r="F99" i="57"/>
  <c r="M152" i="57"/>
  <c r="I152" i="57" s="1"/>
  <c r="J152" i="57"/>
  <c r="F152" i="57"/>
  <c r="M107" i="57"/>
  <c r="I107" i="57" s="1"/>
  <c r="J107" i="57"/>
  <c r="F107" i="57"/>
  <c r="M123" i="57"/>
  <c r="I123" i="57" s="1"/>
  <c r="J123" i="57"/>
  <c r="F123" i="57"/>
  <c r="M87" i="57"/>
  <c r="I87" i="57" s="1"/>
  <c r="J87" i="57"/>
  <c r="F87" i="57"/>
  <c r="M58" i="57"/>
  <c r="I58" i="57" s="1"/>
  <c r="J58" i="57"/>
  <c r="F58" i="57"/>
  <c r="M147" i="57"/>
  <c r="I147" i="57" s="1"/>
  <c r="J147" i="57"/>
  <c r="F147" i="57"/>
  <c r="M52" i="22"/>
  <c r="I52" i="22" s="1"/>
  <c r="J52" i="22"/>
  <c r="F52" i="22"/>
  <c r="M75" i="23"/>
  <c r="I75" i="23" s="1"/>
  <c r="J75" i="23"/>
  <c r="F75" i="23"/>
  <c r="M61" i="57"/>
  <c r="I61" i="57" s="1"/>
  <c r="J61" i="57"/>
  <c r="F61" i="57"/>
  <c r="M23" i="24"/>
  <c r="I23" i="24" s="1"/>
  <c r="J23" i="24"/>
  <c r="F23" i="24"/>
  <c r="M66" i="21"/>
  <c r="I66" i="21" s="1"/>
  <c r="J66" i="21"/>
  <c r="F66" i="21"/>
  <c r="M71" i="21"/>
  <c r="I71" i="21" s="1"/>
  <c r="J71" i="21"/>
  <c r="F71" i="21"/>
  <c r="M15" i="58"/>
  <c r="I15" i="58" s="1"/>
  <c r="J15" i="58"/>
  <c r="F15" i="58"/>
  <c r="M22" i="58"/>
  <c r="I22" i="58" s="1"/>
  <c r="J22" i="58"/>
  <c r="F22" i="58"/>
  <c r="M5" i="58"/>
  <c r="I5" i="58" s="1"/>
  <c r="J5" i="58"/>
  <c r="F5" i="58"/>
  <c r="M4" i="58"/>
  <c r="I4" i="58" s="1"/>
  <c r="J4" i="58"/>
  <c r="F4" i="58"/>
  <c r="M26" i="58"/>
  <c r="I26" i="58" s="1"/>
  <c r="J26" i="58"/>
  <c r="F26" i="58"/>
  <c r="M28" i="58"/>
  <c r="I28" i="58" s="1"/>
  <c r="J28" i="58"/>
  <c r="F28" i="58"/>
  <c r="M23" i="58"/>
  <c r="I23" i="58" s="1"/>
  <c r="J23" i="58"/>
  <c r="F23" i="58"/>
  <c r="M10" i="58"/>
  <c r="I10" i="58" s="1"/>
  <c r="J10" i="58"/>
  <c r="F10" i="58"/>
  <c r="M3" i="58"/>
  <c r="I3" i="58" s="1"/>
  <c r="J3" i="58"/>
  <c r="F3" i="58"/>
  <c r="F54" i="12"/>
  <c r="J54" i="12"/>
  <c r="M54" i="12"/>
  <c r="I54" i="12" s="1"/>
  <c r="F167" i="12"/>
  <c r="J167" i="12"/>
  <c r="M167" i="12"/>
  <c r="I167" i="12" s="1"/>
  <c r="F119" i="19"/>
  <c r="J119" i="19"/>
  <c r="M119" i="19"/>
  <c r="I119" i="19" s="1"/>
  <c r="F89" i="19"/>
  <c r="J89" i="19"/>
  <c r="M89" i="19"/>
  <c r="I89" i="19" s="1"/>
  <c r="F26" i="57"/>
  <c r="J26" i="57"/>
  <c r="M26" i="57"/>
  <c r="I26" i="57" s="1"/>
  <c r="F103" i="57"/>
  <c r="J103" i="57"/>
  <c r="M103" i="57"/>
  <c r="I103" i="57" s="1"/>
  <c r="F10" i="57"/>
  <c r="J10" i="57"/>
  <c r="M10" i="57"/>
  <c r="I10" i="57" s="1"/>
  <c r="F66" i="57"/>
  <c r="J66" i="57"/>
  <c r="M66" i="57"/>
  <c r="I66" i="57" s="1"/>
  <c r="F40" i="57"/>
  <c r="J40" i="57"/>
  <c r="M40" i="57"/>
  <c r="I40" i="57" s="1"/>
  <c r="F75" i="57"/>
  <c r="J75" i="57"/>
  <c r="M75" i="57"/>
  <c r="I75" i="57" s="1"/>
  <c r="F134" i="57"/>
  <c r="J134" i="57"/>
  <c r="M134" i="57"/>
  <c r="I134" i="57" s="1"/>
  <c r="F129" i="57"/>
  <c r="J129" i="57"/>
  <c r="M129" i="57"/>
  <c r="I129" i="57" s="1"/>
  <c r="F94" i="57"/>
  <c r="J94" i="57"/>
  <c r="M94" i="57"/>
  <c r="I94" i="57" s="1"/>
  <c r="F93" i="57"/>
  <c r="J93" i="57"/>
  <c r="M93" i="57"/>
  <c r="I93" i="57" s="1"/>
  <c r="F34" i="57"/>
  <c r="J34" i="57"/>
  <c r="M34" i="57"/>
  <c r="I34" i="57" s="1"/>
  <c r="F100" i="57"/>
  <c r="J100" i="57"/>
  <c r="M100" i="57"/>
  <c r="I100" i="57" s="1"/>
  <c r="F53" i="57"/>
  <c r="J53" i="57"/>
  <c r="M53" i="57"/>
  <c r="I53" i="57" s="1"/>
  <c r="F113" i="57"/>
  <c r="J113" i="57"/>
  <c r="M113" i="57"/>
  <c r="I113" i="57" s="1"/>
  <c r="F41" i="57"/>
  <c r="J41" i="57"/>
  <c r="M41" i="57"/>
  <c r="I41" i="57" s="1"/>
  <c r="F9" i="57"/>
  <c r="J9" i="57"/>
  <c r="M9" i="57"/>
  <c r="I9" i="57" s="1"/>
  <c r="F15" i="57"/>
  <c r="J15" i="57"/>
  <c r="M15" i="57"/>
  <c r="I15" i="57" s="1"/>
  <c r="F141" i="57"/>
  <c r="J141" i="57"/>
  <c r="M141" i="57"/>
  <c r="I141" i="57" s="1"/>
  <c r="F157" i="57"/>
  <c r="J157" i="57"/>
  <c r="M157" i="57"/>
  <c r="I157" i="57" s="1"/>
  <c r="F122" i="57"/>
  <c r="J122" i="57"/>
  <c r="M122" i="57"/>
  <c r="I122" i="57" s="1"/>
  <c r="F4" i="57"/>
  <c r="J4" i="57"/>
  <c r="M4" i="57"/>
  <c r="I4" i="57" s="1"/>
  <c r="F384" i="19"/>
  <c r="J384" i="19"/>
  <c r="M384" i="19"/>
  <c r="I384" i="19" s="1"/>
  <c r="M2" i="63"/>
  <c r="I2" i="63" s="1"/>
  <c r="J2" i="63"/>
  <c r="F2" i="63"/>
  <c r="F3" i="19"/>
  <c r="J3" i="19"/>
  <c r="M3" i="19"/>
  <c r="I3" i="19" s="1"/>
  <c r="F46" i="19"/>
  <c r="J46" i="19"/>
  <c r="M46" i="19"/>
  <c r="I46" i="19" s="1"/>
  <c r="F394" i="19"/>
  <c r="J394" i="19"/>
  <c r="M394" i="19"/>
  <c r="I394" i="19" s="1"/>
  <c r="F101" i="57"/>
  <c r="J101" i="57"/>
  <c r="M101" i="57"/>
  <c r="I101" i="57" s="1"/>
  <c r="F85" i="22"/>
  <c r="J85" i="22"/>
  <c r="M85" i="22"/>
  <c r="I85" i="22" s="1"/>
  <c r="F7" i="22"/>
  <c r="J7" i="22"/>
  <c r="M7" i="22"/>
  <c r="I7" i="22" s="1"/>
  <c r="F15" i="22"/>
  <c r="J15" i="22"/>
  <c r="M15" i="22"/>
  <c r="I15" i="22" s="1"/>
  <c r="F34" i="24"/>
  <c r="J34" i="24"/>
  <c r="M34" i="24"/>
  <c r="I34" i="24" s="1"/>
  <c r="F3" i="24"/>
  <c r="J3" i="24"/>
  <c r="M3" i="24"/>
  <c r="I3" i="24" s="1"/>
  <c r="F514" i="19"/>
  <c r="J514" i="19"/>
  <c r="M514" i="19"/>
  <c r="I514" i="19" s="1"/>
  <c r="F398" i="19"/>
  <c r="J398" i="19"/>
  <c r="M398" i="19"/>
  <c r="I398" i="19" s="1"/>
  <c r="F130" i="19"/>
  <c r="J130" i="19"/>
  <c r="M130" i="19"/>
  <c r="I130" i="19" s="1"/>
  <c r="F5" i="57"/>
  <c r="J5" i="57"/>
  <c r="M5" i="57"/>
  <c r="I5" i="57" s="1"/>
  <c r="F7" i="23"/>
  <c r="J7" i="23"/>
  <c r="M7" i="23"/>
  <c r="I7" i="23" s="1"/>
  <c r="F119" i="23"/>
  <c r="J119" i="23"/>
  <c r="M119" i="23"/>
  <c r="I119" i="23" s="1"/>
  <c r="F182" i="23"/>
  <c r="F81" i="23"/>
  <c r="F2" i="23"/>
  <c r="J81" i="23"/>
  <c r="J2" i="23"/>
  <c r="M81" i="23"/>
  <c r="I81" i="23" s="1"/>
  <c r="M2" i="23"/>
  <c r="I2" i="23" s="1"/>
  <c r="F2" i="57"/>
  <c r="J2" i="57"/>
  <c r="M2" i="57"/>
  <c r="I2" i="57" s="1"/>
  <c r="F65" i="57"/>
  <c r="J65" i="57"/>
  <c r="M65" i="57"/>
  <c r="I65" i="57" s="1"/>
  <c r="F38" i="19"/>
  <c r="J38" i="19"/>
  <c r="M38" i="19"/>
  <c r="I38" i="19" s="1"/>
  <c r="F93" i="11" l="1"/>
  <c r="F40" i="11"/>
  <c r="F47" i="11"/>
  <c r="F77" i="11"/>
  <c r="F105" i="11"/>
  <c r="J93" i="11"/>
  <c r="J40" i="11"/>
  <c r="J47" i="11"/>
  <c r="J77" i="11"/>
  <c r="J105" i="11"/>
  <c r="M93" i="11"/>
  <c r="I93" i="11" s="1"/>
  <c r="M40" i="11"/>
  <c r="I40" i="11" s="1"/>
  <c r="M47" i="11"/>
  <c r="I47" i="11" s="1"/>
  <c r="M77" i="11"/>
  <c r="I77" i="11" s="1"/>
  <c r="M105" i="11"/>
  <c r="I105" i="11" s="1"/>
  <c r="F62" i="11"/>
  <c r="J62" i="11"/>
  <c r="M62" i="11"/>
  <c r="I62" i="11" s="1"/>
  <c r="F80" i="5"/>
  <c r="F67" i="5"/>
  <c r="F30" i="5"/>
  <c r="F38" i="5"/>
  <c r="F24" i="5"/>
  <c r="F111" i="5"/>
  <c r="F127" i="5"/>
  <c r="F41" i="5"/>
  <c r="J80" i="5"/>
  <c r="J67" i="5"/>
  <c r="J30" i="5"/>
  <c r="J38" i="5"/>
  <c r="J24" i="5"/>
  <c r="J111" i="5"/>
  <c r="J127" i="5"/>
  <c r="J41" i="5"/>
  <c r="M80" i="5"/>
  <c r="I80" i="5" s="1"/>
  <c r="M67" i="5"/>
  <c r="I67" i="5" s="1"/>
  <c r="M30" i="5"/>
  <c r="I30" i="5" s="1"/>
  <c r="M38" i="5"/>
  <c r="I38" i="5" s="1"/>
  <c r="M24" i="5"/>
  <c r="I24" i="5" s="1"/>
  <c r="M111" i="5"/>
  <c r="I111" i="5" s="1"/>
  <c r="M127" i="5"/>
  <c r="I127" i="5" s="1"/>
  <c r="M41" i="5"/>
  <c r="I41" i="5" s="1"/>
  <c r="F87" i="5"/>
  <c r="F125" i="5"/>
  <c r="J87" i="5"/>
  <c r="J125" i="5"/>
  <c r="M87" i="5"/>
  <c r="I87" i="5" s="1"/>
  <c r="M125" i="5"/>
  <c r="I125" i="5" s="1"/>
  <c r="F63" i="5"/>
  <c r="J63" i="5"/>
  <c r="M63" i="5"/>
  <c r="I63" i="5" s="1"/>
  <c r="F2" i="14"/>
  <c r="J2" i="14"/>
  <c r="M2" i="14"/>
  <c r="I2" i="14" s="1"/>
  <c r="F67" i="14"/>
  <c r="J67" i="14"/>
  <c r="M67" i="14"/>
  <c r="I67" i="14" s="1"/>
  <c r="F76" i="40"/>
  <c r="J76" i="40"/>
  <c r="M76" i="40"/>
  <c r="I76" i="40" s="1"/>
  <c r="F2" i="40"/>
  <c r="J2" i="40"/>
  <c r="M2" i="40"/>
  <c r="I2" i="40" s="1"/>
  <c r="F70" i="15"/>
  <c r="J70" i="15"/>
  <c r="M70" i="15"/>
  <c r="I70" i="15" s="1"/>
  <c r="F2" i="15"/>
  <c r="J2" i="15"/>
  <c r="M2" i="15"/>
  <c r="I2" i="15" s="1"/>
  <c r="F65" i="45"/>
  <c r="J65" i="45"/>
  <c r="M65" i="45"/>
  <c r="I65" i="45" s="1"/>
  <c r="F2" i="45"/>
  <c r="J2" i="45"/>
  <c r="M2" i="45"/>
  <c r="I2" i="45" s="1"/>
  <c r="F94" i="29"/>
  <c r="J94" i="29"/>
  <c r="M94" i="29"/>
  <c r="I94" i="29" s="1"/>
  <c r="F2" i="29"/>
  <c r="J2" i="29"/>
  <c r="M2" i="29"/>
  <c r="I2" i="29" s="1"/>
  <c r="F64" i="35"/>
  <c r="J64" i="35"/>
  <c r="M64" i="35"/>
  <c r="I64" i="35" s="1"/>
  <c r="F2" i="35"/>
  <c r="J2" i="35"/>
  <c r="M2" i="35"/>
  <c r="I2" i="35" s="1"/>
  <c r="F2" i="53"/>
  <c r="J2" i="53"/>
  <c r="M2" i="53"/>
  <c r="I2" i="53" s="1"/>
  <c r="F67" i="53"/>
  <c r="J67" i="53"/>
  <c r="M67" i="53"/>
  <c r="I67" i="53" s="1"/>
  <c r="F2" i="51"/>
  <c r="J2" i="51"/>
  <c r="M2" i="51"/>
  <c r="I2" i="51" s="1"/>
  <c r="F68" i="51"/>
  <c r="J68" i="51"/>
  <c r="M68" i="51"/>
  <c r="I68" i="51" s="1"/>
  <c r="F537" i="14"/>
  <c r="J537" i="14"/>
  <c r="M537" i="14"/>
  <c r="I537" i="14" s="1"/>
  <c r="F530" i="14"/>
  <c r="J530" i="14"/>
  <c r="M530" i="14"/>
  <c r="I530" i="14" s="1"/>
  <c r="F437" i="35"/>
  <c r="J437" i="35"/>
  <c r="M437" i="35"/>
  <c r="I437" i="35" s="1"/>
  <c r="F433" i="35"/>
  <c r="J433" i="35"/>
  <c r="M433" i="35"/>
  <c r="I433" i="35" s="1"/>
  <c r="F461" i="51"/>
  <c r="J461" i="51"/>
  <c r="M461" i="51"/>
  <c r="I461" i="51" s="1"/>
  <c r="F456" i="51"/>
  <c r="J456" i="51"/>
  <c r="M456" i="51"/>
  <c r="I456" i="51" s="1"/>
  <c r="F454" i="53"/>
  <c r="J454" i="53"/>
  <c r="M454" i="53"/>
  <c r="I454" i="53" s="1"/>
  <c r="F449" i="53"/>
  <c r="J449" i="53"/>
  <c r="M449" i="53"/>
  <c r="I449" i="53" s="1"/>
  <c r="F656" i="29"/>
  <c r="J656" i="29"/>
  <c r="M656" i="29"/>
  <c r="I656" i="29" s="1"/>
  <c r="F648" i="29"/>
  <c r="J648" i="29"/>
  <c r="M648" i="29"/>
  <c r="I648" i="29" s="1"/>
  <c r="F455" i="45"/>
  <c r="J455" i="45"/>
  <c r="M455" i="45"/>
  <c r="I455" i="45" s="1"/>
  <c r="F460" i="45"/>
  <c r="J460" i="45"/>
  <c r="M460" i="45"/>
  <c r="I460" i="45" s="1"/>
  <c r="F487" i="15"/>
  <c r="J487" i="15"/>
  <c r="M487" i="15"/>
  <c r="I487" i="15" s="1"/>
  <c r="F493" i="15"/>
  <c r="J493" i="15"/>
  <c r="M493" i="15"/>
  <c r="I493" i="15" s="1"/>
  <c r="F114" i="12" l="1"/>
  <c r="F55" i="12"/>
  <c r="J114" i="12"/>
  <c r="J55" i="12"/>
  <c r="M114" i="12"/>
  <c r="I114" i="12" s="1"/>
  <c r="M55" i="12"/>
  <c r="I55" i="12" s="1"/>
  <c r="F2" i="18"/>
  <c r="J2" i="18"/>
  <c r="M2" i="18"/>
  <c r="I2" i="18" s="1"/>
  <c r="F88" i="18"/>
  <c r="J88" i="18"/>
  <c r="M88" i="18"/>
  <c r="I88" i="18" s="1"/>
  <c r="F83" i="16"/>
  <c r="J83" i="16"/>
  <c r="M83" i="16"/>
  <c r="I83" i="16" s="1"/>
  <c r="F2" i="16"/>
  <c r="J2" i="16"/>
  <c r="M2" i="16"/>
  <c r="I2" i="16" s="1"/>
  <c r="F82" i="17"/>
  <c r="J82" i="17"/>
  <c r="M82" i="17"/>
  <c r="I82" i="17" s="1"/>
  <c r="F2" i="17"/>
  <c r="J2" i="17"/>
  <c r="M2" i="17"/>
  <c r="I2" i="17" s="1"/>
  <c r="F494" i="15"/>
  <c r="J494" i="15"/>
  <c r="M494" i="15"/>
  <c r="I494" i="15" s="1"/>
  <c r="F230" i="15"/>
  <c r="J230" i="15"/>
  <c r="M230" i="15"/>
  <c r="I230" i="15" s="1"/>
  <c r="F211" i="45"/>
  <c r="J211" i="45"/>
  <c r="M211" i="45"/>
  <c r="I211" i="45" s="1"/>
  <c r="F246" i="40"/>
  <c r="J246" i="40"/>
  <c r="M246" i="40"/>
  <c r="I246" i="40" s="1"/>
  <c r="F305" i="29"/>
  <c r="J305" i="29"/>
  <c r="M305" i="29"/>
  <c r="I305" i="29" s="1"/>
  <c r="F218" i="51"/>
  <c r="J218" i="51"/>
  <c r="M218" i="51"/>
  <c r="I218" i="51" s="1"/>
  <c r="F212" i="53"/>
  <c r="J212" i="53"/>
  <c r="M212" i="53"/>
  <c r="I212" i="53" s="1"/>
  <c r="F205" i="35"/>
  <c r="J205" i="35"/>
  <c r="M205" i="35"/>
  <c r="I205" i="35" s="1"/>
  <c r="F244" i="35"/>
  <c r="J244" i="35"/>
  <c r="M244" i="35"/>
  <c r="I244" i="35" s="1"/>
  <c r="F253" i="53"/>
  <c r="J253" i="53"/>
  <c r="M253" i="53"/>
  <c r="I253" i="53" s="1"/>
  <c r="F260" i="51"/>
  <c r="J260" i="51"/>
  <c r="M260" i="51"/>
  <c r="I260" i="51" s="1"/>
  <c r="F370" i="29"/>
  <c r="J370" i="29"/>
  <c r="M370" i="29"/>
  <c r="I370" i="29" s="1"/>
  <c r="F255" i="45"/>
  <c r="J255" i="45"/>
  <c r="M255" i="45"/>
  <c r="I255" i="45" s="1"/>
  <c r="F273" i="15"/>
  <c r="J273" i="15"/>
  <c r="M273" i="15"/>
  <c r="I273" i="15" s="1"/>
  <c r="F297" i="40"/>
  <c r="J297" i="40"/>
  <c r="M297" i="40"/>
  <c r="I297" i="40" s="1"/>
  <c r="F293" i="14"/>
  <c r="J293" i="14"/>
  <c r="M293" i="14"/>
  <c r="I293" i="14" s="1"/>
  <c r="F441" i="15" l="1"/>
  <c r="J441" i="15"/>
  <c r="M441" i="15"/>
  <c r="I441" i="15" s="1"/>
  <c r="F36" i="15"/>
  <c r="J36" i="15"/>
  <c r="M36" i="15"/>
  <c r="I36" i="15" s="1"/>
  <c r="F400" i="15"/>
  <c r="J400" i="15"/>
  <c r="M400" i="15"/>
  <c r="I400" i="15" s="1"/>
  <c r="F117" i="15"/>
  <c r="J117" i="15"/>
  <c r="M117" i="15"/>
  <c r="I117" i="15" s="1"/>
  <c r="F572" i="15"/>
  <c r="J572" i="15"/>
  <c r="M572" i="15"/>
  <c r="I572" i="15" s="1"/>
  <c r="F542" i="15"/>
  <c r="J542" i="15"/>
  <c r="M542" i="15"/>
  <c r="I542" i="15" s="1"/>
  <c r="F134" i="15"/>
  <c r="J134" i="15"/>
  <c r="M134" i="15"/>
  <c r="I134" i="15" s="1"/>
  <c r="F489" i="15"/>
  <c r="J489" i="15"/>
  <c r="M489" i="15"/>
  <c r="I489" i="15" s="1"/>
  <c r="F446" i="15"/>
  <c r="J446" i="15"/>
  <c r="M446" i="15"/>
  <c r="I446" i="15" s="1"/>
  <c r="F500" i="15"/>
  <c r="J500" i="15"/>
  <c r="M500" i="15"/>
  <c r="I500" i="15" s="1"/>
  <c r="F281" i="15"/>
  <c r="J281" i="15"/>
  <c r="M281" i="15"/>
  <c r="I281" i="15" s="1"/>
  <c r="F78" i="15"/>
  <c r="J78" i="15"/>
  <c r="M78" i="15"/>
  <c r="I78" i="15" s="1"/>
  <c r="F196" i="15"/>
  <c r="J196" i="15"/>
  <c r="M196" i="15"/>
  <c r="I196" i="15" s="1"/>
  <c r="F23" i="15" l="1"/>
  <c r="J23" i="15"/>
  <c r="M23" i="15"/>
  <c r="I23" i="15" s="1"/>
  <c r="F43" i="15"/>
  <c r="J43" i="15"/>
  <c r="M43" i="15"/>
  <c r="I43" i="15" s="1"/>
  <c r="F28" i="40"/>
  <c r="J28" i="40"/>
  <c r="M28" i="40"/>
  <c r="I28" i="40" s="1"/>
  <c r="F49" i="40"/>
  <c r="J49" i="40"/>
  <c r="M49" i="40"/>
  <c r="I49" i="40" s="1"/>
  <c r="F23" i="45"/>
  <c r="J23" i="45"/>
  <c r="M23" i="45"/>
  <c r="I23" i="45" s="1"/>
  <c r="F40" i="45"/>
  <c r="J40" i="45"/>
  <c r="M40" i="45"/>
  <c r="I40" i="45" s="1"/>
  <c r="F43" i="14"/>
  <c r="J43" i="14"/>
  <c r="M43" i="14"/>
  <c r="I43" i="14" s="1"/>
  <c r="F22" i="14"/>
  <c r="J22" i="14"/>
  <c r="M22" i="14"/>
  <c r="I22" i="14" s="1"/>
  <c r="F59" i="29"/>
  <c r="J59" i="29"/>
  <c r="M59" i="29"/>
  <c r="I59" i="29" s="1"/>
  <c r="F33" i="29"/>
  <c r="J33" i="29"/>
  <c r="M33" i="29"/>
  <c r="I33" i="29" s="1"/>
  <c r="F42" i="51"/>
  <c r="J42" i="51"/>
  <c r="M42" i="51"/>
  <c r="I42" i="51" s="1"/>
  <c r="F24" i="51"/>
  <c r="J24" i="51"/>
  <c r="M24" i="51"/>
  <c r="I24" i="51" s="1"/>
  <c r="F24" i="53"/>
  <c r="J24" i="53"/>
  <c r="M24" i="53"/>
  <c r="I24" i="53" s="1"/>
  <c r="F42" i="53"/>
  <c r="J42" i="53"/>
  <c r="M42" i="53"/>
  <c r="I42" i="53" s="1"/>
  <c r="F25" i="35"/>
  <c r="J25" i="35"/>
  <c r="M25" i="35"/>
  <c r="I25" i="35" s="1"/>
  <c r="F39" i="35"/>
  <c r="J39" i="35"/>
  <c r="M39" i="35"/>
  <c r="I39" i="35" s="1"/>
  <c r="M485" i="19"/>
  <c r="I485" i="19" s="1"/>
  <c r="J485" i="19"/>
  <c r="F485" i="19"/>
  <c r="M650" i="19"/>
  <c r="I650" i="19" s="1"/>
  <c r="J650" i="19"/>
  <c r="F650" i="19"/>
  <c r="M450" i="19"/>
  <c r="I450" i="19" s="1"/>
  <c r="J450" i="19"/>
  <c r="F450" i="19"/>
  <c r="M603" i="19"/>
  <c r="I603" i="19" s="1"/>
  <c r="J603" i="19"/>
  <c r="F603" i="19"/>
  <c r="M267" i="19"/>
  <c r="I267" i="19" s="1"/>
  <c r="J267" i="19"/>
  <c r="F267" i="19"/>
  <c r="M571" i="19"/>
  <c r="I571" i="19" s="1"/>
  <c r="J571" i="19"/>
  <c r="F571" i="19"/>
  <c r="M556" i="19"/>
  <c r="I556" i="19" s="1"/>
  <c r="J556" i="19"/>
  <c r="F556" i="19"/>
  <c r="M219" i="19"/>
  <c r="I219" i="19" s="1"/>
  <c r="J219" i="19"/>
  <c r="F219" i="19"/>
  <c r="M27" i="33"/>
  <c r="I27" i="33" s="1"/>
  <c r="J27" i="33"/>
  <c r="F27" i="33"/>
  <c r="M30" i="33"/>
  <c r="I30" i="33" s="1"/>
  <c r="J30" i="33"/>
  <c r="F30" i="33"/>
  <c r="M20" i="33"/>
  <c r="I20" i="33" s="1"/>
  <c r="J20" i="33"/>
  <c r="F20" i="33"/>
  <c r="M36" i="33"/>
  <c r="I36" i="33" s="1"/>
  <c r="J36" i="33"/>
  <c r="F36" i="33"/>
  <c r="M11" i="33"/>
  <c r="I11" i="33" s="1"/>
  <c r="J11" i="33"/>
  <c r="F11" i="33"/>
  <c r="M2" i="33"/>
  <c r="I2" i="33" s="1"/>
  <c r="J2" i="33"/>
  <c r="F2" i="33"/>
  <c r="M5" i="33"/>
  <c r="I5" i="33" s="1"/>
  <c r="J5" i="33"/>
  <c r="F5" i="33"/>
  <c r="F306" i="17"/>
  <c r="J306" i="17"/>
  <c r="M306" i="17"/>
  <c r="I306" i="17" s="1"/>
  <c r="F311" i="18"/>
  <c r="J311" i="18"/>
  <c r="M311" i="18"/>
  <c r="I311" i="18" s="1"/>
  <c r="F336" i="16"/>
  <c r="J336" i="16"/>
  <c r="M336" i="16"/>
  <c r="I336" i="16" s="1"/>
  <c r="M113" i="12" l="1"/>
  <c r="I113" i="12" s="1"/>
  <c r="J113" i="12"/>
  <c r="F113" i="12"/>
  <c r="M174" i="12"/>
  <c r="I174" i="12" s="1"/>
  <c r="M196" i="12"/>
  <c r="I196" i="12" s="1"/>
  <c r="M36" i="12"/>
  <c r="I36" i="12" s="1"/>
  <c r="J174" i="12"/>
  <c r="J196" i="12"/>
  <c r="J36" i="12"/>
  <c r="F174" i="12"/>
  <c r="F196" i="12"/>
  <c r="F36" i="12"/>
  <c r="M2" i="19"/>
  <c r="I2" i="19" s="1"/>
  <c r="J2" i="19"/>
  <c r="F2" i="19"/>
  <c r="M67" i="19"/>
  <c r="I67" i="19" s="1"/>
  <c r="J67" i="19"/>
  <c r="F67" i="19"/>
  <c r="M325" i="19"/>
  <c r="I325" i="19" s="1"/>
  <c r="J325" i="19"/>
  <c r="F325" i="19"/>
  <c r="M567" i="19"/>
  <c r="I567" i="19" s="1"/>
  <c r="J567" i="19"/>
  <c r="F567" i="19"/>
  <c r="M278" i="19"/>
  <c r="I278" i="19" s="1"/>
  <c r="J278" i="19"/>
  <c r="F278" i="19"/>
  <c r="M334" i="19"/>
  <c r="I334" i="19" s="1"/>
  <c r="J334" i="19"/>
  <c r="F334" i="19"/>
  <c r="M229" i="19"/>
  <c r="I229" i="19" s="1"/>
  <c r="J229" i="19"/>
  <c r="F229" i="19"/>
  <c r="M473" i="19"/>
  <c r="I473" i="19" s="1"/>
  <c r="J473" i="19"/>
  <c r="F473" i="19"/>
  <c r="M133" i="57"/>
  <c r="I133" i="57" s="1"/>
  <c r="J133" i="57"/>
  <c r="F133" i="57"/>
  <c r="M153" i="23"/>
  <c r="I153" i="23" s="1"/>
  <c r="J153" i="23"/>
  <c r="F153" i="23"/>
  <c r="M40" i="20"/>
  <c r="I40" i="20" s="1"/>
  <c r="J40" i="20"/>
  <c r="F40" i="20"/>
  <c r="M39" i="20"/>
  <c r="I39" i="20" s="1"/>
  <c r="J39" i="20"/>
  <c r="F39" i="20"/>
  <c r="M70" i="20"/>
  <c r="I70" i="20" s="1"/>
  <c r="J70" i="20"/>
  <c r="F70" i="20"/>
  <c r="M54" i="20"/>
  <c r="I54" i="20" s="1"/>
  <c r="J54" i="20"/>
  <c r="F54" i="20"/>
  <c r="M126" i="20"/>
  <c r="I126" i="20" s="1"/>
  <c r="J126" i="20"/>
  <c r="F126" i="20"/>
  <c r="M34" i="20"/>
  <c r="I34" i="20" s="1"/>
  <c r="J34" i="20"/>
  <c r="F34" i="20"/>
  <c r="M115" i="20"/>
  <c r="I115" i="20" s="1"/>
  <c r="J115" i="20"/>
  <c r="F115" i="20"/>
  <c r="M59" i="20"/>
  <c r="I59" i="20" s="1"/>
  <c r="J59" i="20"/>
  <c r="F59" i="20"/>
  <c r="M12" i="20"/>
  <c r="I12" i="20" s="1"/>
  <c r="J12" i="20"/>
  <c r="F12" i="20"/>
  <c r="M122" i="20"/>
  <c r="I122" i="20" s="1"/>
  <c r="J122" i="20"/>
  <c r="F122" i="20"/>
  <c r="M15" i="20"/>
  <c r="I15" i="20" s="1"/>
  <c r="J15" i="20"/>
  <c r="F15" i="20"/>
  <c r="M85" i="20"/>
  <c r="I85" i="20" s="1"/>
  <c r="J85" i="20"/>
  <c r="F85" i="20"/>
  <c r="M76" i="20"/>
  <c r="I76" i="20" s="1"/>
  <c r="J76" i="20"/>
  <c r="F76" i="20"/>
  <c r="M67" i="21"/>
  <c r="I67" i="21" s="1"/>
  <c r="J67" i="21"/>
  <c r="F67" i="21"/>
  <c r="M68" i="21"/>
  <c r="I68" i="21" s="1"/>
  <c r="J68" i="21"/>
  <c r="F68" i="21"/>
  <c r="M5" i="21"/>
  <c r="I5" i="21" s="1"/>
  <c r="J5" i="21"/>
  <c r="F5" i="21"/>
  <c r="M4" i="21"/>
  <c r="I4" i="21" s="1"/>
  <c r="J4" i="21"/>
  <c r="F4" i="21"/>
  <c r="M44" i="21"/>
  <c r="I44" i="21" s="1"/>
  <c r="J44" i="21"/>
  <c r="F44" i="21"/>
  <c r="M60" i="21"/>
  <c r="I60" i="21" s="1"/>
  <c r="J60" i="21"/>
  <c r="F60" i="21"/>
  <c r="M34" i="21"/>
  <c r="I34" i="21" s="1"/>
  <c r="J34" i="21"/>
  <c r="F34" i="21"/>
  <c r="M16" i="21"/>
  <c r="I16" i="21" s="1"/>
  <c r="J16" i="21"/>
  <c r="F16" i="21"/>
  <c r="M43" i="21"/>
  <c r="I43" i="21" s="1"/>
  <c r="J43" i="21"/>
  <c r="F43" i="21"/>
  <c r="M54" i="21"/>
  <c r="I54" i="21" s="1"/>
  <c r="J54" i="21"/>
  <c r="F54" i="21"/>
  <c r="M24" i="21"/>
  <c r="I24" i="21" s="1"/>
  <c r="J24" i="21"/>
  <c r="F24" i="21"/>
  <c r="M40" i="21"/>
  <c r="I40" i="21" s="1"/>
  <c r="J40" i="21"/>
  <c r="F40" i="21"/>
  <c r="F624" i="14"/>
  <c r="J624" i="14"/>
  <c r="M624" i="14"/>
  <c r="I624" i="14" s="1"/>
  <c r="F461" i="14"/>
  <c r="J461" i="14"/>
  <c r="M461" i="14"/>
  <c r="I461" i="14" s="1"/>
  <c r="F55" i="14"/>
  <c r="J55" i="14"/>
  <c r="M55" i="14"/>
  <c r="I55" i="14" s="1"/>
  <c r="F60" i="40"/>
  <c r="J60" i="40"/>
  <c r="M60" i="40"/>
  <c r="I60" i="40" s="1"/>
  <c r="F462" i="40"/>
  <c r="J462" i="40"/>
  <c r="M462" i="40"/>
  <c r="I462" i="40" s="1"/>
  <c r="F620" i="40"/>
  <c r="J620" i="40"/>
  <c r="M620" i="40"/>
  <c r="I620" i="40" s="1"/>
  <c r="F55" i="15"/>
  <c r="J55" i="15"/>
  <c r="M55" i="15"/>
  <c r="I55" i="15" s="1"/>
  <c r="F424" i="15"/>
  <c r="J424" i="15"/>
  <c r="M424" i="15"/>
  <c r="I424" i="15" s="1"/>
  <c r="F568" i="15"/>
  <c r="J568" i="15"/>
  <c r="M568" i="15"/>
  <c r="I568" i="15" s="1"/>
  <c r="F51" i="45"/>
  <c r="J51" i="45"/>
  <c r="M51" i="45"/>
  <c r="I51" i="45" s="1"/>
  <c r="F395" i="45"/>
  <c r="J395" i="45"/>
  <c r="M395" i="45"/>
  <c r="I395" i="45" s="1"/>
  <c r="F535" i="45"/>
  <c r="J535" i="45"/>
  <c r="M535" i="45"/>
  <c r="I535" i="45" s="1"/>
  <c r="F566" i="29"/>
  <c r="J566" i="29"/>
  <c r="M566" i="29"/>
  <c r="I566" i="29" s="1"/>
  <c r="F75" i="29"/>
  <c r="J75" i="29"/>
  <c r="M75" i="29"/>
  <c r="I75" i="29" s="1"/>
  <c r="F755" i="29"/>
  <c r="J755" i="29"/>
  <c r="M755" i="29"/>
  <c r="I755" i="29" s="1"/>
  <c r="M533" i="51"/>
  <c r="I533" i="51" s="1"/>
  <c r="J533" i="51"/>
  <c r="F533" i="51"/>
  <c r="M395" i="51"/>
  <c r="I395" i="51" s="1"/>
  <c r="J395" i="51"/>
  <c r="F395" i="51"/>
  <c r="M54" i="51"/>
  <c r="I54" i="51" s="1"/>
  <c r="J54" i="51"/>
  <c r="F54" i="51"/>
  <c r="M49" i="35"/>
  <c r="I49" i="35" s="1"/>
  <c r="J49" i="35"/>
  <c r="F49" i="35"/>
  <c r="M377" i="35"/>
  <c r="I377" i="35" s="1"/>
  <c r="J377" i="35"/>
  <c r="F377" i="35"/>
  <c r="M507" i="35"/>
  <c r="I507" i="35" s="1"/>
  <c r="J507" i="35"/>
  <c r="F507" i="35"/>
  <c r="M389" i="53"/>
  <c r="I389" i="53" s="1"/>
  <c r="J389" i="53"/>
  <c r="F389" i="53"/>
  <c r="M53" i="53"/>
  <c r="I53" i="53" s="1"/>
  <c r="J53" i="53"/>
  <c r="F53" i="53"/>
  <c r="M524" i="53"/>
  <c r="I524" i="53" s="1"/>
  <c r="J524" i="53"/>
  <c r="F524" i="53"/>
  <c r="F305" i="19" l="1"/>
  <c r="J305" i="19"/>
  <c r="M305" i="19"/>
  <c r="I305" i="19" s="1"/>
  <c r="F562" i="19"/>
  <c r="J562" i="19"/>
  <c r="M562" i="19"/>
  <c r="I562" i="19" s="1"/>
  <c r="F551" i="19"/>
  <c r="J551" i="19"/>
  <c r="M551" i="19"/>
  <c r="I551" i="19" s="1"/>
  <c r="F110" i="19"/>
  <c r="J110" i="19"/>
  <c r="M110" i="19"/>
  <c r="I110" i="19" s="1"/>
  <c r="F136" i="57"/>
  <c r="J136" i="57"/>
  <c r="M136" i="57"/>
  <c r="I136" i="57" s="1"/>
  <c r="F156" i="23"/>
  <c r="J156" i="23"/>
  <c r="M156" i="23"/>
  <c r="I156" i="23" s="1"/>
  <c r="F26" i="19"/>
  <c r="J26" i="19"/>
  <c r="M26" i="19"/>
  <c r="I26" i="19" s="1"/>
  <c r="F248" i="19"/>
  <c r="J248" i="19"/>
  <c r="M248" i="19"/>
  <c r="I248" i="19" s="1"/>
  <c r="F71" i="19"/>
  <c r="J71" i="19"/>
  <c r="M71" i="19"/>
  <c r="I71" i="19" s="1"/>
  <c r="F576" i="19"/>
  <c r="J576" i="19"/>
  <c r="M576" i="19"/>
  <c r="I576" i="19" s="1"/>
  <c r="F585" i="19"/>
  <c r="J585" i="19"/>
  <c r="M585" i="19"/>
  <c r="I585" i="19" s="1"/>
  <c r="F124" i="19"/>
  <c r="J124" i="19"/>
  <c r="M124" i="19"/>
  <c r="I124" i="19" s="1"/>
  <c r="F592" i="19"/>
  <c r="J592" i="19"/>
  <c r="M592" i="19"/>
  <c r="I592" i="19" s="1"/>
  <c r="F102" i="22"/>
  <c r="J102" i="22"/>
  <c r="M102" i="22"/>
  <c r="I102" i="22" s="1"/>
  <c r="F73" i="22"/>
  <c r="J73" i="22"/>
  <c r="M73" i="22"/>
  <c r="I73" i="22" s="1"/>
  <c r="F22" i="22"/>
  <c r="J22" i="22"/>
  <c r="M22" i="22"/>
  <c r="I22" i="22" s="1"/>
  <c r="F49" i="57"/>
  <c r="J49" i="57"/>
  <c r="M49" i="57"/>
  <c r="I49" i="57" s="1"/>
  <c r="F61" i="23"/>
  <c r="J61" i="23"/>
  <c r="M61" i="23"/>
  <c r="I61" i="23" s="1"/>
  <c r="F140" i="19"/>
  <c r="J140" i="19"/>
  <c r="M140" i="19"/>
  <c r="I140" i="19" s="1"/>
  <c r="F563" i="19"/>
  <c r="J563" i="19"/>
  <c r="M563" i="19"/>
  <c r="I563" i="19" s="1"/>
  <c r="F466" i="19"/>
  <c r="J466" i="19"/>
  <c r="M466" i="19"/>
  <c r="I466" i="19" s="1"/>
  <c r="F20" i="19"/>
  <c r="J20" i="19"/>
  <c r="M20" i="19"/>
  <c r="I20" i="19" s="1"/>
  <c r="F147" i="19"/>
  <c r="J147" i="19"/>
  <c r="M147" i="19"/>
  <c r="I147" i="19" s="1"/>
  <c r="F645" i="19"/>
  <c r="J645" i="19"/>
  <c r="M645" i="19"/>
  <c r="I645" i="19" s="1"/>
  <c r="F155" i="19"/>
  <c r="J155" i="19"/>
  <c r="M155" i="19"/>
  <c r="I155" i="19" s="1"/>
  <c r="F370" i="19"/>
  <c r="J370" i="19"/>
  <c r="M370" i="19"/>
  <c r="I370" i="19" s="1"/>
  <c r="F11" i="19"/>
  <c r="J11" i="19"/>
  <c r="M11" i="19"/>
  <c r="I11" i="19" s="1"/>
  <c r="F33" i="24"/>
  <c r="J33" i="24"/>
  <c r="M33" i="24"/>
  <c r="I33" i="24" s="1"/>
  <c r="F42" i="24"/>
  <c r="J42" i="24"/>
  <c r="M42" i="24"/>
  <c r="I42" i="24" s="1"/>
  <c r="F151" i="57"/>
  <c r="J151" i="57"/>
  <c r="M151" i="57"/>
  <c r="I151" i="57" s="1"/>
  <c r="F175" i="23"/>
  <c r="J175" i="23"/>
  <c r="M175" i="23"/>
  <c r="I175" i="23" s="1"/>
  <c r="F100" i="20"/>
  <c r="J100" i="20"/>
  <c r="M100" i="20"/>
  <c r="I100" i="20" s="1"/>
  <c r="F16" i="20"/>
  <c r="J16" i="20"/>
  <c r="M16" i="20"/>
  <c r="I16" i="20" s="1"/>
  <c r="F18" i="20"/>
  <c r="J18" i="20"/>
  <c r="M18" i="20"/>
  <c r="I18" i="20" s="1"/>
  <c r="F95" i="20"/>
  <c r="J95" i="20"/>
  <c r="M95" i="20"/>
  <c r="I95" i="20" s="1"/>
  <c r="F46" i="20"/>
  <c r="J46" i="20"/>
  <c r="M46" i="20"/>
  <c r="I46" i="20" s="1"/>
  <c r="F20" i="20"/>
  <c r="J20" i="20"/>
  <c r="M20" i="20"/>
  <c r="I20" i="20" s="1"/>
  <c r="F99" i="20"/>
  <c r="J99" i="20"/>
  <c r="M99" i="20"/>
  <c r="I99" i="20" s="1"/>
  <c r="F96" i="20"/>
  <c r="J96" i="20"/>
  <c r="M96" i="20"/>
  <c r="I96" i="20" s="1"/>
  <c r="F23" i="20"/>
  <c r="J23" i="20"/>
  <c r="M23" i="20"/>
  <c r="I23" i="20" s="1"/>
  <c r="F49" i="20"/>
  <c r="J49" i="20"/>
  <c r="M49" i="20"/>
  <c r="I49" i="20" s="1"/>
  <c r="F80" i="20"/>
  <c r="J80" i="20"/>
  <c r="M80" i="20"/>
  <c r="I80" i="20" s="1"/>
  <c r="F426" i="19"/>
  <c r="J426" i="19"/>
  <c r="M426" i="19"/>
  <c r="I426" i="19" s="1"/>
  <c r="F410" i="19"/>
  <c r="J410" i="19"/>
  <c r="M410" i="19"/>
  <c r="I410" i="19" s="1"/>
  <c r="M16" i="3" l="1"/>
  <c r="I16" i="3" s="1"/>
  <c r="J16" i="3"/>
  <c r="F16" i="3"/>
  <c r="M22" i="12"/>
  <c r="I22" i="12" s="1"/>
  <c r="J22" i="12"/>
  <c r="F22" i="12"/>
  <c r="F24" i="3"/>
  <c r="J24" i="3"/>
  <c r="M24" i="3"/>
  <c r="I24" i="3" s="1"/>
  <c r="M32" i="3"/>
  <c r="I32" i="3" s="1"/>
  <c r="M11" i="3"/>
  <c r="I11" i="3" s="1"/>
  <c r="J32" i="3"/>
  <c r="J11" i="3"/>
  <c r="F32" i="3"/>
  <c r="F11" i="3"/>
  <c r="M20" i="3"/>
  <c r="I20" i="3" s="1"/>
  <c r="J20" i="3"/>
  <c r="F20" i="3"/>
  <c r="F10" i="6"/>
  <c r="F24" i="6"/>
  <c r="J10" i="6"/>
  <c r="J24" i="6"/>
  <c r="M10" i="6"/>
  <c r="I10" i="6" s="1"/>
  <c r="M24" i="6"/>
  <c r="I24" i="6" s="1"/>
  <c r="F39" i="6"/>
  <c r="J39" i="6"/>
  <c r="M39" i="6"/>
  <c r="I39" i="6" s="1"/>
  <c r="F3" i="2"/>
  <c r="F59" i="2"/>
  <c r="F13" i="2"/>
  <c r="F33" i="2"/>
  <c r="F50" i="2"/>
  <c r="J3" i="2"/>
  <c r="J59" i="2"/>
  <c r="J13" i="2"/>
  <c r="J33" i="2"/>
  <c r="J50" i="2"/>
  <c r="J55" i="2"/>
  <c r="M3" i="2"/>
  <c r="I3" i="2" s="1"/>
  <c r="M59" i="2"/>
  <c r="I59" i="2" s="1"/>
  <c r="M13" i="2"/>
  <c r="I13" i="2" s="1"/>
  <c r="M33" i="2"/>
  <c r="I33" i="2" s="1"/>
  <c r="M50" i="2"/>
  <c r="I50" i="2" s="1"/>
  <c r="M55" i="2"/>
  <c r="I55" i="2" s="1"/>
  <c r="F5" i="2"/>
  <c r="J5" i="2"/>
  <c r="M5" i="2"/>
  <c r="I5" i="2" s="1"/>
  <c r="F10" i="3" l="1"/>
  <c r="J10" i="3"/>
  <c r="M10" i="3"/>
  <c r="I10" i="3" s="1"/>
  <c r="F401" i="51"/>
  <c r="J401" i="51"/>
  <c r="M401" i="51"/>
  <c r="I401" i="51" s="1"/>
  <c r="F372" i="51"/>
  <c r="J372" i="51"/>
  <c r="M372" i="51"/>
  <c r="I372" i="51" s="1"/>
  <c r="F3" i="51"/>
  <c r="J3" i="51"/>
  <c r="M3" i="51"/>
  <c r="I3" i="51" s="1"/>
  <c r="F79" i="51"/>
  <c r="J79" i="51"/>
  <c r="M79" i="51"/>
  <c r="I79" i="51" s="1"/>
  <c r="F374" i="51"/>
  <c r="J374" i="51"/>
  <c r="M374" i="51"/>
  <c r="I374" i="51" s="1"/>
  <c r="F371" i="51"/>
  <c r="J371" i="51"/>
  <c r="M371" i="51"/>
  <c r="I371" i="51" s="1"/>
  <c r="F53" i="51"/>
  <c r="J53" i="51"/>
  <c r="M53" i="51"/>
  <c r="I53" i="51" s="1"/>
  <c r="F321" i="51"/>
  <c r="J321" i="51"/>
  <c r="M321" i="51"/>
  <c r="I321" i="51" s="1"/>
  <c r="F394" i="51"/>
  <c r="J394" i="51"/>
  <c r="M394" i="51"/>
  <c r="I394" i="51" s="1"/>
  <c r="F408" i="51"/>
  <c r="J408" i="51"/>
  <c r="M408" i="51"/>
  <c r="I408" i="51" s="1"/>
  <c r="F310" i="51"/>
  <c r="J310" i="51"/>
  <c r="M310" i="51"/>
  <c r="I310" i="51" s="1"/>
  <c r="F114" i="51"/>
  <c r="J114" i="51"/>
  <c r="M114" i="51"/>
  <c r="I114" i="51" s="1"/>
  <c r="F190" i="51"/>
  <c r="J190" i="51"/>
  <c r="M190" i="51"/>
  <c r="I190" i="51" s="1"/>
  <c r="F359" i="51"/>
  <c r="J359" i="51"/>
  <c r="M359" i="51"/>
  <c r="I359" i="51" s="1"/>
  <c r="F382" i="51"/>
  <c r="J382" i="51"/>
  <c r="M382" i="51"/>
  <c r="I382" i="51" s="1"/>
  <c r="F143" i="51"/>
  <c r="J143" i="51"/>
  <c r="M143" i="51"/>
  <c r="I143" i="51" s="1"/>
  <c r="F194" i="51"/>
  <c r="J194" i="51"/>
  <c r="M194" i="51"/>
  <c r="I194" i="51" s="1"/>
  <c r="F420" i="51"/>
  <c r="J420" i="51"/>
  <c r="M420" i="51"/>
  <c r="I420" i="51" s="1"/>
  <c r="F369" i="51"/>
  <c r="J369" i="51"/>
  <c r="M369" i="51"/>
  <c r="I369" i="51" s="1"/>
  <c r="F378" i="51"/>
  <c r="F227" i="51"/>
  <c r="F15" i="51"/>
  <c r="F509" i="51"/>
  <c r="F50" i="51"/>
  <c r="F204" i="51"/>
  <c r="F273" i="51"/>
  <c r="F59" i="51"/>
  <c r="F410" i="51"/>
  <c r="F269" i="51"/>
  <c r="F78" i="51"/>
  <c r="F415" i="51"/>
  <c r="F71" i="51"/>
  <c r="F128" i="51"/>
  <c r="F537" i="51"/>
  <c r="F407" i="51"/>
  <c r="F458" i="51"/>
  <c r="F373" i="51"/>
  <c r="F520" i="51"/>
  <c r="F264" i="51"/>
  <c r="F404" i="51"/>
  <c r="F325" i="51"/>
  <c r="F498" i="51"/>
  <c r="F435" i="51"/>
  <c r="F446" i="51"/>
  <c r="F315" i="51"/>
  <c r="F33" i="51"/>
  <c r="F402" i="51"/>
  <c r="F185" i="51"/>
  <c r="J378" i="51"/>
  <c r="J227" i="51"/>
  <c r="J15" i="51"/>
  <c r="J509" i="51"/>
  <c r="J50" i="51"/>
  <c r="J204" i="51"/>
  <c r="J273" i="51"/>
  <c r="J59" i="51"/>
  <c r="J410" i="51"/>
  <c r="J269" i="51"/>
  <c r="J78" i="51"/>
  <c r="J415" i="51"/>
  <c r="J71" i="51"/>
  <c r="J128" i="51"/>
  <c r="J537" i="51"/>
  <c r="J407" i="51"/>
  <c r="J458" i="51"/>
  <c r="J373" i="51"/>
  <c r="J520" i="51"/>
  <c r="J264" i="51"/>
  <c r="J404" i="51"/>
  <c r="J325" i="51"/>
  <c r="J498" i="51"/>
  <c r="J435" i="51"/>
  <c r="J446" i="51"/>
  <c r="J315" i="51"/>
  <c r="J33" i="51"/>
  <c r="J402" i="51"/>
  <c r="J185" i="51"/>
  <c r="M378" i="51"/>
  <c r="I378" i="51" s="1"/>
  <c r="M227" i="51"/>
  <c r="I227" i="51" s="1"/>
  <c r="M15" i="51"/>
  <c r="I15" i="51" s="1"/>
  <c r="M509" i="51"/>
  <c r="I509" i="51" s="1"/>
  <c r="M50" i="51"/>
  <c r="I50" i="51" s="1"/>
  <c r="M204" i="51"/>
  <c r="I204" i="51" s="1"/>
  <c r="M273" i="51"/>
  <c r="I273" i="51" s="1"/>
  <c r="M59" i="51"/>
  <c r="I59" i="51" s="1"/>
  <c r="M410" i="51"/>
  <c r="I410" i="51" s="1"/>
  <c r="M269" i="51"/>
  <c r="I269" i="51" s="1"/>
  <c r="M78" i="51"/>
  <c r="I78" i="51" s="1"/>
  <c r="M415" i="51"/>
  <c r="I415" i="51" s="1"/>
  <c r="M71" i="51"/>
  <c r="I71" i="51" s="1"/>
  <c r="M128" i="51"/>
  <c r="I128" i="51" s="1"/>
  <c r="M537" i="51"/>
  <c r="I537" i="51" s="1"/>
  <c r="M407" i="51"/>
  <c r="I407" i="51" s="1"/>
  <c r="M458" i="51"/>
  <c r="I458" i="51" s="1"/>
  <c r="M373" i="51"/>
  <c r="I373" i="51" s="1"/>
  <c r="M520" i="51"/>
  <c r="I520" i="51" s="1"/>
  <c r="M264" i="51"/>
  <c r="I264" i="51" s="1"/>
  <c r="M404" i="51"/>
  <c r="I404" i="51" s="1"/>
  <c r="M325" i="51"/>
  <c r="I325" i="51" s="1"/>
  <c r="M498" i="51"/>
  <c r="I498" i="51" s="1"/>
  <c r="M435" i="51"/>
  <c r="I435" i="51" s="1"/>
  <c r="M446" i="51"/>
  <c r="I446" i="51" s="1"/>
  <c r="M315" i="51"/>
  <c r="I315" i="51" s="1"/>
  <c r="M33" i="51"/>
  <c r="I33" i="51" s="1"/>
  <c r="M402" i="51"/>
  <c r="I402" i="51" s="1"/>
  <c r="M185" i="51"/>
  <c r="I185" i="51" s="1"/>
  <c r="F3" i="35"/>
  <c r="J3" i="35"/>
  <c r="M3" i="35"/>
  <c r="I3" i="35" s="1"/>
  <c r="F356" i="35"/>
  <c r="J356" i="35"/>
  <c r="M356" i="35"/>
  <c r="I356" i="35" s="1"/>
  <c r="F382" i="35"/>
  <c r="J382" i="35"/>
  <c r="M382" i="35"/>
  <c r="I382" i="35" s="1"/>
  <c r="F358" i="35"/>
  <c r="J358" i="35"/>
  <c r="M358" i="35"/>
  <c r="I358" i="35" s="1"/>
  <c r="F388" i="35"/>
  <c r="J388" i="35"/>
  <c r="M388" i="35"/>
  <c r="I388" i="35" s="1"/>
  <c r="F112" i="35"/>
  <c r="J112" i="35"/>
  <c r="M112" i="35"/>
  <c r="I112" i="35" s="1"/>
  <c r="F297" i="35"/>
  <c r="J297" i="35"/>
  <c r="M297" i="35"/>
  <c r="I297" i="35" s="1"/>
  <c r="F114" i="35"/>
  <c r="J114" i="35"/>
  <c r="M114" i="35"/>
  <c r="I114" i="35" s="1"/>
  <c r="F178" i="35"/>
  <c r="J178" i="35"/>
  <c r="M178" i="35"/>
  <c r="I178" i="35" s="1"/>
  <c r="F383" i="35"/>
  <c r="J383" i="35"/>
  <c r="M383" i="35"/>
  <c r="I383" i="35" s="1"/>
  <c r="F34" i="35"/>
  <c r="J34" i="35"/>
  <c r="M34" i="35"/>
  <c r="I34" i="35" s="1"/>
  <c r="F301" i="35"/>
  <c r="J301" i="35"/>
  <c r="M301" i="35"/>
  <c r="I301" i="35" s="1"/>
  <c r="F423" i="35"/>
  <c r="J423" i="35"/>
  <c r="M423" i="35"/>
  <c r="I423" i="35" s="1"/>
  <c r="F414" i="35"/>
  <c r="J414" i="35"/>
  <c r="M414" i="35"/>
  <c r="I414" i="35" s="1"/>
  <c r="F475" i="35"/>
  <c r="J475" i="35"/>
  <c r="M475" i="35"/>
  <c r="I475" i="35" s="1"/>
  <c r="F311" i="35"/>
  <c r="J311" i="35"/>
  <c r="M311" i="35"/>
  <c r="I311" i="35" s="1"/>
  <c r="F385" i="35"/>
  <c r="J385" i="35"/>
  <c r="M385" i="35"/>
  <c r="I385" i="35" s="1"/>
  <c r="F248" i="35"/>
  <c r="J248" i="35"/>
  <c r="M248" i="35"/>
  <c r="I248" i="35" s="1"/>
  <c r="F495" i="35"/>
  <c r="J495" i="35"/>
  <c r="M495" i="35"/>
  <c r="I495" i="35" s="1"/>
  <c r="F357" i="35"/>
  <c r="J357" i="35"/>
  <c r="M357" i="35"/>
  <c r="I357" i="35" s="1"/>
  <c r="F435" i="35"/>
  <c r="J435" i="35"/>
  <c r="M435" i="35"/>
  <c r="I435" i="35" s="1"/>
  <c r="F387" i="35"/>
  <c r="J387" i="35"/>
  <c r="M387" i="35"/>
  <c r="I387" i="35" s="1"/>
  <c r="F511" i="35"/>
  <c r="J511" i="35"/>
  <c r="M511" i="35"/>
  <c r="I511" i="35" s="1"/>
  <c r="F122" i="35"/>
  <c r="J122" i="35"/>
  <c r="M122" i="35"/>
  <c r="I122" i="35" s="1"/>
  <c r="F67" i="35"/>
  <c r="J67" i="35"/>
  <c r="M67" i="35"/>
  <c r="I67" i="35" s="1"/>
  <c r="F395" i="35"/>
  <c r="J395" i="35"/>
  <c r="M395" i="35"/>
  <c r="I395" i="35" s="1"/>
  <c r="F73" i="35"/>
  <c r="J73" i="35"/>
  <c r="M73" i="35"/>
  <c r="I73" i="35" s="1"/>
  <c r="F253" i="35"/>
  <c r="J253" i="35"/>
  <c r="M253" i="35"/>
  <c r="I253" i="35" s="1"/>
  <c r="F390" i="35"/>
  <c r="J390" i="35"/>
  <c r="M390" i="35"/>
  <c r="I390" i="35" s="1"/>
  <c r="F54" i="35"/>
  <c r="J54" i="35"/>
  <c r="M54" i="35"/>
  <c r="I54" i="35" s="1"/>
  <c r="F257" i="35"/>
  <c r="J257" i="35"/>
  <c r="M257" i="35"/>
  <c r="I257" i="35" s="1"/>
  <c r="F196" i="35"/>
  <c r="J196" i="35"/>
  <c r="M196" i="35"/>
  <c r="I196" i="35" s="1"/>
  <c r="F47" i="35"/>
  <c r="J47" i="35"/>
  <c r="M47" i="35"/>
  <c r="I47" i="35" s="1"/>
  <c r="F485" i="35"/>
  <c r="J485" i="35"/>
  <c r="M485" i="35"/>
  <c r="I485" i="35" s="1"/>
  <c r="F14" i="35"/>
  <c r="J14" i="35"/>
  <c r="M14" i="35"/>
  <c r="I14" i="35" s="1"/>
  <c r="F214" i="35"/>
  <c r="J214" i="35"/>
  <c r="M214" i="35"/>
  <c r="I214" i="35" s="1"/>
  <c r="F363" i="35"/>
  <c r="J363" i="35"/>
  <c r="M363" i="35"/>
  <c r="I363" i="35" s="1"/>
  <c r="F105" i="35"/>
  <c r="J105" i="35"/>
  <c r="M105" i="35"/>
  <c r="I105" i="35" s="1"/>
  <c r="F183" i="35"/>
  <c r="J183" i="35"/>
  <c r="M183" i="35"/>
  <c r="I183" i="35" s="1"/>
  <c r="F215" i="35"/>
  <c r="J215" i="35"/>
  <c r="M215" i="35"/>
  <c r="I215" i="35" s="1"/>
  <c r="F342" i="35"/>
  <c r="J342" i="35"/>
  <c r="M342" i="35"/>
  <c r="I342" i="35" s="1"/>
  <c r="F367" i="35"/>
  <c r="J367" i="35"/>
  <c r="M367" i="35"/>
  <c r="I367" i="35" s="1"/>
  <c r="F137" i="35"/>
  <c r="J137" i="35"/>
  <c r="M137" i="35"/>
  <c r="I137" i="35" s="1"/>
  <c r="F401" i="35"/>
  <c r="J401" i="35"/>
  <c r="M401" i="35"/>
  <c r="I401" i="35" s="1"/>
  <c r="F187" i="35"/>
  <c r="J187" i="35"/>
  <c r="M187" i="35"/>
  <c r="I187" i="35" s="1"/>
  <c r="F353" i="35"/>
  <c r="J353" i="35"/>
  <c r="M353" i="35"/>
  <c r="I353" i="35" s="1"/>
  <c r="F534" i="29"/>
  <c r="J534" i="29"/>
  <c r="M534" i="29"/>
  <c r="I534" i="29" s="1"/>
  <c r="F575" i="29"/>
  <c r="J575" i="29"/>
  <c r="M575" i="29"/>
  <c r="I575" i="29" s="1"/>
  <c r="F6" i="29"/>
  <c r="J6" i="29"/>
  <c r="M6" i="29"/>
  <c r="I6" i="29" s="1"/>
  <c r="F106" i="29"/>
  <c r="J106" i="29"/>
  <c r="M106" i="29"/>
  <c r="I106" i="29" s="1"/>
  <c r="F537" i="29"/>
  <c r="J537" i="29"/>
  <c r="M537" i="29"/>
  <c r="I537" i="29" s="1"/>
  <c r="F532" i="29"/>
  <c r="J532" i="29"/>
  <c r="M532" i="29"/>
  <c r="I532" i="29" s="1"/>
  <c r="F73" i="29"/>
  <c r="J73" i="29"/>
  <c r="M73" i="29"/>
  <c r="I73" i="29" s="1"/>
  <c r="F458" i="29"/>
  <c r="J458" i="29"/>
  <c r="M458" i="29"/>
  <c r="I458" i="29" s="1"/>
  <c r="F565" i="29"/>
  <c r="J565" i="29"/>
  <c r="M565" i="29"/>
  <c r="I565" i="29" s="1"/>
  <c r="F584" i="29"/>
  <c r="J584" i="29"/>
  <c r="M584" i="29"/>
  <c r="I584" i="29" s="1"/>
  <c r="F439" i="29"/>
  <c r="J439" i="29"/>
  <c r="M439" i="29"/>
  <c r="I439" i="29" s="1"/>
  <c r="F586" i="29"/>
  <c r="J586" i="29"/>
  <c r="M586" i="29"/>
  <c r="I586" i="29" s="1"/>
  <c r="F164" i="29"/>
  <c r="J164" i="29"/>
  <c r="M164" i="29"/>
  <c r="I164" i="29" s="1"/>
  <c r="M119" i="14"/>
  <c r="I119" i="14" s="1"/>
  <c r="M251" i="14"/>
  <c r="I251" i="14" s="1"/>
  <c r="M216" i="14"/>
  <c r="I216" i="14" s="1"/>
  <c r="M446" i="14"/>
  <c r="I446" i="14" s="1"/>
  <c r="J119" i="14"/>
  <c r="J251" i="14"/>
  <c r="J216" i="14"/>
  <c r="J446" i="14"/>
  <c r="F119" i="14"/>
  <c r="F251" i="14"/>
  <c r="F216" i="14"/>
  <c r="F446" i="14"/>
  <c r="F267" i="29"/>
  <c r="J267" i="29"/>
  <c r="M267" i="29"/>
  <c r="I267" i="29" s="1"/>
  <c r="F152" i="29"/>
  <c r="J152" i="29"/>
  <c r="M152" i="29"/>
  <c r="I152" i="29" s="1"/>
  <c r="F514" i="29"/>
  <c r="J514" i="29"/>
  <c r="M514" i="29"/>
  <c r="I514" i="29" s="1"/>
  <c r="F202" i="29"/>
  <c r="J202" i="29"/>
  <c r="M202" i="29"/>
  <c r="I202" i="29" s="1"/>
  <c r="F547" i="29"/>
  <c r="J547" i="29"/>
  <c r="M547" i="29"/>
  <c r="I547" i="29" s="1"/>
  <c r="F599" i="29"/>
  <c r="J599" i="29"/>
  <c r="M599" i="29"/>
  <c r="I599" i="29" s="1"/>
  <c r="F272" i="29"/>
  <c r="J272" i="29"/>
  <c r="M272" i="29"/>
  <c r="I272" i="29" s="1"/>
  <c r="F318" i="29"/>
  <c r="J318" i="29"/>
  <c r="M318" i="29"/>
  <c r="I318" i="29" s="1"/>
  <c r="F366" i="53"/>
  <c r="J366" i="53"/>
  <c r="M366" i="53"/>
  <c r="I366" i="53" s="1"/>
  <c r="F395" i="53"/>
  <c r="J395" i="53"/>
  <c r="M395" i="53"/>
  <c r="I395" i="53" s="1"/>
  <c r="F3" i="53"/>
  <c r="J3" i="53"/>
  <c r="M3" i="53"/>
  <c r="I3" i="53" s="1"/>
  <c r="F77" i="53"/>
  <c r="J77" i="53"/>
  <c r="M77" i="53"/>
  <c r="I77" i="53" s="1"/>
  <c r="F304" i="53"/>
  <c r="J304" i="53"/>
  <c r="M304" i="53"/>
  <c r="I304" i="53" s="1"/>
  <c r="F401" i="53"/>
  <c r="J401" i="53"/>
  <c r="M401" i="53"/>
  <c r="I401" i="53" s="1"/>
  <c r="F113" i="53"/>
  <c r="J113" i="53"/>
  <c r="M113" i="53"/>
  <c r="I113" i="53" s="1"/>
  <c r="F388" i="53"/>
  <c r="J388" i="53"/>
  <c r="M388" i="53"/>
  <c r="I388" i="53" s="1"/>
  <c r="F368" i="53"/>
  <c r="J368" i="53"/>
  <c r="M368" i="53"/>
  <c r="I368" i="53" s="1"/>
  <c r="F365" i="53"/>
  <c r="J365" i="53"/>
  <c r="M365" i="53"/>
  <c r="I365" i="53" s="1"/>
  <c r="F315" i="53"/>
  <c r="J315" i="53"/>
  <c r="M315" i="53"/>
  <c r="I315" i="53" s="1"/>
  <c r="F50" i="53"/>
  <c r="J50" i="53"/>
  <c r="M50" i="53"/>
  <c r="I50" i="53" s="1"/>
  <c r="F115" i="53"/>
  <c r="J115" i="53"/>
  <c r="M115" i="53"/>
  <c r="I115" i="53" s="1"/>
  <c r="F528" i="53"/>
  <c r="J528" i="53"/>
  <c r="M528" i="53"/>
  <c r="I528" i="53" s="1"/>
  <c r="F512" i="53"/>
  <c r="J512" i="53"/>
  <c r="M512" i="53"/>
  <c r="I512" i="53" s="1"/>
  <c r="F502" i="53"/>
  <c r="J502" i="53"/>
  <c r="M502" i="53"/>
  <c r="I502" i="53" s="1"/>
  <c r="F491" i="53"/>
  <c r="J491" i="53"/>
  <c r="M491" i="53"/>
  <c r="I491" i="53" s="1"/>
  <c r="M5" i="40"/>
  <c r="I5" i="40" s="1"/>
  <c r="M436" i="40"/>
  <c r="I436" i="40" s="1"/>
  <c r="M544" i="40"/>
  <c r="I544" i="40" s="1"/>
  <c r="M141" i="40"/>
  <c r="I141" i="40" s="1"/>
  <c r="M541" i="40"/>
  <c r="I541" i="40" s="1"/>
  <c r="J5" i="40"/>
  <c r="J436" i="40"/>
  <c r="J544" i="40"/>
  <c r="J141" i="40"/>
  <c r="J541" i="40"/>
  <c r="F5" i="40"/>
  <c r="F436" i="40"/>
  <c r="F544" i="40"/>
  <c r="F141" i="40"/>
  <c r="F541" i="40"/>
  <c r="F451" i="53"/>
  <c r="J451" i="53"/>
  <c r="M451" i="53"/>
  <c r="I451" i="53" s="1"/>
  <c r="F439" i="53"/>
  <c r="J439" i="53"/>
  <c r="M439" i="53"/>
  <c r="I439" i="53" s="1"/>
  <c r="F428" i="53"/>
  <c r="J428" i="53"/>
  <c r="M428" i="53"/>
  <c r="I428" i="53" s="1"/>
  <c r="F408" i="53"/>
  <c r="J408" i="53"/>
  <c r="M408" i="53"/>
  <c r="I408" i="53" s="1"/>
  <c r="F403" i="53"/>
  <c r="J403" i="53"/>
  <c r="M403" i="53"/>
  <c r="I403" i="53" s="1"/>
  <c r="F400" i="53"/>
  <c r="J400" i="53"/>
  <c r="M400" i="53"/>
  <c r="I400" i="53" s="1"/>
  <c r="F396" i="53"/>
  <c r="J396" i="53"/>
  <c r="M396" i="53"/>
  <c r="I396" i="53" s="1"/>
  <c r="F372" i="53"/>
  <c r="J372" i="53"/>
  <c r="M372" i="53"/>
  <c r="I372" i="53" s="1"/>
  <c r="F367" i="53"/>
  <c r="J367" i="53"/>
  <c r="M367" i="53"/>
  <c r="I367" i="53" s="1"/>
  <c r="F318" i="53"/>
  <c r="J318" i="53"/>
  <c r="M318" i="53"/>
  <c r="I318" i="53" s="1"/>
  <c r="F309" i="53"/>
  <c r="J309" i="53"/>
  <c r="M309" i="53"/>
  <c r="I309" i="53" s="1"/>
  <c r="F266" i="53"/>
  <c r="J266" i="53"/>
  <c r="M266" i="53"/>
  <c r="I266" i="53" s="1"/>
  <c r="F262" i="53"/>
  <c r="J262" i="53"/>
  <c r="M262" i="53"/>
  <c r="I262" i="53" s="1"/>
  <c r="F256" i="53"/>
  <c r="J256" i="53"/>
  <c r="M256" i="53"/>
  <c r="I256" i="53" s="1"/>
  <c r="F221" i="53"/>
  <c r="J221" i="53"/>
  <c r="M221" i="53"/>
  <c r="I221" i="53" s="1"/>
  <c r="F198" i="53"/>
  <c r="J198" i="53"/>
  <c r="M198" i="53"/>
  <c r="I198" i="53" s="1"/>
  <c r="F181" i="53"/>
  <c r="J181" i="53"/>
  <c r="M181" i="53"/>
  <c r="I181" i="53" s="1"/>
  <c r="F122" i="53"/>
  <c r="J122" i="53"/>
  <c r="M122" i="53"/>
  <c r="I122" i="53" s="1"/>
  <c r="F76" i="53"/>
  <c r="J76" i="53"/>
  <c r="M76" i="53"/>
  <c r="I76" i="53" s="1"/>
  <c r="F70" i="53"/>
  <c r="J70" i="53"/>
  <c r="M70" i="53"/>
  <c r="I70" i="53" s="1"/>
  <c r="F58" i="53"/>
  <c r="J58" i="53"/>
  <c r="M58" i="53"/>
  <c r="I58" i="53" s="1"/>
  <c r="F33" i="53"/>
  <c r="J33" i="53"/>
  <c r="M33" i="53"/>
  <c r="I33" i="53" s="1"/>
  <c r="F15" i="53"/>
  <c r="J15" i="53"/>
  <c r="M15" i="53"/>
  <c r="I15" i="53" s="1"/>
  <c r="F413" i="53"/>
  <c r="J413" i="53"/>
  <c r="M413" i="53"/>
  <c r="I413" i="53" s="1"/>
  <c r="F376" i="53"/>
  <c r="J376" i="53"/>
  <c r="M376" i="53"/>
  <c r="I376" i="53" s="1"/>
  <c r="F362" i="53"/>
  <c r="J362" i="53"/>
  <c r="M362" i="53"/>
  <c r="I362" i="53" s="1"/>
  <c r="F352" i="53"/>
  <c r="J352" i="53"/>
  <c r="M352" i="53"/>
  <c r="I352" i="53" s="1"/>
  <c r="F222" i="53"/>
  <c r="J222" i="53"/>
  <c r="M222" i="53"/>
  <c r="I222" i="53" s="1"/>
  <c r="F188" i="53"/>
  <c r="J188" i="53"/>
  <c r="M188" i="53"/>
  <c r="I188" i="53" s="1"/>
  <c r="F185" i="53"/>
  <c r="J185" i="53"/>
  <c r="M185" i="53"/>
  <c r="I185" i="53" s="1"/>
  <c r="F138" i="53"/>
  <c r="J138" i="53"/>
  <c r="M138" i="53"/>
  <c r="I138" i="53" s="1"/>
  <c r="F108" i="53"/>
  <c r="J108" i="53"/>
  <c r="M108" i="53"/>
  <c r="I108" i="53" s="1"/>
  <c r="M196" i="40"/>
  <c r="I196" i="40" s="1"/>
  <c r="M210" i="40"/>
  <c r="I210" i="40" s="1"/>
  <c r="M230" i="40"/>
  <c r="I230" i="40" s="1"/>
  <c r="M252" i="40"/>
  <c r="I252" i="40" s="1"/>
  <c r="M257" i="40"/>
  <c r="I257" i="40" s="1"/>
  <c r="M268" i="40"/>
  <c r="I268" i="40" s="1"/>
  <c r="M300" i="40"/>
  <c r="I300" i="40" s="1"/>
  <c r="M305" i="40"/>
  <c r="I305" i="40" s="1"/>
  <c r="M309" i="40"/>
  <c r="I309" i="40" s="1"/>
  <c r="M358" i="40"/>
  <c r="I358" i="40" s="1"/>
  <c r="M375" i="40"/>
  <c r="I375" i="40" s="1"/>
  <c r="M403" i="40"/>
  <c r="I403" i="40" s="1"/>
  <c r="M437" i="40"/>
  <c r="I437" i="40" s="1"/>
  <c r="M443" i="40"/>
  <c r="I443" i="40" s="1"/>
  <c r="M470" i="40"/>
  <c r="I470" i="40" s="1"/>
  <c r="M475" i="40"/>
  <c r="I475" i="40" s="1"/>
  <c r="M479" i="40"/>
  <c r="I479" i="40" s="1"/>
  <c r="M484" i="40"/>
  <c r="I484" i="40" s="1"/>
  <c r="M507" i="40"/>
  <c r="I507" i="40" s="1"/>
  <c r="M521" i="40"/>
  <c r="I521" i="40" s="1"/>
  <c r="M536" i="40"/>
  <c r="I536" i="40" s="1"/>
  <c r="M585" i="40"/>
  <c r="I585" i="40" s="1"/>
  <c r="M606" i="40"/>
  <c r="I606" i="40" s="1"/>
  <c r="M624" i="40"/>
  <c r="I624" i="40" s="1"/>
  <c r="M283" i="40"/>
  <c r="I283" i="40" s="1"/>
  <c r="M478" i="40"/>
  <c r="I478" i="40" s="1"/>
  <c r="M370" i="40"/>
  <c r="I370" i="40" s="1"/>
  <c r="M434" i="40"/>
  <c r="I434" i="40" s="1"/>
  <c r="M439" i="40"/>
  <c r="I439" i="40" s="1"/>
  <c r="M461" i="40"/>
  <c r="I461" i="40" s="1"/>
  <c r="M476" i="40"/>
  <c r="I476" i="40" s="1"/>
  <c r="M45" i="40"/>
  <c r="I45" i="40" s="1"/>
  <c r="M86" i="40"/>
  <c r="I86" i="40" s="1"/>
  <c r="M469" i="40"/>
  <c r="I469" i="40" s="1"/>
  <c r="J196" i="40"/>
  <c r="J210" i="40"/>
  <c r="J230" i="40"/>
  <c r="J252" i="40"/>
  <c r="J257" i="40"/>
  <c r="J268" i="40"/>
  <c r="J300" i="40"/>
  <c r="J305" i="40"/>
  <c r="J309" i="40"/>
  <c r="J358" i="40"/>
  <c r="J375" i="40"/>
  <c r="J403" i="40"/>
  <c r="J437" i="40"/>
  <c r="J443" i="40"/>
  <c r="J470" i="40"/>
  <c r="J475" i="40"/>
  <c r="J479" i="40"/>
  <c r="J484" i="40"/>
  <c r="J507" i="40"/>
  <c r="J521" i="40"/>
  <c r="J536" i="40"/>
  <c r="J585" i="40"/>
  <c r="J606" i="40"/>
  <c r="J624" i="40"/>
  <c r="J283" i="40"/>
  <c r="J478" i="40"/>
  <c r="J370" i="40"/>
  <c r="J434" i="40"/>
  <c r="J439" i="40"/>
  <c r="J461" i="40"/>
  <c r="J476" i="40"/>
  <c r="J45" i="40"/>
  <c r="J86" i="40"/>
  <c r="J469" i="40"/>
  <c r="F196" i="40"/>
  <c r="F210" i="40"/>
  <c r="F230" i="40"/>
  <c r="F252" i="40"/>
  <c r="F257" i="40"/>
  <c r="F268" i="40"/>
  <c r="F300" i="40"/>
  <c r="F305" i="40"/>
  <c r="F309" i="40"/>
  <c r="F358" i="40"/>
  <c r="F375" i="40"/>
  <c r="F403" i="40"/>
  <c r="F437" i="40"/>
  <c r="F443" i="40"/>
  <c r="F470" i="40"/>
  <c r="F475" i="40"/>
  <c r="F479" i="40"/>
  <c r="F484" i="40"/>
  <c r="F507" i="40"/>
  <c r="F521" i="40"/>
  <c r="F536" i="40"/>
  <c r="F585" i="40"/>
  <c r="F606" i="40"/>
  <c r="F624" i="40"/>
  <c r="F283" i="40"/>
  <c r="F478" i="40"/>
  <c r="F370" i="40"/>
  <c r="F434" i="40"/>
  <c r="F439" i="40"/>
  <c r="F461" i="40"/>
  <c r="F476" i="40"/>
  <c r="F45" i="40"/>
  <c r="F86" i="40"/>
  <c r="F469" i="40"/>
  <c r="M285" i="29"/>
  <c r="I285" i="29" s="1"/>
  <c r="M20" i="29"/>
  <c r="I20" i="29" s="1"/>
  <c r="M319" i="29"/>
  <c r="I319" i="29" s="1"/>
  <c r="M499" i="29"/>
  <c r="I499" i="29" s="1"/>
  <c r="M528" i="29"/>
  <c r="I528" i="29" s="1"/>
  <c r="M543" i="29"/>
  <c r="I543" i="29" s="1"/>
  <c r="M708" i="29"/>
  <c r="I708" i="29" s="1"/>
  <c r="M266" i="29"/>
  <c r="I266" i="29" s="1"/>
  <c r="J285" i="29"/>
  <c r="J20" i="29"/>
  <c r="J319" i="29"/>
  <c r="J499" i="29"/>
  <c r="J528" i="29"/>
  <c r="J543" i="29"/>
  <c r="J708" i="29"/>
  <c r="J266" i="29"/>
  <c r="F285" i="29"/>
  <c r="F20" i="29"/>
  <c r="F319" i="29"/>
  <c r="F499" i="29"/>
  <c r="F528" i="29"/>
  <c r="F543" i="29"/>
  <c r="F708" i="29"/>
  <c r="F266" i="29"/>
  <c r="M77" i="14"/>
  <c r="I77" i="14" s="1"/>
  <c r="M3" i="14"/>
  <c r="I3" i="14" s="1"/>
  <c r="M467" i="14"/>
  <c r="I467" i="14" s="1"/>
  <c r="M434" i="14"/>
  <c r="I434" i="14" s="1"/>
  <c r="M538" i="14"/>
  <c r="I538" i="14" s="1"/>
  <c r="M137" i="14"/>
  <c r="I137" i="14" s="1"/>
  <c r="M239" i="14"/>
  <c r="I239" i="14" s="1"/>
  <c r="M490" i="14"/>
  <c r="I490" i="14" s="1"/>
  <c r="M157" i="14"/>
  <c r="I157" i="14" s="1"/>
  <c r="M210" i="14"/>
  <c r="I210" i="14" s="1"/>
  <c r="M417" i="14"/>
  <c r="I417" i="14" s="1"/>
  <c r="J77" i="14"/>
  <c r="J3" i="14"/>
  <c r="J467" i="14"/>
  <c r="J434" i="14"/>
  <c r="J538" i="14"/>
  <c r="J137" i="14"/>
  <c r="J239" i="14"/>
  <c r="J490" i="14"/>
  <c r="J157" i="14"/>
  <c r="J210" i="14"/>
  <c r="J417" i="14"/>
  <c r="F77" i="14"/>
  <c r="F3" i="14"/>
  <c r="F467" i="14"/>
  <c r="F434" i="14"/>
  <c r="F538" i="14"/>
  <c r="F137" i="14"/>
  <c r="F239" i="14"/>
  <c r="F490" i="14"/>
  <c r="F157" i="14"/>
  <c r="F210" i="14"/>
  <c r="F417" i="14"/>
  <c r="M517" i="14"/>
  <c r="I517" i="14" s="1"/>
  <c r="M532" i="14"/>
  <c r="I532" i="14" s="1"/>
  <c r="M584" i="14"/>
  <c r="I584" i="14" s="1"/>
  <c r="M609" i="14"/>
  <c r="I609" i="14" s="1"/>
  <c r="M628" i="14"/>
  <c r="I628" i="14" s="1"/>
  <c r="J517" i="14"/>
  <c r="J532" i="14"/>
  <c r="J584" i="14"/>
  <c r="J609" i="14"/>
  <c r="J628" i="14"/>
  <c r="F517" i="14"/>
  <c r="F532" i="14"/>
  <c r="F584" i="14"/>
  <c r="F609" i="14"/>
  <c r="F628" i="14"/>
  <c r="M477" i="14"/>
  <c r="I477" i="14" s="1"/>
  <c r="M194" i="14"/>
  <c r="I194" i="14" s="1"/>
  <c r="M10" i="14"/>
  <c r="I10" i="14" s="1"/>
  <c r="M14" i="14"/>
  <c r="I14" i="14" s="1"/>
  <c r="M33" i="14"/>
  <c r="I33" i="14" s="1"/>
  <c r="M51" i="14"/>
  <c r="I51" i="14" s="1"/>
  <c r="M60" i="14"/>
  <c r="I60" i="14" s="1"/>
  <c r="M70" i="14"/>
  <c r="I70" i="14" s="1"/>
  <c r="M76" i="14"/>
  <c r="I76" i="14" s="1"/>
  <c r="M87" i="14"/>
  <c r="I87" i="14" s="1"/>
  <c r="M135" i="14"/>
  <c r="I135" i="14" s="1"/>
  <c r="M183" i="14"/>
  <c r="I183" i="14" s="1"/>
  <c r="M189" i="14"/>
  <c r="I189" i="14" s="1"/>
  <c r="M202" i="14"/>
  <c r="I202" i="14" s="1"/>
  <c r="M224" i="14"/>
  <c r="I224" i="14" s="1"/>
  <c r="M246" i="14"/>
  <c r="I246" i="14" s="1"/>
  <c r="M252" i="14"/>
  <c r="I252" i="14" s="1"/>
  <c r="M263" i="14"/>
  <c r="I263" i="14" s="1"/>
  <c r="M297" i="14"/>
  <c r="I297" i="14" s="1"/>
  <c r="M302" i="14"/>
  <c r="I302" i="14" s="1"/>
  <c r="M308" i="14"/>
  <c r="I308" i="14" s="1"/>
  <c r="M354" i="14"/>
  <c r="I354" i="14" s="1"/>
  <c r="M372" i="14"/>
  <c r="I372" i="14" s="1"/>
  <c r="M403" i="14"/>
  <c r="I403" i="14" s="1"/>
  <c r="M428" i="14"/>
  <c r="I428" i="14" s="1"/>
  <c r="M435" i="14"/>
  <c r="I435" i="14" s="1"/>
  <c r="M443" i="14"/>
  <c r="I443" i="14" s="1"/>
  <c r="M468" i="14"/>
  <c r="I468" i="14" s="1"/>
  <c r="M474" i="14"/>
  <c r="I474" i="14" s="1"/>
  <c r="M478" i="14"/>
  <c r="I478" i="14" s="1"/>
  <c r="M484" i="14"/>
  <c r="I484" i="14" s="1"/>
  <c r="M503" i="14"/>
  <c r="I503" i="14" s="1"/>
  <c r="J477" i="14"/>
  <c r="J194" i="14"/>
  <c r="J10" i="14"/>
  <c r="J14" i="14"/>
  <c r="J33" i="14"/>
  <c r="J51" i="14"/>
  <c r="J60" i="14"/>
  <c r="J70" i="14"/>
  <c r="J76" i="14"/>
  <c r="J87" i="14"/>
  <c r="J135" i="14"/>
  <c r="J183" i="14"/>
  <c r="J189" i="14"/>
  <c r="J202" i="14"/>
  <c r="J224" i="14"/>
  <c r="J246" i="14"/>
  <c r="J252" i="14"/>
  <c r="J263" i="14"/>
  <c r="J297" i="14"/>
  <c r="J302" i="14"/>
  <c r="J308" i="14"/>
  <c r="J354" i="14"/>
  <c r="J372" i="14"/>
  <c r="J403" i="14"/>
  <c r="J428" i="14"/>
  <c r="J435" i="14"/>
  <c r="J443" i="14"/>
  <c r="J468" i="14"/>
  <c r="J474" i="14"/>
  <c r="J478" i="14"/>
  <c r="J484" i="14"/>
  <c r="J503" i="14"/>
  <c r="F477" i="14"/>
  <c r="F194" i="14"/>
  <c r="F10" i="14"/>
  <c r="F14" i="14"/>
  <c r="F33" i="14"/>
  <c r="F51" i="14"/>
  <c r="F60" i="14"/>
  <c r="F70" i="14"/>
  <c r="F76" i="14"/>
  <c r="F87" i="14"/>
  <c r="F135" i="14"/>
  <c r="F183" i="14"/>
  <c r="F189" i="14"/>
  <c r="F202" i="14"/>
  <c r="F224" i="14"/>
  <c r="F246" i="14"/>
  <c r="F252" i="14"/>
  <c r="F263" i="14"/>
  <c r="F297" i="14"/>
  <c r="F302" i="14"/>
  <c r="F308" i="14"/>
  <c r="F354" i="14"/>
  <c r="F372" i="14"/>
  <c r="F403" i="14"/>
  <c r="F428" i="14"/>
  <c r="F435" i="14"/>
  <c r="F443" i="14"/>
  <c r="F468" i="14"/>
  <c r="F474" i="14"/>
  <c r="F478" i="14"/>
  <c r="F484" i="14"/>
  <c r="F503" i="14"/>
  <c r="F6" i="16"/>
  <c r="J6" i="16"/>
  <c r="M6" i="16"/>
  <c r="I6" i="16" s="1"/>
  <c r="F581" i="18"/>
  <c r="F4" i="18"/>
  <c r="J581" i="18"/>
  <c r="J4" i="18"/>
  <c r="M581" i="18"/>
  <c r="I581" i="18" s="1"/>
  <c r="M4" i="18"/>
  <c r="I4" i="18" s="1"/>
  <c r="F150" i="17"/>
  <c r="F4" i="17"/>
  <c r="J150" i="17"/>
  <c r="J4" i="17"/>
  <c r="M150" i="17"/>
  <c r="I150" i="17" s="1"/>
  <c r="M4" i="17"/>
  <c r="I4" i="17" s="1"/>
  <c r="F503" i="17"/>
  <c r="F576" i="17"/>
  <c r="J503" i="17"/>
  <c r="J576" i="17"/>
  <c r="M503" i="17"/>
  <c r="I503" i="17" s="1"/>
  <c r="M576" i="17"/>
  <c r="I576" i="17" s="1"/>
  <c r="F503" i="18"/>
  <c r="F513" i="18"/>
  <c r="F519" i="18"/>
  <c r="F530" i="18"/>
  <c r="F539" i="18"/>
  <c r="F541" i="18"/>
  <c r="F572" i="18"/>
  <c r="F575" i="18"/>
  <c r="F611" i="18"/>
  <c r="F627" i="18"/>
  <c r="F636" i="18"/>
  <c r="F652" i="18"/>
  <c r="F677" i="18"/>
  <c r="F155" i="18"/>
  <c r="J503" i="18"/>
  <c r="J513" i="18"/>
  <c r="J519" i="18"/>
  <c r="J530" i="18"/>
  <c r="J539" i="18"/>
  <c r="J541" i="18"/>
  <c r="J572" i="18"/>
  <c r="J575" i="18"/>
  <c r="J611" i="18"/>
  <c r="J627" i="18"/>
  <c r="J636" i="18"/>
  <c r="J652" i="18"/>
  <c r="J677" i="18"/>
  <c r="J155" i="18"/>
  <c r="M503" i="18"/>
  <c r="I503" i="18" s="1"/>
  <c r="M513" i="18"/>
  <c r="I513" i="18" s="1"/>
  <c r="M519" i="18"/>
  <c r="I519" i="18" s="1"/>
  <c r="M530" i="18"/>
  <c r="I530" i="18" s="1"/>
  <c r="M539" i="18"/>
  <c r="I539" i="18" s="1"/>
  <c r="M541" i="18"/>
  <c r="I541" i="18" s="1"/>
  <c r="M572" i="18"/>
  <c r="I572" i="18" s="1"/>
  <c r="M575" i="18"/>
  <c r="I575" i="18" s="1"/>
  <c r="M611" i="18"/>
  <c r="I611" i="18" s="1"/>
  <c r="M627" i="18"/>
  <c r="I627" i="18" s="1"/>
  <c r="M636" i="18"/>
  <c r="I636" i="18" s="1"/>
  <c r="M652" i="18"/>
  <c r="I652" i="18" s="1"/>
  <c r="M677" i="18"/>
  <c r="I677" i="18" s="1"/>
  <c r="M155" i="18"/>
  <c r="I155" i="18" s="1"/>
  <c r="F506" i="18"/>
  <c r="F482" i="18"/>
  <c r="F592" i="18"/>
  <c r="F607" i="18"/>
  <c r="F40" i="18"/>
  <c r="F59" i="18"/>
  <c r="F71" i="18"/>
  <c r="F73" i="18"/>
  <c r="F106" i="18"/>
  <c r="F130" i="18"/>
  <c r="F162" i="18"/>
  <c r="F205" i="18"/>
  <c r="F221" i="18"/>
  <c r="F267" i="18"/>
  <c r="F319" i="18"/>
  <c r="F323" i="18"/>
  <c r="F328" i="18"/>
  <c r="F366" i="18"/>
  <c r="F376" i="18"/>
  <c r="F390" i="18"/>
  <c r="F404" i="18"/>
  <c r="F409" i="18"/>
  <c r="F416" i="18"/>
  <c r="F427" i="18"/>
  <c r="F432" i="18"/>
  <c r="F442" i="18"/>
  <c r="F449" i="18"/>
  <c r="F455" i="18"/>
  <c r="F460" i="18"/>
  <c r="F468" i="18"/>
  <c r="F470" i="18"/>
  <c r="F495" i="18"/>
  <c r="F497" i="18"/>
  <c r="J506" i="18"/>
  <c r="J482" i="18"/>
  <c r="J592" i="18"/>
  <c r="J607" i="18"/>
  <c r="J40" i="18"/>
  <c r="J59" i="18"/>
  <c r="J71" i="18"/>
  <c r="J73" i="18"/>
  <c r="J106" i="18"/>
  <c r="J130" i="18"/>
  <c r="J162" i="18"/>
  <c r="J205" i="18"/>
  <c r="J221" i="18"/>
  <c r="J267" i="18"/>
  <c r="J319" i="18"/>
  <c r="J323" i="18"/>
  <c r="J328" i="18"/>
  <c r="J366" i="18"/>
  <c r="J376" i="18"/>
  <c r="J390" i="18"/>
  <c r="J404" i="18"/>
  <c r="J409" i="18"/>
  <c r="J416" i="18"/>
  <c r="J427" i="18"/>
  <c r="J432" i="18"/>
  <c r="J442" i="18"/>
  <c r="J449" i="18"/>
  <c r="J455" i="18"/>
  <c r="J460" i="18"/>
  <c r="J468" i="18"/>
  <c r="J470" i="18"/>
  <c r="J495" i="18"/>
  <c r="J497" i="18"/>
  <c r="M506" i="18"/>
  <c r="I506" i="18" s="1"/>
  <c r="M482" i="18"/>
  <c r="I482" i="18" s="1"/>
  <c r="M592" i="18"/>
  <c r="I592" i="18" s="1"/>
  <c r="M607" i="18"/>
  <c r="I607" i="18" s="1"/>
  <c r="M40" i="18"/>
  <c r="I40" i="18" s="1"/>
  <c r="M59" i="18"/>
  <c r="I59" i="18" s="1"/>
  <c r="M71" i="18"/>
  <c r="I71" i="18" s="1"/>
  <c r="M73" i="18"/>
  <c r="I73" i="18" s="1"/>
  <c r="M106" i="18"/>
  <c r="I106" i="18" s="1"/>
  <c r="M130" i="18"/>
  <c r="I130" i="18" s="1"/>
  <c r="M162" i="18"/>
  <c r="I162" i="18" s="1"/>
  <c r="M205" i="18"/>
  <c r="I205" i="18" s="1"/>
  <c r="M221" i="18"/>
  <c r="I221" i="18" s="1"/>
  <c r="M267" i="18"/>
  <c r="I267" i="18" s="1"/>
  <c r="M319" i="18"/>
  <c r="I319" i="18" s="1"/>
  <c r="M323" i="18"/>
  <c r="I323" i="18" s="1"/>
  <c r="M328" i="18"/>
  <c r="I328" i="18" s="1"/>
  <c r="M366" i="18"/>
  <c r="I366" i="18" s="1"/>
  <c r="M376" i="18"/>
  <c r="I376" i="18" s="1"/>
  <c r="M390" i="18"/>
  <c r="I390" i="18" s="1"/>
  <c r="M404" i="18"/>
  <c r="I404" i="18" s="1"/>
  <c r="M409" i="18"/>
  <c r="I409" i="18" s="1"/>
  <c r="M416" i="18"/>
  <c r="I416" i="18" s="1"/>
  <c r="M427" i="18"/>
  <c r="I427" i="18" s="1"/>
  <c r="M432" i="18"/>
  <c r="I432" i="18" s="1"/>
  <c r="M442" i="18"/>
  <c r="I442" i="18" s="1"/>
  <c r="M449" i="18"/>
  <c r="I449" i="18" s="1"/>
  <c r="M455" i="18"/>
  <c r="I455" i="18" s="1"/>
  <c r="M460" i="18"/>
  <c r="I460" i="18" s="1"/>
  <c r="M468" i="18"/>
  <c r="I468" i="18" s="1"/>
  <c r="M470" i="18"/>
  <c r="I470" i="18" s="1"/>
  <c r="M495" i="18"/>
  <c r="I495" i="18" s="1"/>
  <c r="M497" i="18"/>
  <c r="I497" i="18" s="1"/>
  <c r="F405" i="16"/>
  <c r="F551" i="16"/>
  <c r="F154" i="16"/>
  <c r="F624" i="16"/>
  <c r="F166" i="16"/>
  <c r="J405" i="16"/>
  <c r="J551" i="16"/>
  <c r="J154" i="16"/>
  <c r="J624" i="16"/>
  <c r="J166" i="16"/>
  <c r="M405" i="16"/>
  <c r="I405" i="16" s="1"/>
  <c r="M551" i="16"/>
  <c r="I551" i="16" s="1"/>
  <c r="M154" i="16"/>
  <c r="I154" i="16" s="1"/>
  <c r="M624" i="16"/>
  <c r="I624" i="16" s="1"/>
  <c r="M166" i="16"/>
  <c r="I166" i="16" s="1"/>
  <c r="M23" i="12"/>
  <c r="I23" i="12" s="1"/>
  <c r="J23" i="12"/>
  <c r="F23" i="12"/>
  <c r="M200" i="15"/>
  <c r="I200" i="15" s="1"/>
  <c r="J200" i="15"/>
  <c r="F200" i="15"/>
  <c r="M113" i="15"/>
  <c r="I113" i="15" s="1"/>
  <c r="M407" i="15"/>
  <c r="I407" i="15" s="1"/>
  <c r="M210" i="15"/>
  <c r="I210" i="15" s="1"/>
  <c r="M154" i="15"/>
  <c r="I154" i="15" s="1"/>
  <c r="M238" i="15"/>
  <c r="I238" i="15" s="1"/>
  <c r="M410" i="15"/>
  <c r="I410" i="15" s="1"/>
  <c r="M395" i="15"/>
  <c r="I395" i="15" s="1"/>
  <c r="M14" i="15"/>
  <c r="I14" i="15" s="1"/>
  <c r="M452" i="15"/>
  <c r="I452" i="15" s="1"/>
  <c r="M239" i="15"/>
  <c r="I239" i="15" s="1"/>
  <c r="M385" i="15"/>
  <c r="I385" i="15" s="1"/>
  <c r="M73" i="15"/>
  <c r="I73" i="15" s="1"/>
  <c r="M347" i="15"/>
  <c r="I347" i="15" s="1"/>
  <c r="J113" i="15"/>
  <c r="J407" i="15"/>
  <c r="J210" i="15"/>
  <c r="J154" i="15"/>
  <c r="J238" i="15"/>
  <c r="J410" i="15"/>
  <c r="J395" i="15"/>
  <c r="J14" i="15"/>
  <c r="J452" i="15"/>
  <c r="J239" i="15"/>
  <c r="J385" i="15"/>
  <c r="J73" i="15"/>
  <c r="J347" i="15"/>
  <c r="F113" i="15"/>
  <c r="F407" i="15"/>
  <c r="F210" i="15"/>
  <c r="F154" i="15"/>
  <c r="F238" i="15"/>
  <c r="F410" i="15"/>
  <c r="F395" i="15"/>
  <c r="F14" i="15"/>
  <c r="F452" i="15"/>
  <c r="F239" i="15"/>
  <c r="F385" i="15"/>
  <c r="F73" i="15"/>
  <c r="F347" i="15"/>
  <c r="M3" i="15"/>
  <c r="I3" i="15" s="1"/>
  <c r="M398" i="15"/>
  <c r="I398" i="15" s="1"/>
  <c r="M402" i="15"/>
  <c r="I402" i="15" s="1"/>
  <c r="M122" i="15"/>
  <c r="I122" i="15" s="1"/>
  <c r="M438" i="15"/>
  <c r="I438" i="15" s="1"/>
  <c r="M327" i="15"/>
  <c r="I327" i="15" s="1"/>
  <c r="M440" i="15"/>
  <c r="I440" i="15" s="1"/>
  <c r="M124" i="15"/>
  <c r="I124" i="15" s="1"/>
  <c r="M207" i="15"/>
  <c r="I207" i="15" s="1"/>
  <c r="J3" i="15"/>
  <c r="J398" i="15"/>
  <c r="J402" i="15"/>
  <c r="J122" i="15"/>
  <c r="J438" i="15"/>
  <c r="J327" i="15"/>
  <c r="J440" i="15"/>
  <c r="J124" i="15"/>
  <c r="J207" i="15"/>
  <c r="F3" i="15"/>
  <c r="F398" i="15"/>
  <c r="F402" i="15"/>
  <c r="F122" i="15"/>
  <c r="F438" i="15"/>
  <c r="F327" i="15"/>
  <c r="F440" i="15"/>
  <c r="F124" i="15"/>
  <c r="F207" i="15"/>
  <c r="M126" i="45"/>
  <c r="I126" i="45" s="1"/>
  <c r="M461" i="45"/>
  <c r="I461" i="45" s="1"/>
  <c r="J126" i="45"/>
  <c r="J461" i="45"/>
  <c r="F126" i="45"/>
  <c r="F461" i="45"/>
  <c r="M379" i="45"/>
  <c r="I379" i="45" s="1"/>
  <c r="J379" i="45"/>
  <c r="F379" i="45"/>
  <c r="F190" i="45"/>
  <c r="J190" i="45"/>
  <c r="M190" i="45"/>
  <c r="I190" i="45" s="1"/>
  <c r="F358" i="45"/>
  <c r="J358" i="45"/>
  <c r="M358" i="45"/>
  <c r="I358" i="45" s="1"/>
  <c r="F108" i="45"/>
  <c r="J108" i="45"/>
  <c r="M108" i="45"/>
  <c r="I108" i="45" s="1"/>
  <c r="F383" i="45"/>
  <c r="J383" i="45"/>
  <c r="M383" i="45"/>
  <c r="I383" i="45" s="1"/>
  <c r="F9" i="45"/>
  <c r="J9" i="45"/>
  <c r="M9" i="45"/>
  <c r="I9" i="45" s="1"/>
  <c r="F84" i="45"/>
  <c r="J84" i="45"/>
  <c r="M84" i="45"/>
  <c r="I84" i="45" s="1"/>
  <c r="F222" i="45"/>
  <c r="J222" i="45"/>
  <c r="M222" i="45"/>
  <c r="I222" i="45" s="1"/>
  <c r="F368" i="45"/>
  <c r="J368" i="45"/>
  <c r="M368" i="45"/>
  <c r="I368" i="45" s="1"/>
  <c r="M391" i="45"/>
  <c r="I391" i="45" s="1"/>
  <c r="M428" i="45"/>
  <c r="I428" i="45" s="1"/>
  <c r="M526" i="45"/>
  <c r="I526" i="45" s="1"/>
  <c r="M221" i="45"/>
  <c r="I221" i="45" s="1"/>
  <c r="M420" i="45"/>
  <c r="I420" i="45" s="1"/>
  <c r="M141" i="45"/>
  <c r="I141" i="45" s="1"/>
  <c r="M187" i="45"/>
  <c r="I187" i="45" s="1"/>
  <c r="J391" i="45"/>
  <c r="J428" i="45"/>
  <c r="J526" i="45"/>
  <c r="J221" i="45"/>
  <c r="J420" i="45"/>
  <c r="J141" i="45"/>
  <c r="J187" i="45"/>
  <c r="F391" i="45"/>
  <c r="F428" i="45"/>
  <c r="F526" i="45"/>
  <c r="F221" i="45"/>
  <c r="F420" i="45"/>
  <c r="F141" i="45"/>
  <c r="F187" i="45"/>
  <c r="M408" i="45"/>
  <c r="I408" i="45" s="1"/>
  <c r="M115" i="45"/>
  <c r="I115" i="45" s="1"/>
  <c r="M136" i="45"/>
  <c r="I136" i="45" s="1"/>
  <c r="M481" i="45"/>
  <c r="I481" i="45" s="1"/>
  <c r="M470" i="45"/>
  <c r="I470" i="45" s="1"/>
  <c r="J408" i="45"/>
  <c r="J115" i="45"/>
  <c r="J136" i="45"/>
  <c r="J481" i="45"/>
  <c r="J470" i="45"/>
  <c r="F408" i="45"/>
  <c r="F115" i="45"/>
  <c r="F136" i="45"/>
  <c r="F481" i="45"/>
  <c r="F470" i="45"/>
  <c r="M2" i="48"/>
  <c r="M3" i="48"/>
  <c r="M4" i="48"/>
  <c r="M5" i="48"/>
  <c r="M6" i="48"/>
  <c r="M7" i="48"/>
  <c r="M8" i="48"/>
  <c r="M9" i="48"/>
  <c r="M10" i="48"/>
  <c r="M11" i="48"/>
  <c r="M12" i="48"/>
  <c r="M13" i="48"/>
  <c r="M14" i="48"/>
  <c r="M15" i="48"/>
  <c r="M16" i="48"/>
  <c r="M17" i="48"/>
  <c r="M18" i="48"/>
  <c r="M19" i="48"/>
  <c r="M20" i="48"/>
  <c r="M21" i="48"/>
  <c r="M22" i="48"/>
  <c r="M23" i="48"/>
  <c r="M24" i="48"/>
  <c r="M25" i="48"/>
  <c r="M26" i="48"/>
  <c r="M27" i="48"/>
  <c r="M28" i="48"/>
  <c r="M29" i="48"/>
  <c r="M30" i="48"/>
  <c r="M31" i="48"/>
  <c r="M32" i="48"/>
  <c r="M33" i="48"/>
  <c r="M34" i="48"/>
  <c r="M35" i="48"/>
  <c r="M36" i="48"/>
  <c r="M37" i="48"/>
  <c r="M39" i="48"/>
  <c r="M40" i="48"/>
  <c r="M41" i="48"/>
  <c r="M42" i="48"/>
  <c r="M43" i="48"/>
  <c r="M44" i="48"/>
  <c r="M45" i="48"/>
  <c r="M46" i="48"/>
  <c r="M47" i="48"/>
  <c r="M48" i="48"/>
  <c r="M49" i="48"/>
  <c r="M50" i="48"/>
  <c r="M51" i="48"/>
  <c r="M52" i="48"/>
  <c r="M53" i="48"/>
  <c r="M54" i="48"/>
  <c r="M55" i="48"/>
  <c r="M56" i="48"/>
  <c r="M57" i="48"/>
  <c r="M58" i="48"/>
  <c r="M59" i="48"/>
  <c r="M60" i="48"/>
  <c r="M61" i="48"/>
  <c r="M62" i="48"/>
  <c r="M63" i="48"/>
  <c r="M64" i="48"/>
  <c r="M65" i="48"/>
  <c r="M66" i="48"/>
  <c r="M67" i="48"/>
  <c r="M68" i="48"/>
  <c r="M69" i="48"/>
  <c r="M70" i="48"/>
  <c r="M71" i="48"/>
  <c r="M72" i="48"/>
  <c r="M73" i="48"/>
  <c r="M74" i="48"/>
  <c r="M75" i="48"/>
  <c r="M76" i="48"/>
  <c r="M77" i="48"/>
  <c r="M78" i="48"/>
  <c r="M79" i="48"/>
  <c r="M80" i="48"/>
  <c r="M81" i="48"/>
  <c r="M82" i="48"/>
  <c r="M83" i="48"/>
  <c r="M84" i="48"/>
  <c r="M85" i="48"/>
  <c r="M86" i="48"/>
  <c r="M87" i="48"/>
  <c r="M88" i="48"/>
  <c r="M89" i="48"/>
  <c r="M90" i="48"/>
  <c r="M91" i="48"/>
  <c r="M92" i="48"/>
  <c r="M93" i="48"/>
  <c r="M94" i="48"/>
  <c r="M95" i="48"/>
  <c r="M96" i="48"/>
  <c r="M97" i="48"/>
  <c r="M98" i="48"/>
  <c r="M99" i="48"/>
  <c r="M100" i="48"/>
  <c r="M101" i="48"/>
  <c r="M102" i="48"/>
  <c r="M103" i="48"/>
  <c r="M104" i="48"/>
  <c r="M105" i="48"/>
  <c r="M106" i="48"/>
  <c r="M107" i="48"/>
  <c r="M108" i="48"/>
  <c r="M109" i="48"/>
  <c r="M110" i="48"/>
  <c r="M111" i="48"/>
  <c r="M112" i="48"/>
  <c r="M113" i="48"/>
  <c r="M114" i="48"/>
  <c r="M115" i="48"/>
  <c r="M116" i="48"/>
  <c r="M117" i="48"/>
  <c r="M118" i="48"/>
  <c r="M119" i="48"/>
  <c r="M120" i="48"/>
  <c r="M121" i="48"/>
  <c r="M122" i="48"/>
  <c r="M123" i="48"/>
  <c r="M124" i="48"/>
  <c r="M125" i="48"/>
  <c r="M126" i="48"/>
  <c r="M127" i="48"/>
  <c r="M128" i="48"/>
  <c r="M129" i="48"/>
  <c r="M130" i="48"/>
  <c r="M131" i="48"/>
  <c r="M132" i="48"/>
  <c r="M133" i="48"/>
  <c r="M134" i="48"/>
  <c r="M135" i="48"/>
  <c r="M136" i="48"/>
  <c r="M137" i="48"/>
  <c r="M138" i="48"/>
  <c r="M139" i="48"/>
  <c r="M140" i="48"/>
  <c r="M141" i="48"/>
  <c r="M142" i="48"/>
  <c r="M143" i="48"/>
  <c r="M144" i="48"/>
  <c r="M145" i="48"/>
  <c r="M146" i="48"/>
  <c r="M147" i="48"/>
  <c r="M148" i="48"/>
  <c r="M149" i="48"/>
  <c r="M150" i="48"/>
  <c r="M152" i="48"/>
  <c r="M153" i="48"/>
  <c r="M154" i="48"/>
  <c r="M155" i="48"/>
  <c r="M156" i="48"/>
  <c r="M157" i="48"/>
  <c r="M158" i="48"/>
  <c r="M159" i="48"/>
  <c r="M160" i="48"/>
  <c r="M161" i="48"/>
  <c r="M162" i="48"/>
  <c r="M163" i="48"/>
  <c r="M164" i="48"/>
  <c r="M165" i="48"/>
  <c r="M166" i="48"/>
  <c r="M167" i="48"/>
  <c r="M168" i="48"/>
  <c r="M169" i="48"/>
  <c r="M170" i="48"/>
  <c r="M171" i="48"/>
  <c r="M172" i="48"/>
  <c r="M173" i="48"/>
  <c r="M174" i="48"/>
  <c r="M175" i="48"/>
  <c r="M176" i="48"/>
  <c r="M177" i="48"/>
  <c r="M178" i="48"/>
  <c r="M179" i="48"/>
  <c r="M180" i="48"/>
  <c r="M181" i="48"/>
  <c r="M182" i="48"/>
  <c r="M183" i="48"/>
  <c r="M184" i="48"/>
  <c r="M185" i="48"/>
  <c r="M186" i="48"/>
  <c r="M187" i="48"/>
  <c r="M188" i="48"/>
  <c r="M189" i="48"/>
  <c r="M190" i="48"/>
  <c r="M191" i="48"/>
  <c r="M192" i="48"/>
  <c r="M194" i="48"/>
  <c r="M193" i="48"/>
  <c r="M195" i="48"/>
  <c r="M196" i="48"/>
  <c r="M197" i="48"/>
  <c r="M198" i="48"/>
  <c r="M199" i="48"/>
  <c r="M200" i="48"/>
  <c r="M201" i="48"/>
  <c r="M202" i="48"/>
  <c r="M203" i="48"/>
  <c r="M204" i="48"/>
  <c r="M205" i="48"/>
  <c r="M206" i="48"/>
  <c r="M207" i="48"/>
  <c r="M208" i="48"/>
  <c r="M209" i="48"/>
  <c r="M210" i="48"/>
  <c r="M211" i="48"/>
  <c r="M212" i="48"/>
  <c r="M213" i="48"/>
  <c r="M214" i="48"/>
  <c r="M215" i="48"/>
  <c r="M216" i="48"/>
  <c r="M218" i="48"/>
  <c r="M217" i="48"/>
  <c r="M219" i="48"/>
  <c r="M220" i="48"/>
  <c r="M221" i="48"/>
  <c r="M222" i="48"/>
  <c r="M223" i="48"/>
  <c r="M224" i="48"/>
  <c r="M225" i="48"/>
  <c r="M226" i="48"/>
  <c r="M227" i="48"/>
  <c r="M228" i="48"/>
  <c r="M229" i="48"/>
  <c r="M230" i="48"/>
  <c r="M231" i="48"/>
  <c r="M232" i="48"/>
  <c r="M233" i="48"/>
  <c r="M234" i="48"/>
  <c r="M235" i="48"/>
  <c r="M236" i="48"/>
  <c r="M237" i="48"/>
  <c r="M238" i="48"/>
  <c r="M239" i="48"/>
  <c r="M240" i="48"/>
  <c r="M241" i="48"/>
  <c r="M242" i="48"/>
  <c r="M243" i="48"/>
  <c r="M244" i="48"/>
  <c r="M245" i="48"/>
  <c r="M246" i="48"/>
  <c r="M247" i="48"/>
  <c r="M248" i="48"/>
  <c r="M249" i="48"/>
  <c r="M250" i="48"/>
  <c r="M251" i="48"/>
  <c r="M252" i="48"/>
  <c r="M253" i="48"/>
  <c r="M254" i="48"/>
  <c r="M255" i="48"/>
  <c r="M256" i="48"/>
  <c r="M257" i="48"/>
  <c r="M258" i="48"/>
  <c r="M259" i="48"/>
  <c r="M260" i="48"/>
  <c r="M261" i="48"/>
  <c r="M262" i="48"/>
  <c r="M263" i="48"/>
  <c r="M264" i="48"/>
  <c r="M265" i="48"/>
  <c r="M266" i="48"/>
  <c r="M267" i="48"/>
  <c r="M269" i="48"/>
  <c r="M270" i="48"/>
  <c r="M271" i="48"/>
  <c r="M272" i="48"/>
  <c r="M273" i="48"/>
  <c r="M274" i="48"/>
  <c r="M275" i="48"/>
  <c r="M276" i="48"/>
  <c r="M277" i="48"/>
  <c r="M278" i="48"/>
  <c r="M279" i="48"/>
  <c r="M280" i="48"/>
  <c r="M281" i="48"/>
  <c r="M282" i="48"/>
  <c r="M283" i="48"/>
  <c r="M284" i="48"/>
  <c r="M285" i="48"/>
  <c r="M286" i="48"/>
  <c r="M287" i="48"/>
  <c r="M288" i="48"/>
  <c r="M289" i="48"/>
  <c r="M290" i="48"/>
  <c r="M291" i="48"/>
  <c r="M292" i="48"/>
  <c r="M293" i="48"/>
  <c r="M294" i="48"/>
  <c r="M295" i="48"/>
  <c r="M296" i="48"/>
  <c r="M297" i="48"/>
  <c r="M298" i="48"/>
  <c r="M299" i="48"/>
  <c r="M300" i="48"/>
  <c r="M301" i="48"/>
  <c r="M302" i="48"/>
  <c r="M303" i="48"/>
  <c r="M304" i="48"/>
  <c r="M305" i="48"/>
  <c r="M306" i="48"/>
  <c r="M307" i="48"/>
  <c r="M308" i="48"/>
  <c r="M309" i="48"/>
  <c r="M310" i="48"/>
  <c r="M311" i="48"/>
  <c r="M312" i="48"/>
  <c r="M313" i="48"/>
  <c r="M314" i="48"/>
  <c r="M315" i="48"/>
  <c r="M316" i="48"/>
  <c r="M317" i="48"/>
  <c r="M318" i="48"/>
  <c r="M319" i="48"/>
  <c r="M320" i="48"/>
  <c r="M321" i="48"/>
  <c r="M322" i="48"/>
  <c r="M323" i="48"/>
  <c r="M324" i="48"/>
  <c r="M325" i="48"/>
  <c r="M326" i="48"/>
  <c r="M327" i="48"/>
  <c r="M328" i="48"/>
  <c r="M329" i="48"/>
  <c r="M330" i="48"/>
  <c r="M331" i="48"/>
  <c r="M332" i="48"/>
  <c r="M333" i="48"/>
  <c r="M334" i="48"/>
  <c r="M335" i="48"/>
  <c r="M336" i="48"/>
  <c r="M337" i="48"/>
  <c r="M338" i="48"/>
  <c r="M339" i="48"/>
  <c r="M340" i="48"/>
  <c r="M341" i="48"/>
  <c r="M342" i="48"/>
  <c r="M343" i="48"/>
  <c r="M344" i="48"/>
  <c r="M346" i="48"/>
  <c r="M347" i="48"/>
  <c r="M348" i="48"/>
  <c r="M349" i="48"/>
  <c r="M350" i="48"/>
  <c r="M351" i="48"/>
  <c r="M352" i="48"/>
  <c r="M353" i="48"/>
  <c r="M354" i="48"/>
  <c r="M355" i="48"/>
  <c r="M357" i="48"/>
  <c r="M358" i="48"/>
  <c r="M359" i="48"/>
  <c r="M360" i="48"/>
  <c r="M361" i="48"/>
  <c r="M362" i="48"/>
  <c r="M363" i="48"/>
  <c r="M364" i="48"/>
  <c r="M365" i="48"/>
  <c r="M366" i="48"/>
  <c r="M367" i="48"/>
  <c r="M368" i="48"/>
  <c r="M369" i="48"/>
  <c r="M370" i="48"/>
  <c r="M371" i="48"/>
  <c r="M372" i="48"/>
  <c r="M373" i="48"/>
  <c r="M374" i="48"/>
  <c r="M375" i="48"/>
  <c r="M376" i="48"/>
  <c r="M377" i="48"/>
  <c r="M378" i="48"/>
  <c r="M268" i="48"/>
  <c r="M356" i="48"/>
  <c r="M38" i="48"/>
  <c r="M151" i="48"/>
  <c r="M345" i="48"/>
  <c r="F2" i="48"/>
  <c r="F3" i="48"/>
  <c r="F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9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58" i="48"/>
  <c r="F59" i="48"/>
  <c r="F60" i="48"/>
  <c r="F61" i="48"/>
  <c r="F62" i="48"/>
  <c r="F63" i="48"/>
  <c r="F64" i="48"/>
  <c r="F65" i="48"/>
  <c r="F66" i="48"/>
  <c r="F67" i="48"/>
  <c r="F68" i="48"/>
  <c r="F69" i="48"/>
  <c r="F70" i="48"/>
  <c r="F71" i="48"/>
  <c r="F72" i="48"/>
  <c r="F73" i="48"/>
  <c r="F74" i="48"/>
  <c r="F75" i="48"/>
  <c r="F76" i="48"/>
  <c r="F77" i="48"/>
  <c r="F78" i="48"/>
  <c r="F79" i="48"/>
  <c r="F80" i="48"/>
  <c r="F81" i="48"/>
  <c r="F82" i="48"/>
  <c r="F83" i="48"/>
  <c r="F84" i="48"/>
  <c r="F85" i="48"/>
  <c r="F86" i="48"/>
  <c r="F87" i="48"/>
  <c r="F88" i="48"/>
  <c r="F89" i="48"/>
  <c r="F90" i="48"/>
  <c r="F91" i="48"/>
  <c r="F92" i="48"/>
  <c r="F93" i="48"/>
  <c r="F94" i="48"/>
  <c r="F95" i="48"/>
  <c r="F96" i="48"/>
  <c r="F97" i="48"/>
  <c r="F98" i="48"/>
  <c r="F99" i="48"/>
  <c r="F100" i="48"/>
  <c r="F101" i="48"/>
  <c r="F102" i="48"/>
  <c r="F103" i="48"/>
  <c r="F104" i="48"/>
  <c r="F105" i="48"/>
  <c r="F106" i="48"/>
  <c r="F107" i="48"/>
  <c r="F108" i="48"/>
  <c r="F109" i="48"/>
  <c r="F110" i="48"/>
  <c r="F111" i="48"/>
  <c r="F112" i="48"/>
  <c r="F113" i="48"/>
  <c r="F114" i="48"/>
  <c r="F115" i="48"/>
  <c r="F116" i="48"/>
  <c r="F117" i="48"/>
  <c r="F118" i="48"/>
  <c r="F119" i="48"/>
  <c r="F120" i="48"/>
  <c r="F121" i="48"/>
  <c r="F122" i="48"/>
  <c r="F123" i="48"/>
  <c r="F124" i="48"/>
  <c r="F125" i="48"/>
  <c r="F126" i="48"/>
  <c r="F127" i="48"/>
  <c r="F128" i="48"/>
  <c r="F129" i="48"/>
  <c r="F130" i="48"/>
  <c r="F131" i="48"/>
  <c r="F132" i="48"/>
  <c r="F133" i="48"/>
  <c r="F134" i="48"/>
  <c r="F135" i="48"/>
  <c r="F136" i="48"/>
  <c r="F137" i="48"/>
  <c r="F138" i="48"/>
  <c r="F139" i="48"/>
  <c r="F140" i="48"/>
  <c r="F141" i="48"/>
  <c r="F142" i="48"/>
  <c r="F143" i="48"/>
  <c r="F144" i="48"/>
  <c r="F145" i="48"/>
  <c r="F146" i="48"/>
  <c r="F147" i="48"/>
  <c r="F148" i="48"/>
  <c r="F149" i="48"/>
  <c r="F150" i="48"/>
  <c r="F152" i="48"/>
  <c r="F153" i="48"/>
  <c r="F154" i="48"/>
  <c r="F155" i="48"/>
  <c r="F156" i="48"/>
  <c r="F157" i="48"/>
  <c r="F158" i="48"/>
  <c r="F159" i="48"/>
  <c r="F160" i="48"/>
  <c r="F161" i="48"/>
  <c r="F162" i="48"/>
  <c r="F163" i="48"/>
  <c r="F164" i="48"/>
  <c r="F165" i="48"/>
  <c r="F166" i="48"/>
  <c r="F167" i="48"/>
  <c r="F168" i="48"/>
  <c r="F169" i="48"/>
  <c r="F170" i="48"/>
  <c r="F171" i="48"/>
  <c r="F172" i="48"/>
  <c r="F173" i="48"/>
  <c r="F174" i="48"/>
  <c r="F175" i="48"/>
  <c r="F176" i="48"/>
  <c r="F177" i="48"/>
  <c r="F178" i="48"/>
  <c r="F179" i="48"/>
  <c r="F180" i="48"/>
  <c r="F181" i="48"/>
  <c r="F182" i="48"/>
  <c r="F183" i="48"/>
  <c r="F184" i="48"/>
  <c r="F185" i="48"/>
  <c r="F186" i="48"/>
  <c r="F187" i="48"/>
  <c r="F188" i="48"/>
  <c r="F189" i="48"/>
  <c r="F190" i="48"/>
  <c r="F191" i="48"/>
  <c r="F192" i="48"/>
  <c r="F194" i="48"/>
  <c r="F193" i="48"/>
  <c r="F195" i="48"/>
  <c r="F196" i="48"/>
  <c r="F197" i="48"/>
  <c r="F198" i="48"/>
  <c r="F199" i="48"/>
  <c r="F200" i="48"/>
  <c r="F201" i="48"/>
  <c r="F202" i="48"/>
  <c r="F203" i="48"/>
  <c r="F204" i="48"/>
  <c r="F205" i="48"/>
  <c r="F206" i="48"/>
  <c r="F207" i="48"/>
  <c r="F208" i="48"/>
  <c r="F209" i="48"/>
  <c r="F210" i="48"/>
  <c r="F211" i="48"/>
  <c r="F212" i="48"/>
  <c r="F213" i="48"/>
  <c r="F214" i="48"/>
  <c r="F215" i="48"/>
  <c r="F216" i="48"/>
  <c r="F218" i="48"/>
  <c r="F217" i="48"/>
  <c r="F219" i="48"/>
  <c r="F220" i="48"/>
  <c r="F221" i="48"/>
  <c r="F222" i="48"/>
  <c r="F223" i="48"/>
  <c r="F224" i="48"/>
  <c r="F225" i="48"/>
  <c r="F226" i="48"/>
  <c r="F227" i="48"/>
  <c r="F228" i="48"/>
  <c r="F229" i="48"/>
  <c r="F230" i="48"/>
  <c r="F231" i="48"/>
  <c r="F232" i="48"/>
  <c r="F233" i="48"/>
  <c r="F234" i="48"/>
  <c r="F235" i="48"/>
  <c r="F236" i="48"/>
  <c r="F237" i="48"/>
  <c r="F238" i="48"/>
  <c r="F239" i="48"/>
  <c r="F240" i="48"/>
  <c r="F241" i="48"/>
  <c r="F242" i="48"/>
  <c r="F243" i="48"/>
  <c r="F244" i="48"/>
  <c r="F245" i="48"/>
  <c r="F246" i="48"/>
  <c r="F247" i="48"/>
  <c r="F248" i="48"/>
  <c r="F249" i="48"/>
  <c r="F250" i="48"/>
  <c r="F251" i="48"/>
  <c r="F252" i="48"/>
  <c r="F253" i="48"/>
  <c r="F254" i="48"/>
  <c r="F255" i="48"/>
  <c r="F256" i="48"/>
  <c r="F257" i="48"/>
  <c r="F258" i="48"/>
  <c r="F259" i="48"/>
  <c r="F260" i="48"/>
  <c r="F261" i="48"/>
  <c r="F262" i="48"/>
  <c r="F263" i="48"/>
  <c r="F264" i="48"/>
  <c r="F265" i="48"/>
  <c r="F266" i="48"/>
  <c r="F267" i="48"/>
  <c r="F269" i="48"/>
  <c r="F270" i="48"/>
  <c r="F271" i="48"/>
  <c r="F272" i="48"/>
  <c r="F273" i="48"/>
  <c r="F274" i="48"/>
  <c r="F275" i="48"/>
  <c r="F276" i="48"/>
  <c r="F277" i="48"/>
  <c r="F278" i="48"/>
  <c r="F279" i="48"/>
  <c r="F280" i="48"/>
  <c r="F281" i="48"/>
  <c r="F282" i="48"/>
  <c r="F283" i="48"/>
  <c r="F284" i="48"/>
  <c r="F285" i="48"/>
  <c r="F286" i="48"/>
  <c r="F287" i="48"/>
  <c r="F288" i="48"/>
  <c r="F289" i="48"/>
  <c r="F290" i="48"/>
  <c r="F291" i="48"/>
  <c r="F292" i="48"/>
  <c r="F293" i="48"/>
  <c r="F294" i="48"/>
  <c r="F295" i="48"/>
  <c r="F296" i="48"/>
  <c r="F297" i="48"/>
  <c r="F298" i="48"/>
  <c r="F299" i="48"/>
  <c r="F300" i="48"/>
  <c r="F301" i="48"/>
  <c r="F302" i="48"/>
  <c r="F303" i="48"/>
  <c r="F304" i="48"/>
  <c r="F305" i="48"/>
  <c r="F306" i="48"/>
  <c r="F307" i="48"/>
  <c r="F308" i="48"/>
  <c r="F309" i="48"/>
  <c r="F310" i="48"/>
  <c r="F311" i="48"/>
  <c r="F312" i="48"/>
  <c r="F313" i="48"/>
  <c r="F314" i="48"/>
  <c r="F315" i="48"/>
  <c r="F316" i="48"/>
  <c r="F317" i="48"/>
  <c r="F318" i="48"/>
  <c r="F319" i="48"/>
  <c r="F320" i="48"/>
  <c r="F321" i="48"/>
  <c r="F322" i="48"/>
  <c r="F323" i="48"/>
  <c r="F324" i="48"/>
  <c r="F325" i="48"/>
  <c r="F326" i="48"/>
  <c r="F327" i="48"/>
  <c r="F328" i="48"/>
  <c r="F329" i="48"/>
  <c r="F330" i="48"/>
  <c r="F331" i="48"/>
  <c r="F332" i="48"/>
  <c r="F333" i="48"/>
  <c r="F334" i="48"/>
  <c r="F335" i="48"/>
  <c r="F336" i="48"/>
  <c r="F337" i="48"/>
  <c r="F338" i="48"/>
  <c r="F339" i="48"/>
  <c r="F340" i="48"/>
  <c r="F341" i="48"/>
  <c r="F342" i="48"/>
  <c r="F343" i="48"/>
  <c r="F344" i="48"/>
  <c r="F346" i="48"/>
  <c r="F347" i="48"/>
  <c r="F348" i="48"/>
  <c r="F349" i="48"/>
  <c r="F350" i="48"/>
  <c r="F351" i="48"/>
  <c r="F352" i="48"/>
  <c r="F353" i="48"/>
  <c r="F354" i="48"/>
  <c r="F355" i="48"/>
  <c r="F357" i="48"/>
  <c r="F358" i="48"/>
  <c r="F359" i="48"/>
  <c r="F360" i="48"/>
  <c r="F361" i="48"/>
  <c r="F362" i="48"/>
  <c r="F363" i="48"/>
  <c r="F364" i="48"/>
  <c r="F365" i="48"/>
  <c r="F366" i="48"/>
  <c r="F367" i="48"/>
  <c r="F368" i="48"/>
  <c r="F369" i="48"/>
  <c r="F370" i="48"/>
  <c r="F371" i="48"/>
  <c r="F372" i="48"/>
  <c r="F373" i="48"/>
  <c r="F374" i="48"/>
  <c r="F375" i="48"/>
  <c r="F376" i="48"/>
  <c r="F377" i="48"/>
  <c r="F378" i="48"/>
  <c r="F268" i="48"/>
  <c r="F356" i="48"/>
  <c r="F38" i="48"/>
  <c r="F151" i="48"/>
  <c r="F345" i="48"/>
  <c r="M2" i="59"/>
  <c r="M3" i="59"/>
  <c r="M4" i="59"/>
  <c r="M5" i="59"/>
  <c r="M6" i="59"/>
  <c r="M7" i="59"/>
  <c r="M8" i="59"/>
  <c r="M9" i="59"/>
  <c r="M10" i="59"/>
  <c r="F2" i="59"/>
  <c r="F3" i="59"/>
  <c r="F4" i="59"/>
  <c r="F5" i="59"/>
  <c r="F6" i="59"/>
  <c r="F7" i="59"/>
  <c r="F8" i="59"/>
  <c r="F9" i="59"/>
  <c r="F10" i="59"/>
  <c r="M3" i="33"/>
  <c r="M9" i="33"/>
  <c r="M25" i="33"/>
  <c r="M28" i="33"/>
  <c r="M32" i="33"/>
  <c r="M8" i="33"/>
  <c r="M16" i="33"/>
  <c r="M17" i="33"/>
  <c r="M21" i="33"/>
  <c r="M22" i="33"/>
  <c r="M24" i="33"/>
  <c r="M31" i="33"/>
  <c r="M7" i="33"/>
  <c r="M13" i="33"/>
  <c r="M18" i="33"/>
  <c r="M23" i="33"/>
  <c r="M35" i="33"/>
  <c r="M37" i="33"/>
  <c r="M15" i="33"/>
  <c r="M4" i="33"/>
  <c r="M6" i="33"/>
  <c r="M10" i="33"/>
  <c r="M14" i="33"/>
  <c r="M26" i="33"/>
  <c r="M29" i="33"/>
  <c r="M33" i="33"/>
  <c r="M12" i="33"/>
  <c r="M19" i="33"/>
  <c r="M34" i="33"/>
  <c r="F3" i="33"/>
  <c r="F9" i="33"/>
  <c r="F25" i="33"/>
  <c r="F28" i="33"/>
  <c r="F32" i="33"/>
  <c r="F8" i="33"/>
  <c r="F16" i="33"/>
  <c r="F17" i="33"/>
  <c r="F21" i="33"/>
  <c r="F22" i="33"/>
  <c r="F24" i="33"/>
  <c r="F31" i="33"/>
  <c r="F7" i="33"/>
  <c r="F13" i="33"/>
  <c r="F18" i="33"/>
  <c r="F23" i="33"/>
  <c r="F35" i="33"/>
  <c r="F37" i="33"/>
  <c r="F15" i="33"/>
  <c r="F4" i="33"/>
  <c r="F6" i="33"/>
  <c r="F10" i="33"/>
  <c r="F14" i="33"/>
  <c r="F26" i="33"/>
  <c r="F29" i="33"/>
  <c r="F33" i="33"/>
  <c r="F12" i="33"/>
  <c r="F19" i="33"/>
  <c r="F34" i="33"/>
  <c r="M2" i="58"/>
  <c r="M6" i="58"/>
  <c r="M7" i="58"/>
  <c r="M11" i="58"/>
  <c r="M9" i="58"/>
  <c r="M12" i="58"/>
  <c r="M14" i="58"/>
  <c r="M16" i="58"/>
  <c r="M18" i="58"/>
  <c r="M20" i="58"/>
  <c r="M21" i="58"/>
  <c r="M24" i="58"/>
  <c r="M25" i="58"/>
  <c r="M27" i="58"/>
  <c r="F2" i="58"/>
  <c r="F6" i="58"/>
  <c r="F7" i="58"/>
  <c r="F11" i="58"/>
  <c r="F9" i="58"/>
  <c r="F12" i="58"/>
  <c r="F14" i="58"/>
  <c r="F16" i="58"/>
  <c r="F18" i="58"/>
  <c r="F20" i="58"/>
  <c r="F21" i="58"/>
  <c r="F24" i="58"/>
  <c r="F25" i="58"/>
  <c r="F27" i="58"/>
  <c r="M2" i="49"/>
  <c r="M3" i="49"/>
  <c r="M4" i="49"/>
  <c r="M5" i="49"/>
  <c r="M6" i="49"/>
  <c r="M7" i="49"/>
  <c r="M8" i="49"/>
  <c r="M9" i="49"/>
  <c r="M10" i="49"/>
  <c r="M11" i="49"/>
  <c r="M12" i="49"/>
  <c r="M13" i="49"/>
  <c r="M14" i="49"/>
  <c r="M15" i="49"/>
  <c r="M16" i="49"/>
  <c r="M17" i="49"/>
  <c r="M18" i="49"/>
  <c r="M19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39" i="49"/>
  <c r="M40" i="49"/>
  <c r="M41" i="49"/>
  <c r="M42" i="49"/>
  <c r="M43" i="49"/>
  <c r="M44" i="49"/>
  <c r="M45" i="49"/>
  <c r="M46" i="49"/>
  <c r="M47" i="49"/>
  <c r="M48" i="49"/>
  <c r="M49" i="49"/>
  <c r="M51" i="49"/>
  <c r="M52" i="49"/>
  <c r="M53" i="49"/>
  <c r="M54" i="49"/>
  <c r="M55" i="49"/>
  <c r="M56" i="49"/>
  <c r="M57" i="49"/>
  <c r="M58" i="49"/>
  <c r="M59" i="49"/>
  <c r="M60" i="49"/>
  <c r="M61" i="49"/>
  <c r="M62" i="49"/>
  <c r="M63" i="49"/>
  <c r="M64" i="49"/>
  <c r="M65" i="49"/>
  <c r="M66" i="49"/>
  <c r="M67" i="49"/>
  <c r="M68" i="49"/>
  <c r="F2" i="49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F2" i="27"/>
  <c r="F3" i="27"/>
  <c r="F4" i="27"/>
  <c r="F5" i="27"/>
  <c r="F6" i="27"/>
  <c r="F7" i="27"/>
  <c r="F8" i="27"/>
  <c r="F9" i="27"/>
  <c r="F10" i="27"/>
  <c r="F11" i="27"/>
  <c r="F12" i="27"/>
  <c r="F13" i="27"/>
  <c r="F14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M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40" i="26"/>
  <c r="M141" i="26"/>
  <c r="M142" i="26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40" i="26"/>
  <c r="F141" i="26"/>
  <c r="F142" i="26"/>
  <c r="M2" i="25"/>
  <c r="M3" i="25"/>
  <c r="M4" i="25"/>
  <c r="M5" i="25"/>
  <c r="M6" i="25"/>
  <c r="M7" i="25"/>
  <c r="M8" i="25"/>
  <c r="M9" i="25"/>
  <c r="M10" i="25"/>
  <c r="M11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4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M111" i="25"/>
  <c r="M112" i="25"/>
  <c r="M113" i="25"/>
  <c r="M114" i="25"/>
  <c r="M115" i="25"/>
  <c r="M116" i="25"/>
  <c r="M117" i="25"/>
  <c r="M118" i="25"/>
  <c r="M119" i="25"/>
  <c r="M120" i="25"/>
  <c r="M121" i="25"/>
  <c r="M122" i="25"/>
  <c r="M123" i="25"/>
  <c r="M124" i="25"/>
  <c r="M125" i="25"/>
  <c r="M126" i="25"/>
  <c r="M127" i="25"/>
  <c r="M128" i="25"/>
  <c r="M129" i="25"/>
  <c r="M130" i="25"/>
  <c r="M131" i="25"/>
  <c r="M132" i="25"/>
  <c r="M133" i="25"/>
  <c r="M134" i="25"/>
  <c r="M135" i="25"/>
  <c r="M136" i="25"/>
  <c r="M137" i="25"/>
  <c r="M138" i="25"/>
  <c r="M139" i="25"/>
  <c r="M140" i="25"/>
  <c r="M141" i="25"/>
  <c r="M142" i="25"/>
  <c r="M143" i="25"/>
  <c r="M144" i="25"/>
  <c r="M145" i="25"/>
  <c r="M147" i="25"/>
  <c r="M148" i="25"/>
  <c r="M149" i="25"/>
  <c r="M150" i="25"/>
  <c r="M151" i="25"/>
  <c r="M152" i="25"/>
  <c r="F2" i="25"/>
  <c r="F3" i="25"/>
  <c r="F4" i="25"/>
  <c r="F5" i="25"/>
  <c r="F6" i="25"/>
  <c r="F7" i="25"/>
  <c r="F8" i="25"/>
  <c r="F9" i="25"/>
  <c r="F10" i="25"/>
  <c r="F11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4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7" i="25"/>
  <c r="F148" i="25"/>
  <c r="F149" i="25"/>
  <c r="F150" i="25"/>
  <c r="F151" i="25"/>
  <c r="F152" i="25"/>
  <c r="M2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M2" i="24"/>
  <c r="M4" i="24"/>
  <c r="M5" i="24"/>
  <c r="M6" i="24"/>
  <c r="M7" i="24"/>
  <c r="M8" i="24"/>
  <c r="M9" i="24"/>
  <c r="M10" i="24"/>
  <c r="M11" i="24"/>
  <c r="M12" i="24"/>
  <c r="M14" i="24"/>
  <c r="M15" i="24"/>
  <c r="M16" i="24"/>
  <c r="M17" i="24"/>
  <c r="M18" i="24"/>
  <c r="M19" i="24"/>
  <c r="M20" i="24"/>
  <c r="M21" i="24"/>
  <c r="M22" i="24"/>
  <c r="M24" i="24"/>
  <c r="M25" i="24"/>
  <c r="M26" i="24"/>
  <c r="M27" i="24"/>
  <c r="M28" i="24"/>
  <c r="M29" i="24"/>
  <c r="M30" i="24"/>
  <c r="M31" i="24"/>
  <c r="M32" i="24"/>
  <c r="M35" i="24"/>
  <c r="M36" i="24"/>
  <c r="M37" i="24"/>
  <c r="M38" i="24"/>
  <c r="M39" i="24"/>
  <c r="M40" i="24"/>
  <c r="F2" i="24"/>
  <c r="F4" i="24"/>
  <c r="F5" i="24"/>
  <c r="F6" i="24"/>
  <c r="F7" i="24"/>
  <c r="F8" i="24"/>
  <c r="F9" i="24"/>
  <c r="F10" i="24"/>
  <c r="F11" i="24"/>
  <c r="F12" i="24"/>
  <c r="F14" i="24"/>
  <c r="F15" i="24"/>
  <c r="F16" i="24"/>
  <c r="F17" i="24"/>
  <c r="F18" i="24"/>
  <c r="F19" i="24"/>
  <c r="F20" i="24"/>
  <c r="F21" i="24"/>
  <c r="F22" i="24"/>
  <c r="F24" i="24"/>
  <c r="F25" i="24"/>
  <c r="F26" i="24"/>
  <c r="F27" i="24"/>
  <c r="F28" i="24"/>
  <c r="F29" i="24"/>
  <c r="F30" i="24"/>
  <c r="F31" i="24"/>
  <c r="F32" i="24"/>
  <c r="F35" i="24"/>
  <c r="F36" i="24"/>
  <c r="F37" i="24"/>
  <c r="F38" i="24"/>
  <c r="F39" i="24"/>
  <c r="F40" i="24"/>
  <c r="M2" i="22"/>
  <c r="M3" i="22"/>
  <c r="I3" i="22" s="1"/>
  <c r="M4" i="22"/>
  <c r="I4" i="22" s="1"/>
  <c r="M5" i="22"/>
  <c r="I5" i="22" s="1"/>
  <c r="M6" i="22"/>
  <c r="I6" i="22" s="1"/>
  <c r="M9" i="22"/>
  <c r="I9" i="22" s="1"/>
  <c r="M10" i="22"/>
  <c r="I10" i="22" s="1"/>
  <c r="M11" i="22"/>
  <c r="I11" i="22" s="1"/>
  <c r="M12" i="22"/>
  <c r="I12" i="22" s="1"/>
  <c r="M13" i="22"/>
  <c r="I13" i="22" s="1"/>
  <c r="M14" i="22"/>
  <c r="I14" i="22" s="1"/>
  <c r="M17" i="22"/>
  <c r="I17" i="22" s="1"/>
  <c r="M18" i="22"/>
  <c r="I18" i="22" s="1"/>
  <c r="M19" i="22"/>
  <c r="I19" i="22" s="1"/>
  <c r="M20" i="22"/>
  <c r="I20" i="22" s="1"/>
  <c r="M21" i="22"/>
  <c r="I21" i="22" s="1"/>
  <c r="M24" i="22"/>
  <c r="I24" i="22" s="1"/>
  <c r="M25" i="22"/>
  <c r="I25" i="22" s="1"/>
  <c r="M26" i="22"/>
  <c r="I26" i="22" s="1"/>
  <c r="M27" i="22"/>
  <c r="I27" i="22" s="1"/>
  <c r="M28" i="22"/>
  <c r="I28" i="22" s="1"/>
  <c r="M29" i="22"/>
  <c r="I29" i="22" s="1"/>
  <c r="M30" i="22"/>
  <c r="I30" i="22" s="1"/>
  <c r="M31" i="22"/>
  <c r="I31" i="22" s="1"/>
  <c r="M32" i="22"/>
  <c r="I32" i="22" s="1"/>
  <c r="M33" i="22"/>
  <c r="I33" i="22" s="1"/>
  <c r="M34" i="22"/>
  <c r="I34" i="22" s="1"/>
  <c r="M35" i="22"/>
  <c r="I35" i="22" s="1"/>
  <c r="M36" i="22"/>
  <c r="I36" i="22" s="1"/>
  <c r="M37" i="22"/>
  <c r="I37" i="22" s="1"/>
  <c r="M38" i="22"/>
  <c r="I38" i="22" s="1"/>
  <c r="M39" i="22"/>
  <c r="I39" i="22" s="1"/>
  <c r="M40" i="22"/>
  <c r="I40" i="22" s="1"/>
  <c r="M41" i="22"/>
  <c r="I41" i="22" s="1"/>
  <c r="M42" i="22"/>
  <c r="I42" i="22" s="1"/>
  <c r="M43" i="22"/>
  <c r="I43" i="22" s="1"/>
  <c r="M44" i="22"/>
  <c r="I44" i="22" s="1"/>
  <c r="M45" i="22"/>
  <c r="I45" i="22" s="1"/>
  <c r="M46" i="22"/>
  <c r="I46" i="22" s="1"/>
  <c r="M47" i="22"/>
  <c r="I47" i="22" s="1"/>
  <c r="M48" i="22"/>
  <c r="I48" i="22" s="1"/>
  <c r="M49" i="22"/>
  <c r="I49" i="22" s="1"/>
  <c r="M50" i="22"/>
  <c r="I50" i="22" s="1"/>
  <c r="M51" i="22"/>
  <c r="I51" i="22" s="1"/>
  <c r="M53" i="22"/>
  <c r="I53" i="22" s="1"/>
  <c r="M54" i="22"/>
  <c r="I54" i="22" s="1"/>
  <c r="M55" i="22"/>
  <c r="I55" i="22" s="1"/>
  <c r="M56" i="22"/>
  <c r="I56" i="22" s="1"/>
  <c r="M57" i="22"/>
  <c r="I57" i="22" s="1"/>
  <c r="M58" i="22"/>
  <c r="I58" i="22" s="1"/>
  <c r="M60" i="22"/>
  <c r="I60" i="22" s="1"/>
  <c r="M61" i="22"/>
  <c r="I61" i="22" s="1"/>
  <c r="M62" i="22"/>
  <c r="I62" i="22" s="1"/>
  <c r="M63" i="22"/>
  <c r="I63" i="22" s="1"/>
  <c r="M64" i="22"/>
  <c r="I64" i="22" s="1"/>
  <c r="M65" i="22"/>
  <c r="I65" i="22" s="1"/>
  <c r="M66" i="22"/>
  <c r="I66" i="22" s="1"/>
  <c r="M67" i="22"/>
  <c r="I67" i="22" s="1"/>
  <c r="M68" i="22"/>
  <c r="I68" i="22" s="1"/>
  <c r="M69" i="22"/>
  <c r="I69" i="22" s="1"/>
  <c r="M70" i="22"/>
  <c r="I70" i="22" s="1"/>
  <c r="M71" i="22"/>
  <c r="I71" i="22" s="1"/>
  <c r="M72" i="22"/>
  <c r="I72" i="22" s="1"/>
  <c r="M74" i="22"/>
  <c r="I74" i="22" s="1"/>
  <c r="M75" i="22"/>
  <c r="I75" i="22" s="1"/>
  <c r="M76" i="22"/>
  <c r="I76" i="22" s="1"/>
  <c r="M77" i="22"/>
  <c r="I77" i="22" s="1"/>
  <c r="M78" i="22"/>
  <c r="I78" i="22" s="1"/>
  <c r="M79" i="22"/>
  <c r="I79" i="22" s="1"/>
  <c r="M80" i="22"/>
  <c r="I80" i="22" s="1"/>
  <c r="M81" i="22"/>
  <c r="I81" i="22" s="1"/>
  <c r="M82" i="22"/>
  <c r="I82" i="22" s="1"/>
  <c r="M83" i="22"/>
  <c r="I83" i="22" s="1"/>
  <c r="M84" i="22"/>
  <c r="I84" i="22" s="1"/>
  <c r="M86" i="22"/>
  <c r="I86" i="22" s="1"/>
  <c r="M87" i="22"/>
  <c r="I87" i="22" s="1"/>
  <c r="M88" i="22"/>
  <c r="I88" i="22" s="1"/>
  <c r="M89" i="22"/>
  <c r="I89" i="22" s="1"/>
  <c r="M90" i="22"/>
  <c r="I90" i="22" s="1"/>
  <c r="M91" i="22"/>
  <c r="I91" i="22" s="1"/>
  <c r="M92" i="22"/>
  <c r="I92" i="22" s="1"/>
  <c r="M93" i="22"/>
  <c r="I93" i="22" s="1"/>
  <c r="M94" i="22"/>
  <c r="I94" i="22" s="1"/>
  <c r="M95" i="22"/>
  <c r="I95" i="22" s="1"/>
  <c r="M96" i="22"/>
  <c r="I96" i="22" s="1"/>
  <c r="M97" i="22"/>
  <c r="I97" i="22" s="1"/>
  <c r="M98" i="22"/>
  <c r="I98" i="22" s="1"/>
  <c r="M99" i="22"/>
  <c r="I99" i="22" s="1"/>
  <c r="M100" i="22"/>
  <c r="I100" i="22" s="1"/>
  <c r="M101" i="22"/>
  <c r="I101" i="22" s="1"/>
  <c r="M103" i="22"/>
  <c r="I103" i="22" s="1"/>
  <c r="M104" i="22"/>
  <c r="I104" i="22" s="1"/>
  <c r="F2" i="22"/>
  <c r="F3" i="22"/>
  <c r="F4" i="22"/>
  <c r="F5" i="22"/>
  <c r="F6" i="22"/>
  <c r="F9" i="22"/>
  <c r="F10" i="22"/>
  <c r="F11" i="22"/>
  <c r="F12" i="22"/>
  <c r="F13" i="22"/>
  <c r="F14" i="22"/>
  <c r="F17" i="22"/>
  <c r="F18" i="22"/>
  <c r="F19" i="22"/>
  <c r="F20" i="22"/>
  <c r="F21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3" i="22"/>
  <c r="F54" i="22"/>
  <c r="F55" i="22"/>
  <c r="F56" i="22"/>
  <c r="F57" i="22"/>
  <c r="F58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4" i="22"/>
  <c r="F75" i="22"/>
  <c r="F76" i="22"/>
  <c r="F77" i="22"/>
  <c r="F78" i="22"/>
  <c r="F79" i="22"/>
  <c r="F80" i="22"/>
  <c r="F81" i="22"/>
  <c r="F82" i="22"/>
  <c r="F83" i="22"/>
  <c r="F84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3" i="22"/>
  <c r="F104" i="22"/>
  <c r="M3" i="57"/>
  <c r="M7" i="57"/>
  <c r="M8" i="57"/>
  <c r="M12" i="57"/>
  <c r="M13" i="57"/>
  <c r="M14" i="57"/>
  <c r="M16" i="57"/>
  <c r="M17" i="57"/>
  <c r="M18" i="57"/>
  <c r="M19" i="57"/>
  <c r="M21" i="57"/>
  <c r="M22" i="57"/>
  <c r="M23" i="57"/>
  <c r="M24" i="57"/>
  <c r="M25" i="57"/>
  <c r="M27" i="57"/>
  <c r="M28" i="57"/>
  <c r="M29" i="57"/>
  <c r="M30" i="57"/>
  <c r="M31" i="57"/>
  <c r="M32" i="57"/>
  <c r="M33" i="57"/>
  <c r="M35" i="57"/>
  <c r="M36" i="57"/>
  <c r="M37" i="57"/>
  <c r="M38" i="57"/>
  <c r="M39" i="57"/>
  <c r="M42" i="57"/>
  <c r="M43" i="57"/>
  <c r="M44" i="57"/>
  <c r="M45" i="57"/>
  <c r="M46" i="57"/>
  <c r="M47" i="57"/>
  <c r="M48" i="57"/>
  <c r="M50" i="57"/>
  <c r="M51" i="57"/>
  <c r="M52" i="57"/>
  <c r="M54" i="57"/>
  <c r="M55" i="57"/>
  <c r="M56" i="57"/>
  <c r="M57" i="57"/>
  <c r="M59" i="57"/>
  <c r="M60" i="57"/>
  <c r="M63" i="57"/>
  <c r="M64" i="57"/>
  <c r="M67" i="57"/>
  <c r="M68" i="57"/>
  <c r="M69" i="57"/>
  <c r="M70" i="57"/>
  <c r="M71" i="57"/>
  <c r="M72" i="57"/>
  <c r="M73" i="57"/>
  <c r="M74" i="57"/>
  <c r="M76" i="57"/>
  <c r="M77" i="57"/>
  <c r="M78" i="57"/>
  <c r="M79" i="57"/>
  <c r="M81" i="57"/>
  <c r="M82" i="57"/>
  <c r="M83" i="57"/>
  <c r="M84" i="57"/>
  <c r="M85" i="57"/>
  <c r="M86" i="57"/>
  <c r="M88" i="57"/>
  <c r="M89" i="57"/>
  <c r="M90" i="57"/>
  <c r="M92" i="57"/>
  <c r="M97" i="57"/>
  <c r="M98" i="57"/>
  <c r="M102" i="57"/>
  <c r="M104" i="57"/>
  <c r="M105" i="57"/>
  <c r="M106" i="57"/>
  <c r="M108" i="57"/>
  <c r="M110" i="57"/>
  <c r="M111" i="57"/>
  <c r="M112" i="57"/>
  <c r="M114" i="57"/>
  <c r="M115" i="57"/>
  <c r="M116" i="57"/>
  <c r="M117" i="57"/>
  <c r="M118" i="57"/>
  <c r="M119" i="57"/>
  <c r="M120" i="57"/>
  <c r="M121" i="57"/>
  <c r="M124" i="57"/>
  <c r="M125" i="57"/>
  <c r="M126" i="57"/>
  <c r="M127" i="57"/>
  <c r="M128" i="57"/>
  <c r="M130" i="57"/>
  <c r="M131" i="57"/>
  <c r="M132" i="57"/>
  <c r="M135" i="57"/>
  <c r="M137" i="57"/>
  <c r="M138" i="57"/>
  <c r="M139" i="57"/>
  <c r="M140" i="57"/>
  <c r="M142" i="57"/>
  <c r="M143" i="57"/>
  <c r="M144" i="57"/>
  <c r="M145" i="57"/>
  <c r="M146" i="57"/>
  <c r="M148" i="57"/>
  <c r="M149" i="57"/>
  <c r="M150" i="57"/>
  <c r="M153" i="57"/>
  <c r="M154" i="57"/>
  <c r="M155" i="57"/>
  <c r="M156" i="57"/>
  <c r="M159" i="57"/>
  <c r="F3" i="57"/>
  <c r="F7" i="57"/>
  <c r="F8" i="57"/>
  <c r="F12" i="57"/>
  <c r="F13" i="57"/>
  <c r="F14" i="57"/>
  <c r="F16" i="57"/>
  <c r="F17" i="57"/>
  <c r="F18" i="57"/>
  <c r="F19" i="57"/>
  <c r="F21" i="57"/>
  <c r="F22" i="57"/>
  <c r="F23" i="57"/>
  <c r="F24" i="57"/>
  <c r="F25" i="57"/>
  <c r="F27" i="57"/>
  <c r="F28" i="57"/>
  <c r="F29" i="57"/>
  <c r="F30" i="57"/>
  <c r="F31" i="57"/>
  <c r="F32" i="57"/>
  <c r="F33" i="57"/>
  <c r="F35" i="57"/>
  <c r="F36" i="57"/>
  <c r="F37" i="57"/>
  <c r="F38" i="57"/>
  <c r="F39" i="57"/>
  <c r="F42" i="57"/>
  <c r="F43" i="57"/>
  <c r="F44" i="57"/>
  <c r="F45" i="57"/>
  <c r="F46" i="57"/>
  <c r="F47" i="57"/>
  <c r="F48" i="57"/>
  <c r="F50" i="57"/>
  <c r="F51" i="57"/>
  <c r="F52" i="57"/>
  <c r="F54" i="57"/>
  <c r="F55" i="57"/>
  <c r="F56" i="57"/>
  <c r="F57" i="57"/>
  <c r="F59" i="57"/>
  <c r="F60" i="57"/>
  <c r="F63" i="57"/>
  <c r="F64" i="57"/>
  <c r="F67" i="57"/>
  <c r="F68" i="57"/>
  <c r="F69" i="57"/>
  <c r="F70" i="57"/>
  <c r="F71" i="57"/>
  <c r="F72" i="57"/>
  <c r="F73" i="57"/>
  <c r="F74" i="57"/>
  <c r="F76" i="57"/>
  <c r="F77" i="57"/>
  <c r="F78" i="57"/>
  <c r="F79" i="57"/>
  <c r="F81" i="57"/>
  <c r="F82" i="57"/>
  <c r="F83" i="57"/>
  <c r="F84" i="57"/>
  <c r="F85" i="57"/>
  <c r="F86" i="57"/>
  <c r="F88" i="57"/>
  <c r="F89" i="57"/>
  <c r="F90" i="57"/>
  <c r="F92" i="57"/>
  <c r="F97" i="57"/>
  <c r="F98" i="57"/>
  <c r="F102" i="57"/>
  <c r="F104" i="57"/>
  <c r="F105" i="57"/>
  <c r="F106" i="57"/>
  <c r="F108" i="57"/>
  <c r="F110" i="57"/>
  <c r="F111" i="57"/>
  <c r="F112" i="57"/>
  <c r="F114" i="57"/>
  <c r="F115" i="57"/>
  <c r="F116" i="57"/>
  <c r="F117" i="57"/>
  <c r="F118" i="57"/>
  <c r="F119" i="57"/>
  <c r="F120" i="57"/>
  <c r="F121" i="57"/>
  <c r="F124" i="57"/>
  <c r="F125" i="57"/>
  <c r="F126" i="57"/>
  <c r="F127" i="57"/>
  <c r="F128" i="57"/>
  <c r="F130" i="57"/>
  <c r="F131" i="57"/>
  <c r="F132" i="57"/>
  <c r="F135" i="57"/>
  <c r="F137" i="57"/>
  <c r="F138" i="57"/>
  <c r="F139" i="57"/>
  <c r="F140" i="57"/>
  <c r="F142" i="57"/>
  <c r="F143" i="57"/>
  <c r="F144" i="57"/>
  <c r="F145" i="57"/>
  <c r="F146" i="57"/>
  <c r="F148" i="57"/>
  <c r="F149" i="57"/>
  <c r="F150" i="57"/>
  <c r="F153" i="57"/>
  <c r="F154" i="57"/>
  <c r="F155" i="57"/>
  <c r="F156" i="57"/>
  <c r="F159" i="57"/>
  <c r="M3" i="23"/>
  <c r="M4" i="23"/>
  <c r="M5" i="23"/>
  <c r="M6" i="23"/>
  <c r="M9" i="23"/>
  <c r="M10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6" i="23"/>
  <c r="M78" i="23"/>
  <c r="M79" i="23"/>
  <c r="M80" i="23"/>
  <c r="M82" i="23"/>
  <c r="M83" i="23"/>
  <c r="M84" i="23"/>
  <c r="M85" i="23"/>
  <c r="M86" i="23"/>
  <c r="M87" i="23"/>
  <c r="M88" i="23"/>
  <c r="M89" i="23"/>
  <c r="M90" i="23"/>
  <c r="M91" i="23"/>
  <c r="M92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7" i="23"/>
  <c r="M108" i="23"/>
  <c r="M109" i="23"/>
  <c r="M110" i="23"/>
  <c r="M113" i="23"/>
  <c r="M114" i="23"/>
  <c r="M115" i="23"/>
  <c r="M116" i="23"/>
  <c r="M117" i="23"/>
  <c r="M118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4" i="23"/>
  <c r="M155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6" i="23"/>
  <c r="M177" i="23"/>
  <c r="M178" i="23"/>
  <c r="M179" i="23"/>
  <c r="M180" i="23"/>
  <c r="M182" i="23"/>
  <c r="F3" i="23"/>
  <c r="F4" i="23"/>
  <c r="F5" i="23"/>
  <c r="F6" i="23"/>
  <c r="F9" i="23"/>
  <c r="F10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6" i="23"/>
  <c r="F78" i="23"/>
  <c r="F79" i="23"/>
  <c r="F80" i="23"/>
  <c r="F82" i="23"/>
  <c r="F83" i="23"/>
  <c r="F84" i="23"/>
  <c r="F85" i="23"/>
  <c r="F86" i="23"/>
  <c r="F87" i="23"/>
  <c r="F88" i="23"/>
  <c r="F89" i="23"/>
  <c r="F90" i="23"/>
  <c r="F91" i="23"/>
  <c r="F92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7" i="23"/>
  <c r="F108" i="23"/>
  <c r="F109" i="23"/>
  <c r="F110" i="23"/>
  <c r="F113" i="23"/>
  <c r="F114" i="23"/>
  <c r="F115" i="23"/>
  <c r="F116" i="23"/>
  <c r="F117" i="23"/>
  <c r="F118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4" i="23"/>
  <c r="F155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6" i="23"/>
  <c r="F177" i="23"/>
  <c r="F178" i="23"/>
  <c r="F179" i="23"/>
  <c r="F180" i="23"/>
  <c r="M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M2" i="21"/>
  <c r="M3" i="21"/>
  <c r="M6" i="21"/>
  <c r="M7" i="21"/>
  <c r="M8" i="21"/>
  <c r="M9" i="21"/>
  <c r="M10" i="21"/>
  <c r="M11" i="21"/>
  <c r="M12" i="21"/>
  <c r="M13" i="21"/>
  <c r="M14" i="21"/>
  <c r="M15" i="21"/>
  <c r="M17" i="21"/>
  <c r="M18" i="21"/>
  <c r="M19" i="21"/>
  <c r="M20" i="21"/>
  <c r="M21" i="21"/>
  <c r="M22" i="21"/>
  <c r="M23" i="21"/>
  <c r="M25" i="21"/>
  <c r="M26" i="21"/>
  <c r="M27" i="21"/>
  <c r="M28" i="21"/>
  <c r="M29" i="21"/>
  <c r="M30" i="21"/>
  <c r="M31" i="21"/>
  <c r="M32" i="21"/>
  <c r="M33" i="21"/>
  <c r="M35" i="21"/>
  <c r="M36" i="21"/>
  <c r="M37" i="21"/>
  <c r="M38" i="21"/>
  <c r="M39" i="21"/>
  <c r="M41" i="21"/>
  <c r="M42" i="21"/>
  <c r="M45" i="21"/>
  <c r="M46" i="21"/>
  <c r="M47" i="21"/>
  <c r="M48" i="21"/>
  <c r="M49" i="21"/>
  <c r="M50" i="21"/>
  <c r="M51" i="21"/>
  <c r="M52" i="21"/>
  <c r="M53" i="21"/>
  <c r="M55" i="21"/>
  <c r="M56" i="21"/>
  <c r="M57" i="21"/>
  <c r="M58" i="21"/>
  <c r="M59" i="21"/>
  <c r="M61" i="21"/>
  <c r="M62" i="21"/>
  <c r="M63" i="21"/>
  <c r="M64" i="21"/>
  <c r="M65" i="21"/>
  <c r="M69" i="21"/>
  <c r="M70" i="21"/>
  <c r="M72" i="21"/>
  <c r="M73" i="21"/>
  <c r="M74" i="21"/>
  <c r="M75" i="21"/>
  <c r="M76" i="21"/>
  <c r="M77" i="21"/>
  <c r="F2" i="21"/>
  <c r="F3" i="21"/>
  <c r="F6" i="21"/>
  <c r="F7" i="21"/>
  <c r="F8" i="21"/>
  <c r="F9" i="21"/>
  <c r="F10" i="21"/>
  <c r="F11" i="21"/>
  <c r="F12" i="21"/>
  <c r="F13" i="21"/>
  <c r="F14" i="21"/>
  <c r="F15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5" i="21"/>
  <c r="F36" i="21"/>
  <c r="F37" i="21"/>
  <c r="F38" i="21"/>
  <c r="F39" i="21"/>
  <c r="F41" i="21"/>
  <c r="F42" i="21"/>
  <c r="F45" i="21"/>
  <c r="F46" i="21"/>
  <c r="F47" i="21"/>
  <c r="F48" i="21"/>
  <c r="F49" i="21"/>
  <c r="F50" i="21"/>
  <c r="F51" i="21"/>
  <c r="F52" i="21"/>
  <c r="F53" i="21"/>
  <c r="F55" i="21"/>
  <c r="F56" i="21"/>
  <c r="F57" i="21"/>
  <c r="F58" i="21"/>
  <c r="F59" i="21"/>
  <c r="F61" i="21"/>
  <c r="F62" i="21"/>
  <c r="F63" i="21"/>
  <c r="F64" i="21"/>
  <c r="F65" i="21"/>
  <c r="F69" i="21"/>
  <c r="F70" i="21"/>
  <c r="F72" i="21"/>
  <c r="F73" i="21"/>
  <c r="F74" i="21"/>
  <c r="F75" i="21"/>
  <c r="F76" i="21"/>
  <c r="F77" i="21"/>
  <c r="M2" i="30"/>
  <c r="M3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50" i="30"/>
  <c r="M51" i="30"/>
  <c r="M52" i="30"/>
  <c r="M53" i="30"/>
  <c r="M54" i="30"/>
  <c r="F2" i="30"/>
  <c r="F3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50" i="30"/>
  <c r="F51" i="30"/>
  <c r="F52" i="30"/>
  <c r="F53" i="30"/>
  <c r="F54" i="30"/>
  <c r="M2" i="20"/>
  <c r="M3" i="20"/>
  <c r="I3" i="20" s="1"/>
  <c r="M4" i="20"/>
  <c r="I4" i="20" s="1"/>
  <c r="M6" i="20"/>
  <c r="I6" i="20" s="1"/>
  <c r="M7" i="20"/>
  <c r="I7" i="20" s="1"/>
  <c r="M8" i="20"/>
  <c r="I8" i="20" s="1"/>
  <c r="M9" i="20"/>
  <c r="I9" i="20" s="1"/>
  <c r="M10" i="20"/>
  <c r="I10" i="20" s="1"/>
  <c r="M11" i="20"/>
  <c r="I11" i="20" s="1"/>
  <c r="M13" i="20"/>
  <c r="I13" i="20" s="1"/>
  <c r="M14" i="20"/>
  <c r="I14" i="20" s="1"/>
  <c r="M17" i="20"/>
  <c r="I17" i="20" s="1"/>
  <c r="M21" i="20"/>
  <c r="I21" i="20" s="1"/>
  <c r="M22" i="20"/>
  <c r="I22" i="20" s="1"/>
  <c r="M24" i="20"/>
  <c r="I24" i="20" s="1"/>
  <c r="M25" i="20"/>
  <c r="I25" i="20" s="1"/>
  <c r="M26" i="20"/>
  <c r="I26" i="20" s="1"/>
  <c r="M27" i="20"/>
  <c r="I27" i="20" s="1"/>
  <c r="M28" i="20"/>
  <c r="I28" i="20" s="1"/>
  <c r="M29" i="20"/>
  <c r="I29" i="20" s="1"/>
  <c r="M30" i="20"/>
  <c r="I30" i="20" s="1"/>
  <c r="M31" i="20"/>
  <c r="I31" i="20" s="1"/>
  <c r="M32" i="20"/>
  <c r="I32" i="20" s="1"/>
  <c r="M33" i="20"/>
  <c r="I33" i="20" s="1"/>
  <c r="M35" i="20"/>
  <c r="I35" i="20" s="1"/>
  <c r="M36" i="20"/>
  <c r="I36" i="20" s="1"/>
  <c r="M37" i="20"/>
  <c r="I37" i="20" s="1"/>
  <c r="M38" i="20"/>
  <c r="I38" i="20" s="1"/>
  <c r="M41" i="20"/>
  <c r="I41" i="20" s="1"/>
  <c r="M42" i="20"/>
  <c r="I42" i="20" s="1"/>
  <c r="M43" i="20"/>
  <c r="I43" i="20" s="1"/>
  <c r="M44" i="20"/>
  <c r="I44" i="20" s="1"/>
  <c r="M45" i="20"/>
  <c r="I45" i="20" s="1"/>
  <c r="M47" i="20"/>
  <c r="I47" i="20" s="1"/>
  <c r="M48" i="20"/>
  <c r="I48" i="20" s="1"/>
  <c r="M50" i="20"/>
  <c r="I50" i="20" s="1"/>
  <c r="M51" i="20"/>
  <c r="I51" i="20" s="1"/>
  <c r="M52" i="20"/>
  <c r="I52" i="20" s="1"/>
  <c r="M53" i="20"/>
  <c r="I53" i="20" s="1"/>
  <c r="M56" i="20"/>
  <c r="I56" i="20" s="1"/>
  <c r="M57" i="20"/>
  <c r="I57" i="20" s="1"/>
  <c r="M58" i="20"/>
  <c r="I58" i="20" s="1"/>
  <c r="M60" i="20"/>
  <c r="I60" i="20" s="1"/>
  <c r="M61" i="20"/>
  <c r="I61" i="20" s="1"/>
  <c r="M62" i="20"/>
  <c r="I62" i="20" s="1"/>
  <c r="M63" i="20"/>
  <c r="I63" i="20" s="1"/>
  <c r="M64" i="20"/>
  <c r="I64" i="20" s="1"/>
  <c r="M66" i="20"/>
  <c r="I66" i="20" s="1"/>
  <c r="M67" i="20"/>
  <c r="I67" i="20" s="1"/>
  <c r="M68" i="20"/>
  <c r="I68" i="20" s="1"/>
  <c r="M69" i="20"/>
  <c r="I69" i="20" s="1"/>
  <c r="M71" i="20"/>
  <c r="I71" i="20" s="1"/>
  <c r="M72" i="20"/>
  <c r="I72" i="20" s="1"/>
  <c r="M73" i="20"/>
  <c r="I73" i="20" s="1"/>
  <c r="M74" i="20"/>
  <c r="I74" i="20" s="1"/>
  <c r="M75" i="20"/>
  <c r="I75" i="20" s="1"/>
  <c r="M77" i="20"/>
  <c r="I77" i="20" s="1"/>
  <c r="M78" i="20"/>
  <c r="I78" i="20" s="1"/>
  <c r="M79" i="20"/>
  <c r="I79" i="20" s="1"/>
  <c r="M81" i="20"/>
  <c r="I81" i="20" s="1"/>
  <c r="M82" i="20"/>
  <c r="I82" i="20" s="1"/>
  <c r="M83" i="20"/>
  <c r="I83" i="20" s="1"/>
  <c r="M84" i="20"/>
  <c r="I84" i="20" s="1"/>
  <c r="M86" i="20"/>
  <c r="I86" i="20" s="1"/>
  <c r="M87" i="20"/>
  <c r="I87" i="20" s="1"/>
  <c r="M88" i="20"/>
  <c r="I88" i="20" s="1"/>
  <c r="M89" i="20"/>
  <c r="I89" i="20" s="1"/>
  <c r="M92" i="20"/>
  <c r="I92" i="20" s="1"/>
  <c r="M93" i="20"/>
  <c r="I93" i="20" s="1"/>
  <c r="M94" i="20"/>
  <c r="I94" i="20" s="1"/>
  <c r="M97" i="20"/>
  <c r="I97" i="20" s="1"/>
  <c r="M98" i="20"/>
  <c r="I98" i="20" s="1"/>
  <c r="M102" i="20"/>
  <c r="I102" i="20" s="1"/>
  <c r="M103" i="20"/>
  <c r="I103" i="20" s="1"/>
  <c r="M104" i="20"/>
  <c r="I104" i="20" s="1"/>
  <c r="M105" i="20"/>
  <c r="I105" i="20" s="1"/>
  <c r="M106" i="20"/>
  <c r="I106" i="20" s="1"/>
  <c r="M107" i="20"/>
  <c r="I107" i="20" s="1"/>
  <c r="M108" i="20"/>
  <c r="I108" i="20" s="1"/>
  <c r="M109" i="20"/>
  <c r="I109" i="20" s="1"/>
  <c r="M110" i="20"/>
  <c r="I110" i="20" s="1"/>
  <c r="M111" i="20"/>
  <c r="I111" i="20" s="1"/>
  <c r="M112" i="20"/>
  <c r="I112" i="20" s="1"/>
  <c r="M113" i="20"/>
  <c r="I113" i="20" s="1"/>
  <c r="M114" i="20"/>
  <c r="I114" i="20" s="1"/>
  <c r="M116" i="20"/>
  <c r="I116" i="20" s="1"/>
  <c r="M117" i="20"/>
  <c r="I117" i="20" s="1"/>
  <c r="M118" i="20"/>
  <c r="I118" i="20" s="1"/>
  <c r="M119" i="20"/>
  <c r="I119" i="20" s="1"/>
  <c r="M120" i="20"/>
  <c r="I120" i="20" s="1"/>
  <c r="M121" i="20"/>
  <c r="I121" i="20" s="1"/>
  <c r="M124" i="20"/>
  <c r="I124" i="20" s="1"/>
  <c r="M125" i="20"/>
  <c r="I125" i="20" s="1"/>
  <c r="F2" i="20"/>
  <c r="F3" i="20"/>
  <c r="F4" i="20"/>
  <c r="F6" i="20"/>
  <c r="F7" i="20"/>
  <c r="F8" i="20"/>
  <c r="F9" i="20"/>
  <c r="F10" i="20"/>
  <c r="F11" i="20"/>
  <c r="F13" i="20"/>
  <c r="F14" i="20"/>
  <c r="F17" i="20"/>
  <c r="F21" i="20"/>
  <c r="F22" i="20"/>
  <c r="F24" i="20"/>
  <c r="F25" i="20"/>
  <c r="F26" i="20"/>
  <c r="F27" i="20"/>
  <c r="F28" i="20"/>
  <c r="F29" i="20"/>
  <c r="F30" i="20"/>
  <c r="F31" i="20"/>
  <c r="F32" i="20"/>
  <c r="F33" i="20"/>
  <c r="F35" i="20"/>
  <c r="F36" i="20"/>
  <c r="F37" i="20"/>
  <c r="F38" i="20"/>
  <c r="F41" i="20"/>
  <c r="F42" i="20"/>
  <c r="F43" i="20"/>
  <c r="F44" i="20"/>
  <c r="F45" i="20"/>
  <c r="F47" i="20"/>
  <c r="F48" i="20"/>
  <c r="F50" i="20"/>
  <c r="F51" i="20"/>
  <c r="F52" i="20"/>
  <c r="F53" i="20"/>
  <c r="F56" i="20"/>
  <c r="F57" i="20"/>
  <c r="F58" i="20"/>
  <c r="F60" i="20"/>
  <c r="F61" i="20"/>
  <c r="F62" i="20"/>
  <c r="F63" i="20"/>
  <c r="F64" i="20"/>
  <c r="F66" i="20"/>
  <c r="F67" i="20"/>
  <c r="F68" i="20"/>
  <c r="F69" i="20"/>
  <c r="F71" i="20"/>
  <c r="F72" i="20"/>
  <c r="F73" i="20"/>
  <c r="F74" i="20"/>
  <c r="F75" i="20"/>
  <c r="F77" i="20"/>
  <c r="F78" i="20"/>
  <c r="F79" i="20"/>
  <c r="F81" i="20"/>
  <c r="F82" i="20"/>
  <c r="F83" i="20"/>
  <c r="F84" i="20"/>
  <c r="F86" i="20"/>
  <c r="F87" i="20"/>
  <c r="F88" i="20"/>
  <c r="F89" i="20"/>
  <c r="F92" i="20"/>
  <c r="F93" i="20"/>
  <c r="F94" i="20"/>
  <c r="F97" i="20"/>
  <c r="F98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6" i="20"/>
  <c r="F117" i="20"/>
  <c r="F118" i="20"/>
  <c r="F119" i="20"/>
  <c r="F120" i="20"/>
  <c r="F121" i="20"/>
  <c r="F124" i="20"/>
  <c r="F125" i="20"/>
  <c r="M4" i="19"/>
  <c r="I4" i="19" s="1"/>
  <c r="M5" i="19"/>
  <c r="I5" i="19" s="1"/>
  <c r="M6" i="19"/>
  <c r="I6" i="19" s="1"/>
  <c r="M7" i="19"/>
  <c r="I7" i="19" s="1"/>
  <c r="M8" i="19"/>
  <c r="I8" i="19" s="1"/>
  <c r="M9" i="19"/>
  <c r="I9" i="19" s="1"/>
  <c r="M10" i="19"/>
  <c r="I10" i="19" s="1"/>
  <c r="M12" i="19"/>
  <c r="I12" i="19" s="1"/>
  <c r="M13" i="19"/>
  <c r="I13" i="19" s="1"/>
  <c r="M14" i="19"/>
  <c r="I14" i="19" s="1"/>
  <c r="M15" i="19"/>
  <c r="I15" i="19" s="1"/>
  <c r="M16" i="19"/>
  <c r="I16" i="19" s="1"/>
  <c r="M17" i="19"/>
  <c r="I17" i="19" s="1"/>
  <c r="M18" i="19"/>
  <c r="I18" i="19" s="1"/>
  <c r="M19" i="19"/>
  <c r="I19" i="19" s="1"/>
  <c r="M21" i="19"/>
  <c r="I21" i="19" s="1"/>
  <c r="M22" i="19"/>
  <c r="I22" i="19" s="1"/>
  <c r="M23" i="19"/>
  <c r="I23" i="19" s="1"/>
  <c r="M24" i="19"/>
  <c r="I24" i="19" s="1"/>
  <c r="M25" i="19"/>
  <c r="I25" i="19" s="1"/>
  <c r="M27" i="19"/>
  <c r="I27" i="19" s="1"/>
  <c r="M28" i="19"/>
  <c r="I28" i="19" s="1"/>
  <c r="M29" i="19"/>
  <c r="I29" i="19" s="1"/>
  <c r="M30" i="19"/>
  <c r="I30" i="19" s="1"/>
  <c r="M31" i="19"/>
  <c r="I31" i="19" s="1"/>
  <c r="M35" i="19"/>
  <c r="I35" i="19" s="1"/>
  <c r="M36" i="19"/>
  <c r="I36" i="19" s="1"/>
  <c r="M37" i="19"/>
  <c r="I37" i="19" s="1"/>
  <c r="M39" i="19"/>
  <c r="I39" i="19" s="1"/>
  <c r="M40" i="19"/>
  <c r="I40" i="19" s="1"/>
  <c r="M41" i="19"/>
  <c r="I41" i="19" s="1"/>
  <c r="M42" i="19"/>
  <c r="I42" i="19" s="1"/>
  <c r="M43" i="19"/>
  <c r="I43" i="19" s="1"/>
  <c r="M45" i="19"/>
  <c r="I45" i="19" s="1"/>
  <c r="M48" i="19"/>
  <c r="I48" i="19" s="1"/>
  <c r="M49" i="19"/>
  <c r="I49" i="19" s="1"/>
  <c r="M50" i="19"/>
  <c r="I50" i="19" s="1"/>
  <c r="M51" i="19"/>
  <c r="I51" i="19" s="1"/>
  <c r="M52" i="19"/>
  <c r="I52" i="19" s="1"/>
  <c r="M53" i="19"/>
  <c r="I53" i="19" s="1"/>
  <c r="M54" i="19"/>
  <c r="I54" i="19" s="1"/>
  <c r="M55" i="19"/>
  <c r="I55" i="19" s="1"/>
  <c r="M56" i="19"/>
  <c r="I56" i="19" s="1"/>
  <c r="M57" i="19"/>
  <c r="I57" i="19" s="1"/>
  <c r="M58" i="19"/>
  <c r="I58" i="19" s="1"/>
  <c r="M59" i="19"/>
  <c r="I59" i="19" s="1"/>
  <c r="M60" i="19"/>
  <c r="I60" i="19" s="1"/>
  <c r="M61" i="19"/>
  <c r="I61" i="19" s="1"/>
  <c r="M62" i="19"/>
  <c r="I62" i="19" s="1"/>
  <c r="M63" i="19"/>
  <c r="I63" i="19" s="1"/>
  <c r="M64" i="19"/>
  <c r="I64" i="19" s="1"/>
  <c r="M65" i="19"/>
  <c r="I65" i="19" s="1"/>
  <c r="M66" i="19"/>
  <c r="I66" i="19" s="1"/>
  <c r="M68" i="19"/>
  <c r="I68" i="19" s="1"/>
  <c r="M69" i="19"/>
  <c r="I69" i="19" s="1"/>
  <c r="M70" i="19"/>
  <c r="I70" i="19" s="1"/>
  <c r="M72" i="19"/>
  <c r="I72" i="19" s="1"/>
  <c r="M73" i="19"/>
  <c r="I73" i="19" s="1"/>
  <c r="M74" i="19"/>
  <c r="I74" i="19" s="1"/>
  <c r="M75" i="19"/>
  <c r="I75" i="19" s="1"/>
  <c r="M76" i="19"/>
  <c r="I76" i="19" s="1"/>
  <c r="M77" i="19"/>
  <c r="I77" i="19" s="1"/>
  <c r="M79" i="19"/>
  <c r="I79" i="19" s="1"/>
  <c r="M80" i="19"/>
  <c r="I80" i="19" s="1"/>
  <c r="M81" i="19"/>
  <c r="I81" i="19" s="1"/>
  <c r="M82" i="19"/>
  <c r="I82" i="19" s="1"/>
  <c r="M83" i="19"/>
  <c r="I83" i="19" s="1"/>
  <c r="M84" i="19"/>
  <c r="I84" i="19" s="1"/>
  <c r="M85" i="19"/>
  <c r="I85" i="19" s="1"/>
  <c r="M86" i="19"/>
  <c r="I86" i="19" s="1"/>
  <c r="M87" i="19"/>
  <c r="I87" i="19" s="1"/>
  <c r="M88" i="19"/>
  <c r="I88" i="19" s="1"/>
  <c r="M90" i="19"/>
  <c r="I90" i="19" s="1"/>
  <c r="M91" i="19"/>
  <c r="I91" i="19" s="1"/>
  <c r="M92" i="19"/>
  <c r="I92" i="19" s="1"/>
  <c r="M93" i="19"/>
  <c r="I93" i="19" s="1"/>
  <c r="M94" i="19"/>
  <c r="I94" i="19" s="1"/>
  <c r="M95" i="19"/>
  <c r="I95" i="19" s="1"/>
  <c r="M96" i="19"/>
  <c r="I96" i="19" s="1"/>
  <c r="M97" i="19"/>
  <c r="I97" i="19" s="1"/>
  <c r="M98" i="19"/>
  <c r="I98" i="19" s="1"/>
  <c r="M99" i="19"/>
  <c r="I99" i="19" s="1"/>
  <c r="M100" i="19"/>
  <c r="I100" i="19" s="1"/>
  <c r="M101" i="19"/>
  <c r="I101" i="19" s="1"/>
  <c r="M102" i="19"/>
  <c r="I102" i="19" s="1"/>
  <c r="M103" i="19"/>
  <c r="I103" i="19" s="1"/>
  <c r="M104" i="19"/>
  <c r="I104" i="19" s="1"/>
  <c r="M105" i="19"/>
  <c r="I105" i="19" s="1"/>
  <c r="M107" i="19"/>
  <c r="I107" i="19" s="1"/>
  <c r="M108" i="19"/>
  <c r="I108" i="19" s="1"/>
  <c r="M109" i="19"/>
  <c r="I109" i="19" s="1"/>
  <c r="M111" i="19"/>
  <c r="I111" i="19" s="1"/>
  <c r="M112" i="19"/>
  <c r="I112" i="19" s="1"/>
  <c r="M113" i="19"/>
  <c r="I113" i="19" s="1"/>
  <c r="M114" i="19"/>
  <c r="I114" i="19" s="1"/>
  <c r="M115" i="19"/>
  <c r="I115" i="19" s="1"/>
  <c r="M116" i="19"/>
  <c r="I116" i="19" s="1"/>
  <c r="M117" i="19"/>
  <c r="I117" i="19" s="1"/>
  <c r="M118" i="19"/>
  <c r="I118" i="19" s="1"/>
  <c r="M120" i="19"/>
  <c r="I120" i="19" s="1"/>
  <c r="M121" i="19"/>
  <c r="I121" i="19" s="1"/>
  <c r="M122" i="19"/>
  <c r="I122" i="19" s="1"/>
  <c r="M123" i="19"/>
  <c r="I123" i="19" s="1"/>
  <c r="M125" i="19"/>
  <c r="I125" i="19" s="1"/>
  <c r="M126" i="19"/>
  <c r="I126" i="19" s="1"/>
  <c r="M127" i="19"/>
  <c r="I127" i="19" s="1"/>
  <c r="M128" i="19"/>
  <c r="I128" i="19" s="1"/>
  <c r="M129" i="19"/>
  <c r="I129" i="19" s="1"/>
  <c r="M131" i="19"/>
  <c r="I131" i="19" s="1"/>
  <c r="M132" i="19"/>
  <c r="I132" i="19" s="1"/>
  <c r="M133" i="19"/>
  <c r="I133" i="19" s="1"/>
  <c r="M134" i="19"/>
  <c r="I134" i="19" s="1"/>
  <c r="M135" i="19"/>
  <c r="I135" i="19" s="1"/>
  <c r="M137" i="19"/>
  <c r="I137" i="19" s="1"/>
  <c r="M138" i="19"/>
  <c r="I138" i="19" s="1"/>
  <c r="M139" i="19"/>
  <c r="I139" i="19" s="1"/>
  <c r="M141" i="19"/>
  <c r="I141" i="19" s="1"/>
  <c r="M143" i="19"/>
  <c r="I143" i="19" s="1"/>
  <c r="M144" i="19"/>
  <c r="I144" i="19" s="1"/>
  <c r="M145" i="19"/>
  <c r="I145" i="19" s="1"/>
  <c r="M146" i="19"/>
  <c r="I146" i="19" s="1"/>
  <c r="M148" i="19"/>
  <c r="I148" i="19" s="1"/>
  <c r="M149" i="19"/>
  <c r="I149" i="19" s="1"/>
  <c r="M150" i="19"/>
  <c r="I150" i="19" s="1"/>
  <c r="M151" i="19"/>
  <c r="I151" i="19" s="1"/>
  <c r="M152" i="19"/>
  <c r="I152" i="19" s="1"/>
  <c r="M153" i="19"/>
  <c r="I153" i="19" s="1"/>
  <c r="M154" i="19"/>
  <c r="I154" i="19" s="1"/>
  <c r="M157" i="19"/>
  <c r="I157" i="19" s="1"/>
  <c r="M158" i="19"/>
  <c r="I158" i="19" s="1"/>
  <c r="M159" i="19"/>
  <c r="I159" i="19" s="1"/>
  <c r="M160" i="19"/>
  <c r="I160" i="19" s="1"/>
  <c r="M161" i="19"/>
  <c r="I161" i="19" s="1"/>
  <c r="M162" i="19"/>
  <c r="I162" i="19" s="1"/>
  <c r="M163" i="19"/>
  <c r="I163" i="19" s="1"/>
  <c r="M164" i="19"/>
  <c r="I164" i="19" s="1"/>
  <c r="M165" i="19"/>
  <c r="I165" i="19" s="1"/>
  <c r="M166" i="19"/>
  <c r="I166" i="19" s="1"/>
  <c r="M167" i="19"/>
  <c r="I167" i="19" s="1"/>
  <c r="M168" i="19"/>
  <c r="I168" i="19" s="1"/>
  <c r="M169" i="19"/>
  <c r="I169" i="19" s="1"/>
  <c r="M170" i="19"/>
  <c r="I170" i="19" s="1"/>
  <c r="M171" i="19"/>
  <c r="I171" i="19" s="1"/>
  <c r="M172" i="19"/>
  <c r="I172" i="19" s="1"/>
  <c r="M174" i="19"/>
  <c r="I174" i="19" s="1"/>
  <c r="M175" i="19"/>
  <c r="I175" i="19" s="1"/>
  <c r="M176" i="19"/>
  <c r="I176" i="19" s="1"/>
  <c r="M178" i="19"/>
  <c r="I178" i="19" s="1"/>
  <c r="M179" i="19"/>
  <c r="I179" i="19" s="1"/>
  <c r="M180" i="19"/>
  <c r="I180" i="19" s="1"/>
  <c r="M181" i="19"/>
  <c r="I181" i="19" s="1"/>
  <c r="M182" i="19"/>
  <c r="I182" i="19" s="1"/>
  <c r="M183" i="19"/>
  <c r="I183" i="19" s="1"/>
  <c r="M184" i="19"/>
  <c r="I184" i="19" s="1"/>
  <c r="M185" i="19"/>
  <c r="I185" i="19" s="1"/>
  <c r="M186" i="19"/>
  <c r="I186" i="19" s="1"/>
  <c r="M187" i="19"/>
  <c r="I187" i="19" s="1"/>
  <c r="M188" i="19"/>
  <c r="I188" i="19" s="1"/>
  <c r="M189" i="19"/>
  <c r="I189" i="19" s="1"/>
  <c r="M190" i="19"/>
  <c r="I190" i="19" s="1"/>
  <c r="M191" i="19"/>
  <c r="I191" i="19" s="1"/>
  <c r="M192" i="19"/>
  <c r="I192" i="19" s="1"/>
  <c r="M193" i="19"/>
  <c r="I193" i="19" s="1"/>
  <c r="M194" i="19"/>
  <c r="I194" i="19" s="1"/>
  <c r="M195" i="19"/>
  <c r="I195" i="19" s="1"/>
  <c r="M196" i="19"/>
  <c r="I196" i="19" s="1"/>
  <c r="M197" i="19"/>
  <c r="I197" i="19" s="1"/>
  <c r="M198" i="19"/>
  <c r="I198" i="19" s="1"/>
  <c r="M199" i="19"/>
  <c r="I199" i="19" s="1"/>
  <c r="M201" i="19"/>
  <c r="I201" i="19" s="1"/>
  <c r="M202" i="19"/>
  <c r="I202" i="19" s="1"/>
  <c r="M203" i="19"/>
  <c r="I203" i="19" s="1"/>
  <c r="M204" i="19"/>
  <c r="I204" i="19" s="1"/>
  <c r="M205" i="19"/>
  <c r="I205" i="19" s="1"/>
  <c r="M206" i="19"/>
  <c r="I206" i="19" s="1"/>
  <c r="M207" i="19"/>
  <c r="I207" i="19" s="1"/>
  <c r="M208" i="19"/>
  <c r="I208" i="19" s="1"/>
  <c r="M209" i="19"/>
  <c r="I209" i="19" s="1"/>
  <c r="M210" i="19"/>
  <c r="I210" i="19" s="1"/>
  <c r="M211" i="19"/>
  <c r="I211" i="19" s="1"/>
  <c r="M212" i="19"/>
  <c r="I212" i="19" s="1"/>
  <c r="M213" i="19"/>
  <c r="I213" i="19" s="1"/>
  <c r="M214" i="19"/>
  <c r="I214" i="19" s="1"/>
  <c r="M215" i="19"/>
  <c r="I215" i="19" s="1"/>
  <c r="M216" i="19"/>
  <c r="I216" i="19" s="1"/>
  <c r="M217" i="19"/>
  <c r="I217" i="19" s="1"/>
  <c r="M218" i="19"/>
  <c r="I218" i="19" s="1"/>
  <c r="M220" i="19"/>
  <c r="I220" i="19" s="1"/>
  <c r="M221" i="19"/>
  <c r="I221" i="19" s="1"/>
  <c r="M222" i="19"/>
  <c r="I222" i="19" s="1"/>
  <c r="M223" i="19"/>
  <c r="I223" i="19" s="1"/>
  <c r="M224" i="19"/>
  <c r="I224" i="19" s="1"/>
  <c r="M225" i="19"/>
  <c r="I225" i="19" s="1"/>
  <c r="M226" i="19"/>
  <c r="I226" i="19" s="1"/>
  <c r="M227" i="19"/>
  <c r="I227" i="19" s="1"/>
  <c r="M228" i="19"/>
  <c r="I228" i="19" s="1"/>
  <c r="M230" i="19"/>
  <c r="I230" i="19" s="1"/>
  <c r="M231" i="19"/>
  <c r="I231" i="19" s="1"/>
  <c r="M232" i="19"/>
  <c r="I232" i="19" s="1"/>
  <c r="M233" i="19"/>
  <c r="I233" i="19" s="1"/>
  <c r="M234" i="19"/>
  <c r="I234" i="19" s="1"/>
  <c r="M236" i="19"/>
  <c r="I236" i="19" s="1"/>
  <c r="M237" i="19"/>
  <c r="I237" i="19" s="1"/>
  <c r="M238" i="19"/>
  <c r="I238" i="19" s="1"/>
  <c r="M239" i="19"/>
  <c r="I239" i="19" s="1"/>
  <c r="M240" i="19"/>
  <c r="I240" i="19" s="1"/>
  <c r="M241" i="19"/>
  <c r="I241" i="19" s="1"/>
  <c r="M242" i="19"/>
  <c r="I242" i="19" s="1"/>
  <c r="M243" i="19"/>
  <c r="I243" i="19" s="1"/>
  <c r="M244" i="19"/>
  <c r="I244" i="19" s="1"/>
  <c r="M245" i="19"/>
  <c r="I245" i="19" s="1"/>
  <c r="M246" i="19"/>
  <c r="I246" i="19" s="1"/>
  <c r="M249" i="19"/>
  <c r="I249" i="19" s="1"/>
  <c r="M250" i="19"/>
  <c r="I250" i="19" s="1"/>
  <c r="M251" i="19"/>
  <c r="I251" i="19" s="1"/>
  <c r="M252" i="19"/>
  <c r="I252" i="19" s="1"/>
  <c r="M253" i="19"/>
  <c r="I253" i="19" s="1"/>
  <c r="M254" i="19"/>
  <c r="I254" i="19" s="1"/>
  <c r="M255" i="19"/>
  <c r="I255" i="19" s="1"/>
  <c r="M256" i="19"/>
  <c r="I256" i="19" s="1"/>
  <c r="M257" i="19"/>
  <c r="I257" i="19" s="1"/>
  <c r="M258" i="19"/>
  <c r="I258" i="19" s="1"/>
  <c r="M259" i="19"/>
  <c r="I259" i="19" s="1"/>
  <c r="M260" i="19"/>
  <c r="I260" i="19" s="1"/>
  <c r="M261" i="19"/>
  <c r="I261" i="19" s="1"/>
  <c r="M262" i="19"/>
  <c r="I262" i="19" s="1"/>
  <c r="M263" i="19"/>
  <c r="I263" i="19" s="1"/>
  <c r="M264" i="19"/>
  <c r="I264" i="19" s="1"/>
  <c r="M265" i="19"/>
  <c r="I265" i="19" s="1"/>
  <c r="M266" i="19"/>
  <c r="I266" i="19" s="1"/>
  <c r="M268" i="19"/>
  <c r="I268" i="19" s="1"/>
  <c r="M269" i="19"/>
  <c r="I269" i="19" s="1"/>
  <c r="M270" i="19"/>
  <c r="I270" i="19" s="1"/>
  <c r="M271" i="19"/>
  <c r="I271" i="19" s="1"/>
  <c r="M272" i="19"/>
  <c r="I272" i="19" s="1"/>
  <c r="M273" i="19"/>
  <c r="I273" i="19" s="1"/>
  <c r="M274" i="19"/>
  <c r="I274" i="19" s="1"/>
  <c r="M275" i="19"/>
  <c r="I275" i="19" s="1"/>
  <c r="M276" i="19"/>
  <c r="I276" i="19" s="1"/>
  <c r="M277" i="19"/>
  <c r="I277" i="19" s="1"/>
  <c r="M279" i="19"/>
  <c r="I279" i="19" s="1"/>
  <c r="M280" i="19"/>
  <c r="I280" i="19" s="1"/>
  <c r="M281" i="19"/>
  <c r="I281" i="19" s="1"/>
  <c r="M282" i="19"/>
  <c r="I282" i="19" s="1"/>
  <c r="M283" i="19"/>
  <c r="I283" i="19" s="1"/>
  <c r="M284" i="19"/>
  <c r="I284" i="19" s="1"/>
  <c r="M285" i="19"/>
  <c r="I285" i="19" s="1"/>
  <c r="M288" i="19"/>
  <c r="I288" i="19" s="1"/>
  <c r="M289" i="19"/>
  <c r="I289" i="19" s="1"/>
  <c r="M290" i="19"/>
  <c r="I290" i="19" s="1"/>
  <c r="M291" i="19"/>
  <c r="I291" i="19" s="1"/>
  <c r="M292" i="19"/>
  <c r="I292" i="19" s="1"/>
  <c r="M293" i="19"/>
  <c r="I293" i="19" s="1"/>
  <c r="M294" i="19"/>
  <c r="I294" i="19" s="1"/>
  <c r="M295" i="19"/>
  <c r="I295" i="19" s="1"/>
  <c r="M296" i="19"/>
  <c r="I296" i="19" s="1"/>
  <c r="M297" i="19"/>
  <c r="I297" i="19" s="1"/>
  <c r="M298" i="19"/>
  <c r="I298" i="19" s="1"/>
  <c r="M299" i="19"/>
  <c r="I299" i="19" s="1"/>
  <c r="M300" i="19"/>
  <c r="I300" i="19" s="1"/>
  <c r="M301" i="19"/>
  <c r="I301" i="19" s="1"/>
  <c r="M302" i="19"/>
  <c r="I302" i="19" s="1"/>
  <c r="M303" i="19"/>
  <c r="I303" i="19" s="1"/>
  <c r="M304" i="19"/>
  <c r="I304" i="19" s="1"/>
  <c r="M306" i="19"/>
  <c r="I306" i="19" s="1"/>
  <c r="M307" i="19"/>
  <c r="I307" i="19" s="1"/>
  <c r="M308" i="19"/>
  <c r="I308" i="19" s="1"/>
  <c r="M309" i="19"/>
  <c r="I309" i="19" s="1"/>
  <c r="M310" i="19"/>
  <c r="I310" i="19" s="1"/>
  <c r="M312" i="19"/>
  <c r="I312" i="19" s="1"/>
  <c r="M313" i="19"/>
  <c r="I313" i="19" s="1"/>
  <c r="M314" i="19"/>
  <c r="I314" i="19" s="1"/>
  <c r="M315" i="19"/>
  <c r="I315" i="19" s="1"/>
  <c r="M316" i="19"/>
  <c r="I316" i="19" s="1"/>
  <c r="M317" i="19"/>
  <c r="I317" i="19" s="1"/>
  <c r="M318" i="19"/>
  <c r="I318" i="19" s="1"/>
  <c r="M319" i="19"/>
  <c r="I319" i="19" s="1"/>
  <c r="M320" i="19"/>
  <c r="I320" i="19" s="1"/>
  <c r="M321" i="19"/>
  <c r="I321" i="19" s="1"/>
  <c r="M322" i="19"/>
  <c r="I322" i="19" s="1"/>
  <c r="M323" i="19"/>
  <c r="I323" i="19" s="1"/>
  <c r="M324" i="19"/>
  <c r="I324" i="19" s="1"/>
  <c r="M326" i="19"/>
  <c r="I326" i="19" s="1"/>
  <c r="M327" i="19"/>
  <c r="I327" i="19" s="1"/>
  <c r="M328" i="19"/>
  <c r="I328" i="19" s="1"/>
  <c r="M329" i="19"/>
  <c r="I329" i="19" s="1"/>
  <c r="M330" i="19"/>
  <c r="I330" i="19" s="1"/>
  <c r="M331" i="19"/>
  <c r="I331" i="19" s="1"/>
  <c r="M332" i="19"/>
  <c r="I332" i="19" s="1"/>
  <c r="M333" i="19"/>
  <c r="I333" i="19" s="1"/>
  <c r="M335" i="19"/>
  <c r="I335" i="19" s="1"/>
  <c r="M337" i="19"/>
  <c r="I337" i="19" s="1"/>
  <c r="M339" i="19"/>
  <c r="I339" i="19" s="1"/>
  <c r="M340" i="19"/>
  <c r="I340" i="19" s="1"/>
  <c r="M341" i="19"/>
  <c r="I341" i="19" s="1"/>
  <c r="M342" i="19"/>
  <c r="I342" i="19" s="1"/>
  <c r="M343" i="19"/>
  <c r="I343" i="19" s="1"/>
  <c r="M344" i="19"/>
  <c r="I344" i="19" s="1"/>
  <c r="M345" i="19"/>
  <c r="I345" i="19" s="1"/>
  <c r="M347" i="19"/>
  <c r="I347" i="19" s="1"/>
  <c r="M348" i="19"/>
  <c r="I348" i="19" s="1"/>
  <c r="M349" i="19"/>
  <c r="I349" i="19" s="1"/>
  <c r="M350" i="19"/>
  <c r="I350" i="19" s="1"/>
  <c r="M351" i="19"/>
  <c r="I351" i="19" s="1"/>
  <c r="M352" i="19"/>
  <c r="I352" i="19" s="1"/>
  <c r="M353" i="19"/>
  <c r="I353" i="19" s="1"/>
  <c r="M354" i="19"/>
  <c r="I354" i="19" s="1"/>
  <c r="M355" i="19"/>
  <c r="I355" i="19" s="1"/>
  <c r="M356" i="19"/>
  <c r="I356" i="19" s="1"/>
  <c r="M358" i="19"/>
  <c r="I358" i="19" s="1"/>
  <c r="M359" i="19"/>
  <c r="I359" i="19" s="1"/>
  <c r="M360" i="19"/>
  <c r="I360" i="19" s="1"/>
  <c r="M361" i="19"/>
  <c r="I361" i="19" s="1"/>
  <c r="M362" i="19"/>
  <c r="I362" i="19" s="1"/>
  <c r="M363" i="19"/>
  <c r="I363" i="19" s="1"/>
  <c r="M364" i="19"/>
  <c r="I364" i="19" s="1"/>
  <c r="M365" i="19"/>
  <c r="I365" i="19" s="1"/>
  <c r="M366" i="19"/>
  <c r="I366" i="19" s="1"/>
  <c r="M367" i="19"/>
  <c r="I367" i="19" s="1"/>
  <c r="M368" i="19"/>
  <c r="I368" i="19" s="1"/>
  <c r="M369" i="19"/>
  <c r="I369" i="19" s="1"/>
  <c r="M371" i="19"/>
  <c r="I371" i="19" s="1"/>
  <c r="M372" i="19"/>
  <c r="I372" i="19" s="1"/>
  <c r="M373" i="19"/>
  <c r="I373" i="19" s="1"/>
  <c r="M374" i="19"/>
  <c r="I374" i="19" s="1"/>
  <c r="M375" i="19"/>
  <c r="I375" i="19" s="1"/>
  <c r="M376" i="19"/>
  <c r="I376" i="19" s="1"/>
  <c r="M377" i="19"/>
  <c r="I377" i="19" s="1"/>
  <c r="M378" i="19"/>
  <c r="I378" i="19" s="1"/>
  <c r="M379" i="19"/>
  <c r="I379" i="19" s="1"/>
  <c r="M380" i="19"/>
  <c r="I380" i="19" s="1"/>
  <c r="M381" i="19"/>
  <c r="I381" i="19" s="1"/>
  <c r="M382" i="19"/>
  <c r="I382" i="19" s="1"/>
  <c r="M383" i="19"/>
  <c r="I383" i="19" s="1"/>
  <c r="M385" i="19"/>
  <c r="I385" i="19" s="1"/>
  <c r="M386" i="19"/>
  <c r="I386" i="19" s="1"/>
  <c r="M387" i="19"/>
  <c r="I387" i="19" s="1"/>
  <c r="M388" i="19"/>
  <c r="I388" i="19" s="1"/>
  <c r="M389" i="19"/>
  <c r="I389" i="19" s="1"/>
  <c r="M390" i="19"/>
  <c r="I390" i="19" s="1"/>
  <c r="M391" i="19"/>
  <c r="I391" i="19" s="1"/>
  <c r="M392" i="19"/>
  <c r="I392" i="19" s="1"/>
  <c r="M393" i="19"/>
  <c r="I393" i="19" s="1"/>
  <c r="M395" i="19"/>
  <c r="I395" i="19" s="1"/>
  <c r="M397" i="19"/>
  <c r="I397" i="19" s="1"/>
  <c r="M399" i="19"/>
  <c r="I399" i="19" s="1"/>
  <c r="M400" i="19"/>
  <c r="I400" i="19" s="1"/>
  <c r="M401" i="19"/>
  <c r="I401" i="19" s="1"/>
  <c r="M402" i="19"/>
  <c r="I402" i="19" s="1"/>
  <c r="M403" i="19"/>
  <c r="I403" i="19" s="1"/>
  <c r="M405" i="19"/>
  <c r="I405" i="19" s="1"/>
  <c r="M406" i="19"/>
  <c r="I406" i="19" s="1"/>
  <c r="M407" i="19"/>
  <c r="I407" i="19" s="1"/>
  <c r="M408" i="19"/>
  <c r="I408" i="19" s="1"/>
  <c r="M409" i="19"/>
  <c r="I409" i="19" s="1"/>
  <c r="M411" i="19"/>
  <c r="I411" i="19" s="1"/>
  <c r="M412" i="19"/>
  <c r="I412" i="19" s="1"/>
  <c r="M413" i="19"/>
  <c r="I413" i="19" s="1"/>
  <c r="M414" i="19"/>
  <c r="I414" i="19" s="1"/>
  <c r="M415" i="19"/>
  <c r="I415" i="19" s="1"/>
  <c r="M417" i="19"/>
  <c r="I417" i="19" s="1"/>
  <c r="M418" i="19"/>
  <c r="I418" i="19" s="1"/>
  <c r="M419" i="19"/>
  <c r="I419" i="19" s="1"/>
  <c r="M420" i="19"/>
  <c r="I420" i="19" s="1"/>
  <c r="M421" i="19"/>
  <c r="I421" i="19" s="1"/>
  <c r="M422" i="19"/>
  <c r="I422" i="19" s="1"/>
  <c r="M423" i="19"/>
  <c r="I423" i="19" s="1"/>
  <c r="M424" i="19"/>
  <c r="I424" i="19" s="1"/>
  <c r="M425" i="19"/>
  <c r="I425" i="19" s="1"/>
  <c r="M427" i="19"/>
  <c r="I427" i="19" s="1"/>
  <c r="M428" i="19"/>
  <c r="I428" i="19" s="1"/>
  <c r="M429" i="19"/>
  <c r="I429" i="19" s="1"/>
  <c r="M430" i="19"/>
  <c r="I430" i="19" s="1"/>
  <c r="M431" i="19"/>
  <c r="I431" i="19" s="1"/>
  <c r="M433" i="19"/>
  <c r="I433" i="19" s="1"/>
  <c r="M434" i="19"/>
  <c r="I434" i="19" s="1"/>
  <c r="M435" i="19"/>
  <c r="I435" i="19" s="1"/>
  <c r="M436" i="19"/>
  <c r="I436" i="19" s="1"/>
  <c r="M437" i="19"/>
  <c r="I437" i="19" s="1"/>
  <c r="M438" i="19"/>
  <c r="I438" i="19" s="1"/>
  <c r="M439" i="19"/>
  <c r="I439" i="19" s="1"/>
  <c r="M440" i="19"/>
  <c r="I440" i="19" s="1"/>
  <c r="M441" i="19"/>
  <c r="I441" i="19" s="1"/>
  <c r="M442" i="19"/>
  <c r="I442" i="19" s="1"/>
  <c r="M443" i="19"/>
  <c r="I443" i="19" s="1"/>
  <c r="M444" i="19"/>
  <c r="I444" i="19" s="1"/>
  <c r="M445" i="19"/>
  <c r="I445" i="19" s="1"/>
  <c r="M446" i="19"/>
  <c r="I446" i="19" s="1"/>
  <c r="M447" i="19"/>
  <c r="I447" i="19" s="1"/>
  <c r="M448" i="19"/>
  <c r="I448" i="19" s="1"/>
  <c r="M449" i="19"/>
  <c r="I449" i="19" s="1"/>
  <c r="M451" i="19"/>
  <c r="I451" i="19" s="1"/>
  <c r="M452" i="19"/>
  <c r="I452" i="19" s="1"/>
  <c r="M453" i="19"/>
  <c r="I453" i="19" s="1"/>
  <c r="M454" i="19"/>
  <c r="I454" i="19" s="1"/>
  <c r="M455" i="19"/>
  <c r="I455" i="19" s="1"/>
  <c r="M456" i="19"/>
  <c r="I456" i="19" s="1"/>
  <c r="M457" i="19"/>
  <c r="I457" i="19" s="1"/>
  <c r="M458" i="19"/>
  <c r="I458" i="19" s="1"/>
  <c r="M459" i="19"/>
  <c r="I459" i="19" s="1"/>
  <c r="M460" i="19"/>
  <c r="I460" i="19" s="1"/>
  <c r="M461" i="19"/>
  <c r="I461" i="19" s="1"/>
  <c r="M462" i="19"/>
  <c r="I462" i="19" s="1"/>
  <c r="M463" i="19"/>
  <c r="I463" i="19" s="1"/>
  <c r="M464" i="19"/>
  <c r="I464" i="19" s="1"/>
  <c r="M465" i="19"/>
  <c r="I465" i="19" s="1"/>
  <c r="M467" i="19"/>
  <c r="I467" i="19" s="1"/>
  <c r="M469" i="19"/>
  <c r="I469" i="19" s="1"/>
  <c r="M470" i="19"/>
  <c r="I470" i="19" s="1"/>
  <c r="M471" i="19"/>
  <c r="I471" i="19" s="1"/>
  <c r="M472" i="19"/>
  <c r="I472" i="19" s="1"/>
  <c r="M474" i="19"/>
  <c r="I474" i="19" s="1"/>
  <c r="M475" i="19"/>
  <c r="I475" i="19" s="1"/>
  <c r="M476" i="19"/>
  <c r="I476" i="19" s="1"/>
  <c r="M477" i="19"/>
  <c r="I477" i="19" s="1"/>
  <c r="M478" i="19"/>
  <c r="I478" i="19" s="1"/>
  <c r="M479" i="19"/>
  <c r="I479" i="19" s="1"/>
  <c r="M480" i="19"/>
  <c r="I480" i="19" s="1"/>
  <c r="M481" i="19"/>
  <c r="I481" i="19" s="1"/>
  <c r="M482" i="19"/>
  <c r="I482" i="19" s="1"/>
  <c r="M483" i="19"/>
  <c r="I483" i="19" s="1"/>
  <c r="M484" i="19"/>
  <c r="I484" i="19" s="1"/>
  <c r="M486" i="19"/>
  <c r="I486" i="19" s="1"/>
  <c r="M487" i="19"/>
  <c r="I487" i="19" s="1"/>
  <c r="M488" i="19"/>
  <c r="I488" i="19" s="1"/>
  <c r="M489" i="19"/>
  <c r="I489" i="19" s="1"/>
  <c r="M490" i="19"/>
  <c r="I490" i="19" s="1"/>
  <c r="M492" i="19"/>
  <c r="I492" i="19" s="1"/>
  <c r="M493" i="19"/>
  <c r="I493" i="19" s="1"/>
  <c r="M494" i="19"/>
  <c r="I494" i="19" s="1"/>
  <c r="M495" i="19"/>
  <c r="I495" i="19" s="1"/>
  <c r="M496" i="19"/>
  <c r="I496" i="19" s="1"/>
  <c r="M497" i="19"/>
  <c r="I497" i="19" s="1"/>
  <c r="M498" i="19"/>
  <c r="I498" i="19" s="1"/>
  <c r="M499" i="19"/>
  <c r="I499" i="19" s="1"/>
  <c r="M500" i="19"/>
  <c r="I500" i="19" s="1"/>
  <c r="M501" i="19"/>
  <c r="I501" i="19" s="1"/>
  <c r="M502" i="19"/>
  <c r="I502" i="19" s="1"/>
  <c r="M503" i="19"/>
  <c r="I503" i="19" s="1"/>
  <c r="M504" i="19"/>
  <c r="I504" i="19" s="1"/>
  <c r="M505" i="19"/>
  <c r="I505" i="19" s="1"/>
  <c r="M506" i="19"/>
  <c r="I506" i="19" s="1"/>
  <c r="M507" i="19"/>
  <c r="I507" i="19" s="1"/>
  <c r="M508" i="19"/>
  <c r="I508" i="19" s="1"/>
  <c r="M510" i="19"/>
  <c r="I510" i="19" s="1"/>
  <c r="M511" i="19"/>
  <c r="I511" i="19" s="1"/>
  <c r="M512" i="19"/>
  <c r="I512" i="19" s="1"/>
  <c r="M513" i="19"/>
  <c r="I513" i="19" s="1"/>
  <c r="M515" i="19"/>
  <c r="I515" i="19" s="1"/>
  <c r="M516" i="19"/>
  <c r="I516" i="19" s="1"/>
  <c r="M517" i="19"/>
  <c r="I517" i="19" s="1"/>
  <c r="M518" i="19"/>
  <c r="I518" i="19" s="1"/>
  <c r="M519" i="19"/>
  <c r="I519" i="19" s="1"/>
  <c r="M520" i="19"/>
  <c r="I520" i="19" s="1"/>
  <c r="M521" i="19"/>
  <c r="I521" i="19" s="1"/>
  <c r="M522" i="19"/>
  <c r="I522" i="19" s="1"/>
  <c r="M523" i="19"/>
  <c r="I523" i="19" s="1"/>
  <c r="M525" i="19"/>
  <c r="I525" i="19" s="1"/>
  <c r="M526" i="19"/>
  <c r="I526" i="19" s="1"/>
  <c r="M527" i="19"/>
  <c r="I527" i="19" s="1"/>
  <c r="M528" i="19"/>
  <c r="I528" i="19" s="1"/>
  <c r="M529" i="19"/>
  <c r="I529" i="19" s="1"/>
  <c r="M530" i="19"/>
  <c r="I530" i="19" s="1"/>
  <c r="M531" i="19"/>
  <c r="I531" i="19" s="1"/>
  <c r="M532" i="19"/>
  <c r="I532" i="19" s="1"/>
  <c r="M533" i="19"/>
  <c r="I533" i="19" s="1"/>
  <c r="M534" i="19"/>
  <c r="I534" i="19" s="1"/>
  <c r="M535" i="19"/>
  <c r="I535" i="19" s="1"/>
  <c r="M536" i="19"/>
  <c r="I536" i="19" s="1"/>
  <c r="M537" i="19"/>
  <c r="I537" i="19" s="1"/>
  <c r="M538" i="19"/>
  <c r="I538" i="19" s="1"/>
  <c r="M539" i="19"/>
  <c r="I539" i="19" s="1"/>
  <c r="M540" i="19"/>
  <c r="I540" i="19" s="1"/>
  <c r="M541" i="19"/>
  <c r="I541" i="19" s="1"/>
  <c r="M542" i="19"/>
  <c r="I542" i="19" s="1"/>
  <c r="M543" i="19"/>
  <c r="I543" i="19" s="1"/>
  <c r="M544" i="19"/>
  <c r="I544" i="19" s="1"/>
  <c r="M545" i="19"/>
  <c r="I545" i="19" s="1"/>
  <c r="M546" i="19"/>
  <c r="I546" i="19" s="1"/>
  <c r="M547" i="19"/>
  <c r="I547" i="19" s="1"/>
  <c r="M548" i="19"/>
  <c r="I548" i="19" s="1"/>
  <c r="M549" i="19"/>
  <c r="I549" i="19" s="1"/>
  <c r="M550" i="19"/>
  <c r="I550" i="19" s="1"/>
  <c r="M552" i="19"/>
  <c r="I552" i="19" s="1"/>
  <c r="M553" i="19"/>
  <c r="I553" i="19" s="1"/>
  <c r="M554" i="19"/>
  <c r="I554" i="19" s="1"/>
  <c r="M555" i="19"/>
  <c r="I555" i="19" s="1"/>
  <c r="M557" i="19"/>
  <c r="I557" i="19" s="1"/>
  <c r="M558" i="19"/>
  <c r="I558" i="19" s="1"/>
  <c r="M559" i="19"/>
  <c r="I559" i="19" s="1"/>
  <c r="M560" i="19"/>
  <c r="I560" i="19" s="1"/>
  <c r="M561" i="19"/>
  <c r="I561" i="19" s="1"/>
  <c r="M564" i="19"/>
  <c r="I564" i="19" s="1"/>
  <c r="M565" i="19"/>
  <c r="I565" i="19" s="1"/>
  <c r="M566" i="19"/>
  <c r="I566" i="19" s="1"/>
  <c r="M568" i="19"/>
  <c r="I568" i="19" s="1"/>
  <c r="M569" i="19"/>
  <c r="I569" i="19" s="1"/>
  <c r="M570" i="19"/>
  <c r="I570" i="19" s="1"/>
  <c r="M572" i="19"/>
  <c r="I572" i="19" s="1"/>
  <c r="M573" i="19"/>
  <c r="I573" i="19" s="1"/>
  <c r="M574" i="19"/>
  <c r="I574" i="19" s="1"/>
  <c r="M575" i="19"/>
  <c r="I575" i="19" s="1"/>
  <c r="M577" i="19"/>
  <c r="I577" i="19" s="1"/>
  <c r="M578" i="19"/>
  <c r="I578" i="19" s="1"/>
  <c r="M579" i="19"/>
  <c r="I579" i="19" s="1"/>
  <c r="M580" i="19"/>
  <c r="I580" i="19" s="1"/>
  <c r="M581" i="19"/>
  <c r="I581" i="19" s="1"/>
  <c r="M582" i="19"/>
  <c r="I582" i="19" s="1"/>
  <c r="M583" i="19"/>
  <c r="I583" i="19" s="1"/>
  <c r="M584" i="19"/>
  <c r="I584" i="19" s="1"/>
  <c r="M586" i="19"/>
  <c r="I586" i="19" s="1"/>
  <c r="M587" i="19"/>
  <c r="I587" i="19" s="1"/>
  <c r="M588" i="19"/>
  <c r="I588" i="19" s="1"/>
  <c r="M589" i="19"/>
  <c r="I589" i="19" s="1"/>
  <c r="M590" i="19"/>
  <c r="I590" i="19" s="1"/>
  <c r="M593" i="19"/>
  <c r="I593" i="19" s="1"/>
  <c r="M594" i="19"/>
  <c r="I594" i="19" s="1"/>
  <c r="M595" i="19"/>
  <c r="I595" i="19" s="1"/>
  <c r="M596" i="19"/>
  <c r="I596" i="19" s="1"/>
  <c r="M597" i="19"/>
  <c r="I597" i="19" s="1"/>
  <c r="M598" i="19"/>
  <c r="I598" i="19" s="1"/>
  <c r="M599" i="19"/>
  <c r="I599" i="19" s="1"/>
  <c r="M600" i="19"/>
  <c r="I600" i="19" s="1"/>
  <c r="M601" i="19"/>
  <c r="I601" i="19" s="1"/>
  <c r="M602" i="19"/>
  <c r="I602" i="19" s="1"/>
  <c r="M604" i="19"/>
  <c r="I604" i="19" s="1"/>
  <c r="M605" i="19"/>
  <c r="I605" i="19" s="1"/>
  <c r="M606" i="19"/>
  <c r="I606" i="19" s="1"/>
  <c r="M607" i="19"/>
  <c r="I607" i="19" s="1"/>
  <c r="M608" i="19"/>
  <c r="I608" i="19" s="1"/>
  <c r="M610" i="19"/>
  <c r="I610" i="19" s="1"/>
  <c r="M611" i="19"/>
  <c r="I611" i="19" s="1"/>
  <c r="M612" i="19"/>
  <c r="I612" i="19" s="1"/>
  <c r="M613" i="19"/>
  <c r="I613" i="19" s="1"/>
  <c r="M614" i="19"/>
  <c r="I614" i="19" s="1"/>
  <c r="M615" i="19"/>
  <c r="I615" i="19" s="1"/>
  <c r="M618" i="19"/>
  <c r="I618" i="19" s="1"/>
  <c r="M619" i="19"/>
  <c r="I619" i="19" s="1"/>
  <c r="M620" i="19"/>
  <c r="I620" i="19" s="1"/>
  <c r="M621" i="19"/>
  <c r="I621" i="19" s="1"/>
  <c r="M622" i="19"/>
  <c r="I622" i="19" s="1"/>
  <c r="M624" i="19"/>
  <c r="I624" i="19" s="1"/>
  <c r="M625" i="19"/>
  <c r="I625" i="19" s="1"/>
  <c r="M626" i="19"/>
  <c r="I626" i="19" s="1"/>
  <c r="M627" i="19"/>
  <c r="I627" i="19" s="1"/>
  <c r="M628" i="19"/>
  <c r="I628" i="19" s="1"/>
  <c r="M630" i="19"/>
  <c r="I630" i="19" s="1"/>
  <c r="M632" i="19"/>
  <c r="I632" i="19" s="1"/>
  <c r="M633" i="19"/>
  <c r="I633" i="19" s="1"/>
  <c r="M634" i="19"/>
  <c r="I634" i="19" s="1"/>
  <c r="M635" i="19"/>
  <c r="I635" i="19" s="1"/>
  <c r="M636" i="19"/>
  <c r="I636" i="19" s="1"/>
  <c r="M637" i="19"/>
  <c r="I637" i="19" s="1"/>
  <c r="M638" i="19"/>
  <c r="I638" i="19" s="1"/>
  <c r="M639" i="19"/>
  <c r="I639" i="19" s="1"/>
  <c r="M640" i="19"/>
  <c r="I640" i="19" s="1"/>
  <c r="M641" i="19"/>
  <c r="I641" i="19" s="1"/>
  <c r="M642" i="19"/>
  <c r="I642" i="19" s="1"/>
  <c r="M643" i="19"/>
  <c r="I643" i="19" s="1"/>
  <c r="M644" i="19"/>
  <c r="I644" i="19" s="1"/>
  <c r="M646" i="19"/>
  <c r="I646" i="19" s="1"/>
  <c r="M647" i="19"/>
  <c r="I647" i="19" s="1"/>
  <c r="M648" i="19"/>
  <c r="I648" i="19" s="1"/>
  <c r="M649" i="19"/>
  <c r="I649" i="19" s="1"/>
  <c r="M651" i="19"/>
  <c r="I651" i="19" s="1"/>
  <c r="M652" i="19"/>
  <c r="I652" i="19" s="1"/>
  <c r="M653" i="19"/>
  <c r="I653" i="19" s="1"/>
  <c r="M654" i="19"/>
  <c r="I654" i="19" s="1"/>
  <c r="F4" i="19"/>
  <c r="F5" i="19"/>
  <c r="F6" i="19"/>
  <c r="F7" i="19"/>
  <c r="F8" i="19"/>
  <c r="F9" i="19"/>
  <c r="F10" i="19"/>
  <c r="F12" i="19"/>
  <c r="F13" i="19"/>
  <c r="F14" i="19"/>
  <c r="F15" i="19"/>
  <c r="F16" i="19"/>
  <c r="F17" i="19"/>
  <c r="F18" i="19"/>
  <c r="F19" i="19"/>
  <c r="F21" i="19"/>
  <c r="F22" i="19"/>
  <c r="F23" i="19"/>
  <c r="F24" i="19"/>
  <c r="F25" i="19"/>
  <c r="F27" i="19"/>
  <c r="F28" i="19"/>
  <c r="F29" i="19"/>
  <c r="F30" i="19"/>
  <c r="F31" i="19"/>
  <c r="F35" i="19"/>
  <c r="F36" i="19"/>
  <c r="F37" i="19"/>
  <c r="F39" i="19"/>
  <c r="F40" i="19"/>
  <c r="F41" i="19"/>
  <c r="F42" i="19"/>
  <c r="F43" i="19"/>
  <c r="F45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8" i="19"/>
  <c r="F69" i="19"/>
  <c r="F70" i="19"/>
  <c r="F72" i="19"/>
  <c r="F73" i="19"/>
  <c r="F74" i="19"/>
  <c r="F75" i="19"/>
  <c r="F76" i="19"/>
  <c r="F77" i="19"/>
  <c r="F79" i="19"/>
  <c r="F80" i="19"/>
  <c r="F81" i="19"/>
  <c r="F82" i="19"/>
  <c r="F83" i="19"/>
  <c r="F84" i="19"/>
  <c r="F85" i="19"/>
  <c r="F86" i="19"/>
  <c r="F87" i="19"/>
  <c r="F88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7" i="19"/>
  <c r="F108" i="19"/>
  <c r="F109" i="19"/>
  <c r="F111" i="19"/>
  <c r="F112" i="19"/>
  <c r="F113" i="19"/>
  <c r="F114" i="19"/>
  <c r="F115" i="19"/>
  <c r="F116" i="19"/>
  <c r="F117" i="19"/>
  <c r="F118" i="19"/>
  <c r="F120" i="19"/>
  <c r="F121" i="19"/>
  <c r="F122" i="19"/>
  <c r="F123" i="19"/>
  <c r="F125" i="19"/>
  <c r="F126" i="19"/>
  <c r="F127" i="19"/>
  <c r="F128" i="19"/>
  <c r="F129" i="19"/>
  <c r="F131" i="19"/>
  <c r="F132" i="19"/>
  <c r="F133" i="19"/>
  <c r="F134" i="19"/>
  <c r="F135" i="19"/>
  <c r="F137" i="19"/>
  <c r="F138" i="19"/>
  <c r="F139" i="19"/>
  <c r="F141" i="19"/>
  <c r="F143" i="19"/>
  <c r="F144" i="19"/>
  <c r="F145" i="19"/>
  <c r="F146" i="19"/>
  <c r="F148" i="19"/>
  <c r="F149" i="19"/>
  <c r="F150" i="19"/>
  <c r="F151" i="19"/>
  <c r="F152" i="19"/>
  <c r="F153" i="19"/>
  <c r="F154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4" i="19"/>
  <c r="F175" i="19"/>
  <c r="F176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20" i="19"/>
  <c r="F221" i="19"/>
  <c r="F222" i="19"/>
  <c r="F223" i="19"/>
  <c r="F224" i="19"/>
  <c r="F225" i="19"/>
  <c r="F226" i="19"/>
  <c r="F227" i="19"/>
  <c r="F228" i="19"/>
  <c r="F230" i="19"/>
  <c r="F231" i="19"/>
  <c r="F232" i="19"/>
  <c r="F233" i="19"/>
  <c r="F234" i="19"/>
  <c r="F236" i="19"/>
  <c r="F237" i="19"/>
  <c r="F238" i="19"/>
  <c r="F239" i="19"/>
  <c r="F240" i="19"/>
  <c r="F241" i="19"/>
  <c r="F242" i="19"/>
  <c r="F243" i="19"/>
  <c r="F244" i="19"/>
  <c r="F245" i="19"/>
  <c r="F246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8" i="19"/>
  <c r="F269" i="19"/>
  <c r="F270" i="19"/>
  <c r="F271" i="19"/>
  <c r="F272" i="19"/>
  <c r="F273" i="19"/>
  <c r="F274" i="19"/>
  <c r="F275" i="19"/>
  <c r="F276" i="19"/>
  <c r="F277" i="19"/>
  <c r="F279" i="19"/>
  <c r="F280" i="19"/>
  <c r="F281" i="19"/>
  <c r="F282" i="19"/>
  <c r="F283" i="19"/>
  <c r="F284" i="19"/>
  <c r="F285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6" i="19"/>
  <c r="F307" i="19"/>
  <c r="F308" i="19"/>
  <c r="F309" i="19"/>
  <c r="F310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6" i="19"/>
  <c r="F327" i="19"/>
  <c r="F328" i="19"/>
  <c r="F329" i="19"/>
  <c r="F330" i="19"/>
  <c r="F331" i="19"/>
  <c r="F332" i="19"/>
  <c r="F333" i="19"/>
  <c r="F335" i="19"/>
  <c r="F337" i="19"/>
  <c r="F339" i="19"/>
  <c r="F340" i="19"/>
  <c r="F341" i="19"/>
  <c r="F342" i="19"/>
  <c r="F343" i="19"/>
  <c r="F344" i="19"/>
  <c r="F345" i="19"/>
  <c r="F347" i="19"/>
  <c r="F348" i="19"/>
  <c r="F349" i="19"/>
  <c r="F350" i="19"/>
  <c r="F351" i="19"/>
  <c r="F352" i="19"/>
  <c r="F353" i="19"/>
  <c r="F354" i="19"/>
  <c r="F355" i="19"/>
  <c r="F356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5" i="19"/>
  <c r="F386" i="19"/>
  <c r="F387" i="19"/>
  <c r="F388" i="19"/>
  <c r="F389" i="19"/>
  <c r="F390" i="19"/>
  <c r="F391" i="19"/>
  <c r="F392" i="19"/>
  <c r="F393" i="19"/>
  <c r="F395" i="19"/>
  <c r="F397" i="19"/>
  <c r="F399" i="19"/>
  <c r="F400" i="19"/>
  <c r="F401" i="19"/>
  <c r="F402" i="19"/>
  <c r="F403" i="19"/>
  <c r="F405" i="19"/>
  <c r="F406" i="19"/>
  <c r="F407" i="19"/>
  <c r="F408" i="19"/>
  <c r="F409" i="19"/>
  <c r="F411" i="19"/>
  <c r="F412" i="19"/>
  <c r="F413" i="19"/>
  <c r="F414" i="19"/>
  <c r="F415" i="19"/>
  <c r="F417" i="19"/>
  <c r="F418" i="19"/>
  <c r="F419" i="19"/>
  <c r="F420" i="19"/>
  <c r="F421" i="19"/>
  <c r="F422" i="19"/>
  <c r="F423" i="19"/>
  <c r="F424" i="19"/>
  <c r="F425" i="19"/>
  <c r="F427" i="19"/>
  <c r="F428" i="19"/>
  <c r="F429" i="19"/>
  <c r="F430" i="19"/>
  <c r="F431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449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7" i="19"/>
  <c r="F469" i="19"/>
  <c r="F470" i="19"/>
  <c r="F471" i="19"/>
  <c r="F472" i="19"/>
  <c r="F474" i="19"/>
  <c r="F475" i="19"/>
  <c r="F476" i="19"/>
  <c r="F477" i="19"/>
  <c r="F478" i="19"/>
  <c r="F479" i="19"/>
  <c r="F480" i="19"/>
  <c r="F481" i="19"/>
  <c r="F482" i="19"/>
  <c r="F483" i="19"/>
  <c r="F484" i="19"/>
  <c r="F486" i="19"/>
  <c r="F487" i="19"/>
  <c r="F488" i="19"/>
  <c r="F489" i="19"/>
  <c r="F490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10" i="19"/>
  <c r="F511" i="19"/>
  <c r="F512" i="19"/>
  <c r="F513" i="19"/>
  <c r="F515" i="19"/>
  <c r="F516" i="19"/>
  <c r="F517" i="19"/>
  <c r="F518" i="19"/>
  <c r="F519" i="19"/>
  <c r="F520" i="19"/>
  <c r="F521" i="19"/>
  <c r="F522" i="19"/>
  <c r="F523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2" i="19"/>
  <c r="F543" i="19"/>
  <c r="F544" i="19"/>
  <c r="F545" i="19"/>
  <c r="F546" i="19"/>
  <c r="F547" i="19"/>
  <c r="F548" i="19"/>
  <c r="F549" i="19"/>
  <c r="F550" i="19"/>
  <c r="F552" i="19"/>
  <c r="F553" i="19"/>
  <c r="F554" i="19"/>
  <c r="F555" i="19"/>
  <c r="F557" i="19"/>
  <c r="F558" i="19"/>
  <c r="F559" i="19"/>
  <c r="F560" i="19"/>
  <c r="F561" i="19"/>
  <c r="F564" i="19"/>
  <c r="F565" i="19"/>
  <c r="F566" i="19"/>
  <c r="F568" i="19"/>
  <c r="F569" i="19"/>
  <c r="F570" i="19"/>
  <c r="F572" i="19"/>
  <c r="F573" i="19"/>
  <c r="F574" i="19"/>
  <c r="F575" i="19"/>
  <c r="F577" i="19"/>
  <c r="F578" i="19"/>
  <c r="F579" i="19"/>
  <c r="F580" i="19"/>
  <c r="F581" i="19"/>
  <c r="F582" i="19"/>
  <c r="F583" i="19"/>
  <c r="F584" i="19"/>
  <c r="F586" i="19"/>
  <c r="F587" i="19"/>
  <c r="F588" i="19"/>
  <c r="F589" i="19"/>
  <c r="F590" i="19"/>
  <c r="F593" i="19"/>
  <c r="F594" i="19"/>
  <c r="F595" i="19"/>
  <c r="F596" i="19"/>
  <c r="F597" i="19"/>
  <c r="F598" i="19"/>
  <c r="F599" i="19"/>
  <c r="F600" i="19"/>
  <c r="F601" i="19"/>
  <c r="F602" i="19"/>
  <c r="F604" i="19"/>
  <c r="F605" i="19"/>
  <c r="F606" i="19"/>
  <c r="F607" i="19"/>
  <c r="F608" i="19"/>
  <c r="F610" i="19"/>
  <c r="F611" i="19"/>
  <c r="F612" i="19"/>
  <c r="F613" i="19"/>
  <c r="F614" i="19"/>
  <c r="F615" i="19"/>
  <c r="F618" i="19"/>
  <c r="F619" i="19"/>
  <c r="F620" i="19"/>
  <c r="F621" i="19"/>
  <c r="F622" i="19"/>
  <c r="F624" i="19"/>
  <c r="F625" i="19"/>
  <c r="F626" i="19"/>
  <c r="F627" i="19"/>
  <c r="F628" i="19"/>
  <c r="F630" i="19"/>
  <c r="F632" i="19"/>
  <c r="F633" i="19"/>
  <c r="F634" i="19"/>
  <c r="F635" i="19"/>
  <c r="F636" i="19"/>
  <c r="F637" i="19"/>
  <c r="F638" i="19"/>
  <c r="F639" i="19"/>
  <c r="F640" i="19"/>
  <c r="F641" i="19"/>
  <c r="F642" i="19"/>
  <c r="F643" i="19"/>
  <c r="F644" i="19"/>
  <c r="F646" i="19"/>
  <c r="F647" i="19"/>
  <c r="F648" i="19"/>
  <c r="F649" i="19"/>
  <c r="F651" i="19"/>
  <c r="F652" i="19"/>
  <c r="F653" i="19"/>
  <c r="F654" i="19"/>
  <c r="M4" i="35"/>
  <c r="I4" i="35" s="1"/>
  <c r="M7" i="35"/>
  <c r="I7" i="35" s="1"/>
  <c r="M8" i="35"/>
  <c r="I8" i="35" s="1"/>
  <c r="M9" i="35"/>
  <c r="I9" i="35" s="1"/>
  <c r="M11" i="35"/>
  <c r="I11" i="35" s="1"/>
  <c r="M12" i="35"/>
  <c r="I12" i="35" s="1"/>
  <c r="M13" i="35"/>
  <c r="I13" i="35" s="1"/>
  <c r="M15" i="35"/>
  <c r="I15" i="35" s="1"/>
  <c r="M16" i="35"/>
  <c r="I16" i="35" s="1"/>
  <c r="M17" i="35"/>
  <c r="I17" i="35" s="1"/>
  <c r="M18" i="35"/>
  <c r="I18" i="35" s="1"/>
  <c r="M19" i="35"/>
  <c r="I19" i="35" s="1"/>
  <c r="M21" i="35"/>
  <c r="I21" i="35" s="1"/>
  <c r="M22" i="35"/>
  <c r="I22" i="35" s="1"/>
  <c r="M23" i="35"/>
  <c r="I23" i="35" s="1"/>
  <c r="M26" i="35"/>
  <c r="I26" i="35" s="1"/>
  <c r="M27" i="35"/>
  <c r="I27" i="35" s="1"/>
  <c r="M30" i="35"/>
  <c r="I30" i="35" s="1"/>
  <c r="M31" i="35"/>
  <c r="I31" i="35" s="1"/>
  <c r="M33" i="35"/>
  <c r="I33" i="35" s="1"/>
  <c r="M37" i="35"/>
  <c r="I37" i="35" s="1"/>
  <c r="M38" i="35"/>
  <c r="I38" i="35" s="1"/>
  <c r="M42" i="35"/>
  <c r="I42" i="35" s="1"/>
  <c r="M44" i="35"/>
  <c r="I44" i="35" s="1"/>
  <c r="M45" i="35"/>
  <c r="I45" i="35" s="1"/>
  <c r="M46" i="35"/>
  <c r="I46" i="35" s="1"/>
  <c r="M48" i="35"/>
  <c r="I48" i="35" s="1"/>
  <c r="M50" i="35"/>
  <c r="I50" i="35" s="1"/>
  <c r="M51" i="35"/>
  <c r="I51" i="35" s="1"/>
  <c r="M52" i="35"/>
  <c r="I52" i="35" s="1"/>
  <c r="M53" i="35"/>
  <c r="I53" i="35" s="1"/>
  <c r="M55" i="35"/>
  <c r="I55" i="35" s="1"/>
  <c r="M56" i="35"/>
  <c r="I56" i="35" s="1"/>
  <c r="M57" i="35"/>
  <c r="I57" i="35" s="1"/>
  <c r="M58" i="35"/>
  <c r="I58" i="35" s="1"/>
  <c r="M59" i="35"/>
  <c r="I59" i="35" s="1"/>
  <c r="M60" i="35"/>
  <c r="I60" i="35" s="1"/>
  <c r="M61" i="35"/>
  <c r="I61" i="35" s="1"/>
  <c r="M62" i="35"/>
  <c r="I62" i="35" s="1"/>
  <c r="M65" i="35"/>
  <c r="I65" i="35" s="1"/>
  <c r="M66" i="35"/>
  <c r="I66" i="35" s="1"/>
  <c r="M68" i="35"/>
  <c r="I68" i="35" s="1"/>
  <c r="M69" i="35"/>
  <c r="I69" i="35" s="1"/>
  <c r="M70" i="35"/>
  <c r="I70" i="35" s="1"/>
  <c r="M71" i="35"/>
  <c r="I71" i="35" s="1"/>
  <c r="M72" i="35"/>
  <c r="I72" i="35" s="1"/>
  <c r="M76" i="35"/>
  <c r="I76" i="35" s="1"/>
  <c r="M78" i="35"/>
  <c r="I78" i="35" s="1"/>
  <c r="M77" i="35"/>
  <c r="I77" i="35" s="1"/>
  <c r="M79" i="35"/>
  <c r="I79" i="35" s="1"/>
  <c r="M81" i="35"/>
  <c r="I81" i="35" s="1"/>
  <c r="M82" i="35"/>
  <c r="I82" i="35" s="1"/>
  <c r="M83" i="35"/>
  <c r="I83" i="35" s="1"/>
  <c r="M84" i="35"/>
  <c r="I84" i="35" s="1"/>
  <c r="M85" i="35"/>
  <c r="I85" i="35" s="1"/>
  <c r="M86" i="35"/>
  <c r="I86" i="35" s="1"/>
  <c r="M87" i="35"/>
  <c r="I87" i="35" s="1"/>
  <c r="M88" i="35"/>
  <c r="I88" i="35" s="1"/>
  <c r="M89" i="35"/>
  <c r="I89" i="35" s="1"/>
  <c r="M90" i="35"/>
  <c r="I90" i="35" s="1"/>
  <c r="M91" i="35"/>
  <c r="I91" i="35" s="1"/>
  <c r="M92" i="35"/>
  <c r="I92" i="35" s="1"/>
  <c r="M93" i="35"/>
  <c r="I93" i="35" s="1"/>
  <c r="M94" i="35"/>
  <c r="I94" i="35" s="1"/>
  <c r="M95" i="35"/>
  <c r="I95" i="35" s="1"/>
  <c r="M98" i="35"/>
  <c r="I98" i="35" s="1"/>
  <c r="M99" i="35"/>
  <c r="I99" i="35" s="1"/>
  <c r="M101" i="35"/>
  <c r="I101" i="35" s="1"/>
  <c r="M102" i="35"/>
  <c r="I102" i="35" s="1"/>
  <c r="M103" i="35"/>
  <c r="I103" i="35" s="1"/>
  <c r="M104" i="35"/>
  <c r="I104" i="35" s="1"/>
  <c r="M106" i="35"/>
  <c r="I106" i="35" s="1"/>
  <c r="M107" i="35"/>
  <c r="I107" i="35" s="1"/>
  <c r="M108" i="35"/>
  <c r="I108" i="35" s="1"/>
  <c r="M110" i="35"/>
  <c r="I110" i="35" s="1"/>
  <c r="M111" i="35"/>
  <c r="I111" i="35" s="1"/>
  <c r="M113" i="35"/>
  <c r="I113" i="35" s="1"/>
  <c r="M115" i="35"/>
  <c r="I115" i="35" s="1"/>
  <c r="M116" i="35"/>
  <c r="I116" i="35" s="1"/>
  <c r="M117" i="35"/>
  <c r="I117" i="35" s="1"/>
  <c r="M119" i="35"/>
  <c r="I119" i="35" s="1"/>
  <c r="M120" i="35"/>
  <c r="I120" i="35" s="1"/>
  <c r="M121" i="35"/>
  <c r="I121" i="35" s="1"/>
  <c r="M124" i="35"/>
  <c r="I124" i="35" s="1"/>
  <c r="M125" i="35"/>
  <c r="I125" i="35" s="1"/>
  <c r="M126" i="35"/>
  <c r="I126" i="35" s="1"/>
  <c r="M128" i="35"/>
  <c r="I128" i="35" s="1"/>
  <c r="M129" i="35"/>
  <c r="I129" i="35" s="1"/>
  <c r="M130" i="35"/>
  <c r="I130" i="35" s="1"/>
  <c r="M131" i="35"/>
  <c r="I131" i="35" s="1"/>
  <c r="M133" i="35"/>
  <c r="I133" i="35" s="1"/>
  <c r="M134" i="35"/>
  <c r="I134" i="35" s="1"/>
  <c r="M135" i="35"/>
  <c r="I135" i="35" s="1"/>
  <c r="M136" i="35"/>
  <c r="I136" i="35" s="1"/>
  <c r="M138" i="35"/>
  <c r="I138" i="35" s="1"/>
  <c r="M139" i="35"/>
  <c r="I139" i="35" s="1"/>
  <c r="M140" i="35"/>
  <c r="I140" i="35" s="1"/>
  <c r="M141" i="35"/>
  <c r="I141" i="35" s="1"/>
  <c r="M142" i="35"/>
  <c r="I142" i="35" s="1"/>
  <c r="M143" i="35"/>
  <c r="I143" i="35" s="1"/>
  <c r="M144" i="35"/>
  <c r="I144" i="35" s="1"/>
  <c r="M146" i="35"/>
  <c r="I146" i="35" s="1"/>
  <c r="M147" i="35"/>
  <c r="I147" i="35" s="1"/>
  <c r="M148" i="35"/>
  <c r="I148" i="35" s="1"/>
  <c r="M149" i="35"/>
  <c r="I149" i="35" s="1"/>
  <c r="M152" i="35"/>
  <c r="I152" i="35" s="1"/>
  <c r="M154" i="35"/>
  <c r="I154" i="35" s="1"/>
  <c r="M155" i="35"/>
  <c r="I155" i="35" s="1"/>
  <c r="M156" i="35"/>
  <c r="I156" i="35" s="1"/>
  <c r="M160" i="35"/>
  <c r="I160" i="35" s="1"/>
  <c r="M161" i="35"/>
  <c r="I161" i="35" s="1"/>
  <c r="M162" i="35"/>
  <c r="I162" i="35" s="1"/>
  <c r="M163" i="35"/>
  <c r="I163" i="35" s="1"/>
  <c r="M165" i="35"/>
  <c r="I165" i="35" s="1"/>
  <c r="M166" i="35"/>
  <c r="I166" i="35" s="1"/>
  <c r="M167" i="35"/>
  <c r="I167" i="35" s="1"/>
  <c r="M168" i="35"/>
  <c r="I168" i="35" s="1"/>
  <c r="M170" i="35"/>
  <c r="I170" i="35" s="1"/>
  <c r="M171" i="35"/>
  <c r="I171" i="35" s="1"/>
  <c r="M173" i="35"/>
  <c r="I173" i="35" s="1"/>
  <c r="M174" i="35"/>
  <c r="I174" i="35" s="1"/>
  <c r="M175" i="35"/>
  <c r="I175" i="35" s="1"/>
  <c r="M176" i="35"/>
  <c r="I176" i="35" s="1"/>
  <c r="M177" i="35"/>
  <c r="I177" i="35" s="1"/>
  <c r="M179" i="35"/>
  <c r="I179" i="35" s="1"/>
  <c r="M180" i="35"/>
  <c r="I180" i="35" s="1"/>
  <c r="M181" i="35"/>
  <c r="I181" i="35" s="1"/>
  <c r="M182" i="35"/>
  <c r="I182" i="35" s="1"/>
  <c r="M184" i="35"/>
  <c r="I184" i="35" s="1"/>
  <c r="M185" i="35"/>
  <c r="I185" i="35" s="1"/>
  <c r="M186" i="35"/>
  <c r="I186" i="35" s="1"/>
  <c r="M188" i="35"/>
  <c r="I188" i="35" s="1"/>
  <c r="M189" i="35"/>
  <c r="I189" i="35" s="1"/>
  <c r="M190" i="35"/>
  <c r="I190" i="35" s="1"/>
  <c r="M191" i="35"/>
  <c r="I191" i="35" s="1"/>
  <c r="M193" i="35"/>
  <c r="I193" i="35" s="1"/>
  <c r="M194" i="35"/>
  <c r="I194" i="35" s="1"/>
  <c r="M195" i="35"/>
  <c r="I195" i="35" s="1"/>
  <c r="M198" i="35"/>
  <c r="I198" i="35" s="1"/>
  <c r="M199" i="35"/>
  <c r="I199" i="35" s="1"/>
  <c r="M200" i="35"/>
  <c r="I200" i="35" s="1"/>
  <c r="M202" i="35"/>
  <c r="I202" i="35" s="1"/>
  <c r="M203" i="35"/>
  <c r="I203" i="35" s="1"/>
  <c r="M206" i="35"/>
  <c r="I206" i="35" s="1"/>
  <c r="M207" i="35"/>
  <c r="I207" i="35" s="1"/>
  <c r="M208" i="35"/>
  <c r="I208" i="35" s="1"/>
  <c r="M209" i="35"/>
  <c r="I209" i="35" s="1"/>
  <c r="M210" i="35"/>
  <c r="I210" i="35" s="1"/>
  <c r="M211" i="35"/>
  <c r="I211" i="35" s="1"/>
  <c r="M212" i="35"/>
  <c r="I212" i="35" s="1"/>
  <c r="M213" i="35"/>
  <c r="I213" i="35" s="1"/>
  <c r="M216" i="35"/>
  <c r="I216" i="35" s="1"/>
  <c r="M217" i="35"/>
  <c r="I217" i="35" s="1"/>
  <c r="M218" i="35"/>
  <c r="I218" i="35" s="1"/>
  <c r="M219" i="35"/>
  <c r="I219" i="35" s="1"/>
  <c r="M220" i="35"/>
  <c r="I220" i="35" s="1"/>
  <c r="M221" i="35"/>
  <c r="I221" i="35" s="1"/>
  <c r="M223" i="35"/>
  <c r="I223" i="35" s="1"/>
  <c r="M224" i="35"/>
  <c r="I224" i="35" s="1"/>
  <c r="M228" i="35"/>
  <c r="I228" i="35" s="1"/>
  <c r="M229" i="35"/>
  <c r="I229" i="35" s="1"/>
  <c r="M231" i="35"/>
  <c r="I231" i="35" s="1"/>
  <c r="M230" i="35"/>
  <c r="I230" i="35" s="1"/>
  <c r="M232" i="35"/>
  <c r="I232" i="35" s="1"/>
  <c r="M233" i="35"/>
  <c r="I233" i="35" s="1"/>
  <c r="M234" i="35"/>
  <c r="I234" i="35" s="1"/>
  <c r="M235" i="35"/>
  <c r="I235" i="35" s="1"/>
  <c r="M236" i="35"/>
  <c r="I236" i="35" s="1"/>
  <c r="M237" i="35"/>
  <c r="I237" i="35" s="1"/>
  <c r="M238" i="35"/>
  <c r="I238" i="35" s="1"/>
  <c r="M239" i="35"/>
  <c r="I239" i="35" s="1"/>
  <c r="M240" i="35"/>
  <c r="I240" i="35" s="1"/>
  <c r="M241" i="35"/>
  <c r="I241" i="35" s="1"/>
  <c r="M242" i="35"/>
  <c r="I242" i="35" s="1"/>
  <c r="M245" i="35"/>
  <c r="I245" i="35" s="1"/>
  <c r="M246" i="35"/>
  <c r="I246" i="35" s="1"/>
  <c r="M247" i="35"/>
  <c r="I247" i="35" s="1"/>
  <c r="M250" i="35"/>
  <c r="I250" i="35" s="1"/>
  <c r="M251" i="35"/>
  <c r="I251" i="35" s="1"/>
  <c r="M252" i="35"/>
  <c r="I252" i="35" s="1"/>
  <c r="M254" i="35"/>
  <c r="I254" i="35" s="1"/>
  <c r="M255" i="35"/>
  <c r="I255" i="35" s="1"/>
  <c r="M256" i="35"/>
  <c r="I256" i="35" s="1"/>
  <c r="M259" i="35"/>
  <c r="I259" i="35" s="1"/>
  <c r="M258" i="35"/>
  <c r="I258" i="35" s="1"/>
  <c r="M260" i="35"/>
  <c r="I260" i="35" s="1"/>
  <c r="M261" i="35"/>
  <c r="I261" i="35" s="1"/>
  <c r="M263" i="35"/>
  <c r="I263" i="35" s="1"/>
  <c r="M262" i="35"/>
  <c r="I262" i="35" s="1"/>
  <c r="M264" i="35"/>
  <c r="I264" i="35" s="1"/>
  <c r="M267" i="35"/>
  <c r="I267" i="35" s="1"/>
  <c r="M268" i="35"/>
  <c r="I268" i="35" s="1"/>
  <c r="M270" i="35"/>
  <c r="I270" i="35" s="1"/>
  <c r="M272" i="35"/>
  <c r="I272" i="35" s="1"/>
  <c r="M273" i="35"/>
  <c r="I273" i="35" s="1"/>
  <c r="M274" i="35"/>
  <c r="I274" i="35" s="1"/>
  <c r="M275" i="35"/>
  <c r="I275" i="35" s="1"/>
  <c r="M276" i="35"/>
  <c r="I276" i="35" s="1"/>
  <c r="M277" i="35"/>
  <c r="I277" i="35" s="1"/>
  <c r="M278" i="35"/>
  <c r="I278" i="35" s="1"/>
  <c r="M280" i="35"/>
  <c r="I280" i="35" s="1"/>
  <c r="M281" i="35"/>
  <c r="I281" i="35" s="1"/>
  <c r="M282" i="35"/>
  <c r="I282" i="35" s="1"/>
  <c r="M283" i="35"/>
  <c r="I283" i="35" s="1"/>
  <c r="M284" i="35"/>
  <c r="I284" i="35" s="1"/>
  <c r="M285" i="35"/>
  <c r="I285" i="35" s="1"/>
  <c r="M286" i="35"/>
  <c r="I286" i="35" s="1"/>
  <c r="M289" i="35"/>
  <c r="I289" i="35" s="1"/>
  <c r="M288" i="35"/>
  <c r="I288" i="35" s="1"/>
  <c r="M290" i="35"/>
  <c r="I290" i="35" s="1"/>
  <c r="M291" i="35"/>
  <c r="I291" i="35" s="1"/>
  <c r="M292" i="35"/>
  <c r="I292" i="35" s="1"/>
  <c r="M293" i="35"/>
  <c r="I293" i="35" s="1"/>
  <c r="M294" i="35"/>
  <c r="I294" i="35" s="1"/>
  <c r="M295" i="35"/>
  <c r="I295" i="35" s="1"/>
  <c r="M296" i="35"/>
  <c r="I296" i="35" s="1"/>
  <c r="M298" i="35"/>
  <c r="I298" i="35" s="1"/>
  <c r="M299" i="35"/>
  <c r="I299" i="35" s="1"/>
  <c r="M300" i="35"/>
  <c r="I300" i="35" s="1"/>
  <c r="M302" i="35"/>
  <c r="I302" i="35" s="1"/>
  <c r="M303" i="35"/>
  <c r="I303" i="35" s="1"/>
  <c r="M304" i="35"/>
  <c r="I304" i="35" s="1"/>
  <c r="M306" i="35"/>
  <c r="I306" i="35" s="1"/>
  <c r="M307" i="35"/>
  <c r="I307" i="35" s="1"/>
  <c r="M308" i="35"/>
  <c r="I308" i="35" s="1"/>
  <c r="M309" i="35"/>
  <c r="I309" i="35" s="1"/>
  <c r="M310" i="35"/>
  <c r="I310" i="35" s="1"/>
  <c r="M315" i="35"/>
  <c r="I315" i="35" s="1"/>
  <c r="M316" i="35"/>
  <c r="I316" i="35" s="1"/>
  <c r="M317" i="35"/>
  <c r="I317" i="35" s="1"/>
  <c r="M318" i="35"/>
  <c r="I318" i="35" s="1"/>
  <c r="M319" i="35"/>
  <c r="I319" i="35" s="1"/>
  <c r="M320" i="35"/>
  <c r="I320" i="35" s="1"/>
  <c r="M321" i="35"/>
  <c r="I321" i="35" s="1"/>
  <c r="M324" i="35"/>
  <c r="I324" i="35" s="1"/>
  <c r="M323" i="35"/>
  <c r="I323" i="35" s="1"/>
  <c r="M325" i="35"/>
  <c r="I325" i="35" s="1"/>
  <c r="M326" i="35"/>
  <c r="I326" i="35" s="1"/>
  <c r="M328" i="35"/>
  <c r="I328" i="35" s="1"/>
  <c r="M330" i="35"/>
  <c r="I330" i="35" s="1"/>
  <c r="M331" i="35"/>
  <c r="I331" i="35" s="1"/>
  <c r="M332" i="35"/>
  <c r="I332" i="35" s="1"/>
  <c r="M334" i="35"/>
  <c r="I334" i="35" s="1"/>
  <c r="M335" i="35"/>
  <c r="I335" i="35" s="1"/>
  <c r="M336" i="35"/>
  <c r="I336" i="35" s="1"/>
  <c r="M338" i="35"/>
  <c r="I338" i="35" s="1"/>
  <c r="M339" i="35"/>
  <c r="I339" i="35" s="1"/>
  <c r="M340" i="35"/>
  <c r="I340" i="35" s="1"/>
  <c r="M341" i="35"/>
  <c r="I341" i="35" s="1"/>
  <c r="M343" i="35"/>
  <c r="I343" i="35" s="1"/>
  <c r="M344" i="35"/>
  <c r="I344" i="35" s="1"/>
  <c r="M346" i="35"/>
  <c r="I346" i="35" s="1"/>
  <c r="M345" i="35"/>
  <c r="I345" i="35" s="1"/>
  <c r="M347" i="35"/>
  <c r="I347" i="35" s="1"/>
  <c r="M349" i="35"/>
  <c r="I349" i="35" s="1"/>
  <c r="M350" i="35"/>
  <c r="I350" i="35" s="1"/>
  <c r="M351" i="35"/>
  <c r="I351" i="35" s="1"/>
  <c r="M352" i="35"/>
  <c r="I352" i="35" s="1"/>
  <c r="M354" i="35"/>
  <c r="I354" i="35" s="1"/>
  <c r="M355" i="35"/>
  <c r="I355" i="35" s="1"/>
  <c r="M359" i="35"/>
  <c r="I359" i="35" s="1"/>
  <c r="M360" i="35"/>
  <c r="I360" i="35" s="1"/>
  <c r="M361" i="35"/>
  <c r="I361" i="35" s="1"/>
  <c r="M362" i="35"/>
  <c r="I362" i="35" s="1"/>
  <c r="M364" i="35"/>
  <c r="I364" i="35" s="1"/>
  <c r="M365" i="35"/>
  <c r="I365" i="35" s="1"/>
  <c r="M366" i="35"/>
  <c r="I366" i="35" s="1"/>
  <c r="M368" i="35"/>
  <c r="I368" i="35" s="1"/>
  <c r="M369" i="35"/>
  <c r="I369" i="35" s="1"/>
  <c r="M371" i="35"/>
  <c r="I371" i="35" s="1"/>
  <c r="M372" i="35"/>
  <c r="I372" i="35" s="1"/>
  <c r="M373" i="35"/>
  <c r="I373" i="35" s="1"/>
  <c r="M374" i="35"/>
  <c r="I374" i="35" s="1"/>
  <c r="M375" i="35"/>
  <c r="I375" i="35" s="1"/>
  <c r="M376" i="35"/>
  <c r="I376" i="35" s="1"/>
  <c r="M378" i="35"/>
  <c r="I378" i="35" s="1"/>
  <c r="M379" i="35"/>
  <c r="I379" i="35" s="1"/>
  <c r="M380" i="35"/>
  <c r="I380" i="35" s="1"/>
  <c r="M384" i="35"/>
  <c r="I384" i="35" s="1"/>
  <c r="M386" i="35"/>
  <c r="I386" i="35" s="1"/>
  <c r="M389" i="35"/>
  <c r="I389" i="35" s="1"/>
  <c r="M391" i="35"/>
  <c r="I391" i="35" s="1"/>
  <c r="M392" i="35"/>
  <c r="I392" i="35" s="1"/>
  <c r="M393" i="35"/>
  <c r="I393" i="35" s="1"/>
  <c r="M394" i="35"/>
  <c r="I394" i="35" s="1"/>
  <c r="M397" i="35"/>
  <c r="I397" i="35" s="1"/>
  <c r="M398" i="35"/>
  <c r="I398" i="35" s="1"/>
  <c r="M399" i="35"/>
  <c r="I399" i="35" s="1"/>
  <c r="M400" i="35"/>
  <c r="I400" i="35" s="1"/>
  <c r="M402" i="35"/>
  <c r="I402" i="35" s="1"/>
  <c r="M403" i="35"/>
  <c r="I403" i="35" s="1"/>
  <c r="M404" i="35"/>
  <c r="I404" i="35" s="1"/>
  <c r="M405" i="35"/>
  <c r="I405" i="35" s="1"/>
  <c r="M406" i="35"/>
  <c r="I406" i="35" s="1"/>
  <c r="M407" i="35"/>
  <c r="I407" i="35" s="1"/>
  <c r="M408" i="35"/>
  <c r="I408" i="35" s="1"/>
  <c r="M409" i="35"/>
  <c r="I409" i="35" s="1"/>
  <c r="M410" i="35"/>
  <c r="I410" i="35" s="1"/>
  <c r="M411" i="35"/>
  <c r="I411" i="35" s="1"/>
  <c r="M412" i="35"/>
  <c r="I412" i="35" s="1"/>
  <c r="M413" i="35"/>
  <c r="I413" i="35" s="1"/>
  <c r="M415" i="35"/>
  <c r="I415" i="35" s="1"/>
  <c r="M416" i="35"/>
  <c r="I416" i="35" s="1"/>
  <c r="M417" i="35"/>
  <c r="I417" i="35" s="1"/>
  <c r="M418" i="35"/>
  <c r="I418" i="35" s="1"/>
  <c r="M419" i="35"/>
  <c r="I419" i="35" s="1"/>
  <c r="M420" i="35"/>
  <c r="I420" i="35" s="1"/>
  <c r="M421" i="35"/>
  <c r="I421" i="35" s="1"/>
  <c r="M422" i="35"/>
  <c r="I422" i="35" s="1"/>
  <c r="M424" i="35"/>
  <c r="I424" i="35" s="1"/>
  <c r="M425" i="35"/>
  <c r="I425" i="35" s="1"/>
  <c r="M426" i="35"/>
  <c r="I426" i="35" s="1"/>
  <c r="M427" i="35"/>
  <c r="I427" i="35" s="1"/>
  <c r="M428" i="35"/>
  <c r="I428" i="35" s="1"/>
  <c r="M430" i="35"/>
  <c r="I430" i="35" s="1"/>
  <c r="M431" i="35"/>
  <c r="I431" i="35" s="1"/>
  <c r="M432" i="35"/>
  <c r="I432" i="35" s="1"/>
  <c r="M434" i="35"/>
  <c r="I434" i="35" s="1"/>
  <c r="M436" i="35"/>
  <c r="I436" i="35" s="1"/>
  <c r="M438" i="35"/>
  <c r="I438" i="35" s="1"/>
  <c r="M439" i="35"/>
  <c r="I439" i="35" s="1"/>
  <c r="M440" i="35"/>
  <c r="I440" i="35" s="1"/>
  <c r="M441" i="35"/>
  <c r="I441" i="35" s="1"/>
  <c r="M442" i="35"/>
  <c r="I442" i="35" s="1"/>
  <c r="M443" i="35"/>
  <c r="I443" i="35" s="1"/>
  <c r="M444" i="35"/>
  <c r="I444" i="35" s="1"/>
  <c r="M445" i="35"/>
  <c r="I445" i="35" s="1"/>
  <c r="M446" i="35"/>
  <c r="I446" i="35" s="1"/>
  <c r="M447" i="35"/>
  <c r="I447" i="35" s="1"/>
  <c r="M448" i="35"/>
  <c r="I448" i="35" s="1"/>
  <c r="M449" i="35"/>
  <c r="I449" i="35" s="1"/>
  <c r="M450" i="35"/>
  <c r="I450" i="35" s="1"/>
  <c r="M451" i="35"/>
  <c r="I451" i="35" s="1"/>
  <c r="M452" i="35"/>
  <c r="I452" i="35" s="1"/>
  <c r="M453" i="35"/>
  <c r="I453" i="35" s="1"/>
  <c r="M455" i="35"/>
  <c r="I455" i="35" s="1"/>
  <c r="M456" i="35"/>
  <c r="I456" i="35" s="1"/>
  <c r="M457" i="35"/>
  <c r="I457" i="35" s="1"/>
  <c r="M459" i="35"/>
  <c r="I459" i="35" s="1"/>
  <c r="M460" i="35"/>
  <c r="I460" i="35" s="1"/>
  <c r="M461" i="35"/>
  <c r="I461" i="35" s="1"/>
  <c r="M463" i="35"/>
  <c r="I463" i="35" s="1"/>
  <c r="M464" i="35"/>
  <c r="I464" i="35" s="1"/>
  <c r="M466" i="35"/>
  <c r="I466" i="35" s="1"/>
  <c r="M467" i="35"/>
  <c r="I467" i="35" s="1"/>
  <c r="M468" i="35"/>
  <c r="I468" i="35" s="1"/>
  <c r="M469" i="35"/>
  <c r="I469" i="35" s="1"/>
  <c r="M470" i="35"/>
  <c r="I470" i="35" s="1"/>
  <c r="M472" i="35"/>
  <c r="I472" i="35" s="1"/>
  <c r="M473" i="35"/>
  <c r="I473" i="35" s="1"/>
  <c r="M474" i="35"/>
  <c r="I474" i="35" s="1"/>
  <c r="M478" i="35"/>
  <c r="I478" i="35" s="1"/>
  <c r="M479" i="35"/>
  <c r="I479" i="35" s="1"/>
  <c r="M480" i="35"/>
  <c r="I480" i="35" s="1"/>
  <c r="M481" i="35"/>
  <c r="I481" i="35" s="1"/>
  <c r="M484" i="35"/>
  <c r="I484" i="35" s="1"/>
  <c r="M486" i="35"/>
  <c r="I486" i="35" s="1"/>
  <c r="M487" i="35"/>
  <c r="I487" i="35" s="1"/>
  <c r="M488" i="35"/>
  <c r="I488" i="35" s="1"/>
  <c r="M490" i="35"/>
  <c r="I490" i="35" s="1"/>
  <c r="M492" i="35"/>
  <c r="I492" i="35" s="1"/>
  <c r="M493" i="35"/>
  <c r="I493" i="35" s="1"/>
  <c r="M494" i="35"/>
  <c r="I494" i="35" s="1"/>
  <c r="M496" i="35"/>
  <c r="I496" i="35" s="1"/>
  <c r="M497" i="35"/>
  <c r="I497" i="35" s="1"/>
  <c r="M498" i="35"/>
  <c r="I498" i="35" s="1"/>
  <c r="M499" i="35"/>
  <c r="I499" i="35" s="1"/>
  <c r="M500" i="35"/>
  <c r="I500" i="35" s="1"/>
  <c r="M501" i="35"/>
  <c r="I501" i="35" s="1"/>
  <c r="M503" i="35"/>
  <c r="I503" i="35" s="1"/>
  <c r="M504" i="35"/>
  <c r="I504" i="35" s="1"/>
  <c r="M505" i="35"/>
  <c r="I505" i="35" s="1"/>
  <c r="M506" i="35"/>
  <c r="I506" i="35" s="1"/>
  <c r="M508" i="35"/>
  <c r="I508" i="35" s="1"/>
  <c r="M509" i="35"/>
  <c r="I509" i="35" s="1"/>
  <c r="M510" i="35"/>
  <c r="I510" i="35" s="1"/>
  <c r="F4" i="35"/>
  <c r="F7" i="35"/>
  <c r="F8" i="35"/>
  <c r="F9" i="35"/>
  <c r="F11" i="35"/>
  <c r="F12" i="35"/>
  <c r="F13" i="35"/>
  <c r="F15" i="35"/>
  <c r="F16" i="35"/>
  <c r="F17" i="35"/>
  <c r="F18" i="35"/>
  <c r="F19" i="35"/>
  <c r="F21" i="35"/>
  <c r="F22" i="35"/>
  <c r="F23" i="35"/>
  <c r="F26" i="35"/>
  <c r="F27" i="35"/>
  <c r="F30" i="35"/>
  <c r="F31" i="35"/>
  <c r="F33" i="35"/>
  <c r="F37" i="35"/>
  <c r="F38" i="35"/>
  <c r="F42" i="35"/>
  <c r="F44" i="35"/>
  <c r="F45" i="35"/>
  <c r="F46" i="35"/>
  <c r="F48" i="35"/>
  <c r="F50" i="35"/>
  <c r="F51" i="35"/>
  <c r="F52" i="35"/>
  <c r="F53" i="35"/>
  <c r="F55" i="35"/>
  <c r="F56" i="35"/>
  <c r="F57" i="35"/>
  <c r="F58" i="35"/>
  <c r="F59" i="35"/>
  <c r="F60" i="35"/>
  <c r="F61" i="35"/>
  <c r="F62" i="35"/>
  <c r="F65" i="35"/>
  <c r="F66" i="35"/>
  <c r="F68" i="35"/>
  <c r="F69" i="35"/>
  <c r="F70" i="35"/>
  <c r="F71" i="35"/>
  <c r="F72" i="35"/>
  <c r="F76" i="35"/>
  <c r="F78" i="35"/>
  <c r="F77" i="35"/>
  <c r="F79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8" i="35"/>
  <c r="F99" i="35"/>
  <c r="F101" i="35"/>
  <c r="F102" i="35"/>
  <c r="F103" i="35"/>
  <c r="F104" i="35"/>
  <c r="F106" i="35"/>
  <c r="F107" i="35"/>
  <c r="F108" i="35"/>
  <c r="F110" i="35"/>
  <c r="F111" i="35"/>
  <c r="F113" i="35"/>
  <c r="F115" i="35"/>
  <c r="F116" i="35"/>
  <c r="F117" i="35"/>
  <c r="F119" i="35"/>
  <c r="F120" i="35"/>
  <c r="F121" i="35"/>
  <c r="F124" i="35"/>
  <c r="F125" i="35"/>
  <c r="F126" i="35"/>
  <c r="F128" i="35"/>
  <c r="F129" i="35"/>
  <c r="F130" i="35"/>
  <c r="F131" i="35"/>
  <c r="F133" i="35"/>
  <c r="F134" i="35"/>
  <c r="F135" i="35"/>
  <c r="F136" i="35"/>
  <c r="F138" i="35"/>
  <c r="F139" i="35"/>
  <c r="F140" i="35"/>
  <c r="F141" i="35"/>
  <c r="F142" i="35"/>
  <c r="F143" i="35"/>
  <c r="F144" i="35"/>
  <c r="F146" i="35"/>
  <c r="F147" i="35"/>
  <c r="F148" i="35"/>
  <c r="F149" i="35"/>
  <c r="F152" i="35"/>
  <c r="F154" i="35"/>
  <c r="F155" i="35"/>
  <c r="F156" i="35"/>
  <c r="F160" i="35"/>
  <c r="F161" i="35"/>
  <c r="F162" i="35"/>
  <c r="F163" i="35"/>
  <c r="F165" i="35"/>
  <c r="F166" i="35"/>
  <c r="F167" i="35"/>
  <c r="F168" i="35"/>
  <c r="F170" i="35"/>
  <c r="F171" i="35"/>
  <c r="F173" i="35"/>
  <c r="F174" i="35"/>
  <c r="F175" i="35"/>
  <c r="F176" i="35"/>
  <c r="F177" i="35"/>
  <c r="F179" i="35"/>
  <c r="F180" i="35"/>
  <c r="F181" i="35"/>
  <c r="F182" i="35"/>
  <c r="F184" i="35"/>
  <c r="F185" i="35"/>
  <c r="F186" i="35"/>
  <c r="F188" i="35"/>
  <c r="F189" i="35"/>
  <c r="F190" i="35"/>
  <c r="F191" i="35"/>
  <c r="F193" i="35"/>
  <c r="F194" i="35"/>
  <c r="F195" i="35"/>
  <c r="F198" i="35"/>
  <c r="F199" i="35"/>
  <c r="F200" i="35"/>
  <c r="F202" i="35"/>
  <c r="F203" i="35"/>
  <c r="F206" i="35"/>
  <c r="F207" i="35"/>
  <c r="F208" i="35"/>
  <c r="F209" i="35"/>
  <c r="F210" i="35"/>
  <c r="F211" i="35"/>
  <c r="F212" i="35"/>
  <c r="F213" i="35"/>
  <c r="F216" i="35"/>
  <c r="F217" i="35"/>
  <c r="F218" i="35"/>
  <c r="F219" i="35"/>
  <c r="F220" i="35"/>
  <c r="F221" i="35"/>
  <c r="F223" i="35"/>
  <c r="F224" i="35"/>
  <c r="F228" i="35"/>
  <c r="F229" i="35"/>
  <c r="F231" i="35"/>
  <c r="F230" i="35"/>
  <c r="F232" i="35"/>
  <c r="F233" i="35"/>
  <c r="F234" i="35"/>
  <c r="F235" i="35"/>
  <c r="F236" i="35"/>
  <c r="F237" i="35"/>
  <c r="F238" i="35"/>
  <c r="F239" i="35"/>
  <c r="F240" i="35"/>
  <c r="F241" i="35"/>
  <c r="F242" i="35"/>
  <c r="F245" i="35"/>
  <c r="F246" i="35"/>
  <c r="F247" i="35"/>
  <c r="F250" i="35"/>
  <c r="F251" i="35"/>
  <c r="F252" i="35"/>
  <c r="F254" i="35"/>
  <c r="F255" i="35"/>
  <c r="F256" i="35"/>
  <c r="F259" i="35"/>
  <c r="F258" i="35"/>
  <c r="F260" i="35"/>
  <c r="F261" i="35"/>
  <c r="F263" i="35"/>
  <c r="F262" i="35"/>
  <c r="F264" i="35"/>
  <c r="F267" i="35"/>
  <c r="F268" i="35"/>
  <c r="F270" i="35"/>
  <c r="F272" i="35"/>
  <c r="F273" i="35"/>
  <c r="F274" i="35"/>
  <c r="F275" i="35"/>
  <c r="F276" i="35"/>
  <c r="F277" i="35"/>
  <c r="F278" i="35"/>
  <c r="F280" i="35"/>
  <c r="F281" i="35"/>
  <c r="F282" i="35"/>
  <c r="F283" i="35"/>
  <c r="F284" i="35"/>
  <c r="F285" i="35"/>
  <c r="F286" i="35"/>
  <c r="F289" i="35"/>
  <c r="F288" i="35"/>
  <c r="F290" i="35"/>
  <c r="F291" i="35"/>
  <c r="F292" i="35"/>
  <c r="F293" i="35"/>
  <c r="F294" i="35"/>
  <c r="F295" i="35"/>
  <c r="F296" i="35"/>
  <c r="F298" i="35"/>
  <c r="F299" i="35"/>
  <c r="F300" i="35"/>
  <c r="F302" i="35"/>
  <c r="F303" i="35"/>
  <c r="F304" i="35"/>
  <c r="F306" i="35"/>
  <c r="F307" i="35"/>
  <c r="F308" i="35"/>
  <c r="F309" i="35"/>
  <c r="F310" i="35"/>
  <c r="F315" i="35"/>
  <c r="F316" i="35"/>
  <c r="F317" i="35"/>
  <c r="F318" i="35"/>
  <c r="F319" i="35"/>
  <c r="F320" i="35"/>
  <c r="F321" i="35"/>
  <c r="F324" i="35"/>
  <c r="F323" i="35"/>
  <c r="F325" i="35"/>
  <c r="F326" i="35"/>
  <c r="F328" i="35"/>
  <c r="F330" i="35"/>
  <c r="F331" i="35"/>
  <c r="F332" i="35"/>
  <c r="F334" i="35"/>
  <c r="F335" i="35"/>
  <c r="F336" i="35"/>
  <c r="F338" i="35"/>
  <c r="F339" i="35"/>
  <c r="F340" i="35"/>
  <c r="F341" i="35"/>
  <c r="F343" i="35"/>
  <c r="F344" i="35"/>
  <c r="F346" i="35"/>
  <c r="F345" i="35"/>
  <c r="F347" i="35"/>
  <c r="F349" i="35"/>
  <c r="F350" i="35"/>
  <c r="F351" i="35"/>
  <c r="F352" i="35"/>
  <c r="F354" i="35"/>
  <c r="F355" i="35"/>
  <c r="F359" i="35"/>
  <c r="F360" i="35"/>
  <c r="F361" i="35"/>
  <c r="F362" i="35"/>
  <c r="F364" i="35"/>
  <c r="F365" i="35"/>
  <c r="F366" i="35"/>
  <c r="F368" i="35"/>
  <c r="F369" i="35"/>
  <c r="F371" i="35"/>
  <c r="F372" i="35"/>
  <c r="F373" i="35"/>
  <c r="F374" i="35"/>
  <c r="F375" i="35"/>
  <c r="F376" i="35"/>
  <c r="F378" i="35"/>
  <c r="F379" i="35"/>
  <c r="F380" i="35"/>
  <c r="F384" i="35"/>
  <c r="F386" i="35"/>
  <c r="F389" i="35"/>
  <c r="F391" i="35"/>
  <c r="F392" i="35"/>
  <c r="F393" i="35"/>
  <c r="F394" i="35"/>
  <c r="F397" i="35"/>
  <c r="F398" i="35"/>
  <c r="F399" i="35"/>
  <c r="F400" i="35"/>
  <c r="F402" i="35"/>
  <c r="F403" i="35"/>
  <c r="F404" i="35"/>
  <c r="F405" i="35"/>
  <c r="F406" i="35"/>
  <c r="F407" i="35"/>
  <c r="F408" i="35"/>
  <c r="F409" i="35"/>
  <c r="F410" i="35"/>
  <c r="F411" i="35"/>
  <c r="F412" i="35"/>
  <c r="F413" i="35"/>
  <c r="F415" i="35"/>
  <c r="F416" i="35"/>
  <c r="F417" i="35"/>
  <c r="F418" i="35"/>
  <c r="F419" i="35"/>
  <c r="F420" i="35"/>
  <c r="F421" i="35"/>
  <c r="F422" i="35"/>
  <c r="F424" i="35"/>
  <c r="F425" i="35"/>
  <c r="F426" i="35"/>
  <c r="F427" i="35"/>
  <c r="F428" i="35"/>
  <c r="F430" i="35"/>
  <c r="F431" i="35"/>
  <c r="F432" i="35"/>
  <c r="F434" i="35"/>
  <c r="F436" i="35"/>
  <c r="F438" i="35"/>
  <c r="F439" i="35"/>
  <c r="F440" i="35"/>
  <c r="F441" i="35"/>
  <c r="F442" i="35"/>
  <c r="F443" i="35"/>
  <c r="F444" i="35"/>
  <c r="F445" i="35"/>
  <c r="F446" i="35"/>
  <c r="F447" i="35"/>
  <c r="F448" i="35"/>
  <c r="F449" i="35"/>
  <c r="F450" i="35"/>
  <c r="F451" i="35"/>
  <c r="F452" i="35"/>
  <c r="F453" i="35"/>
  <c r="F455" i="35"/>
  <c r="F456" i="35"/>
  <c r="F457" i="35"/>
  <c r="F459" i="35"/>
  <c r="F460" i="35"/>
  <c r="F461" i="35"/>
  <c r="F463" i="35"/>
  <c r="F464" i="35"/>
  <c r="F466" i="35"/>
  <c r="F467" i="35"/>
  <c r="F468" i="35"/>
  <c r="F469" i="35"/>
  <c r="F470" i="35"/>
  <c r="F472" i="35"/>
  <c r="F473" i="35"/>
  <c r="F474" i="35"/>
  <c r="F478" i="35"/>
  <c r="F479" i="35"/>
  <c r="F480" i="35"/>
  <c r="F481" i="35"/>
  <c r="F484" i="35"/>
  <c r="F486" i="35"/>
  <c r="F487" i="35"/>
  <c r="F488" i="35"/>
  <c r="F490" i="35"/>
  <c r="F492" i="35"/>
  <c r="F493" i="35"/>
  <c r="F494" i="35"/>
  <c r="F496" i="35"/>
  <c r="F497" i="35"/>
  <c r="F498" i="35"/>
  <c r="F499" i="35"/>
  <c r="F500" i="35"/>
  <c r="F501" i="35"/>
  <c r="F503" i="35"/>
  <c r="F504" i="35"/>
  <c r="F505" i="35"/>
  <c r="F506" i="35"/>
  <c r="F508" i="35"/>
  <c r="F509" i="35"/>
  <c r="F510" i="35"/>
  <c r="F514" i="35"/>
  <c r="M4" i="53"/>
  <c r="I4" i="53" s="1"/>
  <c r="M5" i="53"/>
  <c r="I5" i="53" s="1"/>
  <c r="M8" i="53"/>
  <c r="I8" i="53" s="1"/>
  <c r="M9" i="53"/>
  <c r="I9" i="53" s="1"/>
  <c r="M10" i="53"/>
  <c r="I10" i="53" s="1"/>
  <c r="M12" i="53"/>
  <c r="I12" i="53" s="1"/>
  <c r="M13" i="53"/>
  <c r="I13" i="53" s="1"/>
  <c r="M14" i="53"/>
  <c r="I14" i="53" s="1"/>
  <c r="M16" i="53"/>
  <c r="I16" i="53" s="1"/>
  <c r="M17" i="53"/>
  <c r="I17" i="53" s="1"/>
  <c r="M18" i="53"/>
  <c r="I18" i="53" s="1"/>
  <c r="M20" i="53"/>
  <c r="I20" i="53" s="1"/>
  <c r="M21" i="53"/>
  <c r="I21" i="53" s="1"/>
  <c r="M22" i="53"/>
  <c r="I22" i="53" s="1"/>
  <c r="M25" i="53"/>
  <c r="I25" i="53" s="1"/>
  <c r="M26" i="53"/>
  <c r="I26" i="53" s="1"/>
  <c r="M29" i="53"/>
  <c r="I29" i="53" s="1"/>
  <c r="M30" i="53"/>
  <c r="I30" i="53" s="1"/>
  <c r="M32" i="53"/>
  <c r="I32" i="53" s="1"/>
  <c r="M34" i="53"/>
  <c r="I34" i="53" s="1"/>
  <c r="M36" i="53"/>
  <c r="I36" i="53" s="1"/>
  <c r="M37" i="53"/>
  <c r="I37" i="53" s="1"/>
  <c r="M40" i="53"/>
  <c r="I40" i="53" s="1"/>
  <c r="M41" i="53"/>
  <c r="I41" i="53" s="1"/>
  <c r="M45" i="53"/>
  <c r="I45" i="53" s="1"/>
  <c r="M47" i="53"/>
  <c r="I47" i="53" s="1"/>
  <c r="M48" i="53"/>
  <c r="I48" i="53" s="1"/>
  <c r="M49" i="53"/>
  <c r="I49" i="53" s="1"/>
  <c r="M51" i="53"/>
  <c r="I51" i="53" s="1"/>
  <c r="M52" i="53"/>
  <c r="I52" i="53" s="1"/>
  <c r="M54" i="53"/>
  <c r="I54" i="53" s="1"/>
  <c r="M55" i="53"/>
  <c r="I55" i="53" s="1"/>
  <c r="M56" i="53"/>
  <c r="I56" i="53" s="1"/>
  <c r="M57" i="53"/>
  <c r="I57" i="53" s="1"/>
  <c r="M59" i="53"/>
  <c r="I59" i="53" s="1"/>
  <c r="M60" i="53"/>
  <c r="I60" i="53" s="1"/>
  <c r="M61" i="53"/>
  <c r="I61" i="53" s="1"/>
  <c r="M62" i="53"/>
  <c r="I62" i="53" s="1"/>
  <c r="M63" i="53"/>
  <c r="I63" i="53" s="1"/>
  <c r="M64" i="53"/>
  <c r="I64" i="53" s="1"/>
  <c r="M65" i="53"/>
  <c r="I65" i="53" s="1"/>
  <c r="M68" i="53"/>
  <c r="I68" i="53" s="1"/>
  <c r="M69" i="53"/>
  <c r="I69" i="53" s="1"/>
  <c r="M71" i="53"/>
  <c r="I71" i="53" s="1"/>
  <c r="M72" i="53"/>
  <c r="I72" i="53" s="1"/>
  <c r="M73" i="53"/>
  <c r="I73" i="53" s="1"/>
  <c r="M74" i="53"/>
  <c r="I74" i="53" s="1"/>
  <c r="M75" i="53"/>
  <c r="I75" i="53" s="1"/>
  <c r="M79" i="53"/>
  <c r="I79" i="53" s="1"/>
  <c r="M80" i="53"/>
  <c r="I80" i="53" s="1"/>
  <c r="M82" i="53"/>
  <c r="I82" i="53" s="1"/>
  <c r="M81" i="53"/>
  <c r="I81" i="53" s="1"/>
  <c r="M83" i="53"/>
  <c r="I83" i="53" s="1"/>
  <c r="M84" i="53"/>
  <c r="I84" i="53" s="1"/>
  <c r="M85" i="53"/>
  <c r="I85" i="53" s="1"/>
  <c r="M87" i="53"/>
  <c r="I87" i="53" s="1"/>
  <c r="M88" i="53"/>
  <c r="I88" i="53" s="1"/>
  <c r="M89" i="53"/>
  <c r="I89" i="53" s="1"/>
  <c r="M90" i="53"/>
  <c r="I90" i="53" s="1"/>
  <c r="M91" i="53"/>
  <c r="I91" i="53" s="1"/>
  <c r="M92" i="53"/>
  <c r="I92" i="53" s="1"/>
  <c r="M93" i="53"/>
  <c r="I93" i="53" s="1"/>
  <c r="M94" i="53"/>
  <c r="I94" i="53" s="1"/>
  <c r="M95" i="53"/>
  <c r="I95" i="53" s="1"/>
  <c r="M96" i="53"/>
  <c r="I96" i="53" s="1"/>
  <c r="M97" i="53"/>
  <c r="I97" i="53" s="1"/>
  <c r="M100" i="53"/>
  <c r="I100" i="53" s="1"/>
  <c r="M101" i="53"/>
  <c r="I101" i="53" s="1"/>
  <c r="M102" i="53"/>
  <c r="I102" i="53" s="1"/>
  <c r="M104" i="53"/>
  <c r="I104" i="53" s="1"/>
  <c r="M105" i="53"/>
  <c r="I105" i="53" s="1"/>
  <c r="M106" i="53"/>
  <c r="I106" i="53" s="1"/>
  <c r="M107" i="53"/>
  <c r="I107" i="53" s="1"/>
  <c r="M109" i="53"/>
  <c r="I109" i="53" s="1"/>
  <c r="M110" i="53"/>
  <c r="I110" i="53" s="1"/>
  <c r="M112" i="53"/>
  <c r="I112" i="53" s="1"/>
  <c r="M114" i="53"/>
  <c r="I114" i="53" s="1"/>
  <c r="M116" i="53"/>
  <c r="I116" i="53" s="1"/>
  <c r="M117" i="53"/>
  <c r="I117" i="53" s="1"/>
  <c r="M119" i="53"/>
  <c r="I119" i="53" s="1"/>
  <c r="M120" i="53"/>
  <c r="I120" i="53" s="1"/>
  <c r="M121" i="53"/>
  <c r="I121" i="53" s="1"/>
  <c r="M124" i="53"/>
  <c r="I124" i="53" s="1"/>
  <c r="M125" i="53"/>
  <c r="I125" i="53" s="1"/>
  <c r="M126" i="53"/>
  <c r="I126" i="53" s="1"/>
  <c r="M127" i="53"/>
  <c r="I127" i="53" s="1"/>
  <c r="M129" i="53"/>
  <c r="I129" i="53" s="1"/>
  <c r="M130" i="53"/>
  <c r="I130" i="53" s="1"/>
  <c r="M131" i="53"/>
  <c r="I131" i="53" s="1"/>
  <c r="M132" i="53"/>
  <c r="I132" i="53" s="1"/>
  <c r="M135" i="53"/>
  <c r="I135" i="53" s="1"/>
  <c r="M136" i="53"/>
  <c r="I136" i="53" s="1"/>
  <c r="M137" i="53"/>
  <c r="I137" i="53" s="1"/>
  <c r="M139" i="53"/>
  <c r="I139" i="53" s="1"/>
  <c r="M141" i="53"/>
  <c r="I141" i="53" s="1"/>
  <c r="M140" i="53"/>
  <c r="I140" i="53" s="1"/>
  <c r="M142" i="53"/>
  <c r="I142" i="53" s="1"/>
  <c r="M143" i="53"/>
  <c r="I143" i="53" s="1"/>
  <c r="M144" i="53"/>
  <c r="I144" i="53" s="1"/>
  <c r="M145" i="53"/>
  <c r="I145" i="53" s="1"/>
  <c r="M146" i="53"/>
  <c r="I146" i="53" s="1"/>
  <c r="M147" i="53"/>
  <c r="I147" i="53" s="1"/>
  <c r="M149" i="53"/>
  <c r="I149" i="53" s="1"/>
  <c r="M150" i="53"/>
  <c r="I150" i="53" s="1"/>
  <c r="M151" i="53"/>
  <c r="I151" i="53" s="1"/>
  <c r="M152" i="53"/>
  <c r="I152" i="53" s="1"/>
  <c r="M155" i="53"/>
  <c r="I155" i="53" s="1"/>
  <c r="M156" i="53"/>
  <c r="I156" i="53" s="1"/>
  <c r="M157" i="53"/>
  <c r="I157" i="53" s="1"/>
  <c r="M161" i="53"/>
  <c r="I161" i="53" s="1"/>
  <c r="M162" i="53"/>
  <c r="I162" i="53" s="1"/>
  <c r="M163" i="53"/>
  <c r="I163" i="53" s="1"/>
  <c r="M165" i="53"/>
  <c r="I165" i="53" s="1"/>
  <c r="M166" i="53"/>
  <c r="I166" i="53" s="1"/>
  <c r="M167" i="53"/>
  <c r="I167" i="53" s="1"/>
  <c r="M168" i="53"/>
  <c r="I168" i="53" s="1"/>
  <c r="M170" i="53"/>
  <c r="I170" i="53" s="1"/>
  <c r="M171" i="53"/>
  <c r="I171" i="53" s="1"/>
  <c r="M172" i="53"/>
  <c r="I172" i="53" s="1"/>
  <c r="M174" i="53"/>
  <c r="I174" i="53" s="1"/>
  <c r="M176" i="53"/>
  <c r="I176" i="53" s="1"/>
  <c r="M177" i="53"/>
  <c r="I177" i="53" s="1"/>
  <c r="M178" i="53"/>
  <c r="I178" i="53" s="1"/>
  <c r="M179" i="53"/>
  <c r="I179" i="53" s="1"/>
  <c r="M180" i="53"/>
  <c r="I180" i="53" s="1"/>
  <c r="M182" i="53"/>
  <c r="I182" i="53" s="1"/>
  <c r="M183" i="53"/>
  <c r="I183" i="53" s="1"/>
  <c r="M184" i="53"/>
  <c r="I184" i="53" s="1"/>
  <c r="M186" i="53"/>
  <c r="I186" i="53" s="1"/>
  <c r="M187" i="53"/>
  <c r="I187" i="53" s="1"/>
  <c r="M189" i="53"/>
  <c r="I189" i="53" s="1"/>
  <c r="M190" i="53"/>
  <c r="I190" i="53" s="1"/>
  <c r="M191" i="53"/>
  <c r="I191" i="53" s="1"/>
  <c r="M193" i="53"/>
  <c r="I193" i="53" s="1"/>
  <c r="M194" i="53"/>
  <c r="I194" i="53" s="1"/>
  <c r="M195" i="53"/>
  <c r="I195" i="53" s="1"/>
  <c r="M196" i="53"/>
  <c r="I196" i="53" s="1"/>
  <c r="M197" i="53"/>
  <c r="I197" i="53" s="1"/>
  <c r="M200" i="53"/>
  <c r="I200" i="53" s="1"/>
  <c r="M201" i="53"/>
  <c r="I201" i="53" s="1"/>
  <c r="M202" i="53"/>
  <c r="I202" i="53" s="1"/>
  <c r="M203" i="53"/>
  <c r="I203" i="53" s="1"/>
  <c r="M205" i="53"/>
  <c r="I205" i="53" s="1"/>
  <c r="M206" i="53"/>
  <c r="I206" i="53" s="1"/>
  <c r="M207" i="53"/>
  <c r="I207" i="53" s="1"/>
  <c r="M208" i="53"/>
  <c r="I208" i="53" s="1"/>
  <c r="M209" i="53"/>
  <c r="I209" i="53" s="1"/>
  <c r="M210" i="53"/>
  <c r="I210" i="53" s="1"/>
  <c r="M213" i="53"/>
  <c r="I213" i="53" s="1"/>
  <c r="M214" i="53"/>
  <c r="I214" i="53" s="1"/>
  <c r="M215" i="53"/>
  <c r="I215" i="53" s="1"/>
  <c r="M216" i="53"/>
  <c r="I216" i="53" s="1"/>
  <c r="M217" i="53"/>
  <c r="I217" i="53" s="1"/>
  <c r="M218" i="53"/>
  <c r="I218" i="53" s="1"/>
  <c r="M219" i="53"/>
  <c r="I219" i="53" s="1"/>
  <c r="M220" i="53"/>
  <c r="I220" i="53" s="1"/>
  <c r="M223" i="53"/>
  <c r="I223" i="53" s="1"/>
  <c r="M224" i="53"/>
  <c r="I224" i="53" s="1"/>
  <c r="M225" i="53"/>
  <c r="I225" i="53" s="1"/>
  <c r="M226" i="53"/>
  <c r="I226" i="53" s="1"/>
  <c r="M228" i="53"/>
  <c r="I228" i="53" s="1"/>
  <c r="M229" i="53"/>
  <c r="I229" i="53" s="1"/>
  <c r="M230" i="53"/>
  <c r="I230" i="53" s="1"/>
  <c r="M237" i="53"/>
  <c r="I237" i="53" s="1"/>
  <c r="M236" i="53"/>
  <c r="I236" i="53" s="1"/>
  <c r="M238" i="53"/>
  <c r="I238" i="53" s="1"/>
  <c r="M239" i="53"/>
  <c r="I239" i="53" s="1"/>
  <c r="M241" i="53"/>
  <c r="I241" i="53" s="1"/>
  <c r="M240" i="53"/>
  <c r="I240" i="53" s="1"/>
  <c r="M242" i="53"/>
  <c r="I242" i="53" s="1"/>
  <c r="M244" i="53"/>
  <c r="I244" i="53" s="1"/>
  <c r="M245" i="53"/>
  <c r="I245" i="53" s="1"/>
  <c r="M246" i="53"/>
  <c r="I246" i="53" s="1"/>
  <c r="M247" i="53"/>
  <c r="I247" i="53" s="1"/>
  <c r="M248" i="53"/>
  <c r="I248" i="53" s="1"/>
  <c r="M249" i="53"/>
  <c r="I249" i="53" s="1"/>
  <c r="M250" i="53"/>
  <c r="I250" i="53" s="1"/>
  <c r="M251" i="53"/>
  <c r="I251" i="53" s="1"/>
  <c r="M254" i="53"/>
  <c r="I254" i="53" s="1"/>
  <c r="M255" i="53"/>
  <c r="I255" i="53" s="1"/>
  <c r="M259" i="53"/>
  <c r="I259" i="53" s="1"/>
  <c r="M258" i="53"/>
  <c r="I258" i="53" s="1"/>
  <c r="M260" i="53"/>
  <c r="I260" i="53" s="1"/>
  <c r="M261" i="53"/>
  <c r="I261" i="53" s="1"/>
  <c r="M263" i="53"/>
  <c r="I263" i="53" s="1"/>
  <c r="M264" i="53"/>
  <c r="I264" i="53" s="1"/>
  <c r="M265" i="53"/>
  <c r="I265" i="53" s="1"/>
  <c r="M267" i="53"/>
  <c r="I267" i="53" s="1"/>
  <c r="M268" i="53"/>
  <c r="I268" i="53" s="1"/>
  <c r="M269" i="53"/>
  <c r="I269" i="53" s="1"/>
  <c r="M270" i="53"/>
  <c r="I270" i="53" s="1"/>
  <c r="M272" i="53"/>
  <c r="I272" i="53" s="1"/>
  <c r="M273" i="53"/>
  <c r="I273" i="53" s="1"/>
  <c r="M276" i="53"/>
  <c r="I276" i="53" s="1"/>
  <c r="M277" i="53"/>
  <c r="I277" i="53" s="1"/>
  <c r="M279" i="53"/>
  <c r="I279" i="53" s="1"/>
  <c r="M281" i="53"/>
  <c r="I281" i="53" s="1"/>
  <c r="M282" i="53"/>
  <c r="I282" i="53" s="1"/>
  <c r="M283" i="53"/>
  <c r="I283" i="53" s="1"/>
  <c r="M284" i="53"/>
  <c r="I284" i="53" s="1"/>
  <c r="M285" i="53"/>
  <c r="I285" i="53" s="1"/>
  <c r="M287" i="53"/>
  <c r="I287" i="53" s="1"/>
  <c r="M288" i="53"/>
  <c r="I288" i="53" s="1"/>
  <c r="M289" i="53"/>
  <c r="I289" i="53" s="1"/>
  <c r="M290" i="53"/>
  <c r="I290" i="53" s="1"/>
  <c r="M291" i="53"/>
  <c r="I291" i="53" s="1"/>
  <c r="M292" i="53"/>
  <c r="I292" i="53" s="1"/>
  <c r="M293" i="53"/>
  <c r="I293" i="53" s="1"/>
  <c r="M295" i="53"/>
  <c r="I295" i="53" s="1"/>
  <c r="M296" i="53"/>
  <c r="I296" i="53" s="1"/>
  <c r="M297" i="53"/>
  <c r="I297" i="53" s="1"/>
  <c r="M298" i="53"/>
  <c r="I298" i="53" s="1"/>
  <c r="M299" i="53"/>
  <c r="I299" i="53" s="1"/>
  <c r="M300" i="53"/>
  <c r="I300" i="53" s="1"/>
  <c r="M301" i="53"/>
  <c r="I301" i="53" s="1"/>
  <c r="M302" i="53"/>
  <c r="I302" i="53" s="1"/>
  <c r="M303" i="53"/>
  <c r="I303" i="53" s="1"/>
  <c r="M305" i="53"/>
  <c r="I305" i="53" s="1"/>
  <c r="M306" i="53"/>
  <c r="I306" i="53" s="1"/>
  <c r="M307" i="53"/>
  <c r="I307" i="53" s="1"/>
  <c r="M308" i="53"/>
  <c r="I308" i="53" s="1"/>
  <c r="M310" i="53"/>
  <c r="I310" i="53" s="1"/>
  <c r="M311" i="53"/>
  <c r="I311" i="53" s="1"/>
  <c r="M313" i="53"/>
  <c r="I313" i="53" s="1"/>
  <c r="M314" i="53"/>
  <c r="I314" i="53" s="1"/>
  <c r="M316" i="53"/>
  <c r="I316" i="53" s="1"/>
  <c r="M317" i="53"/>
  <c r="I317" i="53" s="1"/>
  <c r="M321" i="53"/>
  <c r="I321" i="53" s="1"/>
  <c r="M322" i="53"/>
  <c r="I322" i="53" s="1"/>
  <c r="M324" i="53"/>
  <c r="I324" i="53" s="1"/>
  <c r="M325" i="53"/>
  <c r="I325" i="53" s="1"/>
  <c r="M326" i="53"/>
  <c r="I326" i="53" s="1"/>
  <c r="M327" i="53"/>
  <c r="I327" i="53" s="1"/>
  <c r="M328" i="53"/>
  <c r="I328" i="53" s="1"/>
  <c r="M329" i="53"/>
  <c r="I329" i="53" s="1"/>
  <c r="M331" i="53"/>
  <c r="I331" i="53" s="1"/>
  <c r="M332" i="53"/>
  <c r="I332" i="53" s="1"/>
  <c r="M333" i="53"/>
  <c r="I333" i="53" s="1"/>
  <c r="M334" i="53"/>
  <c r="I334" i="53" s="1"/>
  <c r="M337" i="53"/>
  <c r="I337" i="53" s="1"/>
  <c r="M338" i="53"/>
  <c r="I338" i="53" s="1"/>
  <c r="M339" i="53"/>
  <c r="I339" i="53" s="1"/>
  <c r="M341" i="53"/>
  <c r="I341" i="53" s="1"/>
  <c r="M342" i="53"/>
  <c r="I342" i="53" s="1"/>
  <c r="M343" i="53"/>
  <c r="I343" i="53" s="1"/>
  <c r="M345" i="53"/>
  <c r="I345" i="53" s="1"/>
  <c r="M346" i="53"/>
  <c r="I346" i="53" s="1"/>
  <c r="M348" i="53"/>
  <c r="I348" i="53" s="1"/>
  <c r="M349" i="53"/>
  <c r="I349" i="53" s="1"/>
  <c r="M350" i="53"/>
  <c r="I350" i="53" s="1"/>
  <c r="M351" i="53"/>
  <c r="I351" i="53" s="1"/>
  <c r="M353" i="53"/>
  <c r="I353" i="53" s="1"/>
  <c r="M354" i="53"/>
  <c r="I354" i="53" s="1"/>
  <c r="M355" i="53"/>
  <c r="I355" i="53" s="1"/>
  <c r="M356" i="53"/>
  <c r="I356" i="53" s="1"/>
  <c r="M357" i="53"/>
  <c r="I357" i="53" s="1"/>
  <c r="M359" i="53"/>
  <c r="I359" i="53" s="1"/>
  <c r="M360" i="53"/>
  <c r="I360" i="53" s="1"/>
  <c r="M361" i="53"/>
  <c r="I361" i="53" s="1"/>
  <c r="M363" i="53"/>
  <c r="I363" i="53" s="1"/>
  <c r="M364" i="53"/>
  <c r="I364" i="53" s="1"/>
  <c r="M369" i="53"/>
  <c r="I369" i="53" s="1"/>
  <c r="M370" i="53"/>
  <c r="I370" i="53" s="1"/>
  <c r="M371" i="53"/>
  <c r="I371" i="53" s="1"/>
  <c r="M373" i="53"/>
  <c r="I373" i="53" s="1"/>
  <c r="M374" i="53"/>
  <c r="I374" i="53" s="1"/>
  <c r="M375" i="53"/>
  <c r="I375" i="53" s="1"/>
  <c r="M377" i="53"/>
  <c r="I377" i="53" s="1"/>
  <c r="M378" i="53"/>
  <c r="I378" i="53" s="1"/>
  <c r="M379" i="53"/>
  <c r="I379" i="53" s="1"/>
  <c r="M381" i="53"/>
  <c r="I381" i="53" s="1"/>
  <c r="M382" i="53"/>
  <c r="I382" i="53" s="1"/>
  <c r="M383" i="53"/>
  <c r="I383" i="53" s="1"/>
  <c r="M385" i="53"/>
  <c r="I385" i="53" s="1"/>
  <c r="M386" i="53"/>
  <c r="I386" i="53" s="1"/>
  <c r="M387" i="53"/>
  <c r="I387" i="53" s="1"/>
  <c r="M390" i="53"/>
  <c r="I390" i="53" s="1"/>
  <c r="M391" i="53"/>
  <c r="I391" i="53" s="1"/>
  <c r="M392" i="53"/>
  <c r="I392" i="53" s="1"/>
  <c r="M393" i="53"/>
  <c r="I393" i="53" s="1"/>
  <c r="M397" i="53"/>
  <c r="I397" i="53" s="1"/>
  <c r="M398" i="53"/>
  <c r="I398" i="53" s="1"/>
  <c r="M399" i="53"/>
  <c r="I399" i="53" s="1"/>
  <c r="M402" i="53"/>
  <c r="I402" i="53" s="1"/>
  <c r="M404" i="53"/>
  <c r="I404" i="53" s="1"/>
  <c r="M405" i="53"/>
  <c r="I405" i="53" s="1"/>
  <c r="M406" i="53"/>
  <c r="I406" i="53" s="1"/>
  <c r="M407" i="53"/>
  <c r="I407" i="53" s="1"/>
  <c r="M410" i="53"/>
  <c r="I410" i="53" s="1"/>
  <c r="M411" i="53"/>
  <c r="I411" i="53" s="1"/>
  <c r="M412" i="53"/>
  <c r="I412" i="53" s="1"/>
  <c r="M414" i="53"/>
  <c r="I414" i="53" s="1"/>
  <c r="M415" i="53"/>
  <c r="I415" i="53" s="1"/>
  <c r="M417" i="53"/>
  <c r="I417" i="53" s="1"/>
  <c r="M416" i="53"/>
  <c r="I416" i="53" s="1"/>
  <c r="M418" i="53"/>
  <c r="I418" i="53" s="1"/>
  <c r="M419" i="53"/>
  <c r="I419" i="53" s="1"/>
  <c r="M420" i="53"/>
  <c r="I420" i="53" s="1"/>
  <c r="M421" i="53"/>
  <c r="I421" i="53" s="1"/>
  <c r="M423" i="53"/>
  <c r="I423" i="53" s="1"/>
  <c r="M424" i="53"/>
  <c r="I424" i="53" s="1"/>
  <c r="M425" i="53"/>
  <c r="I425" i="53" s="1"/>
  <c r="M426" i="53"/>
  <c r="I426" i="53" s="1"/>
  <c r="M427" i="53"/>
  <c r="I427" i="53" s="1"/>
  <c r="M429" i="53"/>
  <c r="I429" i="53" s="1"/>
  <c r="M430" i="53"/>
  <c r="I430" i="53" s="1"/>
  <c r="M431" i="53"/>
  <c r="I431" i="53" s="1"/>
  <c r="M432" i="53"/>
  <c r="I432" i="53" s="1"/>
  <c r="M434" i="53"/>
  <c r="I434" i="53" s="1"/>
  <c r="M433" i="53"/>
  <c r="I433" i="53" s="1"/>
  <c r="M435" i="53"/>
  <c r="I435" i="53" s="1"/>
  <c r="M436" i="53"/>
  <c r="I436" i="53" s="1"/>
  <c r="M437" i="53"/>
  <c r="I437" i="53" s="1"/>
  <c r="M438" i="53"/>
  <c r="I438" i="53" s="1"/>
  <c r="M440" i="53"/>
  <c r="I440" i="53" s="1"/>
  <c r="M441" i="53"/>
  <c r="I441" i="53" s="1"/>
  <c r="M442" i="53"/>
  <c r="I442" i="53" s="1"/>
  <c r="M443" i="53"/>
  <c r="I443" i="53" s="1"/>
  <c r="M444" i="53"/>
  <c r="I444" i="53" s="1"/>
  <c r="M445" i="53"/>
  <c r="I445" i="53" s="1"/>
  <c r="M447" i="53"/>
  <c r="I447" i="53" s="1"/>
  <c r="M448" i="53"/>
  <c r="I448" i="53" s="1"/>
  <c r="M450" i="53"/>
  <c r="I450" i="53" s="1"/>
  <c r="M452" i="53"/>
  <c r="I452" i="53" s="1"/>
  <c r="M453" i="53"/>
  <c r="I453" i="53" s="1"/>
  <c r="M455" i="53"/>
  <c r="I455" i="53" s="1"/>
  <c r="M456" i="53"/>
  <c r="I456" i="53" s="1"/>
  <c r="M457" i="53"/>
  <c r="I457" i="53" s="1"/>
  <c r="M458" i="53"/>
  <c r="I458" i="53" s="1"/>
  <c r="M459" i="53"/>
  <c r="I459" i="53" s="1"/>
  <c r="M460" i="53"/>
  <c r="I460" i="53" s="1"/>
  <c r="M461" i="53"/>
  <c r="I461" i="53" s="1"/>
  <c r="M462" i="53"/>
  <c r="I462" i="53" s="1"/>
  <c r="M463" i="53"/>
  <c r="I463" i="53" s="1"/>
  <c r="M464" i="53"/>
  <c r="I464" i="53" s="1"/>
  <c r="M465" i="53"/>
  <c r="I465" i="53" s="1"/>
  <c r="M466" i="53"/>
  <c r="I466" i="53" s="1"/>
  <c r="M468" i="53"/>
  <c r="I468" i="53" s="1"/>
  <c r="M469" i="53"/>
  <c r="I469" i="53" s="1"/>
  <c r="M471" i="53"/>
  <c r="I471" i="53" s="1"/>
  <c r="M472" i="53"/>
  <c r="I472" i="53" s="1"/>
  <c r="M473" i="53"/>
  <c r="I473" i="53" s="1"/>
  <c r="M475" i="53"/>
  <c r="I475" i="53" s="1"/>
  <c r="M476" i="53"/>
  <c r="I476" i="53" s="1"/>
  <c r="M478" i="53"/>
  <c r="I478" i="53" s="1"/>
  <c r="M479" i="53"/>
  <c r="I479" i="53" s="1"/>
  <c r="M480" i="53"/>
  <c r="I480" i="53" s="1"/>
  <c r="M482" i="53"/>
  <c r="I482" i="53" s="1"/>
  <c r="M483" i="53"/>
  <c r="I483" i="53" s="1"/>
  <c r="M484" i="53"/>
  <c r="I484" i="53" s="1"/>
  <c r="M485" i="53"/>
  <c r="I485" i="53" s="1"/>
  <c r="M486" i="53"/>
  <c r="I486" i="53" s="1"/>
  <c r="M488" i="53"/>
  <c r="I488" i="53" s="1"/>
  <c r="M489" i="53"/>
  <c r="I489" i="53" s="1"/>
  <c r="M490" i="53"/>
  <c r="I490" i="53" s="1"/>
  <c r="M494" i="53"/>
  <c r="I494" i="53" s="1"/>
  <c r="M495" i="53"/>
  <c r="I495" i="53" s="1"/>
  <c r="M496" i="53"/>
  <c r="I496" i="53" s="1"/>
  <c r="M497" i="53"/>
  <c r="I497" i="53" s="1"/>
  <c r="M498" i="53"/>
  <c r="I498" i="53" s="1"/>
  <c r="M501" i="53"/>
  <c r="I501" i="53" s="1"/>
  <c r="M503" i="53"/>
  <c r="I503" i="53" s="1"/>
  <c r="M504" i="53"/>
  <c r="I504" i="53" s="1"/>
  <c r="M505" i="53"/>
  <c r="I505" i="53" s="1"/>
  <c r="M506" i="53"/>
  <c r="I506" i="53" s="1"/>
  <c r="M508" i="53"/>
  <c r="I508" i="53" s="1"/>
  <c r="M510" i="53"/>
  <c r="I510" i="53" s="1"/>
  <c r="M511" i="53"/>
  <c r="I511" i="53" s="1"/>
  <c r="M513" i="53"/>
  <c r="I513" i="53" s="1"/>
  <c r="M514" i="53"/>
  <c r="I514" i="53" s="1"/>
  <c r="M516" i="53"/>
  <c r="I516" i="53" s="1"/>
  <c r="M517" i="53"/>
  <c r="I517" i="53" s="1"/>
  <c r="M518" i="53"/>
  <c r="I518" i="53" s="1"/>
  <c r="M519" i="53"/>
  <c r="I519" i="53" s="1"/>
  <c r="M521" i="53"/>
  <c r="I521" i="53" s="1"/>
  <c r="M522" i="53"/>
  <c r="I522" i="53" s="1"/>
  <c r="M523" i="53"/>
  <c r="I523" i="53" s="1"/>
  <c r="M525" i="53"/>
  <c r="I525" i="53" s="1"/>
  <c r="M526" i="53"/>
  <c r="I526" i="53" s="1"/>
  <c r="M527" i="53"/>
  <c r="I527" i="53" s="1"/>
  <c r="M531" i="53"/>
  <c r="I531" i="53" s="1"/>
  <c r="M384" i="53"/>
  <c r="I384" i="53" s="1"/>
  <c r="M474" i="53"/>
  <c r="I474" i="53" s="1"/>
  <c r="M515" i="53"/>
  <c r="I515" i="53" s="1"/>
  <c r="M422" i="53"/>
  <c r="I422" i="53" s="1"/>
  <c r="M243" i="53"/>
  <c r="I243" i="53" s="1"/>
  <c r="M133" i="53"/>
  <c r="I133" i="53" s="1"/>
  <c r="M227" i="53"/>
  <c r="I227" i="53" s="1"/>
  <c r="M173" i="53"/>
  <c r="I173" i="53" s="1"/>
  <c r="M271" i="53"/>
  <c r="I271" i="53" s="1"/>
  <c r="F4" i="53"/>
  <c r="F5" i="53"/>
  <c r="F8" i="53"/>
  <c r="F9" i="53"/>
  <c r="F10" i="53"/>
  <c r="F12" i="53"/>
  <c r="F13" i="53"/>
  <c r="F14" i="53"/>
  <c r="F16" i="53"/>
  <c r="F17" i="53"/>
  <c r="F18" i="53"/>
  <c r="F20" i="53"/>
  <c r="F21" i="53"/>
  <c r="F22" i="53"/>
  <c r="F25" i="53"/>
  <c r="F26" i="53"/>
  <c r="F29" i="53"/>
  <c r="F30" i="53"/>
  <c r="F32" i="53"/>
  <c r="F34" i="53"/>
  <c r="F36" i="53"/>
  <c r="F37" i="53"/>
  <c r="F40" i="53"/>
  <c r="F41" i="53"/>
  <c r="F45" i="53"/>
  <c r="F47" i="53"/>
  <c r="F48" i="53"/>
  <c r="F49" i="53"/>
  <c r="F51" i="53"/>
  <c r="F52" i="53"/>
  <c r="F54" i="53"/>
  <c r="F55" i="53"/>
  <c r="F56" i="53"/>
  <c r="F57" i="53"/>
  <c r="F59" i="53"/>
  <c r="F60" i="53"/>
  <c r="F61" i="53"/>
  <c r="F62" i="53"/>
  <c r="F63" i="53"/>
  <c r="F64" i="53"/>
  <c r="F65" i="53"/>
  <c r="F68" i="53"/>
  <c r="F69" i="53"/>
  <c r="F71" i="53"/>
  <c r="F72" i="53"/>
  <c r="F73" i="53"/>
  <c r="F74" i="53"/>
  <c r="F75" i="53"/>
  <c r="F79" i="53"/>
  <c r="F80" i="53"/>
  <c r="F82" i="53"/>
  <c r="F81" i="53"/>
  <c r="F83" i="53"/>
  <c r="F84" i="53"/>
  <c r="F85" i="53"/>
  <c r="F87" i="53"/>
  <c r="F88" i="53"/>
  <c r="F89" i="53"/>
  <c r="F90" i="53"/>
  <c r="F91" i="53"/>
  <c r="F92" i="53"/>
  <c r="F93" i="53"/>
  <c r="F94" i="53"/>
  <c r="F95" i="53"/>
  <c r="F96" i="53"/>
  <c r="F97" i="53"/>
  <c r="F100" i="53"/>
  <c r="F101" i="53"/>
  <c r="F102" i="53"/>
  <c r="F104" i="53"/>
  <c r="F105" i="53"/>
  <c r="F106" i="53"/>
  <c r="F107" i="53"/>
  <c r="F109" i="53"/>
  <c r="F110" i="53"/>
  <c r="F112" i="53"/>
  <c r="F114" i="53"/>
  <c r="F116" i="53"/>
  <c r="F117" i="53"/>
  <c r="F119" i="53"/>
  <c r="F120" i="53"/>
  <c r="F121" i="53"/>
  <c r="F124" i="53"/>
  <c r="F125" i="53"/>
  <c r="F126" i="53"/>
  <c r="F127" i="53"/>
  <c r="F129" i="53"/>
  <c r="F130" i="53"/>
  <c r="F131" i="53"/>
  <c r="F132" i="53"/>
  <c r="F135" i="53"/>
  <c r="F136" i="53"/>
  <c r="F137" i="53"/>
  <c r="F139" i="53"/>
  <c r="F141" i="53"/>
  <c r="F140" i="53"/>
  <c r="F142" i="53"/>
  <c r="F143" i="53"/>
  <c r="F144" i="53"/>
  <c r="F145" i="53"/>
  <c r="F146" i="53"/>
  <c r="F147" i="53"/>
  <c r="F149" i="53"/>
  <c r="F150" i="53"/>
  <c r="F151" i="53"/>
  <c r="F152" i="53"/>
  <c r="F155" i="53"/>
  <c r="F156" i="53"/>
  <c r="F157" i="53"/>
  <c r="F161" i="53"/>
  <c r="F162" i="53"/>
  <c r="F163" i="53"/>
  <c r="F165" i="53"/>
  <c r="F166" i="53"/>
  <c r="F167" i="53"/>
  <c r="F168" i="53"/>
  <c r="F170" i="53"/>
  <c r="F171" i="53"/>
  <c r="F172" i="53"/>
  <c r="F174" i="53"/>
  <c r="F176" i="53"/>
  <c r="F177" i="53"/>
  <c r="F178" i="53"/>
  <c r="F179" i="53"/>
  <c r="F180" i="53"/>
  <c r="F182" i="53"/>
  <c r="F183" i="53"/>
  <c r="F184" i="53"/>
  <c r="F186" i="53"/>
  <c r="F187" i="53"/>
  <c r="F189" i="53"/>
  <c r="F190" i="53"/>
  <c r="F191" i="53"/>
  <c r="F193" i="53"/>
  <c r="F194" i="53"/>
  <c r="F195" i="53"/>
  <c r="F196" i="53"/>
  <c r="F197" i="53"/>
  <c r="F200" i="53"/>
  <c r="F201" i="53"/>
  <c r="F202" i="53"/>
  <c r="F203" i="53"/>
  <c r="F205" i="53"/>
  <c r="F206" i="53"/>
  <c r="F207" i="53"/>
  <c r="F208" i="53"/>
  <c r="F209" i="53"/>
  <c r="F210" i="53"/>
  <c r="F213" i="53"/>
  <c r="F214" i="53"/>
  <c r="F215" i="53"/>
  <c r="F216" i="53"/>
  <c r="F217" i="53"/>
  <c r="F218" i="53"/>
  <c r="F219" i="53"/>
  <c r="F220" i="53"/>
  <c r="F223" i="53"/>
  <c r="F224" i="53"/>
  <c r="F225" i="53"/>
  <c r="F226" i="53"/>
  <c r="F228" i="53"/>
  <c r="F229" i="53"/>
  <c r="F230" i="53"/>
  <c r="F237" i="53"/>
  <c r="F236" i="53"/>
  <c r="F238" i="53"/>
  <c r="F239" i="53"/>
  <c r="F241" i="53"/>
  <c r="F240" i="53"/>
  <c r="F242" i="53"/>
  <c r="F244" i="53"/>
  <c r="F245" i="53"/>
  <c r="F246" i="53"/>
  <c r="F247" i="53"/>
  <c r="F248" i="53"/>
  <c r="F249" i="53"/>
  <c r="F250" i="53"/>
  <c r="F251" i="53"/>
  <c r="F254" i="53"/>
  <c r="F255" i="53"/>
  <c r="F259" i="53"/>
  <c r="F258" i="53"/>
  <c r="F260" i="53"/>
  <c r="F261" i="53"/>
  <c r="F263" i="53"/>
  <c r="F264" i="53"/>
  <c r="F265" i="53"/>
  <c r="F267" i="53"/>
  <c r="F268" i="53"/>
  <c r="F269" i="53"/>
  <c r="F270" i="53"/>
  <c r="F272" i="53"/>
  <c r="F273" i="53"/>
  <c r="F276" i="53"/>
  <c r="F277" i="53"/>
  <c r="F279" i="53"/>
  <c r="F281" i="53"/>
  <c r="F282" i="53"/>
  <c r="F283" i="53"/>
  <c r="F284" i="53"/>
  <c r="F285" i="53"/>
  <c r="F287" i="53"/>
  <c r="F288" i="53"/>
  <c r="F289" i="53"/>
  <c r="F290" i="53"/>
  <c r="F291" i="53"/>
  <c r="F292" i="53"/>
  <c r="F293" i="53"/>
  <c r="F295" i="53"/>
  <c r="F296" i="53"/>
  <c r="F297" i="53"/>
  <c r="F298" i="53"/>
  <c r="F299" i="53"/>
  <c r="F300" i="53"/>
  <c r="F301" i="53"/>
  <c r="F302" i="53"/>
  <c r="F303" i="53"/>
  <c r="F305" i="53"/>
  <c r="F306" i="53"/>
  <c r="F307" i="53"/>
  <c r="F308" i="53"/>
  <c r="F310" i="53"/>
  <c r="F311" i="53"/>
  <c r="F313" i="53"/>
  <c r="F314" i="53"/>
  <c r="F316" i="53"/>
  <c r="F317" i="53"/>
  <c r="F321" i="53"/>
  <c r="F322" i="53"/>
  <c r="F324" i="53"/>
  <c r="F325" i="53"/>
  <c r="F326" i="53"/>
  <c r="F327" i="53"/>
  <c r="F328" i="53"/>
  <c r="F329" i="53"/>
  <c r="F331" i="53"/>
  <c r="F332" i="53"/>
  <c r="F333" i="53"/>
  <c r="F334" i="53"/>
  <c r="F337" i="53"/>
  <c r="F338" i="53"/>
  <c r="F339" i="53"/>
  <c r="F341" i="53"/>
  <c r="F342" i="53"/>
  <c r="F343" i="53"/>
  <c r="F345" i="53"/>
  <c r="F346" i="53"/>
  <c r="F348" i="53"/>
  <c r="F349" i="53"/>
  <c r="F350" i="53"/>
  <c r="F351" i="53"/>
  <c r="F353" i="53"/>
  <c r="F354" i="53"/>
  <c r="F355" i="53"/>
  <c r="F356" i="53"/>
  <c r="F357" i="53"/>
  <c r="F359" i="53"/>
  <c r="F360" i="53"/>
  <c r="F361" i="53"/>
  <c r="F363" i="53"/>
  <c r="F364" i="53"/>
  <c r="F369" i="53"/>
  <c r="F370" i="53"/>
  <c r="F371" i="53"/>
  <c r="F373" i="53"/>
  <c r="F374" i="53"/>
  <c r="F375" i="53"/>
  <c r="F377" i="53"/>
  <c r="F378" i="53"/>
  <c r="F379" i="53"/>
  <c r="F381" i="53"/>
  <c r="F382" i="53"/>
  <c r="F383" i="53"/>
  <c r="F385" i="53"/>
  <c r="F386" i="53"/>
  <c r="F387" i="53"/>
  <c r="F390" i="53"/>
  <c r="F391" i="53"/>
  <c r="F392" i="53"/>
  <c r="F393" i="53"/>
  <c r="F397" i="53"/>
  <c r="F398" i="53"/>
  <c r="F399" i="53"/>
  <c r="F402" i="53"/>
  <c r="F404" i="53"/>
  <c r="F405" i="53"/>
  <c r="F406" i="53"/>
  <c r="F407" i="53"/>
  <c r="F410" i="53"/>
  <c r="F411" i="53"/>
  <c r="F412" i="53"/>
  <c r="F414" i="53"/>
  <c r="F415" i="53"/>
  <c r="F417" i="53"/>
  <c r="F416" i="53"/>
  <c r="F418" i="53"/>
  <c r="F419" i="53"/>
  <c r="F420" i="53"/>
  <c r="F421" i="53"/>
  <c r="F423" i="53"/>
  <c r="F424" i="53"/>
  <c r="F425" i="53"/>
  <c r="F426" i="53"/>
  <c r="F427" i="53"/>
  <c r="F429" i="53"/>
  <c r="F430" i="53"/>
  <c r="F431" i="53"/>
  <c r="F432" i="53"/>
  <c r="F434" i="53"/>
  <c r="F433" i="53"/>
  <c r="F435" i="53"/>
  <c r="F436" i="53"/>
  <c r="F437" i="53"/>
  <c r="F438" i="53"/>
  <c r="F440" i="53"/>
  <c r="F441" i="53"/>
  <c r="F442" i="53"/>
  <c r="F443" i="53"/>
  <c r="F444" i="53"/>
  <c r="F445" i="53"/>
  <c r="F447" i="53"/>
  <c r="F448" i="53"/>
  <c r="F450" i="53"/>
  <c r="F452" i="53"/>
  <c r="F453" i="53"/>
  <c r="F455" i="53"/>
  <c r="F456" i="53"/>
  <c r="F457" i="53"/>
  <c r="F458" i="53"/>
  <c r="F459" i="53"/>
  <c r="F460" i="53"/>
  <c r="F461" i="53"/>
  <c r="F462" i="53"/>
  <c r="F463" i="53"/>
  <c r="F464" i="53"/>
  <c r="F465" i="53"/>
  <c r="F466" i="53"/>
  <c r="F468" i="53"/>
  <c r="F469" i="53"/>
  <c r="F471" i="53"/>
  <c r="F472" i="53"/>
  <c r="F473" i="53"/>
  <c r="F475" i="53"/>
  <c r="F476" i="53"/>
  <c r="F478" i="53"/>
  <c r="F479" i="53"/>
  <c r="F480" i="53"/>
  <c r="F482" i="53"/>
  <c r="F483" i="53"/>
  <c r="F484" i="53"/>
  <c r="F485" i="53"/>
  <c r="F486" i="53"/>
  <c r="F488" i="53"/>
  <c r="F489" i="53"/>
  <c r="F490" i="53"/>
  <c r="F494" i="53"/>
  <c r="F495" i="53"/>
  <c r="F496" i="53"/>
  <c r="F497" i="53"/>
  <c r="F498" i="53"/>
  <c r="F501" i="53"/>
  <c r="F503" i="53"/>
  <c r="F504" i="53"/>
  <c r="F505" i="53"/>
  <c r="F506" i="53"/>
  <c r="F508" i="53"/>
  <c r="F510" i="53"/>
  <c r="F511" i="53"/>
  <c r="F513" i="53"/>
  <c r="F514" i="53"/>
  <c r="F516" i="53"/>
  <c r="F517" i="53"/>
  <c r="F518" i="53"/>
  <c r="F519" i="53"/>
  <c r="F521" i="53"/>
  <c r="F522" i="53"/>
  <c r="F523" i="53"/>
  <c r="F525" i="53"/>
  <c r="F526" i="53"/>
  <c r="F527" i="53"/>
  <c r="F531" i="53"/>
  <c r="F384" i="53"/>
  <c r="F474" i="53"/>
  <c r="F515" i="53"/>
  <c r="F422" i="53"/>
  <c r="F243" i="53"/>
  <c r="F133" i="53"/>
  <c r="F227" i="53"/>
  <c r="F173" i="53"/>
  <c r="F271" i="53"/>
  <c r="M4" i="51"/>
  <c r="I4" i="51" s="1"/>
  <c r="M5" i="51"/>
  <c r="I5" i="51" s="1"/>
  <c r="M8" i="51"/>
  <c r="I8" i="51" s="1"/>
  <c r="M9" i="51"/>
  <c r="I9" i="51" s="1"/>
  <c r="M10" i="51"/>
  <c r="I10" i="51" s="1"/>
  <c r="M12" i="51"/>
  <c r="I12" i="51" s="1"/>
  <c r="M13" i="51"/>
  <c r="I13" i="51" s="1"/>
  <c r="M14" i="51"/>
  <c r="I14" i="51" s="1"/>
  <c r="M16" i="51"/>
  <c r="I16" i="51" s="1"/>
  <c r="M17" i="51"/>
  <c r="I17" i="51" s="1"/>
  <c r="M18" i="51"/>
  <c r="I18" i="51" s="1"/>
  <c r="M20" i="51"/>
  <c r="I20" i="51" s="1"/>
  <c r="M21" i="51"/>
  <c r="I21" i="51" s="1"/>
  <c r="M22" i="51"/>
  <c r="I22" i="51" s="1"/>
  <c r="M25" i="51"/>
  <c r="I25" i="51" s="1"/>
  <c r="M26" i="51"/>
  <c r="I26" i="51" s="1"/>
  <c r="M29" i="51"/>
  <c r="I29" i="51" s="1"/>
  <c r="M30" i="51"/>
  <c r="I30" i="51" s="1"/>
  <c r="M32" i="51"/>
  <c r="I32" i="51" s="1"/>
  <c r="M34" i="51"/>
  <c r="I34" i="51" s="1"/>
  <c r="M36" i="51"/>
  <c r="I36" i="51" s="1"/>
  <c r="M37" i="51"/>
  <c r="I37" i="51" s="1"/>
  <c r="M40" i="51"/>
  <c r="I40" i="51" s="1"/>
  <c r="M41" i="51"/>
  <c r="I41" i="51" s="1"/>
  <c r="M45" i="51"/>
  <c r="I45" i="51" s="1"/>
  <c r="M47" i="51"/>
  <c r="I47" i="51" s="1"/>
  <c r="M48" i="51"/>
  <c r="I48" i="51" s="1"/>
  <c r="M49" i="51"/>
  <c r="I49" i="51" s="1"/>
  <c r="M51" i="51"/>
  <c r="I51" i="51" s="1"/>
  <c r="M52" i="51"/>
  <c r="I52" i="51" s="1"/>
  <c r="M55" i="51"/>
  <c r="I55" i="51" s="1"/>
  <c r="M56" i="51"/>
  <c r="I56" i="51" s="1"/>
  <c r="M57" i="51"/>
  <c r="I57" i="51" s="1"/>
  <c r="M58" i="51"/>
  <c r="I58" i="51" s="1"/>
  <c r="M60" i="51"/>
  <c r="I60" i="51" s="1"/>
  <c r="M61" i="51"/>
  <c r="I61" i="51" s="1"/>
  <c r="M62" i="51"/>
  <c r="I62" i="51" s="1"/>
  <c r="M63" i="51"/>
  <c r="I63" i="51" s="1"/>
  <c r="M64" i="51"/>
  <c r="I64" i="51" s="1"/>
  <c r="M65" i="51"/>
  <c r="I65" i="51" s="1"/>
  <c r="M66" i="51"/>
  <c r="I66" i="51" s="1"/>
  <c r="M69" i="51"/>
  <c r="I69" i="51" s="1"/>
  <c r="M70" i="51"/>
  <c r="I70" i="51" s="1"/>
  <c r="M72" i="51"/>
  <c r="I72" i="51" s="1"/>
  <c r="M73" i="51"/>
  <c r="I73" i="51" s="1"/>
  <c r="M74" i="51"/>
  <c r="I74" i="51" s="1"/>
  <c r="M77" i="51"/>
  <c r="I77" i="51" s="1"/>
  <c r="M75" i="51"/>
  <c r="I75" i="51" s="1"/>
  <c r="M76" i="51"/>
  <c r="I76" i="51" s="1"/>
  <c r="M81" i="51"/>
  <c r="I81" i="51" s="1"/>
  <c r="M82" i="51"/>
  <c r="I82" i="51" s="1"/>
  <c r="M84" i="51"/>
  <c r="I84" i="51" s="1"/>
  <c r="M83" i="51"/>
  <c r="I83" i="51" s="1"/>
  <c r="M85" i="51"/>
  <c r="I85" i="51" s="1"/>
  <c r="M86" i="51"/>
  <c r="I86" i="51" s="1"/>
  <c r="M87" i="51"/>
  <c r="I87" i="51" s="1"/>
  <c r="M89" i="51"/>
  <c r="I89" i="51" s="1"/>
  <c r="M90" i="51"/>
  <c r="I90" i="51" s="1"/>
  <c r="M91" i="51"/>
  <c r="I91" i="51" s="1"/>
  <c r="M92" i="51"/>
  <c r="I92" i="51" s="1"/>
  <c r="M93" i="51"/>
  <c r="I93" i="51" s="1"/>
  <c r="M95" i="51"/>
  <c r="I95" i="51" s="1"/>
  <c r="M94" i="51"/>
  <c r="I94" i="51" s="1"/>
  <c r="M96" i="51"/>
  <c r="I96" i="51" s="1"/>
  <c r="M97" i="51"/>
  <c r="I97" i="51" s="1"/>
  <c r="M98" i="51"/>
  <c r="I98" i="51" s="1"/>
  <c r="M99" i="51"/>
  <c r="I99" i="51" s="1"/>
  <c r="M100" i="51"/>
  <c r="I100" i="51" s="1"/>
  <c r="M101" i="51"/>
  <c r="I101" i="51" s="1"/>
  <c r="M102" i="51"/>
  <c r="I102" i="51" s="1"/>
  <c r="M103" i="51"/>
  <c r="I103" i="51" s="1"/>
  <c r="M106" i="51"/>
  <c r="I106" i="51" s="1"/>
  <c r="M107" i="51"/>
  <c r="I107" i="51" s="1"/>
  <c r="M108" i="51"/>
  <c r="I108" i="51" s="1"/>
  <c r="M110" i="51"/>
  <c r="I110" i="51" s="1"/>
  <c r="M111" i="51"/>
  <c r="I111" i="51" s="1"/>
  <c r="M112" i="51"/>
  <c r="I112" i="51" s="1"/>
  <c r="M113" i="51"/>
  <c r="I113" i="51" s="1"/>
  <c r="M115" i="51"/>
  <c r="I115" i="51" s="1"/>
  <c r="M116" i="51"/>
  <c r="I116" i="51" s="1"/>
  <c r="M117" i="51"/>
  <c r="I117" i="51" s="1"/>
  <c r="M119" i="51"/>
  <c r="I119" i="51" s="1"/>
  <c r="M120" i="51"/>
  <c r="I120" i="51" s="1"/>
  <c r="M121" i="51"/>
  <c r="I121" i="51" s="1"/>
  <c r="M122" i="51"/>
  <c r="I122" i="51" s="1"/>
  <c r="M123" i="51"/>
  <c r="I123" i="51" s="1"/>
  <c r="M125" i="51"/>
  <c r="I125" i="51" s="1"/>
  <c r="M126" i="51"/>
  <c r="I126" i="51" s="1"/>
  <c r="M127" i="51"/>
  <c r="I127" i="51" s="1"/>
  <c r="M130" i="51"/>
  <c r="I130" i="51" s="1"/>
  <c r="M131" i="51"/>
  <c r="I131" i="51" s="1"/>
  <c r="M132" i="51"/>
  <c r="I132" i="51" s="1"/>
  <c r="M134" i="51"/>
  <c r="I134" i="51" s="1"/>
  <c r="M135" i="51"/>
  <c r="I135" i="51" s="1"/>
  <c r="M136" i="51"/>
  <c r="I136" i="51" s="1"/>
  <c r="M137" i="51"/>
  <c r="I137" i="51" s="1"/>
  <c r="M140" i="51"/>
  <c r="I140" i="51" s="1"/>
  <c r="M141" i="51"/>
  <c r="I141" i="51" s="1"/>
  <c r="M142" i="51"/>
  <c r="I142" i="51" s="1"/>
  <c r="M144" i="51"/>
  <c r="I144" i="51" s="1"/>
  <c r="M145" i="51"/>
  <c r="I145" i="51" s="1"/>
  <c r="M146" i="51"/>
  <c r="I146" i="51" s="1"/>
  <c r="M147" i="51"/>
  <c r="I147" i="51" s="1"/>
  <c r="M148" i="51"/>
  <c r="I148" i="51" s="1"/>
  <c r="M149" i="51"/>
  <c r="I149" i="51" s="1"/>
  <c r="M150" i="51"/>
  <c r="I150" i="51" s="1"/>
  <c r="M151" i="51"/>
  <c r="I151" i="51" s="1"/>
  <c r="M152" i="51"/>
  <c r="I152" i="51" s="1"/>
  <c r="M154" i="51"/>
  <c r="I154" i="51" s="1"/>
  <c r="M155" i="51"/>
  <c r="I155" i="51" s="1"/>
  <c r="M156" i="51"/>
  <c r="I156" i="51" s="1"/>
  <c r="M157" i="51"/>
  <c r="I157" i="51" s="1"/>
  <c r="M161" i="51"/>
  <c r="I161" i="51" s="1"/>
  <c r="M162" i="51"/>
  <c r="I162" i="51" s="1"/>
  <c r="M163" i="51"/>
  <c r="I163" i="51" s="1"/>
  <c r="M166" i="51"/>
  <c r="I166" i="51" s="1"/>
  <c r="M167" i="51"/>
  <c r="I167" i="51" s="1"/>
  <c r="M168" i="51"/>
  <c r="I168" i="51" s="1"/>
  <c r="M170" i="51"/>
  <c r="I170" i="51" s="1"/>
  <c r="M171" i="51"/>
  <c r="I171" i="51" s="1"/>
  <c r="M172" i="51"/>
  <c r="I172" i="51" s="1"/>
  <c r="M174" i="51"/>
  <c r="I174" i="51" s="1"/>
  <c r="M175" i="51"/>
  <c r="I175" i="51" s="1"/>
  <c r="M176" i="51"/>
  <c r="I176" i="51" s="1"/>
  <c r="M178" i="51"/>
  <c r="I178" i="51" s="1"/>
  <c r="M180" i="51"/>
  <c r="I180" i="51" s="1"/>
  <c r="M181" i="51"/>
  <c r="I181" i="51" s="1"/>
  <c r="M182" i="51"/>
  <c r="I182" i="51" s="1"/>
  <c r="M183" i="51"/>
  <c r="I183" i="51" s="1"/>
  <c r="M184" i="51"/>
  <c r="I184" i="51" s="1"/>
  <c r="M186" i="51"/>
  <c r="I186" i="51" s="1"/>
  <c r="M187" i="51"/>
  <c r="I187" i="51" s="1"/>
  <c r="M188" i="51"/>
  <c r="I188" i="51" s="1"/>
  <c r="M189" i="51"/>
  <c r="I189" i="51" s="1"/>
  <c r="M191" i="51"/>
  <c r="I191" i="51" s="1"/>
  <c r="M192" i="51"/>
  <c r="I192" i="51" s="1"/>
  <c r="M193" i="51"/>
  <c r="I193" i="51" s="1"/>
  <c r="M195" i="51"/>
  <c r="I195" i="51" s="1"/>
  <c r="M196" i="51"/>
  <c r="I196" i="51" s="1"/>
  <c r="M197" i="51"/>
  <c r="I197" i="51" s="1"/>
  <c r="M199" i="51"/>
  <c r="I199" i="51" s="1"/>
  <c r="M200" i="51"/>
  <c r="I200" i="51" s="1"/>
  <c r="M201" i="51"/>
  <c r="I201" i="51" s="1"/>
  <c r="M202" i="51"/>
  <c r="I202" i="51" s="1"/>
  <c r="M203" i="51"/>
  <c r="I203" i="51" s="1"/>
  <c r="M206" i="51"/>
  <c r="I206" i="51" s="1"/>
  <c r="M207" i="51"/>
  <c r="I207" i="51" s="1"/>
  <c r="M208" i="51"/>
  <c r="I208" i="51" s="1"/>
  <c r="M209" i="51"/>
  <c r="I209" i="51" s="1"/>
  <c r="M210" i="51"/>
  <c r="I210" i="51" s="1"/>
  <c r="M212" i="51"/>
  <c r="I212" i="51" s="1"/>
  <c r="M213" i="51"/>
  <c r="I213" i="51" s="1"/>
  <c r="M214" i="51"/>
  <c r="I214" i="51" s="1"/>
  <c r="M215" i="51"/>
  <c r="I215" i="51" s="1"/>
  <c r="M216" i="51"/>
  <c r="I216" i="51" s="1"/>
  <c r="M219" i="51"/>
  <c r="I219" i="51" s="1"/>
  <c r="M220" i="51"/>
  <c r="I220" i="51" s="1"/>
  <c r="M221" i="51"/>
  <c r="I221" i="51" s="1"/>
  <c r="M222" i="51"/>
  <c r="I222" i="51" s="1"/>
  <c r="M223" i="51"/>
  <c r="I223" i="51" s="1"/>
  <c r="M224" i="51"/>
  <c r="I224" i="51" s="1"/>
  <c r="M225" i="51"/>
  <c r="I225" i="51" s="1"/>
  <c r="M226" i="51"/>
  <c r="I226" i="51" s="1"/>
  <c r="M228" i="51"/>
  <c r="I228" i="51" s="1"/>
  <c r="M229" i="51"/>
  <c r="I229" i="51" s="1"/>
  <c r="M230" i="51"/>
  <c r="I230" i="51" s="1"/>
  <c r="M231" i="51"/>
  <c r="I231" i="51" s="1"/>
  <c r="M233" i="51"/>
  <c r="I233" i="51" s="1"/>
  <c r="M234" i="51"/>
  <c r="I234" i="51" s="1"/>
  <c r="M235" i="51"/>
  <c r="I235" i="51" s="1"/>
  <c r="M237" i="51"/>
  <c r="I237" i="51" s="1"/>
  <c r="M240" i="51"/>
  <c r="I240" i="51" s="1"/>
  <c r="M243" i="51"/>
  <c r="I243" i="51" s="1"/>
  <c r="M244" i="51"/>
  <c r="I244" i="51" s="1"/>
  <c r="M246" i="51"/>
  <c r="I246" i="51" s="1"/>
  <c r="M245" i="51"/>
  <c r="I245" i="51" s="1"/>
  <c r="M247" i="51"/>
  <c r="I247" i="51" s="1"/>
  <c r="M248" i="51"/>
  <c r="I248" i="51" s="1"/>
  <c r="M249" i="51"/>
  <c r="I249" i="51" s="1"/>
  <c r="M251" i="51"/>
  <c r="I251" i="51" s="1"/>
  <c r="M252" i="51"/>
  <c r="I252" i="51" s="1"/>
  <c r="M253" i="51"/>
  <c r="I253" i="51" s="1"/>
  <c r="M254" i="51"/>
  <c r="I254" i="51" s="1"/>
  <c r="M255" i="51"/>
  <c r="I255" i="51" s="1"/>
  <c r="M256" i="51"/>
  <c r="I256" i="51" s="1"/>
  <c r="M257" i="51"/>
  <c r="I257" i="51" s="1"/>
  <c r="M258" i="51"/>
  <c r="I258" i="51" s="1"/>
  <c r="M261" i="51"/>
  <c r="I261" i="51" s="1"/>
  <c r="M262" i="51"/>
  <c r="I262" i="51" s="1"/>
  <c r="M263" i="51"/>
  <c r="I263" i="51" s="1"/>
  <c r="M266" i="51"/>
  <c r="I266" i="51" s="1"/>
  <c r="M267" i="51"/>
  <c r="I267" i="51" s="1"/>
  <c r="M268" i="51"/>
  <c r="I268" i="51" s="1"/>
  <c r="M270" i="51"/>
  <c r="I270" i="51" s="1"/>
  <c r="M271" i="51"/>
  <c r="I271" i="51" s="1"/>
  <c r="M272" i="51"/>
  <c r="I272" i="51" s="1"/>
  <c r="M274" i="51"/>
  <c r="I274" i="51" s="1"/>
  <c r="M275" i="51"/>
  <c r="I275" i="51" s="1"/>
  <c r="M276" i="51"/>
  <c r="I276" i="51" s="1"/>
  <c r="M278" i="51"/>
  <c r="I278" i="51" s="1"/>
  <c r="M279" i="51"/>
  <c r="I279" i="51" s="1"/>
  <c r="M281" i="51"/>
  <c r="I281" i="51" s="1"/>
  <c r="M282" i="51"/>
  <c r="I282" i="51" s="1"/>
  <c r="M283" i="51"/>
  <c r="I283" i="51" s="1"/>
  <c r="M285" i="51"/>
  <c r="I285" i="51" s="1"/>
  <c r="M287" i="51"/>
  <c r="I287" i="51" s="1"/>
  <c r="M288" i="51"/>
  <c r="I288" i="51" s="1"/>
  <c r="M289" i="51"/>
  <c r="I289" i="51" s="1"/>
  <c r="M290" i="51"/>
  <c r="I290" i="51" s="1"/>
  <c r="M291" i="51"/>
  <c r="I291" i="51" s="1"/>
  <c r="M293" i="51"/>
  <c r="I293" i="51" s="1"/>
  <c r="M294" i="51"/>
  <c r="I294" i="51" s="1"/>
  <c r="M295" i="51"/>
  <c r="I295" i="51" s="1"/>
  <c r="M296" i="51"/>
  <c r="I296" i="51" s="1"/>
  <c r="M297" i="51"/>
  <c r="I297" i="51" s="1"/>
  <c r="M298" i="51"/>
  <c r="I298" i="51" s="1"/>
  <c r="M299" i="51"/>
  <c r="I299" i="51" s="1"/>
  <c r="M301" i="51"/>
  <c r="I301" i="51" s="1"/>
  <c r="M302" i="51"/>
  <c r="I302" i="51" s="1"/>
  <c r="M303" i="51"/>
  <c r="I303" i="51" s="1"/>
  <c r="M304" i="51"/>
  <c r="I304" i="51" s="1"/>
  <c r="M305" i="51"/>
  <c r="I305" i="51" s="1"/>
  <c r="M306" i="51"/>
  <c r="I306" i="51" s="1"/>
  <c r="M307" i="51"/>
  <c r="I307" i="51" s="1"/>
  <c r="M308" i="51"/>
  <c r="I308" i="51" s="1"/>
  <c r="M309" i="51"/>
  <c r="I309" i="51" s="1"/>
  <c r="M311" i="51"/>
  <c r="I311" i="51" s="1"/>
  <c r="M312" i="51"/>
  <c r="I312" i="51" s="1"/>
  <c r="M313" i="51"/>
  <c r="I313" i="51" s="1"/>
  <c r="M314" i="51"/>
  <c r="I314" i="51" s="1"/>
  <c r="M316" i="51"/>
  <c r="I316" i="51" s="1"/>
  <c r="M317" i="51"/>
  <c r="I317" i="51" s="1"/>
  <c r="M318" i="51"/>
  <c r="I318" i="51" s="1"/>
  <c r="M320" i="51"/>
  <c r="I320" i="51" s="1"/>
  <c r="M322" i="51"/>
  <c r="I322" i="51" s="1"/>
  <c r="M323" i="51"/>
  <c r="I323" i="51" s="1"/>
  <c r="M324" i="51"/>
  <c r="I324" i="51" s="1"/>
  <c r="M328" i="51"/>
  <c r="I328" i="51" s="1"/>
  <c r="M329" i="51"/>
  <c r="I329" i="51" s="1"/>
  <c r="M331" i="51"/>
  <c r="I331" i="51" s="1"/>
  <c r="M332" i="51"/>
  <c r="I332" i="51" s="1"/>
  <c r="M333" i="51"/>
  <c r="I333" i="51" s="1"/>
  <c r="M334" i="51"/>
  <c r="I334" i="51" s="1"/>
  <c r="M335" i="51"/>
  <c r="I335" i="51" s="1"/>
  <c r="M336" i="51"/>
  <c r="I336" i="51" s="1"/>
  <c r="M338" i="51"/>
  <c r="I338" i="51" s="1"/>
  <c r="M339" i="51"/>
  <c r="I339" i="51" s="1"/>
  <c r="M340" i="51"/>
  <c r="I340" i="51" s="1"/>
  <c r="M341" i="51"/>
  <c r="I341" i="51" s="1"/>
  <c r="M344" i="51"/>
  <c r="I344" i="51" s="1"/>
  <c r="M345" i="51"/>
  <c r="I345" i="51" s="1"/>
  <c r="M346" i="51"/>
  <c r="I346" i="51" s="1"/>
  <c r="M348" i="51"/>
  <c r="I348" i="51" s="1"/>
  <c r="M349" i="51"/>
  <c r="I349" i="51" s="1"/>
  <c r="M350" i="51"/>
  <c r="I350" i="51" s="1"/>
  <c r="M352" i="51"/>
  <c r="I352" i="51" s="1"/>
  <c r="M353" i="51"/>
  <c r="I353" i="51" s="1"/>
  <c r="M355" i="51"/>
  <c r="I355" i="51" s="1"/>
  <c r="M356" i="51"/>
  <c r="I356" i="51" s="1"/>
  <c r="M357" i="51"/>
  <c r="I357" i="51" s="1"/>
  <c r="M358" i="51"/>
  <c r="I358" i="51" s="1"/>
  <c r="M360" i="51"/>
  <c r="I360" i="51" s="1"/>
  <c r="M361" i="51"/>
  <c r="I361" i="51" s="1"/>
  <c r="M362" i="51"/>
  <c r="I362" i="51" s="1"/>
  <c r="M363" i="51"/>
  <c r="I363" i="51" s="1"/>
  <c r="M364" i="51"/>
  <c r="I364" i="51" s="1"/>
  <c r="M366" i="51"/>
  <c r="I366" i="51" s="1"/>
  <c r="M367" i="51"/>
  <c r="I367" i="51" s="1"/>
  <c r="M368" i="51"/>
  <c r="I368" i="51" s="1"/>
  <c r="M370" i="51"/>
  <c r="I370" i="51" s="1"/>
  <c r="M375" i="51"/>
  <c r="I375" i="51" s="1"/>
  <c r="M376" i="51"/>
  <c r="I376" i="51" s="1"/>
  <c r="M377" i="51"/>
  <c r="I377" i="51" s="1"/>
  <c r="M379" i="51"/>
  <c r="I379" i="51" s="1"/>
  <c r="M380" i="51"/>
  <c r="I380" i="51" s="1"/>
  <c r="M381" i="51"/>
  <c r="I381" i="51" s="1"/>
  <c r="M383" i="51"/>
  <c r="I383" i="51" s="1"/>
  <c r="M384" i="51"/>
  <c r="I384" i="51" s="1"/>
  <c r="M385" i="51"/>
  <c r="I385" i="51" s="1"/>
  <c r="M387" i="51"/>
  <c r="I387" i="51" s="1"/>
  <c r="M388" i="51"/>
  <c r="I388" i="51" s="1"/>
  <c r="M389" i="51"/>
  <c r="I389" i="51" s="1"/>
  <c r="M391" i="51"/>
  <c r="I391" i="51" s="1"/>
  <c r="M392" i="51"/>
  <c r="I392" i="51" s="1"/>
  <c r="M393" i="51"/>
  <c r="I393" i="51" s="1"/>
  <c r="M396" i="51"/>
  <c r="I396" i="51" s="1"/>
  <c r="M397" i="51"/>
  <c r="I397" i="51" s="1"/>
  <c r="M398" i="51"/>
  <c r="I398" i="51" s="1"/>
  <c r="M399" i="51"/>
  <c r="I399" i="51" s="1"/>
  <c r="M403" i="51"/>
  <c r="I403" i="51" s="1"/>
  <c r="M405" i="51"/>
  <c r="I405" i="51" s="1"/>
  <c r="M406" i="51"/>
  <c r="I406" i="51" s="1"/>
  <c r="M409" i="51"/>
  <c r="I409" i="51" s="1"/>
  <c r="M411" i="51"/>
  <c r="I411" i="51" s="1"/>
  <c r="M412" i="51"/>
  <c r="I412" i="51" s="1"/>
  <c r="M413" i="51"/>
  <c r="I413" i="51" s="1"/>
  <c r="M414" i="51"/>
  <c r="I414" i="51" s="1"/>
  <c r="M417" i="51"/>
  <c r="I417" i="51" s="1"/>
  <c r="M418" i="51"/>
  <c r="I418" i="51" s="1"/>
  <c r="M419" i="51"/>
  <c r="I419" i="51" s="1"/>
  <c r="M421" i="51"/>
  <c r="I421" i="51" s="1"/>
  <c r="M422" i="51"/>
  <c r="I422" i="51" s="1"/>
  <c r="M424" i="51"/>
  <c r="I424" i="51" s="1"/>
  <c r="M423" i="51"/>
  <c r="I423" i="51" s="1"/>
  <c r="M425" i="51"/>
  <c r="I425" i="51" s="1"/>
  <c r="M426" i="51"/>
  <c r="I426" i="51" s="1"/>
  <c r="M427" i="51"/>
  <c r="I427" i="51" s="1"/>
  <c r="M429" i="51"/>
  <c r="I429" i="51" s="1"/>
  <c r="M430" i="51"/>
  <c r="I430" i="51" s="1"/>
  <c r="M431" i="51"/>
  <c r="I431" i="51" s="1"/>
  <c r="M432" i="51"/>
  <c r="I432" i="51" s="1"/>
  <c r="M433" i="51"/>
  <c r="I433" i="51" s="1"/>
  <c r="M434" i="51"/>
  <c r="I434" i="51" s="1"/>
  <c r="M436" i="51"/>
  <c r="I436" i="51" s="1"/>
  <c r="M437" i="51"/>
  <c r="I437" i="51" s="1"/>
  <c r="M438" i="51"/>
  <c r="I438" i="51" s="1"/>
  <c r="M439" i="51"/>
  <c r="I439" i="51" s="1"/>
  <c r="M440" i="51"/>
  <c r="I440" i="51" s="1"/>
  <c r="M441" i="51"/>
  <c r="I441" i="51" s="1"/>
  <c r="M442" i="51"/>
  <c r="I442" i="51" s="1"/>
  <c r="M443" i="51"/>
  <c r="I443" i="51" s="1"/>
  <c r="M444" i="51"/>
  <c r="I444" i="51" s="1"/>
  <c r="M445" i="51"/>
  <c r="I445" i="51" s="1"/>
  <c r="M447" i="51"/>
  <c r="I447" i="51" s="1"/>
  <c r="M448" i="51"/>
  <c r="I448" i="51" s="1"/>
  <c r="M449" i="51"/>
  <c r="I449" i="51" s="1"/>
  <c r="M450" i="51"/>
  <c r="I450" i="51" s="1"/>
  <c r="M451" i="51"/>
  <c r="I451" i="51" s="1"/>
  <c r="M452" i="51"/>
  <c r="I452" i="51" s="1"/>
  <c r="M454" i="51"/>
  <c r="I454" i="51" s="1"/>
  <c r="M455" i="51"/>
  <c r="I455" i="51" s="1"/>
  <c r="M457" i="51"/>
  <c r="I457" i="51" s="1"/>
  <c r="M459" i="51"/>
  <c r="I459" i="51" s="1"/>
  <c r="M460" i="51"/>
  <c r="I460" i="51" s="1"/>
  <c r="M462" i="51"/>
  <c r="I462" i="51" s="1"/>
  <c r="M463" i="51"/>
  <c r="I463" i="51" s="1"/>
  <c r="M464" i="51"/>
  <c r="I464" i="51" s="1"/>
  <c r="M465" i="51"/>
  <c r="I465" i="51" s="1"/>
  <c r="M466" i="51"/>
  <c r="I466" i="51" s="1"/>
  <c r="M467" i="51"/>
  <c r="I467" i="51" s="1"/>
  <c r="M468" i="51"/>
  <c r="I468" i="51" s="1"/>
  <c r="M469" i="51"/>
  <c r="I469" i="51" s="1"/>
  <c r="M471" i="51"/>
  <c r="I471" i="51" s="1"/>
  <c r="M472" i="51"/>
  <c r="I472" i="51" s="1"/>
  <c r="M474" i="51"/>
  <c r="I474" i="51" s="1"/>
  <c r="M475" i="51"/>
  <c r="I475" i="51" s="1"/>
  <c r="M477" i="51"/>
  <c r="I477" i="51" s="1"/>
  <c r="M478" i="51"/>
  <c r="I478" i="51" s="1"/>
  <c r="M479" i="51"/>
  <c r="I479" i="51" s="1"/>
  <c r="M481" i="51"/>
  <c r="I481" i="51" s="1"/>
  <c r="M482" i="51"/>
  <c r="I482" i="51" s="1"/>
  <c r="M484" i="51"/>
  <c r="I484" i="51" s="1"/>
  <c r="M485" i="51"/>
  <c r="I485" i="51" s="1"/>
  <c r="M486" i="51"/>
  <c r="I486" i="51" s="1"/>
  <c r="M488" i="51"/>
  <c r="I488" i="51" s="1"/>
  <c r="M489" i="51"/>
  <c r="I489" i="51" s="1"/>
  <c r="M490" i="51"/>
  <c r="I490" i="51" s="1"/>
  <c r="M491" i="51"/>
  <c r="I491" i="51" s="1"/>
  <c r="M492" i="51"/>
  <c r="I492" i="51" s="1"/>
  <c r="M494" i="51"/>
  <c r="I494" i="51" s="1"/>
  <c r="M495" i="51"/>
  <c r="I495" i="51" s="1"/>
  <c r="M496" i="51"/>
  <c r="I496" i="51" s="1"/>
  <c r="M497" i="51"/>
  <c r="I497" i="51" s="1"/>
  <c r="M501" i="51"/>
  <c r="I501" i="51" s="1"/>
  <c r="M502" i="51"/>
  <c r="I502" i="51" s="1"/>
  <c r="M503" i="51"/>
  <c r="I503" i="51" s="1"/>
  <c r="M504" i="51"/>
  <c r="I504" i="51" s="1"/>
  <c r="M505" i="51"/>
  <c r="I505" i="51" s="1"/>
  <c r="M508" i="51"/>
  <c r="I508" i="51" s="1"/>
  <c r="M510" i="51"/>
  <c r="I510" i="51" s="1"/>
  <c r="M511" i="51"/>
  <c r="I511" i="51" s="1"/>
  <c r="M512" i="51"/>
  <c r="I512" i="51" s="1"/>
  <c r="M513" i="51"/>
  <c r="I513" i="51" s="1"/>
  <c r="M515" i="51"/>
  <c r="I515" i="51" s="1"/>
  <c r="M517" i="51"/>
  <c r="I517" i="51" s="1"/>
  <c r="M518" i="51"/>
  <c r="I518" i="51" s="1"/>
  <c r="M519" i="51"/>
  <c r="I519" i="51" s="1"/>
  <c r="M521" i="51"/>
  <c r="I521" i="51" s="1"/>
  <c r="M522" i="51"/>
  <c r="I522" i="51" s="1"/>
  <c r="M523" i="51"/>
  <c r="I523" i="51" s="1"/>
  <c r="M525" i="51"/>
  <c r="I525" i="51" s="1"/>
  <c r="M526" i="51"/>
  <c r="I526" i="51" s="1"/>
  <c r="M527" i="51"/>
  <c r="I527" i="51" s="1"/>
  <c r="M528" i="51"/>
  <c r="I528" i="51" s="1"/>
  <c r="M530" i="51"/>
  <c r="I530" i="51" s="1"/>
  <c r="M531" i="51"/>
  <c r="I531" i="51" s="1"/>
  <c r="M532" i="51"/>
  <c r="I532" i="51" s="1"/>
  <c r="M534" i="51"/>
  <c r="I534" i="51" s="1"/>
  <c r="M535" i="51"/>
  <c r="I535" i="51" s="1"/>
  <c r="M536" i="51"/>
  <c r="I536" i="51" s="1"/>
  <c r="M540" i="51"/>
  <c r="I540" i="51" s="1"/>
  <c r="M470" i="51"/>
  <c r="I470" i="51" s="1"/>
  <c r="M390" i="51"/>
  <c r="I390" i="51" s="1"/>
  <c r="M480" i="51"/>
  <c r="I480" i="51" s="1"/>
  <c r="M524" i="51"/>
  <c r="I524" i="51" s="1"/>
  <c r="M177" i="51"/>
  <c r="I177" i="51" s="1"/>
  <c r="M428" i="51"/>
  <c r="I428" i="51" s="1"/>
  <c r="M277" i="51"/>
  <c r="I277" i="51" s="1"/>
  <c r="M250" i="51"/>
  <c r="I250" i="51" s="1"/>
  <c r="M232" i="51"/>
  <c r="I232" i="51" s="1"/>
  <c r="M138" i="51"/>
  <c r="I138" i="51" s="1"/>
  <c r="F4" i="51"/>
  <c r="F5" i="51"/>
  <c r="F8" i="51"/>
  <c r="F9" i="51"/>
  <c r="F10" i="51"/>
  <c r="F12" i="51"/>
  <c r="F13" i="51"/>
  <c r="F14" i="51"/>
  <c r="F16" i="51"/>
  <c r="F17" i="51"/>
  <c r="F18" i="51"/>
  <c r="F20" i="51"/>
  <c r="F21" i="51"/>
  <c r="F22" i="51"/>
  <c r="F25" i="51"/>
  <c r="F26" i="51"/>
  <c r="F29" i="51"/>
  <c r="F30" i="51"/>
  <c r="F32" i="51"/>
  <c r="F34" i="51"/>
  <c r="F36" i="51"/>
  <c r="F37" i="51"/>
  <c r="F40" i="51"/>
  <c r="F41" i="51"/>
  <c r="F45" i="51"/>
  <c r="F47" i="51"/>
  <c r="F48" i="51"/>
  <c r="F49" i="51"/>
  <c r="F51" i="51"/>
  <c r="F52" i="51"/>
  <c r="F55" i="51"/>
  <c r="F56" i="51"/>
  <c r="F57" i="51"/>
  <c r="F58" i="51"/>
  <c r="F60" i="51"/>
  <c r="F61" i="51"/>
  <c r="F62" i="51"/>
  <c r="F63" i="51"/>
  <c r="F64" i="51"/>
  <c r="F65" i="51"/>
  <c r="F66" i="51"/>
  <c r="F69" i="51"/>
  <c r="F70" i="51"/>
  <c r="F72" i="51"/>
  <c r="F73" i="51"/>
  <c r="F74" i="51"/>
  <c r="F77" i="51"/>
  <c r="F75" i="51"/>
  <c r="F76" i="51"/>
  <c r="F81" i="51"/>
  <c r="F82" i="51"/>
  <c r="F84" i="51"/>
  <c r="F83" i="51"/>
  <c r="F85" i="51"/>
  <c r="F86" i="51"/>
  <c r="F87" i="51"/>
  <c r="F89" i="51"/>
  <c r="F90" i="51"/>
  <c r="F91" i="51"/>
  <c r="F92" i="51"/>
  <c r="F93" i="51"/>
  <c r="F95" i="51"/>
  <c r="F94" i="51"/>
  <c r="F96" i="51"/>
  <c r="F97" i="51"/>
  <c r="F98" i="51"/>
  <c r="F99" i="51"/>
  <c r="F100" i="51"/>
  <c r="F101" i="51"/>
  <c r="F102" i="51"/>
  <c r="F103" i="51"/>
  <c r="F106" i="51"/>
  <c r="F107" i="51"/>
  <c r="F108" i="51"/>
  <c r="F110" i="51"/>
  <c r="F111" i="51"/>
  <c r="F112" i="51"/>
  <c r="F113" i="51"/>
  <c r="F115" i="51"/>
  <c r="F116" i="51"/>
  <c r="F117" i="51"/>
  <c r="F119" i="51"/>
  <c r="F120" i="51"/>
  <c r="F121" i="51"/>
  <c r="F122" i="51"/>
  <c r="F123" i="51"/>
  <c r="F125" i="51"/>
  <c r="F126" i="51"/>
  <c r="F127" i="51"/>
  <c r="F130" i="51"/>
  <c r="F131" i="51"/>
  <c r="F132" i="51"/>
  <c r="F134" i="51"/>
  <c r="F135" i="51"/>
  <c r="F136" i="51"/>
  <c r="F137" i="51"/>
  <c r="F140" i="51"/>
  <c r="F141" i="51"/>
  <c r="F142" i="51"/>
  <c r="F144" i="51"/>
  <c r="F145" i="51"/>
  <c r="F146" i="51"/>
  <c r="F147" i="51"/>
  <c r="F148" i="51"/>
  <c r="F149" i="51"/>
  <c r="F150" i="51"/>
  <c r="F151" i="51"/>
  <c r="F152" i="51"/>
  <c r="F154" i="51"/>
  <c r="F155" i="51"/>
  <c r="F156" i="51"/>
  <c r="F157" i="51"/>
  <c r="F161" i="51"/>
  <c r="F162" i="51"/>
  <c r="F163" i="51"/>
  <c r="F166" i="51"/>
  <c r="F167" i="51"/>
  <c r="F168" i="51"/>
  <c r="F170" i="51"/>
  <c r="F171" i="51"/>
  <c r="F172" i="51"/>
  <c r="F174" i="51"/>
  <c r="F175" i="51"/>
  <c r="F176" i="51"/>
  <c r="F178" i="51"/>
  <c r="F180" i="51"/>
  <c r="F181" i="51"/>
  <c r="F182" i="51"/>
  <c r="F183" i="51"/>
  <c r="F184" i="51"/>
  <c r="F186" i="51"/>
  <c r="F187" i="51"/>
  <c r="F188" i="51"/>
  <c r="F189" i="51"/>
  <c r="F191" i="51"/>
  <c r="F192" i="51"/>
  <c r="F193" i="51"/>
  <c r="F195" i="51"/>
  <c r="F196" i="51"/>
  <c r="F197" i="51"/>
  <c r="F199" i="51"/>
  <c r="F200" i="51"/>
  <c r="F201" i="51"/>
  <c r="F202" i="51"/>
  <c r="F203" i="51"/>
  <c r="F206" i="51"/>
  <c r="F207" i="51"/>
  <c r="F208" i="51"/>
  <c r="F209" i="51"/>
  <c r="F210" i="51"/>
  <c r="F212" i="51"/>
  <c r="F213" i="51"/>
  <c r="F214" i="51"/>
  <c r="F215" i="51"/>
  <c r="F216" i="51"/>
  <c r="F219" i="51"/>
  <c r="F220" i="51"/>
  <c r="F221" i="51"/>
  <c r="F222" i="51"/>
  <c r="F223" i="51"/>
  <c r="F224" i="51"/>
  <c r="F225" i="51"/>
  <c r="F226" i="51"/>
  <c r="F228" i="51"/>
  <c r="F229" i="51"/>
  <c r="F230" i="51"/>
  <c r="F231" i="51"/>
  <c r="F233" i="51"/>
  <c r="F234" i="51"/>
  <c r="F235" i="51"/>
  <c r="F237" i="51"/>
  <c r="F240" i="51"/>
  <c r="F243" i="51"/>
  <c r="F244" i="51"/>
  <c r="F246" i="51"/>
  <c r="F245" i="51"/>
  <c r="F247" i="51"/>
  <c r="F248" i="51"/>
  <c r="F249" i="51"/>
  <c r="F251" i="51"/>
  <c r="F252" i="51"/>
  <c r="F253" i="51"/>
  <c r="F254" i="51"/>
  <c r="F255" i="51"/>
  <c r="F256" i="51"/>
  <c r="F257" i="51"/>
  <c r="F258" i="51"/>
  <c r="F261" i="51"/>
  <c r="F262" i="51"/>
  <c r="F263" i="51"/>
  <c r="F266" i="51"/>
  <c r="F267" i="51"/>
  <c r="F268" i="51"/>
  <c r="F270" i="51"/>
  <c r="F271" i="51"/>
  <c r="F272" i="51"/>
  <c r="F274" i="51"/>
  <c r="F275" i="51"/>
  <c r="F276" i="51"/>
  <c r="F278" i="51"/>
  <c r="F279" i="51"/>
  <c r="F281" i="51"/>
  <c r="F282" i="51"/>
  <c r="F283" i="51"/>
  <c r="F285" i="51"/>
  <c r="F287" i="51"/>
  <c r="F288" i="51"/>
  <c r="F289" i="51"/>
  <c r="F290" i="51"/>
  <c r="F291" i="51"/>
  <c r="F293" i="51"/>
  <c r="F294" i="51"/>
  <c r="F295" i="51"/>
  <c r="F296" i="51"/>
  <c r="F297" i="51"/>
  <c r="F298" i="51"/>
  <c r="F299" i="51"/>
  <c r="F301" i="51"/>
  <c r="F302" i="51"/>
  <c r="F303" i="51"/>
  <c r="F304" i="51"/>
  <c r="F305" i="51"/>
  <c r="F306" i="51"/>
  <c r="F307" i="51"/>
  <c r="F308" i="51"/>
  <c r="F309" i="51"/>
  <c r="F311" i="51"/>
  <c r="F312" i="51"/>
  <c r="F313" i="51"/>
  <c r="F314" i="51"/>
  <c r="F316" i="51"/>
  <c r="F317" i="51"/>
  <c r="F318" i="51"/>
  <c r="F320" i="51"/>
  <c r="F322" i="51"/>
  <c r="F323" i="51"/>
  <c r="F324" i="51"/>
  <c r="F328" i="51"/>
  <c r="F329" i="51"/>
  <c r="F331" i="51"/>
  <c r="F332" i="51"/>
  <c r="F333" i="51"/>
  <c r="F334" i="51"/>
  <c r="F335" i="51"/>
  <c r="F336" i="51"/>
  <c r="F338" i="51"/>
  <c r="F339" i="51"/>
  <c r="F340" i="51"/>
  <c r="F341" i="51"/>
  <c r="F344" i="51"/>
  <c r="F345" i="51"/>
  <c r="F346" i="51"/>
  <c r="F348" i="51"/>
  <c r="F349" i="51"/>
  <c r="F350" i="51"/>
  <c r="F352" i="51"/>
  <c r="F353" i="51"/>
  <c r="F355" i="51"/>
  <c r="F356" i="51"/>
  <c r="F357" i="51"/>
  <c r="F358" i="51"/>
  <c r="F360" i="51"/>
  <c r="F361" i="51"/>
  <c r="F362" i="51"/>
  <c r="F363" i="51"/>
  <c r="F364" i="51"/>
  <c r="F366" i="51"/>
  <c r="F367" i="51"/>
  <c r="F368" i="51"/>
  <c r="F370" i="51"/>
  <c r="F375" i="51"/>
  <c r="F376" i="51"/>
  <c r="F377" i="51"/>
  <c r="F379" i="51"/>
  <c r="F380" i="51"/>
  <c r="F381" i="51"/>
  <c r="F383" i="51"/>
  <c r="F384" i="51"/>
  <c r="F385" i="51"/>
  <c r="F387" i="51"/>
  <c r="F388" i="51"/>
  <c r="F389" i="51"/>
  <c r="F391" i="51"/>
  <c r="F392" i="51"/>
  <c r="F393" i="51"/>
  <c r="F396" i="51"/>
  <c r="F397" i="51"/>
  <c r="F398" i="51"/>
  <c r="F399" i="51"/>
  <c r="F403" i="51"/>
  <c r="F405" i="51"/>
  <c r="F406" i="51"/>
  <c r="F409" i="51"/>
  <c r="F411" i="51"/>
  <c r="F412" i="51"/>
  <c r="F413" i="51"/>
  <c r="F414" i="51"/>
  <c r="F417" i="51"/>
  <c r="F418" i="51"/>
  <c r="F419" i="51"/>
  <c r="F421" i="51"/>
  <c r="F422" i="51"/>
  <c r="F424" i="51"/>
  <c r="F423" i="51"/>
  <c r="F425" i="51"/>
  <c r="F426" i="51"/>
  <c r="F427" i="51"/>
  <c r="F429" i="51"/>
  <c r="F430" i="51"/>
  <c r="F431" i="51"/>
  <c r="F432" i="51"/>
  <c r="F433" i="51"/>
  <c r="F434" i="51"/>
  <c r="F436" i="51"/>
  <c r="F437" i="51"/>
  <c r="F438" i="51"/>
  <c r="F439" i="51"/>
  <c r="F440" i="51"/>
  <c r="F441" i="51"/>
  <c r="F442" i="51"/>
  <c r="F443" i="51"/>
  <c r="F444" i="51"/>
  <c r="F445" i="51"/>
  <c r="F447" i="51"/>
  <c r="F448" i="51"/>
  <c r="F449" i="51"/>
  <c r="F450" i="51"/>
  <c r="F451" i="51"/>
  <c r="F452" i="51"/>
  <c r="F454" i="51"/>
  <c r="F455" i="51"/>
  <c r="F457" i="51"/>
  <c r="F459" i="51"/>
  <c r="F460" i="51"/>
  <c r="F462" i="51"/>
  <c r="F463" i="51"/>
  <c r="F464" i="51"/>
  <c r="F465" i="51"/>
  <c r="F466" i="51"/>
  <c r="F467" i="51"/>
  <c r="F468" i="51"/>
  <c r="F469" i="51"/>
  <c r="F471" i="51"/>
  <c r="F472" i="51"/>
  <c r="F474" i="51"/>
  <c r="F475" i="51"/>
  <c r="F477" i="51"/>
  <c r="F478" i="51"/>
  <c r="F479" i="51"/>
  <c r="F481" i="51"/>
  <c r="F482" i="51"/>
  <c r="F484" i="51"/>
  <c r="F485" i="51"/>
  <c r="F486" i="51"/>
  <c r="F488" i="51"/>
  <c r="F489" i="51"/>
  <c r="F490" i="51"/>
  <c r="F491" i="51"/>
  <c r="F492" i="51"/>
  <c r="F494" i="51"/>
  <c r="F495" i="51"/>
  <c r="F496" i="51"/>
  <c r="F497" i="51"/>
  <c r="F501" i="51"/>
  <c r="F502" i="51"/>
  <c r="F503" i="51"/>
  <c r="F504" i="51"/>
  <c r="F505" i="51"/>
  <c r="F508" i="51"/>
  <c r="F510" i="51"/>
  <c r="F511" i="51"/>
  <c r="F512" i="51"/>
  <c r="F513" i="51"/>
  <c r="F515" i="51"/>
  <c r="F517" i="51"/>
  <c r="F518" i="51"/>
  <c r="F519" i="51"/>
  <c r="F521" i="51"/>
  <c r="F522" i="51"/>
  <c r="F523" i="51"/>
  <c r="F525" i="51"/>
  <c r="F526" i="51"/>
  <c r="F527" i="51"/>
  <c r="F528" i="51"/>
  <c r="F530" i="51"/>
  <c r="F531" i="51"/>
  <c r="F532" i="51"/>
  <c r="F534" i="51"/>
  <c r="F535" i="51"/>
  <c r="F536" i="51"/>
  <c r="F540" i="51"/>
  <c r="F470" i="51"/>
  <c r="F390" i="51"/>
  <c r="F480" i="51"/>
  <c r="F524" i="51"/>
  <c r="F177" i="51"/>
  <c r="F428" i="51"/>
  <c r="F277" i="51"/>
  <c r="F250" i="51"/>
  <c r="F232" i="51"/>
  <c r="F138" i="51"/>
  <c r="M3" i="29"/>
  <c r="I3" i="29" s="1"/>
  <c r="M4" i="29"/>
  <c r="I4" i="29" s="1"/>
  <c r="M5" i="29"/>
  <c r="I5" i="29" s="1"/>
  <c r="M7" i="29"/>
  <c r="I7" i="29" s="1"/>
  <c r="M8" i="29"/>
  <c r="I8" i="29" s="1"/>
  <c r="M11" i="29"/>
  <c r="I11" i="29" s="1"/>
  <c r="M12" i="29"/>
  <c r="I12" i="29" s="1"/>
  <c r="M13" i="29"/>
  <c r="I13" i="29" s="1"/>
  <c r="M14" i="29"/>
  <c r="I14" i="29" s="1"/>
  <c r="M15" i="29"/>
  <c r="I15" i="29" s="1"/>
  <c r="M17" i="29"/>
  <c r="I17" i="29" s="1"/>
  <c r="M18" i="29"/>
  <c r="I18" i="29" s="1"/>
  <c r="M19" i="29"/>
  <c r="I19" i="29" s="1"/>
  <c r="M21" i="29"/>
  <c r="I21" i="29" s="1"/>
  <c r="M22" i="29"/>
  <c r="I22" i="29" s="1"/>
  <c r="M23" i="29"/>
  <c r="I23" i="29" s="1"/>
  <c r="M24" i="29"/>
  <c r="I24" i="29" s="1"/>
  <c r="M25" i="29"/>
  <c r="I25" i="29" s="1"/>
  <c r="M26" i="29"/>
  <c r="I26" i="29" s="1"/>
  <c r="M28" i="29"/>
  <c r="I28" i="29" s="1"/>
  <c r="M29" i="29"/>
  <c r="I29" i="29" s="1"/>
  <c r="M30" i="29"/>
  <c r="I30" i="29" s="1"/>
  <c r="M31" i="29"/>
  <c r="I31" i="29" s="1"/>
  <c r="M34" i="29"/>
  <c r="I34" i="29" s="1"/>
  <c r="M35" i="29"/>
  <c r="I35" i="29" s="1"/>
  <c r="M36" i="29"/>
  <c r="I36" i="29" s="1"/>
  <c r="M37" i="29"/>
  <c r="I37" i="29" s="1"/>
  <c r="M40" i="29"/>
  <c r="I40" i="29" s="1"/>
  <c r="M41" i="29"/>
  <c r="I41" i="29" s="1"/>
  <c r="M44" i="29"/>
  <c r="I44" i="29" s="1"/>
  <c r="M43" i="29"/>
  <c r="I43" i="29" s="1"/>
  <c r="M45" i="29"/>
  <c r="I45" i="29" s="1"/>
  <c r="M47" i="29"/>
  <c r="I47" i="29" s="1"/>
  <c r="M48" i="29"/>
  <c r="I48" i="29" s="1"/>
  <c r="M49" i="29"/>
  <c r="I49" i="29" s="1"/>
  <c r="M51" i="29"/>
  <c r="I51" i="29" s="1"/>
  <c r="M52" i="29"/>
  <c r="I52" i="29" s="1"/>
  <c r="M53" i="29"/>
  <c r="I53" i="29" s="1"/>
  <c r="M54" i="29"/>
  <c r="I54" i="29" s="1"/>
  <c r="M55" i="29"/>
  <c r="I55" i="29" s="1"/>
  <c r="M57" i="29"/>
  <c r="I57" i="29" s="1"/>
  <c r="M58" i="29"/>
  <c r="I58" i="29" s="1"/>
  <c r="M62" i="29"/>
  <c r="I62" i="29" s="1"/>
  <c r="M64" i="29"/>
  <c r="I64" i="29" s="1"/>
  <c r="M65" i="29"/>
  <c r="I65" i="29" s="1"/>
  <c r="M66" i="29"/>
  <c r="I66" i="29" s="1"/>
  <c r="M67" i="29"/>
  <c r="I67" i="29" s="1"/>
  <c r="M69" i="29"/>
  <c r="I69" i="29" s="1"/>
  <c r="M70" i="29"/>
  <c r="I70" i="29" s="1"/>
  <c r="M71" i="29"/>
  <c r="I71" i="29" s="1"/>
  <c r="M72" i="29"/>
  <c r="I72" i="29" s="1"/>
  <c r="M74" i="29"/>
  <c r="I74" i="29" s="1"/>
  <c r="M76" i="29"/>
  <c r="I76" i="29" s="1"/>
  <c r="M77" i="29"/>
  <c r="I77" i="29" s="1"/>
  <c r="M78" i="29"/>
  <c r="I78" i="29" s="1"/>
  <c r="M79" i="29"/>
  <c r="I79" i="29" s="1"/>
  <c r="M80" i="29"/>
  <c r="I80" i="29" s="1"/>
  <c r="M82" i="29"/>
  <c r="I82" i="29" s="1"/>
  <c r="M83" i="29"/>
  <c r="I83" i="29" s="1"/>
  <c r="M84" i="29"/>
  <c r="I84" i="29" s="1"/>
  <c r="M85" i="29"/>
  <c r="I85" i="29" s="1"/>
  <c r="M86" i="29"/>
  <c r="I86" i="29" s="1"/>
  <c r="M87" i="29"/>
  <c r="I87" i="29" s="1"/>
  <c r="M88" i="29"/>
  <c r="I88" i="29" s="1"/>
  <c r="M89" i="29"/>
  <c r="I89" i="29" s="1"/>
  <c r="M90" i="29"/>
  <c r="I90" i="29" s="1"/>
  <c r="M91" i="29"/>
  <c r="I91" i="29" s="1"/>
  <c r="M92" i="29"/>
  <c r="I92" i="29" s="1"/>
  <c r="M95" i="29"/>
  <c r="I95" i="29" s="1"/>
  <c r="M96" i="29"/>
  <c r="I96" i="29" s="1"/>
  <c r="M98" i="29"/>
  <c r="I98" i="29" s="1"/>
  <c r="M99" i="29"/>
  <c r="I99" i="29" s="1"/>
  <c r="M100" i="29"/>
  <c r="I100" i="29" s="1"/>
  <c r="M101" i="29"/>
  <c r="I101" i="29" s="1"/>
  <c r="M104" i="29"/>
  <c r="I104" i="29" s="1"/>
  <c r="M102" i="29"/>
  <c r="I102" i="29" s="1"/>
  <c r="M103" i="29"/>
  <c r="I103" i="29" s="1"/>
  <c r="M108" i="29"/>
  <c r="I108" i="29" s="1"/>
  <c r="M109" i="29"/>
  <c r="I109" i="29" s="1"/>
  <c r="M110" i="29"/>
  <c r="I110" i="29" s="1"/>
  <c r="M111" i="29"/>
  <c r="I111" i="29" s="1"/>
  <c r="M113" i="29"/>
  <c r="I113" i="29" s="1"/>
  <c r="M112" i="29"/>
  <c r="I112" i="29" s="1"/>
  <c r="M114" i="29"/>
  <c r="I114" i="29" s="1"/>
  <c r="M115" i="29"/>
  <c r="I115" i="29" s="1"/>
  <c r="M116" i="29"/>
  <c r="I116" i="29" s="1"/>
  <c r="M117" i="29"/>
  <c r="I117" i="29" s="1"/>
  <c r="M118" i="29"/>
  <c r="I118" i="29" s="1"/>
  <c r="M119" i="29"/>
  <c r="I119" i="29" s="1"/>
  <c r="M121" i="29"/>
  <c r="I121" i="29" s="1"/>
  <c r="M122" i="29"/>
  <c r="I122" i="29" s="1"/>
  <c r="M123" i="29"/>
  <c r="I123" i="29" s="1"/>
  <c r="M124" i="29"/>
  <c r="I124" i="29" s="1"/>
  <c r="M125" i="29"/>
  <c r="I125" i="29" s="1"/>
  <c r="M126" i="29"/>
  <c r="I126" i="29" s="1"/>
  <c r="M127" i="29"/>
  <c r="I127" i="29" s="1"/>
  <c r="M128" i="29"/>
  <c r="I128" i="29" s="1"/>
  <c r="M129" i="29"/>
  <c r="I129" i="29" s="1"/>
  <c r="M130" i="29"/>
  <c r="I130" i="29" s="1"/>
  <c r="M131" i="29"/>
  <c r="I131" i="29" s="1"/>
  <c r="M132" i="29"/>
  <c r="I132" i="29" s="1"/>
  <c r="M133" i="29"/>
  <c r="I133" i="29" s="1"/>
  <c r="M134" i="29"/>
  <c r="I134" i="29" s="1"/>
  <c r="M135" i="29"/>
  <c r="I135" i="29" s="1"/>
  <c r="M136" i="29"/>
  <c r="I136" i="29" s="1"/>
  <c r="M137" i="29"/>
  <c r="I137" i="29" s="1"/>
  <c r="M138" i="29"/>
  <c r="I138" i="29" s="1"/>
  <c r="M141" i="29"/>
  <c r="I141" i="29" s="1"/>
  <c r="M142" i="29"/>
  <c r="I142" i="29" s="1"/>
  <c r="M143" i="29"/>
  <c r="I143" i="29" s="1"/>
  <c r="M144" i="29"/>
  <c r="I144" i="29" s="1"/>
  <c r="M145" i="29"/>
  <c r="I145" i="29" s="1"/>
  <c r="M147" i="29"/>
  <c r="I147" i="29" s="1"/>
  <c r="M148" i="29"/>
  <c r="I148" i="29" s="1"/>
  <c r="M149" i="29"/>
  <c r="I149" i="29" s="1"/>
  <c r="M150" i="29"/>
  <c r="I150" i="29" s="1"/>
  <c r="M151" i="29"/>
  <c r="I151" i="29" s="1"/>
  <c r="M154" i="29"/>
  <c r="I154" i="29" s="1"/>
  <c r="M155" i="29"/>
  <c r="I155" i="29" s="1"/>
  <c r="M156" i="29"/>
  <c r="I156" i="29" s="1"/>
  <c r="M158" i="29"/>
  <c r="I158" i="29" s="1"/>
  <c r="M159" i="29"/>
  <c r="I159" i="29" s="1"/>
  <c r="M160" i="29"/>
  <c r="I160" i="29" s="1"/>
  <c r="M161" i="29"/>
  <c r="I161" i="29" s="1"/>
  <c r="M162" i="29"/>
  <c r="I162" i="29" s="1"/>
  <c r="M163" i="29"/>
  <c r="I163" i="29" s="1"/>
  <c r="M165" i="29"/>
  <c r="I165" i="29" s="1"/>
  <c r="M166" i="29"/>
  <c r="I166" i="29" s="1"/>
  <c r="M167" i="29"/>
  <c r="I167" i="29" s="1"/>
  <c r="M168" i="29"/>
  <c r="I168" i="29" s="1"/>
  <c r="M169" i="29"/>
  <c r="I169" i="29" s="1"/>
  <c r="M171" i="29"/>
  <c r="I171" i="29" s="1"/>
  <c r="M172" i="29"/>
  <c r="I172" i="29" s="1"/>
  <c r="M173" i="29"/>
  <c r="I173" i="29" s="1"/>
  <c r="M174" i="29"/>
  <c r="I174" i="29" s="1"/>
  <c r="M176" i="29"/>
  <c r="I176" i="29" s="1"/>
  <c r="M177" i="29"/>
  <c r="I177" i="29" s="1"/>
  <c r="M179" i="29"/>
  <c r="I179" i="29" s="1"/>
  <c r="M180" i="29"/>
  <c r="I180" i="29" s="1"/>
  <c r="M181" i="29"/>
  <c r="I181" i="29" s="1"/>
  <c r="M182" i="29"/>
  <c r="I182" i="29" s="1"/>
  <c r="M183" i="29"/>
  <c r="I183" i="29" s="1"/>
  <c r="M184" i="29"/>
  <c r="I184" i="29" s="1"/>
  <c r="M185" i="29"/>
  <c r="I185" i="29" s="1"/>
  <c r="M186" i="29"/>
  <c r="I186" i="29" s="1"/>
  <c r="M187" i="29"/>
  <c r="I187" i="29" s="1"/>
  <c r="M189" i="29"/>
  <c r="I189" i="29" s="1"/>
  <c r="M190" i="29"/>
  <c r="I190" i="29" s="1"/>
  <c r="M191" i="29"/>
  <c r="I191" i="29" s="1"/>
  <c r="M192" i="29"/>
  <c r="I192" i="29" s="1"/>
  <c r="M193" i="29"/>
  <c r="I193" i="29" s="1"/>
  <c r="M194" i="29"/>
  <c r="I194" i="29" s="1"/>
  <c r="M195" i="29"/>
  <c r="I195" i="29" s="1"/>
  <c r="M197" i="29"/>
  <c r="I197" i="29" s="1"/>
  <c r="M198" i="29"/>
  <c r="I198" i="29" s="1"/>
  <c r="M199" i="29"/>
  <c r="I199" i="29" s="1"/>
  <c r="M200" i="29"/>
  <c r="I200" i="29" s="1"/>
  <c r="M201" i="29"/>
  <c r="I201" i="29" s="1"/>
  <c r="M203" i="29"/>
  <c r="I203" i="29" s="1"/>
  <c r="M204" i="29"/>
  <c r="I204" i="29" s="1"/>
  <c r="M205" i="29"/>
  <c r="I205" i="29" s="1"/>
  <c r="M206" i="29"/>
  <c r="I206" i="29" s="1"/>
  <c r="M207" i="29"/>
  <c r="I207" i="29" s="1"/>
  <c r="M208" i="29"/>
  <c r="I208" i="29" s="1"/>
  <c r="M209" i="29"/>
  <c r="I209" i="29" s="1"/>
  <c r="M210" i="29"/>
  <c r="I210" i="29" s="1"/>
  <c r="M211" i="29"/>
  <c r="I211" i="29" s="1"/>
  <c r="M212" i="29"/>
  <c r="I212" i="29" s="1"/>
  <c r="M213" i="29"/>
  <c r="I213" i="29" s="1"/>
  <c r="M215" i="29"/>
  <c r="I215" i="29" s="1"/>
  <c r="M216" i="29"/>
  <c r="I216" i="29" s="1"/>
  <c r="M217" i="29"/>
  <c r="I217" i="29" s="1"/>
  <c r="M218" i="29"/>
  <c r="I218" i="29" s="1"/>
  <c r="M219" i="29"/>
  <c r="I219" i="29" s="1"/>
  <c r="M221" i="29"/>
  <c r="I221" i="29" s="1"/>
  <c r="M223" i="29"/>
  <c r="I223" i="29" s="1"/>
  <c r="M224" i="29"/>
  <c r="I224" i="29" s="1"/>
  <c r="M225" i="29"/>
  <c r="I225" i="29" s="1"/>
  <c r="M226" i="29"/>
  <c r="I226" i="29" s="1"/>
  <c r="M229" i="29"/>
  <c r="I229" i="29" s="1"/>
  <c r="M230" i="29"/>
  <c r="I230" i="29" s="1"/>
  <c r="M231" i="29"/>
  <c r="I231" i="29" s="1"/>
  <c r="M232" i="29"/>
  <c r="I232" i="29" s="1"/>
  <c r="M233" i="29"/>
  <c r="I233" i="29" s="1"/>
  <c r="M235" i="29"/>
  <c r="I235" i="29" s="1"/>
  <c r="M236" i="29"/>
  <c r="I236" i="29" s="1"/>
  <c r="M237" i="29"/>
  <c r="I237" i="29" s="1"/>
  <c r="M238" i="29"/>
  <c r="I238" i="29" s="1"/>
  <c r="M239" i="29"/>
  <c r="I239" i="29" s="1"/>
  <c r="M240" i="29"/>
  <c r="I240" i="29" s="1"/>
  <c r="M242" i="29"/>
  <c r="I242" i="29" s="1"/>
  <c r="M243" i="29"/>
  <c r="I243" i="29" s="1"/>
  <c r="M244" i="29"/>
  <c r="I244" i="29" s="1"/>
  <c r="M245" i="29"/>
  <c r="I245" i="29" s="1"/>
  <c r="M246" i="29"/>
  <c r="I246" i="29" s="1"/>
  <c r="M247" i="29"/>
  <c r="I247" i="29" s="1"/>
  <c r="M248" i="29"/>
  <c r="I248" i="29" s="1"/>
  <c r="M249" i="29"/>
  <c r="I249" i="29" s="1"/>
  <c r="M250" i="29"/>
  <c r="I250" i="29" s="1"/>
  <c r="M252" i="29"/>
  <c r="I252" i="29" s="1"/>
  <c r="M253" i="29"/>
  <c r="I253" i="29" s="1"/>
  <c r="M254" i="29"/>
  <c r="I254" i="29" s="1"/>
  <c r="M255" i="29"/>
  <c r="I255" i="29" s="1"/>
  <c r="M256" i="29"/>
  <c r="I256" i="29" s="1"/>
  <c r="M258" i="29"/>
  <c r="I258" i="29" s="1"/>
  <c r="M259" i="29"/>
  <c r="I259" i="29" s="1"/>
  <c r="M260" i="29"/>
  <c r="I260" i="29" s="1"/>
  <c r="M261" i="29"/>
  <c r="I261" i="29" s="1"/>
  <c r="M262" i="29"/>
  <c r="I262" i="29" s="1"/>
  <c r="M263" i="29"/>
  <c r="I263" i="29" s="1"/>
  <c r="M264" i="29"/>
  <c r="I264" i="29" s="1"/>
  <c r="M265" i="29"/>
  <c r="I265" i="29" s="1"/>
  <c r="M268" i="29"/>
  <c r="I268" i="29" s="1"/>
  <c r="M269" i="29"/>
  <c r="I269" i="29" s="1"/>
  <c r="M270" i="29"/>
  <c r="I270" i="29" s="1"/>
  <c r="M271" i="29"/>
  <c r="I271" i="29" s="1"/>
  <c r="M273" i="29"/>
  <c r="I273" i="29" s="1"/>
  <c r="M274" i="29"/>
  <c r="I274" i="29" s="1"/>
  <c r="M275" i="29"/>
  <c r="I275" i="29" s="1"/>
  <c r="M276" i="29"/>
  <c r="I276" i="29" s="1"/>
  <c r="M278" i="29"/>
  <c r="I278" i="29" s="1"/>
  <c r="M279" i="29"/>
  <c r="I279" i="29" s="1"/>
  <c r="M280" i="29"/>
  <c r="I280" i="29" s="1"/>
  <c r="M281" i="29"/>
  <c r="I281" i="29" s="1"/>
  <c r="M282" i="29"/>
  <c r="I282" i="29" s="1"/>
  <c r="M283" i="29"/>
  <c r="I283" i="29" s="1"/>
  <c r="M284" i="29"/>
  <c r="I284" i="29" s="1"/>
  <c r="M287" i="29"/>
  <c r="I287" i="29" s="1"/>
  <c r="M288" i="29"/>
  <c r="I288" i="29" s="1"/>
  <c r="M289" i="29"/>
  <c r="I289" i="29" s="1"/>
  <c r="M290" i="29"/>
  <c r="I290" i="29" s="1"/>
  <c r="M291" i="29"/>
  <c r="I291" i="29" s="1"/>
  <c r="M292" i="29"/>
  <c r="I292" i="29" s="1"/>
  <c r="M294" i="29"/>
  <c r="I294" i="29" s="1"/>
  <c r="M295" i="29"/>
  <c r="I295" i="29" s="1"/>
  <c r="M296" i="29"/>
  <c r="I296" i="29" s="1"/>
  <c r="M297" i="29"/>
  <c r="I297" i="29" s="1"/>
  <c r="M298" i="29"/>
  <c r="I298" i="29" s="1"/>
  <c r="M299" i="29"/>
  <c r="I299" i="29" s="1"/>
  <c r="M300" i="29"/>
  <c r="I300" i="29" s="1"/>
  <c r="M301" i="29"/>
  <c r="I301" i="29" s="1"/>
  <c r="M302" i="29"/>
  <c r="I302" i="29" s="1"/>
  <c r="M303" i="29"/>
  <c r="I303" i="29" s="1"/>
  <c r="M306" i="29"/>
  <c r="I306" i="29" s="1"/>
  <c r="M307" i="29"/>
  <c r="I307" i="29" s="1"/>
  <c r="M308" i="29"/>
  <c r="I308" i="29" s="1"/>
  <c r="M309" i="29"/>
  <c r="I309" i="29" s="1"/>
  <c r="M310" i="29"/>
  <c r="I310" i="29" s="1"/>
  <c r="M311" i="29"/>
  <c r="I311" i="29" s="1"/>
  <c r="M312" i="29"/>
  <c r="I312" i="29" s="1"/>
  <c r="M313" i="29"/>
  <c r="I313" i="29" s="1"/>
  <c r="M314" i="29"/>
  <c r="I314" i="29" s="1"/>
  <c r="M315" i="29"/>
  <c r="I315" i="29" s="1"/>
  <c r="M316" i="29"/>
  <c r="I316" i="29" s="1"/>
  <c r="M317" i="29"/>
  <c r="I317" i="29" s="1"/>
  <c r="M320" i="29"/>
  <c r="I320" i="29" s="1"/>
  <c r="M321" i="29"/>
  <c r="I321" i="29" s="1"/>
  <c r="M322" i="29"/>
  <c r="I322" i="29" s="1"/>
  <c r="M323" i="29"/>
  <c r="I323" i="29" s="1"/>
  <c r="M324" i="29"/>
  <c r="I324" i="29" s="1"/>
  <c r="M325" i="29"/>
  <c r="I325" i="29" s="1"/>
  <c r="M326" i="29"/>
  <c r="I326" i="29" s="1"/>
  <c r="M327" i="29"/>
  <c r="I327" i="29" s="1"/>
  <c r="M328" i="29"/>
  <c r="I328" i="29" s="1"/>
  <c r="M329" i="29"/>
  <c r="I329" i="29" s="1"/>
  <c r="M330" i="29"/>
  <c r="I330" i="29" s="1"/>
  <c r="M331" i="29"/>
  <c r="I331" i="29" s="1"/>
  <c r="M332" i="29"/>
  <c r="I332" i="29" s="1"/>
  <c r="M335" i="29"/>
  <c r="I335" i="29" s="1"/>
  <c r="M336" i="29"/>
  <c r="I336" i="29" s="1"/>
  <c r="M337" i="29"/>
  <c r="I337" i="29" s="1"/>
  <c r="M338" i="29"/>
  <c r="I338" i="29" s="1"/>
  <c r="M340" i="29"/>
  <c r="I340" i="29" s="1"/>
  <c r="M341" i="29"/>
  <c r="I341" i="29" s="1"/>
  <c r="M342" i="29"/>
  <c r="I342" i="29" s="1"/>
  <c r="M345" i="29"/>
  <c r="I345" i="29" s="1"/>
  <c r="M346" i="29"/>
  <c r="I346" i="29" s="1"/>
  <c r="M348" i="29"/>
  <c r="I348" i="29" s="1"/>
  <c r="M347" i="29"/>
  <c r="I347" i="29" s="1"/>
  <c r="M349" i="29"/>
  <c r="I349" i="29" s="1"/>
  <c r="M350" i="29"/>
  <c r="I350" i="29" s="1"/>
  <c r="M351" i="29"/>
  <c r="I351" i="29" s="1"/>
  <c r="M352" i="29"/>
  <c r="I352" i="29" s="1"/>
  <c r="M353" i="29"/>
  <c r="I353" i="29" s="1"/>
  <c r="M354" i="29"/>
  <c r="I354" i="29" s="1"/>
  <c r="M355" i="29"/>
  <c r="I355" i="29" s="1"/>
  <c r="M356" i="29"/>
  <c r="I356" i="29" s="1"/>
  <c r="M357" i="29"/>
  <c r="I357" i="29" s="1"/>
  <c r="M358" i="29"/>
  <c r="I358" i="29" s="1"/>
  <c r="M359" i="29"/>
  <c r="I359" i="29" s="1"/>
  <c r="M360" i="29"/>
  <c r="I360" i="29" s="1"/>
  <c r="M361" i="29"/>
  <c r="I361" i="29" s="1"/>
  <c r="M362" i="29"/>
  <c r="I362" i="29" s="1"/>
  <c r="M363" i="29"/>
  <c r="I363" i="29" s="1"/>
  <c r="M364" i="29"/>
  <c r="I364" i="29" s="1"/>
  <c r="M365" i="29"/>
  <c r="I365" i="29" s="1"/>
  <c r="M366" i="29"/>
  <c r="I366" i="29" s="1"/>
  <c r="M367" i="29"/>
  <c r="I367" i="29" s="1"/>
  <c r="M368" i="29"/>
  <c r="I368" i="29" s="1"/>
  <c r="M371" i="29"/>
  <c r="I371" i="29" s="1"/>
  <c r="M372" i="29"/>
  <c r="I372" i="29" s="1"/>
  <c r="M373" i="29"/>
  <c r="I373" i="29" s="1"/>
  <c r="M374" i="29"/>
  <c r="I374" i="29" s="1"/>
  <c r="M377" i="29"/>
  <c r="I377" i="29" s="1"/>
  <c r="M378" i="29"/>
  <c r="I378" i="29" s="1"/>
  <c r="M379" i="29"/>
  <c r="I379" i="29" s="1"/>
  <c r="M382" i="29"/>
  <c r="I382" i="29" s="1"/>
  <c r="M383" i="29"/>
  <c r="I383" i="29" s="1"/>
  <c r="M381" i="29"/>
  <c r="I381" i="29" s="1"/>
  <c r="M384" i="29"/>
  <c r="I384" i="29" s="1"/>
  <c r="M385" i="29"/>
  <c r="I385" i="29" s="1"/>
  <c r="M387" i="29"/>
  <c r="I387" i="29" s="1"/>
  <c r="M388" i="29"/>
  <c r="I388" i="29" s="1"/>
  <c r="M389" i="29"/>
  <c r="I389" i="29" s="1"/>
  <c r="M390" i="29"/>
  <c r="I390" i="29" s="1"/>
  <c r="M391" i="29"/>
  <c r="I391" i="29" s="1"/>
  <c r="M392" i="29"/>
  <c r="I392" i="29" s="1"/>
  <c r="M393" i="29"/>
  <c r="I393" i="29" s="1"/>
  <c r="M394" i="29"/>
  <c r="I394" i="29" s="1"/>
  <c r="M395" i="29"/>
  <c r="I395" i="29" s="1"/>
  <c r="M397" i="29"/>
  <c r="I397" i="29" s="1"/>
  <c r="M399" i="29"/>
  <c r="I399" i="29" s="1"/>
  <c r="M400" i="29"/>
  <c r="I400" i="29" s="1"/>
  <c r="M401" i="29"/>
  <c r="I401" i="29" s="1"/>
  <c r="M402" i="29"/>
  <c r="I402" i="29" s="1"/>
  <c r="M404" i="29"/>
  <c r="I404" i="29" s="1"/>
  <c r="M406" i="29"/>
  <c r="I406" i="29" s="1"/>
  <c r="M407" i="29"/>
  <c r="I407" i="29" s="1"/>
  <c r="M408" i="29"/>
  <c r="I408" i="29" s="1"/>
  <c r="M409" i="29"/>
  <c r="I409" i="29" s="1"/>
  <c r="M410" i="29"/>
  <c r="I410" i="29" s="1"/>
  <c r="M411" i="29"/>
  <c r="I411" i="29" s="1"/>
  <c r="M412" i="29"/>
  <c r="I412" i="29" s="1"/>
  <c r="M415" i="29"/>
  <c r="I415" i="29" s="1"/>
  <c r="M416" i="29"/>
  <c r="I416" i="29" s="1"/>
  <c r="M417" i="29"/>
  <c r="I417" i="29" s="1"/>
  <c r="M418" i="29"/>
  <c r="I418" i="29" s="1"/>
  <c r="M419" i="29"/>
  <c r="I419" i="29" s="1"/>
  <c r="M420" i="29"/>
  <c r="I420" i="29" s="1"/>
  <c r="M421" i="29"/>
  <c r="I421" i="29" s="1"/>
  <c r="M422" i="29"/>
  <c r="I422" i="29" s="1"/>
  <c r="M423" i="29"/>
  <c r="I423" i="29" s="1"/>
  <c r="M424" i="29"/>
  <c r="I424" i="29" s="1"/>
  <c r="M425" i="29"/>
  <c r="I425" i="29" s="1"/>
  <c r="M427" i="29"/>
  <c r="I427" i="29" s="1"/>
  <c r="M428" i="29"/>
  <c r="I428" i="29" s="1"/>
  <c r="M429" i="29"/>
  <c r="I429" i="29" s="1"/>
  <c r="M430" i="29"/>
  <c r="I430" i="29" s="1"/>
  <c r="M431" i="29"/>
  <c r="I431" i="29" s="1"/>
  <c r="M432" i="29"/>
  <c r="I432" i="29" s="1"/>
  <c r="M433" i="29"/>
  <c r="I433" i="29" s="1"/>
  <c r="M434" i="29"/>
  <c r="I434" i="29" s="1"/>
  <c r="M435" i="29"/>
  <c r="I435" i="29" s="1"/>
  <c r="M436" i="29"/>
  <c r="I436" i="29" s="1"/>
  <c r="M437" i="29"/>
  <c r="I437" i="29" s="1"/>
  <c r="M438" i="29"/>
  <c r="I438" i="29" s="1"/>
  <c r="M440" i="29"/>
  <c r="I440" i="29" s="1"/>
  <c r="M441" i="29"/>
  <c r="I441" i="29" s="1"/>
  <c r="M442" i="29"/>
  <c r="I442" i="29" s="1"/>
  <c r="M443" i="29"/>
  <c r="I443" i="29" s="1"/>
  <c r="M444" i="29"/>
  <c r="I444" i="29" s="1"/>
  <c r="M445" i="29"/>
  <c r="I445" i="29" s="1"/>
  <c r="M447" i="29"/>
  <c r="I447" i="29" s="1"/>
  <c r="M448" i="29"/>
  <c r="I448" i="29" s="1"/>
  <c r="M449" i="29"/>
  <c r="I449" i="29" s="1"/>
  <c r="M450" i="29"/>
  <c r="I450" i="29" s="1"/>
  <c r="M451" i="29"/>
  <c r="I451" i="29" s="1"/>
  <c r="M453" i="29"/>
  <c r="I453" i="29" s="1"/>
  <c r="M454" i="29"/>
  <c r="I454" i="29" s="1"/>
  <c r="M455" i="29"/>
  <c r="I455" i="29" s="1"/>
  <c r="M457" i="29"/>
  <c r="I457" i="29" s="1"/>
  <c r="M459" i="29"/>
  <c r="I459" i="29" s="1"/>
  <c r="M460" i="29"/>
  <c r="I460" i="29" s="1"/>
  <c r="M461" i="29"/>
  <c r="I461" i="29" s="1"/>
  <c r="M462" i="29"/>
  <c r="I462" i="29" s="1"/>
  <c r="M463" i="29"/>
  <c r="I463" i="29" s="1"/>
  <c r="M464" i="29"/>
  <c r="I464" i="29" s="1"/>
  <c r="M468" i="29"/>
  <c r="I468" i="29" s="1"/>
  <c r="M469" i="29"/>
  <c r="I469" i="29" s="1"/>
  <c r="M470" i="29"/>
  <c r="I470" i="29" s="1"/>
  <c r="M471" i="29"/>
  <c r="I471" i="29" s="1"/>
  <c r="M472" i="29"/>
  <c r="I472" i="29" s="1"/>
  <c r="M475" i="29"/>
  <c r="I475" i="29" s="1"/>
  <c r="M476" i="29"/>
  <c r="I476" i="29" s="1"/>
  <c r="M474" i="29"/>
  <c r="I474" i="29" s="1"/>
  <c r="M477" i="29"/>
  <c r="I477" i="29" s="1"/>
  <c r="M478" i="29"/>
  <c r="I478" i="29" s="1"/>
  <c r="M479" i="29"/>
  <c r="I479" i="29" s="1"/>
  <c r="M480" i="29"/>
  <c r="I480" i="29" s="1"/>
  <c r="M481" i="29"/>
  <c r="I481" i="29" s="1"/>
  <c r="M482" i="29"/>
  <c r="I482" i="29" s="1"/>
  <c r="M484" i="29"/>
  <c r="I484" i="29" s="1"/>
  <c r="M485" i="29"/>
  <c r="I485" i="29" s="1"/>
  <c r="M486" i="29"/>
  <c r="I486" i="29" s="1"/>
  <c r="M487" i="29"/>
  <c r="I487" i="29" s="1"/>
  <c r="M488" i="29"/>
  <c r="I488" i="29" s="1"/>
  <c r="M490" i="29"/>
  <c r="I490" i="29" s="1"/>
  <c r="M491" i="29"/>
  <c r="I491" i="29" s="1"/>
  <c r="M493" i="29"/>
  <c r="I493" i="29" s="1"/>
  <c r="M494" i="29"/>
  <c r="I494" i="29" s="1"/>
  <c r="M495" i="29"/>
  <c r="I495" i="29" s="1"/>
  <c r="M496" i="29"/>
  <c r="I496" i="29" s="1"/>
  <c r="M497" i="29"/>
  <c r="I497" i="29" s="1"/>
  <c r="M498" i="29"/>
  <c r="I498" i="29" s="1"/>
  <c r="M500" i="29"/>
  <c r="I500" i="29" s="1"/>
  <c r="M501" i="29"/>
  <c r="I501" i="29" s="1"/>
  <c r="M502" i="29"/>
  <c r="I502" i="29" s="1"/>
  <c r="M504" i="29"/>
  <c r="I504" i="29" s="1"/>
  <c r="M505" i="29"/>
  <c r="I505" i="29" s="1"/>
  <c r="M506" i="29"/>
  <c r="I506" i="29" s="1"/>
  <c r="M508" i="29"/>
  <c r="I508" i="29" s="1"/>
  <c r="M509" i="29"/>
  <c r="I509" i="29" s="1"/>
  <c r="M510" i="29"/>
  <c r="I510" i="29" s="1"/>
  <c r="M511" i="29"/>
  <c r="I511" i="29" s="1"/>
  <c r="M512" i="29"/>
  <c r="I512" i="29" s="1"/>
  <c r="M513" i="29"/>
  <c r="I513" i="29" s="1"/>
  <c r="M515" i="29"/>
  <c r="I515" i="29" s="1"/>
  <c r="M516" i="29"/>
  <c r="I516" i="29" s="1"/>
  <c r="M517" i="29"/>
  <c r="I517" i="29" s="1"/>
  <c r="M518" i="29"/>
  <c r="I518" i="29" s="1"/>
  <c r="M519" i="29"/>
  <c r="I519" i="29" s="1"/>
  <c r="M520" i="29"/>
  <c r="I520" i="29" s="1"/>
  <c r="M521" i="29"/>
  <c r="I521" i="29" s="1"/>
  <c r="M523" i="29"/>
  <c r="I523" i="29" s="1"/>
  <c r="M524" i="29"/>
  <c r="I524" i="29" s="1"/>
  <c r="M525" i="29"/>
  <c r="I525" i="29" s="1"/>
  <c r="M526" i="29"/>
  <c r="I526" i="29" s="1"/>
  <c r="M527" i="29"/>
  <c r="I527" i="29" s="1"/>
  <c r="M529" i="29"/>
  <c r="I529" i="29" s="1"/>
  <c r="M530" i="29"/>
  <c r="I530" i="29" s="1"/>
  <c r="M531" i="29"/>
  <c r="I531" i="29" s="1"/>
  <c r="M533" i="29"/>
  <c r="I533" i="29" s="1"/>
  <c r="M536" i="29"/>
  <c r="I536" i="29" s="1"/>
  <c r="M538" i="29"/>
  <c r="I538" i="29" s="1"/>
  <c r="M539" i="29"/>
  <c r="I539" i="29" s="1"/>
  <c r="M540" i="29"/>
  <c r="I540" i="29" s="1"/>
  <c r="M541" i="29"/>
  <c r="I541" i="29" s="1"/>
  <c r="M542" i="29"/>
  <c r="I542" i="29" s="1"/>
  <c r="M544" i="29"/>
  <c r="I544" i="29" s="1"/>
  <c r="M545" i="29"/>
  <c r="I545" i="29" s="1"/>
  <c r="M546" i="29"/>
  <c r="I546" i="29" s="1"/>
  <c r="M548" i="29"/>
  <c r="I548" i="29" s="1"/>
  <c r="M549" i="29"/>
  <c r="I549" i="29" s="1"/>
  <c r="M550" i="29"/>
  <c r="I550" i="29" s="1"/>
  <c r="M551" i="29"/>
  <c r="I551" i="29" s="1"/>
  <c r="M552" i="29"/>
  <c r="I552" i="29" s="1"/>
  <c r="M554" i="29"/>
  <c r="I554" i="29" s="1"/>
  <c r="M555" i="29"/>
  <c r="I555" i="29" s="1"/>
  <c r="M556" i="29"/>
  <c r="I556" i="29" s="1"/>
  <c r="M557" i="29"/>
  <c r="I557" i="29" s="1"/>
  <c r="M558" i="29"/>
  <c r="I558" i="29" s="1"/>
  <c r="M559" i="29"/>
  <c r="I559" i="29" s="1"/>
  <c r="M560" i="29"/>
  <c r="I560" i="29" s="1"/>
  <c r="M561" i="29"/>
  <c r="I561" i="29" s="1"/>
  <c r="M562" i="29"/>
  <c r="I562" i="29" s="1"/>
  <c r="M563" i="29"/>
  <c r="I563" i="29" s="1"/>
  <c r="M564" i="29"/>
  <c r="I564" i="29" s="1"/>
  <c r="M567" i="29"/>
  <c r="I567" i="29" s="1"/>
  <c r="M568" i="29"/>
  <c r="I568" i="29" s="1"/>
  <c r="M569" i="29"/>
  <c r="I569" i="29" s="1"/>
  <c r="M570" i="29"/>
  <c r="I570" i="29" s="1"/>
  <c r="M571" i="29"/>
  <c r="I571" i="29" s="1"/>
  <c r="M572" i="29"/>
  <c r="I572" i="29" s="1"/>
  <c r="M574" i="29"/>
  <c r="I574" i="29" s="1"/>
  <c r="M577" i="29"/>
  <c r="I577" i="29" s="1"/>
  <c r="M578" i="29"/>
  <c r="I578" i="29" s="1"/>
  <c r="M579" i="29"/>
  <c r="I579" i="29" s="1"/>
  <c r="M580" i="29"/>
  <c r="I580" i="29" s="1"/>
  <c r="M581" i="29"/>
  <c r="I581" i="29" s="1"/>
  <c r="M582" i="29"/>
  <c r="I582" i="29" s="1"/>
  <c r="M585" i="29"/>
  <c r="I585" i="29" s="1"/>
  <c r="M588" i="29"/>
  <c r="I588" i="29" s="1"/>
  <c r="M589" i="29"/>
  <c r="I589" i="29" s="1"/>
  <c r="M590" i="29"/>
  <c r="I590" i="29" s="1"/>
  <c r="M591" i="29"/>
  <c r="I591" i="29" s="1"/>
  <c r="M594" i="29"/>
  <c r="I594" i="29" s="1"/>
  <c r="M595" i="29"/>
  <c r="I595" i="29" s="1"/>
  <c r="M596" i="29"/>
  <c r="I596" i="29" s="1"/>
  <c r="M597" i="29"/>
  <c r="I597" i="29" s="1"/>
  <c r="M598" i="29"/>
  <c r="I598" i="29" s="1"/>
  <c r="M600" i="29"/>
  <c r="I600" i="29" s="1"/>
  <c r="M601" i="29"/>
  <c r="I601" i="29" s="1"/>
  <c r="M602" i="29"/>
  <c r="I602" i="29" s="1"/>
  <c r="M603" i="29"/>
  <c r="I603" i="29" s="1"/>
  <c r="M604" i="29"/>
  <c r="I604" i="29" s="1"/>
  <c r="M607" i="29"/>
  <c r="I607" i="29" s="1"/>
  <c r="M605" i="29"/>
  <c r="I605" i="29" s="1"/>
  <c r="M606" i="29"/>
  <c r="I606" i="29" s="1"/>
  <c r="M608" i="29"/>
  <c r="I608" i="29" s="1"/>
  <c r="M609" i="29"/>
  <c r="I609" i="29" s="1"/>
  <c r="M610" i="29"/>
  <c r="I610" i="29" s="1"/>
  <c r="M611" i="29"/>
  <c r="I611" i="29" s="1"/>
  <c r="M612" i="29"/>
  <c r="I612" i="29" s="1"/>
  <c r="M613" i="29"/>
  <c r="I613" i="29" s="1"/>
  <c r="M614" i="29"/>
  <c r="I614" i="29" s="1"/>
  <c r="M615" i="29"/>
  <c r="I615" i="29" s="1"/>
  <c r="M616" i="29"/>
  <c r="I616" i="29" s="1"/>
  <c r="M618" i="29"/>
  <c r="I618" i="29" s="1"/>
  <c r="M619" i="29"/>
  <c r="I619" i="29" s="1"/>
  <c r="M620" i="29"/>
  <c r="I620" i="29" s="1"/>
  <c r="M621" i="29"/>
  <c r="I621" i="29" s="1"/>
  <c r="M622" i="29"/>
  <c r="I622" i="29" s="1"/>
  <c r="M623" i="29"/>
  <c r="I623" i="29" s="1"/>
  <c r="M624" i="29"/>
  <c r="I624" i="29" s="1"/>
  <c r="M625" i="29"/>
  <c r="I625" i="29" s="1"/>
  <c r="M626" i="29"/>
  <c r="I626" i="29" s="1"/>
  <c r="M627" i="29"/>
  <c r="I627" i="29" s="1"/>
  <c r="M628" i="29"/>
  <c r="I628" i="29" s="1"/>
  <c r="M629" i="29"/>
  <c r="I629" i="29" s="1"/>
  <c r="M630" i="29"/>
  <c r="I630" i="29" s="1"/>
  <c r="M631" i="29"/>
  <c r="I631" i="29" s="1"/>
  <c r="M632" i="29"/>
  <c r="I632" i="29" s="1"/>
  <c r="M634" i="29"/>
  <c r="I634" i="29" s="1"/>
  <c r="M635" i="29"/>
  <c r="I635" i="29" s="1"/>
  <c r="M636" i="29"/>
  <c r="I636" i="29" s="1"/>
  <c r="M637" i="29"/>
  <c r="I637" i="29" s="1"/>
  <c r="M640" i="29"/>
  <c r="I640" i="29" s="1"/>
  <c r="M638" i="29"/>
  <c r="I638" i="29" s="1"/>
  <c r="M639" i="29"/>
  <c r="I639" i="29" s="1"/>
  <c r="M641" i="29"/>
  <c r="I641" i="29" s="1"/>
  <c r="M642" i="29"/>
  <c r="I642" i="29" s="1"/>
  <c r="M644" i="29"/>
  <c r="I644" i="29" s="1"/>
  <c r="M645" i="29"/>
  <c r="I645" i="29" s="1"/>
  <c r="M646" i="29"/>
  <c r="I646" i="29" s="1"/>
  <c r="M647" i="29"/>
  <c r="I647" i="29" s="1"/>
  <c r="M649" i="29"/>
  <c r="I649" i="29" s="1"/>
  <c r="M652" i="29"/>
  <c r="I652" i="29" s="1"/>
  <c r="M654" i="29"/>
  <c r="I654" i="29" s="1"/>
  <c r="M651" i="29"/>
  <c r="I651" i="29" s="1"/>
  <c r="M653" i="29"/>
  <c r="I653" i="29" s="1"/>
  <c r="M655" i="29"/>
  <c r="I655" i="29" s="1"/>
  <c r="M657" i="29"/>
  <c r="I657" i="29" s="1"/>
  <c r="M658" i="29"/>
  <c r="I658" i="29" s="1"/>
  <c r="M659" i="29"/>
  <c r="I659" i="29" s="1"/>
  <c r="M660" i="29"/>
  <c r="I660" i="29" s="1"/>
  <c r="M661" i="29"/>
  <c r="I661" i="29" s="1"/>
  <c r="M662" i="29"/>
  <c r="I662" i="29" s="1"/>
  <c r="M663" i="29"/>
  <c r="I663" i="29" s="1"/>
  <c r="M664" i="29"/>
  <c r="I664" i="29" s="1"/>
  <c r="M665" i="29"/>
  <c r="I665" i="29" s="1"/>
  <c r="M666" i="29"/>
  <c r="I666" i="29" s="1"/>
  <c r="M667" i="29"/>
  <c r="I667" i="29" s="1"/>
  <c r="M668" i="29"/>
  <c r="I668" i="29" s="1"/>
  <c r="M669" i="29"/>
  <c r="I669" i="29" s="1"/>
  <c r="M671" i="29"/>
  <c r="I671" i="29" s="1"/>
  <c r="M670" i="29"/>
  <c r="I670" i="29" s="1"/>
  <c r="M672" i="29"/>
  <c r="I672" i="29" s="1"/>
  <c r="M673" i="29"/>
  <c r="I673" i="29" s="1"/>
  <c r="M675" i="29"/>
  <c r="I675" i="29" s="1"/>
  <c r="M676" i="29"/>
  <c r="I676" i="29" s="1"/>
  <c r="M677" i="29"/>
  <c r="I677" i="29" s="1"/>
  <c r="M679" i="29"/>
  <c r="I679" i="29" s="1"/>
  <c r="M680" i="29"/>
  <c r="I680" i="29" s="1"/>
  <c r="M681" i="29"/>
  <c r="I681" i="29" s="1"/>
  <c r="M682" i="29"/>
  <c r="I682" i="29" s="1"/>
  <c r="M683" i="29"/>
  <c r="I683" i="29" s="1"/>
  <c r="M684" i="29"/>
  <c r="I684" i="29" s="1"/>
  <c r="M685" i="29"/>
  <c r="I685" i="29" s="1"/>
  <c r="M686" i="29"/>
  <c r="I686" i="29" s="1"/>
  <c r="M688" i="29"/>
  <c r="I688" i="29" s="1"/>
  <c r="M689" i="29"/>
  <c r="I689" i="29" s="1"/>
  <c r="M690" i="29"/>
  <c r="I690" i="29" s="1"/>
  <c r="M691" i="29"/>
  <c r="I691" i="29" s="1"/>
  <c r="M692" i="29"/>
  <c r="I692" i="29" s="1"/>
  <c r="M694" i="29"/>
  <c r="I694" i="29" s="1"/>
  <c r="M693" i="29"/>
  <c r="I693" i="29" s="1"/>
  <c r="M696" i="29"/>
  <c r="I696" i="29" s="1"/>
  <c r="M697" i="29"/>
  <c r="I697" i="29" s="1"/>
  <c r="M698" i="29"/>
  <c r="I698" i="29" s="1"/>
  <c r="M699" i="29"/>
  <c r="I699" i="29" s="1"/>
  <c r="M700" i="29"/>
  <c r="I700" i="29" s="1"/>
  <c r="M702" i="29"/>
  <c r="I702" i="29" s="1"/>
  <c r="M703" i="29"/>
  <c r="I703" i="29" s="1"/>
  <c r="M704" i="29"/>
  <c r="I704" i="29" s="1"/>
  <c r="M705" i="29"/>
  <c r="I705" i="29" s="1"/>
  <c r="M706" i="29"/>
  <c r="I706" i="29" s="1"/>
  <c r="M707" i="29"/>
  <c r="I707" i="29" s="1"/>
  <c r="M711" i="29"/>
  <c r="I711" i="29" s="1"/>
  <c r="M712" i="29"/>
  <c r="I712" i="29" s="1"/>
  <c r="M713" i="29"/>
  <c r="I713" i="29" s="1"/>
  <c r="M714" i="29"/>
  <c r="I714" i="29" s="1"/>
  <c r="M715" i="29"/>
  <c r="I715" i="29" s="1"/>
  <c r="M716" i="29"/>
  <c r="I716" i="29" s="1"/>
  <c r="M717" i="29"/>
  <c r="I717" i="29" s="1"/>
  <c r="M720" i="29"/>
  <c r="I720" i="29" s="1"/>
  <c r="M723" i="29"/>
  <c r="I723" i="29" s="1"/>
  <c r="M724" i="29"/>
  <c r="I724" i="29" s="1"/>
  <c r="M722" i="29"/>
  <c r="I722" i="29" s="1"/>
  <c r="M725" i="29"/>
  <c r="I725" i="29" s="1"/>
  <c r="M726" i="29"/>
  <c r="I726" i="29" s="1"/>
  <c r="M727" i="29"/>
  <c r="I727" i="29" s="1"/>
  <c r="M729" i="29"/>
  <c r="I729" i="29" s="1"/>
  <c r="M731" i="29"/>
  <c r="I731" i="29" s="1"/>
  <c r="M732" i="29"/>
  <c r="I732" i="29" s="1"/>
  <c r="M733" i="29"/>
  <c r="I733" i="29" s="1"/>
  <c r="M734" i="29"/>
  <c r="I734" i="29" s="1"/>
  <c r="M737" i="29"/>
  <c r="I737" i="29" s="1"/>
  <c r="M736" i="29"/>
  <c r="I736" i="29" s="1"/>
  <c r="M738" i="29"/>
  <c r="I738" i="29" s="1"/>
  <c r="M739" i="29"/>
  <c r="I739" i="29" s="1"/>
  <c r="M740" i="29"/>
  <c r="I740" i="29" s="1"/>
  <c r="M741" i="29"/>
  <c r="I741" i="29" s="1"/>
  <c r="M742" i="29"/>
  <c r="I742" i="29" s="1"/>
  <c r="M743" i="29"/>
  <c r="I743" i="29" s="1"/>
  <c r="M744" i="29"/>
  <c r="I744" i="29" s="1"/>
  <c r="M745" i="29"/>
  <c r="I745" i="29" s="1"/>
  <c r="M746" i="29"/>
  <c r="I746" i="29" s="1"/>
  <c r="M747" i="29"/>
  <c r="I747" i="29" s="1"/>
  <c r="M748" i="29"/>
  <c r="I748" i="29" s="1"/>
  <c r="M750" i="29"/>
  <c r="I750" i="29" s="1"/>
  <c r="M751" i="29"/>
  <c r="I751" i="29" s="1"/>
  <c r="M752" i="29"/>
  <c r="I752" i="29" s="1"/>
  <c r="M753" i="29"/>
  <c r="I753" i="29" s="1"/>
  <c r="M754" i="29"/>
  <c r="I754" i="29" s="1"/>
  <c r="M756" i="29"/>
  <c r="I756" i="29" s="1"/>
  <c r="M757" i="29"/>
  <c r="I757" i="29" s="1"/>
  <c r="M758" i="29"/>
  <c r="I758" i="29" s="1"/>
  <c r="M761" i="29"/>
  <c r="I761" i="29" s="1"/>
  <c r="M257" i="29"/>
  <c r="I257" i="29" s="1"/>
  <c r="M175" i="29"/>
  <c r="I175" i="29" s="1"/>
  <c r="M81" i="29"/>
  <c r="I81" i="29" s="1"/>
  <c r="M46" i="29"/>
  <c r="I46" i="29" s="1"/>
  <c r="M633" i="29"/>
  <c r="I633" i="29" s="1"/>
  <c r="M241" i="29"/>
  <c r="I241" i="29" s="1"/>
  <c r="M234" i="29"/>
  <c r="I234" i="29" s="1"/>
  <c r="M592" i="29"/>
  <c r="I592" i="29" s="1"/>
  <c r="M583" i="29"/>
  <c r="I583" i="29" s="1"/>
  <c r="M375" i="29"/>
  <c r="I375" i="29" s="1"/>
  <c r="M587" i="29"/>
  <c r="I587" i="29" s="1"/>
  <c r="M386" i="29"/>
  <c r="I386" i="29" s="1"/>
  <c r="M465" i="29"/>
  <c r="I465" i="29" s="1"/>
  <c r="M68" i="29"/>
  <c r="I68" i="29" s="1"/>
  <c r="M759" i="29"/>
  <c r="I759" i="29" s="1"/>
  <c r="M576" i="29"/>
  <c r="I576" i="29" s="1"/>
  <c r="M227" i="29"/>
  <c r="I227" i="29" s="1"/>
  <c r="M617" i="29"/>
  <c r="I617" i="29" s="1"/>
  <c r="M650" i="29"/>
  <c r="I650" i="29" s="1"/>
  <c r="M446" i="29"/>
  <c r="I446" i="29" s="1"/>
  <c r="M333" i="29"/>
  <c r="I333" i="29" s="1"/>
  <c r="M97" i="29"/>
  <c r="I97" i="29" s="1"/>
  <c r="M16" i="29"/>
  <c r="I16" i="29" s="1"/>
  <c r="M105" i="29"/>
  <c r="I105" i="29" s="1"/>
  <c r="M535" i="29"/>
  <c r="I535" i="29" s="1"/>
  <c r="M735" i="29"/>
  <c r="I735" i="29" s="1"/>
  <c r="M380" i="29"/>
  <c r="I380" i="29" s="1"/>
  <c r="F3" i="29"/>
  <c r="F4" i="29"/>
  <c r="F5" i="29"/>
  <c r="F7" i="29"/>
  <c r="F8" i="29"/>
  <c r="F11" i="29"/>
  <c r="F12" i="29"/>
  <c r="F13" i="29"/>
  <c r="F14" i="29"/>
  <c r="F15" i="29"/>
  <c r="F17" i="29"/>
  <c r="F18" i="29"/>
  <c r="F19" i="29"/>
  <c r="F21" i="29"/>
  <c r="F22" i="29"/>
  <c r="F23" i="29"/>
  <c r="F24" i="29"/>
  <c r="F25" i="29"/>
  <c r="F26" i="29"/>
  <c r="F28" i="29"/>
  <c r="F29" i="29"/>
  <c r="F30" i="29"/>
  <c r="F31" i="29"/>
  <c r="F34" i="29"/>
  <c r="F35" i="29"/>
  <c r="F36" i="29"/>
  <c r="F37" i="29"/>
  <c r="F40" i="29"/>
  <c r="F41" i="29"/>
  <c r="F44" i="29"/>
  <c r="F43" i="29"/>
  <c r="F45" i="29"/>
  <c r="F47" i="29"/>
  <c r="F48" i="29"/>
  <c r="F49" i="29"/>
  <c r="F51" i="29"/>
  <c r="F52" i="29"/>
  <c r="F53" i="29"/>
  <c r="F54" i="29"/>
  <c r="F55" i="29"/>
  <c r="F57" i="29"/>
  <c r="F58" i="29"/>
  <c r="F62" i="29"/>
  <c r="F64" i="29"/>
  <c r="F65" i="29"/>
  <c r="F66" i="29"/>
  <c r="F67" i="29"/>
  <c r="F69" i="29"/>
  <c r="F70" i="29"/>
  <c r="F71" i="29"/>
  <c r="F72" i="29"/>
  <c r="F74" i="29"/>
  <c r="F76" i="29"/>
  <c r="F77" i="29"/>
  <c r="F78" i="29"/>
  <c r="F79" i="29"/>
  <c r="F80" i="29"/>
  <c r="F82" i="29"/>
  <c r="F83" i="29"/>
  <c r="F84" i="29"/>
  <c r="F85" i="29"/>
  <c r="F86" i="29"/>
  <c r="F87" i="29"/>
  <c r="F88" i="29"/>
  <c r="F89" i="29"/>
  <c r="F90" i="29"/>
  <c r="F91" i="29"/>
  <c r="F92" i="29"/>
  <c r="F95" i="29"/>
  <c r="F96" i="29"/>
  <c r="F98" i="29"/>
  <c r="F99" i="29"/>
  <c r="F100" i="29"/>
  <c r="F101" i="29"/>
  <c r="F104" i="29"/>
  <c r="F102" i="29"/>
  <c r="F103" i="29"/>
  <c r="F108" i="29"/>
  <c r="F109" i="29"/>
  <c r="F110" i="29"/>
  <c r="F111" i="29"/>
  <c r="F113" i="29"/>
  <c r="F112" i="29"/>
  <c r="F114" i="29"/>
  <c r="F115" i="29"/>
  <c r="F116" i="29"/>
  <c r="F117" i="29"/>
  <c r="F118" i="29"/>
  <c r="F119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41" i="29"/>
  <c r="F142" i="29"/>
  <c r="F143" i="29"/>
  <c r="F144" i="29"/>
  <c r="F145" i="29"/>
  <c r="F147" i="29"/>
  <c r="F148" i="29"/>
  <c r="F149" i="29"/>
  <c r="F150" i="29"/>
  <c r="F151" i="29"/>
  <c r="F154" i="29"/>
  <c r="F155" i="29"/>
  <c r="F156" i="29"/>
  <c r="F158" i="29"/>
  <c r="F159" i="29"/>
  <c r="F160" i="29"/>
  <c r="F161" i="29"/>
  <c r="F162" i="29"/>
  <c r="F163" i="29"/>
  <c r="F165" i="29"/>
  <c r="F166" i="29"/>
  <c r="F167" i="29"/>
  <c r="F168" i="29"/>
  <c r="F169" i="29"/>
  <c r="F171" i="29"/>
  <c r="F172" i="29"/>
  <c r="F173" i="29"/>
  <c r="F174" i="29"/>
  <c r="F176" i="29"/>
  <c r="F177" i="29"/>
  <c r="F179" i="29"/>
  <c r="F180" i="29"/>
  <c r="F181" i="29"/>
  <c r="F182" i="29"/>
  <c r="F183" i="29"/>
  <c r="F184" i="29"/>
  <c r="F185" i="29"/>
  <c r="F186" i="29"/>
  <c r="F187" i="29"/>
  <c r="F189" i="29"/>
  <c r="F190" i="29"/>
  <c r="F191" i="29"/>
  <c r="F192" i="29"/>
  <c r="F193" i="29"/>
  <c r="F194" i="29"/>
  <c r="F195" i="29"/>
  <c r="F197" i="29"/>
  <c r="F198" i="29"/>
  <c r="F199" i="29"/>
  <c r="F200" i="29"/>
  <c r="F201" i="29"/>
  <c r="F203" i="29"/>
  <c r="F204" i="29"/>
  <c r="F205" i="29"/>
  <c r="F206" i="29"/>
  <c r="F207" i="29"/>
  <c r="F208" i="29"/>
  <c r="F209" i="29"/>
  <c r="F210" i="29"/>
  <c r="F211" i="29"/>
  <c r="F212" i="29"/>
  <c r="F213" i="29"/>
  <c r="F215" i="29"/>
  <c r="F216" i="29"/>
  <c r="F217" i="29"/>
  <c r="F218" i="29"/>
  <c r="F219" i="29"/>
  <c r="F221" i="29"/>
  <c r="F223" i="29"/>
  <c r="F224" i="29"/>
  <c r="F225" i="29"/>
  <c r="F226" i="29"/>
  <c r="F229" i="29"/>
  <c r="F230" i="29"/>
  <c r="F231" i="29"/>
  <c r="F232" i="29"/>
  <c r="F233" i="29"/>
  <c r="F235" i="29"/>
  <c r="F236" i="29"/>
  <c r="F237" i="29"/>
  <c r="F238" i="29"/>
  <c r="F239" i="29"/>
  <c r="F240" i="29"/>
  <c r="F242" i="29"/>
  <c r="F243" i="29"/>
  <c r="F244" i="29"/>
  <c r="F245" i="29"/>
  <c r="F246" i="29"/>
  <c r="F247" i="29"/>
  <c r="F248" i="29"/>
  <c r="F249" i="29"/>
  <c r="F250" i="29"/>
  <c r="F252" i="29"/>
  <c r="F253" i="29"/>
  <c r="F254" i="29"/>
  <c r="F255" i="29"/>
  <c r="F256" i="29"/>
  <c r="F258" i="29"/>
  <c r="F259" i="29"/>
  <c r="F260" i="29"/>
  <c r="F261" i="29"/>
  <c r="F262" i="29"/>
  <c r="F263" i="29"/>
  <c r="F264" i="29"/>
  <c r="F265" i="29"/>
  <c r="F268" i="29"/>
  <c r="F269" i="29"/>
  <c r="F270" i="29"/>
  <c r="F271" i="29"/>
  <c r="F273" i="29"/>
  <c r="F274" i="29"/>
  <c r="F275" i="29"/>
  <c r="F276" i="29"/>
  <c r="F278" i="29"/>
  <c r="F279" i="29"/>
  <c r="F280" i="29"/>
  <c r="F281" i="29"/>
  <c r="F282" i="29"/>
  <c r="F283" i="29"/>
  <c r="F284" i="29"/>
  <c r="F287" i="29"/>
  <c r="F288" i="29"/>
  <c r="F289" i="29"/>
  <c r="F290" i="29"/>
  <c r="F291" i="29"/>
  <c r="F292" i="29"/>
  <c r="F294" i="29"/>
  <c r="F295" i="29"/>
  <c r="F296" i="29"/>
  <c r="F297" i="29"/>
  <c r="F298" i="29"/>
  <c r="F299" i="29"/>
  <c r="F300" i="29"/>
  <c r="F301" i="29"/>
  <c r="F302" i="29"/>
  <c r="F303" i="29"/>
  <c r="F306" i="29"/>
  <c r="F307" i="29"/>
  <c r="F308" i="29"/>
  <c r="F309" i="29"/>
  <c r="F310" i="29"/>
  <c r="F311" i="29"/>
  <c r="F312" i="29"/>
  <c r="F313" i="29"/>
  <c r="F314" i="29"/>
  <c r="F315" i="29"/>
  <c r="F316" i="29"/>
  <c r="F317" i="29"/>
  <c r="F320" i="29"/>
  <c r="F321" i="29"/>
  <c r="F322" i="29"/>
  <c r="F323" i="29"/>
  <c r="F324" i="29"/>
  <c r="F325" i="29"/>
  <c r="F326" i="29"/>
  <c r="F327" i="29"/>
  <c r="F328" i="29"/>
  <c r="F329" i="29"/>
  <c r="F330" i="29"/>
  <c r="F331" i="29"/>
  <c r="F332" i="29"/>
  <c r="F335" i="29"/>
  <c r="F336" i="29"/>
  <c r="F337" i="29"/>
  <c r="F338" i="29"/>
  <c r="F340" i="29"/>
  <c r="F341" i="29"/>
  <c r="F342" i="29"/>
  <c r="F345" i="29"/>
  <c r="F346" i="29"/>
  <c r="F348" i="29"/>
  <c r="F347" i="29"/>
  <c r="F349" i="29"/>
  <c r="F350" i="29"/>
  <c r="F351" i="29"/>
  <c r="F352" i="29"/>
  <c r="F353" i="29"/>
  <c r="F354" i="29"/>
  <c r="F355" i="29"/>
  <c r="F356" i="29"/>
  <c r="F357" i="29"/>
  <c r="F358" i="29"/>
  <c r="F359" i="29"/>
  <c r="F360" i="29"/>
  <c r="F361" i="29"/>
  <c r="F362" i="29"/>
  <c r="F363" i="29"/>
  <c r="F364" i="29"/>
  <c r="F365" i="29"/>
  <c r="F366" i="29"/>
  <c r="F367" i="29"/>
  <c r="F368" i="29"/>
  <c r="F371" i="29"/>
  <c r="F372" i="29"/>
  <c r="F373" i="29"/>
  <c r="F374" i="29"/>
  <c r="F377" i="29"/>
  <c r="F378" i="29"/>
  <c r="F379" i="29"/>
  <c r="F382" i="29"/>
  <c r="F383" i="29"/>
  <c r="F381" i="29"/>
  <c r="F384" i="29"/>
  <c r="F385" i="29"/>
  <c r="F387" i="29"/>
  <c r="F388" i="29"/>
  <c r="F389" i="29"/>
  <c r="F390" i="29"/>
  <c r="F391" i="29"/>
  <c r="F392" i="29"/>
  <c r="F393" i="29"/>
  <c r="F394" i="29"/>
  <c r="F395" i="29"/>
  <c r="F397" i="29"/>
  <c r="F399" i="29"/>
  <c r="F400" i="29"/>
  <c r="F401" i="29"/>
  <c r="F402" i="29"/>
  <c r="F404" i="29"/>
  <c r="F406" i="29"/>
  <c r="F407" i="29"/>
  <c r="F408" i="29"/>
  <c r="F409" i="29"/>
  <c r="F410" i="29"/>
  <c r="F411" i="29"/>
  <c r="F412" i="29"/>
  <c r="F415" i="29"/>
  <c r="F416" i="29"/>
  <c r="F417" i="29"/>
  <c r="F418" i="29"/>
  <c r="F419" i="29"/>
  <c r="F420" i="29"/>
  <c r="F421" i="29"/>
  <c r="F422" i="29"/>
  <c r="F423" i="29"/>
  <c r="F424" i="29"/>
  <c r="F425" i="29"/>
  <c r="F427" i="29"/>
  <c r="F428" i="29"/>
  <c r="F429" i="29"/>
  <c r="F430" i="29"/>
  <c r="F431" i="29"/>
  <c r="F432" i="29"/>
  <c r="F433" i="29"/>
  <c r="F434" i="29"/>
  <c r="F435" i="29"/>
  <c r="F436" i="29"/>
  <c r="F437" i="29"/>
  <c r="F438" i="29"/>
  <c r="F440" i="29"/>
  <c r="F441" i="29"/>
  <c r="F442" i="29"/>
  <c r="F443" i="29"/>
  <c r="F444" i="29"/>
  <c r="F445" i="29"/>
  <c r="F447" i="29"/>
  <c r="F448" i="29"/>
  <c r="F449" i="29"/>
  <c r="F450" i="29"/>
  <c r="F451" i="29"/>
  <c r="F453" i="29"/>
  <c r="F454" i="29"/>
  <c r="F455" i="29"/>
  <c r="F457" i="29"/>
  <c r="F459" i="29"/>
  <c r="F460" i="29"/>
  <c r="F461" i="29"/>
  <c r="F462" i="29"/>
  <c r="F463" i="29"/>
  <c r="F464" i="29"/>
  <c r="F468" i="29"/>
  <c r="F469" i="29"/>
  <c r="F470" i="29"/>
  <c r="F471" i="29"/>
  <c r="F472" i="29"/>
  <c r="F475" i="29"/>
  <c r="F476" i="29"/>
  <c r="F474" i="29"/>
  <c r="F477" i="29"/>
  <c r="F478" i="29"/>
  <c r="F479" i="29"/>
  <c r="F480" i="29"/>
  <c r="F481" i="29"/>
  <c r="F482" i="29"/>
  <c r="F484" i="29"/>
  <c r="F485" i="29"/>
  <c r="F486" i="29"/>
  <c r="F487" i="29"/>
  <c r="F488" i="29"/>
  <c r="F490" i="29"/>
  <c r="F491" i="29"/>
  <c r="F493" i="29"/>
  <c r="F494" i="29"/>
  <c r="F495" i="29"/>
  <c r="F496" i="29"/>
  <c r="F497" i="29"/>
  <c r="F498" i="29"/>
  <c r="F500" i="29"/>
  <c r="F501" i="29"/>
  <c r="F502" i="29"/>
  <c r="F504" i="29"/>
  <c r="F505" i="29"/>
  <c r="F506" i="29"/>
  <c r="F508" i="29"/>
  <c r="F509" i="29"/>
  <c r="F510" i="29"/>
  <c r="F511" i="29"/>
  <c r="F512" i="29"/>
  <c r="F513" i="29"/>
  <c r="F515" i="29"/>
  <c r="F516" i="29"/>
  <c r="F517" i="29"/>
  <c r="F518" i="29"/>
  <c r="F519" i="29"/>
  <c r="F520" i="29"/>
  <c r="F521" i="29"/>
  <c r="F523" i="29"/>
  <c r="F524" i="29"/>
  <c r="F525" i="29"/>
  <c r="F526" i="29"/>
  <c r="F527" i="29"/>
  <c r="F529" i="29"/>
  <c r="F530" i="29"/>
  <c r="F531" i="29"/>
  <c r="F533" i="29"/>
  <c r="F536" i="29"/>
  <c r="F538" i="29"/>
  <c r="F539" i="29"/>
  <c r="F540" i="29"/>
  <c r="F541" i="29"/>
  <c r="F542" i="29"/>
  <c r="F544" i="29"/>
  <c r="F545" i="29"/>
  <c r="F546" i="29"/>
  <c r="F548" i="29"/>
  <c r="F549" i="29"/>
  <c r="F550" i="29"/>
  <c r="F551" i="29"/>
  <c r="F552" i="29"/>
  <c r="F554" i="29"/>
  <c r="F555" i="29"/>
  <c r="F556" i="29"/>
  <c r="F557" i="29"/>
  <c r="F558" i="29"/>
  <c r="F559" i="29"/>
  <c r="F560" i="29"/>
  <c r="F561" i="29"/>
  <c r="F562" i="29"/>
  <c r="F563" i="29"/>
  <c r="F564" i="29"/>
  <c r="F567" i="29"/>
  <c r="F568" i="29"/>
  <c r="F569" i="29"/>
  <c r="F570" i="29"/>
  <c r="F571" i="29"/>
  <c r="F572" i="29"/>
  <c r="F574" i="29"/>
  <c r="F577" i="29"/>
  <c r="F578" i="29"/>
  <c r="F579" i="29"/>
  <c r="F580" i="29"/>
  <c r="F581" i="29"/>
  <c r="F582" i="29"/>
  <c r="F585" i="29"/>
  <c r="F588" i="29"/>
  <c r="F589" i="29"/>
  <c r="F590" i="29"/>
  <c r="F591" i="29"/>
  <c r="F594" i="29"/>
  <c r="F595" i="29"/>
  <c r="F596" i="29"/>
  <c r="F597" i="29"/>
  <c r="F598" i="29"/>
  <c r="F600" i="29"/>
  <c r="F601" i="29"/>
  <c r="F602" i="29"/>
  <c r="F603" i="29"/>
  <c r="F604" i="29"/>
  <c r="F607" i="29"/>
  <c r="F605" i="29"/>
  <c r="F606" i="29"/>
  <c r="F608" i="29"/>
  <c r="F609" i="29"/>
  <c r="F610" i="29"/>
  <c r="F611" i="29"/>
  <c r="F612" i="29"/>
  <c r="F613" i="29"/>
  <c r="F614" i="29"/>
  <c r="F615" i="29"/>
  <c r="F616" i="29"/>
  <c r="F618" i="29"/>
  <c r="F619" i="29"/>
  <c r="F620" i="29"/>
  <c r="F621" i="29"/>
  <c r="F622" i="29"/>
  <c r="F623" i="29"/>
  <c r="F624" i="29"/>
  <c r="F625" i="29"/>
  <c r="F626" i="29"/>
  <c r="F627" i="29"/>
  <c r="F628" i="29"/>
  <c r="F629" i="29"/>
  <c r="F630" i="29"/>
  <c r="F631" i="29"/>
  <c r="F632" i="29"/>
  <c r="F634" i="29"/>
  <c r="F635" i="29"/>
  <c r="F636" i="29"/>
  <c r="F637" i="29"/>
  <c r="F640" i="29"/>
  <c r="F638" i="29"/>
  <c r="F639" i="29"/>
  <c r="F641" i="29"/>
  <c r="F642" i="29"/>
  <c r="F644" i="29"/>
  <c r="F645" i="29"/>
  <c r="F646" i="29"/>
  <c r="F647" i="29"/>
  <c r="F649" i="29"/>
  <c r="F652" i="29"/>
  <c r="F654" i="29"/>
  <c r="F651" i="29"/>
  <c r="F653" i="29"/>
  <c r="F655" i="29"/>
  <c r="F657" i="29"/>
  <c r="F658" i="29"/>
  <c r="F659" i="29"/>
  <c r="F660" i="29"/>
  <c r="F661" i="29"/>
  <c r="F662" i="29"/>
  <c r="F663" i="29"/>
  <c r="F664" i="29"/>
  <c r="F665" i="29"/>
  <c r="F666" i="29"/>
  <c r="F667" i="29"/>
  <c r="F668" i="29"/>
  <c r="F669" i="29"/>
  <c r="F671" i="29"/>
  <c r="F670" i="29"/>
  <c r="F672" i="29"/>
  <c r="F673" i="29"/>
  <c r="F675" i="29"/>
  <c r="F676" i="29"/>
  <c r="F677" i="29"/>
  <c r="F679" i="29"/>
  <c r="F680" i="29"/>
  <c r="F681" i="29"/>
  <c r="F682" i="29"/>
  <c r="F683" i="29"/>
  <c r="F684" i="29"/>
  <c r="F685" i="29"/>
  <c r="F686" i="29"/>
  <c r="F688" i="29"/>
  <c r="F689" i="29"/>
  <c r="F690" i="29"/>
  <c r="F691" i="29"/>
  <c r="F692" i="29"/>
  <c r="F694" i="29"/>
  <c r="F693" i="29"/>
  <c r="F696" i="29"/>
  <c r="F697" i="29"/>
  <c r="F698" i="29"/>
  <c r="F699" i="29"/>
  <c r="F700" i="29"/>
  <c r="F702" i="29"/>
  <c r="F703" i="29"/>
  <c r="F704" i="29"/>
  <c r="F705" i="29"/>
  <c r="F706" i="29"/>
  <c r="F707" i="29"/>
  <c r="F711" i="29"/>
  <c r="F712" i="29"/>
  <c r="F713" i="29"/>
  <c r="F714" i="29"/>
  <c r="F715" i="29"/>
  <c r="F716" i="29"/>
  <c r="F717" i="29"/>
  <c r="F720" i="29"/>
  <c r="F723" i="29"/>
  <c r="F724" i="29"/>
  <c r="F722" i="29"/>
  <c r="F725" i="29"/>
  <c r="F726" i="29"/>
  <c r="F727" i="29"/>
  <c r="F729" i="29"/>
  <c r="F731" i="29"/>
  <c r="F732" i="29"/>
  <c r="F733" i="29"/>
  <c r="F734" i="29"/>
  <c r="F737" i="29"/>
  <c r="F736" i="29"/>
  <c r="F738" i="29"/>
  <c r="F739" i="29"/>
  <c r="F740" i="29"/>
  <c r="F741" i="29"/>
  <c r="F742" i="29"/>
  <c r="F743" i="29"/>
  <c r="F744" i="29"/>
  <c r="F745" i="29"/>
  <c r="F746" i="29"/>
  <c r="F747" i="29"/>
  <c r="F748" i="29"/>
  <c r="F750" i="29"/>
  <c r="F751" i="29"/>
  <c r="F752" i="29"/>
  <c r="F753" i="29"/>
  <c r="F754" i="29"/>
  <c r="F756" i="29"/>
  <c r="F757" i="29"/>
  <c r="F758" i="29"/>
  <c r="F761" i="29"/>
  <c r="F257" i="29"/>
  <c r="F175" i="29"/>
  <c r="F81" i="29"/>
  <c r="F46" i="29"/>
  <c r="F633" i="29"/>
  <c r="F241" i="29"/>
  <c r="F234" i="29"/>
  <c r="F592" i="29"/>
  <c r="F583" i="29"/>
  <c r="F375" i="29"/>
  <c r="F587" i="29"/>
  <c r="F386" i="29"/>
  <c r="F465" i="29"/>
  <c r="F68" i="29"/>
  <c r="F759" i="29"/>
  <c r="F576" i="29"/>
  <c r="F227" i="29"/>
  <c r="F617" i="29"/>
  <c r="F650" i="29"/>
  <c r="F446" i="29"/>
  <c r="F333" i="29"/>
  <c r="F97" i="29"/>
  <c r="F16" i="29"/>
  <c r="F105" i="29"/>
  <c r="F535" i="29"/>
  <c r="F735" i="29"/>
  <c r="F380" i="29"/>
  <c r="M2" i="54"/>
  <c r="M3" i="54"/>
  <c r="M4" i="54"/>
  <c r="M5" i="54"/>
  <c r="M6" i="54"/>
  <c r="M7" i="54"/>
  <c r="M8" i="54"/>
  <c r="M9" i="54"/>
  <c r="M10" i="54"/>
  <c r="M11" i="54"/>
  <c r="M12" i="54"/>
  <c r="M13" i="54"/>
  <c r="M14" i="54"/>
  <c r="M15" i="54"/>
  <c r="M16" i="54"/>
  <c r="M17" i="54"/>
  <c r="M18" i="54"/>
  <c r="M19" i="54"/>
  <c r="M20" i="54"/>
  <c r="M21" i="54"/>
  <c r="M22" i="54"/>
  <c r="M23" i="54"/>
  <c r="M24" i="54"/>
  <c r="M25" i="54"/>
  <c r="M26" i="54"/>
  <c r="M27" i="54"/>
  <c r="M28" i="54"/>
  <c r="M29" i="54"/>
  <c r="M30" i="54"/>
  <c r="M31" i="54"/>
  <c r="M32" i="54"/>
  <c r="M33" i="54"/>
  <c r="M34" i="54"/>
  <c r="M35" i="54"/>
  <c r="M36" i="54"/>
  <c r="M37" i="54"/>
  <c r="M38" i="54"/>
  <c r="M39" i="54"/>
  <c r="M40" i="54"/>
  <c r="M41" i="54"/>
  <c r="M42" i="54"/>
  <c r="M43" i="54"/>
  <c r="M44" i="54"/>
  <c r="M45" i="54"/>
  <c r="M46" i="54"/>
  <c r="M47" i="54"/>
  <c r="M48" i="54"/>
  <c r="M49" i="54"/>
  <c r="M50" i="54"/>
  <c r="M51" i="54"/>
  <c r="M52" i="54"/>
  <c r="M53" i="54"/>
  <c r="M54" i="54"/>
  <c r="M55" i="54"/>
  <c r="M56" i="54"/>
  <c r="M57" i="54"/>
  <c r="M58" i="54"/>
  <c r="M59" i="54"/>
  <c r="M60" i="54"/>
  <c r="M61" i="54"/>
  <c r="M62" i="54"/>
  <c r="M63" i="54"/>
  <c r="M64" i="54"/>
  <c r="M65" i="54"/>
  <c r="M66" i="54"/>
  <c r="M67" i="54"/>
  <c r="M68" i="54"/>
  <c r="M69" i="54"/>
  <c r="M70" i="54"/>
  <c r="M71" i="54"/>
  <c r="M72" i="54"/>
  <c r="M73" i="54"/>
  <c r="M74" i="54"/>
  <c r="M75" i="54"/>
  <c r="M76" i="54"/>
  <c r="M77" i="54"/>
  <c r="M78" i="54"/>
  <c r="M79" i="54"/>
  <c r="M80" i="54"/>
  <c r="M81" i="54"/>
  <c r="M82" i="54"/>
  <c r="M83" i="54"/>
  <c r="M84" i="54"/>
  <c r="M85" i="54"/>
  <c r="M86" i="54"/>
  <c r="M87" i="54"/>
  <c r="M88" i="54"/>
  <c r="M89" i="54"/>
  <c r="M90" i="54"/>
  <c r="M91" i="54"/>
  <c r="M92" i="54"/>
  <c r="M93" i="54"/>
  <c r="M94" i="54"/>
  <c r="M95" i="54"/>
  <c r="M96" i="54"/>
  <c r="M97" i="54"/>
  <c r="M98" i="54"/>
  <c r="M99" i="54"/>
  <c r="M100" i="54"/>
  <c r="M101" i="54"/>
  <c r="M102" i="54"/>
  <c r="M103" i="54"/>
  <c r="M104" i="54"/>
  <c r="M105" i="54"/>
  <c r="M106" i="54"/>
  <c r="M107" i="54"/>
  <c r="M108" i="54"/>
  <c r="M109" i="54"/>
  <c r="M110" i="54"/>
  <c r="M111" i="54"/>
  <c r="M112" i="54"/>
  <c r="M113" i="54"/>
  <c r="M114" i="54"/>
  <c r="M115" i="54"/>
  <c r="M116" i="54"/>
  <c r="M117" i="54"/>
  <c r="M118" i="54"/>
  <c r="M119" i="54"/>
  <c r="M120" i="54"/>
  <c r="M121" i="54"/>
  <c r="M122" i="54"/>
  <c r="M123" i="54"/>
  <c r="M124" i="54"/>
  <c r="M125" i="54"/>
  <c r="M126" i="54"/>
  <c r="M127" i="54"/>
  <c r="M128" i="54"/>
  <c r="M129" i="54"/>
  <c r="M130" i="54"/>
  <c r="M131" i="54"/>
  <c r="M132" i="54"/>
  <c r="M133" i="54"/>
  <c r="M134" i="54"/>
  <c r="M135" i="54"/>
  <c r="M136" i="54"/>
  <c r="M137" i="54"/>
  <c r="M138" i="54"/>
  <c r="M139" i="54"/>
  <c r="M140" i="54"/>
  <c r="M141" i="54"/>
  <c r="M142" i="54"/>
  <c r="M143" i="54"/>
  <c r="M144" i="54"/>
  <c r="M145" i="54"/>
  <c r="M146" i="54"/>
  <c r="M147" i="54"/>
  <c r="M148" i="54"/>
  <c r="M149" i="54"/>
  <c r="M150" i="54"/>
  <c r="M151" i="54"/>
  <c r="M152" i="54"/>
  <c r="M153" i="54"/>
  <c r="M154" i="54"/>
  <c r="M155" i="54"/>
  <c r="M156" i="54"/>
  <c r="M157" i="54"/>
  <c r="M158" i="54"/>
  <c r="M159" i="54"/>
  <c r="M160" i="54"/>
  <c r="M161" i="54"/>
  <c r="M162" i="54"/>
  <c r="M163" i="54"/>
  <c r="M164" i="54"/>
  <c r="M165" i="54"/>
  <c r="M166" i="54"/>
  <c r="M167" i="54"/>
  <c r="M168" i="54"/>
  <c r="M169" i="54"/>
  <c r="M170" i="54"/>
  <c r="M171" i="54"/>
  <c r="M172" i="54"/>
  <c r="M173" i="54"/>
  <c r="M174" i="54"/>
  <c r="M175" i="54"/>
  <c r="M176" i="54"/>
  <c r="M177" i="54"/>
  <c r="M178" i="54"/>
  <c r="M179" i="54"/>
  <c r="M180" i="54"/>
  <c r="M181" i="54"/>
  <c r="M182" i="54"/>
  <c r="F2" i="54"/>
  <c r="F3" i="54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F108" i="54"/>
  <c r="F109" i="54"/>
  <c r="F110" i="54"/>
  <c r="F111" i="54"/>
  <c r="F112" i="54"/>
  <c r="F113" i="54"/>
  <c r="F114" i="54"/>
  <c r="F115" i="54"/>
  <c r="F116" i="54"/>
  <c r="F117" i="54"/>
  <c r="F118" i="54"/>
  <c r="F119" i="54"/>
  <c r="F120" i="54"/>
  <c r="F121" i="54"/>
  <c r="F122" i="54"/>
  <c r="F123" i="54"/>
  <c r="F124" i="54"/>
  <c r="F125" i="54"/>
  <c r="F126" i="54"/>
  <c r="F127" i="54"/>
  <c r="F128" i="54"/>
  <c r="F129" i="54"/>
  <c r="F130" i="54"/>
  <c r="F131" i="54"/>
  <c r="F132" i="54"/>
  <c r="F133" i="54"/>
  <c r="F134" i="54"/>
  <c r="F135" i="54"/>
  <c r="F136" i="54"/>
  <c r="F137" i="54"/>
  <c r="F138" i="54"/>
  <c r="F139" i="54"/>
  <c r="F140" i="54"/>
  <c r="F141" i="54"/>
  <c r="F142" i="54"/>
  <c r="F143" i="54"/>
  <c r="F144" i="54"/>
  <c r="F145" i="54"/>
  <c r="F146" i="54"/>
  <c r="F147" i="54"/>
  <c r="F148" i="54"/>
  <c r="F149" i="54"/>
  <c r="F150" i="54"/>
  <c r="F151" i="54"/>
  <c r="F152" i="54"/>
  <c r="F153" i="54"/>
  <c r="F154" i="54"/>
  <c r="F155" i="54"/>
  <c r="F156" i="54"/>
  <c r="F157" i="54"/>
  <c r="F158" i="54"/>
  <c r="F159" i="54"/>
  <c r="F160" i="54"/>
  <c r="F161" i="54"/>
  <c r="F162" i="54"/>
  <c r="F163" i="54"/>
  <c r="F164" i="54"/>
  <c r="F165" i="54"/>
  <c r="F166" i="54"/>
  <c r="F167" i="54"/>
  <c r="F168" i="54"/>
  <c r="F169" i="54"/>
  <c r="F170" i="54"/>
  <c r="F171" i="54"/>
  <c r="F172" i="54"/>
  <c r="F173" i="54"/>
  <c r="F174" i="54"/>
  <c r="F175" i="54"/>
  <c r="F176" i="54"/>
  <c r="F177" i="54"/>
  <c r="F178" i="54"/>
  <c r="F179" i="54"/>
  <c r="F180" i="54"/>
  <c r="F181" i="54"/>
  <c r="F182" i="54"/>
  <c r="M3" i="40"/>
  <c r="I3" i="40" s="1"/>
  <c r="M4" i="40"/>
  <c r="I4" i="40" s="1"/>
  <c r="M6" i="40"/>
  <c r="I6" i="40" s="1"/>
  <c r="M7" i="40"/>
  <c r="I7" i="40" s="1"/>
  <c r="M10" i="40"/>
  <c r="I10" i="40" s="1"/>
  <c r="M11" i="40"/>
  <c r="I11" i="40" s="1"/>
  <c r="M12" i="40"/>
  <c r="I12" i="40" s="1"/>
  <c r="M14" i="40"/>
  <c r="I14" i="40" s="1"/>
  <c r="M15" i="40"/>
  <c r="I15" i="40" s="1"/>
  <c r="M16" i="40"/>
  <c r="I16" i="40" s="1"/>
  <c r="M18" i="40"/>
  <c r="I18" i="40" s="1"/>
  <c r="M19" i="40"/>
  <c r="I19" i="40" s="1"/>
  <c r="M20" i="40"/>
  <c r="I20" i="40" s="1"/>
  <c r="M21" i="40"/>
  <c r="I21" i="40" s="1"/>
  <c r="M23" i="40"/>
  <c r="I23" i="40" s="1"/>
  <c r="M24" i="40"/>
  <c r="I24" i="40" s="1"/>
  <c r="M25" i="40"/>
  <c r="I25" i="40" s="1"/>
  <c r="M26" i="40"/>
  <c r="I26" i="40" s="1"/>
  <c r="M29" i="40"/>
  <c r="I29" i="40" s="1"/>
  <c r="M30" i="40"/>
  <c r="I30" i="40" s="1"/>
  <c r="M31" i="40"/>
  <c r="I31" i="40" s="1"/>
  <c r="M32" i="40"/>
  <c r="I32" i="40" s="1"/>
  <c r="M35" i="40"/>
  <c r="I35" i="40" s="1"/>
  <c r="M36" i="40"/>
  <c r="I36" i="40" s="1"/>
  <c r="M38" i="40"/>
  <c r="I38" i="40" s="1"/>
  <c r="M39" i="40"/>
  <c r="I39" i="40" s="1"/>
  <c r="M41" i="40"/>
  <c r="I41" i="40" s="1"/>
  <c r="M43" i="40"/>
  <c r="I43" i="40" s="1"/>
  <c r="M44" i="40"/>
  <c r="I44" i="40" s="1"/>
  <c r="M47" i="40"/>
  <c r="I47" i="40" s="1"/>
  <c r="M48" i="40"/>
  <c r="I48" i="40" s="1"/>
  <c r="M52" i="40"/>
  <c r="I52" i="40" s="1"/>
  <c r="M54" i="40"/>
  <c r="I54" i="40" s="1"/>
  <c r="M55" i="40"/>
  <c r="I55" i="40" s="1"/>
  <c r="M56" i="40"/>
  <c r="I56" i="40" s="1"/>
  <c r="M58" i="40"/>
  <c r="I58" i="40" s="1"/>
  <c r="M59" i="40"/>
  <c r="I59" i="40" s="1"/>
  <c r="M61" i="40"/>
  <c r="I61" i="40" s="1"/>
  <c r="M62" i="40"/>
  <c r="I62" i="40" s="1"/>
  <c r="M63" i="40"/>
  <c r="I63" i="40" s="1"/>
  <c r="M64" i="40"/>
  <c r="I64" i="40" s="1"/>
  <c r="M66" i="40"/>
  <c r="I66" i="40" s="1"/>
  <c r="M67" i="40"/>
  <c r="I67" i="40" s="1"/>
  <c r="M68" i="40"/>
  <c r="I68" i="40" s="1"/>
  <c r="M69" i="40"/>
  <c r="I69" i="40" s="1"/>
  <c r="M70" i="40"/>
  <c r="I70" i="40" s="1"/>
  <c r="M71" i="40"/>
  <c r="I71" i="40" s="1"/>
  <c r="M72" i="40"/>
  <c r="I72" i="40" s="1"/>
  <c r="M73" i="40"/>
  <c r="I73" i="40" s="1"/>
  <c r="M74" i="40"/>
  <c r="I74" i="40" s="1"/>
  <c r="M77" i="40"/>
  <c r="I77" i="40" s="1"/>
  <c r="M78" i="40"/>
  <c r="I78" i="40" s="1"/>
  <c r="M80" i="40"/>
  <c r="I80" i="40" s="1"/>
  <c r="M81" i="40"/>
  <c r="I81" i="40" s="1"/>
  <c r="M82" i="40"/>
  <c r="I82" i="40" s="1"/>
  <c r="M83" i="40"/>
  <c r="I83" i="40" s="1"/>
  <c r="M84" i="40"/>
  <c r="I84" i="40" s="1"/>
  <c r="M88" i="40"/>
  <c r="I88" i="40" s="1"/>
  <c r="M89" i="40"/>
  <c r="I89" i="40" s="1"/>
  <c r="M90" i="40"/>
  <c r="I90" i="40" s="1"/>
  <c r="M91" i="40"/>
  <c r="I91" i="40" s="1"/>
  <c r="M92" i="40"/>
  <c r="I92" i="40" s="1"/>
  <c r="M93" i="40"/>
  <c r="I93" i="40" s="1"/>
  <c r="M94" i="40"/>
  <c r="I94" i="40" s="1"/>
  <c r="M95" i="40"/>
  <c r="I95" i="40" s="1"/>
  <c r="M96" i="40"/>
  <c r="I96" i="40" s="1"/>
  <c r="M98" i="40"/>
  <c r="I98" i="40" s="1"/>
  <c r="M99" i="40"/>
  <c r="I99" i="40" s="1"/>
  <c r="M100" i="40"/>
  <c r="I100" i="40" s="1"/>
  <c r="M101" i="40"/>
  <c r="I101" i="40" s="1"/>
  <c r="M102" i="40"/>
  <c r="I102" i="40" s="1"/>
  <c r="M103" i="40"/>
  <c r="I103" i="40" s="1"/>
  <c r="M104" i="40"/>
  <c r="I104" i="40" s="1"/>
  <c r="M105" i="40"/>
  <c r="I105" i="40" s="1"/>
  <c r="M106" i="40"/>
  <c r="I106" i="40" s="1"/>
  <c r="M107" i="40"/>
  <c r="I107" i="40" s="1"/>
  <c r="M108" i="40"/>
  <c r="I108" i="40" s="1"/>
  <c r="M109" i="40"/>
  <c r="I109" i="40" s="1"/>
  <c r="M112" i="40"/>
  <c r="I112" i="40" s="1"/>
  <c r="M113" i="40"/>
  <c r="I113" i="40" s="1"/>
  <c r="M114" i="40"/>
  <c r="I114" i="40" s="1"/>
  <c r="M115" i="40"/>
  <c r="I115" i="40" s="1"/>
  <c r="M116" i="40"/>
  <c r="I116" i="40" s="1"/>
  <c r="M118" i="40"/>
  <c r="I118" i="40" s="1"/>
  <c r="M119" i="40"/>
  <c r="I119" i="40" s="1"/>
  <c r="M120" i="40"/>
  <c r="I120" i="40" s="1"/>
  <c r="M121" i="40"/>
  <c r="I121" i="40" s="1"/>
  <c r="M123" i="40"/>
  <c r="I123" i="40" s="1"/>
  <c r="M124" i="40"/>
  <c r="I124" i="40" s="1"/>
  <c r="M126" i="40"/>
  <c r="I126" i="40" s="1"/>
  <c r="M127" i="40"/>
  <c r="I127" i="40" s="1"/>
  <c r="M128" i="40"/>
  <c r="I128" i="40" s="1"/>
  <c r="M129" i="40"/>
  <c r="I129" i="40" s="1"/>
  <c r="M130" i="40"/>
  <c r="I130" i="40" s="1"/>
  <c r="M131" i="40"/>
  <c r="I131" i="40" s="1"/>
  <c r="M132" i="40"/>
  <c r="I132" i="40" s="1"/>
  <c r="M134" i="40"/>
  <c r="I134" i="40" s="1"/>
  <c r="M135" i="40"/>
  <c r="I135" i="40" s="1"/>
  <c r="M136" i="40"/>
  <c r="I136" i="40" s="1"/>
  <c r="M137" i="40"/>
  <c r="I137" i="40" s="1"/>
  <c r="M139" i="40"/>
  <c r="I139" i="40" s="1"/>
  <c r="M140" i="40"/>
  <c r="I140" i="40" s="1"/>
  <c r="M142" i="40"/>
  <c r="I142" i="40" s="1"/>
  <c r="M143" i="40"/>
  <c r="I143" i="40" s="1"/>
  <c r="M144" i="40"/>
  <c r="I144" i="40" s="1"/>
  <c r="M145" i="40"/>
  <c r="I145" i="40" s="1"/>
  <c r="M146" i="40"/>
  <c r="I146" i="40" s="1"/>
  <c r="M147" i="40"/>
  <c r="I147" i="40" s="1"/>
  <c r="M149" i="40"/>
  <c r="I149" i="40" s="1"/>
  <c r="M150" i="40"/>
  <c r="I150" i="40" s="1"/>
  <c r="M151" i="40"/>
  <c r="I151" i="40" s="1"/>
  <c r="M152" i="40"/>
  <c r="I152" i="40" s="1"/>
  <c r="M153" i="40"/>
  <c r="I153" i="40" s="1"/>
  <c r="M154" i="40"/>
  <c r="I154" i="40" s="1"/>
  <c r="M156" i="40"/>
  <c r="I156" i="40" s="1"/>
  <c r="M157" i="40"/>
  <c r="I157" i="40" s="1"/>
  <c r="M158" i="40"/>
  <c r="I158" i="40" s="1"/>
  <c r="M159" i="40"/>
  <c r="I159" i="40" s="1"/>
  <c r="M161" i="40"/>
  <c r="I161" i="40" s="1"/>
  <c r="M162" i="40"/>
  <c r="I162" i="40" s="1"/>
  <c r="M163" i="40"/>
  <c r="I163" i="40" s="1"/>
  <c r="M164" i="40"/>
  <c r="I164" i="40" s="1"/>
  <c r="M165" i="40"/>
  <c r="I165" i="40" s="1"/>
  <c r="M166" i="40"/>
  <c r="I166" i="40" s="1"/>
  <c r="M167" i="40"/>
  <c r="I167" i="40" s="1"/>
  <c r="M168" i="40"/>
  <c r="I168" i="40" s="1"/>
  <c r="M169" i="40"/>
  <c r="I169" i="40" s="1"/>
  <c r="M170" i="40"/>
  <c r="I170" i="40" s="1"/>
  <c r="M171" i="40"/>
  <c r="I171" i="40" s="1"/>
  <c r="M173" i="40"/>
  <c r="I173" i="40" s="1"/>
  <c r="M174" i="40"/>
  <c r="I174" i="40" s="1"/>
  <c r="M175" i="40"/>
  <c r="I175" i="40" s="1"/>
  <c r="M176" i="40"/>
  <c r="I176" i="40" s="1"/>
  <c r="M177" i="40"/>
  <c r="I177" i="40" s="1"/>
  <c r="M181" i="40"/>
  <c r="I181" i="40" s="1"/>
  <c r="M182" i="40"/>
  <c r="I182" i="40" s="1"/>
  <c r="M183" i="40"/>
  <c r="I183" i="40" s="1"/>
  <c r="M184" i="40"/>
  <c r="I184" i="40" s="1"/>
  <c r="M187" i="40"/>
  <c r="I187" i="40" s="1"/>
  <c r="M188" i="40"/>
  <c r="I188" i="40" s="1"/>
  <c r="M189" i="40"/>
  <c r="I189" i="40" s="1"/>
  <c r="M190" i="40"/>
  <c r="I190" i="40" s="1"/>
  <c r="M192" i="40"/>
  <c r="I192" i="40" s="1"/>
  <c r="M193" i="40"/>
  <c r="I193" i="40" s="1"/>
  <c r="M194" i="40"/>
  <c r="I194" i="40" s="1"/>
  <c r="M195" i="40"/>
  <c r="I195" i="40" s="1"/>
  <c r="M197" i="40"/>
  <c r="I197" i="40" s="1"/>
  <c r="M198" i="40"/>
  <c r="I198" i="40" s="1"/>
  <c r="M199" i="40"/>
  <c r="I199" i="40" s="1"/>
  <c r="M200" i="40"/>
  <c r="I200" i="40" s="1"/>
  <c r="M201" i="40"/>
  <c r="I201" i="40" s="1"/>
  <c r="M202" i="40"/>
  <c r="I202" i="40" s="1"/>
  <c r="M203" i="40"/>
  <c r="I203" i="40" s="1"/>
  <c r="M205" i="40"/>
  <c r="I205" i="40" s="1"/>
  <c r="M206" i="40"/>
  <c r="I206" i="40" s="1"/>
  <c r="M207" i="40"/>
  <c r="I207" i="40" s="1"/>
  <c r="M208" i="40"/>
  <c r="I208" i="40" s="1"/>
  <c r="M209" i="40"/>
  <c r="I209" i="40" s="1"/>
  <c r="M211" i="40"/>
  <c r="I211" i="40" s="1"/>
  <c r="M212" i="40"/>
  <c r="I212" i="40" s="1"/>
  <c r="M213" i="40"/>
  <c r="I213" i="40" s="1"/>
  <c r="M214" i="40"/>
  <c r="I214" i="40" s="1"/>
  <c r="M216" i="40"/>
  <c r="I216" i="40" s="1"/>
  <c r="M217" i="40"/>
  <c r="I217" i="40" s="1"/>
  <c r="M218" i="40"/>
  <c r="I218" i="40" s="1"/>
  <c r="M219" i="40"/>
  <c r="I219" i="40" s="1"/>
  <c r="M221" i="40"/>
  <c r="I221" i="40" s="1"/>
  <c r="M222" i="40"/>
  <c r="I222" i="40" s="1"/>
  <c r="M223" i="40"/>
  <c r="I223" i="40" s="1"/>
  <c r="M224" i="40"/>
  <c r="I224" i="40" s="1"/>
  <c r="M226" i="40"/>
  <c r="I226" i="40" s="1"/>
  <c r="M227" i="40"/>
  <c r="I227" i="40" s="1"/>
  <c r="M228" i="40"/>
  <c r="I228" i="40" s="1"/>
  <c r="M229" i="40"/>
  <c r="I229" i="40" s="1"/>
  <c r="M231" i="40"/>
  <c r="I231" i="40" s="1"/>
  <c r="M232" i="40"/>
  <c r="I232" i="40" s="1"/>
  <c r="M233" i="40"/>
  <c r="I233" i="40" s="1"/>
  <c r="M234" i="40"/>
  <c r="I234" i="40" s="1"/>
  <c r="M236" i="40"/>
  <c r="I236" i="40" s="1"/>
  <c r="M237" i="40"/>
  <c r="I237" i="40" s="1"/>
  <c r="M238" i="40"/>
  <c r="I238" i="40" s="1"/>
  <c r="M239" i="40"/>
  <c r="I239" i="40" s="1"/>
  <c r="M240" i="40"/>
  <c r="I240" i="40" s="1"/>
  <c r="M241" i="40"/>
  <c r="I241" i="40" s="1"/>
  <c r="M242" i="40"/>
  <c r="I242" i="40" s="1"/>
  <c r="M243" i="40"/>
  <c r="I243" i="40" s="1"/>
  <c r="M244" i="40"/>
  <c r="I244" i="40" s="1"/>
  <c r="M247" i="40"/>
  <c r="I247" i="40" s="1"/>
  <c r="M248" i="40"/>
  <c r="I248" i="40" s="1"/>
  <c r="M249" i="40"/>
  <c r="I249" i="40" s="1"/>
  <c r="M250" i="40"/>
  <c r="I250" i="40" s="1"/>
  <c r="M251" i="40"/>
  <c r="I251" i="40" s="1"/>
  <c r="M253" i="40"/>
  <c r="I253" i="40" s="1"/>
  <c r="M254" i="40"/>
  <c r="I254" i="40" s="1"/>
  <c r="M255" i="40"/>
  <c r="I255" i="40" s="1"/>
  <c r="M256" i="40"/>
  <c r="I256" i="40" s="1"/>
  <c r="M259" i="40"/>
  <c r="I259" i="40" s="1"/>
  <c r="M260" i="40"/>
  <c r="I260" i="40" s="1"/>
  <c r="M261" i="40"/>
  <c r="I261" i="40" s="1"/>
  <c r="M263" i="40"/>
  <c r="I263" i="40" s="1"/>
  <c r="M264" i="40"/>
  <c r="I264" i="40" s="1"/>
  <c r="M265" i="40"/>
  <c r="I265" i="40" s="1"/>
  <c r="M266" i="40"/>
  <c r="I266" i="40" s="1"/>
  <c r="M267" i="40"/>
  <c r="I267" i="40" s="1"/>
  <c r="M272" i="40"/>
  <c r="I272" i="40" s="1"/>
  <c r="M273" i="40"/>
  <c r="I273" i="40" s="1"/>
  <c r="M276" i="40"/>
  <c r="I276" i="40" s="1"/>
  <c r="M277" i="40"/>
  <c r="I277" i="40" s="1"/>
  <c r="M278" i="40"/>
  <c r="I278" i="40" s="1"/>
  <c r="M279" i="40"/>
  <c r="I279" i="40" s="1"/>
  <c r="M280" i="40"/>
  <c r="I280" i="40" s="1"/>
  <c r="M281" i="40"/>
  <c r="I281" i="40" s="1"/>
  <c r="M282" i="40"/>
  <c r="I282" i="40" s="1"/>
  <c r="M284" i="40"/>
  <c r="I284" i="40" s="1"/>
  <c r="M285" i="40"/>
  <c r="I285" i="40" s="1"/>
  <c r="M286" i="40"/>
  <c r="I286" i="40" s="1"/>
  <c r="M287" i="40"/>
  <c r="I287" i="40" s="1"/>
  <c r="M288" i="40"/>
  <c r="I288" i="40" s="1"/>
  <c r="M289" i="40"/>
  <c r="I289" i="40" s="1"/>
  <c r="M290" i="40"/>
  <c r="I290" i="40" s="1"/>
  <c r="M291" i="40"/>
  <c r="I291" i="40" s="1"/>
  <c r="M292" i="40"/>
  <c r="I292" i="40" s="1"/>
  <c r="M293" i="40"/>
  <c r="I293" i="40" s="1"/>
  <c r="M294" i="40"/>
  <c r="I294" i="40" s="1"/>
  <c r="M295" i="40"/>
  <c r="I295" i="40" s="1"/>
  <c r="M298" i="40"/>
  <c r="I298" i="40" s="1"/>
  <c r="M299" i="40"/>
  <c r="I299" i="40" s="1"/>
  <c r="M302" i="40"/>
  <c r="I302" i="40" s="1"/>
  <c r="M303" i="40"/>
  <c r="I303" i="40" s="1"/>
  <c r="M304" i="40"/>
  <c r="I304" i="40" s="1"/>
  <c r="M306" i="40"/>
  <c r="I306" i="40" s="1"/>
  <c r="M307" i="40"/>
  <c r="I307" i="40" s="1"/>
  <c r="M308" i="40"/>
  <c r="I308" i="40" s="1"/>
  <c r="M310" i="40"/>
  <c r="I310" i="40" s="1"/>
  <c r="M311" i="40"/>
  <c r="I311" i="40" s="1"/>
  <c r="M312" i="40"/>
  <c r="I312" i="40" s="1"/>
  <c r="M313" i="40"/>
  <c r="I313" i="40" s="1"/>
  <c r="M314" i="40"/>
  <c r="I314" i="40" s="1"/>
  <c r="M315" i="40"/>
  <c r="I315" i="40" s="1"/>
  <c r="M316" i="40"/>
  <c r="I316" i="40" s="1"/>
  <c r="M318" i="40"/>
  <c r="I318" i="40" s="1"/>
  <c r="M319" i="40"/>
  <c r="I319" i="40" s="1"/>
  <c r="M322" i="40"/>
  <c r="I322" i="40" s="1"/>
  <c r="M323" i="40"/>
  <c r="I323" i="40" s="1"/>
  <c r="M324" i="40"/>
  <c r="I324" i="40" s="1"/>
  <c r="M325" i="40"/>
  <c r="I325" i="40" s="1"/>
  <c r="M326" i="40"/>
  <c r="I326" i="40" s="1"/>
  <c r="M329" i="40"/>
  <c r="I329" i="40" s="1"/>
  <c r="M330" i="40"/>
  <c r="I330" i="40" s="1"/>
  <c r="M331" i="40"/>
  <c r="I331" i="40" s="1"/>
  <c r="M332" i="40"/>
  <c r="I332" i="40" s="1"/>
  <c r="M333" i="40"/>
  <c r="I333" i="40" s="1"/>
  <c r="M334" i="40"/>
  <c r="I334" i="40" s="1"/>
  <c r="M335" i="40"/>
  <c r="I335" i="40" s="1"/>
  <c r="M336" i="40"/>
  <c r="I336" i="40" s="1"/>
  <c r="M337" i="40"/>
  <c r="I337" i="40" s="1"/>
  <c r="M339" i="40"/>
  <c r="I339" i="40" s="1"/>
  <c r="M340" i="40"/>
  <c r="I340" i="40" s="1"/>
  <c r="M341" i="40"/>
  <c r="I341" i="40" s="1"/>
  <c r="M342" i="40"/>
  <c r="I342" i="40" s="1"/>
  <c r="M343" i="40"/>
  <c r="I343" i="40" s="1"/>
  <c r="M344" i="40"/>
  <c r="I344" i="40" s="1"/>
  <c r="M345" i="40"/>
  <c r="I345" i="40" s="1"/>
  <c r="M346" i="40"/>
  <c r="I346" i="40" s="1"/>
  <c r="M347" i="40"/>
  <c r="I347" i="40" s="1"/>
  <c r="M348" i="40"/>
  <c r="I348" i="40" s="1"/>
  <c r="M349" i="40"/>
  <c r="I349" i="40" s="1"/>
  <c r="M350" i="40"/>
  <c r="I350" i="40" s="1"/>
  <c r="M351" i="40"/>
  <c r="I351" i="40" s="1"/>
  <c r="M352" i="40"/>
  <c r="I352" i="40" s="1"/>
  <c r="M354" i="40"/>
  <c r="I354" i="40" s="1"/>
  <c r="M355" i="40"/>
  <c r="I355" i="40" s="1"/>
  <c r="M356" i="40"/>
  <c r="I356" i="40" s="1"/>
  <c r="M357" i="40"/>
  <c r="I357" i="40" s="1"/>
  <c r="M359" i="40"/>
  <c r="I359" i="40" s="1"/>
  <c r="M360" i="40"/>
  <c r="I360" i="40" s="1"/>
  <c r="M361" i="40"/>
  <c r="I361" i="40" s="1"/>
  <c r="M362" i="40"/>
  <c r="I362" i="40" s="1"/>
  <c r="M363" i="40"/>
  <c r="I363" i="40" s="1"/>
  <c r="M364" i="40"/>
  <c r="I364" i="40" s="1"/>
  <c r="M366" i="40"/>
  <c r="I366" i="40" s="1"/>
  <c r="M367" i="40"/>
  <c r="I367" i="40" s="1"/>
  <c r="M368" i="40"/>
  <c r="I368" i="40" s="1"/>
  <c r="M369" i="40"/>
  <c r="I369" i="40" s="1"/>
  <c r="M371" i="40"/>
  <c r="I371" i="40" s="1"/>
  <c r="M372" i="40"/>
  <c r="I372" i="40" s="1"/>
  <c r="M373" i="40"/>
  <c r="I373" i="40" s="1"/>
  <c r="M374" i="40"/>
  <c r="I374" i="40" s="1"/>
  <c r="M378" i="40"/>
  <c r="I378" i="40" s="1"/>
  <c r="M379" i="40"/>
  <c r="I379" i="40" s="1"/>
  <c r="M380" i="40"/>
  <c r="I380" i="40" s="1"/>
  <c r="M382" i="40"/>
  <c r="I382" i="40" s="1"/>
  <c r="M383" i="40"/>
  <c r="I383" i="40" s="1"/>
  <c r="M384" i="40"/>
  <c r="I384" i="40" s="1"/>
  <c r="M385" i="40"/>
  <c r="I385" i="40" s="1"/>
  <c r="M386" i="40"/>
  <c r="I386" i="40" s="1"/>
  <c r="M387" i="40"/>
  <c r="I387" i="40" s="1"/>
  <c r="M388" i="40"/>
  <c r="I388" i="40" s="1"/>
  <c r="M390" i="40"/>
  <c r="I390" i="40" s="1"/>
  <c r="M391" i="40"/>
  <c r="I391" i="40" s="1"/>
  <c r="M392" i="40"/>
  <c r="I392" i="40" s="1"/>
  <c r="M393" i="40"/>
  <c r="I393" i="40" s="1"/>
  <c r="M395" i="40"/>
  <c r="I395" i="40" s="1"/>
  <c r="M396" i="40"/>
  <c r="I396" i="40" s="1"/>
  <c r="M398" i="40"/>
  <c r="I398" i="40" s="1"/>
  <c r="M399" i="40"/>
  <c r="I399" i="40" s="1"/>
  <c r="M400" i="40"/>
  <c r="I400" i="40" s="1"/>
  <c r="M401" i="40"/>
  <c r="I401" i="40" s="1"/>
  <c r="M402" i="40"/>
  <c r="I402" i="40" s="1"/>
  <c r="M404" i="40"/>
  <c r="I404" i="40" s="1"/>
  <c r="M405" i="40"/>
  <c r="I405" i="40" s="1"/>
  <c r="M406" i="40"/>
  <c r="I406" i="40" s="1"/>
  <c r="M407" i="40"/>
  <c r="I407" i="40" s="1"/>
  <c r="M409" i="40"/>
  <c r="I409" i="40" s="1"/>
  <c r="M410" i="40"/>
  <c r="I410" i="40" s="1"/>
  <c r="M411" i="40"/>
  <c r="I411" i="40" s="1"/>
  <c r="M412" i="40"/>
  <c r="I412" i="40" s="1"/>
  <c r="M413" i="40"/>
  <c r="I413" i="40" s="1"/>
  <c r="M414" i="40"/>
  <c r="I414" i="40" s="1"/>
  <c r="M415" i="40"/>
  <c r="I415" i="40" s="1"/>
  <c r="M416" i="40"/>
  <c r="I416" i="40" s="1"/>
  <c r="M418" i="40"/>
  <c r="I418" i="40" s="1"/>
  <c r="M419" i="40"/>
  <c r="I419" i="40" s="1"/>
  <c r="M420" i="40"/>
  <c r="I420" i="40" s="1"/>
  <c r="M421" i="40"/>
  <c r="I421" i="40" s="1"/>
  <c r="M422" i="40"/>
  <c r="I422" i="40" s="1"/>
  <c r="M423" i="40"/>
  <c r="I423" i="40" s="1"/>
  <c r="M424" i="40"/>
  <c r="I424" i="40" s="1"/>
  <c r="M426" i="40"/>
  <c r="I426" i="40" s="1"/>
  <c r="M427" i="40"/>
  <c r="I427" i="40" s="1"/>
  <c r="M428" i="40"/>
  <c r="I428" i="40" s="1"/>
  <c r="M429" i="40"/>
  <c r="I429" i="40" s="1"/>
  <c r="M430" i="40"/>
  <c r="I430" i="40" s="1"/>
  <c r="M432" i="40"/>
  <c r="I432" i="40" s="1"/>
  <c r="M433" i="40"/>
  <c r="I433" i="40" s="1"/>
  <c r="M435" i="40"/>
  <c r="I435" i="40" s="1"/>
  <c r="M438" i="40"/>
  <c r="I438" i="40" s="1"/>
  <c r="M440" i="40"/>
  <c r="I440" i="40" s="1"/>
  <c r="M441" i="40"/>
  <c r="I441" i="40" s="1"/>
  <c r="M442" i="40"/>
  <c r="I442" i="40" s="1"/>
  <c r="M444" i="40"/>
  <c r="I444" i="40" s="1"/>
  <c r="M445" i="40"/>
  <c r="I445" i="40" s="1"/>
  <c r="M446" i="40"/>
  <c r="I446" i="40" s="1"/>
  <c r="M448" i="40"/>
  <c r="I448" i="40" s="1"/>
  <c r="M449" i="40"/>
  <c r="I449" i="40" s="1"/>
  <c r="M450" i="40"/>
  <c r="I450" i="40" s="1"/>
  <c r="M451" i="40"/>
  <c r="I451" i="40" s="1"/>
  <c r="M453" i="40"/>
  <c r="I453" i="40" s="1"/>
  <c r="M454" i="40"/>
  <c r="I454" i="40" s="1"/>
  <c r="M455" i="40"/>
  <c r="I455" i="40" s="1"/>
  <c r="M456" i="40"/>
  <c r="I456" i="40" s="1"/>
  <c r="M457" i="40"/>
  <c r="I457" i="40" s="1"/>
  <c r="M458" i="40"/>
  <c r="I458" i="40" s="1"/>
  <c r="M459" i="40"/>
  <c r="I459" i="40" s="1"/>
  <c r="M460" i="40"/>
  <c r="I460" i="40" s="1"/>
  <c r="M463" i="40"/>
  <c r="I463" i="40" s="1"/>
  <c r="M464" i="40"/>
  <c r="I464" i="40" s="1"/>
  <c r="M465" i="40"/>
  <c r="I465" i="40" s="1"/>
  <c r="M466" i="40"/>
  <c r="I466" i="40" s="1"/>
  <c r="M467" i="40"/>
  <c r="I467" i="40" s="1"/>
  <c r="M471" i="40"/>
  <c r="I471" i="40" s="1"/>
  <c r="M472" i="40"/>
  <c r="I472" i="40" s="1"/>
  <c r="M473" i="40"/>
  <c r="I473" i="40" s="1"/>
  <c r="M474" i="40"/>
  <c r="I474" i="40" s="1"/>
  <c r="M477" i="40"/>
  <c r="I477" i="40" s="1"/>
  <c r="M480" i="40"/>
  <c r="I480" i="40" s="1"/>
  <c r="M481" i="40"/>
  <c r="I481" i="40" s="1"/>
  <c r="M482" i="40"/>
  <c r="I482" i="40" s="1"/>
  <c r="M483" i="40"/>
  <c r="I483" i="40" s="1"/>
  <c r="M486" i="40"/>
  <c r="I486" i="40" s="1"/>
  <c r="M487" i="40"/>
  <c r="I487" i="40" s="1"/>
  <c r="M488" i="40"/>
  <c r="I488" i="40" s="1"/>
  <c r="M489" i="40"/>
  <c r="I489" i="40" s="1"/>
  <c r="M491" i="40"/>
  <c r="I491" i="40" s="1"/>
  <c r="M492" i="40"/>
  <c r="I492" i="40" s="1"/>
  <c r="M493" i="40"/>
  <c r="I493" i="40" s="1"/>
  <c r="M494" i="40"/>
  <c r="I494" i="40" s="1"/>
  <c r="M495" i="40"/>
  <c r="I495" i="40" s="1"/>
  <c r="M496" i="40"/>
  <c r="I496" i="40" s="1"/>
  <c r="M497" i="40"/>
  <c r="I497" i="40" s="1"/>
  <c r="M498" i="40"/>
  <c r="I498" i="40" s="1"/>
  <c r="M499" i="40"/>
  <c r="I499" i="40" s="1"/>
  <c r="M500" i="40"/>
  <c r="I500" i="40" s="1"/>
  <c r="M501" i="40"/>
  <c r="I501" i="40" s="1"/>
  <c r="M502" i="40"/>
  <c r="I502" i="40" s="1"/>
  <c r="M503" i="40"/>
  <c r="I503" i="40" s="1"/>
  <c r="M504" i="40"/>
  <c r="I504" i="40" s="1"/>
  <c r="M505" i="40"/>
  <c r="I505" i="40" s="1"/>
  <c r="M506" i="40"/>
  <c r="I506" i="40" s="1"/>
  <c r="M508" i="40"/>
  <c r="I508" i="40" s="1"/>
  <c r="M509" i="40"/>
  <c r="I509" i="40" s="1"/>
  <c r="M510" i="40"/>
  <c r="I510" i="40" s="1"/>
  <c r="M511" i="40"/>
  <c r="I511" i="40" s="1"/>
  <c r="M512" i="40"/>
  <c r="I512" i="40" s="1"/>
  <c r="M513" i="40"/>
  <c r="I513" i="40" s="1"/>
  <c r="M514" i="40"/>
  <c r="I514" i="40" s="1"/>
  <c r="M515" i="40"/>
  <c r="I515" i="40" s="1"/>
  <c r="M516" i="40"/>
  <c r="I516" i="40" s="1"/>
  <c r="M517" i="40"/>
  <c r="I517" i="40" s="1"/>
  <c r="M518" i="40"/>
  <c r="I518" i="40" s="1"/>
  <c r="M519" i="40"/>
  <c r="I519" i="40" s="1"/>
  <c r="M520" i="40"/>
  <c r="I520" i="40" s="1"/>
  <c r="M522" i="40"/>
  <c r="I522" i="40" s="1"/>
  <c r="M523" i="40"/>
  <c r="I523" i="40" s="1"/>
  <c r="M524" i="40"/>
  <c r="I524" i="40" s="1"/>
  <c r="M525" i="40"/>
  <c r="I525" i="40" s="1"/>
  <c r="M526" i="40"/>
  <c r="I526" i="40" s="1"/>
  <c r="M527" i="40"/>
  <c r="I527" i="40" s="1"/>
  <c r="M528" i="40"/>
  <c r="I528" i="40" s="1"/>
  <c r="M529" i="40"/>
  <c r="I529" i="40" s="1"/>
  <c r="M531" i="40"/>
  <c r="I531" i="40" s="1"/>
  <c r="M532" i="40"/>
  <c r="I532" i="40" s="1"/>
  <c r="M533" i="40"/>
  <c r="I533" i="40" s="1"/>
  <c r="M535" i="40"/>
  <c r="I535" i="40" s="1"/>
  <c r="M537" i="40"/>
  <c r="I537" i="40" s="1"/>
  <c r="M538" i="40"/>
  <c r="I538" i="40" s="1"/>
  <c r="M539" i="40"/>
  <c r="I539" i="40" s="1"/>
  <c r="M542" i="40"/>
  <c r="I542" i="40" s="1"/>
  <c r="M543" i="40"/>
  <c r="I543" i="40" s="1"/>
  <c r="M545" i="40"/>
  <c r="I545" i="40" s="1"/>
  <c r="M546" i="40"/>
  <c r="I546" i="40" s="1"/>
  <c r="M547" i="40"/>
  <c r="I547" i="40" s="1"/>
  <c r="M548" i="40"/>
  <c r="I548" i="40" s="1"/>
  <c r="M549" i="40"/>
  <c r="I549" i="40" s="1"/>
  <c r="M550" i="40"/>
  <c r="I550" i="40" s="1"/>
  <c r="M551" i="40"/>
  <c r="I551" i="40" s="1"/>
  <c r="M552" i="40"/>
  <c r="I552" i="40" s="1"/>
  <c r="M553" i="40"/>
  <c r="I553" i="40" s="1"/>
  <c r="M554" i="40"/>
  <c r="I554" i="40" s="1"/>
  <c r="M555" i="40"/>
  <c r="I555" i="40" s="1"/>
  <c r="M556" i="40"/>
  <c r="I556" i="40" s="1"/>
  <c r="M557" i="40"/>
  <c r="I557" i="40" s="1"/>
  <c r="M559" i="40"/>
  <c r="I559" i="40" s="1"/>
  <c r="M560" i="40"/>
  <c r="I560" i="40" s="1"/>
  <c r="M562" i="40"/>
  <c r="I562" i="40" s="1"/>
  <c r="M563" i="40"/>
  <c r="I563" i="40" s="1"/>
  <c r="M564" i="40"/>
  <c r="I564" i="40" s="1"/>
  <c r="M565" i="40"/>
  <c r="I565" i="40" s="1"/>
  <c r="M566" i="40"/>
  <c r="I566" i="40" s="1"/>
  <c r="M567" i="40"/>
  <c r="I567" i="40" s="1"/>
  <c r="M569" i="40"/>
  <c r="I569" i="40" s="1"/>
  <c r="M570" i="40"/>
  <c r="I570" i="40" s="1"/>
  <c r="M571" i="40"/>
  <c r="I571" i="40" s="1"/>
  <c r="M572" i="40"/>
  <c r="I572" i="40" s="1"/>
  <c r="M574" i="40"/>
  <c r="I574" i="40" s="1"/>
  <c r="M575" i="40"/>
  <c r="I575" i="40" s="1"/>
  <c r="M576" i="40"/>
  <c r="I576" i="40" s="1"/>
  <c r="M577" i="40"/>
  <c r="I577" i="40" s="1"/>
  <c r="M578" i="40"/>
  <c r="I578" i="40" s="1"/>
  <c r="M579" i="40"/>
  <c r="I579" i="40" s="1"/>
  <c r="M581" i="40"/>
  <c r="I581" i="40" s="1"/>
  <c r="M582" i="40"/>
  <c r="I582" i="40" s="1"/>
  <c r="M583" i="40"/>
  <c r="I583" i="40" s="1"/>
  <c r="M584" i="40"/>
  <c r="I584" i="40" s="1"/>
  <c r="M588" i="40"/>
  <c r="I588" i="40" s="1"/>
  <c r="M589" i="40"/>
  <c r="I589" i="40" s="1"/>
  <c r="M590" i="40"/>
  <c r="I590" i="40" s="1"/>
  <c r="M591" i="40"/>
  <c r="I591" i="40" s="1"/>
  <c r="M595" i="40"/>
  <c r="I595" i="40" s="1"/>
  <c r="M597" i="40"/>
  <c r="I597" i="40" s="1"/>
  <c r="M598" i="40"/>
  <c r="I598" i="40" s="1"/>
  <c r="M599" i="40"/>
  <c r="I599" i="40" s="1"/>
  <c r="M600" i="40"/>
  <c r="I600" i="40" s="1"/>
  <c r="M601" i="40"/>
  <c r="I601" i="40" s="1"/>
  <c r="M604" i="40"/>
  <c r="I604" i="40" s="1"/>
  <c r="M605" i="40"/>
  <c r="I605" i="40" s="1"/>
  <c r="M607" i="40"/>
  <c r="I607" i="40" s="1"/>
  <c r="M608" i="40"/>
  <c r="I608" i="40" s="1"/>
  <c r="M609" i="40"/>
  <c r="I609" i="40" s="1"/>
  <c r="M610" i="40"/>
  <c r="I610" i="40" s="1"/>
  <c r="M611" i="40"/>
  <c r="I611" i="40" s="1"/>
  <c r="M612" i="40"/>
  <c r="I612" i="40" s="1"/>
  <c r="M613" i="40"/>
  <c r="I613" i="40" s="1"/>
  <c r="M614" i="40"/>
  <c r="I614" i="40" s="1"/>
  <c r="M616" i="40"/>
  <c r="I616" i="40" s="1"/>
  <c r="M617" i="40"/>
  <c r="I617" i="40" s="1"/>
  <c r="M618" i="40"/>
  <c r="I618" i="40" s="1"/>
  <c r="M619" i="40"/>
  <c r="I619" i="40" s="1"/>
  <c r="M621" i="40"/>
  <c r="I621" i="40" s="1"/>
  <c r="M622" i="40"/>
  <c r="I622" i="40" s="1"/>
  <c r="M623" i="40"/>
  <c r="I623" i="40" s="1"/>
  <c r="M627" i="40"/>
  <c r="I627" i="40" s="1"/>
  <c r="M431" i="40"/>
  <c r="I431" i="40" s="1"/>
  <c r="M447" i="40"/>
  <c r="I447" i="40" s="1"/>
  <c r="M160" i="40"/>
  <c r="I160" i="40" s="1"/>
  <c r="M490" i="40"/>
  <c r="I490" i="40" s="1"/>
  <c r="M215" i="40"/>
  <c r="I215" i="40" s="1"/>
  <c r="M122" i="40"/>
  <c r="I122" i="40" s="1"/>
  <c r="M220" i="40"/>
  <c r="I220" i="40" s="1"/>
  <c r="M417" i="40"/>
  <c r="I417" i="40" s="1"/>
  <c r="M258" i="40"/>
  <c r="I258" i="40" s="1"/>
  <c r="M13" i="40"/>
  <c r="I13" i="40" s="1"/>
  <c r="M17" i="40"/>
  <c r="I17" i="40" s="1"/>
  <c r="M40" i="40"/>
  <c r="I40" i="40" s="1"/>
  <c r="M57" i="40"/>
  <c r="I57" i="40" s="1"/>
  <c r="M65" i="40"/>
  <c r="I65" i="40" s="1"/>
  <c r="M79" i="40"/>
  <c r="I79" i="40" s="1"/>
  <c r="M85" i="40"/>
  <c r="I85" i="40" s="1"/>
  <c r="M138" i="40"/>
  <c r="I138" i="40" s="1"/>
  <c r="M185" i="40"/>
  <c r="I185" i="40" s="1"/>
  <c r="M191" i="40"/>
  <c r="I191" i="40" s="1"/>
  <c r="F3" i="40"/>
  <c r="F4" i="40"/>
  <c r="F6" i="40"/>
  <c r="F7" i="40"/>
  <c r="F10" i="40"/>
  <c r="F11" i="40"/>
  <c r="F12" i="40"/>
  <c r="F14" i="40"/>
  <c r="F15" i="40"/>
  <c r="F16" i="40"/>
  <c r="F18" i="40"/>
  <c r="F19" i="40"/>
  <c r="F20" i="40"/>
  <c r="F21" i="40"/>
  <c r="F23" i="40"/>
  <c r="F24" i="40"/>
  <c r="F25" i="40"/>
  <c r="F26" i="40"/>
  <c r="F29" i="40"/>
  <c r="F30" i="40"/>
  <c r="F31" i="40"/>
  <c r="F32" i="40"/>
  <c r="F35" i="40"/>
  <c r="F36" i="40"/>
  <c r="F38" i="40"/>
  <c r="F39" i="40"/>
  <c r="F41" i="40"/>
  <c r="F43" i="40"/>
  <c r="F44" i="40"/>
  <c r="F47" i="40"/>
  <c r="F48" i="40"/>
  <c r="F52" i="40"/>
  <c r="F54" i="40"/>
  <c r="F55" i="40"/>
  <c r="F56" i="40"/>
  <c r="F58" i="40"/>
  <c r="F59" i="40"/>
  <c r="F61" i="40"/>
  <c r="F62" i="40"/>
  <c r="F63" i="40"/>
  <c r="F64" i="40"/>
  <c r="F66" i="40"/>
  <c r="F67" i="40"/>
  <c r="F68" i="40"/>
  <c r="F69" i="40"/>
  <c r="F70" i="40"/>
  <c r="F71" i="40"/>
  <c r="F72" i="40"/>
  <c r="F73" i="40"/>
  <c r="F74" i="40"/>
  <c r="F77" i="40"/>
  <c r="F78" i="40"/>
  <c r="F80" i="40"/>
  <c r="F81" i="40"/>
  <c r="F82" i="40"/>
  <c r="F83" i="40"/>
  <c r="F84" i="40"/>
  <c r="F88" i="40"/>
  <c r="F89" i="40"/>
  <c r="F90" i="40"/>
  <c r="F91" i="40"/>
  <c r="F92" i="40"/>
  <c r="F93" i="40"/>
  <c r="F94" i="40"/>
  <c r="F95" i="40"/>
  <c r="F96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2" i="40"/>
  <c r="F113" i="40"/>
  <c r="F114" i="40"/>
  <c r="F115" i="40"/>
  <c r="F116" i="40"/>
  <c r="F118" i="40"/>
  <c r="F119" i="40"/>
  <c r="F120" i="40"/>
  <c r="F121" i="40"/>
  <c r="F123" i="40"/>
  <c r="F124" i="40"/>
  <c r="F126" i="40"/>
  <c r="F127" i="40"/>
  <c r="F128" i="40"/>
  <c r="F129" i="40"/>
  <c r="F130" i="40"/>
  <c r="F131" i="40"/>
  <c r="F132" i="40"/>
  <c r="F134" i="40"/>
  <c r="F135" i="40"/>
  <c r="F136" i="40"/>
  <c r="F137" i="40"/>
  <c r="F139" i="40"/>
  <c r="F140" i="40"/>
  <c r="F142" i="40"/>
  <c r="F143" i="40"/>
  <c r="F144" i="40"/>
  <c r="F145" i="40"/>
  <c r="F146" i="40"/>
  <c r="F147" i="40"/>
  <c r="F149" i="40"/>
  <c r="F150" i="40"/>
  <c r="F151" i="40"/>
  <c r="F152" i="40"/>
  <c r="F153" i="40"/>
  <c r="F154" i="40"/>
  <c r="F156" i="40"/>
  <c r="F157" i="40"/>
  <c r="F158" i="40"/>
  <c r="F159" i="40"/>
  <c r="F161" i="40"/>
  <c r="F162" i="40"/>
  <c r="F163" i="40"/>
  <c r="F164" i="40"/>
  <c r="F165" i="40"/>
  <c r="F166" i="40"/>
  <c r="F167" i="40"/>
  <c r="F168" i="40"/>
  <c r="F169" i="40"/>
  <c r="F170" i="40"/>
  <c r="F171" i="40"/>
  <c r="F173" i="40"/>
  <c r="F174" i="40"/>
  <c r="F175" i="40"/>
  <c r="F176" i="40"/>
  <c r="F177" i="40"/>
  <c r="F181" i="40"/>
  <c r="F182" i="40"/>
  <c r="F183" i="40"/>
  <c r="F184" i="40"/>
  <c r="F187" i="40"/>
  <c r="F188" i="40"/>
  <c r="F189" i="40"/>
  <c r="F190" i="40"/>
  <c r="F192" i="40"/>
  <c r="F193" i="40"/>
  <c r="F194" i="40"/>
  <c r="F195" i="40"/>
  <c r="F197" i="40"/>
  <c r="F198" i="40"/>
  <c r="F199" i="40"/>
  <c r="F200" i="40"/>
  <c r="F201" i="40"/>
  <c r="F202" i="40"/>
  <c r="F203" i="40"/>
  <c r="F205" i="40"/>
  <c r="F206" i="40"/>
  <c r="F207" i="40"/>
  <c r="F208" i="40"/>
  <c r="F209" i="40"/>
  <c r="F211" i="40"/>
  <c r="F212" i="40"/>
  <c r="F213" i="40"/>
  <c r="F214" i="40"/>
  <c r="F216" i="40"/>
  <c r="F217" i="40"/>
  <c r="F218" i="40"/>
  <c r="F219" i="40"/>
  <c r="F221" i="40"/>
  <c r="F222" i="40"/>
  <c r="F223" i="40"/>
  <c r="F224" i="40"/>
  <c r="F226" i="40"/>
  <c r="F227" i="40"/>
  <c r="F228" i="40"/>
  <c r="F229" i="40"/>
  <c r="F231" i="40"/>
  <c r="F232" i="40"/>
  <c r="F233" i="40"/>
  <c r="F234" i="40"/>
  <c r="F236" i="40"/>
  <c r="F237" i="40"/>
  <c r="F238" i="40"/>
  <c r="F239" i="40"/>
  <c r="F240" i="40"/>
  <c r="F241" i="40"/>
  <c r="F242" i="40"/>
  <c r="F243" i="40"/>
  <c r="F244" i="40"/>
  <c r="F247" i="40"/>
  <c r="F248" i="40"/>
  <c r="F249" i="40"/>
  <c r="F250" i="40"/>
  <c r="F251" i="40"/>
  <c r="F253" i="40"/>
  <c r="F254" i="40"/>
  <c r="F255" i="40"/>
  <c r="F256" i="40"/>
  <c r="F259" i="40"/>
  <c r="F260" i="40"/>
  <c r="F261" i="40"/>
  <c r="F263" i="40"/>
  <c r="F264" i="40"/>
  <c r="F265" i="40"/>
  <c r="F266" i="40"/>
  <c r="F267" i="40"/>
  <c r="F272" i="40"/>
  <c r="F273" i="40"/>
  <c r="F276" i="40"/>
  <c r="F277" i="40"/>
  <c r="F278" i="40"/>
  <c r="F279" i="40"/>
  <c r="F280" i="40"/>
  <c r="F281" i="40"/>
  <c r="F282" i="40"/>
  <c r="F284" i="40"/>
  <c r="F285" i="40"/>
  <c r="F286" i="40"/>
  <c r="F287" i="40"/>
  <c r="F288" i="40"/>
  <c r="F289" i="40"/>
  <c r="F290" i="40"/>
  <c r="F291" i="40"/>
  <c r="F292" i="40"/>
  <c r="F293" i="40"/>
  <c r="F294" i="40"/>
  <c r="F295" i="40"/>
  <c r="F298" i="40"/>
  <c r="F299" i="40"/>
  <c r="F302" i="40"/>
  <c r="F303" i="40"/>
  <c r="F304" i="40"/>
  <c r="F306" i="40"/>
  <c r="F307" i="40"/>
  <c r="F308" i="40"/>
  <c r="F310" i="40"/>
  <c r="F311" i="40"/>
  <c r="F312" i="40"/>
  <c r="F313" i="40"/>
  <c r="F314" i="40"/>
  <c r="F315" i="40"/>
  <c r="F316" i="40"/>
  <c r="F318" i="40"/>
  <c r="F319" i="40"/>
  <c r="F322" i="40"/>
  <c r="F323" i="40"/>
  <c r="F324" i="40"/>
  <c r="F325" i="40"/>
  <c r="F326" i="40"/>
  <c r="F329" i="40"/>
  <c r="F330" i="40"/>
  <c r="F331" i="40"/>
  <c r="F332" i="40"/>
  <c r="F333" i="40"/>
  <c r="F334" i="40"/>
  <c r="F335" i="40"/>
  <c r="F336" i="40"/>
  <c r="F337" i="40"/>
  <c r="F339" i="40"/>
  <c r="F340" i="40"/>
  <c r="F341" i="40"/>
  <c r="F342" i="40"/>
  <c r="F343" i="40"/>
  <c r="F344" i="40"/>
  <c r="F345" i="40"/>
  <c r="F346" i="40"/>
  <c r="F347" i="40"/>
  <c r="F348" i="40"/>
  <c r="F349" i="40"/>
  <c r="F350" i="40"/>
  <c r="F351" i="40"/>
  <c r="F352" i="40"/>
  <c r="F354" i="40"/>
  <c r="F355" i="40"/>
  <c r="F356" i="40"/>
  <c r="F357" i="40"/>
  <c r="F359" i="40"/>
  <c r="F360" i="40"/>
  <c r="F361" i="40"/>
  <c r="F362" i="40"/>
  <c r="F363" i="40"/>
  <c r="F364" i="40"/>
  <c r="F366" i="40"/>
  <c r="F367" i="40"/>
  <c r="F368" i="40"/>
  <c r="F369" i="40"/>
  <c r="F371" i="40"/>
  <c r="F372" i="40"/>
  <c r="F373" i="40"/>
  <c r="F374" i="40"/>
  <c r="F378" i="40"/>
  <c r="F379" i="40"/>
  <c r="F380" i="40"/>
  <c r="F382" i="40"/>
  <c r="F383" i="40"/>
  <c r="F384" i="40"/>
  <c r="F385" i="40"/>
  <c r="F386" i="40"/>
  <c r="F387" i="40"/>
  <c r="F388" i="40"/>
  <c r="F390" i="40"/>
  <c r="F391" i="40"/>
  <c r="F392" i="40"/>
  <c r="F393" i="40"/>
  <c r="F395" i="40"/>
  <c r="F396" i="40"/>
  <c r="F398" i="40"/>
  <c r="F399" i="40"/>
  <c r="F400" i="40"/>
  <c r="F401" i="40"/>
  <c r="F402" i="40"/>
  <c r="F404" i="40"/>
  <c r="F405" i="40"/>
  <c r="F406" i="40"/>
  <c r="F407" i="40"/>
  <c r="F409" i="40"/>
  <c r="F410" i="40"/>
  <c r="F411" i="40"/>
  <c r="F412" i="40"/>
  <c r="F413" i="40"/>
  <c r="F414" i="40"/>
  <c r="F415" i="40"/>
  <c r="F416" i="40"/>
  <c r="F418" i="40"/>
  <c r="F419" i="40"/>
  <c r="F420" i="40"/>
  <c r="F421" i="40"/>
  <c r="F422" i="40"/>
  <c r="F423" i="40"/>
  <c r="F424" i="40"/>
  <c r="F426" i="40"/>
  <c r="F427" i="40"/>
  <c r="F428" i="40"/>
  <c r="F429" i="40"/>
  <c r="F430" i="40"/>
  <c r="F432" i="40"/>
  <c r="F433" i="40"/>
  <c r="F435" i="40"/>
  <c r="F438" i="40"/>
  <c r="F440" i="40"/>
  <c r="F441" i="40"/>
  <c r="F442" i="40"/>
  <c r="F444" i="40"/>
  <c r="F445" i="40"/>
  <c r="F446" i="40"/>
  <c r="F448" i="40"/>
  <c r="F449" i="40"/>
  <c r="F450" i="40"/>
  <c r="F451" i="40"/>
  <c r="F453" i="40"/>
  <c r="F454" i="40"/>
  <c r="F455" i="40"/>
  <c r="F456" i="40"/>
  <c r="F457" i="40"/>
  <c r="F458" i="40"/>
  <c r="F459" i="40"/>
  <c r="F460" i="40"/>
  <c r="F463" i="40"/>
  <c r="F464" i="40"/>
  <c r="F465" i="40"/>
  <c r="F466" i="40"/>
  <c r="F467" i="40"/>
  <c r="F471" i="40"/>
  <c r="F472" i="40"/>
  <c r="F473" i="40"/>
  <c r="F474" i="40"/>
  <c r="F477" i="40"/>
  <c r="F480" i="40"/>
  <c r="F481" i="40"/>
  <c r="F482" i="40"/>
  <c r="F483" i="40"/>
  <c r="F486" i="40"/>
  <c r="F487" i="40"/>
  <c r="F488" i="40"/>
  <c r="F489" i="40"/>
  <c r="F491" i="40"/>
  <c r="F492" i="40"/>
  <c r="F493" i="40"/>
  <c r="F494" i="40"/>
  <c r="F495" i="40"/>
  <c r="F496" i="40"/>
  <c r="F497" i="40"/>
  <c r="F498" i="40"/>
  <c r="F499" i="40"/>
  <c r="F500" i="40"/>
  <c r="F501" i="40"/>
  <c r="F502" i="40"/>
  <c r="F503" i="40"/>
  <c r="F504" i="40"/>
  <c r="F505" i="40"/>
  <c r="F506" i="40"/>
  <c r="F508" i="40"/>
  <c r="F509" i="40"/>
  <c r="F510" i="40"/>
  <c r="F511" i="40"/>
  <c r="F512" i="40"/>
  <c r="F513" i="40"/>
  <c r="F514" i="40"/>
  <c r="F515" i="40"/>
  <c r="F516" i="40"/>
  <c r="F517" i="40"/>
  <c r="F518" i="40"/>
  <c r="F519" i="40"/>
  <c r="F520" i="40"/>
  <c r="F522" i="40"/>
  <c r="F523" i="40"/>
  <c r="F524" i="40"/>
  <c r="F525" i="40"/>
  <c r="F526" i="40"/>
  <c r="F527" i="40"/>
  <c r="F528" i="40"/>
  <c r="F529" i="40"/>
  <c r="F531" i="40"/>
  <c r="F532" i="40"/>
  <c r="F533" i="40"/>
  <c r="F535" i="40"/>
  <c r="F537" i="40"/>
  <c r="F538" i="40"/>
  <c r="F539" i="40"/>
  <c r="F542" i="40"/>
  <c r="F543" i="40"/>
  <c r="F545" i="40"/>
  <c r="F546" i="40"/>
  <c r="F547" i="40"/>
  <c r="F548" i="40"/>
  <c r="F549" i="40"/>
  <c r="F550" i="40"/>
  <c r="F551" i="40"/>
  <c r="F552" i="40"/>
  <c r="F553" i="40"/>
  <c r="F554" i="40"/>
  <c r="F555" i="40"/>
  <c r="F556" i="40"/>
  <c r="F557" i="40"/>
  <c r="F559" i="40"/>
  <c r="F560" i="40"/>
  <c r="F562" i="40"/>
  <c r="F563" i="40"/>
  <c r="F564" i="40"/>
  <c r="F565" i="40"/>
  <c r="F566" i="40"/>
  <c r="F567" i="40"/>
  <c r="F569" i="40"/>
  <c r="F570" i="40"/>
  <c r="F571" i="40"/>
  <c r="F572" i="40"/>
  <c r="F574" i="40"/>
  <c r="F575" i="40"/>
  <c r="F576" i="40"/>
  <c r="F577" i="40"/>
  <c r="F578" i="40"/>
  <c r="F579" i="40"/>
  <c r="F581" i="40"/>
  <c r="F582" i="40"/>
  <c r="F583" i="40"/>
  <c r="F584" i="40"/>
  <c r="F588" i="40"/>
  <c r="F589" i="40"/>
  <c r="F590" i="40"/>
  <c r="F591" i="40"/>
  <c r="F595" i="40"/>
  <c r="F597" i="40"/>
  <c r="F598" i="40"/>
  <c r="F599" i="40"/>
  <c r="F600" i="40"/>
  <c r="F601" i="40"/>
  <c r="F604" i="40"/>
  <c r="F605" i="40"/>
  <c r="F607" i="40"/>
  <c r="F608" i="40"/>
  <c r="F609" i="40"/>
  <c r="F610" i="40"/>
  <c r="F611" i="40"/>
  <c r="F612" i="40"/>
  <c r="F613" i="40"/>
  <c r="F614" i="40"/>
  <c r="F616" i="40"/>
  <c r="F617" i="40"/>
  <c r="F618" i="40"/>
  <c r="F619" i="40"/>
  <c r="F621" i="40"/>
  <c r="F622" i="40"/>
  <c r="F623" i="40"/>
  <c r="F627" i="40"/>
  <c r="F431" i="40"/>
  <c r="F447" i="40"/>
  <c r="F160" i="40"/>
  <c r="F490" i="40"/>
  <c r="F215" i="40"/>
  <c r="F122" i="40"/>
  <c r="F220" i="40"/>
  <c r="F417" i="40"/>
  <c r="F258" i="40"/>
  <c r="F13" i="40"/>
  <c r="F17" i="40"/>
  <c r="F40" i="40"/>
  <c r="F57" i="40"/>
  <c r="F65" i="40"/>
  <c r="F79" i="40"/>
  <c r="F85" i="40"/>
  <c r="F138" i="40"/>
  <c r="F185" i="40"/>
  <c r="F191" i="40"/>
  <c r="M3" i="17"/>
  <c r="M7" i="17"/>
  <c r="M8" i="17"/>
  <c r="M9" i="17"/>
  <c r="M10" i="17"/>
  <c r="M11" i="17"/>
  <c r="I11" i="17" s="1"/>
  <c r="M12" i="17"/>
  <c r="M13" i="17"/>
  <c r="M14" i="17"/>
  <c r="M15" i="17"/>
  <c r="I15" i="17" s="1"/>
  <c r="M16" i="17"/>
  <c r="M17" i="17"/>
  <c r="M18" i="17"/>
  <c r="M19" i="17"/>
  <c r="M20" i="17"/>
  <c r="M21" i="17"/>
  <c r="I21" i="17" s="1"/>
  <c r="M22" i="17"/>
  <c r="M23" i="17"/>
  <c r="M26" i="17"/>
  <c r="M27" i="17"/>
  <c r="M28" i="17"/>
  <c r="M29" i="17"/>
  <c r="M30" i="17"/>
  <c r="M32" i="17"/>
  <c r="M33" i="17"/>
  <c r="M35" i="17"/>
  <c r="M36" i="17"/>
  <c r="M37" i="17"/>
  <c r="I37" i="17" s="1"/>
  <c r="M38" i="17"/>
  <c r="M40" i="17"/>
  <c r="M41" i="17"/>
  <c r="M42" i="17"/>
  <c r="M44" i="17"/>
  <c r="M45" i="17"/>
  <c r="M46" i="17"/>
  <c r="I46" i="17" s="1"/>
  <c r="M50" i="17"/>
  <c r="M52" i="17"/>
  <c r="M53" i="17"/>
  <c r="M54" i="17"/>
  <c r="M55" i="17"/>
  <c r="M56" i="17"/>
  <c r="I56" i="17" s="1"/>
  <c r="M57" i="17"/>
  <c r="M58" i="17"/>
  <c r="M59" i="17"/>
  <c r="M61" i="17"/>
  <c r="M62" i="17"/>
  <c r="M63" i="17"/>
  <c r="M64" i="17"/>
  <c r="M65" i="17"/>
  <c r="I65" i="17" s="1"/>
  <c r="M66" i="17"/>
  <c r="M67" i="17"/>
  <c r="I67" i="17" s="1"/>
  <c r="M68" i="17"/>
  <c r="M69" i="17"/>
  <c r="M70" i="17"/>
  <c r="M71" i="17"/>
  <c r="M72" i="17"/>
  <c r="M73" i="17"/>
  <c r="I73" i="17" s="1"/>
  <c r="M74" i="17"/>
  <c r="M75" i="17"/>
  <c r="M76" i="17"/>
  <c r="M77" i="17"/>
  <c r="M78" i="17"/>
  <c r="M79" i="17"/>
  <c r="I79" i="17" s="1"/>
  <c r="M83" i="17"/>
  <c r="M84" i="17"/>
  <c r="M85" i="17"/>
  <c r="I85" i="17" s="1"/>
  <c r="M86" i="17"/>
  <c r="M87" i="17"/>
  <c r="M88" i="17"/>
  <c r="M89" i="17"/>
  <c r="M90" i="17"/>
  <c r="I90" i="17" s="1"/>
  <c r="M91" i="17"/>
  <c r="M93" i="17"/>
  <c r="M94" i="17"/>
  <c r="M95" i="17"/>
  <c r="M96" i="17"/>
  <c r="M97" i="17"/>
  <c r="M98" i="17"/>
  <c r="M99" i="17"/>
  <c r="M100" i="17"/>
  <c r="M101" i="17"/>
  <c r="I101" i="17" s="1"/>
  <c r="M102" i="17"/>
  <c r="M103" i="17"/>
  <c r="M104" i="17"/>
  <c r="M105" i="17"/>
  <c r="M106" i="17"/>
  <c r="M107" i="17"/>
  <c r="M108" i="17"/>
  <c r="M109" i="17"/>
  <c r="M110" i="17"/>
  <c r="M111" i="17"/>
  <c r="M112" i="17"/>
  <c r="I112" i="17" s="1"/>
  <c r="M113" i="17"/>
  <c r="M114" i="17"/>
  <c r="M115" i="17"/>
  <c r="M116" i="17"/>
  <c r="M117" i="17"/>
  <c r="M120" i="17"/>
  <c r="M121" i="17"/>
  <c r="M122" i="17"/>
  <c r="M123" i="17"/>
  <c r="M124" i="17"/>
  <c r="I124" i="17" s="1"/>
  <c r="M126" i="17"/>
  <c r="M127" i="17"/>
  <c r="M128" i="17"/>
  <c r="M129" i="17"/>
  <c r="M130" i="17"/>
  <c r="I130" i="17" s="1"/>
  <c r="M131" i="17"/>
  <c r="M132" i="17"/>
  <c r="M133" i="17"/>
  <c r="M135" i="17"/>
  <c r="M136" i="17"/>
  <c r="M137" i="17"/>
  <c r="I137" i="17" s="1"/>
  <c r="M138" i="17"/>
  <c r="I138" i="17" s="1"/>
  <c r="M139" i="17"/>
  <c r="M140" i="17"/>
  <c r="M141" i="17"/>
  <c r="M142" i="17"/>
  <c r="M143" i="17"/>
  <c r="M145" i="17"/>
  <c r="M146" i="17"/>
  <c r="M147" i="17"/>
  <c r="M148" i="17"/>
  <c r="M149" i="17"/>
  <c r="I149" i="17" s="1"/>
  <c r="M151" i="17"/>
  <c r="M152" i="17"/>
  <c r="M153" i="17"/>
  <c r="M154" i="17"/>
  <c r="M155" i="17"/>
  <c r="M156" i="17"/>
  <c r="M157" i="17"/>
  <c r="M158" i="17"/>
  <c r="I158" i="17" s="1"/>
  <c r="M160" i="17"/>
  <c r="M161" i="17"/>
  <c r="M162" i="17"/>
  <c r="M163" i="17"/>
  <c r="M164" i="17"/>
  <c r="M167" i="17"/>
  <c r="M168" i="17"/>
  <c r="M169" i="17"/>
  <c r="M170" i="17"/>
  <c r="M171" i="17"/>
  <c r="I171" i="17" s="1"/>
  <c r="M172" i="17"/>
  <c r="M173" i="17"/>
  <c r="M174" i="17"/>
  <c r="M175" i="17"/>
  <c r="M176" i="17"/>
  <c r="M177" i="17"/>
  <c r="M178" i="17"/>
  <c r="M179" i="17"/>
  <c r="M180" i="17"/>
  <c r="M181" i="17"/>
  <c r="M183" i="17"/>
  <c r="M184" i="17"/>
  <c r="M185" i="17"/>
  <c r="M186" i="17"/>
  <c r="M187" i="17"/>
  <c r="M188" i="17"/>
  <c r="I188" i="17" s="1"/>
  <c r="M191" i="17"/>
  <c r="M192" i="17"/>
  <c r="M193" i="17"/>
  <c r="M194" i="17"/>
  <c r="M195" i="17"/>
  <c r="I195" i="17" s="1"/>
  <c r="M196" i="17"/>
  <c r="M197" i="17"/>
  <c r="M198" i="17"/>
  <c r="M199" i="17"/>
  <c r="M200" i="17"/>
  <c r="I200" i="17" s="1"/>
  <c r="M201" i="17"/>
  <c r="M202" i="17"/>
  <c r="M203" i="17"/>
  <c r="M204" i="17"/>
  <c r="I204" i="17" s="1"/>
  <c r="M205" i="17"/>
  <c r="M206" i="17"/>
  <c r="M207" i="17"/>
  <c r="M208" i="17"/>
  <c r="I208" i="17" s="1"/>
  <c r="M209" i="17"/>
  <c r="M210" i="17"/>
  <c r="M212" i="17"/>
  <c r="M213" i="17"/>
  <c r="M214" i="17"/>
  <c r="M215" i="17"/>
  <c r="M216" i="17"/>
  <c r="I216" i="17" s="1"/>
  <c r="M217" i="17"/>
  <c r="M218" i="17"/>
  <c r="M219" i="17"/>
  <c r="M220" i="17"/>
  <c r="M221" i="17"/>
  <c r="M222" i="17"/>
  <c r="I222" i="17" s="1"/>
  <c r="M223" i="17"/>
  <c r="M224" i="17"/>
  <c r="M225" i="17"/>
  <c r="M227" i="17"/>
  <c r="M228" i="17"/>
  <c r="M229" i="17"/>
  <c r="M230" i="17"/>
  <c r="M231" i="17"/>
  <c r="I231" i="17" s="1"/>
  <c r="M234" i="17"/>
  <c r="M235" i="17"/>
  <c r="M236" i="17"/>
  <c r="M237" i="17"/>
  <c r="M238" i="17"/>
  <c r="I238" i="17" s="1"/>
  <c r="M239" i="17"/>
  <c r="M240" i="17"/>
  <c r="M241" i="17"/>
  <c r="M243" i="17"/>
  <c r="M244" i="17"/>
  <c r="M245" i="17"/>
  <c r="M246" i="17"/>
  <c r="M247" i="17"/>
  <c r="M248" i="17"/>
  <c r="M249" i="17"/>
  <c r="M252" i="17"/>
  <c r="M253" i="17"/>
  <c r="M254" i="17"/>
  <c r="M255" i="17"/>
  <c r="M256" i="17"/>
  <c r="M257" i="17"/>
  <c r="M258" i="17"/>
  <c r="M259" i="17"/>
  <c r="M260" i="17"/>
  <c r="I260" i="17" s="1"/>
  <c r="M261" i="17"/>
  <c r="I261" i="17" s="1"/>
  <c r="M262" i="17"/>
  <c r="M263" i="17"/>
  <c r="M264" i="17"/>
  <c r="M265" i="17"/>
  <c r="M266" i="17"/>
  <c r="M268" i="17"/>
  <c r="M269" i="17"/>
  <c r="M270" i="17"/>
  <c r="M271" i="17"/>
  <c r="M272" i="17"/>
  <c r="M273" i="17"/>
  <c r="I273" i="17" s="1"/>
  <c r="M276" i="17"/>
  <c r="M277" i="17"/>
  <c r="M279" i="17"/>
  <c r="M280" i="17"/>
  <c r="M282" i="17"/>
  <c r="M283" i="17"/>
  <c r="M286" i="17"/>
  <c r="M287" i="17"/>
  <c r="M288" i="17"/>
  <c r="M289" i="17"/>
  <c r="M290" i="17"/>
  <c r="M291" i="17"/>
  <c r="M292" i="17"/>
  <c r="I292" i="17" s="1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I305" i="17" s="1"/>
  <c r="M307" i="17"/>
  <c r="M308" i="17"/>
  <c r="M309" i="17"/>
  <c r="M311" i="17"/>
  <c r="M312" i="17"/>
  <c r="M313" i="17"/>
  <c r="M314" i="17"/>
  <c r="M315" i="17"/>
  <c r="I315" i="17" s="1"/>
  <c r="M316" i="17"/>
  <c r="I316" i="17" s="1"/>
  <c r="M317" i="17"/>
  <c r="I317" i="17" s="1"/>
  <c r="M318" i="17"/>
  <c r="I318" i="17" s="1"/>
  <c r="M319" i="17"/>
  <c r="I319" i="17" s="1"/>
  <c r="M320" i="17"/>
  <c r="I320" i="17" s="1"/>
  <c r="M321" i="17"/>
  <c r="I321" i="17" s="1"/>
  <c r="M322" i="17"/>
  <c r="I322" i="17" s="1"/>
  <c r="M323" i="17"/>
  <c r="I323" i="17" s="1"/>
  <c r="M324" i="17"/>
  <c r="I324" i="17" s="1"/>
  <c r="M325" i="17"/>
  <c r="I325" i="17" s="1"/>
  <c r="M326" i="17"/>
  <c r="I326" i="17" s="1"/>
  <c r="M331" i="17"/>
  <c r="I331" i="17" s="1"/>
  <c r="M332" i="17"/>
  <c r="I332" i="17" s="1"/>
  <c r="M334" i="17"/>
  <c r="I334" i="17" s="1"/>
  <c r="M336" i="17"/>
  <c r="I336" i="17" s="1"/>
  <c r="M337" i="17"/>
  <c r="I337" i="17" s="1"/>
  <c r="M338" i="17"/>
  <c r="I338" i="17" s="1"/>
  <c r="M339" i="17"/>
  <c r="I339" i="17" s="1"/>
  <c r="M340" i="17"/>
  <c r="I340" i="17" s="1"/>
  <c r="M341" i="17"/>
  <c r="I341" i="17" s="1"/>
  <c r="M343" i="17"/>
  <c r="I343" i="17" s="1"/>
  <c r="M344" i="17"/>
  <c r="I344" i="17" s="1"/>
  <c r="M345" i="17"/>
  <c r="I345" i="17" s="1"/>
  <c r="M346" i="17"/>
  <c r="I346" i="17" s="1"/>
  <c r="M347" i="17"/>
  <c r="I347" i="17" s="1"/>
  <c r="M348" i="17"/>
  <c r="I348" i="17" s="1"/>
  <c r="M349" i="17"/>
  <c r="I349" i="17" s="1"/>
  <c r="M350" i="17"/>
  <c r="I350" i="17" s="1"/>
  <c r="M352" i="17"/>
  <c r="I352" i="17" s="1"/>
  <c r="M353" i="17"/>
  <c r="I353" i="17" s="1"/>
  <c r="M354" i="17"/>
  <c r="I354" i="17" s="1"/>
  <c r="M355" i="17"/>
  <c r="I355" i="17" s="1"/>
  <c r="M356" i="17"/>
  <c r="I356" i="17" s="1"/>
  <c r="M357" i="17"/>
  <c r="I357" i="17" s="1"/>
  <c r="M358" i="17"/>
  <c r="I358" i="17" s="1"/>
  <c r="M359" i="17"/>
  <c r="I359" i="17" s="1"/>
  <c r="M360" i="17"/>
  <c r="I360" i="17" s="1"/>
  <c r="M361" i="17"/>
  <c r="I361" i="17" s="1"/>
  <c r="M362" i="17"/>
  <c r="I362" i="17" s="1"/>
  <c r="M363" i="17"/>
  <c r="I363" i="17" s="1"/>
  <c r="M364" i="17"/>
  <c r="I364" i="17" s="1"/>
  <c r="M365" i="17"/>
  <c r="I365" i="17" s="1"/>
  <c r="M367" i="17"/>
  <c r="I367" i="17" s="1"/>
  <c r="M368" i="17"/>
  <c r="I368" i="17" s="1"/>
  <c r="M369" i="17"/>
  <c r="I369" i="17" s="1"/>
  <c r="M370" i="17"/>
  <c r="I370" i="17" s="1"/>
  <c r="M371" i="17"/>
  <c r="I371" i="17" s="1"/>
  <c r="M372" i="17"/>
  <c r="I372" i="17" s="1"/>
  <c r="M373" i="17"/>
  <c r="I373" i="17" s="1"/>
  <c r="M374" i="17"/>
  <c r="I374" i="17" s="1"/>
  <c r="M376" i="17"/>
  <c r="I376" i="17" s="1"/>
  <c r="M377" i="17"/>
  <c r="I377" i="17" s="1"/>
  <c r="M378" i="17"/>
  <c r="I378" i="17" s="1"/>
  <c r="M379" i="17"/>
  <c r="I379" i="17" s="1"/>
  <c r="M381" i="17"/>
  <c r="I381" i="17" s="1"/>
  <c r="M382" i="17"/>
  <c r="I382" i="17" s="1"/>
  <c r="M383" i="17"/>
  <c r="I383" i="17" s="1"/>
  <c r="M384" i="17"/>
  <c r="I384" i="17" s="1"/>
  <c r="M385" i="17"/>
  <c r="I385" i="17" s="1"/>
  <c r="M386" i="17"/>
  <c r="I386" i="17" s="1"/>
  <c r="M387" i="17"/>
  <c r="I387" i="17" s="1"/>
  <c r="M388" i="17"/>
  <c r="I388" i="17" s="1"/>
  <c r="M391" i="17"/>
  <c r="I391" i="17" s="1"/>
  <c r="M392" i="17"/>
  <c r="I392" i="17" s="1"/>
  <c r="M393" i="17"/>
  <c r="I393" i="17" s="1"/>
  <c r="M394" i="17"/>
  <c r="I394" i="17" s="1"/>
  <c r="M395" i="17"/>
  <c r="I395" i="17" s="1"/>
  <c r="M396" i="17"/>
  <c r="I396" i="17" s="1"/>
  <c r="M398" i="17"/>
  <c r="I398" i="17" s="1"/>
  <c r="M399" i="17"/>
  <c r="I399" i="17" s="1"/>
  <c r="M400" i="17"/>
  <c r="I400" i="17" s="1"/>
  <c r="M401" i="17"/>
  <c r="I401" i="17" s="1"/>
  <c r="M402" i="17"/>
  <c r="I402" i="17" s="1"/>
  <c r="M403" i="17"/>
  <c r="I403" i="17" s="1"/>
  <c r="M404" i="17"/>
  <c r="I404" i="17" s="1"/>
  <c r="M405" i="17"/>
  <c r="I405" i="17" s="1"/>
  <c r="M406" i="17"/>
  <c r="I406" i="17" s="1"/>
  <c r="M407" i="17"/>
  <c r="I407" i="17" s="1"/>
  <c r="M408" i="17"/>
  <c r="I408" i="17" s="1"/>
  <c r="M409" i="17"/>
  <c r="I409" i="17" s="1"/>
  <c r="M410" i="17"/>
  <c r="I410" i="17" s="1"/>
  <c r="M411" i="17"/>
  <c r="I411" i="17" s="1"/>
  <c r="M412" i="17"/>
  <c r="I412" i="17" s="1"/>
  <c r="M413" i="17"/>
  <c r="I413" i="17" s="1"/>
  <c r="M414" i="17"/>
  <c r="I414" i="17" s="1"/>
  <c r="M416" i="17"/>
  <c r="I416" i="17" s="1"/>
  <c r="M417" i="17"/>
  <c r="I417" i="17" s="1"/>
  <c r="M418" i="17"/>
  <c r="I418" i="17" s="1"/>
  <c r="M419" i="17"/>
  <c r="I419" i="17" s="1"/>
  <c r="M420" i="17"/>
  <c r="I420" i="17" s="1"/>
  <c r="M422" i="17"/>
  <c r="I422" i="17" s="1"/>
  <c r="M423" i="17"/>
  <c r="I423" i="17" s="1"/>
  <c r="M424" i="17"/>
  <c r="I424" i="17" s="1"/>
  <c r="M425" i="17"/>
  <c r="I425" i="17" s="1"/>
  <c r="M426" i="17"/>
  <c r="I426" i="17" s="1"/>
  <c r="M428" i="17"/>
  <c r="I428" i="17" s="1"/>
  <c r="M429" i="17"/>
  <c r="I429" i="17" s="1"/>
  <c r="M430" i="17"/>
  <c r="I430" i="17" s="1"/>
  <c r="M431" i="17"/>
  <c r="I431" i="17" s="1"/>
  <c r="M432" i="17"/>
  <c r="I432" i="17" s="1"/>
  <c r="M433" i="17"/>
  <c r="I433" i="17" s="1"/>
  <c r="M434" i="17"/>
  <c r="I434" i="17" s="1"/>
  <c r="M436" i="17"/>
  <c r="I436" i="17" s="1"/>
  <c r="M437" i="17"/>
  <c r="I437" i="17" s="1"/>
  <c r="M438" i="17"/>
  <c r="I438" i="17" s="1"/>
  <c r="M439" i="17"/>
  <c r="I439" i="17" s="1"/>
  <c r="M440" i="17"/>
  <c r="I440" i="17" s="1"/>
  <c r="M441" i="17"/>
  <c r="I441" i="17" s="1"/>
  <c r="M442" i="17"/>
  <c r="I442" i="17" s="1"/>
  <c r="M443" i="17"/>
  <c r="I443" i="17" s="1"/>
  <c r="M444" i="17"/>
  <c r="I444" i="17" s="1"/>
  <c r="M445" i="17"/>
  <c r="I445" i="17" s="1"/>
  <c r="M446" i="17"/>
  <c r="I446" i="17" s="1"/>
  <c r="M447" i="17"/>
  <c r="I447" i="17" s="1"/>
  <c r="M448" i="17"/>
  <c r="I448" i="17" s="1"/>
  <c r="M449" i="17"/>
  <c r="I449" i="17" s="1"/>
  <c r="M450" i="17"/>
  <c r="I450" i="17" s="1"/>
  <c r="M451" i="17"/>
  <c r="I451" i="17" s="1"/>
  <c r="M452" i="17"/>
  <c r="I452" i="17" s="1"/>
  <c r="M453" i="17"/>
  <c r="I453" i="17" s="1"/>
  <c r="M454" i="17"/>
  <c r="I454" i="17" s="1"/>
  <c r="M455" i="17"/>
  <c r="I455" i="17" s="1"/>
  <c r="M456" i="17"/>
  <c r="I456" i="17" s="1"/>
  <c r="M457" i="17"/>
  <c r="I457" i="17" s="1"/>
  <c r="M458" i="17"/>
  <c r="I458" i="17" s="1"/>
  <c r="M459" i="17"/>
  <c r="I459" i="17" s="1"/>
  <c r="M460" i="17"/>
  <c r="I460" i="17" s="1"/>
  <c r="M461" i="17"/>
  <c r="I461" i="17" s="1"/>
  <c r="M462" i="17"/>
  <c r="I462" i="17" s="1"/>
  <c r="M463" i="17"/>
  <c r="I463" i="17" s="1"/>
  <c r="M464" i="17"/>
  <c r="I464" i="17" s="1"/>
  <c r="M465" i="17"/>
  <c r="I465" i="17" s="1"/>
  <c r="M466" i="17"/>
  <c r="I466" i="17" s="1"/>
  <c r="M467" i="17"/>
  <c r="I467" i="17" s="1"/>
  <c r="M468" i="17"/>
  <c r="I468" i="17" s="1"/>
  <c r="M469" i="17"/>
  <c r="I469" i="17" s="1"/>
  <c r="M470" i="17"/>
  <c r="I470" i="17" s="1"/>
  <c r="M471" i="17"/>
  <c r="I471" i="17" s="1"/>
  <c r="M472" i="17"/>
  <c r="I472" i="17" s="1"/>
  <c r="M473" i="17"/>
  <c r="I473" i="17" s="1"/>
  <c r="M474" i="17"/>
  <c r="I474" i="17" s="1"/>
  <c r="M475" i="17"/>
  <c r="I475" i="17" s="1"/>
  <c r="M476" i="17"/>
  <c r="I476" i="17" s="1"/>
  <c r="M477" i="17"/>
  <c r="I477" i="17" s="1"/>
  <c r="M478" i="17"/>
  <c r="I478" i="17" s="1"/>
  <c r="M479" i="17"/>
  <c r="I479" i="17" s="1"/>
  <c r="M480" i="17"/>
  <c r="I480" i="17" s="1"/>
  <c r="M481" i="17"/>
  <c r="I481" i="17" s="1"/>
  <c r="M482" i="17"/>
  <c r="I482" i="17" s="1"/>
  <c r="M483" i="17"/>
  <c r="I483" i="17" s="1"/>
  <c r="M484" i="17"/>
  <c r="I484" i="17" s="1"/>
  <c r="M486" i="17"/>
  <c r="I486" i="17" s="1"/>
  <c r="M487" i="17"/>
  <c r="I487" i="17" s="1"/>
  <c r="M488" i="17"/>
  <c r="I488" i="17" s="1"/>
  <c r="M489" i="17"/>
  <c r="I489" i="17" s="1"/>
  <c r="M490" i="17"/>
  <c r="I490" i="17" s="1"/>
  <c r="M492" i="17"/>
  <c r="I492" i="17" s="1"/>
  <c r="M493" i="17"/>
  <c r="I493" i="17" s="1"/>
  <c r="M494" i="17"/>
  <c r="I494" i="17" s="1"/>
  <c r="M495" i="17"/>
  <c r="I495" i="17" s="1"/>
  <c r="M496" i="17"/>
  <c r="I496" i="17" s="1"/>
  <c r="M497" i="17"/>
  <c r="I497" i="17" s="1"/>
  <c r="M498" i="17"/>
  <c r="I498" i="17" s="1"/>
  <c r="M499" i="17"/>
  <c r="I499" i="17" s="1"/>
  <c r="M500" i="17"/>
  <c r="I500" i="17" s="1"/>
  <c r="M501" i="17"/>
  <c r="I501" i="17" s="1"/>
  <c r="M502" i="17"/>
  <c r="I502" i="17" s="1"/>
  <c r="M504" i="17"/>
  <c r="I504" i="17" s="1"/>
  <c r="M505" i="17"/>
  <c r="I505" i="17" s="1"/>
  <c r="M506" i="17"/>
  <c r="I506" i="17" s="1"/>
  <c r="M507" i="17"/>
  <c r="I507" i="17" s="1"/>
  <c r="M508" i="17"/>
  <c r="I508" i="17" s="1"/>
  <c r="M509" i="17"/>
  <c r="I509" i="17" s="1"/>
  <c r="M510" i="17"/>
  <c r="I510" i="17" s="1"/>
  <c r="M512" i="17"/>
  <c r="I512" i="17" s="1"/>
  <c r="M513" i="17"/>
  <c r="I513" i="17" s="1"/>
  <c r="M514" i="17"/>
  <c r="I514" i="17" s="1"/>
  <c r="M515" i="17"/>
  <c r="I515" i="17" s="1"/>
  <c r="M516" i="17"/>
  <c r="I516" i="17" s="1"/>
  <c r="M517" i="17"/>
  <c r="I517" i="17" s="1"/>
  <c r="M518" i="17"/>
  <c r="I518" i="17" s="1"/>
  <c r="M519" i="17"/>
  <c r="I519" i="17" s="1"/>
  <c r="M520" i="17"/>
  <c r="I520" i="17" s="1"/>
  <c r="M521" i="17"/>
  <c r="I521" i="17" s="1"/>
  <c r="M522" i="17"/>
  <c r="I522" i="17" s="1"/>
  <c r="M523" i="17"/>
  <c r="I523" i="17" s="1"/>
  <c r="M524" i="17"/>
  <c r="I524" i="17" s="1"/>
  <c r="M525" i="17"/>
  <c r="I525" i="17" s="1"/>
  <c r="M526" i="17"/>
  <c r="I526" i="17" s="1"/>
  <c r="M527" i="17"/>
  <c r="I527" i="17" s="1"/>
  <c r="M528" i="17"/>
  <c r="I528" i="17" s="1"/>
  <c r="M529" i="17"/>
  <c r="I529" i="17" s="1"/>
  <c r="M530" i="17"/>
  <c r="I530" i="17" s="1"/>
  <c r="M531" i="17"/>
  <c r="I531" i="17" s="1"/>
  <c r="M532" i="17"/>
  <c r="I532" i="17" s="1"/>
  <c r="M533" i="17"/>
  <c r="I533" i="17" s="1"/>
  <c r="M534" i="17"/>
  <c r="I534" i="17" s="1"/>
  <c r="M535" i="17"/>
  <c r="I535" i="17" s="1"/>
  <c r="M536" i="17"/>
  <c r="I536" i="17" s="1"/>
  <c r="M537" i="17"/>
  <c r="I537" i="17" s="1"/>
  <c r="M538" i="17"/>
  <c r="I538" i="17" s="1"/>
  <c r="M539" i="17"/>
  <c r="I539" i="17" s="1"/>
  <c r="M540" i="17"/>
  <c r="I540" i="17" s="1"/>
  <c r="M541" i="17"/>
  <c r="I541" i="17" s="1"/>
  <c r="M542" i="17"/>
  <c r="I542" i="17" s="1"/>
  <c r="M543" i="17"/>
  <c r="I543" i="17" s="1"/>
  <c r="M544" i="17"/>
  <c r="I544" i="17" s="1"/>
  <c r="M545" i="17"/>
  <c r="I545" i="17" s="1"/>
  <c r="M546" i="17"/>
  <c r="I546" i="17" s="1"/>
  <c r="M547" i="17"/>
  <c r="I547" i="17" s="1"/>
  <c r="M548" i="17"/>
  <c r="I548" i="17" s="1"/>
  <c r="M549" i="17"/>
  <c r="I549" i="17" s="1"/>
  <c r="M550" i="17"/>
  <c r="I550" i="17" s="1"/>
  <c r="M551" i="17"/>
  <c r="I551" i="17" s="1"/>
  <c r="M552" i="17"/>
  <c r="I552" i="17" s="1"/>
  <c r="M553" i="17"/>
  <c r="I553" i="17" s="1"/>
  <c r="M554" i="17"/>
  <c r="I554" i="17" s="1"/>
  <c r="M555" i="17"/>
  <c r="I555" i="17" s="1"/>
  <c r="M556" i="17"/>
  <c r="I556" i="17" s="1"/>
  <c r="M557" i="17"/>
  <c r="I557" i="17" s="1"/>
  <c r="M558" i="17"/>
  <c r="I558" i="17" s="1"/>
  <c r="M559" i="17"/>
  <c r="I559" i="17" s="1"/>
  <c r="M561" i="17"/>
  <c r="I561" i="17" s="1"/>
  <c r="M562" i="17"/>
  <c r="I562" i="17" s="1"/>
  <c r="M563" i="17"/>
  <c r="I563" i="17" s="1"/>
  <c r="M564" i="17"/>
  <c r="I564" i="17" s="1"/>
  <c r="M565" i="17"/>
  <c r="I565" i="17" s="1"/>
  <c r="M566" i="17"/>
  <c r="I566" i="17" s="1"/>
  <c r="M567" i="17"/>
  <c r="I567" i="17" s="1"/>
  <c r="M569" i="17"/>
  <c r="I569" i="17" s="1"/>
  <c r="M570" i="17"/>
  <c r="I570" i="17" s="1"/>
  <c r="M571" i="17"/>
  <c r="I571" i="17" s="1"/>
  <c r="M572" i="17"/>
  <c r="I572" i="17" s="1"/>
  <c r="M573" i="17"/>
  <c r="I573" i="17" s="1"/>
  <c r="M574" i="17"/>
  <c r="I574" i="17" s="1"/>
  <c r="M577" i="17"/>
  <c r="I577" i="17" s="1"/>
  <c r="M578" i="17"/>
  <c r="I578" i="17" s="1"/>
  <c r="M579" i="17"/>
  <c r="I579" i="17" s="1"/>
  <c r="M580" i="17"/>
  <c r="I580" i="17" s="1"/>
  <c r="M581" i="17"/>
  <c r="I581" i="17" s="1"/>
  <c r="M582" i="17"/>
  <c r="I582" i="17" s="1"/>
  <c r="M583" i="17"/>
  <c r="I583" i="17" s="1"/>
  <c r="M584" i="17"/>
  <c r="I584" i="17" s="1"/>
  <c r="M585" i="17"/>
  <c r="I585" i="17" s="1"/>
  <c r="M586" i="17"/>
  <c r="I586" i="17" s="1"/>
  <c r="M587" i="17"/>
  <c r="I587" i="17" s="1"/>
  <c r="M588" i="17"/>
  <c r="I588" i="17" s="1"/>
  <c r="M589" i="17"/>
  <c r="I589" i="17" s="1"/>
  <c r="M590" i="17"/>
  <c r="I590" i="17" s="1"/>
  <c r="M591" i="17"/>
  <c r="I591" i="17" s="1"/>
  <c r="M592" i="17"/>
  <c r="I592" i="17" s="1"/>
  <c r="M594" i="17"/>
  <c r="I594" i="17" s="1"/>
  <c r="M595" i="17"/>
  <c r="I595" i="17" s="1"/>
  <c r="M597" i="17"/>
  <c r="I597" i="17" s="1"/>
  <c r="M598" i="17"/>
  <c r="I598" i="17" s="1"/>
  <c r="M599" i="17"/>
  <c r="I599" i="17" s="1"/>
  <c r="M600" i="17"/>
  <c r="I600" i="17" s="1"/>
  <c r="M601" i="17"/>
  <c r="I601" i="17" s="1"/>
  <c r="M602" i="17"/>
  <c r="I602" i="17" s="1"/>
  <c r="M603" i="17"/>
  <c r="I603" i="17" s="1"/>
  <c r="M604" i="17"/>
  <c r="I604" i="17" s="1"/>
  <c r="M605" i="17"/>
  <c r="I605" i="17" s="1"/>
  <c r="M606" i="17"/>
  <c r="I606" i="17" s="1"/>
  <c r="M607" i="17"/>
  <c r="I607" i="17" s="1"/>
  <c r="M608" i="17"/>
  <c r="I608" i="17" s="1"/>
  <c r="M609" i="17"/>
  <c r="I609" i="17" s="1"/>
  <c r="M611" i="17"/>
  <c r="I611" i="17" s="1"/>
  <c r="M612" i="17"/>
  <c r="I612" i="17" s="1"/>
  <c r="M613" i="17"/>
  <c r="I613" i="17" s="1"/>
  <c r="M614" i="17"/>
  <c r="I614" i="17" s="1"/>
  <c r="M616" i="17"/>
  <c r="I616" i="17" s="1"/>
  <c r="M617" i="17"/>
  <c r="I617" i="17" s="1"/>
  <c r="M618" i="17"/>
  <c r="I618" i="17" s="1"/>
  <c r="M619" i="17"/>
  <c r="I619" i="17" s="1"/>
  <c r="M620" i="17"/>
  <c r="I620" i="17" s="1"/>
  <c r="M621" i="17"/>
  <c r="I621" i="17" s="1"/>
  <c r="M623" i="17"/>
  <c r="I623" i="17" s="1"/>
  <c r="M624" i="17"/>
  <c r="I624" i="17" s="1"/>
  <c r="M625" i="17"/>
  <c r="I625" i="17" s="1"/>
  <c r="M626" i="17"/>
  <c r="I626" i="17" s="1"/>
  <c r="M627" i="17"/>
  <c r="I627" i="17" s="1"/>
  <c r="M628" i="17"/>
  <c r="I628" i="17" s="1"/>
  <c r="M629" i="17"/>
  <c r="I629" i="17" s="1"/>
  <c r="M630" i="17"/>
  <c r="I630" i="17" s="1"/>
  <c r="M631" i="17"/>
  <c r="I631" i="17" s="1"/>
  <c r="M632" i="17"/>
  <c r="I632" i="17" s="1"/>
  <c r="M634" i="17"/>
  <c r="I634" i="17" s="1"/>
  <c r="M636" i="17"/>
  <c r="I636" i="17" s="1"/>
  <c r="M637" i="17"/>
  <c r="I637" i="17" s="1"/>
  <c r="M638" i="17"/>
  <c r="I638" i="17" s="1"/>
  <c r="M639" i="17"/>
  <c r="I639" i="17" s="1"/>
  <c r="M640" i="17"/>
  <c r="I640" i="17" s="1"/>
  <c r="M642" i="17"/>
  <c r="I642" i="17" s="1"/>
  <c r="M643" i="17"/>
  <c r="I643" i="17" s="1"/>
  <c r="M644" i="17"/>
  <c r="I644" i="17" s="1"/>
  <c r="M645" i="17"/>
  <c r="I645" i="17" s="1"/>
  <c r="M646" i="17"/>
  <c r="I646" i="17" s="1"/>
  <c r="M647" i="17"/>
  <c r="I647" i="17" s="1"/>
  <c r="M648" i="17"/>
  <c r="I648" i="17" s="1"/>
  <c r="M649" i="17"/>
  <c r="I649" i="17" s="1"/>
  <c r="M650" i="17"/>
  <c r="I650" i="17" s="1"/>
  <c r="M652" i="17"/>
  <c r="I652" i="17" s="1"/>
  <c r="M653" i="17"/>
  <c r="I653" i="17" s="1"/>
  <c r="M654" i="17"/>
  <c r="I654" i="17" s="1"/>
  <c r="M655" i="17"/>
  <c r="I655" i="17" s="1"/>
  <c r="M656" i="17"/>
  <c r="I656" i="17" s="1"/>
  <c r="M657" i="17"/>
  <c r="I657" i="17" s="1"/>
  <c r="M658" i="17"/>
  <c r="I658" i="17" s="1"/>
  <c r="M659" i="17"/>
  <c r="I659" i="17" s="1"/>
  <c r="M660" i="17"/>
  <c r="I660" i="17" s="1"/>
  <c r="M661" i="17"/>
  <c r="I661" i="17" s="1"/>
  <c r="M662" i="17"/>
  <c r="I662" i="17" s="1"/>
  <c r="M664" i="17"/>
  <c r="I664" i="17" s="1"/>
  <c r="M665" i="17"/>
  <c r="I665" i="17" s="1"/>
  <c r="M666" i="17"/>
  <c r="I666" i="17" s="1"/>
  <c r="M667" i="17"/>
  <c r="I667" i="17" s="1"/>
  <c r="M669" i="17"/>
  <c r="I669" i="17" s="1"/>
  <c r="F3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6" i="17"/>
  <c r="F27" i="17"/>
  <c r="F28" i="17"/>
  <c r="F29" i="17"/>
  <c r="F30" i="17"/>
  <c r="F32" i="17"/>
  <c r="F33" i="17"/>
  <c r="F35" i="17"/>
  <c r="F36" i="17"/>
  <c r="F37" i="17"/>
  <c r="F38" i="17"/>
  <c r="F40" i="17"/>
  <c r="F41" i="17"/>
  <c r="F42" i="17"/>
  <c r="F44" i="17"/>
  <c r="F45" i="17"/>
  <c r="F46" i="17"/>
  <c r="F50" i="17"/>
  <c r="F52" i="17"/>
  <c r="F53" i="17"/>
  <c r="F54" i="17"/>
  <c r="F55" i="17"/>
  <c r="F56" i="17"/>
  <c r="F57" i="17"/>
  <c r="F58" i="17"/>
  <c r="F59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3" i="17"/>
  <c r="F84" i="17"/>
  <c r="F85" i="17"/>
  <c r="F86" i="17"/>
  <c r="F87" i="17"/>
  <c r="F88" i="17"/>
  <c r="F89" i="17"/>
  <c r="F90" i="17"/>
  <c r="F91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20" i="17"/>
  <c r="F121" i="17"/>
  <c r="F122" i="17"/>
  <c r="F123" i="17"/>
  <c r="F124" i="17"/>
  <c r="F126" i="17"/>
  <c r="F127" i="17"/>
  <c r="F128" i="17"/>
  <c r="F129" i="17"/>
  <c r="F130" i="17"/>
  <c r="F131" i="17"/>
  <c r="F132" i="17"/>
  <c r="F133" i="17"/>
  <c r="F135" i="17"/>
  <c r="F136" i="17"/>
  <c r="F137" i="17"/>
  <c r="F138" i="17"/>
  <c r="F139" i="17"/>
  <c r="F140" i="17"/>
  <c r="F141" i="17"/>
  <c r="F142" i="17"/>
  <c r="F143" i="17"/>
  <c r="F145" i="17"/>
  <c r="F146" i="17"/>
  <c r="F147" i="17"/>
  <c r="F148" i="17"/>
  <c r="F149" i="17"/>
  <c r="F151" i="17"/>
  <c r="F152" i="17"/>
  <c r="F153" i="17"/>
  <c r="F154" i="17"/>
  <c r="F155" i="17"/>
  <c r="F156" i="17"/>
  <c r="F157" i="17"/>
  <c r="F158" i="17"/>
  <c r="F160" i="17"/>
  <c r="F161" i="17"/>
  <c r="F162" i="17"/>
  <c r="F163" i="17"/>
  <c r="F164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3" i="17"/>
  <c r="F184" i="17"/>
  <c r="F185" i="17"/>
  <c r="F186" i="17"/>
  <c r="F187" i="17"/>
  <c r="F188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7" i="17"/>
  <c r="F228" i="17"/>
  <c r="F229" i="17"/>
  <c r="F230" i="17"/>
  <c r="F231" i="17"/>
  <c r="F234" i="17"/>
  <c r="F235" i="17"/>
  <c r="F236" i="17"/>
  <c r="F237" i="17"/>
  <c r="F238" i="17"/>
  <c r="F239" i="17"/>
  <c r="F240" i="17"/>
  <c r="F241" i="17"/>
  <c r="F243" i="17"/>
  <c r="F244" i="17"/>
  <c r="F245" i="17"/>
  <c r="F246" i="17"/>
  <c r="F247" i="17"/>
  <c r="F248" i="17"/>
  <c r="F249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8" i="17"/>
  <c r="F269" i="17"/>
  <c r="F270" i="17"/>
  <c r="F271" i="17"/>
  <c r="F272" i="17"/>
  <c r="F273" i="17"/>
  <c r="F276" i="17"/>
  <c r="F277" i="17"/>
  <c r="F279" i="17"/>
  <c r="F280" i="17"/>
  <c r="F282" i="17"/>
  <c r="F283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7" i="17"/>
  <c r="F308" i="17"/>
  <c r="F309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31" i="17"/>
  <c r="F332" i="17"/>
  <c r="F334" i="17"/>
  <c r="F336" i="17"/>
  <c r="F337" i="17"/>
  <c r="F338" i="17"/>
  <c r="F339" i="17"/>
  <c r="F340" i="17"/>
  <c r="F341" i="17"/>
  <c r="F343" i="17"/>
  <c r="F344" i="17"/>
  <c r="F345" i="17"/>
  <c r="F346" i="17"/>
  <c r="F347" i="17"/>
  <c r="F348" i="17"/>
  <c r="F349" i="17"/>
  <c r="F350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7" i="17"/>
  <c r="F368" i="17"/>
  <c r="F369" i="17"/>
  <c r="F370" i="17"/>
  <c r="F371" i="17"/>
  <c r="F372" i="17"/>
  <c r="F373" i="17"/>
  <c r="F374" i="17"/>
  <c r="F376" i="17"/>
  <c r="F377" i="17"/>
  <c r="F378" i="17"/>
  <c r="F379" i="17"/>
  <c r="F381" i="17"/>
  <c r="F382" i="17"/>
  <c r="F383" i="17"/>
  <c r="F384" i="17"/>
  <c r="F385" i="17"/>
  <c r="F386" i="17"/>
  <c r="F387" i="17"/>
  <c r="F388" i="17"/>
  <c r="F391" i="17"/>
  <c r="F392" i="17"/>
  <c r="F393" i="17"/>
  <c r="F394" i="17"/>
  <c r="F395" i="17"/>
  <c r="F396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6" i="17"/>
  <c r="F417" i="17"/>
  <c r="F418" i="17"/>
  <c r="F419" i="17"/>
  <c r="F420" i="17"/>
  <c r="F422" i="17"/>
  <c r="F423" i="17"/>
  <c r="F424" i="17"/>
  <c r="F425" i="17"/>
  <c r="F426" i="17"/>
  <c r="F428" i="17"/>
  <c r="F429" i="17"/>
  <c r="F430" i="17"/>
  <c r="F431" i="17"/>
  <c r="F432" i="17"/>
  <c r="F433" i="17"/>
  <c r="F434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6" i="17"/>
  <c r="F487" i="17"/>
  <c r="F488" i="17"/>
  <c r="F489" i="17"/>
  <c r="F490" i="17"/>
  <c r="F492" i="17"/>
  <c r="F493" i="17"/>
  <c r="F494" i="17"/>
  <c r="F495" i="17"/>
  <c r="F496" i="17"/>
  <c r="F497" i="17"/>
  <c r="F498" i="17"/>
  <c r="F499" i="17"/>
  <c r="F500" i="17"/>
  <c r="F501" i="17"/>
  <c r="F502" i="17"/>
  <c r="F504" i="17"/>
  <c r="F505" i="17"/>
  <c r="F506" i="17"/>
  <c r="F507" i="17"/>
  <c r="F508" i="17"/>
  <c r="F509" i="17"/>
  <c r="F510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1" i="17"/>
  <c r="F562" i="17"/>
  <c r="F563" i="17"/>
  <c r="F564" i="17"/>
  <c r="F565" i="17"/>
  <c r="F566" i="17"/>
  <c r="F567" i="17"/>
  <c r="F569" i="17"/>
  <c r="F570" i="17"/>
  <c r="F571" i="17"/>
  <c r="F572" i="17"/>
  <c r="F573" i="17"/>
  <c r="F574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4" i="17"/>
  <c r="F595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1" i="17"/>
  <c r="F612" i="17"/>
  <c r="F613" i="17"/>
  <c r="F614" i="17"/>
  <c r="F616" i="17"/>
  <c r="F617" i="17"/>
  <c r="F618" i="17"/>
  <c r="F619" i="17"/>
  <c r="F620" i="17"/>
  <c r="F621" i="17"/>
  <c r="F623" i="17"/>
  <c r="F624" i="17"/>
  <c r="F625" i="17"/>
  <c r="F626" i="17"/>
  <c r="F627" i="17"/>
  <c r="F628" i="17"/>
  <c r="F629" i="17"/>
  <c r="F630" i="17"/>
  <c r="F631" i="17"/>
  <c r="F632" i="17"/>
  <c r="F634" i="17"/>
  <c r="F636" i="17"/>
  <c r="F637" i="17"/>
  <c r="F638" i="17"/>
  <c r="F639" i="17"/>
  <c r="F640" i="17"/>
  <c r="F642" i="17"/>
  <c r="F643" i="17"/>
  <c r="F644" i="17"/>
  <c r="F645" i="17"/>
  <c r="F646" i="17"/>
  <c r="F647" i="17"/>
  <c r="F648" i="17"/>
  <c r="F649" i="17"/>
  <c r="F650" i="17"/>
  <c r="F652" i="17"/>
  <c r="F653" i="17"/>
  <c r="F654" i="17"/>
  <c r="F655" i="17"/>
  <c r="F656" i="17"/>
  <c r="F657" i="17"/>
  <c r="F658" i="17"/>
  <c r="F659" i="17"/>
  <c r="F660" i="17"/>
  <c r="F661" i="17"/>
  <c r="F662" i="17"/>
  <c r="F664" i="17"/>
  <c r="F665" i="17"/>
  <c r="F666" i="17"/>
  <c r="F667" i="17"/>
  <c r="F669" i="17"/>
  <c r="M3" i="16"/>
  <c r="I3" i="16" s="1"/>
  <c r="M4" i="16"/>
  <c r="I4" i="16" s="1"/>
  <c r="M5" i="16"/>
  <c r="I5" i="16" s="1"/>
  <c r="M9" i="16"/>
  <c r="I9" i="16" s="1"/>
  <c r="M10" i="16"/>
  <c r="I10" i="16" s="1"/>
  <c r="M11" i="16"/>
  <c r="I11" i="16" s="1"/>
  <c r="M12" i="16"/>
  <c r="I12" i="16" s="1"/>
  <c r="M13" i="16"/>
  <c r="I13" i="16" s="1"/>
  <c r="M14" i="16"/>
  <c r="I14" i="16" s="1"/>
  <c r="M15" i="16"/>
  <c r="I15" i="16" s="1"/>
  <c r="M16" i="16"/>
  <c r="I16" i="16" s="1"/>
  <c r="M17" i="16"/>
  <c r="I17" i="16" s="1"/>
  <c r="M18" i="16"/>
  <c r="I18" i="16" s="1"/>
  <c r="M19" i="16"/>
  <c r="I19" i="16" s="1"/>
  <c r="M20" i="16"/>
  <c r="I20" i="16" s="1"/>
  <c r="M21" i="16"/>
  <c r="I21" i="16" s="1"/>
  <c r="M22" i="16"/>
  <c r="I22" i="16" s="1"/>
  <c r="M23" i="16"/>
  <c r="I23" i="16" s="1"/>
  <c r="M24" i="16"/>
  <c r="I24" i="16" s="1"/>
  <c r="M25" i="16"/>
  <c r="I25" i="16" s="1"/>
  <c r="M26" i="16"/>
  <c r="I26" i="16" s="1"/>
  <c r="M30" i="16"/>
  <c r="I30" i="16" s="1"/>
  <c r="M31" i="16"/>
  <c r="I31" i="16" s="1"/>
  <c r="M32" i="16"/>
  <c r="I32" i="16" s="1"/>
  <c r="M33" i="16"/>
  <c r="I33" i="16" s="1"/>
  <c r="M35" i="16"/>
  <c r="I35" i="16" s="1"/>
  <c r="M36" i="16"/>
  <c r="I36" i="16" s="1"/>
  <c r="M38" i="16"/>
  <c r="I38" i="16" s="1"/>
  <c r="M39" i="16"/>
  <c r="I39" i="16" s="1"/>
  <c r="M40" i="16"/>
  <c r="I40" i="16" s="1"/>
  <c r="M41" i="16"/>
  <c r="I41" i="16" s="1"/>
  <c r="M43" i="16"/>
  <c r="I43" i="16" s="1"/>
  <c r="M44" i="16"/>
  <c r="I44" i="16" s="1"/>
  <c r="M45" i="16"/>
  <c r="I45" i="16" s="1"/>
  <c r="M47" i="16"/>
  <c r="I47" i="16" s="1"/>
  <c r="M48" i="16"/>
  <c r="I48" i="16" s="1"/>
  <c r="M49" i="16"/>
  <c r="I49" i="16" s="1"/>
  <c r="M52" i="16"/>
  <c r="I52" i="16" s="1"/>
  <c r="M54" i="16"/>
  <c r="I54" i="16" s="1"/>
  <c r="M55" i="16"/>
  <c r="I55" i="16" s="1"/>
  <c r="M56" i="16"/>
  <c r="I56" i="16" s="1"/>
  <c r="M57" i="16"/>
  <c r="I57" i="16" s="1"/>
  <c r="M58" i="16"/>
  <c r="I58" i="16" s="1"/>
  <c r="M59" i="16"/>
  <c r="I59" i="16" s="1"/>
  <c r="M60" i="16"/>
  <c r="I60" i="16" s="1"/>
  <c r="M63" i="16"/>
  <c r="I63" i="16" s="1"/>
  <c r="M64" i="16"/>
  <c r="I64" i="16" s="1"/>
  <c r="M65" i="16"/>
  <c r="I65" i="16" s="1"/>
  <c r="M66" i="16"/>
  <c r="I66" i="16" s="1"/>
  <c r="M67" i="16"/>
  <c r="I67" i="16" s="1"/>
  <c r="M68" i="16"/>
  <c r="I68" i="16" s="1"/>
  <c r="M69" i="16"/>
  <c r="I69" i="16" s="1"/>
  <c r="M70" i="16"/>
  <c r="I70" i="16" s="1"/>
  <c r="M71" i="16"/>
  <c r="I71" i="16" s="1"/>
  <c r="M72" i="16"/>
  <c r="I72" i="16" s="1"/>
  <c r="M73" i="16"/>
  <c r="I73" i="16" s="1"/>
  <c r="M74" i="16"/>
  <c r="I74" i="16" s="1"/>
  <c r="M75" i="16"/>
  <c r="I75" i="16" s="1"/>
  <c r="M76" i="16"/>
  <c r="I76" i="16" s="1"/>
  <c r="M77" i="16"/>
  <c r="I77" i="16" s="1"/>
  <c r="M78" i="16"/>
  <c r="I78" i="16" s="1"/>
  <c r="M79" i="16"/>
  <c r="I79" i="16" s="1"/>
  <c r="M80" i="16"/>
  <c r="I80" i="16" s="1"/>
  <c r="M84" i="16"/>
  <c r="I84" i="16" s="1"/>
  <c r="M85" i="16"/>
  <c r="I85" i="16" s="1"/>
  <c r="M86" i="16"/>
  <c r="I86" i="16" s="1"/>
  <c r="M87" i="16"/>
  <c r="I87" i="16" s="1"/>
  <c r="M88" i="16"/>
  <c r="I88" i="16" s="1"/>
  <c r="M89" i="16"/>
  <c r="I89" i="16" s="1"/>
  <c r="M90" i="16"/>
  <c r="I90" i="16" s="1"/>
  <c r="M91" i="16"/>
  <c r="I91" i="16" s="1"/>
  <c r="M92" i="16"/>
  <c r="I92" i="16" s="1"/>
  <c r="M93" i="16"/>
  <c r="I93" i="16" s="1"/>
  <c r="M94" i="16"/>
  <c r="I94" i="16" s="1"/>
  <c r="M95" i="16"/>
  <c r="I95" i="16" s="1"/>
  <c r="M97" i="16"/>
  <c r="I97" i="16" s="1"/>
  <c r="M98" i="16"/>
  <c r="I98" i="16" s="1"/>
  <c r="M99" i="16"/>
  <c r="I99" i="16" s="1"/>
  <c r="M100" i="16"/>
  <c r="I100" i="16" s="1"/>
  <c r="M101" i="16"/>
  <c r="I101" i="16" s="1"/>
  <c r="M102" i="16"/>
  <c r="I102" i="16" s="1"/>
  <c r="M103" i="16"/>
  <c r="I103" i="16" s="1"/>
  <c r="M104" i="16"/>
  <c r="I104" i="16" s="1"/>
  <c r="M105" i="16"/>
  <c r="I105" i="16" s="1"/>
  <c r="M106" i="16"/>
  <c r="I106" i="16" s="1"/>
  <c r="M107" i="16"/>
  <c r="I107" i="16" s="1"/>
  <c r="M108" i="16"/>
  <c r="I108" i="16" s="1"/>
  <c r="M109" i="16"/>
  <c r="I109" i="16" s="1"/>
  <c r="M110" i="16"/>
  <c r="I110" i="16" s="1"/>
  <c r="M111" i="16"/>
  <c r="I111" i="16" s="1"/>
  <c r="M112" i="16"/>
  <c r="I112" i="16" s="1"/>
  <c r="M113" i="16"/>
  <c r="I113" i="16" s="1"/>
  <c r="M114" i="16"/>
  <c r="I114" i="16" s="1"/>
  <c r="M115" i="16"/>
  <c r="I115" i="16" s="1"/>
  <c r="M116" i="16"/>
  <c r="I116" i="16" s="1"/>
  <c r="M117" i="16"/>
  <c r="I117" i="16" s="1"/>
  <c r="M118" i="16"/>
  <c r="I118" i="16" s="1"/>
  <c r="M119" i="16"/>
  <c r="I119" i="16" s="1"/>
  <c r="M120" i="16"/>
  <c r="I120" i="16" s="1"/>
  <c r="M121" i="16"/>
  <c r="I121" i="16" s="1"/>
  <c r="M122" i="16"/>
  <c r="I122" i="16" s="1"/>
  <c r="M123" i="16"/>
  <c r="I123" i="16" s="1"/>
  <c r="M124" i="16"/>
  <c r="I124" i="16" s="1"/>
  <c r="M125" i="16"/>
  <c r="I125" i="16" s="1"/>
  <c r="M126" i="16"/>
  <c r="I126" i="16" s="1"/>
  <c r="M129" i="16"/>
  <c r="I129" i="16" s="1"/>
  <c r="M130" i="16"/>
  <c r="I130" i="16" s="1"/>
  <c r="M131" i="16"/>
  <c r="I131" i="16" s="1"/>
  <c r="M132" i="16"/>
  <c r="I132" i="16" s="1"/>
  <c r="M133" i="16"/>
  <c r="I133" i="16" s="1"/>
  <c r="M134" i="16"/>
  <c r="I134" i="16" s="1"/>
  <c r="M136" i="16"/>
  <c r="I136" i="16" s="1"/>
  <c r="M137" i="16"/>
  <c r="I137" i="16" s="1"/>
  <c r="M138" i="16"/>
  <c r="I138" i="16" s="1"/>
  <c r="M139" i="16"/>
  <c r="I139" i="16" s="1"/>
  <c r="M140" i="16"/>
  <c r="I140" i="16" s="1"/>
  <c r="M141" i="16"/>
  <c r="I141" i="16" s="1"/>
  <c r="M142" i="16"/>
  <c r="I142" i="16" s="1"/>
  <c r="M143" i="16"/>
  <c r="I143" i="16" s="1"/>
  <c r="M144" i="16"/>
  <c r="I144" i="16" s="1"/>
  <c r="M145" i="16"/>
  <c r="I145" i="16" s="1"/>
  <c r="M147" i="16"/>
  <c r="I147" i="16" s="1"/>
  <c r="M148" i="16"/>
  <c r="I148" i="16" s="1"/>
  <c r="M149" i="16"/>
  <c r="I149" i="16" s="1"/>
  <c r="M150" i="16"/>
  <c r="I150" i="16" s="1"/>
  <c r="M151" i="16"/>
  <c r="I151" i="16" s="1"/>
  <c r="M152" i="16"/>
  <c r="I152" i="16" s="1"/>
  <c r="M153" i="16"/>
  <c r="I153" i="16" s="1"/>
  <c r="M155" i="16"/>
  <c r="I155" i="16" s="1"/>
  <c r="M156" i="16"/>
  <c r="I156" i="16" s="1"/>
  <c r="M157" i="16"/>
  <c r="I157" i="16" s="1"/>
  <c r="M158" i="16"/>
  <c r="I158" i="16" s="1"/>
  <c r="M159" i="16"/>
  <c r="I159" i="16" s="1"/>
  <c r="M161" i="16"/>
  <c r="I161" i="16" s="1"/>
  <c r="M162" i="16"/>
  <c r="I162" i="16" s="1"/>
  <c r="M163" i="16"/>
  <c r="I163" i="16" s="1"/>
  <c r="M164" i="16"/>
  <c r="I164" i="16" s="1"/>
  <c r="M165" i="16"/>
  <c r="I165" i="16" s="1"/>
  <c r="M167" i="16"/>
  <c r="I167" i="16" s="1"/>
  <c r="M168" i="16"/>
  <c r="I168" i="16" s="1"/>
  <c r="M169" i="16"/>
  <c r="I169" i="16" s="1"/>
  <c r="M170" i="16"/>
  <c r="I170" i="16" s="1"/>
  <c r="M171" i="16"/>
  <c r="I171" i="16" s="1"/>
  <c r="M172" i="16"/>
  <c r="I172" i="16" s="1"/>
  <c r="M173" i="16"/>
  <c r="I173" i="16" s="1"/>
  <c r="M174" i="16"/>
  <c r="I174" i="16" s="1"/>
  <c r="M175" i="16"/>
  <c r="I175" i="16" s="1"/>
  <c r="M177" i="16"/>
  <c r="I177" i="16" s="1"/>
  <c r="M178" i="16"/>
  <c r="I178" i="16" s="1"/>
  <c r="M179" i="16"/>
  <c r="I179" i="16" s="1"/>
  <c r="M180" i="16"/>
  <c r="I180" i="16" s="1"/>
  <c r="M181" i="16"/>
  <c r="I181" i="16" s="1"/>
  <c r="M182" i="16"/>
  <c r="I182" i="16" s="1"/>
  <c r="M185" i="16"/>
  <c r="I185" i="16" s="1"/>
  <c r="M186" i="16"/>
  <c r="I186" i="16" s="1"/>
  <c r="M187" i="16"/>
  <c r="I187" i="16" s="1"/>
  <c r="M188" i="16"/>
  <c r="I188" i="16" s="1"/>
  <c r="M189" i="16"/>
  <c r="I189" i="16" s="1"/>
  <c r="M190" i="16"/>
  <c r="I190" i="16" s="1"/>
  <c r="M191" i="16"/>
  <c r="I191" i="16" s="1"/>
  <c r="M192" i="16"/>
  <c r="I192" i="16" s="1"/>
  <c r="M193" i="16"/>
  <c r="I193" i="16" s="1"/>
  <c r="M194" i="16"/>
  <c r="I194" i="16" s="1"/>
  <c r="M195" i="16"/>
  <c r="I195" i="16" s="1"/>
  <c r="M196" i="16"/>
  <c r="I196" i="16" s="1"/>
  <c r="M197" i="16"/>
  <c r="I197" i="16" s="1"/>
  <c r="M198" i="16"/>
  <c r="I198" i="16" s="1"/>
  <c r="M199" i="16"/>
  <c r="I199" i="16" s="1"/>
  <c r="M201" i="16"/>
  <c r="I201" i="16" s="1"/>
  <c r="M202" i="16"/>
  <c r="I202" i="16" s="1"/>
  <c r="M203" i="16"/>
  <c r="I203" i="16" s="1"/>
  <c r="M204" i="16"/>
  <c r="I204" i="16" s="1"/>
  <c r="M205" i="16"/>
  <c r="I205" i="16" s="1"/>
  <c r="M206" i="16"/>
  <c r="I206" i="16" s="1"/>
  <c r="M209" i="16"/>
  <c r="I209" i="16" s="1"/>
  <c r="M211" i="16"/>
  <c r="I211" i="16" s="1"/>
  <c r="M212" i="16"/>
  <c r="I212" i="16" s="1"/>
  <c r="M213" i="16"/>
  <c r="I213" i="16" s="1"/>
  <c r="M214" i="16"/>
  <c r="I214" i="16" s="1"/>
  <c r="M215" i="16"/>
  <c r="I215" i="16" s="1"/>
  <c r="M216" i="16"/>
  <c r="I216" i="16" s="1"/>
  <c r="M217" i="16"/>
  <c r="I217" i="16" s="1"/>
  <c r="M218" i="16"/>
  <c r="I218" i="16" s="1"/>
  <c r="M219" i="16"/>
  <c r="I219" i="16" s="1"/>
  <c r="M220" i="16"/>
  <c r="I220" i="16" s="1"/>
  <c r="M221" i="16"/>
  <c r="I221" i="16" s="1"/>
  <c r="M222" i="16"/>
  <c r="I222" i="16" s="1"/>
  <c r="M223" i="16"/>
  <c r="I223" i="16" s="1"/>
  <c r="M224" i="16"/>
  <c r="I224" i="16" s="1"/>
  <c r="M225" i="16"/>
  <c r="I225" i="16" s="1"/>
  <c r="M226" i="16"/>
  <c r="I226" i="16" s="1"/>
  <c r="M227" i="16"/>
  <c r="I227" i="16" s="1"/>
  <c r="M228" i="16"/>
  <c r="I228" i="16" s="1"/>
  <c r="M229" i="16"/>
  <c r="I229" i="16" s="1"/>
  <c r="M230" i="16"/>
  <c r="I230" i="16" s="1"/>
  <c r="M231" i="16"/>
  <c r="I231" i="16" s="1"/>
  <c r="M232" i="16"/>
  <c r="I232" i="16" s="1"/>
  <c r="M233" i="16"/>
  <c r="I233" i="16" s="1"/>
  <c r="M234" i="16"/>
  <c r="I234" i="16" s="1"/>
  <c r="M235" i="16"/>
  <c r="I235" i="16" s="1"/>
  <c r="M236" i="16"/>
  <c r="I236" i="16" s="1"/>
  <c r="M238" i="16"/>
  <c r="I238" i="16" s="1"/>
  <c r="M239" i="16"/>
  <c r="I239" i="16" s="1"/>
  <c r="M240" i="16"/>
  <c r="I240" i="16" s="1"/>
  <c r="M241" i="16"/>
  <c r="I241" i="16" s="1"/>
  <c r="M242" i="16"/>
  <c r="I242" i="16" s="1"/>
  <c r="M243" i="16"/>
  <c r="I243" i="16" s="1"/>
  <c r="M244" i="16"/>
  <c r="I244" i="16" s="1"/>
  <c r="M245" i="16"/>
  <c r="I245" i="16" s="1"/>
  <c r="M246" i="16"/>
  <c r="I246" i="16" s="1"/>
  <c r="M247" i="16"/>
  <c r="I247" i="16" s="1"/>
  <c r="M248" i="16"/>
  <c r="I248" i="16" s="1"/>
  <c r="M249" i="16"/>
  <c r="I249" i="16" s="1"/>
  <c r="M250" i="16"/>
  <c r="I250" i="16" s="1"/>
  <c r="M251" i="16"/>
  <c r="I251" i="16" s="1"/>
  <c r="M252" i="16"/>
  <c r="I252" i="16" s="1"/>
  <c r="M253" i="16"/>
  <c r="I253" i="16" s="1"/>
  <c r="M254" i="16"/>
  <c r="I254" i="16" s="1"/>
  <c r="M255" i="16"/>
  <c r="I255" i="16" s="1"/>
  <c r="M257" i="16"/>
  <c r="I257" i="16" s="1"/>
  <c r="M258" i="16"/>
  <c r="I258" i="16" s="1"/>
  <c r="M259" i="16"/>
  <c r="I259" i="16" s="1"/>
  <c r="M260" i="16"/>
  <c r="I260" i="16" s="1"/>
  <c r="M261" i="16"/>
  <c r="I261" i="16" s="1"/>
  <c r="M264" i="16"/>
  <c r="I264" i="16" s="1"/>
  <c r="M265" i="16"/>
  <c r="I265" i="16" s="1"/>
  <c r="M266" i="16"/>
  <c r="I266" i="16" s="1"/>
  <c r="M267" i="16"/>
  <c r="I267" i="16" s="1"/>
  <c r="M268" i="16"/>
  <c r="I268" i="16" s="1"/>
  <c r="M269" i="16"/>
  <c r="I269" i="16" s="1"/>
  <c r="M270" i="16"/>
  <c r="I270" i="16" s="1"/>
  <c r="M271" i="16"/>
  <c r="I271" i="16" s="1"/>
  <c r="M273" i="16"/>
  <c r="I273" i="16" s="1"/>
  <c r="M274" i="16"/>
  <c r="I274" i="16" s="1"/>
  <c r="M275" i="16"/>
  <c r="I275" i="16" s="1"/>
  <c r="M276" i="16"/>
  <c r="I276" i="16" s="1"/>
  <c r="M277" i="16"/>
  <c r="I277" i="16" s="1"/>
  <c r="M278" i="16"/>
  <c r="I278" i="16" s="1"/>
  <c r="M279" i="16"/>
  <c r="I279" i="16" s="1"/>
  <c r="M282" i="16"/>
  <c r="I282" i="16" s="1"/>
  <c r="M283" i="16"/>
  <c r="I283" i="16" s="1"/>
  <c r="M284" i="16"/>
  <c r="I284" i="16" s="1"/>
  <c r="M285" i="16"/>
  <c r="I285" i="16" s="1"/>
  <c r="M286" i="16"/>
  <c r="I286" i="16" s="1"/>
  <c r="M287" i="16"/>
  <c r="I287" i="16" s="1"/>
  <c r="M288" i="16"/>
  <c r="I288" i="16" s="1"/>
  <c r="M289" i="16"/>
  <c r="I289" i="16" s="1"/>
  <c r="M290" i="16"/>
  <c r="I290" i="16" s="1"/>
  <c r="M291" i="16"/>
  <c r="I291" i="16" s="1"/>
  <c r="M292" i="16"/>
  <c r="I292" i="16" s="1"/>
  <c r="M293" i="16"/>
  <c r="I293" i="16" s="1"/>
  <c r="M294" i="16"/>
  <c r="I294" i="16" s="1"/>
  <c r="M295" i="16"/>
  <c r="I295" i="16" s="1"/>
  <c r="M296" i="16"/>
  <c r="I296" i="16" s="1"/>
  <c r="M297" i="16"/>
  <c r="I297" i="16" s="1"/>
  <c r="M298" i="16"/>
  <c r="I298" i="16" s="1"/>
  <c r="M299" i="16"/>
  <c r="I299" i="16" s="1"/>
  <c r="M300" i="16"/>
  <c r="I300" i="16" s="1"/>
  <c r="M301" i="16"/>
  <c r="I301" i="16" s="1"/>
  <c r="M302" i="16"/>
  <c r="I302" i="16" s="1"/>
  <c r="M303" i="16"/>
  <c r="I303" i="16" s="1"/>
  <c r="M304" i="16"/>
  <c r="I304" i="16" s="1"/>
  <c r="M305" i="16"/>
  <c r="I305" i="16" s="1"/>
  <c r="M306" i="16"/>
  <c r="I306" i="16" s="1"/>
  <c r="M309" i="16"/>
  <c r="I309" i="16" s="1"/>
  <c r="M310" i="16"/>
  <c r="I310" i="16" s="1"/>
  <c r="M313" i="16"/>
  <c r="I313" i="16" s="1"/>
  <c r="M314" i="16"/>
  <c r="I314" i="16" s="1"/>
  <c r="M317" i="16"/>
  <c r="I317" i="16" s="1"/>
  <c r="M318" i="16"/>
  <c r="I318" i="16" s="1"/>
  <c r="M319" i="16"/>
  <c r="I319" i="16" s="1"/>
  <c r="M320" i="16"/>
  <c r="I320" i="16" s="1"/>
  <c r="M321" i="16"/>
  <c r="I321" i="16" s="1"/>
  <c r="M322" i="16"/>
  <c r="I322" i="16" s="1"/>
  <c r="M323" i="16"/>
  <c r="I323" i="16" s="1"/>
  <c r="M324" i="16"/>
  <c r="I324" i="16" s="1"/>
  <c r="M325" i="16"/>
  <c r="I325" i="16" s="1"/>
  <c r="M326" i="16"/>
  <c r="I326" i="16" s="1"/>
  <c r="M327" i="16"/>
  <c r="I327" i="16" s="1"/>
  <c r="M328" i="16"/>
  <c r="I328" i="16" s="1"/>
  <c r="M329" i="16"/>
  <c r="I329" i="16" s="1"/>
  <c r="M330" i="16"/>
  <c r="I330" i="16" s="1"/>
  <c r="M331" i="16"/>
  <c r="I331" i="16" s="1"/>
  <c r="M332" i="16"/>
  <c r="I332" i="16" s="1"/>
  <c r="M333" i="16"/>
  <c r="I333" i="16" s="1"/>
  <c r="M334" i="16"/>
  <c r="I334" i="16" s="1"/>
  <c r="M335" i="16"/>
  <c r="I335" i="16" s="1"/>
  <c r="M337" i="16"/>
  <c r="I337" i="16" s="1"/>
  <c r="M338" i="16"/>
  <c r="I338" i="16" s="1"/>
  <c r="M339" i="16"/>
  <c r="I339" i="16" s="1"/>
  <c r="M341" i="16"/>
  <c r="I341" i="16" s="1"/>
  <c r="M342" i="16"/>
  <c r="I342" i="16" s="1"/>
  <c r="M343" i="16"/>
  <c r="I343" i="16" s="1"/>
  <c r="M344" i="16"/>
  <c r="I344" i="16" s="1"/>
  <c r="M345" i="16"/>
  <c r="I345" i="16" s="1"/>
  <c r="M346" i="16"/>
  <c r="I346" i="16" s="1"/>
  <c r="M347" i="16"/>
  <c r="I347" i="16" s="1"/>
  <c r="M348" i="16"/>
  <c r="I348" i="16" s="1"/>
  <c r="M349" i="16"/>
  <c r="I349" i="16" s="1"/>
  <c r="M350" i="16"/>
  <c r="I350" i="16" s="1"/>
  <c r="M351" i="16"/>
  <c r="I351" i="16" s="1"/>
  <c r="M352" i="16"/>
  <c r="I352" i="16" s="1"/>
  <c r="M353" i="16"/>
  <c r="I353" i="16" s="1"/>
  <c r="M354" i="16"/>
  <c r="I354" i="16" s="1"/>
  <c r="M355" i="16"/>
  <c r="I355" i="16" s="1"/>
  <c r="M356" i="16"/>
  <c r="I356" i="16" s="1"/>
  <c r="M357" i="16"/>
  <c r="I357" i="16" s="1"/>
  <c r="M358" i="16"/>
  <c r="I358" i="16" s="1"/>
  <c r="M359" i="16"/>
  <c r="I359" i="16" s="1"/>
  <c r="M363" i="16"/>
  <c r="I363" i="16" s="1"/>
  <c r="M364" i="16"/>
  <c r="I364" i="16" s="1"/>
  <c r="M366" i="16"/>
  <c r="I366" i="16" s="1"/>
  <c r="M367" i="16"/>
  <c r="I367" i="16" s="1"/>
  <c r="M371" i="16"/>
  <c r="I371" i="16" s="1"/>
  <c r="M372" i="16"/>
  <c r="I372" i="16" s="1"/>
  <c r="M373" i="16"/>
  <c r="I373" i="16" s="1"/>
  <c r="M374" i="16"/>
  <c r="I374" i="16" s="1"/>
  <c r="M375" i="16"/>
  <c r="I375" i="16" s="1"/>
  <c r="M376" i="16"/>
  <c r="I376" i="16" s="1"/>
  <c r="M378" i="16"/>
  <c r="I378" i="16" s="1"/>
  <c r="M379" i="16"/>
  <c r="I379" i="16" s="1"/>
  <c r="M380" i="16"/>
  <c r="I380" i="16" s="1"/>
  <c r="M381" i="16"/>
  <c r="I381" i="16" s="1"/>
  <c r="M382" i="16"/>
  <c r="I382" i="16" s="1"/>
  <c r="M383" i="16"/>
  <c r="I383" i="16" s="1"/>
  <c r="M384" i="16"/>
  <c r="I384" i="16" s="1"/>
  <c r="M385" i="16"/>
  <c r="I385" i="16" s="1"/>
  <c r="M386" i="16"/>
  <c r="I386" i="16" s="1"/>
  <c r="M387" i="16"/>
  <c r="I387" i="16" s="1"/>
  <c r="M388" i="16"/>
  <c r="I388" i="16" s="1"/>
  <c r="M390" i="16"/>
  <c r="I390" i="16" s="1"/>
  <c r="M391" i="16"/>
  <c r="I391" i="16" s="1"/>
  <c r="M392" i="16"/>
  <c r="I392" i="16" s="1"/>
  <c r="M393" i="16"/>
  <c r="I393" i="16" s="1"/>
  <c r="M394" i="16"/>
  <c r="I394" i="16" s="1"/>
  <c r="M395" i="16"/>
  <c r="I395" i="16" s="1"/>
  <c r="M396" i="16"/>
  <c r="I396" i="16" s="1"/>
  <c r="M397" i="16"/>
  <c r="I397" i="16" s="1"/>
  <c r="M398" i="16"/>
  <c r="I398" i="16" s="1"/>
  <c r="M399" i="16"/>
  <c r="I399" i="16" s="1"/>
  <c r="M400" i="16"/>
  <c r="I400" i="16" s="1"/>
  <c r="M401" i="16"/>
  <c r="I401" i="16" s="1"/>
  <c r="M402" i="16"/>
  <c r="I402" i="16" s="1"/>
  <c r="M403" i="16"/>
  <c r="I403" i="16" s="1"/>
  <c r="M404" i="16"/>
  <c r="I404" i="16" s="1"/>
  <c r="M406" i="16"/>
  <c r="I406" i="16" s="1"/>
  <c r="M407" i="16"/>
  <c r="I407" i="16" s="1"/>
  <c r="M408" i="16"/>
  <c r="I408" i="16" s="1"/>
  <c r="M409" i="16"/>
  <c r="I409" i="16" s="1"/>
  <c r="M410" i="16"/>
  <c r="I410" i="16" s="1"/>
  <c r="M411" i="16"/>
  <c r="I411" i="16" s="1"/>
  <c r="M412" i="16"/>
  <c r="I412" i="16" s="1"/>
  <c r="M413" i="16"/>
  <c r="I413" i="16" s="1"/>
  <c r="M414" i="16"/>
  <c r="I414" i="16" s="1"/>
  <c r="M415" i="16"/>
  <c r="I415" i="16" s="1"/>
  <c r="M416" i="16"/>
  <c r="I416" i="16" s="1"/>
  <c r="M417" i="16"/>
  <c r="I417" i="16" s="1"/>
  <c r="M419" i="16"/>
  <c r="I419" i="16" s="1"/>
  <c r="M420" i="16"/>
  <c r="I420" i="16" s="1"/>
  <c r="M421" i="16"/>
  <c r="I421" i="16" s="1"/>
  <c r="M422" i="16"/>
  <c r="I422" i="16" s="1"/>
  <c r="M424" i="16"/>
  <c r="I424" i="16" s="1"/>
  <c r="M425" i="16"/>
  <c r="I425" i="16" s="1"/>
  <c r="M426" i="16"/>
  <c r="I426" i="16" s="1"/>
  <c r="M427" i="16"/>
  <c r="I427" i="16" s="1"/>
  <c r="M428" i="16"/>
  <c r="I428" i="16" s="1"/>
  <c r="M429" i="16"/>
  <c r="I429" i="16" s="1"/>
  <c r="M430" i="16"/>
  <c r="I430" i="16" s="1"/>
  <c r="M431" i="16"/>
  <c r="I431" i="16" s="1"/>
  <c r="M434" i="16"/>
  <c r="I434" i="16" s="1"/>
  <c r="M435" i="16"/>
  <c r="I435" i="16" s="1"/>
  <c r="M436" i="16"/>
  <c r="I436" i="16" s="1"/>
  <c r="M437" i="16"/>
  <c r="I437" i="16" s="1"/>
  <c r="M438" i="16"/>
  <c r="I438" i="16" s="1"/>
  <c r="M439" i="16"/>
  <c r="I439" i="16" s="1"/>
  <c r="M440" i="16"/>
  <c r="I440" i="16" s="1"/>
  <c r="M442" i="16"/>
  <c r="I442" i="16" s="1"/>
  <c r="M443" i="16"/>
  <c r="I443" i="16" s="1"/>
  <c r="M444" i="16"/>
  <c r="I444" i="16" s="1"/>
  <c r="M445" i="16"/>
  <c r="I445" i="16" s="1"/>
  <c r="M446" i="16"/>
  <c r="I446" i="16" s="1"/>
  <c r="M447" i="16"/>
  <c r="I447" i="16" s="1"/>
  <c r="M448" i="16"/>
  <c r="I448" i="16" s="1"/>
  <c r="M449" i="16"/>
  <c r="I449" i="16" s="1"/>
  <c r="M450" i="16"/>
  <c r="I450" i="16" s="1"/>
  <c r="M451" i="16"/>
  <c r="I451" i="16" s="1"/>
  <c r="M452" i="16"/>
  <c r="I452" i="16" s="1"/>
  <c r="M453" i="16"/>
  <c r="I453" i="16" s="1"/>
  <c r="M454" i="16"/>
  <c r="I454" i="16" s="1"/>
  <c r="M455" i="16"/>
  <c r="I455" i="16" s="1"/>
  <c r="M456" i="16"/>
  <c r="I456" i="16" s="1"/>
  <c r="M458" i="16"/>
  <c r="I458" i="16" s="1"/>
  <c r="M459" i="16"/>
  <c r="I459" i="16" s="1"/>
  <c r="M460" i="16"/>
  <c r="I460" i="16" s="1"/>
  <c r="M463" i="16"/>
  <c r="I463" i="16" s="1"/>
  <c r="M464" i="16"/>
  <c r="I464" i="16" s="1"/>
  <c r="M465" i="16"/>
  <c r="I465" i="16" s="1"/>
  <c r="M466" i="16"/>
  <c r="I466" i="16" s="1"/>
  <c r="M467" i="16"/>
  <c r="I467" i="16" s="1"/>
  <c r="M468" i="16"/>
  <c r="I468" i="16" s="1"/>
  <c r="M470" i="16"/>
  <c r="I470" i="16" s="1"/>
  <c r="M471" i="16"/>
  <c r="I471" i="16" s="1"/>
  <c r="M472" i="16"/>
  <c r="I472" i="16" s="1"/>
  <c r="M473" i="16"/>
  <c r="I473" i="16" s="1"/>
  <c r="M474" i="16"/>
  <c r="I474" i="16" s="1"/>
  <c r="M475" i="16"/>
  <c r="I475" i="16" s="1"/>
  <c r="M476" i="16"/>
  <c r="I476" i="16" s="1"/>
  <c r="M478" i="16"/>
  <c r="I478" i="16" s="1"/>
  <c r="M479" i="16"/>
  <c r="I479" i="16" s="1"/>
  <c r="M480" i="16"/>
  <c r="I480" i="16" s="1"/>
  <c r="M481" i="16"/>
  <c r="I481" i="16" s="1"/>
  <c r="M482" i="16"/>
  <c r="I482" i="16" s="1"/>
  <c r="M483" i="16"/>
  <c r="I483" i="16" s="1"/>
  <c r="M484" i="16"/>
  <c r="I484" i="16" s="1"/>
  <c r="M485" i="16"/>
  <c r="I485" i="16" s="1"/>
  <c r="M486" i="16"/>
  <c r="I486" i="16" s="1"/>
  <c r="M487" i="16"/>
  <c r="I487" i="16" s="1"/>
  <c r="M488" i="16"/>
  <c r="I488" i="16" s="1"/>
  <c r="M489" i="16"/>
  <c r="I489" i="16" s="1"/>
  <c r="M490" i="16"/>
  <c r="I490" i="16" s="1"/>
  <c r="M492" i="16"/>
  <c r="I492" i="16" s="1"/>
  <c r="M493" i="16"/>
  <c r="I493" i="16" s="1"/>
  <c r="M494" i="16"/>
  <c r="I494" i="16" s="1"/>
  <c r="M495" i="16"/>
  <c r="I495" i="16" s="1"/>
  <c r="M496" i="16"/>
  <c r="I496" i="16" s="1"/>
  <c r="M497" i="16"/>
  <c r="I497" i="16" s="1"/>
  <c r="M498" i="16"/>
  <c r="I498" i="16" s="1"/>
  <c r="M499" i="16"/>
  <c r="I499" i="16" s="1"/>
  <c r="M500" i="16"/>
  <c r="I500" i="16" s="1"/>
  <c r="M501" i="16"/>
  <c r="I501" i="16" s="1"/>
  <c r="M502" i="16"/>
  <c r="I502" i="16" s="1"/>
  <c r="M503" i="16"/>
  <c r="I503" i="16" s="1"/>
  <c r="M504" i="16"/>
  <c r="I504" i="16" s="1"/>
  <c r="M505" i="16"/>
  <c r="I505" i="16" s="1"/>
  <c r="M506" i="16"/>
  <c r="I506" i="16" s="1"/>
  <c r="M507" i="16"/>
  <c r="I507" i="16" s="1"/>
  <c r="M508" i="16"/>
  <c r="I508" i="16" s="1"/>
  <c r="M509" i="16"/>
  <c r="I509" i="16" s="1"/>
  <c r="M510" i="16"/>
  <c r="I510" i="16" s="1"/>
  <c r="M511" i="16"/>
  <c r="I511" i="16" s="1"/>
  <c r="M512" i="16"/>
  <c r="I512" i="16" s="1"/>
  <c r="M513" i="16"/>
  <c r="I513" i="16" s="1"/>
  <c r="M514" i="16"/>
  <c r="I514" i="16" s="1"/>
  <c r="M515" i="16"/>
  <c r="I515" i="16" s="1"/>
  <c r="M516" i="16"/>
  <c r="I516" i="16" s="1"/>
  <c r="M517" i="16"/>
  <c r="I517" i="16" s="1"/>
  <c r="M518" i="16"/>
  <c r="I518" i="16" s="1"/>
  <c r="M519" i="16"/>
  <c r="I519" i="16" s="1"/>
  <c r="M520" i="16"/>
  <c r="I520" i="16" s="1"/>
  <c r="M521" i="16"/>
  <c r="I521" i="16" s="1"/>
  <c r="M522" i="16"/>
  <c r="I522" i="16" s="1"/>
  <c r="M523" i="16"/>
  <c r="I523" i="16" s="1"/>
  <c r="M524" i="16"/>
  <c r="I524" i="16" s="1"/>
  <c r="M525" i="16"/>
  <c r="I525" i="16" s="1"/>
  <c r="M526" i="16"/>
  <c r="I526" i="16" s="1"/>
  <c r="M527" i="16"/>
  <c r="I527" i="16" s="1"/>
  <c r="M528" i="16"/>
  <c r="I528" i="16" s="1"/>
  <c r="M529" i="16"/>
  <c r="I529" i="16" s="1"/>
  <c r="M530" i="16"/>
  <c r="I530" i="16" s="1"/>
  <c r="M531" i="16"/>
  <c r="I531" i="16" s="1"/>
  <c r="M532" i="16"/>
  <c r="I532" i="16" s="1"/>
  <c r="M534" i="16"/>
  <c r="I534" i="16" s="1"/>
  <c r="M535" i="16"/>
  <c r="I535" i="16" s="1"/>
  <c r="M536" i="16"/>
  <c r="I536" i="16" s="1"/>
  <c r="M537" i="16"/>
  <c r="I537" i="16" s="1"/>
  <c r="M538" i="16"/>
  <c r="I538" i="16" s="1"/>
  <c r="M540" i="16"/>
  <c r="I540" i="16" s="1"/>
  <c r="M541" i="16"/>
  <c r="I541" i="16" s="1"/>
  <c r="M542" i="16"/>
  <c r="I542" i="16" s="1"/>
  <c r="M543" i="16"/>
  <c r="I543" i="16" s="1"/>
  <c r="M544" i="16"/>
  <c r="I544" i="16" s="1"/>
  <c r="M545" i="16"/>
  <c r="I545" i="16" s="1"/>
  <c r="M546" i="16"/>
  <c r="I546" i="16" s="1"/>
  <c r="M547" i="16"/>
  <c r="I547" i="16" s="1"/>
  <c r="M548" i="16"/>
  <c r="I548" i="16" s="1"/>
  <c r="M549" i="16"/>
  <c r="I549" i="16" s="1"/>
  <c r="M550" i="16"/>
  <c r="I550" i="16" s="1"/>
  <c r="M552" i="16"/>
  <c r="I552" i="16" s="1"/>
  <c r="M553" i="16"/>
  <c r="I553" i="16" s="1"/>
  <c r="M554" i="16"/>
  <c r="I554" i="16" s="1"/>
  <c r="M555" i="16"/>
  <c r="I555" i="16" s="1"/>
  <c r="M556" i="16"/>
  <c r="I556" i="16" s="1"/>
  <c r="M557" i="16"/>
  <c r="I557" i="16" s="1"/>
  <c r="M558" i="16"/>
  <c r="I558" i="16" s="1"/>
  <c r="M560" i="16"/>
  <c r="I560" i="16" s="1"/>
  <c r="M561" i="16"/>
  <c r="I561" i="16" s="1"/>
  <c r="M562" i="16"/>
  <c r="I562" i="16" s="1"/>
  <c r="M563" i="16"/>
  <c r="I563" i="16" s="1"/>
  <c r="M564" i="16"/>
  <c r="I564" i="16" s="1"/>
  <c r="M565" i="16"/>
  <c r="I565" i="16" s="1"/>
  <c r="M566" i="16"/>
  <c r="I566" i="16" s="1"/>
  <c r="M567" i="16"/>
  <c r="I567" i="16" s="1"/>
  <c r="M568" i="16"/>
  <c r="I568" i="16" s="1"/>
  <c r="M569" i="16"/>
  <c r="I569" i="16" s="1"/>
  <c r="M570" i="16"/>
  <c r="I570" i="16" s="1"/>
  <c r="M571" i="16"/>
  <c r="I571" i="16" s="1"/>
  <c r="M572" i="16"/>
  <c r="I572" i="16" s="1"/>
  <c r="M573" i="16"/>
  <c r="I573" i="16" s="1"/>
  <c r="M574" i="16"/>
  <c r="I574" i="16" s="1"/>
  <c r="M575" i="16"/>
  <c r="I575" i="16" s="1"/>
  <c r="M576" i="16"/>
  <c r="I576" i="16" s="1"/>
  <c r="M577" i="16"/>
  <c r="I577" i="16" s="1"/>
  <c r="M578" i="16"/>
  <c r="I578" i="16" s="1"/>
  <c r="M579" i="16"/>
  <c r="I579" i="16" s="1"/>
  <c r="M580" i="16"/>
  <c r="I580" i="16" s="1"/>
  <c r="M581" i="16"/>
  <c r="I581" i="16" s="1"/>
  <c r="M582" i="16"/>
  <c r="I582" i="16" s="1"/>
  <c r="M583" i="16"/>
  <c r="I583" i="16" s="1"/>
  <c r="M584" i="16"/>
  <c r="I584" i="16" s="1"/>
  <c r="M585" i="16"/>
  <c r="I585" i="16" s="1"/>
  <c r="M586" i="16"/>
  <c r="I586" i="16" s="1"/>
  <c r="M587" i="16"/>
  <c r="I587" i="16" s="1"/>
  <c r="M588" i="16"/>
  <c r="I588" i="16" s="1"/>
  <c r="M589" i="16"/>
  <c r="I589" i="16" s="1"/>
  <c r="M590" i="16"/>
  <c r="I590" i="16" s="1"/>
  <c r="M591" i="16"/>
  <c r="I591" i="16" s="1"/>
  <c r="M592" i="16"/>
  <c r="I592" i="16" s="1"/>
  <c r="M593" i="16"/>
  <c r="I593" i="16" s="1"/>
  <c r="M594" i="16"/>
  <c r="I594" i="16" s="1"/>
  <c r="M595" i="16"/>
  <c r="I595" i="16" s="1"/>
  <c r="M596" i="16"/>
  <c r="I596" i="16" s="1"/>
  <c r="M597" i="16"/>
  <c r="I597" i="16" s="1"/>
  <c r="M598" i="16"/>
  <c r="I598" i="16" s="1"/>
  <c r="M599" i="16"/>
  <c r="I599" i="16" s="1"/>
  <c r="M600" i="16"/>
  <c r="I600" i="16" s="1"/>
  <c r="M601" i="16"/>
  <c r="I601" i="16" s="1"/>
  <c r="M602" i="16"/>
  <c r="I602" i="16" s="1"/>
  <c r="M603" i="16"/>
  <c r="I603" i="16" s="1"/>
  <c r="M604" i="16"/>
  <c r="I604" i="16" s="1"/>
  <c r="M605" i="16"/>
  <c r="I605" i="16" s="1"/>
  <c r="M606" i="16"/>
  <c r="I606" i="16" s="1"/>
  <c r="M607" i="16"/>
  <c r="I607" i="16" s="1"/>
  <c r="M608" i="16"/>
  <c r="I608" i="16" s="1"/>
  <c r="M609" i="16"/>
  <c r="I609" i="16" s="1"/>
  <c r="M610" i="16"/>
  <c r="I610" i="16" s="1"/>
  <c r="M612" i="16"/>
  <c r="I612" i="16" s="1"/>
  <c r="M613" i="16"/>
  <c r="I613" i="16" s="1"/>
  <c r="M614" i="16"/>
  <c r="I614" i="16" s="1"/>
  <c r="M615" i="16"/>
  <c r="I615" i="16" s="1"/>
  <c r="M616" i="16"/>
  <c r="I616" i="16" s="1"/>
  <c r="M618" i="16"/>
  <c r="I618" i="16" s="1"/>
  <c r="M619" i="16"/>
  <c r="I619" i="16" s="1"/>
  <c r="M620" i="16"/>
  <c r="I620" i="16" s="1"/>
  <c r="M621" i="16"/>
  <c r="I621" i="16" s="1"/>
  <c r="M622" i="16"/>
  <c r="I622" i="16" s="1"/>
  <c r="M625" i="16"/>
  <c r="I625" i="16" s="1"/>
  <c r="M626" i="16"/>
  <c r="I626" i="16" s="1"/>
  <c r="M627" i="16"/>
  <c r="I627" i="16" s="1"/>
  <c r="M628" i="16"/>
  <c r="I628" i="16" s="1"/>
  <c r="M629" i="16"/>
  <c r="I629" i="16" s="1"/>
  <c r="M630" i="16"/>
  <c r="I630" i="16" s="1"/>
  <c r="M631" i="16"/>
  <c r="I631" i="16" s="1"/>
  <c r="M632" i="16"/>
  <c r="I632" i="16" s="1"/>
  <c r="M633" i="16"/>
  <c r="I633" i="16" s="1"/>
  <c r="M634" i="16"/>
  <c r="I634" i="16" s="1"/>
  <c r="M635" i="16"/>
  <c r="I635" i="16" s="1"/>
  <c r="M636" i="16"/>
  <c r="I636" i="16" s="1"/>
  <c r="M637" i="16"/>
  <c r="I637" i="16" s="1"/>
  <c r="M638" i="16"/>
  <c r="I638" i="16" s="1"/>
  <c r="M639" i="16"/>
  <c r="I639" i="16" s="1"/>
  <c r="M640" i="16"/>
  <c r="I640" i="16" s="1"/>
  <c r="M643" i="16"/>
  <c r="I643" i="16" s="1"/>
  <c r="M644" i="16"/>
  <c r="I644" i="16" s="1"/>
  <c r="M645" i="16"/>
  <c r="I645" i="16" s="1"/>
  <c r="M648" i="16"/>
  <c r="I648" i="16" s="1"/>
  <c r="M649" i="16"/>
  <c r="I649" i="16" s="1"/>
  <c r="M650" i="16"/>
  <c r="I650" i="16" s="1"/>
  <c r="M651" i="16"/>
  <c r="I651" i="16" s="1"/>
  <c r="M652" i="16"/>
  <c r="I652" i="16" s="1"/>
  <c r="M653" i="16"/>
  <c r="I653" i="16" s="1"/>
  <c r="M654" i="16"/>
  <c r="I654" i="16" s="1"/>
  <c r="M655" i="16"/>
  <c r="I655" i="16" s="1"/>
  <c r="M656" i="16"/>
  <c r="I656" i="16" s="1"/>
  <c r="M657" i="16"/>
  <c r="I657" i="16" s="1"/>
  <c r="M658" i="16"/>
  <c r="I658" i="16" s="1"/>
  <c r="M659" i="16"/>
  <c r="I659" i="16" s="1"/>
  <c r="M660" i="16"/>
  <c r="I660" i="16" s="1"/>
  <c r="M661" i="16"/>
  <c r="I661" i="16" s="1"/>
  <c r="M663" i="16"/>
  <c r="I663" i="16" s="1"/>
  <c r="M664" i="16"/>
  <c r="I664" i="16" s="1"/>
  <c r="M665" i="16"/>
  <c r="I665" i="16" s="1"/>
  <c r="M666" i="16"/>
  <c r="I666" i="16" s="1"/>
  <c r="M668" i="16"/>
  <c r="I668" i="16" s="1"/>
  <c r="M669" i="16"/>
  <c r="I669" i="16" s="1"/>
  <c r="M670" i="16"/>
  <c r="I670" i="16" s="1"/>
  <c r="M671" i="16"/>
  <c r="I671" i="16" s="1"/>
  <c r="M672" i="16"/>
  <c r="I672" i="16" s="1"/>
  <c r="M673" i="16"/>
  <c r="I673" i="16" s="1"/>
  <c r="M674" i="16"/>
  <c r="I674" i="16" s="1"/>
  <c r="M676" i="16"/>
  <c r="I676" i="16" s="1"/>
  <c r="M677" i="16"/>
  <c r="I677" i="16" s="1"/>
  <c r="M678" i="16"/>
  <c r="I678" i="16" s="1"/>
  <c r="M679" i="16"/>
  <c r="I679" i="16" s="1"/>
  <c r="M680" i="16"/>
  <c r="I680" i="16" s="1"/>
  <c r="M681" i="16"/>
  <c r="I681" i="16" s="1"/>
  <c r="M682" i="16"/>
  <c r="I682" i="16" s="1"/>
  <c r="M684" i="16"/>
  <c r="I684" i="16" s="1"/>
  <c r="M686" i="16"/>
  <c r="I686" i="16" s="1"/>
  <c r="M689" i="16"/>
  <c r="I689" i="16" s="1"/>
  <c r="M690" i="16"/>
  <c r="I690" i="16" s="1"/>
  <c r="M691" i="16"/>
  <c r="I691" i="16" s="1"/>
  <c r="M692" i="16"/>
  <c r="I692" i="16" s="1"/>
  <c r="M693" i="16"/>
  <c r="I693" i="16" s="1"/>
  <c r="M694" i="16"/>
  <c r="I694" i="16" s="1"/>
  <c r="M695" i="16"/>
  <c r="I695" i="16" s="1"/>
  <c r="M697" i="16"/>
  <c r="I697" i="16" s="1"/>
  <c r="M698" i="16"/>
  <c r="I698" i="16" s="1"/>
  <c r="M699" i="16"/>
  <c r="I699" i="16" s="1"/>
  <c r="M700" i="16"/>
  <c r="I700" i="16" s="1"/>
  <c r="M701" i="16"/>
  <c r="I701" i="16" s="1"/>
  <c r="M702" i="16"/>
  <c r="I702" i="16" s="1"/>
  <c r="M703" i="16"/>
  <c r="I703" i="16" s="1"/>
  <c r="M704" i="16"/>
  <c r="I704" i="16" s="1"/>
  <c r="M705" i="16"/>
  <c r="I705" i="16" s="1"/>
  <c r="M707" i="16"/>
  <c r="I707" i="16" s="1"/>
  <c r="M708" i="16"/>
  <c r="I708" i="16" s="1"/>
  <c r="M709" i="16"/>
  <c r="I709" i="16" s="1"/>
  <c r="M710" i="16"/>
  <c r="I710" i="16" s="1"/>
  <c r="M711" i="16"/>
  <c r="I711" i="16" s="1"/>
  <c r="M712" i="16"/>
  <c r="I712" i="16" s="1"/>
  <c r="M714" i="16"/>
  <c r="I714" i="16" s="1"/>
  <c r="M715" i="16"/>
  <c r="I715" i="16" s="1"/>
  <c r="M716" i="16"/>
  <c r="I716" i="16" s="1"/>
  <c r="M717" i="16"/>
  <c r="I717" i="16" s="1"/>
  <c r="M718" i="16"/>
  <c r="I718" i="16" s="1"/>
  <c r="M720" i="16"/>
  <c r="I720" i="16" s="1"/>
  <c r="M721" i="16"/>
  <c r="I721" i="16" s="1"/>
  <c r="M722" i="16"/>
  <c r="I722" i="16" s="1"/>
  <c r="M723" i="16"/>
  <c r="I723" i="16" s="1"/>
  <c r="M725" i="16"/>
  <c r="I725" i="16" s="1"/>
  <c r="F3" i="16"/>
  <c r="F4" i="16"/>
  <c r="F5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30" i="16"/>
  <c r="F31" i="16"/>
  <c r="F32" i="16"/>
  <c r="F33" i="16"/>
  <c r="F35" i="16"/>
  <c r="F36" i="16"/>
  <c r="F38" i="16"/>
  <c r="F39" i="16"/>
  <c r="F40" i="16"/>
  <c r="F41" i="16"/>
  <c r="F43" i="16"/>
  <c r="F44" i="16"/>
  <c r="F45" i="16"/>
  <c r="F47" i="16"/>
  <c r="F48" i="16"/>
  <c r="F49" i="16"/>
  <c r="F52" i="16"/>
  <c r="F54" i="16"/>
  <c r="F55" i="16"/>
  <c r="F56" i="16"/>
  <c r="F57" i="16"/>
  <c r="F58" i="16"/>
  <c r="F59" i="16"/>
  <c r="F60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9" i="16"/>
  <c r="F130" i="16"/>
  <c r="F131" i="16"/>
  <c r="F132" i="16"/>
  <c r="F133" i="16"/>
  <c r="F134" i="16"/>
  <c r="F136" i="16"/>
  <c r="F137" i="16"/>
  <c r="F138" i="16"/>
  <c r="F139" i="16"/>
  <c r="F140" i="16"/>
  <c r="F141" i="16"/>
  <c r="F142" i="16"/>
  <c r="F143" i="16"/>
  <c r="F144" i="16"/>
  <c r="F145" i="16"/>
  <c r="F147" i="16"/>
  <c r="F148" i="16"/>
  <c r="F149" i="16"/>
  <c r="F150" i="16"/>
  <c r="F151" i="16"/>
  <c r="F152" i="16"/>
  <c r="F153" i="16"/>
  <c r="F155" i="16"/>
  <c r="F156" i="16"/>
  <c r="F157" i="16"/>
  <c r="F158" i="16"/>
  <c r="F159" i="16"/>
  <c r="F161" i="16"/>
  <c r="F162" i="16"/>
  <c r="F163" i="16"/>
  <c r="F164" i="16"/>
  <c r="F165" i="16"/>
  <c r="F167" i="16"/>
  <c r="F168" i="16"/>
  <c r="F169" i="16"/>
  <c r="F170" i="16"/>
  <c r="F171" i="16"/>
  <c r="F172" i="16"/>
  <c r="F173" i="16"/>
  <c r="F174" i="16"/>
  <c r="F175" i="16"/>
  <c r="F177" i="16"/>
  <c r="F178" i="16"/>
  <c r="F179" i="16"/>
  <c r="F180" i="16"/>
  <c r="F181" i="16"/>
  <c r="F182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1" i="16"/>
  <c r="F202" i="16"/>
  <c r="F203" i="16"/>
  <c r="F204" i="16"/>
  <c r="F205" i="16"/>
  <c r="F206" i="16"/>
  <c r="F209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7" i="16"/>
  <c r="F258" i="16"/>
  <c r="F259" i="16"/>
  <c r="F260" i="16"/>
  <c r="F261" i="16"/>
  <c r="F264" i="16"/>
  <c r="F265" i="16"/>
  <c r="F266" i="16"/>
  <c r="F267" i="16"/>
  <c r="F268" i="16"/>
  <c r="F269" i="16"/>
  <c r="F270" i="16"/>
  <c r="F271" i="16"/>
  <c r="F273" i="16"/>
  <c r="F274" i="16"/>
  <c r="F275" i="16"/>
  <c r="F276" i="16"/>
  <c r="F277" i="16"/>
  <c r="F278" i="16"/>
  <c r="F279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9" i="16"/>
  <c r="F310" i="16"/>
  <c r="F313" i="16"/>
  <c r="F314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7" i="16"/>
  <c r="F338" i="16"/>
  <c r="F339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3" i="16"/>
  <c r="F364" i="16"/>
  <c r="F366" i="16"/>
  <c r="F367" i="16"/>
  <c r="F371" i="16"/>
  <c r="F372" i="16"/>
  <c r="F373" i="16"/>
  <c r="F374" i="16"/>
  <c r="F375" i="16"/>
  <c r="F376" i="16"/>
  <c r="F378" i="16"/>
  <c r="F379" i="16"/>
  <c r="F380" i="16"/>
  <c r="F381" i="16"/>
  <c r="F382" i="16"/>
  <c r="F383" i="16"/>
  <c r="F384" i="16"/>
  <c r="F385" i="16"/>
  <c r="F386" i="16"/>
  <c r="F387" i="16"/>
  <c r="F388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9" i="16"/>
  <c r="F420" i="16"/>
  <c r="F421" i="16"/>
  <c r="F422" i="16"/>
  <c r="F424" i="16"/>
  <c r="F425" i="16"/>
  <c r="F426" i="16"/>
  <c r="F427" i="16"/>
  <c r="F428" i="16"/>
  <c r="F429" i="16"/>
  <c r="F430" i="16"/>
  <c r="F431" i="16"/>
  <c r="F434" i="16"/>
  <c r="F435" i="16"/>
  <c r="F436" i="16"/>
  <c r="F437" i="16"/>
  <c r="F438" i="16"/>
  <c r="F439" i="16"/>
  <c r="F440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8" i="16"/>
  <c r="F459" i="16"/>
  <c r="F460" i="16"/>
  <c r="F463" i="16"/>
  <c r="F464" i="16"/>
  <c r="F465" i="16"/>
  <c r="F466" i="16"/>
  <c r="F467" i="16"/>
  <c r="F468" i="16"/>
  <c r="F470" i="16"/>
  <c r="F471" i="16"/>
  <c r="F472" i="16"/>
  <c r="F473" i="16"/>
  <c r="F474" i="16"/>
  <c r="F475" i="16"/>
  <c r="F476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4" i="16"/>
  <c r="F535" i="16"/>
  <c r="F536" i="16"/>
  <c r="F537" i="16"/>
  <c r="F538" i="16"/>
  <c r="F540" i="16"/>
  <c r="F541" i="16"/>
  <c r="F542" i="16"/>
  <c r="F543" i="16"/>
  <c r="F544" i="16"/>
  <c r="F545" i="16"/>
  <c r="F546" i="16"/>
  <c r="F547" i="16"/>
  <c r="F548" i="16"/>
  <c r="F549" i="16"/>
  <c r="F550" i="16"/>
  <c r="F552" i="16"/>
  <c r="F553" i="16"/>
  <c r="F554" i="16"/>
  <c r="F555" i="16"/>
  <c r="F556" i="16"/>
  <c r="F557" i="16"/>
  <c r="F558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609" i="16"/>
  <c r="F610" i="16"/>
  <c r="F612" i="16"/>
  <c r="F613" i="16"/>
  <c r="F614" i="16"/>
  <c r="F615" i="16"/>
  <c r="F616" i="16"/>
  <c r="F618" i="16"/>
  <c r="F619" i="16"/>
  <c r="F620" i="16"/>
  <c r="F621" i="16"/>
  <c r="F622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3" i="16"/>
  <c r="F644" i="16"/>
  <c r="F645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3" i="16"/>
  <c r="F664" i="16"/>
  <c r="F665" i="16"/>
  <c r="F666" i="16"/>
  <c r="F668" i="16"/>
  <c r="F669" i="16"/>
  <c r="F670" i="16"/>
  <c r="F671" i="16"/>
  <c r="F672" i="16"/>
  <c r="F673" i="16"/>
  <c r="F674" i="16"/>
  <c r="F676" i="16"/>
  <c r="F677" i="16"/>
  <c r="F678" i="16"/>
  <c r="F679" i="16"/>
  <c r="F680" i="16"/>
  <c r="F681" i="16"/>
  <c r="F682" i="16"/>
  <c r="F684" i="16"/>
  <c r="F686" i="16"/>
  <c r="F689" i="16"/>
  <c r="F690" i="16"/>
  <c r="F691" i="16"/>
  <c r="F692" i="16"/>
  <c r="F693" i="16"/>
  <c r="F694" i="16"/>
  <c r="F695" i="16"/>
  <c r="F697" i="16"/>
  <c r="F698" i="16"/>
  <c r="F699" i="16"/>
  <c r="F700" i="16"/>
  <c r="F701" i="16"/>
  <c r="F702" i="16"/>
  <c r="F703" i="16"/>
  <c r="F704" i="16"/>
  <c r="F705" i="16"/>
  <c r="F707" i="16"/>
  <c r="F708" i="16"/>
  <c r="F709" i="16"/>
  <c r="F710" i="16"/>
  <c r="F711" i="16"/>
  <c r="F712" i="16"/>
  <c r="F714" i="16"/>
  <c r="F715" i="16"/>
  <c r="F716" i="16"/>
  <c r="F717" i="16"/>
  <c r="F718" i="16"/>
  <c r="F720" i="16"/>
  <c r="F721" i="16"/>
  <c r="F722" i="16"/>
  <c r="F723" i="16"/>
  <c r="F725" i="16"/>
  <c r="M3" i="18"/>
  <c r="I3" i="18" s="1"/>
  <c r="M7" i="18"/>
  <c r="I7" i="18" s="1"/>
  <c r="M8" i="18"/>
  <c r="I8" i="18" s="1"/>
  <c r="M9" i="18"/>
  <c r="I9" i="18" s="1"/>
  <c r="M10" i="18"/>
  <c r="I10" i="18" s="1"/>
  <c r="M12" i="18"/>
  <c r="I12" i="18" s="1"/>
  <c r="M13" i="18"/>
  <c r="I13" i="18" s="1"/>
  <c r="M14" i="18"/>
  <c r="I14" i="18" s="1"/>
  <c r="M16" i="18"/>
  <c r="I16" i="18" s="1"/>
  <c r="M17" i="18"/>
  <c r="I17" i="18" s="1"/>
  <c r="M18" i="18"/>
  <c r="I18" i="18" s="1"/>
  <c r="M19" i="18"/>
  <c r="I19" i="18" s="1"/>
  <c r="M20" i="18"/>
  <c r="I20" i="18" s="1"/>
  <c r="M22" i="18"/>
  <c r="I22" i="18" s="1"/>
  <c r="M23" i="18"/>
  <c r="I23" i="18" s="1"/>
  <c r="M24" i="18"/>
  <c r="I24" i="18" s="1"/>
  <c r="M28" i="18"/>
  <c r="I28" i="18" s="1"/>
  <c r="M29" i="18"/>
  <c r="I29" i="18" s="1"/>
  <c r="M30" i="18"/>
  <c r="I30" i="18" s="1"/>
  <c r="M31" i="18"/>
  <c r="I31" i="18" s="1"/>
  <c r="M32" i="18"/>
  <c r="I32" i="18" s="1"/>
  <c r="M35" i="18"/>
  <c r="I35" i="18" s="1"/>
  <c r="M36" i="18"/>
  <c r="I36" i="18" s="1"/>
  <c r="M38" i="18"/>
  <c r="I38" i="18" s="1"/>
  <c r="M39" i="18"/>
  <c r="I39" i="18" s="1"/>
  <c r="M41" i="18"/>
  <c r="I41" i="18" s="1"/>
  <c r="M43" i="18"/>
  <c r="I43" i="18" s="1"/>
  <c r="M44" i="18"/>
  <c r="I44" i="18" s="1"/>
  <c r="M45" i="18"/>
  <c r="I45" i="18" s="1"/>
  <c r="M46" i="18"/>
  <c r="I46" i="18" s="1"/>
  <c r="M48" i="18"/>
  <c r="I48" i="18" s="1"/>
  <c r="M49" i="18"/>
  <c r="I49" i="18" s="1"/>
  <c r="M54" i="18"/>
  <c r="I54" i="18" s="1"/>
  <c r="M56" i="18"/>
  <c r="I56" i="18" s="1"/>
  <c r="M57" i="18"/>
  <c r="I57" i="18" s="1"/>
  <c r="M58" i="18"/>
  <c r="I58" i="18" s="1"/>
  <c r="M60" i="18"/>
  <c r="I60" i="18" s="1"/>
  <c r="M61" i="18"/>
  <c r="I61" i="18" s="1"/>
  <c r="M62" i="18"/>
  <c r="I62" i="18" s="1"/>
  <c r="M63" i="18"/>
  <c r="I63" i="18" s="1"/>
  <c r="M66" i="18"/>
  <c r="I66" i="18" s="1"/>
  <c r="M67" i="18"/>
  <c r="I67" i="18" s="1"/>
  <c r="M68" i="18"/>
  <c r="I68" i="18" s="1"/>
  <c r="M69" i="18"/>
  <c r="I69" i="18" s="1"/>
  <c r="M72" i="18"/>
  <c r="I72" i="18" s="1"/>
  <c r="M74" i="18"/>
  <c r="I74" i="18" s="1"/>
  <c r="M75" i="18"/>
  <c r="I75" i="18" s="1"/>
  <c r="M76" i="18"/>
  <c r="I76" i="18" s="1"/>
  <c r="M77" i="18"/>
  <c r="I77" i="18" s="1"/>
  <c r="M78" i="18"/>
  <c r="I78" i="18" s="1"/>
  <c r="M81" i="18"/>
  <c r="I81" i="18" s="1"/>
  <c r="M80" i="18"/>
  <c r="I80" i="18" s="1"/>
  <c r="M82" i="18"/>
  <c r="I82" i="18" s="1"/>
  <c r="M83" i="18"/>
  <c r="I83" i="18" s="1"/>
  <c r="M84" i="18"/>
  <c r="I84" i="18" s="1"/>
  <c r="M89" i="18"/>
  <c r="I89" i="18" s="1"/>
  <c r="M90" i="18"/>
  <c r="I90" i="18" s="1"/>
  <c r="M92" i="18"/>
  <c r="I92" i="18" s="1"/>
  <c r="M93" i="18"/>
  <c r="I93" i="18" s="1"/>
  <c r="M94" i="18"/>
  <c r="I94" i="18" s="1"/>
  <c r="M95" i="18"/>
  <c r="I95" i="18" s="1"/>
  <c r="M99" i="18"/>
  <c r="I99" i="18" s="1"/>
  <c r="M100" i="18"/>
  <c r="I100" i="18" s="1"/>
  <c r="M101" i="18"/>
  <c r="I101" i="18" s="1"/>
  <c r="M102" i="18"/>
  <c r="I102" i="18" s="1"/>
  <c r="M103" i="18"/>
  <c r="I103" i="18" s="1"/>
  <c r="M104" i="18"/>
  <c r="I104" i="18" s="1"/>
  <c r="M105" i="18"/>
  <c r="I105" i="18" s="1"/>
  <c r="M107" i="18"/>
  <c r="I107" i="18" s="1"/>
  <c r="M108" i="18"/>
  <c r="I108" i="18" s="1"/>
  <c r="M109" i="18"/>
  <c r="I109" i="18" s="1"/>
  <c r="M110" i="18"/>
  <c r="I110" i="18" s="1"/>
  <c r="M111" i="18"/>
  <c r="I111" i="18" s="1"/>
  <c r="M112" i="18"/>
  <c r="I112" i="18" s="1"/>
  <c r="M113" i="18"/>
  <c r="I113" i="18" s="1"/>
  <c r="M114" i="18"/>
  <c r="I114" i="18" s="1"/>
  <c r="M115" i="18"/>
  <c r="I115" i="18" s="1"/>
  <c r="M116" i="18"/>
  <c r="I116" i="18" s="1"/>
  <c r="M117" i="18"/>
  <c r="I117" i="18" s="1"/>
  <c r="M119" i="18"/>
  <c r="I119" i="18" s="1"/>
  <c r="M120" i="18"/>
  <c r="I120" i="18" s="1"/>
  <c r="M121" i="18"/>
  <c r="I121" i="18" s="1"/>
  <c r="M122" i="18"/>
  <c r="I122" i="18" s="1"/>
  <c r="M123" i="18"/>
  <c r="I123" i="18" s="1"/>
  <c r="M126" i="18"/>
  <c r="I126" i="18" s="1"/>
  <c r="M127" i="18"/>
  <c r="I127" i="18" s="1"/>
  <c r="M128" i="18"/>
  <c r="I128" i="18" s="1"/>
  <c r="M129" i="18"/>
  <c r="I129" i="18" s="1"/>
  <c r="M132" i="18"/>
  <c r="I132" i="18" s="1"/>
  <c r="M133" i="18"/>
  <c r="I133" i="18" s="1"/>
  <c r="M134" i="18"/>
  <c r="I134" i="18" s="1"/>
  <c r="M135" i="18"/>
  <c r="I135" i="18" s="1"/>
  <c r="M136" i="18"/>
  <c r="I136" i="18" s="1"/>
  <c r="M138" i="18"/>
  <c r="I138" i="18" s="1"/>
  <c r="M139" i="18"/>
  <c r="I139" i="18" s="1"/>
  <c r="M141" i="18"/>
  <c r="I141" i="18" s="1"/>
  <c r="M142" i="18"/>
  <c r="I142" i="18" s="1"/>
  <c r="M144" i="18"/>
  <c r="I144" i="18" s="1"/>
  <c r="M145" i="18"/>
  <c r="I145" i="18" s="1"/>
  <c r="M146" i="18"/>
  <c r="I146" i="18" s="1"/>
  <c r="M147" i="18"/>
  <c r="I147" i="18" s="1"/>
  <c r="M149" i="18"/>
  <c r="I149" i="18" s="1"/>
  <c r="M150" i="18"/>
  <c r="I150" i="18" s="1"/>
  <c r="M151" i="18"/>
  <c r="I151" i="18" s="1"/>
  <c r="M152" i="18"/>
  <c r="I152" i="18" s="1"/>
  <c r="M154" i="18"/>
  <c r="I154" i="18" s="1"/>
  <c r="M156" i="18"/>
  <c r="I156" i="18" s="1"/>
  <c r="M157" i="18"/>
  <c r="I157" i="18" s="1"/>
  <c r="M158" i="18"/>
  <c r="I158" i="18" s="1"/>
  <c r="M159" i="18"/>
  <c r="I159" i="18" s="1"/>
  <c r="M160" i="18"/>
  <c r="I160" i="18" s="1"/>
  <c r="M161" i="18"/>
  <c r="I161" i="18" s="1"/>
  <c r="M164" i="18"/>
  <c r="I164" i="18" s="1"/>
  <c r="M165" i="18"/>
  <c r="I165" i="18" s="1"/>
  <c r="M166" i="18"/>
  <c r="I166" i="18" s="1"/>
  <c r="M167" i="18"/>
  <c r="I167" i="18" s="1"/>
  <c r="M168" i="18"/>
  <c r="I168" i="18" s="1"/>
  <c r="M171" i="18"/>
  <c r="I171" i="18" s="1"/>
  <c r="M172" i="18"/>
  <c r="I172" i="18" s="1"/>
  <c r="M173" i="18"/>
  <c r="I173" i="18" s="1"/>
  <c r="M174" i="18"/>
  <c r="I174" i="18" s="1"/>
  <c r="M176" i="18"/>
  <c r="I176" i="18" s="1"/>
  <c r="M177" i="18"/>
  <c r="I177" i="18" s="1"/>
  <c r="M178" i="18"/>
  <c r="I178" i="18" s="1"/>
  <c r="M179" i="18"/>
  <c r="I179" i="18" s="1"/>
  <c r="M180" i="18"/>
  <c r="I180" i="18" s="1"/>
  <c r="M181" i="18"/>
  <c r="I181" i="18" s="1"/>
  <c r="M182" i="18"/>
  <c r="I182" i="18" s="1"/>
  <c r="M183" i="18"/>
  <c r="I183" i="18" s="1"/>
  <c r="M184" i="18"/>
  <c r="I184" i="18" s="1"/>
  <c r="M185" i="18"/>
  <c r="I185" i="18" s="1"/>
  <c r="M187" i="18"/>
  <c r="I187" i="18" s="1"/>
  <c r="M188" i="18"/>
  <c r="I188" i="18" s="1"/>
  <c r="M189" i="18"/>
  <c r="I189" i="18" s="1"/>
  <c r="M190" i="18"/>
  <c r="I190" i="18" s="1"/>
  <c r="M194" i="18"/>
  <c r="I194" i="18" s="1"/>
  <c r="M196" i="18"/>
  <c r="I196" i="18" s="1"/>
  <c r="M197" i="18"/>
  <c r="I197" i="18" s="1"/>
  <c r="M198" i="18"/>
  <c r="I198" i="18" s="1"/>
  <c r="M199" i="18"/>
  <c r="I199" i="18" s="1"/>
  <c r="M201" i="18"/>
  <c r="I201" i="18" s="1"/>
  <c r="M202" i="18"/>
  <c r="I202" i="18" s="1"/>
  <c r="M203" i="18"/>
  <c r="I203" i="18" s="1"/>
  <c r="M204" i="18"/>
  <c r="I204" i="18" s="1"/>
  <c r="M206" i="18"/>
  <c r="I206" i="18" s="1"/>
  <c r="M207" i="18"/>
  <c r="I207" i="18" s="1"/>
  <c r="M208" i="18"/>
  <c r="I208" i="18" s="1"/>
  <c r="M210" i="18"/>
  <c r="I210" i="18" s="1"/>
  <c r="M211" i="18"/>
  <c r="I211" i="18" s="1"/>
  <c r="M213" i="18"/>
  <c r="I213" i="18" s="1"/>
  <c r="M214" i="18"/>
  <c r="I214" i="18" s="1"/>
  <c r="M216" i="18"/>
  <c r="I216" i="18" s="1"/>
  <c r="M217" i="18"/>
  <c r="I217" i="18" s="1"/>
  <c r="M218" i="18"/>
  <c r="I218" i="18" s="1"/>
  <c r="M219" i="18"/>
  <c r="I219" i="18" s="1"/>
  <c r="M220" i="18"/>
  <c r="I220" i="18" s="1"/>
  <c r="M222" i="18"/>
  <c r="I222" i="18" s="1"/>
  <c r="M223" i="18"/>
  <c r="I223" i="18" s="1"/>
  <c r="M224" i="18"/>
  <c r="I224" i="18" s="1"/>
  <c r="M225" i="18"/>
  <c r="I225" i="18" s="1"/>
  <c r="M226" i="18"/>
  <c r="I226" i="18" s="1"/>
  <c r="M227" i="18"/>
  <c r="I227" i="18" s="1"/>
  <c r="M229" i="18"/>
  <c r="I229" i="18" s="1"/>
  <c r="M230" i="18"/>
  <c r="I230" i="18" s="1"/>
  <c r="M231" i="18"/>
  <c r="I231" i="18" s="1"/>
  <c r="M232" i="18"/>
  <c r="I232" i="18" s="1"/>
  <c r="M234" i="18"/>
  <c r="I234" i="18" s="1"/>
  <c r="M235" i="18"/>
  <c r="I235" i="18" s="1"/>
  <c r="M236" i="18"/>
  <c r="I236" i="18" s="1"/>
  <c r="M237" i="18"/>
  <c r="I237" i="18" s="1"/>
  <c r="M241" i="18"/>
  <c r="I241" i="18" s="1"/>
  <c r="M242" i="18"/>
  <c r="I242" i="18" s="1"/>
  <c r="M243" i="18"/>
  <c r="I243" i="18" s="1"/>
  <c r="M244" i="18"/>
  <c r="I244" i="18" s="1"/>
  <c r="M246" i="18"/>
  <c r="I246" i="18" s="1"/>
  <c r="M247" i="18"/>
  <c r="I247" i="18" s="1"/>
  <c r="M248" i="18"/>
  <c r="I248" i="18" s="1"/>
  <c r="M250" i="18"/>
  <c r="I250" i="18" s="1"/>
  <c r="M251" i="18"/>
  <c r="I251" i="18" s="1"/>
  <c r="M252" i="18"/>
  <c r="I252" i="18" s="1"/>
  <c r="M253" i="18"/>
  <c r="I253" i="18" s="1"/>
  <c r="M254" i="18"/>
  <c r="I254" i="18" s="1"/>
  <c r="M255" i="18"/>
  <c r="I255" i="18" s="1"/>
  <c r="M256" i="18"/>
  <c r="I256" i="18" s="1"/>
  <c r="M259" i="18"/>
  <c r="I259" i="18" s="1"/>
  <c r="M260" i="18"/>
  <c r="I260" i="18" s="1"/>
  <c r="M261" i="18"/>
  <c r="I261" i="18" s="1"/>
  <c r="M262" i="18"/>
  <c r="I262" i="18" s="1"/>
  <c r="M263" i="18"/>
  <c r="I263" i="18" s="1"/>
  <c r="M264" i="18"/>
  <c r="I264" i="18" s="1"/>
  <c r="M265" i="18"/>
  <c r="I265" i="18" s="1"/>
  <c r="M268" i="18"/>
  <c r="I268" i="18" s="1"/>
  <c r="M269" i="18"/>
  <c r="I269" i="18" s="1"/>
  <c r="M270" i="18"/>
  <c r="I270" i="18" s="1"/>
  <c r="M271" i="18"/>
  <c r="I271" i="18" s="1"/>
  <c r="M272" i="18"/>
  <c r="I272" i="18" s="1"/>
  <c r="M273" i="18"/>
  <c r="I273" i="18" s="1"/>
  <c r="M275" i="18"/>
  <c r="I275" i="18" s="1"/>
  <c r="M276" i="18"/>
  <c r="I276" i="18" s="1"/>
  <c r="M277" i="18"/>
  <c r="I277" i="18" s="1"/>
  <c r="M278" i="18"/>
  <c r="I278" i="18" s="1"/>
  <c r="M282" i="18"/>
  <c r="I282" i="18" s="1"/>
  <c r="M284" i="18"/>
  <c r="I284" i="18" s="1"/>
  <c r="M286" i="18"/>
  <c r="I286" i="18" s="1"/>
  <c r="M287" i="18"/>
  <c r="I287" i="18" s="1"/>
  <c r="M290" i="18"/>
  <c r="I290" i="18" s="1"/>
  <c r="M291" i="18"/>
  <c r="I291" i="18" s="1"/>
  <c r="M293" i="18"/>
  <c r="I293" i="18" s="1"/>
  <c r="M292" i="18"/>
  <c r="I292" i="18" s="1"/>
  <c r="M294" i="18"/>
  <c r="I294" i="18" s="1"/>
  <c r="M295" i="18"/>
  <c r="I295" i="18" s="1"/>
  <c r="M296" i="18"/>
  <c r="I296" i="18" s="1"/>
  <c r="M297" i="18"/>
  <c r="I297" i="18" s="1"/>
  <c r="M299" i="18"/>
  <c r="I299" i="18" s="1"/>
  <c r="M300" i="18"/>
  <c r="I300" i="18" s="1"/>
  <c r="M301" i="18"/>
  <c r="I301" i="18" s="1"/>
  <c r="M302" i="18"/>
  <c r="I302" i="18" s="1"/>
  <c r="M303" i="18"/>
  <c r="I303" i="18" s="1"/>
  <c r="M304" i="18"/>
  <c r="I304" i="18" s="1"/>
  <c r="M305" i="18"/>
  <c r="I305" i="18" s="1"/>
  <c r="M306" i="18"/>
  <c r="I306" i="18" s="1"/>
  <c r="M307" i="18"/>
  <c r="I307" i="18" s="1"/>
  <c r="M308" i="18"/>
  <c r="I308" i="18" s="1"/>
  <c r="M309" i="18"/>
  <c r="I309" i="18" s="1"/>
  <c r="M312" i="18"/>
  <c r="I312" i="18" s="1"/>
  <c r="M313" i="18"/>
  <c r="I313" i="18" s="1"/>
  <c r="M314" i="18"/>
  <c r="I314" i="18" s="1"/>
  <c r="M316" i="18"/>
  <c r="I316" i="18" s="1"/>
  <c r="M317" i="18"/>
  <c r="I317" i="18" s="1"/>
  <c r="M318" i="18"/>
  <c r="I318" i="18" s="1"/>
  <c r="M320" i="18"/>
  <c r="I320" i="18" s="1"/>
  <c r="M321" i="18"/>
  <c r="I321" i="18" s="1"/>
  <c r="M322" i="18"/>
  <c r="I322" i="18" s="1"/>
  <c r="M324" i="18"/>
  <c r="I324" i="18" s="1"/>
  <c r="M325" i="18"/>
  <c r="I325" i="18" s="1"/>
  <c r="M326" i="18"/>
  <c r="I326" i="18" s="1"/>
  <c r="M327" i="18"/>
  <c r="I327" i="18" s="1"/>
  <c r="M329" i="18"/>
  <c r="I329" i="18" s="1"/>
  <c r="M330" i="18"/>
  <c r="I330" i="18" s="1"/>
  <c r="M331" i="18"/>
  <c r="I331" i="18" s="1"/>
  <c r="M332" i="18"/>
  <c r="I332" i="18" s="1"/>
  <c r="M336" i="18"/>
  <c r="I336" i="18" s="1"/>
  <c r="M337" i="18"/>
  <c r="I337" i="18" s="1"/>
  <c r="M338" i="18"/>
  <c r="I338" i="18" s="1"/>
  <c r="M340" i="18"/>
  <c r="I340" i="18" s="1"/>
  <c r="M342" i="18"/>
  <c r="I342" i="18" s="1"/>
  <c r="M343" i="18"/>
  <c r="I343" i="18" s="1"/>
  <c r="M344" i="18"/>
  <c r="I344" i="18" s="1"/>
  <c r="M345" i="18"/>
  <c r="I345" i="18" s="1"/>
  <c r="M346" i="18"/>
  <c r="I346" i="18" s="1"/>
  <c r="M347" i="18"/>
  <c r="I347" i="18" s="1"/>
  <c r="M349" i="18"/>
  <c r="I349" i="18" s="1"/>
  <c r="M350" i="18"/>
  <c r="I350" i="18" s="1"/>
  <c r="M351" i="18"/>
  <c r="I351" i="18" s="1"/>
  <c r="M352" i="18"/>
  <c r="I352" i="18" s="1"/>
  <c r="M353" i="18"/>
  <c r="I353" i="18" s="1"/>
  <c r="M354" i="18"/>
  <c r="I354" i="18" s="1"/>
  <c r="M355" i="18"/>
  <c r="I355" i="18" s="1"/>
  <c r="M356" i="18"/>
  <c r="I356" i="18" s="1"/>
  <c r="M357" i="18"/>
  <c r="I357" i="18" s="1"/>
  <c r="M359" i="18"/>
  <c r="I359" i="18" s="1"/>
  <c r="M360" i="18"/>
  <c r="I360" i="18" s="1"/>
  <c r="M361" i="18"/>
  <c r="I361" i="18" s="1"/>
  <c r="M362" i="18"/>
  <c r="I362" i="18" s="1"/>
  <c r="M363" i="18"/>
  <c r="I363" i="18" s="1"/>
  <c r="M364" i="18"/>
  <c r="I364" i="18" s="1"/>
  <c r="M365" i="18"/>
  <c r="I365" i="18" s="1"/>
  <c r="M367" i="18"/>
  <c r="I367" i="18" s="1"/>
  <c r="M368" i="18"/>
  <c r="I368" i="18" s="1"/>
  <c r="M369" i="18"/>
  <c r="I369" i="18" s="1"/>
  <c r="M370" i="18"/>
  <c r="I370" i="18" s="1"/>
  <c r="M371" i="18"/>
  <c r="I371" i="18" s="1"/>
  <c r="M372" i="18"/>
  <c r="I372" i="18" s="1"/>
  <c r="M373" i="18"/>
  <c r="I373" i="18" s="1"/>
  <c r="M374" i="18"/>
  <c r="I374" i="18" s="1"/>
  <c r="M375" i="18"/>
  <c r="I375" i="18" s="1"/>
  <c r="M377" i="18"/>
  <c r="I377" i="18" s="1"/>
  <c r="M378" i="18"/>
  <c r="I378" i="18" s="1"/>
  <c r="M379" i="18"/>
  <c r="I379" i="18" s="1"/>
  <c r="M381" i="18"/>
  <c r="I381" i="18" s="1"/>
  <c r="M382" i="18"/>
  <c r="I382" i="18" s="1"/>
  <c r="M384" i="18"/>
  <c r="I384" i="18" s="1"/>
  <c r="M385" i="18"/>
  <c r="I385" i="18" s="1"/>
  <c r="M386" i="18"/>
  <c r="I386" i="18" s="1"/>
  <c r="M387" i="18"/>
  <c r="I387" i="18" s="1"/>
  <c r="M388" i="18"/>
  <c r="I388" i="18" s="1"/>
  <c r="M389" i="18"/>
  <c r="I389" i="18" s="1"/>
  <c r="M393" i="18"/>
  <c r="I393" i="18" s="1"/>
  <c r="M394" i="18"/>
  <c r="I394" i="18" s="1"/>
  <c r="M395" i="18"/>
  <c r="I395" i="18" s="1"/>
  <c r="M399" i="18"/>
  <c r="I399" i="18" s="1"/>
  <c r="M398" i="18"/>
  <c r="I398" i="18" s="1"/>
  <c r="M397" i="18"/>
  <c r="I397" i="18" s="1"/>
  <c r="M400" i="18"/>
  <c r="I400" i="18" s="1"/>
  <c r="M401" i="18"/>
  <c r="I401" i="18" s="1"/>
  <c r="M402" i="18"/>
  <c r="I402" i="18" s="1"/>
  <c r="M403" i="18"/>
  <c r="I403" i="18" s="1"/>
  <c r="M405" i="18"/>
  <c r="I405" i="18" s="1"/>
  <c r="M406" i="18"/>
  <c r="I406" i="18" s="1"/>
  <c r="M407" i="18"/>
  <c r="I407" i="18" s="1"/>
  <c r="M408" i="18"/>
  <c r="I408" i="18" s="1"/>
  <c r="M410" i="18"/>
  <c r="I410" i="18" s="1"/>
  <c r="M411" i="18"/>
  <c r="I411" i="18" s="1"/>
  <c r="M412" i="18"/>
  <c r="I412" i="18" s="1"/>
  <c r="M413" i="18"/>
  <c r="I413" i="18" s="1"/>
  <c r="M414" i="18"/>
  <c r="I414" i="18" s="1"/>
  <c r="M415" i="18"/>
  <c r="I415" i="18" s="1"/>
  <c r="M418" i="18"/>
  <c r="I418" i="18" s="1"/>
  <c r="M420" i="18"/>
  <c r="I420" i="18" s="1"/>
  <c r="M419" i="18"/>
  <c r="I419" i="18" s="1"/>
  <c r="M421" i="18"/>
  <c r="I421" i="18" s="1"/>
  <c r="M423" i="18"/>
  <c r="I423" i="18" s="1"/>
  <c r="M424" i="18"/>
  <c r="I424" i="18" s="1"/>
  <c r="M425" i="18"/>
  <c r="I425" i="18" s="1"/>
  <c r="M426" i="18"/>
  <c r="I426" i="18" s="1"/>
  <c r="M429" i="18"/>
  <c r="I429" i="18" s="1"/>
  <c r="M430" i="18"/>
  <c r="I430" i="18" s="1"/>
  <c r="M431" i="18"/>
  <c r="I431" i="18" s="1"/>
  <c r="M433" i="18"/>
  <c r="I433" i="18" s="1"/>
  <c r="M434" i="18"/>
  <c r="I434" i="18" s="1"/>
  <c r="M435" i="18"/>
  <c r="I435" i="18" s="1"/>
  <c r="M437" i="18"/>
  <c r="I437" i="18" s="1"/>
  <c r="M438" i="18"/>
  <c r="I438" i="18" s="1"/>
  <c r="M439" i="18"/>
  <c r="I439" i="18" s="1"/>
  <c r="M440" i="18"/>
  <c r="I440" i="18" s="1"/>
  <c r="M441" i="18"/>
  <c r="I441" i="18" s="1"/>
  <c r="M443" i="18"/>
  <c r="I443" i="18" s="1"/>
  <c r="M444" i="18"/>
  <c r="I444" i="18" s="1"/>
  <c r="M446" i="18"/>
  <c r="I446" i="18" s="1"/>
  <c r="M445" i="18"/>
  <c r="I445" i="18" s="1"/>
  <c r="M447" i="18"/>
  <c r="I447" i="18" s="1"/>
  <c r="M448" i="18"/>
  <c r="I448" i="18" s="1"/>
  <c r="M451" i="18"/>
  <c r="I451" i="18" s="1"/>
  <c r="M452" i="18"/>
  <c r="I452" i="18" s="1"/>
  <c r="M453" i="18"/>
  <c r="I453" i="18" s="1"/>
  <c r="M454" i="18"/>
  <c r="I454" i="18" s="1"/>
  <c r="M456" i="18"/>
  <c r="I456" i="18" s="1"/>
  <c r="M457" i="18"/>
  <c r="I457" i="18" s="1"/>
  <c r="M458" i="18"/>
  <c r="I458" i="18" s="1"/>
  <c r="M459" i="18"/>
  <c r="I459" i="18" s="1"/>
  <c r="M462" i="18"/>
  <c r="I462" i="18" s="1"/>
  <c r="M461" i="18"/>
  <c r="I461" i="18" s="1"/>
  <c r="M463" i="18"/>
  <c r="I463" i="18" s="1"/>
  <c r="M464" i="18"/>
  <c r="I464" i="18" s="1"/>
  <c r="M465" i="18"/>
  <c r="I465" i="18" s="1"/>
  <c r="M466" i="18"/>
  <c r="I466" i="18" s="1"/>
  <c r="M467" i="18"/>
  <c r="I467" i="18" s="1"/>
  <c r="M469" i="18"/>
  <c r="I469" i="18" s="1"/>
  <c r="M471" i="18"/>
  <c r="I471" i="18" s="1"/>
  <c r="M472" i="18"/>
  <c r="I472" i="18" s="1"/>
  <c r="M473" i="18"/>
  <c r="I473" i="18" s="1"/>
  <c r="M474" i="18"/>
  <c r="I474" i="18" s="1"/>
  <c r="M475" i="18"/>
  <c r="I475" i="18" s="1"/>
  <c r="M477" i="18"/>
  <c r="I477" i="18" s="1"/>
  <c r="M478" i="18"/>
  <c r="I478" i="18" s="1"/>
  <c r="M479" i="18"/>
  <c r="I479" i="18" s="1"/>
  <c r="M480" i="18"/>
  <c r="I480" i="18" s="1"/>
  <c r="M481" i="18"/>
  <c r="I481" i="18" s="1"/>
  <c r="M484" i="18"/>
  <c r="I484" i="18" s="1"/>
  <c r="M485" i="18"/>
  <c r="I485" i="18" s="1"/>
  <c r="M486" i="18"/>
  <c r="I486" i="18" s="1"/>
  <c r="M487" i="18"/>
  <c r="I487" i="18" s="1"/>
  <c r="M489" i="18"/>
  <c r="I489" i="18" s="1"/>
  <c r="M490" i="18"/>
  <c r="I490" i="18" s="1"/>
  <c r="M491" i="18"/>
  <c r="I491" i="18" s="1"/>
  <c r="M492" i="18"/>
  <c r="I492" i="18" s="1"/>
  <c r="M494" i="18"/>
  <c r="I494" i="18" s="1"/>
  <c r="M496" i="18"/>
  <c r="I496" i="18" s="1"/>
  <c r="M498" i="18"/>
  <c r="I498" i="18" s="1"/>
  <c r="M499" i="18"/>
  <c r="I499" i="18" s="1"/>
  <c r="M500" i="18"/>
  <c r="I500" i="18" s="1"/>
  <c r="M501" i="18"/>
  <c r="I501" i="18" s="1"/>
  <c r="M502" i="18"/>
  <c r="I502" i="18" s="1"/>
  <c r="M505" i="18"/>
  <c r="I505" i="18" s="1"/>
  <c r="M508" i="18"/>
  <c r="I508" i="18" s="1"/>
  <c r="M509" i="18"/>
  <c r="I509" i="18" s="1"/>
  <c r="M510" i="18"/>
  <c r="I510" i="18" s="1"/>
  <c r="M511" i="18"/>
  <c r="I511" i="18" s="1"/>
  <c r="M512" i="18"/>
  <c r="I512" i="18" s="1"/>
  <c r="M515" i="18"/>
  <c r="I515" i="18" s="1"/>
  <c r="M516" i="18"/>
  <c r="I516" i="18" s="1"/>
  <c r="M517" i="18"/>
  <c r="I517" i="18" s="1"/>
  <c r="M518" i="18"/>
  <c r="I518" i="18" s="1"/>
  <c r="M520" i="18"/>
  <c r="I520" i="18" s="1"/>
  <c r="M521" i="18"/>
  <c r="I521" i="18" s="1"/>
  <c r="M523" i="18"/>
  <c r="I523" i="18" s="1"/>
  <c r="M522" i="18"/>
  <c r="I522" i="18" s="1"/>
  <c r="M524" i="18"/>
  <c r="I524" i="18" s="1"/>
  <c r="M525" i="18"/>
  <c r="I525" i="18" s="1"/>
  <c r="M526" i="18"/>
  <c r="I526" i="18" s="1"/>
  <c r="M527" i="18"/>
  <c r="I527" i="18" s="1"/>
  <c r="M528" i="18"/>
  <c r="I528" i="18" s="1"/>
  <c r="M529" i="18"/>
  <c r="I529" i="18" s="1"/>
  <c r="M531" i="18"/>
  <c r="I531" i="18" s="1"/>
  <c r="M532" i="18"/>
  <c r="I532" i="18" s="1"/>
  <c r="M533" i="18"/>
  <c r="I533" i="18" s="1"/>
  <c r="M534" i="18"/>
  <c r="I534" i="18" s="1"/>
  <c r="M535" i="18"/>
  <c r="I535" i="18" s="1"/>
  <c r="M536" i="18"/>
  <c r="I536" i="18" s="1"/>
  <c r="M537" i="18"/>
  <c r="I537" i="18" s="1"/>
  <c r="M540" i="18"/>
  <c r="I540" i="18" s="1"/>
  <c r="M542" i="18"/>
  <c r="I542" i="18" s="1"/>
  <c r="M543" i="18"/>
  <c r="I543" i="18" s="1"/>
  <c r="M544" i="18"/>
  <c r="I544" i="18" s="1"/>
  <c r="M545" i="18"/>
  <c r="I545" i="18" s="1"/>
  <c r="M546" i="18"/>
  <c r="I546" i="18" s="1"/>
  <c r="M547" i="18"/>
  <c r="I547" i="18" s="1"/>
  <c r="M548" i="18"/>
  <c r="I548" i="18" s="1"/>
  <c r="M549" i="18"/>
  <c r="I549" i="18" s="1"/>
  <c r="M550" i="18"/>
  <c r="I550" i="18" s="1"/>
  <c r="M551" i="18"/>
  <c r="I551" i="18" s="1"/>
  <c r="M552" i="18"/>
  <c r="I552" i="18" s="1"/>
  <c r="M553" i="18"/>
  <c r="I553" i="18" s="1"/>
  <c r="M554" i="18"/>
  <c r="I554" i="18" s="1"/>
  <c r="M556" i="18"/>
  <c r="I556" i="18" s="1"/>
  <c r="M557" i="18"/>
  <c r="I557" i="18" s="1"/>
  <c r="M558" i="18"/>
  <c r="I558" i="18" s="1"/>
  <c r="M559" i="18"/>
  <c r="I559" i="18" s="1"/>
  <c r="M560" i="18"/>
  <c r="I560" i="18" s="1"/>
  <c r="M561" i="18"/>
  <c r="I561" i="18" s="1"/>
  <c r="M562" i="18"/>
  <c r="I562" i="18" s="1"/>
  <c r="M563" i="18"/>
  <c r="I563" i="18" s="1"/>
  <c r="M565" i="18"/>
  <c r="I565" i="18" s="1"/>
  <c r="M566" i="18"/>
  <c r="I566" i="18" s="1"/>
  <c r="M567" i="18"/>
  <c r="I567" i="18" s="1"/>
  <c r="M568" i="18"/>
  <c r="I568" i="18" s="1"/>
  <c r="M569" i="18"/>
  <c r="I569" i="18" s="1"/>
  <c r="M570" i="18"/>
  <c r="I570" i="18" s="1"/>
  <c r="M571" i="18"/>
  <c r="I571" i="18" s="1"/>
  <c r="M574" i="18"/>
  <c r="I574" i="18" s="1"/>
  <c r="M576" i="18"/>
  <c r="I576" i="18" s="1"/>
  <c r="M577" i="18"/>
  <c r="I577" i="18" s="1"/>
  <c r="M578" i="18"/>
  <c r="I578" i="18" s="1"/>
  <c r="M579" i="18"/>
  <c r="I579" i="18" s="1"/>
  <c r="M582" i="18"/>
  <c r="I582" i="18" s="1"/>
  <c r="M583" i="18"/>
  <c r="I583" i="18" s="1"/>
  <c r="M585" i="18"/>
  <c r="I585" i="18" s="1"/>
  <c r="M586" i="18"/>
  <c r="I586" i="18" s="1"/>
  <c r="M587" i="18"/>
  <c r="I587" i="18" s="1"/>
  <c r="M588" i="18"/>
  <c r="I588" i="18" s="1"/>
  <c r="M589" i="18"/>
  <c r="I589" i="18" s="1"/>
  <c r="M590" i="18"/>
  <c r="I590" i="18" s="1"/>
  <c r="M591" i="18"/>
  <c r="I591" i="18" s="1"/>
  <c r="M594" i="18"/>
  <c r="I594" i="18" s="1"/>
  <c r="M595" i="18"/>
  <c r="I595" i="18" s="1"/>
  <c r="M596" i="18"/>
  <c r="I596" i="18" s="1"/>
  <c r="M597" i="18"/>
  <c r="I597" i="18" s="1"/>
  <c r="M600" i="18"/>
  <c r="I600" i="18" s="1"/>
  <c r="M601" i="18"/>
  <c r="I601" i="18" s="1"/>
  <c r="M605" i="18"/>
  <c r="I605" i="18" s="1"/>
  <c r="M606" i="18"/>
  <c r="I606" i="18" s="1"/>
  <c r="M609" i="18"/>
  <c r="I609" i="18" s="1"/>
  <c r="M610" i="18"/>
  <c r="I610" i="18" s="1"/>
  <c r="M613" i="18"/>
  <c r="I613" i="18" s="1"/>
  <c r="M614" i="18"/>
  <c r="I614" i="18" s="1"/>
  <c r="M615" i="18"/>
  <c r="I615" i="18" s="1"/>
  <c r="M617" i="18"/>
  <c r="I617" i="18" s="1"/>
  <c r="M618" i="18"/>
  <c r="I618" i="18" s="1"/>
  <c r="M619" i="18"/>
  <c r="I619" i="18" s="1"/>
  <c r="M620" i="18"/>
  <c r="I620" i="18" s="1"/>
  <c r="M622" i="18"/>
  <c r="I622" i="18" s="1"/>
  <c r="M623" i="18"/>
  <c r="I623" i="18" s="1"/>
  <c r="M624" i="18"/>
  <c r="I624" i="18" s="1"/>
  <c r="M625" i="18"/>
  <c r="I625" i="18" s="1"/>
  <c r="M626" i="18"/>
  <c r="I626" i="18" s="1"/>
  <c r="M629" i="18"/>
  <c r="I629" i="18" s="1"/>
  <c r="M630" i="18"/>
  <c r="I630" i="18" s="1"/>
  <c r="M631" i="18"/>
  <c r="I631" i="18" s="1"/>
  <c r="M632" i="18"/>
  <c r="I632" i="18" s="1"/>
  <c r="M633" i="18"/>
  <c r="I633" i="18" s="1"/>
  <c r="M634" i="18"/>
  <c r="I634" i="18" s="1"/>
  <c r="M635" i="18"/>
  <c r="I635" i="18" s="1"/>
  <c r="M638" i="18"/>
  <c r="I638" i="18" s="1"/>
  <c r="M640" i="18"/>
  <c r="I640" i="18" s="1"/>
  <c r="M643" i="18"/>
  <c r="I643" i="18" s="1"/>
  <c r="M644" i="18"/>
  <c r="I644" i="18" s="1"/>
  <c r="M645" i="18"/>
  <c r="I645" i="18" s="1"/>
  <c r="M646" i="18"/>
  <c r="I646" i="18" s="1"/>
  <c r="M649" i="18"/>
  <c r="I649" i="18" s="1"/>
  <c r="M650" i="18"/>
  <c r="I650" i="18" s="1"/>
  <c r="M651" i="18"/>
  <c r="I651" i="18" s="1"/>
  <c r="M653" i="18"/>
  <c r="I653" i="18" s="1"/>
  <c r="M654" i="18"/>
  <c r="I654" i="18" s="1"/>
  <c r="M655" i="18"/>
  <c r="I655" i="18" s="1"/>
  <c r="M656" i="18"/>
  <c r="I656" i="18" s="1"/>
  <c r="M657" i="18"/>
  <c r="I657" i="18" s="1"/>
  <c r="M660" i="18"/>
  <c r="I660" i="18" s="1"/>
  <c r="M661" i="18"/>
  <c r="I661" i="18" s="1"/>
  <c r="M662" i="18"/>
  <c r="I662" i="18" s="1"/>
  <c r="M663" i="18"/>
  <c r="I663" i="18" s="1"/>
  <c r="M664" i="18"/>
  <c r="I664" i="18" s="1"/>
  <c r="M665" i="18"/>
  <c r="I665" i="18" s="1"/>
  <c r="M667" i="18"/>
  <c r="I667" i="18" s="1"/>
  <c r="M668" i="18"/>
  <c r="I668" i="18" s="1"/>
  <c r="M669" i="18"/>
  <c r="I669" i="18" s="1"/>
  <c r="M670" i="18"/>
  <c r="I670" i="18" s="1"/>
  <c r="M671" i="18"/>
  <c r="I671" i="18" s="1"/>
  <c r="M673" i="18"/>
  <c r="I673" i="18" s="1"/>
  <c r="M674" i="18"/>
  <c r="I674" i="18" s="1"/>
  <c r="M675" i="18"/>
  <c r="I675" i="18" s="1"/>
  <c r="M676" i="18"/>
  <c r="I676" i="18" s="1"/>
  <c r="M679" i="18"/>
  <c r="I679" i="18" s="1"/>
  <c r="M175" i="18"/>
  <c r="I175" i="18" s="1"/>
  <c r="M70" i="18"/>
  <c r="I70" i="18" s="1"/>
  <c r="M91" i="18"/>
  <c r="I91" i="18" s="1"/>
  <c r="M507" i="18"/>
  <c r="I507" i="18" s="1"/>
  <c r="M118" i="18"/>
  <c r="I118" i="18" s="1"/>
  <c r="M279" i="18"/>
  <c r="I279" i="18" s="1"/>
  <c r="M310" i="18"/>
  <c r="I310" i="18" s="1"/>
  <c r="M50" i="18"/>
  <c r="I50" i="18" s="1"/>
  <c r="M153" i="18"/>
  <c r="I153" i="18" s="1"/>
  <c r="M555" i="18"/>
  <c r="I555" i="18" s="1"/>
  <c r="M96" i="18"/>
  <c r="I96" i="18" s="1"/>
  <c r="M79" i="18"/>
  <c r="I79" i="18" s="1"/>
  <c r="M15" i="18"/>
  <c r="I15" i="18" s="1"/>
  <c r="M191" i="18"/>
  <c r="I191" i="18" s="1"/>
  <c r="M238" i="18"/>
  <c r="I238" i="18" s="1"/>
  <c r="M298" i="18"/>
  <c r="I298" i="18" s="1"/>
  <c r="M209" i="18"/>
  <c r="I209" i="18" s="1"/>
  <c r="M245" i="18"/>
  <c r="I245" i="18" s="1"/>
  <c r="M21" i="18"/>
  <c r="I21" i="18" s="1"/>
  <c r="M266" i="18"/>
  <c r="I266" i="18" s="1"/>
  <c r="M538" i="18"/>
  <c r="I538" i="18" s="1"/>
  <c r="M212" i="18"/>
  <c r="I212" i="18" s="1"/>
  <c r="M647" i="18"/>
  <c r="I647" i="18" s="1"/>
  <c r="M137" i="18"/>
  <c r="I137" i="18" s="1"/>
  <c r="M200" i="18"/>
  <c r="I200" i="18" s="1"/>
  <c r="M85" i="18"/>
  <c r="I85" i="18" s="1"/>
  <c r="M11" i="18"/>
  <c r="I11" i="18" s="1"/>
  <c r="M228" i="18"/>
  <c r="I228" i="18" s="1"/>
  <c r="M143" i="18"/>
  <c r="I143" i="18" s="1"/>
  <c r="M608" i="18"/>
  <c r="I608" i="18" s="1"/>
  <c r="M593" i="18"/>
  <c r="I593" i="18" s="1"/>
  <c r="M483" i="18"/>
  <c r="I483" i="18" s="1"/>
  <c r="M658" i="18"/>
  <c r="I658" i="18" s="1"/>
  <c r="M584" i="18"/>
  <c r="I584" i="18" s="1"/>
  <c r="M602" i="18"/>
  <c r="I602" i="18" s="1"/>
  <c r="F3" i="18"/>
  <c r="F7" i="18"/>
  <c r="F8" i="18"/>
  <c r="F9" i="18"/>
  <c r="F10" i="18"/>
  <c r="F12" i="18"/>
  <c r="F13" i="18"/>
  <c r="F14" i="18"/>
  <c r="F16" i="18"/>
  <c r="F17" i="18"/>
  <c r="F18" i="18"/>
  <c r="F19" i="18"/>
  <c r="F20" i="18"/>
  <c r="F22" i="18"/>
  <c r="F23" i="18"/>
  <c r="F24" i="18"/>
  <c r="F28" i="18"/>
  <c r="F29" i="18"/>
  <c r="F30" i="18"/>
  <c r="F31" i="18"/>
  <c r="F32" i="18"/>
  <c r="F35" i="18"/>
  <c r="F36" i="18"/>
  <c r="F38" i="18"/>
  <c r="F39" i="18"/>
  <c r="F41" i="18"/>
  <c r="F43" i="18"/>
  <c r="F44" i="18"/>
  <c r="F45" i="18"/>
  <c r="F46" i="18"/>
  <c r="F48" i="18"/>
  <c r="F49" i="18"/>
  <c r="F54" i="18"/>
  <c r="F56" i="18"/>
  <c r="F57" i="18"/>
  <c r="F58" i="18"/>
  <c r="F60" i="18"/>
  <c r="F61" i="18"/>
  <c r="F62" i="18"/>
  <c r="F63" i="18"/>
  <c r="F66" i="18"/>
  <c r="F67" i="18"/>
  <c r="F68" i="18"/>
  <c r="F69" i="18"/>
  <c r="F72" i="18"/>
  <c r="F74" i="18"/>
  <c r="F75" i="18"/>
  <c r="F76" i="18"/>
  <c r="F77" i="18"/>
  <c r="F78" i="18"/>
  <c r="F81" i="18"/>
  <c r="F80" i="18"/>
  <c r="F82" i="18"/>
  <c r="F83" i="18"/>
  <c r="F84" i="18"/>
  <c r="F89" i="18"/>
  <c r="F90" i="18"/>
  <c r="F92" i="18"/>
  <c r="F93" i="18"/>
  <c r="F94" i="18"/>
  <c r="F95" i="18"/>
  <c r="F99" i="18"/>
  <c r="F100" i="18"/>
  <c r="F101" i="18"/>
  <c r="F102" i="18"/>
  <c r="F103" i="18"/>
  <c r="F104" i="18"/>
  <c r="F105" i="18"/>
  <c r="F107" i="18"/>
  <c r="F108" i="18"/>
  <c r="F109" i="18"/>
  <c r="F110" i="18"/>
  <c r="F111" i="18"/>
  <c r="F112" i="18"/>
  <c r="F113" i="18"/>
  <c r="F114" i="18"/>
  <c r="F115" i="18"/>
  <c r="F116" i="18"/>
  <c r="F117" i="18"/>
  <c r="F119" i="18"/>
  <c r="F120" i="18"/>
  <c r="F121" i="18"/>
  <c r="F122" i="18"/>
  <c r="F123" i="18"/>
  <c r="F126" i="18"/>
  <c r="F127" i="18"/>
  <c r="F128" i="18"/>
  <c r="F129" i="18"/>
  <c r="F132" i="18"/>
  <c r="F133" i="18"/>
  <c r="F134" i="18"/>
  <c r="F135" i="18"/>
  <c r="F136" i="18"/>
  <c r="F138" i="18"/>
  <c r="F139" i="18"/>
  <c r="F141" i="18"/>
  <c r="F142" i="18"/>
  <c r="F144" i="18"/>
  <c r="F145" i="18"/>
  <c r="F146" i="18"/>
  <c r="F147" i="18"/>
  <c r="F149" i="18"/>
  <c r="F150" i="18"/>
  <c r="F151" i="18"/>
  <c r="F152" i="18"/>
  <c r="F154" i="18"/>
  <c r="F156" i="18"/>
  <c r="F157" i="18"/>
  <c r="F158" i="18"/>
  <c r="F159" i="18"/>
  <c r="F160" i="18"/>
  <c r="F161" i="18"/>
  <c r="F164" i="18"/>
  <c r="F165" i="18"/>
  <c r="F166" i="18"/>
  <c r="F167" i="18"/>
  <c r="F168" i="18"/>
  <c r="F171" i="18"/>
  <c r="F172" i="18"/>
  <c r="F173" i="18"/>
  <c r="F174" i="18"/>
  <c r="F176" i="18"/>
  <c r="F177" i="18"/>
  <c r="F178" i="18"/>
  <c r="F179" i="18"/>
  <c r="F180" i="18"/>
  <c r="F181" i="18"/>
  <c r="F182" i="18"/>
  <c r="F183" i="18"/>
  <c r="F184" i="18"/>
  <c r="F185" i="18"/>
  <c r="F187" i="18"/>
  <c r="F188" i="18"/>
  <c r="F189" i="18"/>
  <c r="F190" i="18"/>
  <c r="F194" i="18"/>
  <c r="F196" i="18"/>
  <c r="F197" i="18"/>
  <c r="F198" i="18"/>
  <c r="F199" i="18"/>
  <c r="F201" i="18"/>
  <c r="F202" i="18"/>
  <c r="F203" i="18"/>
  <c r="F204" i="18"/>
  <c r="F206" i="18"/>
  <c r="F207" i="18"/>
  <c r="F208" i="18"/>
  <c r="F210" i="18"/>
  <c r="F211" i="18"/>
  <c r="F213" i="18"/>
  <c r="F214" i="18"/>
  <c r="F216" i="18"/>
  <c r="F217" i="18"/>
  <c r="F218" i="18"/>
  <c r="F219" i="18"/>
  <c r="F220" i="18"/>
  <c r="F222" i="18"/>
  <c r="F223" i="18"/>
  <c r="F224" i="18"/>
  <c r="F225" i="18"/>
  <c r="F226" i="18"/>
  <c r="F227" i="18"/>
  <c r="F229" i="18"/>
  <c r="F230" i="18"/>
  <c r="F231" i="18"/>
  <c r="F232" i="18"/>
  <c r="F234" i="18"/>
  <c r="F235" i="18"/>
  <c r="F236" i="18"/>
  <c r="F237" i="18"/>
  <c r="F241" i="18"/>
  <c r="F242" i="18"/>
  <c r="F243" i="18"/>
  <c r="F244" i="18"/>
  <c r="F246" i="18"/>
  <c r="F247" i="18"/>
  <c r="F248" i="18"/>
  <c r="F250" i="18"/>
  <c r="F251" i="18"/>
  <c r="F252" i="18"/>
  <c r="F253" i="18"/>
  <c r="F254" i="18"/>
  <c r="F255" i="18"/>
  <c r="F256" i="18"/>
  <c r="F259" i="18"/>
  <c r="F260" i="18"/>
  <c r="F261" i="18"/>
  <c r="F262" i="18"/>
  <c r="F263" i="18"/>
  <c r="F264" i="18"/>
  <c r="F265" i="18"/>
  <c r="F268" i="18"/>
  <c r="F269" i="18"/>
  <c r="F270" i="18"/>
  <c r="F271" i="18"/>
  <c r="F272" i="18"/>
  <c r="F273" i="18"/>
  <c r="F275" i="18"/>
  <c r="F276" i="18"/>
  <c r="F277" i="18"/>
  <c r="F278" i="18"/>
  <c r="F282" i="18"/>
  <c r="F284" i="18"/>
  <c r="F286" i="18"/>
  <c r="F287" i="18"/>
  <c r="F290" i="18"/>
  <c r="F291" i="18"/>
  <c r="F293" i="18"/>
  <c r="F292" i="18"/>
  <c r="F294" i="18"/>
  <c r="F295" i="18"/>
  <c r="F296" i="18"/>
  <c r="F297" i="18"/>
  <c r="F299" i="18"/>
  <c r="F300" i="18"/>
  <c r="F301" i="18"/>
  <c r="F302" i="18"/>
  <c r="F303" i="18"/>
  <c r="F304" i="18"/>
  <c r="F305" i="18"/>
  <c r="F306" i="18"/>
  <c r="F307" i="18"/>
  <c r="F308" i="18"/>
  <c r="F309" i="18"/>
  <c r="F312" i="18"/>
  <c r="F313" i="18"/>
  <c r="F314" i="18"/>
  <c r="F316" i="18"/>
  <c r="F317" i="18"/>
  <c r="F318" i="18"/>
  <c r="F320" i="18"/>
  <c r="F321" i="18"/>
  <c r="F322" i="18"/>
  <c r="F324" i="18"/>
  <c r="F325" i="18"/>
  <c r="F326" i="18"/>
  <c r="F327" i="18"/>
  <c r="F329" i="18"/>
  <c r="F330" i="18"/>
  <c r="F331" i="18"/>
  <c r="F332" i="18"/>
  <c r="F336" i="18"/>
  <c r="F337" i="18"/>
  <c r="F338" i="18"/>
  <c r="F340" i="18"/>
  <c r="F342" i="18"/>
  <c r="F343" i="18"/>
  <c r="F344" i="18"/>
  <c r="F345" i="18"/>
  <c r="F346" i="18"/>
  <c r="F347" i="18"/>
  <c r="F349" i="18"/>
  <c r="F350" i="18"/>
  <c r="F351" i="18"/>
  <c r="F352" i="18"/>
  <c r="F353" i="18"/>
  <c r="F354" i="18"/>
  <c r="F355" i="18"/>
  <c r="F356" i="18"/>
  <c r="F357" i="18"/>
  <c r="F359" i="18"/>
  <c r="F360" i="18"/>
  <c r="F361" i="18"/>
  <c r="F362" i="18"/>
  <c r="F363" i="18"/>
  <c r="F364" i="18"/>
  <c r="F365" i="18"/>
  <c r="F367" i="18"/>
  <c r="F368" i="18"/>
  <c r="F369" i="18"/>
  <c r="F370" i="18"/>
  <c r="F371" i="18"/>
  <c r="F372" i="18"/>
  <c r="F373" i="18"/>
  <c r="F374" i="18"/>
  <c r="F375" i="18"/>
  <c r="F377" i="18"/>
  <c r="F378" i="18"/>
  <c r="F379" i="18"/>
  <c r="F381" i="18"/>
  <c r="F382" i="18"/>
  <c r="F384" i="18"/>
  <c r="F385" i="18"/>
  <c r="F386" i="18"/>
  <c r="F387" i="18"/>
  <c r="F388" i="18"/>
  <c r="F389" i="18"/>
  <c r="F393" i="18"/>
  <c r="F394" i="18"/>
  <c r="F395" i="18"/>
  <c r="F399" i="18"/>
  <c r="F398" i="18"/>
  <c r="F397" i="18"/>
  <c r="F400" i="18"/>
  <c r="F401" i="18"/>
  <c r="F402" i="18"/>
  <c r="F403" i="18"/>
  <c r="F405" i="18"/>
  <c r="F406" i="18"/>
  <c r="F407" i="18"/>
  <c r="F408" i="18"/>
  <c r="F410" i="18"/>
  <c r="F411" i="18"/>
  <c r="F412" i="18"/>
  <c r="F413" i="18"/>
  <c r="F414" i="18"/>
  <c r="F415" i="18"/>
  <c r="F418" i="18"/>
  <c r="F420" i="18"/>
  <c r="F419" i="18"/>
  <c r="F421" i="18"/>
  <c r="F423" i="18"/>
  <c r="F424" i="18"/>
  <c r="F425" i="18"/>
  <c r="F426" i="18"/>
  <c r="F429" i="18"/>
  <c r="F430" i="18"/>
  <c r="F431" i="18"/>
  <c r="F433" i="18"/>
  <c r="F434" i="18"/>
  <c r="F435" i="18"/>
  <c r="F437" i="18"/>
  <c r="F438" i="18"/>
  <c r="F439" i="18"/>
  <c r="F440" i="18"/>
  <c r="F441" i="18"/>
  <c r="F443" i="18"/>
  <c r="F444" i="18"/>
  <c r="F446" i="18"/>
  <c r="F445" i="18"/>
  <c r="F447" i="18"/>
  <c r="F448" i="18"/>
  <c r="F451" i="18"/>
  <c r="F452" i="18"/>
  <c r="F453" i="18"/>
  <c r="F454" i="18"/>
  <c r="F456" i="18"/>
  <c r="F457" i="18"/>
  <c r="F458" i="18"/>
  <c r="F459" i="18"/>
  <c r="F462" i="18"/>
  <c r="F461" i="18"/>
  <c r="F463" i="18"/>
  <c r="F464" i="18"/>
  <c r="F465" i="18"/>
  <c r="F466" i="18"/>
  <c r="F467" i="18"/>
  <c r="F469" i="18"/>
  <c r="F471" i="18"/>
  <c r="F472" i="18"/>
  <c r="F473" i="18"/>
  <c r="F474" i="18"/>
  <c r="F475" i="18"/>
  <c r="F477" i="18"/>
  <c r="F478" i="18"/>
  <c r="F479" i="18"/>
  <c r="F480" i="18"/>
  <c r="F481" i="18"/>
  <c r="F484" i="18"/>
  <c r="F485" i="18"/>
  <c r="F486" i="18"/>
  <c r="F487" i="18"/>
  <c r="F489" i="18"/>
  <c r="F490" i="18"/>
  <c r="F491" i="18"/>
  <c r="F492" i="18"/>
  <c r="F494" i="18"/>
  <c r="F496" i="18"/>
  <c r="F498" i="18"/>
  <c r="F499" i="18"/>
  <c r="F500" i="18"/>
  <c r="F501" i="18"/>
  <c r="F502" i="18"/>
  <c r="F505" i="18"/>
  <c r="F508" i="18"/>
  <c r="F509" i="18"/>
  <c r="F510" i="18"/>
  <c r="F511" i="18"/>
  <c r="F512" i="18"/>
  <c r="F515" i="18"/>
  <c r="F516" i="18"/>
  <c r="F517" i="18"/>
  <c r="F518" i="18"/>
  <c r="F520" i="18"/>
  <c r="F521" i="18"/>
  <c r="F523" i="18"/>
  <c r="F522" i="18"/>
  <c r="F524" i="18"/>
  <c r="F525" i="18"/>
  <c r="F526" i="18"/>
  <c r="F527" i="18"/>
  <c r="F528" i="18"/>
  <c r="F529" i="18"/>
  <c r="F531" i="18"/>
  <c r="F532" i="18"/>
  <c r="F533" i="18"/>
  <c r="F534" i="18"/>
  <c r="F535" i="18"/>
  <c r="F536" i="18"/>
  <c r="F537" i="18"/>
  <c r="F540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6" i="18"/>
  <c r="F557" i="18"/>
  <c r="F558" i="18"/>
  <c r="F559" i="18"/>
  <c r="F560" i="18"/>
  <c r="F561" i="18"/>
  <c r="F562" i="18"/>
  <c r="F563" i="18"/>
  <c r="F565" i="18"/>
  <c r="F566" i="18"/>
  <c r="F567" i="18"/>
  <c r="F568" i="18"/>
  <c r="F569" i="18"/>
  <c r="F570" i="18"/>
  <c r="F571" i="18"/>
  <c r="F574" i="18"/>
  <c r="F576" i="18"/>
  <c r="F577" i="18"/>
  <c r="F578" i="18"/>
  <c r="F579" i="18"/>
  <c r="F582" i="18"/>
  <c r="F583" i="18"/>
  <c r="F585" i="18"/>
  <c r="F586" i="18"/>
  <c r="F587" i="18"/>
  <c r="F588" i="18"/>
  <c r="F589" i="18"/>
  <c r="F590" i="18"/>
  <c r="F591" i="18"/>
  <c r="F594" i="18"/>
  <c r="F595" i="18"/>
  <c r="F596" i="18"/>
  <c r="F597" i="18"/>
  <c r="F600" i="18"/>
  <c r="F601" i="18"/>
  <c r="F604" i="18"/>
  <c r="F605" i="18"/>
  <c r="F606" i="18"/>
  <c r="F609" i="18"/>
  <c r="F610" i="18"/>
  <c r="F613" i="18"/>
  <c r="F614" i="18"/>
  <c r="F615" i="18"/>
  <c r="F617" i="18"/>
  <c r="F618" i="18"/>
  <c r="F619" i="18"/>
  <c r="F620" i="18"/>
  <c r="F622" i="18"/>
  <c r="F623" i="18"/>
  <c r="F624" i="18"/>
  <c r="F625" i="18"/>
  <c r="F626" i="18"/>
  <c r="F629" i="18"/>
  <c r="F630" i="18"/>
  <c r="F631" i="18"/>
  <c r="F632" i="18"/>
  <c r="F633" i="18"/>
  <c r="F634" i="18"/>
  <c r="F635" i="18"/>
  <c r="F638" i="18"/>
  <c r="F640" i="18"/>
  <c r="F643" i="18"/>
  <c r="F644" i="18"/>
  <c r="F645" i="18"/>
  <c r="F646" i="18"/>
  <c r="F649" i="18"/>
  <c r="F650" i="18"/>
  <c r="F651" i="18"/>
  <c r="F653" i="18"/>
  <c r="F654" i="18"/>
  <c r="F655" i="18"/>
  <c r="F656" i="18"/>
  <c r="F657" i="18"/>
  <c r="F660" i="18"/>
  <c r="F661" i="18"/>
  <c r="F662" i="18"/>
  <c r="F663" i="18"/>
  <c r="F664" i="18"/>
  <c r="F665" i="18"/>
  <c r="F667" i="18"/>
  <c r="F668" i="18"/>
  <c r="F669" i="18"/>
  <c r="F670" i="18"/>
  <c r="F671" i="18"/>
  <c r="F673" i="18"/>
  <c r="F674" i="18"/>
  <c r="F675" i="18"/>
  <c r="F676" i="18"/>
  <c r="F679" i="18"/>
  <c r="F175" i="18"/>
  <c r="F70" i="18"/>
  <c r="F91" i="18"/>
  <c r="F507" i="18"/>
  <c r="F118" i="18"/>
  <c r="F279" i="18"/>
  <c r="F310" i="18"/>
  <c r="F50" i="18"/>
  <c r="F153" i="18"/>
  <c r="F555" i="18"/>
  <c r="F96" i="18"/>
  <c r="F79" i="18"/>
  <c r="F15" i="18"/>
  <c r="F191" i="18"/>
  <c r="F238" i="18"/>
  <c r="F298" i="18"/>
  <c r="F209" i="18"/>
  <c r="F245" i="18"/>
  <c r="F21" i="18"/>
  <c r="F266" i="18"/>
  <c r="F538" i="18"/>
  <c r="F212" i="18"/>
  <c r="F647" i="18"/>
  <c r="F137" i="18"/>
  <c r="F200" i="18"/>
  <c r="F85" i="18"/>
  <c r="F11" i="18"/>
  <c r="F228" i="18"/>
  <c r="F143" i="18"/>
  <c r="F608" i="18"/>
  <c r="F593" i="18"/>
  <c r="F483" i="18"/>
  <c r="F658" i="18"/>
  <c r="F584" i="18"/>
  <c r="F602" i="18"/>
  <c r="M4" i="14"/>
  <c r="I4" i="14" s="1"/>
  <c r="M6" i="14"/>
  <c r="I6" i="14" s="1"/>
  <c r="M7" i="14"/>
  <c r="I7" i="14" s="1"/>
  <c r="M8" i="14"/>
  <c r="I8" i="14" s="1"/>
  <c r="M9" i="14"/>
  <c r="I9" i="14" s="1"/>
  <c r="M11" i="14"/>
  <c r="I11" i="14" s="1"/>
  <c r="M12" i="14"/>
  <c r="I12" i="14" s="1"/>
  <c r="M13" i="14"/>
  <c r="I13" i="14" s="1"/>
  <c r="M15" i="14"/>
  <c r="I15" i="14" s="1"/>
  <c r="M16" i="14"/>
  <c r="I16" i="14" s="1"/>
  <c r="M17" i="14"/>
  <c r="I17" i="14" s="1"/>
  <c r="M18" i="14"/>
  <c r="I18" i="14" s="1"/>
  <c r="M20" i="14"/>
  <c r="I20" i="14" s="1"/>
  <c r="M23" i="14"/>
  <c r="I23" i="14" s="1"/>
  <c r="M24" i="14"/>
  <c r="I24" i="14" s="1"/>
  <c r="M25" i="14"/>
  <c r="I25" i="14" s="1"/>
  <c r="M28" i="14"/>
  <c r="I28" i="14" s="1"/>
  <c r="M29" i="14"/>
  <c r="I29" i="14" s="1"/>
  <c r="M31" i="14"/>
  <c r="I31" i="14" s="1"/>
  <c r="M32" i="14"/>
  <c r="I32" i="14" s="1"/>
  <c r="M34" i="14"/>
  <c r="I34" i="14" s="1"/>
  <c r="M35" i="14"/>
  <c r="I35" i="14" s="1"/>
  <c r="M37" i="14"/>
  <c r="I37" i="14" s="1"/>
  <c r="M38" i="14"/>
  <c r="I38" i="14" s="1"/>
  <c r="M39" i="14"/>
  <c r="I39" i="14" s="1"/>
  <c r="M41" i="14"/>
  <c r="I41" i="14" s="1"/>
  <c r="M42" i="14"/>
  <c r="I42" i="14" s="1"/>
  <c r="M46" i="14"/>
  <c r="I46" i="14" s="1"/>
  <c r="M48" i="14"/>
  <c r="I48" i="14" s="1"/>
  <c r="M49" i="14"/>
  <c r="I49" i="14" s="1"/>
  <c r="M50" i="14"/>
  <c r="I50" i="14" s="1"/>
  <c r="M52" i="14"/>
  <c r="I52" i="14" s="1"/>
  <c r="M53" i="14"/>
  <c r="I53" i="14" s="1"/>
  <c r="M54" i="14"/>
  <c r="I54" i="14" s="1"/>
  <c r="M56" i="14"/>
  <c r="I56" i="14" s="1"/>
  <c r="M57" i="14"/>
  <c r="I57" i="14" s="1"/>
  <c r="M58" i="14"/>
  <c r="I58" i="14" s="1"/>
  <c r="M59" i="14"/>
  <c r="I59" i="14" s="1"/>
  <c r="M61" i="14"/>
  <c r="I61" i="14" s="1"/>
  <c r="M62" i="14"/>
  <c r="I62" i="14" s="1"/>
  <c r="M63" i="14"/>
  <c r="I63" i="14" s="1"/>
  <c r="M64" i="14"/>
  <c r="I64" i="14" s="1"/>
  <c r="M65" i="14"/>
  <c r="I65" i="14" s="1"/>
  <c r="M68" i="14"/>
  <c r="I68" i="14" s="1"/>
  <c r="M69" i="14"/>
  <c r="I69" i="14" s="1"/>
  <c r="M71" i="14"/>
  <c r="I71" i="14" s="1"/>
  <c r="M72" i="14"/>
  <c r="I72" i="14" s="1"/>
  <c r="M73" i="14"/>
  <c r="I73" i="14" s="1"/>
  <c r="M74" i="14"/>
  <c r="I74" i="14" s="1"/>
  <c r="M75" i="14"/>
  <c r="I75" i="14" s="1"/>
  <c r="M79" i="14"/>
  <c r="I79" i="14" s="1"/>
  <c r="M80" i="14"/>
  <c r="I80" i="14" s="1"/>
  <c r="M81" i="14"/>
  <c r="I81" i="14" s="1"/>
  <c r="M82" i="14"/>
  <c r="I82" i="14" s="1"/>
  <c r="M83" i="14"/>
  <c r="I83" i="14" s="1"/>
  <c r="M84" i="14"/>
  <c r="I84" i="14" s="1"/>
  <c r="M85" i="14"/>
  <c r="I85" i="14" s="1"/>
  <c r="M86" i="14"/>
  <c r="I86" i="14" s="1"/>
  <c r="M88" i="14"/>
  <c r="I88" i="14" s="1"/>
  <c r="M89" i="14"/>
  <c r="I89" i="14" s="1"/>
  <c r="M90" i="14"/>
  <c r="I90" i="14" s="1"/>
  <c r="M91" i="14"/>
  <c r="I91" i="14" s="1"/>
  <c r="M92" i="14"/>
  <c r="I92" i="14" s="1"/>
  <c r="M93" i="14"/>
  <c r="I93" i="14" s="1"/>
  <c r="M94" i="14"/>
  <c r="I94" i="14" s="1"/>
  <c r="M95" i="14"/>
  <c r="I95" i="14" s="1"/>
  <c r="M96" i="14"/>
  <c r="I96" i="14" s="1"/>
  <c r="M97" i="14"/>
  <c r="I97" i="14" s="1"/>
  <c r="M98" i="14"/>
  <c r="I98" i="14" s="1"/>
  <c r="M99" i="14"/>
  <c r="I99" i="14" s="1"/>
  <c r="M100" i="14"/>
  <c r="I100" i="14" s="1"/>
  <c r="M101" i="14"/>
  <c r="I101" i="14" s="1"/>
  <c r="M102" i="14"/>
  <c r="I102" i="14" s="1"/>
  <c r="M103" i="14"/>
  <c r="I103" i="14" s="1"/>
  <c r="M104" i="14"/>
  <c r="I104" i="14" s="1"/>
  <c r="M107" i="14"/>
  <c r="I107" i="14" s="1"/>
  <c r="M108" i="14"/>
  <c r="I108" i="14" s="1"/>
  <c r="M109" i="14"/>
  <c r="I109" i="14" s="1"/>
  <c r="M110" i="14"/>
  <c r="I110" i="14" s="1"/>
  <c r="M111" i="14"/>
  <c r="I111" i="14" s="1"/>
  <c r="M113" i="14"/>
  <c r="I113" i="14" s="1"/>
  <c r="M114" i="14"/>
  <c r="I114" i="14" s="1"/>
  <c r="M115" i="14"/>
  <c r="I115" i="14" s="1"/>
  <c r="M116" i="14"/>
  <c r="I116" i="14" s="1"/>
  <c r="M117" i="14"/>
  <c r="I117" i="14" s="1"/>
  <c r="M118" i="14"/>
  <c r="I118" i="14" s="1"/>
  <c r="M120" i="14"/>
  <c r="I120" i="14" s="1"/>
  <c r="M121" i="14"/>
  <c r="I121" i="14" s="1"/>
  <c r="M123" i="14"/>
  <c r="I123" i="14" s="1"/>
  <c r="M124" i="14"/>
  <c r="I124" i="14" s="1"/>
  <c r="M125" i="14"/>
  <c r="I125" i="14" s="1"/>
  <c r="M460" i="14"/>
  <c r="I460" i="14" s="1"/>
  <c r="M126" i="14"/>
  <c r="I126" i="14" s="1"/>
  <c r="M127" i="14"/>
  <c r="I127" i="14" s="1"/>
  <c r="M128" i="14"/>
  <c r="I128" i="14" s="1"/>
  <c r="M129" i="14"/>
  <c r="I129" i="14" s="1"/>
  <c r="M130" i="14"/>
  <c r="I130" i="14" s="1"/>
  <c r="M132" i="14"/>
  <c r="I132" i="14" s="1"/>
  <c r="M133" i="14"/>
  <c r="I133" i="14" s="1"/>
  <c r="M134" i="14"/>
  <c r="I134" i="14" s="1"/>
  <c r="M136" i="14"/>
  <c r="I136" i="14" s="1"/>
  <c r="M138" i="14"/>
  <c r="I138" i="14" s="1"/>
  <c r="M139" i="14"/>
  <c r="I139" i="14" s="1"/>
  <c r="M140" i="14"/>
  <c r="I140" i="14" s="1"/>
  <c r="M141" i="14"/>
  <c r="I141" i="14" s="1"/>
  <c r="M142" i="14"/>
  <c r="I142" i="14" s="1"/>
  <c r="M143" i="14"/>
  <c r="I143" i="14" s="1"/>
  <c r="M144" i="14"/>
  <c r="I144" i="14" s="1"/>
  <c r="M145" i="14"/>
  <c r="I145" i="14" s="1"/>
  <c r="M146" i="14"/>
  <c r="I146" i="14" s="1"/>
  <c r="M147" i="14"/>
  <c r="I147" i="14" s="1"/>
  <c r="M148" i="14"/>
  <c r="I148" i="14" s="1"/>
  <c r="M149" i="14"/>
  <c r="I149" i="14" s="1"/>
  <c r="M150" i="14"/>
  <c r="I150" i="14" s="1"/>
  <c r="M151" i="14"/>
  <c r="I151" i="14" s="1"/>
  <c r="M153" i="14"/>
  <c r="I153" i="14" s="1"/>
  <c r="M154" i="14"/>
  <c r="I154" i="14" s="1"/>
  <c r="M155" i="14"/>
  <c r="I155" i="14" s="1"/>
  <c r="M156" i="14"/>
  <c r="I156" i="14" s="1"/>
  <c r="M158" i="14"/>
  <c r="I158" i="14" s="1"/>
  <c r="M159" i="14"/>
  <c r="I159" i="14" s="1"/>
  <c r="M160" i="14"/>
  <c r="I160" i="14" s="1"/>
  <c r="M161" i="14"/>
  <c r="I161" i="14" s="1"/>
  <c r="M162" i="14"/>
  <c r="I162" i="14" s="1"/>
  <c r="M163" i="14"/>
  <c r="I163" i="14" s="1"/>
  <c r="M164" i="14"/>
  <c r="I164" i="14" s="1"/>
  <c r="M166" i="14"/>
  <c r="I166" i="14" s="1"/>
  <c r="M167" i="14"/>
  <c r="I167" i="14" s="1"/>
  <c r="M168" i="14"/>
  <c r="I168" i="14" s="1"/>
  <c r="M169" i="14"/>
  <c r="I169" i="14" s="1"/>
  <c r="M170" i="14"/>
  <c r="I170" i="14" s="1"/>
  <c r="M171" i="14"/>
  <c r="I171" i="14" s="1"/>
  <c r="M173" i="14"/>
  <c r="I173" i="14" s="1"/>
  <c r="M174" i="14"/>
  <c r="I174" i="14" s="1"/>
  <c r="M175" i="14"/>
  <c r="I175" i="14" s="1"/>
  <c r="M176" i="14"/>
  <c r="I176" i="14" s="1"/>
  <c r="M179" i="14"/>
  <c r="I179" i="14" s="1"/>
  <c r="M180" i="14"/>
  <c r="I180" i="14" s="1"/>
  <c r="M181" i="14"/>
  <c r="I181" i="14" s="1"/>
  <c r="M182" i="14"/>
  <c r="I182" i="14" s="1"/>
  <c r="M184" i="14"/>
  <c r="I184" i="14" s="1"/>
  <c r="M185" i="14"/>
  <c r="I185" i="14" s="1"/>
  <c r="M186" i="14"/>
  <c r="I186" i="14" s="1"/>
  <c r="M187" i="14"/>
  <c r="I187" i="14" s="1"/>
  <c r="M188" i="14"/>
  <c r="I188" i="14" s="1"/>
  <c r="M190" i="14"/>
  <c r="I190" i="14" s="1"/>
  <c r="M191" i="14"/>
  <c r="I191" i="14" s="1"/>
  <c r="M192" i="14"/>
  <c r="I192" i="14" s="1"/>
  <c r="M193" i="14"/>
  <c r="I193" i="14" s="1"/>
  <c r="M195" i="14"/>
  <c r="I195" i="14" s="1"/>
  <c r="M196" i="14"/>
  <c r="I196" i="14" s="1"/>
  <c r="M198" i="14"/>
  <c r="I198" i="14" s="1"/>
  <c r="M199" i="14"/>
  <c r="I199" i="14" s="1"/>
  <c r="M200" i="14"/>
  <c r="I200" i="14" s="1"/>
  <c r="M201" i="14"/>
  <c r="I201" i="14" s="1"/>
  <c r="M203" i="14"/>
  <c r="I203" i="14" s="1"/>
  <c r="M204" i="14"/>
  <c r="I204" i="14" s="1"/>
  <c r="M205" i="14"/>
  <c r="I205" i="14" s="1"/>
  <c r="M206" i="14"/>
  <c r="I206" i="14" s="1"/>
  <c r="M207" i="14"/>
  <c r="I207" i="14" s="1"/>
  <c r="M208" i="14"/>
  <c r="I208" i="14" s="1"/>
  <c r="M209" i="14"/>
  <c r="I209" i="14" s="1"/>
  <c r="M211" i="14"/>
  <c r="I211" i="14" s="1"/>
  <c r="M212" i="14"/>
  <c r="I212" i="14" s="1"/>
  <c r="M213" i="14"/>
  <c r="I213" i="14" s="1"/>
  <c r="M214" i="14"/>
  <c r="I214" i="14" s="1"/>
  <c r="M215" i="14"/>
  <c r="I215" i="14" s="1"/>
  <c r="M217" i="14"/>
  <c r="I217" i="14" s="1"/>
  <c r="M219" i="14"/>
  <c r="I219" i="14" s="1"/>
  <c r="M220" i="14"/>
  <c r="I220" i="14" s="1"/>
  <c r="M221" i="14"/>
  <c r="I221" i="14" s="1"/>
  <c r="M222" i="14"/>
  <c r="I222" i="14" s="1"/>
  <c r="M223" i="14"/>
  <c r="I223" i="14" s="1"/>
  <c r="M226" i="14"/>
  <c r="I226" i="14" s="1"/>
  <c r="M227" i="14"/>
  <c r="I227" i="14" s="1"/>
  <c r="M228" i="14"/>
  <c r="I228" i="14" s="1"/>
  <c r="M230" i="14"/>
  <c r="I230" i="14" s="1"/>
  <c r="M231" i="14"/>
  <c r="I231" i="14" s="1"/>
  <c r="M232" i="14"/>
  <c r="I232" i="14" s="1"/>
  <c r="M233" i="14"/>
  <c r="I233" i="14" s="1"/>
  <c r="M234" i="14"/>
  <c r="I234" i="14" s="1"/>
  <c r="M235" i="14"/>
  <c r="I235" i="14" s="1"/>
  <c r="M236" i="14"/>
  <c r="I236" i="14" s="1"/>
  <c r="M237" i="14"/>
  <c r="I237" i="14" s="1"/>
  <c r="M240" i="14"/>
  <c r="I240" i="14" s="1"/>
  <c r="M241" i="14"/>
  <c r="I241" i="14" s="1"/>
  <c r="M242" i="14"/>
  <c r="I242" i="14" s="1"/>
  <c r="M243" i="14"/>
  <c r="I243" i="14" s="1"/>
  <c r="M244" i="14"/>
  <c r="I244" i="14" s="1"/>
  <c r="M245" i="14"/>
  <c r="I245" i="14" s="1"/>
  <c r="M247" i="14"/>
  <c r="I247" i="14" s="1"/>
  <c r="M248" i="14"/>
  <c r="I248" i="14" s="1"/>
  <c r="M249" i="14"/>
  <c r="I249" i="14" s="1"/>
  <c r="M250" i="14"/>
  <c r="I250" i="14" s="1"/>
  <c r="M253" i="14"/>
  <c r="I253" i="14" s="1"/>
  <c r="M254" i="14"/>
  <c r="I254" i="14" s="1"/>
  <c r="M255" i="14"/>
  <c r="I255" i="14" s="1"/>
  <c r="M256" i="14"/>
  <c r="I256" i="14" s="1"/>
  <c r="M258" i="14"/>
  <c r="I258" i="14" s="1"/>
  <c r="M259" i="14"/>
  <c r="I259" i="14" s="1"/>
  <c r="M260" i="14"/>
  <c r="I260" i="14" s="1"/>
  <c r="M261" i="14"/>
  <c r="I261" i="14" s="1"/>
  <c r="M262" i="14"/>
  <c r="I262" i="14" s="1"/>
  <c r="M265" i="14"/>
  <c r="I265" i="14" s="1"/>
  <c r="M266" i="14"/>
  <c r="I266" i="14" s="1"/>
  <c r="M267" i="14"/>
  <c r="I267" i="14" s="1"/>
  <c r="M270" i="14"/>
  <c r="I270" i="14" s="1"/>
  <c r="M271" i="14"/>
  <c r="I271" i="14" s="1"/>
  <c r="M272" i="14"/>
  <c r="I272" i="14" s="1"/>
  <c r="M274" i="14"/>
  <c r="I274" i="14" s="1"/>
  <c r="M273" i="14"/>
  <c r="I273" i="14" s="1"/>
  <c r="M275" i="14"/>
  <c r="I275" i="14" s="1"/>
  <c r="M276" i="14"/>
  <c r="I276" i="14" s="1"/>
  <c r="M277" i="14"/>
  <c r="I277" i="14" s="1"/>
  <c r="M278" i="14"/>
  <c r="I278" i="14" s="1"/>
  <c r="M280" i="14"/>
  <c r="I280" i="14" s="1"/>
  <c r="M281" i="14"/>
  <c r="I281" i="14" s="1"/>
  <c r="M282" i="14"/>
  <c r="I282" i="14" s="1"/>
  <c r="M283" i="14"/>
  <c r="I283" i="14" s="1"/>
  <c r="M284" i="14"/>
  <c r="I284" i="14" s="1"/>
  <c r="M285" i="14"/>
  <c r="I285" i="14" s="1"/>
  <c r="M286" i="14"/>
  <c r="I286" i="14" s="1"/>
  <c r="M287" i="14"/>
  <c r="I287" i="14" s="1"/>
  <c r="M288" i="14"/>
  <c r="I288" i="14" s="1"/>
  <c r="M289" i="14"/>
  <c r="I289" i="14" s="1"/>
  <c r="M290" i="14"/>
  <c r="I290" i="14" s="1"/>
  <c r="M291" i="14"/>
  <c r="I291" i="14" s="1"/>
  <c r="M294" i="14"/>
  <c r="I294" i="14" s="1"/>
  <c r="M295" i="14"/>
  <c r="I295" i="14" s="1"/>
  <c r="M296" i="14"/>
  <c r="I296" i="14" s="1"/>
  <c r="M299" i="14"/>
  <c r="I299" i="14" s="1"/>
  <c r="M300" i="14"/>
  <c r="I300" i="14" s="1"/>
  <c r="M301" i="14"/>
  <c r="I301" i="14" s="1"/>
  <c r="M303" i="14"/>
  <c r="I303" i="14" s="1"/>
  <c r="M304" i="14"/>
  <c r="I304" i="14" s="1"/>
  <c r="M305" i="14"/>
  <c r="I305" i="14" s="1"/>
  <c r="M306" i="14"/>
  <c r="I306" i="14" s="1"/>
  <c r="M307" i="14"/>
  <c r="I307" i="14" s="1"/>
  <c r="M309" i="14"/>
  <c r="I309" i="14" s="1"/>
  <c r="M310" i="14"/>
  <c r="I310" i="14" s="1"/>
  <c r="M311" i="14"/>
  <c r="I311" i="14" s="1"/>
  <c r="M312" i="14"/>
  <c r="I312" i="14" s="1"/>
  <c r="M314" i="14"/>
  <c r="I314" i="14" s="1"/>
  <c r="M317" i="14"/>
  <c r="I317" i="14" s="1"/>
  <c r="M318" i="14"/>
  <c r="I318" i="14" s="1"/>
  <c r="M320" i="14"/>
  <c r="I320" i="14" s="1"/>
  <c r="M321" i="14"/>
  <c r="I321" i="14" s="1"/>
  <c r="M323" i="14"/>
  <c r="I323" i="14" s="1"/>
  <c r="M325" i="14"/>
  <c r="I325" i="14" s="1"/>
  <c r="M326" i="14"/>
  <c r="I326" i="14" s="1"/>
  <c r="M327" i="14"/>
  <c r="I327" i="14" s="1"/>
  <c r="M328" i="14"/>
  <c r="I328" i="14" s="1"/>
  <c r="M329" i="14"/>
  <c r="I329" i="14" s="1"/>
  <c r="M330" i="14"/>
  <c r="I330" i="14" s="1"/>
  <c r="M331" i="14"/>
  <c r="I331" i="14" s="1"/>
  <c r="M333" i="14"/>
  <c r="I333" i="14" s="1"/>
  <c r="M334" i="14"/>
  <c r="I334" i="14" s="1"/>
  <c r="M335" i="14"/>
  <c r="I335" i="14" s="1"/>
  <c r="M336" i="14"/>
  <c r="I336" i="14" s="1"/>
  <c r="M337" i="14"/>
  <c r="I337" i="14" s="1"/>
  <c r="M338" i="14"/>
  <c r="I338" i="14" s="1"/>
  <c r="M339" i="14"/>
  <c r="I339" i="14" s="1"/>
  <c r="M340" i="14"/>
  <c r="I340" i="14" s="1"/>
  <c r="M342" i="14"/>
  <c r="I342" i="14" s="1"/>
  <c r="M343" i="14"/>
  <c r="I343" i="14" s="1"/>
  <c r="M344" i="14"/>
  <c r="I344" i="14" s="1"/>
  <c r="M345" i="14"/>
  <c r="I345" i="14" s="1"/>
  <c r="M346" i="14"/>
  <c r="I346" i="14" s="1"/>
  <c r="M347" i="14"/>
  <c r="I347" i="14" s="1"/>
  <c r="M348" i="14"/>
  <c r="I348" i="14" s="1"/>
  <c r="M349" i="14"/>
  <c r="I349" i="14" s="1"/>
  <c r="M350" i="14"/>
  <c r="I350" i="14" s="1"/>
  <c r="M351" i="14"/>
  <c r="I351" i="14" s="1"/>
  <c r="M352" i="14"/>
  <c r="I352" i="14" s="1"/>
  <c r="M353" i="14"/>
  <c r="I353" i="14" s="1"/>
  <c r="M355" i="14"/>
  <c r="I355" i="14" s="1"/>
  <c r="M356" i="14"/>
  <c r="I356" i="14" s="1"/>
  <c r="M357" i="14"/>
  <c r="I357" i="14" s="1"/>
  <c r="M358" i="14"/>
  <c r="I358" i="14" s="1"/>
  <c r="M359" i="14"/>
  <c r="I359" i="14" s="1"/>
  <c r="M361" i="14"/>
  <c r="I361" i="14" s="1"/>
  <c r="M362" i="14"/>
  <c r="I362" i="14" s="1"/>
  <c r="M363" i="14"/>
  <c r="I363" i="14" s="1"/>
  <c r="M365" i="14"/>
  <c r="I365" i="14" s="1"/>
  <c r="M366" i="14"/>
  <c r="I366" i="14" s="1"/>
  <c r="M367" i="14"/>
  <c r="I367" i="14" s="1"/>
  <c r="M368" i="14"/>
  <c r="I368" i="14" s="1"/>
  <c r="M369" i="14"/>
  <c r="I369" i="14" s="1"/>
  <c r="M370" i="14"/>
  <c r="I370" i="14" s="1"/>
  <c r="M371" i="14"/>
  <c r="I371" i="14" s="1"/>
  <c r="M374" i="14"/>
  <c r="I374" i="14" s="1"/>
  <c r="M376" i="14"/>
  <c r="I376" i="14" s="1"/>
  <c r="M377" i="14"/>
  <c r="I377" i="14" s="1"/>
  <c r="M378" i="14"/>
  <c r="I378" i="14" s="1"/>
  <c r="M379" i="14"/>
  <c r="I379" i="14" s="1"/>
  <c r="M381" i="14"/>
  <c r="I381" i="14" s="1"/>
  <c r="M382" i="14"/>
  <c r="I382" i="14" s="1"/>
  <c r="M383" i="14"/>
  <c r="I383" i="14" s="1"/>
  <c r="M384" i="14"/>
  <c r="I384" i="14" s="1"/>
  <c r="M385" i="14"/>
  <c r="I385" i="14" s="1"/>
  <c r="M386" i="14"/>
  <c r="I386" i="14" s="1"/>
  <c r="M387" i="14"/>
  <c r="I387" i="14" s="1"/>
  <c r="M388" i="14"/>
  <c r="I388" i="14" s="1"/>
  <c r="M389" i="14"/>
  <c r="I389" i="14" s="1"/>
  <c r="M390" i="14"/>
  <c r="I390" i="14" s="1"/>
  <c r="M391" i="14"/>
  <c r="I391" i="14" s="1"/>
  <c r="M393" i="14"/>
  <c r="I393" i="14" s="1"/>
  <c r="M394" i="14"/>
  <c r="I394" i="14" s="1"/>
  <c r="M395" i="14"/>
  <c r="I395" i="14" s="1"/>
  <c r="M397" i="14"/>
  <c r="I397" i="14" s="1"/>
  <c r="M398" i="14"/>
  <c r="I398" i="14" s="1"/>
  <c r="M399" i="14"/>
  <c r="I399" i="14" s="1"/>
  <c r="M400" i="14"/>
  <c r="I400" i="14" s="1"/>
  <c r="M401" i="14"/>
  <c r="I401" i="14" s="1"/>
  <c r="M402" i="14"/>
  <c r="I402" i="14" s="1"/>
  <c r="M404" i="14"/>
  <c r="I404" i="14" s="1"/>
  <c r="M405" i="14"/>
  <c r="I405" i="14" s="1"/>
  <c r="M406" i="14"/>
  <c r="I406" i="14" s="1"/>
  <c r="M408" i="14"/>
  <c r="I408" i="14" s="1"/>
  <c r="M409" i="14"/>
  <c r="I409" i="14" s="1"/>
  <c r="M410" i="14"/>
  <c r="I410" i="14" s="1"/>
  <c r="M411" i="14"/>
  <c r="I411" i="14" s="1"/>
  <c r="M412" i="14"/>
  <c r="I412" i="14" s="1"/>
  <c r="M413" i="14"/>
  <c r="I413" i="14" s="1"/>
  <c r="M414" i="14"/>
  <c r="I414" i="14" s="1"/>
  <c r="M415" i="14"/>
  <c r="I415" i="14" s="1"/>
  <c r="M416" i="14"/>
  <c r="I416" i="14" s="1"/>
  <c r="M418" i="14"/>
  <c r="I418" i="14" s="1"/>
  <c r="M419" i="14"/>
  <c r="I419" i="14" s="1"/>
  <c r="M420" i="14"/>
  <c r="I420" i="14" s="1"/>
  <c r="M422" i="14"/>
  <c r="I422" i="14" s="1"/>
  <c r="M423" i="14"/>
  <c r="I423" i="14" s="1"/>
  <c r="M424" i="14"/>
  <c r="I424" i="14" s="1"/>
  <c r="M425" i="14"/>
  <c r="I425" i="14" s="1"/>
  <c r="M426" i="14"/>
  <c r="I426" i="14" s="1"/>
  <c r="M427" i="14"/>
  <c r="I427" i="14" s="1"/>
  <c r="M429" i="14"/>
  <c r="I429" i="14" s="1"/>
  <c r="M430" i="14"/>
  <c r="I430" i="14" s="1"/>
  <c r="M431" i="14"/>
  <c r="I431" i="14" s="1"/>
  <c r="M432" i="14"/>
  <c r="I432" i="14" s="1"/>
  <c r="M433" i="14"/>
  <c r="I433" i="14" s="1"/>
  <c r="M436" i="14"/>
  <c r="I436" i="14" s="1"/>
  <c r="M437" i="14"/>
  <c r="I437" i="14" s="1"/>
  <c r="M438" i="14"/>
  <c r="I438" i="14" s="1"/>
  <c r="M439" i="14"/>
  <c r="I439" i="14" s="1"/>
  <c r="M440" i="14"/>
  <c r="I440" i="14" s="1"/>
  <c r="M441" i="14"/>
  <c r="I441" i="14" s="1"/>
  <c r="M442" i="14"/>
  <c r="I442" i="14" s="1"/>
  <c r="M444" i="14"/>
  <c r="I444" i="14" s="1"/>
  <c r="M445" i="14"/>
  <c r="I445" i="14" s="1"/>
  <c r="M447" i="14"/>
  <c r="I447" i="14" s="1"/>
  <c r="M448" i="14"/>
  <c r="I448" i="14" s="1"/>
  <c r="M449" i="14"/>
  <c r="I449" i="14" s="1"/>
  <c r="M450" i="14"/>
  <c r="I450" i="14" s="1"/>
  <c r="M452" i="14"/>
  <c r="I452" i="14" s="1"/>
  <c r="M453" i="14"/>
  <c r="I453" i="14" s="1"/>
  <c r="M454" i="14"/>
  <c r="I454" i="14" s="1"/>
  <c r="M455" i="14"/>
  <c r="I455" i="14" s="1"/>
  <c r="M456" i="14"/>
  <c r="I456" i="14" s="1"/>
  <c r="M457" i="14"/>
  <c r="I457" i="14" s="1"/>
  <c r="M458" i="14"/>
  <c r="I458" i="14" s="1"/>
  <c r="M459" i="14"/>
  <c r="I459" i="14" s="1"/>
  <c r="M462" i="14"/>
  <c r="I462" i="14" s="1"/>
  <c r="M463" i="14"/>
  <c r="I463" i="14" s="1"/>
  <c r="M464" i="14"/>
  <c r="I464" i="14" s="1"/>
  <c r="M465" i="14"/>
  <c r="I465" i="14" s="1"/>
  <c r="M469" i="14"/>
  <c r="I469" i="14" s="1"/>
  <c r="M470" i="14"/>
  <c r="I470" i="14" s="1"/>
  <c r="M471" i="14"/>
  <c r="I471" i="14" s="1"/>
  <c r="M472" i="14"/>
  <c r="I472" i="14" s="1"/>
  <c r="M473" i="14"/>
  <c r="I473" i="14" s="1"/>
  <c r="M476" i="14"/>
  <c r="I476" i="14" s="1"/>
  <c r="M479" i="14"/>
  <c r="I479" i="14" s="1"/>
  <c r="M480" i="14"/>
  <c r="I480" i="14" s="1"/>
  <c r="M481" i="14"/>
  <c r="I481" i="14" s="1"/>
  <c r="M482" i="14"/>
  <c r="I482" i="14" s="1"/>
  <c r="M483" i="14"/>
  <c r="I483" i="14" s="1"/>
  <c r="M486" i="14"/>
  <c r="I486" i="14" s="1"/>
  <c r="M487" i="14"/>
  <c r="I487" i="14" s="1"/>
  <c r="M488" i="14"/>
  <c r="I488" i="14" s="1"/>
  <c r="M489" i="14"/>
  <c r="I489" i="14" s="1"/>
  <c r="M491" i="14"/>
  <c r="I491" i="14" s="1"/>
  <c r="M493" i="14"/>
  <c r="I493" i="14" s="1"/>
  <c r="M492" i="14"/>
  <c r="I492" i="14" s="1"/>
  <c r="M494" i="14"/>
  <c r="I494" i="14" s="1"/>
  <c r="M495" i="14"/>
  <c r="I495" i="14" s="1"/>
  <c r="M496" i="14"/>
  <c r="I496" i="14" s="1"/>
  <c r="M497" i="14"/>
  <c r="I497" i="14" s="1"/>
  <c r="M498" i="14"/>
  <c r="I498" i="14" s="1"/>
  <c r="M499" i="14"/>
  <c r="I499" i="14" s="1"/>
  <c r="M500" i="14"/>
  <c r="I500" i="14" s="1"/>
  <c r="M501" i="14"/>
  <c r="I501" i="14" s="1"/>
  <c r="M502" i="14"/>
  <c r="I502" i="14" s="1"/>
  <c r="M504" i="14"/>
  <c r="I504" i="14" s="1"/>
  <c r="M505" i="14"/>
  <c r="I505" i="14" s="1"/>
  <c r="M506" i="14"/>
  <c r="I506" i="14" s="1"/>
  <c r="M507" i="14"/>
  <c r="I507" i="14" s="1"/>
  <c r="M508" i="14"/>
  <c r="I508" i="14" s="1"/>
  <c r="M509" i="14"/>
  <c r="I509" i="14" s="1"/>
  <c r="M510" i="14"/>
  <c r="I510" i="14" s="1"/>
  <c r="M511" i="14"/>
  <c r="I511" i="14" s="1"/>
  <c r="M512" i="14"/>
  <c r="I512" i="14" s="1"/>
  <c r="M513" i="14"/>
  <c r="I513" i="14" s="1"/>
  <c r="M514" i="14"/>
  <c r="I514" i="14" s="1"/>
  <c r="M515" i="14"/>
  <c r="I515" i="14" s="1"/>
  <c r="M516" i="14"/>
  <c r="I516" i="14" s="1"/>
  <c r="M518" i="14"/>
  <c r="I518" i="14" s="1"/>
  <c r="M519" i="14"/>
  <c r="I519" i="14" s="1"/>
  <c r="M520" i="14"/>
  <c r="I520" i="14" s="1"/>
  <c r="M521" i="14"/>
  <c r="I521" i="14" s="1"/>
  <c r="M522" i="14"/>
  <c r="I522" i="14" s="1"/>
  <c r="M523" i="14"/>
  <c r="I523" i="14" s="1"/>
  <c r="M524" i="14"/>
  <c r="I524" i="14" s="1"/>
  <c r="M525" i="14"/>
  <c r="I525" i="14" s="1"/>
  <c r="M527" i="14"/>
  <c r="I527" i="14" s="1"/>
  <c r="M528" i="14"/>
  <c r="I528" i="14" s="1"/>
  <c r="M529" i="14"/>
  <c r="I529" i="14" s="1"/>
  <c r="M531" i="14"/>
  <c r="I531" i="14" s="1"/>
  <c r="M533" i="14"/>
  <c r="I533" i="14" s="1"/>
  <c r="M534" i="14"/>
  <c r="I534" i="14" s="1"/>
  <c r="M535" i="14"/>
  <c r="I535" i="14" s="1"/>
  <c r="M536" i="14"/>
  <c r="I536" i="14" s="1"/>
  <c r="M539" i="14"/>
  <c r="I539" i="14" s="1"/>
  <c r="M540" i="14"/>
  <c r="I540" i="14" s="1"/>
  <c r="M541" i="14"/>
  <c r="I541" i="14" s="1"/>
  <c r="M542" i="14"/>
  <c r="I542" i="14" s="1"/>
  <c r="M543" i="14"/>
  <c r="I543" i="14" s="1"/>
  <c r="M544" i="14"/>
  <c r="I544" i="14" s="1"/>
  <c r="M545" i="14"/>
  <c r="I545" i="14" s="1"/>
  <c r="M546" i="14"/>
  <c r="I546" i="14" s="1"/>
  <c r="M547" i="14"/>
  <c r="I547" i="14" s="1"/>
  <c r="M548" i="14"/>
  <c r="I548" i="14" s="1"/>
  <c r="M549" i="14"/>
  <c r="I549" i="14" s="1"/>
  <c r="M550" i="14"/>
  <c r="I550" i="14" s="1"/>
  <c r="M551" i="14"/>
  <c r="I551" i="14" s="1"/>
  <c r="M552" i="14"/>
  <c r="I552" i="14" s="1"/>
  <c r="M554" i="14"/>
  <c r="I554" i="14" s="1"/>
  <c r="M555" i="14"/>
  <c r="I555" i="14" s="1"/>
  <c r="M556" i="14"/>
  <c r="I556" i="14" s="1"/>
  <c r="M558" i="14"/>
  <c r="I558" i="14" s="1"/>
  <c r="M559" i="14"/>
  <c r="I559" i="14" s="1"/>
  <c r="M560" i="14"/>
  <c r="I560" i="14" s="1"/>
  <c r="M561" i="14"/>
  <c r="I561" i="14" s="1"/>
  <c r="M562" i="14"/>
  <c r="I562" i="14" s="1"/>
  <c r="M563" i="14"/>
  <c r="I563" i="14" s="1"/>
  <c r="M565" i="14"/>
  <c r="I565" i="14" s="1"/>
  <c r="M566" i="14"/>
  <c r="I566" i="14" s="1"/>
  <c r="M567" i="14"/>
  <c r="I567" i="14" s="1"/>
  <c r="M568" i="14"/>
  <c r="I568" i="14" s="1"/>
  <c r="M569" i="14"/>
  <c r="I569" i="14" s="1"/>
  <c r="M570" i="14"/>
  <c r="I570" i="14" s="1"/>
  <c r="M571" i="14"/>
  <c r="I571" i="14" s="1"/>
  <c r="M573" i="14"/>
  <c r="I573" i="14" s="1"/>
  <c r="M574" i="14"/>
  <c r="I574" i="14" s="1"/>
  <c r="M575" i="14"/>
  <c r="I575" i="14" s="1"/>
  <c r="M576" i="14"/>
  <c r="I576" i="14" s="1"/>
  <c r="M578" i="14"/>
  <c r="I578" i="14" s="1"/>
  <c r="M579" i="14"/>
  <c r="I579" i="14" s="1"/>
  <c r="M580" i="14"/>
  <c r="I580" i="14" s="1"/>
  <c r="M581" i="14"/>
  <c r="I581" i="14" s="1"/>
  <c r="M582" i="14"/>
  <c r="I582" i="14" s="1"/>
  <c r="M583" i="14"/>
  <c r="I583" i="14" s="1"/>
  <c r="M587" i="14"/>
  <c r="I587" i="14" s="1"/>
  <c r="M588" i="14"/>
  <c r="I588" i="14" s="1"/>
  <c r="M589" i="14"/>
  <c r="I589" i="14" s="1"/>
  <c r="M590" i="14"/>
  <c r="I590" i="14" s="1"/>
  <c r="M591" i="14"/>
  <c r="I591" i="14" s="1"/>
  <c r="M592" i="14"/>
  <c r="I592" i="14" s="1"/>
  <c r="M594" i="14"/>
  <c r="I594" i="14" s="1"/>
  <c r="M596" i="14"/>
  <c r="I596" i="14" s="1"/>
  <c r="M598" i="14"/>
  <c r="I598" i="14" s="1"/>
  <c r="M599" i="14"/>
  <c r="I599" i="14" s="1"/>
  <c r="M600" i="14"/>
  <c r="I600" i="14" s="1"/>
  <c r="M601" i="14"/>
  <c r="I601" i="14" s="1"/>
  <c r="M602" i="14"/>
  <c r="I602" i="14" s="1"/>
  <c r="M605" i="14"/>
  <c r="I605" i="14" s="1"/>
  <c r="M606" i="14"/>
  <c r="I606" i="14" s="1"/>
  <c r="M607" i="14"/>
  <c r="I607" i="14" s="1"/>
  <c r="M608" i="14"/>
  <c r="I608" i="14" s="1"/>
  <c r="M610" i="14"/>
  <c r="I610" i="14" s="1"/>
  <c r="M611" i="14"/>
  <c r="I611" i="14" s="1"/>
  <c r="M612" i="14"/>
  <c r="I612" i="14" s="1"/>
  <c r="M613" i="14"/>
  <c r="I613" i="14" s="1"/>
  <c r="M614" i="14"/>
  <c r="I614" i="14" s="1"/>
  <c r="M615" i="14"/>
  <c r="I615" i="14" s="1"/>
  <c r="M616" i="14"/>
  <c r="I616" i="14" s="1"/>
  <c r="M617" i="14"/>
  <c r="I617" i="14" s="1"/>
  <c r="M618" i="14"/>
  <c r="I618" i="14" s="1"/>
  <c r="M619" i="14"/>
  <c r="I619" i="14" s="1"/>
  <c r="M620" i="14"/>
  <c r="I620" i="14" s="1"/>
  <c r="M621" i="14"/>
  <c r="I621" i="14" s="1"/>
  <c r="M622" i="14"/>
  <c r="I622" i="14" s="1"/>
  <c r="M623" i="14"/>
  <c r="I623" i="14" s="1"/>
  <c r="M625" i="14"/>
  <c r="I625" i="14" s="1"/>
  <c r="M626" i="14"/>
  <c r="I626" i="14" s="1"/>
  <c r="M627" i="14"/>
  <c r="I627" i="14" s="1"/>
  <c r="M631" i="14"/>
  <c r="I631" i="14" s="1"/>
  <c r="F4" i="14"/>
  <c r="F6" i="14"/>
  <c r="F7" i="14"/>
  <c r="F8" i="14"/>
  <c r="F9" i="14"/>
  <c r="F11" i="14"/>
  <c r="F12" i="14"/>
  <c r="F13" i="14"/>
  <c r="F15" i="14"/>
  <c r="F16" i="14"/>
  <c r="F17" i="14"/>
  <c r="F18" i="14"/>
  <c r="F20" i="14"/>
  <c r="F23" i="14"/>
  <c r="F24" i="14"/>
  <c r="F25" i="14"/>
  <c r="F28" i="14"/>
  <c r="F29" i="14"/>
  <c r="F31" i="14"/>
  <c r="F32" i="14"/>
  <c r="F34" i="14"/>
  <c r="F35" i="14"/>
  <c r="F37" i="14"/>
  <c r="F38" i="14"/>
  <c r="F39" i="14"/>
  <c r="F41" i="14"/>
  <c r="F42" i="14"/>
  <c r="F46" i="14"/>
  <c r="F48" i="14"/>
  <c r="F49" i="14"/>
  <c r="F50" i="14"/>
  <c r="F52" i="14"/>
  <c r="F53" i="14"/>
  <c r="F54" i="14"/>
  <c r="F56" i="14"/>
  <c r="F57" i="14"/>
  <c r="F58" i="14"/>
  <c r="F59" i="14"/>
  <c r="F61" i="14"/>
  <c r="F62" i="14"/>
  <c r="F63" i="14"/>
  <c r="F64" i="14"/>
  <c r="F65" i="14"/>
  <c r="F68" i="14"/>
  <c r="F69" i="14"/>
  <c r="F71" i="14"/>
  <c r="F72" i="14"/>
  <c r="F73" i="14"/>
  <c r="F74" i="14"/>
  <c r="F75" i="14"/>
  <c r="F79" i="14"/>
  <c r="F80" i="14"/>
  <c r="F81" i="14"/>
  <c r="F82" i="14"/>
  <c r="F83" i="14"/>
  <c r="F84" i="14"/>
  <c r="F85" i="14"/>
  <c r="F86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7" i="14"/>
  <c r="F108" i="14"/>
  <c r="F109" i="14"/>
  <c r="F110" i="14"/>
  <c r="F111" i="14"/>
  <c r="F113" i="14"/>
  <c r="F114" i="14"/>
  <c r="F115" i="14"/>
  <c r="F116" i="14"/>
  <c r="F117" i="14"/>
  <c r="F118" i="14"/>
  <c r="F120" i="14"/>
  <c r="F121" i="14"/>
  <c r="F123" i="14"/>
  <c r="F124" i="14"/>
  <c r="F125" i="14"/>
  <c r="F460" i="14"/>
  <c r="F126" i="14"/>
  <c r="F127" i="14"/>
  <c r="F128" i="14"/>
  <c r="F129" i="14"/>
  <c r="F130" i="14"/>
  <c r="F132" i="14"/>
  <c r="F133" i="14"/>
  <c r="F134" i="14"/>
  <c r="F136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3" i="14"/>
  <c r="F154" i="14"/>
  <c r="F155" i="14"/>
  <c r="F156" i="14"/>
  <c r="F158" i="14"/>
  <c r="F159" i="14"/>
  <c r="F160" i="14"/>
  <c r="F161" i="14"/>
  <c r="F162" i="14"/>
  <c r="F163" i="14"/>
  <c r="F164" i="14"/>
  <c r="F166" i="14"/>
  <c r="F167" i="14"/>
  <c r="F168" i="14"/>
  <c r="F169" i="14"/>
  <c r="F170" i="14"/>
  <c r="F171" i="14"/>
  <c r="F173" i="14"/>
  <c r="F174" i="14"/>
  <c r="F175" i="14"/>
  <c r="F176" i="14"/>
  <c r="F179" i="14"/>
  <c r="F180" i="14"/>
  <c r="F181" i="14"/>
  <c r="F182" i="14"/>
  <c r="F184" i="14"/>
  <c r="F185" i="14"/>
  <c r="F186" i="14"/>
  <c r="F187" i="14"/>
  <c r="F188" i="14"/>
  <c r="F190" i="14"/>
  <c r="F191" i="14"/>
  <c r="F192" i="14"/>
  <c r="F193" i="14"/>
  <c r="F195" i="14"/>
  <c r="F196" i="14"/>
  <c r="F198" i="14"/>
  <c r="F199" i="14"/>
  <c r="F200" i="14"/>
  <c r="F201" i="14"/>
  <c r="F203" i="14"/>
  <c r="F204" i="14"/>
  <c r="F205" i="14"/>
  <c r="F206" i="14"/>
  <c r="F207" i="14"/>
  <c r="F208" i="14"/>
  <c r="F209" i="14"/>
  <c r="F211" i="14"/>
  <c r="F212" i="14"/>
  <c r="F213" i="14"/>
  <c r="F214" i="14"/>
  <c r="F215" i="14"/>
  <c r="F217" i="14"/>
  <c r="F219" i="14"/>
  <c r="F220" i="14"/>
  <c r="F221" i="14"/>
  <c r="F222" i="14"/>
  <c r="F223" i="14"/>
  <c r="F226" i="14"/>
  <c r="F227" i="14"/>
  <c r="F228" i="14"/>
  <c r="F230" i="14"/>
  <c r="F231" i="14"/>
  <c r="F232" i="14"/>
  <c r="F233" i="14"/>
  <c r="F234" i="14"/>
  <c r="F235" i="14"/>
  <c r="F236" i="14"/>
  <c r="F237" i="14"/>
  <c r="F240" i="14"/>
  <c r="F241" i="14"/>
  <c r="F242" i="14"/>
  <c r="F243" i="14"/>
  <c r="F244" i="14"/>
  <c r="F245" i="14"/>
  <c r="F247" i="14"/>
  <c r="F248" i="14"/>
  <c r="F249" i="14"/>
  <c r="F250" i="14"/>
  <c r="F253" i="14"/>
  <c r="F254" i="14"/>
  <c r="F255" i="14"/>
  <c r="F256" i="14"/>
  <c r="F258" i="14"/>
  <c r="F259" i="14"/>
  <c r="F260" i="14"/>
  <c r="F261" i="14"/>
  <c r="F262" i="14"/>
  <c r="F265" i="14"/>
  <c r="F266" i="14"/>
  <c r="F267" i="14"/>
  <c r="F270" i="14"/>
  <c r="F271" i="14"/>
  <c r="F272" i="14"/>
  <c r="F274" i="14"/>
  <c r="F273" i="14"/>
  <c r="F275" i="14"/>
  <c r="F276" i="14"/>
  <c r="F277" i="14"/>
  <c r="F278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4" i="14"/>
  <c r="F295" i="14"/>
  <c r="F296" i="14"/>
  <c r="F299" i="14"/>
  <c r="F300" i="14"/>
  <c r="F301" i="14"/>
  <c r="F303" i="14"/>
  <c r="F304" i="14"/>
  <c r="F305" i="14"/>
  <c r="F306" i="14"/>
  <c r="F307" i="14"/>
  <c r="F309" i="14"/>
  <c r="F310" i="14"/>
  <c r="F311" i="14"/>
  <c r="F312" i="14"/>
  <c r="F314" i="14"/>
  <c r="F317" i="14"/>
  <c r="F318" i="14"/>
  <c r="F320" i="14"/>
  <c r="F321" i="14"/>
  <c r="F323" i="14"/>
  <c r="F325" i="14"/>
  <c r="F326" i="14"/>
  <c r="F327" i="14"/>
  <c r="F328" i="14"/>
  <c r="F329" i="14"/>
  <c r="F330" i="14"/>
  <c r="F331" i="14"/>
  <c r="F333" i="14"/>
  <c r="F334" i="14"/>
  <c r="F335" i="14"/>
  <c r="F336" i="14"/>
  <c r="F337" i="14"/>
  <c r="F338" i="14"/>
  <c r="F339" i="14"/>
  <c r="F340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5" i="14"/>
  <c r="F356" i="14"/>
  <c r="F357" i="14"/>
  <c r="F358" i="14"/>
  <c r="F359" i="14"/>
  <c r="F361" i="14"/>
  <c r="F362" i="14"/>
  <c r="F363" i="14"/>
  <c r="F365" i="14"/>
  <c r="F366" i="14"/>
  <c r="F367" i="14"/>
  <c r="F368" i="14"/>
  <c r="F369" i="14"/>
  <c r="F370" i="14"/>
  <c r="F371" i="14"/>
  <c r="F374" i="14"/>
  <c r="F376" i="14"/>
  <c r="F377" i="14"/>
  <c r="F378" i="14"/>
  <c r="F379" i="14"/>
  <c r="F381" i="14"/>
  <c r="F382" i="14"/>
  <c r="F383" i="14"/>
  <c r="F384" i="14"/>
  <c r="F385" i="14"/>
  <c r="F386" i="14"/>
  <c r="F387" i="14"/>
  <c r="F388" i="14"/>
  <c r="F389" i="14"/>
  <c r="F390" i="14"/>
  <c r="F391" i="14"/>
  <c r="F393" i="14"/>
  <c r="F394" i="14"/>
  <c r="F395" i="14"/>
  <c r="F397" i="14"/>
  <c r="F398" i="14"/>
  <c r="F399" i="14"/>
  <c r="F400" i="14"/>
  <c r="F401" i="14"/>
  <c r="F402" i="14"/>
  <c r="F404" i="14"/>
  <c r="F405" i="14"/>
  <c r="F406" i="14"/>
  <c r="F408" i="14"/>
  <c r="F409" i="14"/>
  <c r="F410" i="14"/>
  <c r="F411" i="14"/>
  <c r="F412" i="14"/>
  <c r="F413" i="14"/>
  <c r="F414" i="14"/>
  <c r="F415" i="14"/>
  <c r="F416" i="14"/>
  <c r="F418" i="14"/>
  <c r="F419" i="14"/>
  <c r="F420" i="14"/>
  <c r="F422" i="14"/>
  <c r="F423" i="14"/>
  <c r="F424" i="14"/>
  <c r="F425" i="14"/>
  <c r="F426" i="14"/>
  <c r="F427" i="14"/>
  <c r="F429" i="14"/>
  <c r="F430" i="14"/>
  <c r="F431" i="14"/>
  <c r="F432" i="14"/>
  <c r="F433" i="14"/>
  <c r="F436" i="14"/>
  <c r="F437" i="14"/>
  <c r="F438" i="14"/>
  <c r="F439" i="14"/>
  <c r="F440" i="14"/>
  <c r="F441" i="14"/>
  <c r="F442" i="14"/>
  <c r="F444" i="14"/>
  <c r="F445" i="14"/>
  <c r="F447" i="14"/>
  <c r="F448" i="14"/>
  <c r="F449" i="14"/>
  <c r="F450" i="14"/>
  <c r="F452" i="14"/>
  <c r="F453" i="14"/>
  <c r="F454" i="14"/>
  <c r="F455" i="14"/>
  <c r="F456" i="14"/>
  <c r="F457" i="14"/>
  <c r="F458" i="14"/>
  <c r="F459" i="14"/>
  <c r="F462" i="14"/>
  <c r="F463" i="14"/>
  <c r="F464" i="14"/>
  <c r="F465" i="14"/>
  <c r="F469" i="14"/>
  <c r="F470" i="14"/>
  <c r="F471" i="14"/>
  <c r="F472" i="14"/>
  <c r="F473" i="14"/>
  <c r="F476" i="14"/>
  <c r="F479" i="14"/>
  <c r="F480" i="14"/>
  <c r="F481" i="14"/>
  <c r="F482" i="14"/>
  <c r="F483" i="14"/>
  <c r="F486" i="14"/>
  <c r="F487" i="14"/>
  <c r="F488" i="14"/>
  <c r="F489" i="14"/>
  <c r="F491" i="14"/>
  <c r="F493" i="14"/>
  <c r="F492" i="14"/>
  <c r="F494" i="14"/>
  <c r="F495" i="14"/>
  <c r="F496" i="14"/>
  <c r="F497" i="14"/>
  <c r="F498" i="14"/>
  <c r="F499" i="14"/>
  <c r="F500" i="14"/>
  <c r="F501" i="14"/>
  <c r="F502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8" i="14"/>
  <c r="F519" i="14"/>
  <c r="F520" i="14"/>
  <c r="F521" i="14"/>
  <c r="F522" i="14"/>
  <c r="F523" i="14"/>
  <c r="F524" i="14"/>
  <c r="F525" i="14"/>
  <c r="F527" i="14"/>
  <c r="F528" i="14"/>
  <c r="F529" i="14"/>
  <c r="F531" i="14"/>
  <c r="F533" i="14"/>
  <c r="F534" i="14"/>
  <c r="F535" i="14"/>
  <c r="F536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4" i="14"/>
  <c r="F555" i="14"/>
  <c r="F556" i="14"/>
  <c r="F558" i="14"/>
  <c r="F559" i="14"/>
  <c r="F560" i="14"/>
  <c r="F561" i="14"/>
  <c r="F562" i="14"/>
  <c r="F563" i="14"/>
  <c r="F565" i="14"/>
  <c r="F566" i="14"/>
  <c r="F567" i="14"/>
  <c r="F568" i="14"/>
  <c r="F569" i="14"/>
  <c r="F570" i="14"/>
  <c r="F571" i="14"/>
  <c r="F573" i="14"/>
  <c r="F574" i="14"/>
  <c r="F575" i="14"/>
  <c r="F576" i="14"/>
  <c r="F578" i="14"/>
  <c r="F579" i="14"/>
  <c r="F580" i="14"/>
  <c r="F581" i="14"/>
  <c r="F582" i="14"/>
  <c r="F583" i="14"/>
  <c r="F587" i="14"/>
  <c r="F588" i="14"/>
  <c r="F589" i="14"/>
  <c r="F590" i="14"/>
  <c r="F591" i="14"/>
  <c r="F592" i="14"/>
  <c r="F594" i="14"/>
  <c r="F596" i="14"/>
  <c r="F598" i="14"/>
  <c r="F599" i="14"/>
  <c r="F600" i="14"/>
  <c r="F601" i="14"/>
  <c r="F602" i="14"/>
  <c r="F605" i="14"/>
  <c r="F606" i="14"/>
  <c r="F607" i="14"/>
  <c r="F608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5" i="14"/>
  <c r="F626" i="14"/>
  <c r="F627" i="14"/>
  <c r="F631" i="14"/>
  <c r="M4" i="15"/>
  <c r="I4" i="15" s="1"/>
  <c r="M7" i="15"/>
  <c r="I7" i="15" s="1"/>
  <c r="M8" i="15"/>
  <c r="I8" i="15" s="1"/>
  <c r="M9" i="15"/>
  <c r="I9" i="15" s="1"/>
  <c r="M11" i="15"/>
  <c r="I11" i="15" s="1"/>
  <c r="M12" i="15"/>
  <c r="I12" i="15" s="1"/>
  <c r="M13" i="15"/>
  <c r="I13" i="15" s="1"/>
  <c r="M15" i="15"/>
  <c r="I15" i="15" s="1"/>
  <c r="M16" i="15"/>
  <c r="I16" i="15" s="1"/>
  <c r="M17" i="15"/>
  <c r="I17" i="15" s="1"/>
  <c r="M18" i="15"/>
  <c r="I18" i="15" s="1"/>
  <c r="M20" i="15"/>
  <c r="I20" i="15" s="1"/>
  <c r="M21" i="15"/>
  <c r="I21" i="15" s="1"/>
  <c r="M24" i="15"/>
  <c r="I24" i="15" s="1"/>
  <c r="M25" i="15"/>
  <c r="I25" i="15" s="1"/>
  <c r="M26" i="15"/>
  <c r="I26" i="15" s="1"/>
  <c r="M27" i="15"/>
  <c r="I27" i="15" s="1"/>
  <c r="M28" i="15"/>
  <c r="I28" i="15" s="1"/>
  <c r="M31" i="15"/>
  <c r="I31" i="15" s="1"/>
  <c r="M32" i="15"/>
  <c r="I32" i="15" s="1"/>
  <c r="M34" i="15"/>
  <c r="I34" i="15" s="1"/>
  <c r="M35" i="15"/>
  <c r="I35" i="15" s="1"/>
  <c r="M38" i="15"/>
  <c r="I38" i="15" s="1"/>
  <c r="M39" i="15"/>
  <c r="I39" i="15" s="1"/>
  <c r="M40" i="15"/>
  <c r="I40" i="15" s="1"/>
  <c r="M42" i="15"/>
  <c r="I42" i="15" s="1"/>
  <c r="M46" i="15"/>
  <c r="I46" i="15" s="1"/>
  <c r="M48" i="15"/>
  <c r="I48" i="15" s="1"/>
  <c r="M49" i="15"/>
  <c r="I49" i="15" s="1"/>
  <c r="M50" i="15"/>
  <c r="I50" i="15" s="1"/>
  <c r="M52" i="15"/>
  <c r="I52" i="15" s="1"/>
  <c r="M53" i="15"/>
  <c r="I53" i="15" s="1"/>
  <c r="M54" i="15"/>
  <c r="I54" i="15" s="1"/>
  <c r="M56" i="15"/>
  <c r="I56" i="15" s="1"/>
  <c r="M57" i="15"/>
  <c r="I57" i="15" s="1"/>
  <c r="M58" i="15"/>
  <c r="I58" i="15" s="1"/>
  <c r="M59" i="15"/>
  <c r="I59" i="15" s="1"/>
  <c r="M61" i="15"/>
  <c r="I61" i="15" s="1"/>
  <c r="M62" i="15"/>
  <c r="I62" i="15" s="1"/>
  <c r="M63" i="15"/>
  <c r="I63" i="15" s="1"/>
  <c r="M64" i="15"/>
  <c r="I64" i="15" s="1"/>
  <c r="M65" i="15"/>
  <c r="I65" i="15" s="1"/>
  <c r="M66" i="15"/>
  <c r="I66" i="15" s="1"/>
  <c r="M67" i="15"/>
  <c r="I67" i="15" s="1"/>
  <c r="M68" i="15"/>
  <c r="I68" i="15" s="1"/>
  <c r="M71" i="15"/>
  <c r="I71" i="15" s="1"/>
  <c r="M72" i="15"/>
  <c r="I72" i="15" s="1"/>
  <c r="M74" i="15"/>
  <c r="I74" i="15" s="1"/>
  <c r="M75" i="15"/>
  <c r="I75" i="15" s="1"/>
  <c r="M76" i="15"/>
  <c r="I76" i="15" s="1"/>
  <c r="M77" i="15"/>
  <c r="I77" i="15" s="1"/>
  <c r="M79" i="15"/>
  <c r="I79" i="15" s="1"/>
  <c r="M81" i="15"/>
  <c r="I81" i="15" s="1"/>
  <c r="M82" i="15"/>
  <c r="I82" i="15" s="1"/>
  <c r="M83" i="15"/>
  <c r="I83" i="15" s="1"/>
  <c r="M84" i="15"/>
  <c r="I84" i="15" s="1"/>
  <c r="M85" i="15"/>
  <c r="I85" i="15" s="1"/>
  <c r="M86" i="15"/>
  <c r="I86" i="15" s="1"/>
  <c r="M87" i="15"/>
  <c r="I87" i="15" s="1"/>
  <c r="M89" i="15"/>
  <c r="I89" i="15" s="1"/>
  <c r="M90" i="15"/>
  <c r="I90" i="15" s="1"/>
  <c r="M91" i="15"/>
  <c r="I91" i="15" s="1"/>
  <c r="M92" i="15"/>
  <c r="I92" i="15" s="1"/>
  <c r="M93" i="15"/>
  <c r="I93" i="15" s="1"/>
  <c r="M94" i="15"/>
  <c r="I94" i="15" s="1"/>
  <c r="M95" i="15"/>
  <c r="I95" i="15" s="1"/>
  <c r="M96" i="15"/>
  <c r="I96" i="15" s="1"/>
  <c r="M97" i="15"/>
  <c r="I97" i="15" s="1"/>
  <c r="M98" i="15"/>
  <c r="I98" i="15" s="1"/>
  <c r="M99" i="15"/>
  <c r="I99" i="15" s="1"/>
  <c r="M100" i="15"/>
  <c r="I100" i="15" s="1"/>
  <c r="M101" i="15"/>
  <c r="I101" i="15" s="1"/>
  <c r="M104" i="15"/>
  <c r="I104" i="15" s="1"/>
  <c r="M105" i="15"/>
  <c r="I105" i="15" s="1"/>
  <c r="M106" i="15"/>
  <c r="I106" i="15" s="1"/>
  <c r="M108" i="15"/>
  <c r="I108" i="15" s="1"/>
  <c r="M109" i="15"/>
  <c r="I109" i="15" s="1"/>
  <c r="M110" i="15"/>
  <c r="I110" i="15" s="1"/>
  <c r="M111" i="15"/>
  <c r="I111" i="15" s="1"/>
  <c r="M112" i="15"/>
  <c r="I112" i="15" s="1"/>
  <c r="M114" i="15"/>
  <c r="I114" i="15" s="1"/>
  <c r="M115" i="15"/>
  <c r="I115" i="15" s="1"/>
  <c r="M116" i="15"/>
  <c r="I116" i="15" s="1"/>
  <c r="M119" i="15"/>
  <c r="I119" i="15" s="1"/>
  <c r="M120" i="15"/>
  <c r="I120" i="15" s="1"/>
  <c r="M121" i="15"/>
  <c r="I121" i="15" s="1"/>
  <c r="M123" i="15"/>
  <c r="I123" i="15" s="1"/>
  <c r="M125" i="15"/>
  <c r="I125" i="15" s="1"/>
  <c r="M126" i="15"/>
  <c r="I126" i="15" s="1"/>
  <c r="M127" i="15"/>
  <c r="I127" i="15" s="1"/>
  <c r="M128" i="15"/>
  <c r="I128" i="15" s="1"/>
  <c r="M130" i="15"/>
  <c r="I130" i="15" s="1"/>
  <c r="M131" i="15"/>
  <c r="I131" i="15" s="1"/>
  <c r="M132" i="15"/>
  <c r="I132" i="15" s="1"/>
  <c r="M133" i="15"/>
  <c r="I133" i="15" s="1"/>
  <c r="M136" i="15"/>
  <c r="I136" i="15" s="1"/>
  <c r="M137" i="15"/>
  <c r="I137" i="15" s="1"/>
  <c r="M138" i="15"/>
  <c r="I138" i="15" s="1"/>
  <c r="M139" i="15"/>
  <c r="I139" i="15" s="1"/>
  <c r="M140" i="15"/>
  <c r="I140" i="15" s="1"/>
  <c r="M141" i="15"/>
  <c r="I141" i="15" s="1"/>
  <c r="M143" i="15"/>
  <c r="I143" i="15" s="1"/>
  <c r="M144" i="15"/>
  <c r="I144" i="15" s="1"/>
  <c r="M145" i="15"/>
  <c r="I145" i="15" s="1"/>
  <c r="M146" i="15"/>
  <c r="I146" i="15" s="1"/>
  <c r="M147" i="15"/>
  <c r="I147" i="15" s="1"/>
  <c r="M148" i="15"/>
  <c r="I148" i="15" s="1"/>
  <c r="M150" i="15"/>
  <c r="I150" i="15" s="1"/>
  <c r="M151" i="15"/>
  <c r="I151" i="15" s="1"/>
  <c r="M152" i="15"/>
  <c r="I152" i="15" s="1"/>
  <c r="M153" i="15"/>
  <c r="I153" i="15" s="1"/>
  <c r="M155" i="15"/>
  <c r="I155" i="15" s="1"/>
  <c r="M156" i="15"/>
  <c r="I156" i="15" s="1"/>
  <c r="M157" i="15"/>
  <c r="I157" i="15" s="1"/>
  <c r="M158" i="15"/>
  <c r="I158" i="15" s="1"/>
  <c r="M159" i="15"/>
  <c r="I159" i="15" s="1"/>
  <c r="M160" i="15"/>
  <c r="I160" i="15" s="1"/>
  <c r="M161" i="15"/>
  <c r="I161" i="15" s="1"/>
  <c r="M162" i="15"/>
  <c r="I162" i="15" s="1"/>
  <c r="M163" i="15"/>
  <c r="I163" i="15" s="1"/>
  <c r="M164" i="15"/>
  <c r="I164" i="15" s="1"/>
  <c r="M166" i="15"/>
  <c r="I166" i="15" s="1"/>
  <c r="M167" i="15"/>
  <c r="I167" i="15" s="1"/>
  <c r="M168" i="15"/>
  <c r="I168" i="15" s="1"/>
  <c r="M169" i="15"/>
  <c r="I169" i="15" s="1"/>
  <c r="M173" i="15"/>
  <c r="I173" i="15" s="1"/>
  <c r="M174" i="15"/>
  <c r="I174" i="15" s="1"/>
  <c r="M175" i="15"/>
  <c r="I175" i="15" s="1"/>
  <c r="M176" i="15"/>
  <c r="I176" i="15" s="1"/>
  <c r="M178" i="15"/>
  <c r="I178" i="15" s="1"/>
  <c r="M179" i="15"/>
  <c r="I179" i="15" s="1"/>
  <c r="M180" i="15"/>
  <c r="I180" i="15" s="1"/>
  <c r="M181" i="15"/>
  <c r="I181" i="15" s="1"/>
  <c r="M183" i="15"/>
  <c r="I183" i="15" s="1"/>
  <c r="M184" i="15"/>
  <c r="I184" i="15" s="1"/>
  <c r="M185" i="15"/>
  <c r="I185" i="15" s="1"/>
  <c r="M186" i="15"/>
  <c r="I186" i="15" s="1"/>
  <c r="M188" i="15"/>
  <c r="I188" i="15" s="1"/>
  <c r="M189" i="15"/>
  <c r="I189" i="15" s="1"/>
  <c r="M190" i="15"/>
  <c r="I190" i="15" s="1"/>
  <c r="M191" i="15"/>
  <c r="I191" i="15" s="1"/>
  <c r="M192" i="15"/>
  <c r="I192" i="15" s="1"/>
  <c r="M194" i="15"/>
  <c r="I194" i="15" s="1"/>
  <c r="M195" i="15"/>
  <c r="I195" i="15" s="1"/>
  <c r="M197" i="15"/>
  <c r="I197" i="15" s="1"/>
  <c r="M198" i="15"/>
  <c r="I198" i="15" s="1"/>
  <c r="M199" i="15"/>
  <c r="I199" i="15" s="1"/>
  <c r="M201" i="15"/>
  <c r="I201" i="15" s="1"/>
  <c r="M202" i="15"/>
  <c r="I202" i="15" s="1"/>
  <c r="M203" i="15"/>
  <c r="I203" i="15" s="1"/>
  <c r="M204" i="15"/>
  <c r="I204" i="15" s="1"/>
  <c r="M205" i="15"/>
  <c r="I205" i="15" s="1"/>
  <c r="M206" i="15"/>
  <c r="I206" i="15" s="1"/>
  <c r="M208" i="15"/>
  <c r="I208" i="15" s="1"/>
  <c r="M209" i="15"/>
  <c r="I209" i="15" s="1"/>
  <c r="M211" i="15"/>
  <c r="I211" i="15" s="1"/>
  <c r="M212" i="15"/>
  <c r="I212" i="15" s="1"/>
  <c r="M214" i="15"/>
  <c r="I214" i="15" s="1"/>
  <c r="M215" i="15"/>
  <c r="I215" i="15" s="1"/>
  <c r="M216" i="15"/>
  <c r="I216" i="15" s="1"/>
  <c r="M217" i="15"/>
  <c r="I217" i="15" s="1"/>
  <c r="M218" i="15"/>
  <c r="I218" i="15" s="1"/>
  <c r="M219" i="15"/>
  <c r="I219" i="15" s="1"/>
  <c r="M220" i="15"/>
  <c r="I220" i="15" s="1"/>
  <c r="M222" i="15"/>
  <c r="I222" i="15" s="1"/>
  <c r="M223" i="15"/>
  <c r="I223" i="15" s="1"/>
  <c r="M224" i="15"/>
  <c r="I224" i="15" s="1"/>
  <c r="M225" i="15"/>
  <c r="I225" i="15" s="1"/>
  <c r="M226" i="15"/>
  <c r="I226" i="15" s="1"/>
  <c r="M227" i="15"/>
  <c r="I227" i="15" s="1"/>
  <c r="M228" i="15"/>
  <c r="I228" i="15" s="1"/>
  <c r="M231" i="15"/>
  <c r="I231" i="15" s="1"/>
  <c r="M232" i="15"/>
  <c r="I232" i="15" s="1"/>
  <c r="M233" i="15"/>
  <c r="I233" i="15" s="1"/>
  <c r="M234" i="15"/>
  <c r="I234" i="15" s="1"/>
  <c r="M235" i="15"/>
  <c r="I235" i="15" s="1"/>
  <c r="M236" i="15"/>
  <c r="I236" i="15" s="1"/>
  <c r="M237" i="15"/>
  <c r="I237" i="15" s="1"/>
  <c r="M240" i="15"/>
  <c r="I240" i="15" s="1"/>
  <c r="M241" i="15"/>
  <c r="I241" i="15" s="1"/>
  <c r="M242" i="15"/>
  <c r="I242" i="15" s="1"/>
  <c r="M243" i="15"/>
  <c r="I243" i="15" s="1"/>
  <c r="M245" i="15"/>
  <c r="I245" i="15" s="1"/>
  <c r="M246" i="15"/>
  <c r="I246" i="15" s="1"/>
  <c r="M247" i="15"/>
  <c r="I247" i="15" s="1"/>
  <c r="M248" i="15"/>
  <c r="I248" i="15" s="1"/>
  <c r="M252" i="15"/>
  <c r="I252" i="15" s="1"/>
  <c r="M255" i="15"/>
  <c r="I255" i="15" s="1"/>
  <c r="M256" i="15"/>
  <c r="I256" i="15" s="1"/>
  <c r="M257" i="15"/>
  <c r="I257" i="15" s="1"/>
  <c r="M258" i="15"/>
  <c r="I258" i="15" s="1"/>
  <c r="M259" i="15"/>
  <c r="I259" i="15" s="1"/>
  <c r="M260" i="15"/>
  <c r="I260" i="15" s="1"/>
  <c r="M261" i="15"/>
  <c r="I261" i="15" s="1"/>
  <c r="M262" i="15"/>
  <c r="I262" i="15" s="1"/>
  <c r="M263" i="15"/>
  <c r="I263" i="15" s="1"/>
  <c r="M264" i="15"/>
  <c r="I264" i="15" s="1"/>
  <c r="M265" i="15"/>
  <c r="I265" i="15" s="1"/>
  <c r="M266" i="15"/>
  <c r="I266" i="15" s="1"/>
  <c r="M267" i="15"/>
  <c r="I267" i="15" s="1"/>
  <c r="M268" i="15"/>
  <c r="I268" i="15" s="1"/>
  <c r="M269" i="15"/>
  <c r="I269" i="15" s="1"/>
  <c r="M270" i="15"/>
  <c r="I270" i="15" s="1"/>
  <c r="M271" i="15"/>
  <c r="I271" i="15" s="1"/>
  <c r="M274" i="15"/>
  <c r="I274" i="15" s="1"/>
  <c r="M275" i="15"/>
  <c r="I275" i="15" s="1"/>
  <c r="M276" i="15"/>
  <c r="I276" i="15" s="1"/>
  <c r="M278" i="15"/>
  <c r="I278" i="15" s="1"/>
  <c r="M279" i="15"/>
  <c r="I279" i="15" s="1"/>
  <c r="M280" i="15"/>
  <c r="I280" i="15" s="1"/>
  <c r="M282" i="15"/>
  <c r="I282" i="15" s="1"/>
  <c r="M283" i="15"/>
  <c r="I283" i="15" s="1"/>
  <c r="M284" i="15"/>
  <c r="I284" i="15" s="1"/>
  <c r="M286" i="15"/>
  <c r="I286" i="15" s="1"/>
  <c r="M287" i="15"/>
  <c r="I287" i="15" s="1"/>
  <c r="M288" i="15"/>
  <c r="I288" i="15" s="1"/>
  <c r="M289" i="15"/>
  <c r="I289" i="15" s="1"/>
  <c r="M290" i="15"/>
  <c r="I290" i="15" s="1"/>
  <c r="M291" i="15"/>
  <c r="I291" i="15" s="1"/>
  <c r="M294" i="15"/>
  <c r="I294" i="15" s="1"/>
  <c r="M295" i="15"/>
  <c r="I295" i="15" s="1"/>
  <c r="M296" i="15"/>
  <c r="I296" i="15" s="1"/>
  <c r="M298" i="15"/>
  <c r="I298" i="15" s="1"/>
  <c r="M300" i="15"/>
  <c r="I300" i="15" s="1"/>
  <c r="M301" i="15"/>
  <c r="I301" i="15" s="1"/>
  <c r="M302" i="15"/>
  <c r="I302" i="15" s="1"/>
  <c r="M303" i="15"/>
  <c r="I303" i="15" s="1"/>
  <c r="M304" i="15"/>
  <c r="I304" i="15" s="1"/>
  <c r="M305" i="15"/>
  <c r="I305" i="15" s="1"/>
  <c r="M308" i="15"/>
  <c r="I308" i="15" s="1"/>
  <c r="M309" i="15"/>
  <c r="I309" i="15" s="1"/>
  <c r="M310" i="15"/>
  <c r="I310" i="15" s="1"/>
  <c r="M311" i="15"/>
  <c r="I311" i="15" s="1"/>
  <c r="M312" i="15"/>
  <c r="I312" i="15" s="1"/>
  <c r="M313" i="15"/>
  <c r="I313" i="15" s="1"/>
  <c r="M314" i="15"/>
  <c r="I314" i="15" s="1"/>
  <c r="M315" i="15"/>
  <c r="I315" i="15" s="1"/>
  <c r="M317" i="15"/>
  <c r="I317" i="15" s="1"/>
  <c r="M318" i="15"/>
  <c r="I318" i="15" s="1"/>
  <c r="M319" i="15"/>
  <c r="I319" i="15" s="1"/>
  <c r="M320" i="15"/>
  <c r="I320" i="15" s="1"/>
  <c r="M321" i="15"/>
  <c r="I321" i="15" s="1"/>
  <c r="M322" i="15"/>
  <c r="I322" i="15" s="1"/>
  <c r="M323" i="15"/>
  <c r="I323" i="15" s="1"/>
  <c r="M324" i="15"/>
  <c r="I324" i="15" s="1"/>
  <c r="M325" i="15"/>
  <c r="I325" i="15" s="1"/>
  <c r="M326" i="15"/>
  <c r="I326" i="15" s="1"/>
  <c r="M328" i="15"/>
  <c r="I328" i="15" s="1"/>
  <c r="M329" i="15"/>
  <c r="I329" i="15" s="1"/>
  <c r="M330" i="15"/>
  <c r="I330" i="15" s="1"/>
  <c r="M332" i="15"/>
  <c r="I332" i="15" s="1"/>
  <c r="M333" i="15"/>
  <c r="I333" i="15" s="1"/>
  <c r="M334" i="15"/>
  <c r="I334" i="15" s="1"/>
  <c r="M335" i="15"/>
  <c r="I335" i="15" s="1"/>
  <c r="M337" i="15"/>
  <c r="I337" i="15" s="1"/>
  <c r="M338" i="15"/>
  <c r="I338" i="15" s="1"/>
  <c r="M339" i="15"/>
  <c r="I339" i="15" s="1"/>
  <c r="M341" i="15"/>
  <c r="I341" i="15" s="1"/>
  <c r="M342" i="15"/>
  <c r="I342" i="15" s="1"/>
  <c r="M343" i="15"/>
  <c r="I343" i="15" s="1"/>
  <c r="M344" i="15"/>
  <c r="I344" i="15" s="1"/>
  <c r="M345" i="15"/>
  <c r="I345" i="15" s="1"/>
  <c r="M346" i="15"/>
  <c r="I346" i="15" s="1"/>
  <c r="M350" i="15"/>
  <c r="I350" i="15" s="1"/>
  <c r="M351" i="15"/>
  <c r="I351" i="15" s="1"/>
  <c r="M352" i="15"/>
  <c r="I352" i="15" s="1"/>
  <c r="M354" i="15"/>
  <c r="I354" i="15" s="1"/>
  <c r="M355" i="15"/>
  <c r="I355" i="15" s="1"/>
  <c r="M356" i="15"/>
  <c r="I356" i="15" s="1"/>
  <c r="M357" i="15"/>
  <c r="I357" i="15" s="1"/>
  <c r="M358" i="15"/>
  <c r="I358" i="15" s="1"/>
  <c r="M359" i="15"/>
  <c r="I359" i="15" s="1"/>
  <c r="M360" i="15"/>
  <c r="I360" i="15" s="1"/>
  <c r="M362" i="15"/>
  <c r="I362" i="15" s="1"/>
  <c r="M363" i="15"/>
  <c r="I363" i="15" s="1"/>
  <c r="M364" i="15"/>
  <c r="I364" i="15" s="1"/>
  <c r="M366" i="15"/>
  <c r="I366" i="15" s="1"/>
  <c r="M368" i="15"/>
  <c r="I368" i="15" s="1"/>
  <c r="M369" i="15"/>
  <c r="I369" i="15" s="1"/>
  <c r="M370" i="15"/>
  <c r="I370" i="15" s="1"/>
  <c r="M371" i="15"/>
  <c r="I371" i="15" s="1"/>
  <c r="M373" i="15"/>
  <c r="I373" i="15" s="1"/>
  <c r="M374" i="15"/>
  <c r="I374" i="15" s="1"/>
  <c r="M375" i="15"/>
  <c r="I375" i="15" s="1"/>
  <c r="M377" i="15"/>
  <c r="I377" i="15" s="1"/>
  <c r="M378" i="15"/>
  <c r="I378" i="15" s="1"/>
  <c r="M379" i="15"/>
  <c r="I379" i="15" s="1"/>
  <c r="M380" i="15"/>
  <c r="I380" i="15" s="1"/>
  <c r="M381" i="15"/>
  <c r="I381" i="15" s="1"/>
  <c r="M382" i="15"/>
  <c r="I382" i="15" s="1"/>
  <c r="M383" i="15"/>
  <c r="I383" i="15" s="1"/>
  <c r="M384" i="15"/>
  <c r="I384" i="15" s="1"/>
  <c r="M386" i="15"/>
  <c r="I386" i="15" s="1"/>
  <c r="M387" i="15"/>
  <c r="I387" i="15" s="1"/>
  <c r="M388" i="15"/>
  <c r="I388" i="15" s="1"/>
  <c r="M389" i="15"/>
  <c r="I389" i="15" s="1"/>
  <c r="M391" i="15"/>
  <c r="I391" i="15" s="1"/>
  <c r="M392" i="15"/>
  <c r="I392" i="15" s="1"/>
  <c r="M393" i="15"/>
  <c r="I393" i="15" s="1"/>
  <c r="M394" i="15"/>
  <c r="I394" i="15" s="1"/>
  <c r="M396" i="15"/>
  <c r="I396" i="15" s="1"/>
  <c r="M397" i="15"/>
  <c r="I397" i="15" s="1"/>
  <c r="M399" i="15"/>
  <c r="I399" i="15" s="1"/>
  <c r="M401" i="15"/>
  <c r="I401" i="15" s="1"/>
  <c r="M403" i="15"/>
  <c r="I403" i="15" s="1"/>
  <c r="M404" i="15"/>
  <c r="I404" i="15" s="1"/>
  <c r="M405" i="15"/>
  <c r="I405" i="15" s="1"/>
  <c r="M406" i="15"/>
  <c r="I406" i="15" s="1"/>
  <c r="M408" i="15"/>
  <c r="I408" i="15" s="1"/>
  <c r="M409" i="15"/>
  <c r="I409" i="15" s="1"/>
  <c r="M411" i="15"/>
  <c r="I411" i="15" s="1"/>
  <c r="M412" i="15"/>
  <c r="I412" i="15" s="1"/>
  <c r="M413" i="15"/>
  <c r="I413" i="15" s="1"/>
  <c r="M415" i="15"/>
  <c r="I415" i="15" s="1"/>
  <c r="M416" i="15"/>
  <c r="I416" i="15" s="1"/>
  <c r="M417" i="15"/>
  <c r="I417" i="15" s="1"/>
  <c r="M418" i="15"/>
  <c r="I418" i="15" s="1"/>
  <c r="M419" i="15"/>
  <c r="I419" i="15" s="1"/>
  <c r="M420" i="15"/>
  <c r="I420" i="15" s="1"/>
  <c r="M421" i="15"/>
  <c r="I421" i="15" s="1"/>
  <c r="M422" i="15"/>
  <c r="I422" i="15" s="1"/>
  <c r="M423" i="15"/>
  <c r="I423" i="15" s="1"/>
  <c r="M425" i="15"/>
  <c r="I425" i="15" s="1"/>
  <c r="M426" i="15"/>
  <c r="I426" i="15" s="1"/>
  <c r="M427" i="15"/>
  <c r="I427" i="15" s="1"/>
  <c r="M428" i="15"/>
  <c r="I428" i="15" s="1"/>
  <c r="M430" i="15"/>
  <c r="I430" i="15" s="1"/>
  <c r="M432" i="15"/>
  <c r="I432" i="15" s="1"/>
  <c r="M433" i="15"/>
  <c r="I433" i="15" s="1"/>
  <c r="M434" i="15"/>
  <c r="I434" i="15" s="1"/>
  <c r="M435" i="15"/>
  <c r="I435" i="15" s="1"/>
  <c r="M436" i="15"/>
  <c r="I436" i="15" s="1"/>
  <c r="M439" i="15"/>
  <c r="I439" i="15" s="1"/>
  <c r="M442" i="15"/>
  <c r="I442" i="15" s="1"/>
  <c r="M443" i="15"/>
  <c r="I443" i="15" s="1"/>
  <c r="M444" i="15"/>
  <c r="I444" i="15" s="1"/>
  <c r="M445" i="15"/>
  <c r="I445" i="15" s="1"/>
  <c r="M449" i="15"/>
  <c r="I449" i="15" s="1"/>
  <c r="M450" i="15"/>
  <c r="I450" i="15" s="1"/>
  <c r="M451" i="15"/>
  <c r="I451" i="15" s="1"/>
  <c r="M453" i="15"/>
  <c r="I453" i="15" s="1"/>
  <c r="M454" i="15"/>
  <c r="I454" i="15" s="1"/>
  <c r="M455" i="15"/>
  <c r="I455" i="15" s="1"/>
  <c r="M456" i="15"/>
  <c r="I456" i="15" s="1"/>
  <c r="M457" i="15"/>
  <c r="I457" i="15" s="1"/>
  <c r="M458" i="15"/>
  <c r="I458" i="15" s="1"/>
  <c r="M459" i="15"/>
  <c r="I459" i="15" s="1"/>
  <c r="M460" i="15"/>
  <c r="I460" i="15" s="1"/>
  <c r="M461" i="15"/>
  <c r="I461" i="15" s="1"/>
  <c r="M462" i="15"/>
  <c r="I462" i="15" s="1"/>
  <c r="M463" i="15"/>
  <c r="I463" i="15" s="1"/>
  <c r="M464" i="15"/>
  <c r="I464" i="15" s="1"/>
  <c r="M465" i="15"/>
  <c r="I465" i="15" s="1"/>
  <c r="M466" i="15"/>
  <c r="I466" i="15" s="1"/>
  <c r="M467" i="15"/>
  <c r="I467" i="15" s="1"/>
  <c r="M468" i="15"/>
  <c r="I468" i="15" s="1"/>
  <c r="M469" i="15"/>
  <c r="I469" i="15" s="1"/>
  <c r="M470" i="15"/>
  <c r="I470" i="15" s="1"/>
  <c r="M471" i="15"/>
  <c r="I471" i="15" s="1"/>
  <c r="M472" i="15"/>
  <c r="I472" i="15" s="1"/>
  <c r="M473" i="15"/>
  <c r="I473" i="15" s="1"/>
  <c r="M474" i="15"/>
  <c r="I474" i="15" s="1"/>
  <c r="M475" i="15"/>
  <c r="I475" i="15" s="1"/>
  <c r="M477" i="15"/>
  <c r="I477" i="15" s="1"/>
  <c r="M478" i="15"/>
  <c r="I478" i="15" s="1"/>
  <c r="M479" i="15"/>
  <c r="I479" i="15" s="1"/>
  <c r="M480" i="15"/>
  <c r="I480" i="15" s="1"/>
  <c r="M481" i="15"/>
  <c r="I481" i="15" s="1"/>
  <c r="M482" i="15"/>
  <c r="I482" i="15" s="1"/>
  <c r="M483" i="15"/>
  <c r="I483" i="15" s="1"/>
  <c r="M485" i="15"/>
  <c r="I485" i="15" s="1"/>
  <c r="M486" i="15"/>
  <c r="I486" i="15" s="1"/>
  <c r="M488" i="15"/>
  <c r="I488" i="15" s="1"/>
  <c r="M490" i="15"/>
  <c r="I490" i="15" s="1"/>
  <c r="M491" i="15"/>
  <c r="I491" i="15" s="1"/>
  <c r="M492" i="15"/>
  <c r="I492" i="15" s="1"/>
  <c r="M495" i="15"/>
  <c r="I495" i="15" s="1"/>
  <c r="M496" i="15"/>
  <c r="I496" i="15" s="1"/>
  <c r="M497" i="15"/>
  <c r="I497" i="15" s="1"/>
  <c r="M498" i="15"/>
  <c r="I498" i="15" s="1"/>
  <c r="M499" i="15"/>
  <c r="I499" i="15" s="1"/>
  <c r="M501" i="15"/>
  <c r="I501" i="15" s="1"/>
  <c r="M502" i="15"/>
  <c r="I502" i="15" s="1"/>
  <c r="M503" i="15"/>
  <c r="I503" i="15" s="1"/>
  <c r="M504" i="15"/>
  <c r="I504" i="15" s="1"/>
  <c r="M505" i="15"/>
  <c r="I505" i="15" s="1"/>
  <c r="M507" i="15"/>
  <c r="I507" i="15" s="1"/>
  <c r="M510" i="15"/>
  <c r="I510" i="15" s="1"/>
  <c r="M511" i="15"/>
  <c r="I511" i="15" s="1"/>
  <c r="M512" i="15"/>
  <c r="I512" i="15" s="1"/>
  <c r="M513" i="15"/>
  <c r="I513" i="15" s="1"/>
  <c r="M514" i="15"/>
  <c r="I514" i="15" s="1"/>
  <c r="M516" i="15"/>
  <c r="I516" i="15" s="1"/>
  <c r="M517" i="15"/>
  <c r="I517" i="15" s="1"/>
  <c r="M518" i="15"/>
  <c r="I518" i="15" s="1"/>
  <c r="M519" i="15"/>
  <c r="I519" i="15" s="1"/>
  <c r="M521" i="15"/>
  <c r="I521" i="15" s="1"/>
  <c r="M522" i="15"/>
  <c r="I522" i="15" s="1"/>
  <c r="M523" i="15"/>
  <c r="I523" i="15" s="1"/>
  <c r="M524" i="15"/>
  <c r="I524" i="15" s="1"/>
  <c r="M525" i="15"/>
  <c r="I525" i="15" s="1"/>
  <c r="M527" i="15"/>
  <c r="I527" i="15" s="1"/>
  <c r="M528" i="15"/>
  <c r="I528" i="15" s="1"/>
  <c r="M529" i="15"/>
  <c r="I529" i="15" s="1"/>
  <c r="M530" i="15"/>
  <c r="I530" i="15" s="1"/>
  <c r="M533" i="15"/>
  <c r="I533" i="15" s="1"/>
  <c r="M534" i="15"/>
  <c r="I534" i="15" s="1"/>
  <c r="M535" i="15"/>
  <c r="I535" i="15" s="1"/>
  <c r="M536" i="15"/>
  <c r="I536" i="15" s="1"/>
  <c r="M537" i="15"/>
  <c r="I537" i="15" s="1"/>
  <c r="M539" i="15"/>
  <c r="I539" i="15" s="1"/>
  <c r="M541" i="15"/>
  <c r="I541" i="15" s="1"/>
  <c r="M543" i="15"/>
  <c r="I543" i="15" s="1"/>
  <c r="M544" i="15"/>
  <c r="I544" i="15" s="1"/>
  <c r="M545" i="15"/>
  <c r="I545" i="15" s="1"/>
  <c r="M546" i="15"/>
  <c r="I546" i="15" s="1"/>
  <c r="M549" i="15"/>
  <c r="I549" i="15" s="1"/>
  <c r="M550" i="15"/>
  <c r="I550" i="15" s="1"/>
  <c r="M551" i="15"/>
  <c r="I551" i="15" s="1"/>
  <c r="M553" i="15"/>
  <c r="I553" i="15" s="1"/>
  <c r="M554" i="15"/>
  <c r="I554" i="15" s="1"/>
  <c r="M555" i="15"/>
  <c r="I555" i="15" s="1"/>
  <c r="M556" i="15"/>
  <c r="I556" i="15" s="1"/>
  <c r="M557" i="15"/>
  <c r="I557" i="15" s="1"/>
  <c r="M558" i="15"/>
  <c r="I558" i="15" s="1"/>
  <c r="M559" i="15"/>
  <c r="I559" i="15" s="1"/>
  <c r="M560" i="15"/>
  <c r="I560" i="15" s="1"/>
  <c r="M561" i="15"/>
  <c r="I561" i="15" s="1"/>
  <c r="M562" i="15"/>
  <c r="I562" i="15" s="1"/>
  <c r="M564" i="15"/>
  <c r="I564" i="15" s="1"/>
  <c r="M565" i="15"/>
  <c r="I565" i="15" s="1"/>
  <c r="M566" i="15"/>
  <c r="I566" i="15" s="1"/>
  <c r="M567" i="15"/>
  <c r="I567" i="15" s="1"/>
  <c r="M569" i="15"/>
  <c r="I569" i="15" s="1"/>
  <c r="M570" i="15"/>
  <c r="I570" i="15" s="1"/>
  <c r="M571" i="15"/>
  <c r="I571" i="15" s="1"/>
  <c r="M575" i="15"/>
  <c r="I575" i="15" s="1"/>
  <c r="F4" i="15"/>
  <c r="F7" i="15"/>
  <c r="F8" i="15"/>
  <c r="F9" i="15"/>
  <c r="F11" i="15"/>
  <c r="F12" i="15"/>
  <c r="F13" i="15"/>
  <c r="F15" i="15"/>
  <c r="F16" i="15"/>
  <c r="F17" i="15"/>
  <c r="F18" i="15"/>
  <c r="F20" i="15"/>
  <c r="F21" i="15"/>
  <c r="F24" i="15"/>
  <c r="F25" i="15"/>
  <c r="F26" i="15"/>
  <c r="F27" i="15"/>
  <c r="F28" i="15"/>
  <c r="F31" i="15"/>
  <c r="F32" i="15"/>
  <c r="F34" i="15"/>
  <c r="F35" i="15"/>
  <c r="F38" i="15"/>
  <c r="F39" i="15"/>
  <c r="F40" i="15"/>
  <c r="F42" i="15"/>
  <c r="F46" i="15"/>
  <c r="F48" i="15"/>
  <c r="F49" i="15"/>
  <c r="F50" i="15"/>
  <c r="F52" i="15"/>
  <c r="F53" i="15"/>
  <c r="F54" i="15"/>
  <c r="F56" i="15"/>
  <c r="F57" i="15"/>
  <c r="F58" i="15"/>
  <c r="F59" i="15"/>
  <c r="F61" i="15"/>
  <c r="F62" i="15"/>
  <c r="F63" i="15"/>
  <c r="F64" i="15"/>
  <c r="F65" i="15"/>
  <c r="F66" i="15"/>
  <c r="F67" i="15"/>
  <c r="F68" i="15"/>
  <c r="F71" i="15"/>
  <c r="F72" i="15"/>
  <c r="F74" i="15"/>
  <c r="F75" i="15"/>
  <c r="F76" i="15"/>
  <c r="F77" i="15"/>
  <c r="F79" i="15"/>
  <c r="F81" i="15"/>
  <c r="F82" i="15"/>
  <c r="F83" i="15"/>
  <c r="F84" i="15"/>
  <c r="F85" i="15"/>
  <c r="F86" i="15"/>
  <c r="F87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4" i="15"/>
  <c r="F105" i="15"/>
  <c r="F106" i="15"/>
  <c r="F108" i="15"/>
  <c r="F109" i="15"/>
  <c r="F110" i="15"/>
  <c r="F111" i="15"/>
  <c r="F112" i="15"/>
  <c r="F114" i="15"/>
  <c r="F115" i="15"/>
  <c r="F116" i="15"/>
  <c r="F119" i="15"/>
  <c r="F120" i="15"/>
  <c r="F121" i="15"/>
  <c r="F123" i="15"/>
  <c r="F125" i="15"/>
  <c r="F126" i="15"/>
  <c r="F127" i="15"/>
  <c r="F128" i="15"/>
  <c r="F130" i="15"/>
  <c r="F131" i="15"/>
  <c r="F132" i="15"/>
  <c r="F133" i="15"/>
  <c r="F136" i="15"/>
  <c r="F137" i="15"/>
  <c r="F138" i="15"/>
  <c r="F139" i="15"/>
  <c r="F140" i="15"/>
  <c r="F141" i="15"/>
  <c r="F143" i="15"/>
  <c r="F144" i="15"/>
  <c r="F145" i="15"/>
  <c r="F146" i="15"/>
  <c r="F147" i="15"/>
  <c r="F148" i="15"/>
  <c r="F150" i="15"/>
  <c r="F151" i="15"/>
  <c r="F152" i="15"/>
  <c r="F153" i="15"/>
  <c r="F155" i="15"/>
  <c r="F156" i="15"/>
  <c r="F157" i="15"/>
  <c r="F158" i="15"/>
  <c r="F159" i="15"/>
  <c r="F160" i="15"/>
  <c r="F161" i="15"/>
  <c r="F162" i="15"/>
  <c r="F163" i="15"/>
  <c r="F164" i="15"/>
  <c r="F166" i="15"/>
  <c r="F167" i="15"/>
  <c r="F168" i="15"/>
  <c r="F169" i="15"/>
  <c r="F173" i="15"/>
  <c r="F174" i="15"/>
  <c r="F175" i="15"/>
  <c r="F176" i="15"/>
  <c r="F178" i="15"/>
  <c r="F179" i="15"/>
  <c r="F180" i="15"/>
  <c r="F181" i="15"/>
  <c r="F183" i="15"/>
  <c r="F184" i="15"/>
  <c r="F185" i="15"/>
  <c r="F186" i="15"/>
  <c r="F188" i="15"/>
  <c r="F189" i="15"/>
  <c r="F190" i="15"/>
  <c r="F191" i="15"/>
  <c r="F192" i="15"/>
  <c r="F194" i="15"/>
  <c r="F195" i="15"/>
  <c r="F197" i="15"/>
  <c r="F198" i="15"/>
  <c r="F199" i="15"/>
  <c r="F201" i="15"/>
  <c r="F202" i="15"/>
  <c r="F203" i="15"/>
  <c r="F204" i="15"/>
  <c r="F205" i="15"/>
  <c r="F206" i="15"/>
  <c r="F208" i="15"/>
  <c r="F209" i="15"/>
  <c r="F211" i="15"/>
  <c r="F212" i="15"/>
  <c r="F214" i="15"/>
  <c r="F215" i="15"/>
  <c r="F216" i="15"/>
  <c r="F217" i="15"/>
  <c r="F218" i="15"/>
  <c r="F219" i="15"/>
  <c r="F220" i="15"/>
  <c r="F222" i="15"/>
  <c r="F223" i="15"/>
  <c r="F224" i="15"/>
  <c r="F225" i="15"/>
  <c r="F226" i="15"/>
  <c r="F227" i="15"/>
  <c r="F228" i="15"/>
  <c r="F231" i="15"/>
  <c r="F232" i="15"/>
  <c r="F233" i="15"/>
  <c r="F234" i="15"/>
  <c r="F235" i="15"/>
  <c r="F236" i="15"/>
  <c r="F237" i="15"/>
  <c r="F240" i="15"/>
  <c r="F241" i="15"/>
  <c r="F242" i="15"/>
  <c r="F243" i="15"/>
  <c r="F245" i="15"/>
  <c r="F246" i="15"/>
  <c r="F247" i="15"/>
  <c r="F248" i="15"/>
  <c r="F252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4" i="15"/>
  <c r="F275" i="15"/>
  <c r="F276" i="15"/>
  <c r="F278" i="15"/>
  <c r="F279" i="15"/>
  <c r="F280" i="15"/>
  <c r="F282" i="15"/>
  <c r="F283" i="15"/>
  <c r="F284" i="15"/>
  <c r="F286" i="15"/>
  <c r="F287" i="15"/>
  <c r="F288" i="15"/>
  <c r="F289" i="15"/>
  <c r="F290" i="15"/>
  <c r="F291" i="15"/>
  <c r="F294" i="15"/>
  <c r="F295" i="15"/>
  <c r="F296" i="15"/>
  <c r="F298" i="15"/>
  <c r="F300" i="15"/>
  <c r="F301" i="15"/>
  <c r="F302" i="15"/>
  <c r="F303" i="15"/>
  <c r="F304" i="15"/>
  <c r="F305" i="15"/>
  <c r="F308" i="15"/>
  <c r="F309" i="15"/>
  <c r="F310" i="15"/>
  <c r="F311" i="15"/>
  <c r="F312" i="15"/>
  <c r="F313" i="15"/>
  <c r="F314" i="15"/>
  <c r="F315" i="15"/>
  <c r="F317" i="15"/>
  <c r="F318" i="15"/>
  <c r="F319" i="15"/>
  <c r="F320" i="15"/>
  <c r="F321" i="15"/>
  <c r="F322" i="15"/>
  <c r="F323" i="15"/>
  <c r="F324" i="15"/>
  <c r="F325" i="15"/>
  <c r="F326" i="15"/>
  <c r="F328" i="15"/>
  <c r="F329" i="15"/>
  <c r="F330" i="15"/>
  <c r="F332" i="15"/>
  <c r="F333" i="15"/>
  <c r="F334" i="15"/>
  <c r="F335" i="15"/>
  <c r="F337" i="15"/>
  <c r="F338" i="15"/>
  <c r="F339" i="15"/>
  <c r="F341" i="15"/>
  <c r="F342" i="15"/>
  <c r="F343" i="15"/>
  <c r="F344" i="15"/>
  <c r="F345" i="15"/>
  <c r="F346" i="15"/>
  <c r="F350" i="15"/>
  <c r="F351" i="15"/>
  <c r="F352" i="15"/>
  <c r="F354" i="15"/>
  <c r="F355" i="15"/>
  <c r="F356" i="15"/>
  <c r="F357" i="15"/>
  <c r="F358" i="15"/>
  <c r="F359" i="15"/>
  <c r="F360" i="15"/>
  <c r="F362" i="15"/>
  <c r="F363" i="15"/>
  <c r="F364" i="15"/>
  <c r="F366" i="15"/>
  <c r="F368" i="15"/>
  <c r="F369" i="15"/>
  <c r="F370" i="15"/>
  <c r="F371" i="15"/>
  <c r="F373" i="15"/>
  <c r="F374" i="15"/>
  <c r="F375" i="15"/>
  <c r="F377" i="15"/>
  <c r="F378" i="15"/>
  <c r="F379" i="15"/>
  <c r="F380" i="15"/>
  <c r="F381" i="15"/>
  <c r="F382" i="15"/>
  <c r="F383" i="15"/>
  <c r="F384" i="15"/>
  <c r="F386" i="15"/>
  <c r="F387" i="15"/>
  <c r="F388" i="15"/>
  <c r="F389" i="15"/>
  <c r="F391" i="15"/>
  <c r="F392" i="15"/>
  <c r="F393" i="15"/>
  <c r="F394" i="15"/>
  <c r="F396" i="15"/>
  <c r="F397" i="15"/>
  <c r="F399" i="15"/>
  <c r="F401" i="15"/>
  <c r="F403" i="15"/>
  <c r="F404" i="15"/>
  <c r="F405" i="15"/>
  <c r="F406" i="15"/>
  <c r="F408" i="15"/>
  <c r="F409" i="15"/>
  <c r="F411" i="15"/>
  <c r="F412" i="15"/>
  <c r="F413" i="15"/>
  <c r="F415" i="15"/>
  <c r="F416" i="15"/>
  <c r="F417" i="15"/>
  <c r="F418" i="15"/>
  <c r="F419" i="15"/>
  <c r="F420" i="15"/>
  <c r="F421" i="15"/>
  <c r="F422" i="15"/>
  <c r="F423" i="15"/>
  <c r="F425" i="15"/>
  <c r="F426" i="15"/>
  <c r="F427" i="15"/>
  <c r="F428" i="15"/>
  <c r="F430" i="15"/>
  <c r="F432" i="15"/>
  <c r="F433" i="15"/>
  <c r="F434" i="15"/>
  <c r="F435" i="15"/>
  <c r="F436" i="15"/>
  <c r="F439" i="15"/>
  <c r="F442" i="15"/>
  <c r="F443" i="15"/>
  <c r="F444" i="15"/>
  <c r="F445" i="15"/>
  <c r="F449" i="15"/>
  <c r="F450" i="15"/>
  <c r="F451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7" i="15"/>
  <c r="F478" i="15"/>
  <c r="F479" i="15"/>
  <c r="F480" i="15"/>
  <c r="F481" i="15"/>
  <c r="F482" i="15"/>
  <c r="F483" i="15"/>
  <c r="F485" i="15"/>
  <c r="F486" i="15"/>
  <c r="F488" i="15"/>
  <c r="F490" i="15"/>
  <c r="F491" i="15"/>
  <c r="F492" i="15"/>
  <c r="F495" i="15"/>
  <c r="F496" i="15"/>
  <c r="F497" i="15"/>
  <c r="F498" i="15"/>
  <c r="F499" i="15"/>
  <c r="F501" i="15"/>
  <c r="F502" i="15"/>
  <c r="F503" i="15"/>
  <c r="F504" i="15"/>
  <c r="F505" i="15"/>
  <c r="F507" i="15"/>
  <c r="F510" i="15"/>
  <c r="F511" i="15"/>
  <c r="F512" i="15"/>
  <c r="F513" i="15"/>
  <c r="F514" i="15"/>
  <c r="F516" i="15"/>
  <c r="F517" i="15"/>
  <c r="F518" i="15"/>
  <c r="F519" i="15"/>
  <c r="F521" i="15"/>
  <c r="F522" i="15"/>
  <c r="F523" i="15"/>
  <c r="F524" i="15"/>
  <c r="F525" i="15"/>
  <c r="F527" i="15"/>
  <c r="F528" i="15"/>
  <c r="F529" i="15"/>
  <c r="F530" i="15"/>
  <c r="F533" i="15"/>
  <c r="F534" i="15"/>
  <c r="F535" i="15"/>
  <c r="F536" i="15"/>
  <c r="F537" i="15"/>
  <c r="F539" i="15"/>
  <c r="F541" i="15"/>
  <c r="F543" i="15"/>
  <c r="F544" i="15"/>
  <c r="F545" i="15"/>
  <c r="F546" i="15"/>
  <c r="F549" i="15"/>
  <c r="F550" i="15"/>
  <c r="F551" i="15"/>
  <c r="F553" i="15"/>
  <c r="F554" i="15"/>
  <c r="F555" i="15"/>
  <c r="F556" i="15"/>
  <c r="F557" i="15"/>
  <c r="F558" i="15"/>
  <c r="F559" i="15"/>
  <c r="F560" i="15"/>
  <c r="F561" i="15"/>
  <c r="F562" i="15"/>
  <c r="F564" i="15"/>
  <c r="F565" i="15"/>
  <c r="F566" i="15"/>
  <c r="F567" i="15"/>
  <c r="F569" i="15"/>
  <c r="F570" i="15"/>
  <c r="F571" i="15"/>
  <c r="F575" i="15"/>
  <c r="M2" i="12"/>
  <c r="M3" i="12"/>
  <c r="M5" i="12"/>
  <c r="M7" i="12"/>
  <c r="M8" i="12"/>
  <c r="M9" i="12"/>
  <c r="M10" i="12"/>
  <c r="M11" i="12"/>
  <c r="M12" i="12"/>
  <c r="M14" i="12"/>
  <c r="M15" i="12"/>
  <c r="M16" i="12"/>
  <c r="M17" i="12"/>
  <c r="M18" i="12"/>
  <c r="M19" i="12"/>
  <c r="M20" i="12"/>
  <c r="M21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7" i="12"/>
  <c r="M38" i="12"/>
  <c r="M39" i="12"/>
  <c r="M41" i="12"/>
  <c r="M43" i="12"/>
  <c r="M44" i="12"/>
  <c r="M45" i="12"/>
  <c r="M47" i="12"/>
  <c r="M48" i="12"/>
  <c r="M49" i="12"/>
  <c r="M50" i="12"/>
  <c r="M51" i="12"/>
  <c r="M52" i="12"/>
  <c r="M53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4" i="12"/>
  <c r="M95" i="12"/>
  <c r="M96" i="12"/>
  <c r="M97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5" i="12"/>
  <c r="M116" i="12"/>
  <c r="M117" i="12"/>
  <c r="M118" i="12"/>
  <c r="M119" i="12"/>
  <c r="M120" i="12"/>
  <c r="M121" i="12"/>
  <c r="M122" i="12"/>
  <c r="M123" i="12"/>
  <c r="M124" i="12"/>
  <c r="M125" i="12"/>
  <c r="M127" i="12"/>
  <c r="M128" i="12"/>
  <c r="M130" i="12"/>
  <c r="M131" i="12"/>
  <c r="M132" i="12"/>
  <c r="M133" i="12"/>
  <c r="M134" i="12"/>
  <c r="M135" i="12"/>
  <c r="M136" i="12"/>
  <c r="M137" i="12"/>
  <c r="M138" i="12"/>
  <c r="M139" i="12"/>
  <c r="M141" i="12"/>
  <c r="M142" i="12"/>
  <c r="M143" i="12"/>
  <c r="M144" i="12"/>
  <c r="M145" i="12"/>
  <c r="M146" i="12"/>
  <c r="M147" i="12"/>
  <c r="M148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8" i="12"/>
  <c r="M169" i="12"/>
  <c r="M170" i="12"/>
  <c r="M171" i="12"/>
  <c r="M172" i="12"/>
  <c r="M173" i="12"/>
  <c r="M175" i="12"/>
  <c r="M176" i="12"/>
  <c r="M178" i="12"/>
  <c r="M177" i="12"/>
  <c r="M179" i="12"/>
  <c r="M180" i="12"/>
  <c r="M181" i="12"/>
  <c r="M182" i="12"/>
  <c r="M184" i="12"/>
  <c r="M186" i="12"/>
  <c r="M187" i="12"/>
  <c r="M188" i="12"/>
  <c r="M189" i="12"/>
  <c r="M190" i="12"/>
  <c r="M191" i="12"/>
  <c r="M192" i="12"/>
  <c r="M193" i="12"/>
  <c r="M194" i="12"/>
  <c r="M195" i="12"/>
  <c r="F2" i="12"/>
  <c r="F3" i="12"/>
  <c r="F5" i="12"/>
  <c r="F7" i="12"/>
  <c r="F8" i="12"/>
  <c r="F9" i="12"/>
  <c r="F10" i="12"/>
  <c r="F11" i="12"/>
  <c r="F12" i="12"/>
  <c r="F14" i="12"/>
  <c r="F15" i="12"/>
  <c r="F16" i="12"/>
  <c r="F17" i="12"/>
  <c r="F18" i="12"/>
  <c r="F19" i="12"/>
  <c r="F20" i="12"/>
  <c r="F21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7" i="12"/>
  <c r="F38" i="12"/>
  <c r="F39" i="12"/>
  <c r="F41" i="12"/>
  <c r="F43" i="12"/>
  <c r="F44" i="12"/>
  <c r="F45" i="12"/>
  <c r="F47" i="12"/>
  <c r="F48" i="12"/>
  <c r="F49" i="12"/>
  <c r="F50" i="12"/>
  <c r="F51" i="12"/>
  <c r="F52" i="12"/>
  <c r="F53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4" i="12"/>
  <c r="F95" i="12"/>
  <c r="F96" i="12"/>
  <c r="F97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5" i="12"/>
  <c r="F116" i="12"/>
  <c r="F117" i="12"/>
  <c r="F118" i="12"/>
  <c r="F119" i="12"/>
  <c r="F120" i="12"/>
  <c r="F121" i="12"/>
  <c r="F122" i="12"/>
  <c r="F123" i="12"/>
  <c r="F124" i="12"/>
  <c r="F125" i="12"/>
  <c r="F127" i="12"/>
  <c r="F128" i="12"/>
  <c r="F130" i="12"/>
  <c r="F131" i="12"/>
  <c r="F132" i="12"/>
  <c r="F133" i="12"/>
  <c r="F134" i="12"/>
  <c r="F135" i="12"/>
  <c r="F136" i="12"/>
  <c r="F137" i="12"/>
  <c r="F138" i="12"/>
  <c r="F139" i="12"/>
  <c r="F141" i="12"/>
  <c r="F142" i="12"/>
  <c r="F143" i="12"/>
  <c r="F144" i="12"/>
  <c r="F145" i="12"/>
  <c r="F146" i="12"/>
  <c r="F147" i="12"/>
  <c r="F148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8" i="12"/>
  <c r="F169" i="12"/>
  <c r="F170" i="12"/>
  <c r="F171" i="12"/>
  <c r="F172" i="12"/>
  <c r="F173" i="12"/>
  <c r="F175" i="12"/>
  <c r="F176" i="12"/>
  <c r="F178" i="12"/>
  <c r="F177" i="12"/>
  <c r="F179" i="12"/>
  <c r="F180" i="12"/>
  <c r="F181" i="12"/>
  <c r="F182" i="12"/>
  <c r="F184" i="12"/>
  <c r="F186" i="12"/>
  <c r="F187" i="12"/>
  <c r="F188" i="12"/>
  <c r="F189" i="12"/>
  <c r="F190" i="12"/>
  <c r="F191" i="12"/>
  <c r="F192" i="12"/>
  <c r="F193" i="12"/>
  <c r="F194" i="12"/>
  <c r="F195" i="12"/>
  <c r="M2" i="55"/>
  <c r="M3" i="55"/>
  <c r="M4" i="55"/>
  <c r="M5" i="55"/>
  <c r="M6" i="55"/>
  <c r="M7" i="55"/>
  <c r="M8" i="55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F2" i="55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M2" i="46"/>
  <c r="M3" i="46"/>
  <c r="M4" i="46"/>
  <c r="M5" i="46"/>
  <c r="M6" i="46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2" i="46"/>
  <c r="M23" i="46"/>
  <c r="M24" i="46"/>
  <c r="M25" i="46"/>
  <c r="M26" i="46"/>
  <c r="M27" i="46"/>
  <c r="M28" i="46"/>
  <c r="M30" i="46"/>
  <c r="M31" i="46"/>
  <c r="M32" i="46"/>
  <c r="M33" i="46"/>
  <c r="M34" i="46"/>
  <c r="M35" i="46"/>
  <c r="M36" i="46"/>
  <c r="M37" i="46"/>
  <c r="M40" i="46"/>
  <c r="M41" i="46"/>
  <c r="M42" i="46"/>
  <c r="M44" i="46"/>
  <c r="M45" i="46"/>
  <c r="M46" i="46"/>
  <c r="M47" i="46"/>
  <c r="M48" i="46"/>
  <c r="M50" i="46"/>
  <c r="M51" i="46"/>
  <c r="M52" i="46"/>
  <c r="M53" i="46"/>
  <c r="M54" i="46"/>
  <c r="M55" i="46"/>
  <c r="M57" i="46"/>
  <c r="M58" i="46"/>
  <c r="M59" i="46"/>
  <c r="M60" i="46"/>
  <c r="M61" i="46"/>
  <c r="M62" i="46"/>
  <c r="M63" i="46"/>
  <c r="M64" i="46"/>
  <c r="M65" i="46"/>
  <c r="M66" i="46"/>
  <c r="M67" i="46"/>
  <c r="M68" i="46"/>
  <c r="M69" i="46"/>
  <c r="M70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5" i="46"/>
  <c r="M86" i="46"/>
  <c r="M87" i="46"/>
  <c r="M88" i="46"/>
  <c r="M89" i="46"/>
  <c r="M91" i="46"/>
  <c r="M92" i="46"/>
  <c r="M93" i="46"/>
  <c r="M94" i="46"/>
  <c r="M95" i="46"/>
  <c r="M96" i="46"/>
  <c r="M99" i="46"/>
  <c r="M100" i="46"/>
  <c r="M101" i="46"/>
  <c r="M102" i="46"/>
  <c r="M103" i="46"/>
  <c r="M104" i="46"/>
  <c r="M105" i="46"/>
  <c r="M107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6" i="46"/>
  <c r="M127" i="46"/>
  <c r="M128" i="46"/>
  <c r="M129" i="46"/>
  <c r="M130" i="46"/>
  <c r="M131" i="46"/>
  <c r="M132" i="46"/>
  <c r="M133" i="46"/>
  <c r="M134" i="46"/>
  <c r="M135" i="46"/>
  <c r="M137" i="46"/>
  <c r="M138" i="46"/>
  <c r="M139" i="46"/>
  <c r="M140" i="46"/>
  <c r="M141" i="46"/>
  <c r="M142" i="46"/>
  <c r="M143" i="46"/>
  <c r="M144" i="46"/>
  <c r="M145" i="46"/>
  <c r="M146" i="46"/>
  <c r="M147" i="46"/>
  <c r="M148" i="46"/>
  <c r="M149" i="46"/>
  <c r="M150" i="46"/>
  <c r="F2" i="46"/>
  <c r="F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2" i="46"/>
  <c r="F23" i="46"/>
  <c r="F24" i="46"/>
  <c r="F25" i="46"/>
  <c r="F26" i="46"/>
  <c r="F27" i="46"/>
  <c r="F28" i="46"/>
  <c r="F30" i="46"/>
  <c r="F31" i="46"/>
  <c r="F32" i="46"/>
  <c r="F33" i="46"/>
  <c r="F34" i="46"/>
  <c r="F35" i="46"/>
  <c r="F36" i="46"/>
  <c r="F37" i="46"/>
  <c r="F40" i="46"/>
  <c r="F41" i="46"/>
  <c r="F42" i="46"/>
  <c r="F44" i="46"/>
  <c r="F45" i="46"/>
  <c r="F46" i="46"/>
  <c r="F47" i="46"/>
  <c r="F48" i="46"/>
  <c r="F50" i="46"/>
  <c r="F51" i="46"/>
  <c r="F52" i="46"/>
  <c r="F53" i="46"/>
  <c r="F54" i="46"/>
  <c r="F55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79" i="46"/>
  <c r="F80" i="46"/>
  <c r="F81" i="46"/>
  <c r="F82" i="46"/>
  <c r="F83" i="46"/>
  <c r="F84" i="46"/>
  <c r="F85" i="46"/>
  <c r="F86" i="46"/>
  <c r="F87" i="46"/>
  <c r="F88" i="46"/>
  <c r="F89" i="46"/>
  <c r="F91" i="46"/>
  <c r="F92" i="46"/>
  <c r="F93" i="46"/>
  <c r="F94" i="46"/>
  <c r="F95" i="46"/>
  <c r="F96" i="46"/>
  <c r="F99" i="46"/>
  <c r="F100" i="46"/>
  <c r="F101" i="46"/>
  <c r="F102" i="46"/>
  <c r="F103" i="46"/>
  <c r="F104" i="46"/>
  <c r="F105" i="46"/>
  <c r="F107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6" i="46"/>
  <c r="F127" i="46"/>
  <c r="F128" i="46"/>
  <c r="F129" i="46"/>
  <c r="F130" i="46"/>
  <c r="F131" i="46"/>
  <c r="F132" i="46"/>
  <c r="F133" i="46"/>
  <c r="F134" i="46"/>
  <c r="F135" i="46"/>
  <c r="F137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M2" i="11"/>
  <c r="M3" i="11"/>
  <c r="M4" i="11"/>
  <c r="M5" i="11"/>
  <c r="M6" i="11"/>
  <c r="M7" i="11"/>
  <c r="M9" i="11"/>
  <c r="M10" i="11"/>
  <c r="M11" i="11"/>
  <c r="M12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9" i="11"/>
  <c r="M30" i="11"/>
  <c r="M31" i="11"/>
  <c r="M32" i="11"/>
  <c r="M33" i="11"/>
  <c r="M34" i="11"/>
  <c r="M35" i="11"/>
  <c r="M36" i="11"/>
  <c r="M37" i="11"/>
  <c r="M38" i="11"/>
  <c r="M39" i="11"/>
  <c r="M42" i="11"/>
  <c r="M43" i="11"/>
  <c r="M44" i="11"/>
  <c r="M45" i="11"/>
  <c r="M46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8" i="11"/>
  <c r="M79" i="11"/>
  <c r="M80" i="11"/>
  <c r="M81" i="11"/>
  <c r="M82" i="11"/>
  <c r="M83" i="11"/>
  <c r="M85" i="11"/>
  <c r="M86" i="11"/>
  <c r="M87" i="11"/>
  <c r="M88" i="11"/>
  <c r="M89" i="11"/>
  <c r="M90" i="11"/>
  <c r="M91" i="11"/>
  <c r="M92" i="11"/>
  <c r="M95" i="11"/>
  <c r="M96" i="11"/>
  <c r="M97" i="11"/>
  <c r="M98" i="11"/>
  <c r="M99" i="11"/>
  <c r="M100" i="11"/>
  <c r="M101" i="11"/>
  <c r="M102" i="11"/>
  <c r="M103" i="11"/>
  <c r="M104" i="11"/>
  <c r="M106" i="11"/>
  <c r="M107" i="11"/>
  <c r="M108" i="11"/>
  <c r="M110" i="11"/>
  <c r="M111" i="11"/>
  <c r="M112" i="11"/>
  <c r="M113" i="11"/>
  <c r="M114" i="11"/>
  <c r="M115" i="11"/>
  <c r="M116" i="11"/>
  <c r="M117" i="11"/>
  <c r="M118" i="11"/>
  <c r="M119" i="11"/>
  <c r="M120" i="11"/>
  <c r="M122" i="11"/>
  <c r="M123" i="11"/>
  <c r="M124" i="11"/>
  <c r="M125" i="11"/>
  <c r="M126" i="11"/>
  <c r="F2" i="11"/>
  <c r="F3" i="11"/>
  <c r="F4" i="11"/>
  <c r="F5" i="11"/>
  <c r="F6" i="11"/>
  <c r="F7" i="11"/>
  <c r="F9" i="11"/>
  <c r="F10" i="11"/>
  <c r="F11" i="11"/>
  <c r="F12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2" i="11"/>
  <c r="F43" i="11"/>
  <c r="F44" i="11"/>
  <c r="F45" i="11"/>
  <c r="F46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8" i="11"/>
  <c r="F79" i="11"/>
  <c r="F80" i="11"/>
  <c r="F81" i="11"/>
  <c r="F82" i="11"/>
  <c r="F83" i="11"/>
  <c r="F85" i="11"/>
  <c r="F86" i="11"/>
  <c r="F87" i="11"/>
  <c r="F88" i="11"/>
  <c r="F89" i="11"/>
  <c r="F90" i="11"/>
  <c r="F91" i="11"/>
  <c r="F92" i="11"/>
  <c r="F95" i="11"/>
  <c r="F96" i="11"/>
  <c r="F97" i="11"/>
  <c r="F98" i="11"/>
  <c r="F99" i="11"/>
  <c r="F100" i="11"/>
  <c r="F101" i="11"/>
  <c r="F102" i="11"/>
  <c r="F103" i="11"/>
  <c r="F104" i="11"/>
  <c r="F106" i="11"/>
  <c r="F107" i="11"/>
  <c r="F108" i="11"/>
  <c r="F110" i="11"/>
  <c r="F111" i="11"/>
  <c r="F112" i="11"/>
  <c r="F113" i="11"/>
  <c r="F114" i="11"/>
  <c r="F115" i="11"/>
  <c r="F116" i="11"/>
  <c r="F117" i="11"/>
  <c r="F118" i="11"/>
  <c r="F119" i="11"/>
  <c r="F120" i="11"/>
  <c r="F122" i="11"/>
  <c r="F123" i="11"/>
  <c r="F124" i="11"/>
  <c r="F125" i="11"/>
  <c r="F126" i="11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M2" i="8"/>
  <c r="M3" i="8"/>
  <c r="M4" i="8"/>
  <c r="M5" i="8"/>
  <c r="M7" i="8"/>
  <c r="M8" i="8"/>
  <c r="M9" i="8"/>
  <c r="M10" i="8"/>
  <c r="M11" i="8"/>
  <c r="M12" i="8"/>
  <c r="M14" i="8"/>
  <c r="M15" i="8"/>
  <c r="M18" i="8"/>
  <c r="M21" i="8"/>
  <c r="M22" i="8"/>
  <c r="M24" i="8"/>
  <c r="M25" i="8"/>
  <c r="M26" i="8"/>
  <c r="M28" i="8"/>
  <c r="M29" i="8"/>
  <c r="M30" i="8"/>
  <c r="M31" i="8"/>
  <c r="M32" i="8"/>
  <c r="M33" i="8"/>
  <c r="M34" i="8"/>
  <c r="M35" i="8"/>
  <c r="M36" i="8"/>
  <c r="M38" i="8"/>
  <c r="M39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5" i="8"/>
  <c r="M56" i="8"/>
  <c r="M57" i="8"/>
  <c r="M58" i="8"/>
  <c r="M59" i="8"/>
  <c r="M60" i="8"/>
  <c r="M61" i="8"/>
  <c r="M62" i="8"/>
  <c r="M63" i="8"/>
  <c r="M65" i="8"/>
  <c r="M67" i="8"/>
  <c r="M68" i="8"/>
  <c r="M69" i="8"/>
  <c r="M70" i="8"/>
  <c r="M71" i="8"/>
  <c r="M73" i="8"/>
  <c r="M74" i="8"/>
  <c r="M75" i="8"/>
  <c r="M76" i="8"/>
  <c r="M77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3" i="8"/>
  <c r="M114" i="8"/>
  <c r="M115" i="8"/>
  <c r="M116" i="8"/>
  <c r="M118" i="8"/>
  <c r="M119" i="8"/>
  <c r="M120" i="8"/>
  <c r="M121" i="8"/>
  <c r="M122" i="8"/>
  <c r="M124" i="8"/>
  <c r="M125" i="8"/>
  <c r="M127" i="8"/>
  <c r="M128" i="8"/>
  <c r="M129" i="8"/>
  <c r="M130" i="8"/>
  <c r="M132" i="8"/>
  <c r="M133" i="8"/>
  <c r="M135" i="8"/>
  <c r="M136" i="8"/>
  <c r="M138" i="8"/>
  <c r="M139" i="8"/>
  <c r="M140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7" i="8"/>
  <c r="M178" i="8"/>
  <c r="M180" i="8"/>
  <c r="M182" i="8"/>
  <c r="M183" i="8"/>
  <c r="M184" i="8"/>
  <c r="M185" i="8"/>
  <c r="M186" i="8"/>
  <c r="M187" i="8"/>
  <c r="M188" i="8"/>
  <c r="M189" i="8"/>
  <c r="M190" i="8"/>
  <c r="M191" i="8"/>
  <c r="M192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9" i="8"/>
  <c r="M210" i="8"/>
  <c r="M212" i="8"/>
  <c r="M213" i="8"/>
  <c r="M214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6" i="8"/>
  <c r="M238" i="8"/>
  <c r="M240" i="8"/>
  <c r="M241" i="8"/>
  <c r="M243" i="8"/>
  <c r="M244" i="8"/>
  <c r="M245" i="8"/>
  <c r="M246" i="8"/>
  <c r="M247" i="8"/>
  <c r="M248" i="8"/>
  <c r="M249" i="8"/>
  <c r="M250" i="8"/>
  <c r="M251" i="8"/>
  <c r="M252" i="8"/>
  <c r="M253" i="8"/>
  <c r="M255" i="8"/>
  <c r="M256" i="8"/>
  <c r="M258" i="8"/>
  <c r="M259" i="8"/>
  <c r="M261" i="8"/>
  <c r="M262" i="8"/>
  <c r="M263" i="8"/>
  <c r="M264" i="8"/>
  <c r="M265" i="8"/>
  <c r="M266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2" i="8"/>
  <c r="M283" i="8"/>
  <c r="M284" i="8"/>
  <c r="M285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F2" i="8"/>
  <c r="F3" i="8"/>
  <c r="F4" i="8"/>
  <c r="F5" i="8"/>
  <c r="F7" i="8"/>
  <c r="F8" i="8"/>
  <c r="F9" i="8"/>
  <c r="F10" i="8"/>
  <c r="F11" i="8"/>
  <c r="F12" i="8"/>
  <c r="F14" i="8"/>
  <c r="F15" i="8"/>
  <c r="F18" i="8"/>
  <c r="F21" i="8"/>
  <c r="F22" i="8"/>
  <c r="F24" i="8"/>
  <c r="F25" i="8"/>
  <c r="F26" i="8"/>
  <c r="F28" i="8"/>
  <c r="F29" i="8"/>
  <c r="F30" i="8"/>
  <c r="F31" i="8"/>
  <c r="F32" i="8"/>
  <c r="F33" i="8"/>
  <c r="F34" i="8"/>
  <c r="F35" i="8"/>
  <c r="F36" i="8"/>
  <c r="F38" i="8"/>
  <c r="F39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5" i="8"/>
  <c r="F56" i="8"/>
  <c r="F57" i="8"/>
  <c r="F58" i="8"/>
  <c r="F59" i="8"/>
  <c r="F60" i="8"/>
  <c r="F61" i="8"/>
  <c r="F62" i="8"/>
  <c r="F63" i="8"/>
  <c r="F65" i="8"/>
  <c r="F67" i="8"/>
  <c r="F68" i="8"/>
  <c r="F69" i="8"/>
  <c r="F70" i="8"/>
  <c r="F71" i="8"/>
  <c r="F73" i="8"/>
  <c r="F74" i="8"/>
  <c r="F75" i="8"/>
  <c r="F76" i="8"/>
  <c r="F77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3" i="8"/>
  <c r="F114" i="8"/>
  <c r="F115" i="8"/>
  <c r="F116" i="8"/>
  <c r="F118" i="8"/>
  <c r="F119" i="8"/>
  <c r="F120" i="8"/>
  <c r="F121" i="8"/>
  <c r="F122" i="8"/>
  <c r="F124" i="8"/>
  <c r="F125" i="8"/>
  <c r="F127" i="8"/>
  <c r="F128" i="8"/>
  <c r="F129" i="8"/>
  <c r="F130" i="8"/>
  <c r="F132" i="8"/>
  <c r="F133" i="8"/>
  <c r="F135" i="8"/>
  <c r="F136" i="8"/>
  <c r="F138" i="8"/>
  <c r="F139" i="8"/>
  <c r="F140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7" i="8"/>
  <c r="F178" i="8"/>
  <c r="F180" i="8"/>
  <c r="F182" i="8"/>
  <c r="F183" i="8"/>
  <c r="F184" i="8"/>
  <c r="F185" i="8"/>
  <c r="F186" i="8"/>
  <c r="F187" i="8"/>
  <c r="F188" i="8"/>
  <c r="F189" i="8"/>
  <c r="F190" i="8"/>
  <c r="F191" i="8"/>
  <c r="F192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9" i="8"/>
  <c r="F210" i="8"/>
  <c r="F212" i="8"/>
  <c r="F213" i="8"/>
  <c r="F214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6" i="8"/>
  <c r="F238" i="8"/>
  <c r="F240" i="8"/>
  <c r="F241" i="8"/>
  <c r="F243" i="8"/>
  <c r="F244" i="8"/>
  <c r="F245" i="8"/>
  <c r="F246" i="8"/>
  <c r="F247" i="8"/>
  <c r="F248" i="8"/>
  <c r="F249" i="8"/>
  <c r="F250" i="8"/>
  <c r="F251" i="8"/>
  <c r="F252" i="8"/>
  <c r="F253" i="8"/>
  <c r="F255" i="8"/>
  <c r="F256" i="8"/>
  <c r="F258" i="8"/>
  <c r="F259" i="8"/>
  <c r="F261" i="8"/>
  <c r="F262" i="8"/>
  <c r="F263" i="8"/>
  <c r="F264" i="8"/>
  <c r="F265" i="8"/>
  <c r="F266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2" i="8"/>
  <c r="F283" i="8"/>
  <c r="F284" i="8"/>
  <c r="F285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M2" i="60"/>
  <c r="M3" i="60"/>
  <c r="M4" i="60"/>
  <c r="M5" i="60"/>
  <c r="M6" i="60"/>
  <c r="M7" i="60"/>
  <c r="M8" i="60"/>
  <c r="M9" i="60"/>
  <c r="M10" i="60"/>
  <c r="M11" i="60"/>
  <c r="M12" i="60"/>
  <c r="M13" i="60"/>
  <c r="M14" i="60"/>
  <c r="F2" i="60"/>
  <c r="F3" i="60"/>
  <c r="F4" i="60"/>
  <c r="F5" i="60"/>
  <c r="F6" i="60"/>
  <c r="F7" i="60"/>
  <c r="F8" i="60"/>
  <c r="F9" i="60"/>
  <c r="F10" i="60"/>
  <c r="F11" i="60"/>
  <c r="F12" i="60"/>
  <c r="F13" i="60"/>
  <c r="F14" i="60"/>
  <c r="M2" i="6"/>
  <c r="M4" i="6"/>
  <c r="M7" i="6"/>
  <c r="M6" i="6"/>
  <c r="M8" i="6"/>
  <c r="M12" i="6"/>
  <c r="M11" i="6"/>
  <c r="M13" i="6"/>
  <c r="M15" i="6"/>
  <c r="M14" i="6"/>
  <c r="M17" i="6"/>
  <c r="M19" i="6"/>
  <c r="M18" i="6"/>
  <c r="M22" i="6"/>
  <c r="M21" i="6"/>
  <c r="M23" i="6"/>
  <c r="M25" i="6"/>
  <c r="M27" i="6"/>
  <c r="M26" i="6"/>
  <c r="M29" i="6"/>
  <c r="M31" i="6"/>
  <c r="M32" i="6"/>
  <c r="M33" i="6"/>
  <c r="M34" i="6"/>
  <c r="M36" i="6"/>
  <c r="M35" i="6"/>
  <c r="M37" i="6"/>
  <c r="F2" i="6"/>
  <c r="F4" i="6"/>
  <c r="F7" i="6"/>
  <c r="F6" i="6"/>
  <c r="F8" i="6"/>
  <c r="F12" i="6"/>
  <c r="F11" i="6"/>
  <c r="F13" i="6"/>
  <c r="F15" i="6"/>
  <c r="F14" i="6"/>
  <c r="F17" i="6"/>
  <c r="F19" i="6"/>
  <c r="F18" i="6"/>
  <c r="F22" i="6"/>
  <c r="F21" i="6"/>
  <c r="F23" i="6"/>
  <c r="F25" i="6"/>
  <c r="F27" i="6"/>
  <c r="F26" i="6"/>
  <c r="F29" i="6"/>
  <c r="F31" i="6"/>
  <c r="F32" i="6"/>
  <c r="F33" i="6"/>
  <c r="F34" i="6"/>
  <c r="F36" i="6"/>
  <c r="F35" i="6"/>
  <c r="F37" i="6"/>
  <c r="M2" i="56"/>
  <c r="M3" i="56"/>
  <c r="M4" i="56"/>
  <c r="M5" i="56"/>
  <c r="M6" i="56"/>
  <c r="M7" i="56"/>
  <c r="M8" i="56"/>
  <c r="M9" i="56"/>
  <c r="M10" i="56"/>
  <c r="M11" i="56"/>
  <c r="M12" i="56"/>
  <c r="M13" i="56"/>
  <c r="M14" i="56"/>
  <c r="M15" i="56"/>
  <c r="M16" i="56"/>
  <c r="M17" i="56"/>
  <c r="M18" i="56"/>
  <c r="M19" i="56"/>
  <c r="M20" i="56"/>
  <c r="M21" i="56"/>
  <c r="M22" i="56"/>
  <c r="M23" i="56"/>
  <c r="M24" i="56"/>
  <c r="M25" i="56"/>
  <c r="M26" i="56"/>
  <c r="M27" i="56"/>
  <c r="F2" i="56"/>
  <c r="F3" i="56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M2" i="5"/>
  <c r="M3" i="5"/>
  <c r="M4" i="5"/>
  <c r="M5" i="5"/>
  <c r="M7" i="5"/>
  <c r="M8" i="5"/>
  <c r="M9" i="5"/>
  <c r="M10" i="5"/>
  <c r="M12" i="5"/>
  <c r="M13" i="5"/>
  <c r="M14" i="5"/>
  <c r="M15" i="5"/>
  <c r="M16" i="5"/>
  <c r="M17" i="5"/>
  <c r="M18" i="5"/>
  <c r="M19" i="5"/>
  <c r="M20" i="5"/>
  <c r="M21" i="5"/>
  <c r="M22" i="5"/>
  <c r="M23" i="5"/>
  <c r="M25" i="5"/>
  <c r="M26" i="5"/>
  <c r="M27" i="5"/>
  <c r="M28" i="5"/>
  <c r="M29" i="5"/>
  <c r="M31" i="5"/>
  <c r="M32" i="5"/>
  <c r="M34" i="5"/>
  <c r="M35" i="5"/>
  <c r="M36" i="5"/>
  <c r="M37" i="5"/>
  <c r="M39" i="5"/>
  <c r="M40" i="5"/>
  <c r="M42" i="5"/>
  <c r="M43" i="5"/>
  <c r="M44" i="5"/>
  <c r="M46" i="5"/>
  <c r="M47" i="5"/>
  <c r="M48" i="5"/>
  <c r="M49" i="5"/>
  <c r="M50" i="5"/>
  <c r="M51" i="5"/>
  <c r="M52" i="5"/>
  <c r="M53" i="5"/>
  <c r="M54" i="5"/>
  <c r="M55" i="5"/>
  <c r="M57" i="5"/>
  <c r="M58" i="5"/>
  <c r="M59" i="5"/>
  <c r="M60" i="5"/>
  <c r="M61" i="5"/>
  <c r="M62" i="5"/>
  <c r="M64" i="5"/>
  <c r="M65" i="5"/>
  <c r="M66" i="5"/>
  <c r="M68" i="5"/>
  <c r="M69" i="5"/>
  <c r="M70" i="5"/>
  <c r="M72" i="5"/>
  <c r="M73" i="5"/>
  <c r="M74" i="5"/>
  <c r="M75" i="5"/>
  <c r="M76" i="5"/>
  <c r="M77" i="5"/>
  <c r="M78" i="5"/>
  <c r="M79" i="5"/>
  <c r="M81" i="5"/>
  <c r="M82" i="5"/>
  <c r="M83" i="5"/>
  <c r="M84" i="5"/>
  <c r="M85" i="5"/>
  <c r="M86" i="5"/>
  <c r="M88" i="5"/>
  <c r="M89" i="5"/>
  <c r="M90" i="5"/>
  <c r="M91" i="5"/>
  <c r="M92" i="5"/>
  <c r="M94" i="5"/>
  <c r="M95" i="5"/>
  <c r="M96" i="5"/>
  <c r="M98" i="5"/>
  <c r="M99" i="5"/>
  <c r="M100" i="5"/>
  <c r="M101" i="5"/>
  <c r="M102" i="5"/>
  <c r="M104" i="5"/>
  <c r="M105" i="5"/>
  <c r="M106" i="5"/>
  <c r="M107" i="5"/>
  <c r="M108" i="5"/>
  <c r="M109" i="5"/>
  <c r="M110" i="5"/>
  <c r="M112" i="5"/>
  <c r="M113" i="5"/>
  <c r="M114" i="5"/>
  <c r="M115" i="5"/>
  <c r="M117" i="5"/>
  <c r="M118" i="5"/>
  <c r="M119" i="5"/>
  <c r="M120" i="5"/>
  <c r="M121" i="5"/>
  <c r="M122" i="5"/>
  <c r="M123" i="5"/>
  <c r="M124" i="5"/>
  <c r="M126" i="5"/>
  <c r="M128" i="5"/>
  <c r="M129" i="5"/>
  <c r="M130" i="5"/>
  <c r="M131" i="5"/>
  <c r="M132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F2" i="5"/>
  <c r="F3" i="5"/>
  <c r="F4" i="5"/>
  <c r="F5" i="5"/>
  <c r="F7" i="5"/>
  <c r="F8" i="5"/>
  <c r="F9" i="5"/>
  <c r="F10" i="5"/>
  <c r="F12" i="5"/>
  <c r="F13" i="5"/>
  <c r="F14" i="5"/>
  <c r="F15" i="5"/>
  <c r="F16" i="5"/>
  <c r="F17" i="5"/>
  <c r="F18" i="5"/>
  <c r="F19" i="5"/>
  <c r="F20" i="5"/>
  <c r="F21" i="5"/>
  <c r="F22" i="5"/>
  <c r="F23" i="5"/>
  <c r="F25" i="5"/>
  <c r="F26" i="5"/>
  <c r="F27" i="5"/>
  <c r="F28" i="5"/>
  <c r="F29" i="5"/>
  <c r="F31" i="5"/>
  <c r="F32" i="5"/>
  <c r="F34" i="5"/>
  <c r="F35" i="5"/>
  <c r="F36" i="5"/>
  <c r="F37" i="5"/>
  <c r="F39" i="5"/>
  <c r="F40" i="5"/>
  <c r="F42" i="5"/>
  <c r="F43" i="5"/>
  <c r="F44" i="5"/>
  <c r="F46" i="5"/>
  <c r="F47" i="5"/>
  <c r="F48" i="5"/>
  <c r="F49" i="5"/>
  <c r="F50" i="5"/>
  <c r="F51" i="5"/>
  <c r="F52" i="5"/>
  <c r="F53" i="5"/>
  <c r="F54" i="5"/>
  <c r="F55" i="5"/>
  <c r="F57" i="5"/>
  <c r="F58" i="5"/>
  <c r="F59" i="5"/>
  <c r="F60" i="5"/>
  <c r="F61" i="5"/>
  <c r="F62" i="5"/>
  <c r="F64" i="5"/>
  <c r="F65" i="5"/>
  <c r="F66" i="5"/>
  <c r="F68" i="5"/>
  <c r="F69" i="5"/>
  <c r="F70" i="5"/>
  <c r="F72" i="5"/>
  <c r="F73" i="5"/>
  <c r="F74" i="5"/>
  <c r="F75" i="5"/>
  <c r="F76" i="5"/>
  <c r="F77" i="5"/>
  <c r="F78" i="5"/>
  <c r="F79" i="5"/>
  <c r="F81" i="5"/>
  <c r="F82" i="5"/>
  <c r="F83" i="5"/>
  <c r="F84" i="5"/>
  <c r="F85" i="5"/>
  <c r="F86" i="5"/>
  <c r="F88" i="5"/>
  <c r="F89" i="5"/>
  <c r="F90" i="5"/>
  <c r="F91" i="5"/>
  <c r="F92" i="5"/>
  <c r="F94" i="5"/>
  <c r="F95" i="5"/>
  <c r="F96" i="5"/>
  <c r="F98" i="5"/>
  <c r="F99" i="5"/>
  <c r="F100" i="5"/>
  <c r="F101" i="5"/>
  <c r="F102" i="5"/>
  <c r="F104" i="5"/>
  <c r="F105" i="5"/>
  <c r="F106" i="5"/>
  <c r="F107" i="5"/>
  <c r="F108" i="5"/>
  <c r="F109" i="5"/>
  <c r="F110" i="5"/>
  <c r="F112" i="5"/>
  <c r="F113" i="5"/>
  <c r="F114" i="5"/>
  <c r="F115" i="5"/>
  <c r="F117" i="5"/>
  <c r="F118" i="5"/>
  <c r="F119" i="5"/>
  <c r="F120" i="5"/>
  <c r="F121" i="5"/>
  <c r="F122" i="5"/>
  <c r="F123" i="5"/>
  <c r="F124" i="5"/>
  <c r="F126" i="5"/>
  <c r="F128" i="5"/>
  <c r="F129" i="5"/>
  <c r="F130" i="5"/>
  <c r="F131" i="5"/>
  <c r="F132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M2" i="50"/>
  <c r="M3" i="50"/>
  <c r="M4" i="50"/>
  <c r="M5" i="50"/>
  <c r="M7" i="50"/>
  <c r="M8" i="50"/>
  <c r="M10" i="50"/>
  <c r="M12" i="50"/>
  <c r="M13" i="50"/>
  <c r="M14" i="50"/>
  <c r="M15" i="50"/>
  <c r="M16" i="50"/>
  <c r="M17" i="50"/>
  <c r="M18" i="50"/>
  <c r="M11" i="50"/>
  <c r="F2" i="50"/>
  <c r="F3" i="50"/>
  <c r="F4" i="50"/>
  <c r="F5" i="50"/>
  <c r="F7" i="50"/>
  <c r="F8" i="50"/>
  <c r="F10" i="50"/>
  <c r="F12" i="50"/>
  <c r="F13" i="50"/>
  <c r="F14" i="50"/>
  <c r="F15" i="50"/>
  <c r="F16" i="50"/>
  <c r="F17" i="50"/>
  <c r="F18" i="50"/>
  <c r="F11" i="50"/>
  <c r="M2" i="3"/>
  <c r="M4" i="3"/>
  <c r="M5" i="3"/>
  <c r="M6" i="3"/>
  <c r="M7" i="3"/>
  <c r="M8" i="3"/>
  <c r="M9" i="3"/>
  <c r="M13" i="3"/>
  <c r="M14" i="3"/>
  <c r="M15" i="3"/>
  <c r="M17" i="3"/>
  <c r="M18" i="3"/>
  <c r="M19" i="3"/>
  <c r="M21" i="3"/>
  <c r="M22" i="3"/>
  <c r="M23" i="3"/>
  <c r="M25" i="3"/>
  <c r="M26" i="3"/>
  <c r="M27" i="3"/>
  <c r="M29" i="3"/>
  <c r="M30" i="3"/>
  <c r="M31" i="3"/>
  <c r="M33" i="3"/>
  <c r="F2" i="3"/>
  <c r="F4" i="3"/>
  <c r="F5" i="3"/>
  <c r="F6" i="3"/>
  <c r="F7" i="3"/>
  <c r="F8" i="3"/>
  <c r="F9" i="3"/>
  <c r="F13" i="3"/>
  <c r="F14" i="3"/>
  <c r="F15" i="3"/>
  <c r="F17" i="3"/>
  <c r="F18" i="3"/>
  <c r="F19" i="3"/>
  <c r="F21" i="3"/>
  <c r="F22" i="3"/>
  <c r="F23" i="3"/>
  <c r="F25" i="3"/>
  <c r="F26" i="3"/>
  <c r="F27" i="3"/>
  <c r="F29" i="3"/>
  <c r="F30" i="3"/>
  <c r="F31" i="3"/>
  <c r="F33" i="3"/>
  <c r="M3" i="45"/>
  <c r="I3" i="45" s="1"/>
  <c r="M4" i="45"/>
  <c r="I4" i="45" s="1"/>
  <c r="M7" i="45"/>
  <c r="I7" i="45" s="1"/>
  <c r="M6" i="45"/>
  <c r="I6" i="45" s="1"/>
  <c r="M8" i="45"/>
  <c r="I8" i="45" s="1"/>
  <c r="M12" i="45"/>
  <c r="I12" i="45" s="1"/>
  <c r="M11" i="45"/>
  <c r="I11" i="45" s="1"/>
  <c r="M13" i="45"/>
  <c r="I13" i="45" s="1"/>
  <c r="M16" i="45"/>
  <c r="I16" i="45" s="1"/>
  <c r="M15" i="45"/>
  <c r="I15" i="45" s="1"/>
  <c r="M17" i="45"/>
  <c r="I17" i="45" s="1"/>
  <c r="M20" i="45"/>
  <c r="I20" i="45" s="1"/>
  <c r="M19" i="45"/>
  <c r="I19" i="45" s="1"/>
  <c r="M21" i="45"/>
  <c r="I21" i="45" s="1"/>
  <c r="M24" i="45"/>
  <c r="I24" i="45" s="1"/>
  <c r="M25" i="45"/>
  <c r="I25" i="45" s="1"/>
  <c r="M28" i="45"/>
  <c r="I28" i="45" s="1"/>
  <c r="M29" i="45"/>
  <c r="I29" i="45" s="1"/>
  <c r="M31" i="45"/>
  <c r="I31" i="45" s="1"/>
  <c r="M32" i="45"/>
  <c r="I32" i="45" s="1"/>
  <c r="M33" i="45"/>
  <c r="I33" i="45" s="1"/>
  <c r="M35" i="45"/>
  <c r="I35" i="45" s="1"/>
  <c r="M36" i="45"/>
  <c r="I36" i="45" s="1"/>
  <c r="M37" i="45"/>
  <c r="I37" i="45" s="1"/>
  <c r="M39" i="45"/>
  <c r="I39" i="45" s="1"/>
  <c r="M43" i="45"/>
  <c r="I43" i="45" s="1"/>
  <c r="M46" i="45"/>
  <c r="I46" i="45" s="1"/>
  <c r="M45" i="45"/>
  <c r="I45" i="45" s="1"/>
  <c r="M47" i="45"/>
  <c r="I47" i="45" s="1"/>
  <c r="M48" i="45"/>
  <c r="I48" i="45" s="1"/>
  <c r="M49" i="45"/>
  <c r="I49" i="45" s="1"/>
  <c r="M50" i="45"/>
  <c r="I50" i="45" s="1"/>
  <c r="M52" i="45"/>
  <c r="I52" i="45" s="1"/>
  <c r="M53" i="45"/>
  <c r="I53" i="45" s="1"/>
  <c r="M54" i="45"/>
  <c r="I54" i="45" s="1"/>
  <c r="M55" i="45"/>
  <c r="I55" i="45" s="1"/>
  <c r="M56" i="45"/>
  <c r="I56" i="45" s="1"/>
  <c r="M57" i="45"/>
  <c r="I57" i="45" s="1"/>
  <c r="M58" i="45"/>
  <c r="I58" i="45" s="1"/>
  <c r="M59" i="45"/>
  <c r="I59" i="45" s="1"/>
  <c r="M60" i="45"/>
  <c r="I60" i="45" s="1"/>
  <c r="M61" i="45"/>
  <c r="I61" i="45" s="1"/>
  <c r="M62" i="45"/>
  <c r="I62" i="45" s="1"/>
  <c r="M63" i="45"/>
  <c r="I63" i="45" s="1"/>
  <c r="M66" i="45"/>
  <c r="I66" i="45" s="1"/>
  <c r="M67" i="45"/>
  <c r="I67" i="45" s="1"/>
  <c r="M68" i="45"/>
  <c r="I68" i="45" s="1"/>
  <c r="M69" i="45"/>
  <c r="I69" i="45" s="1"/>
  <c r="M70" i="45"/>
  <c r="I70" i="45" s="1"/>
  <c r="M73" i="45"/>
  <c r="I73" i="45" s="1"/>
  <c r="M71" i="45"/>
  <c r="I71" i="45" s="1"/>
  <c r="M72" i="45"/>
  <c r="I72" i="45" s="1"/>
  <c r="M74" i="45"/>
  <c r="I74" i="45" s="1"/>
  <c r="M77" i="45"/>
  <c r="I77" i="45" s="1"/>
  <c r="M78" i="45"/>
  <c r="I78" i="45" s="1"/>
  <c r="M80" i="45"/>
  <c r="I80" i="45" s="1"/>
  <c r="M79" i="45"/>
  <c r="I79" i="45" s="1"/>
  <c r="M81" i="45"/>
  <c r="I81" i="45" s="1"/>
  <c r="M82" i="45"/>
  <c r="I82" i="45" s="1"/>
  <c r="M83" i="45"/>
  <c r="I83" i="45" s="1"/>
  <c r="M85" i="45"/>
  <c r="I85" i="45" s="1"/>
  <c r="M86" i="45"/>
  <c r="I86" i="45" s="1"/>
  <c r="M87" i="45"/>
  <c r="I87" i="45" s="1"/>
  <c r="M88" i="45"/>
  <c r="I88" i="45" s="1"/>
  <c r="M89" i="45"/>
  <c r="I89" i="45" s="1"/>
  <c r="M90" i="45"/>
  <c r="I90" i="45" s="1"/>
  <c r="M91" i="45"/>
  <c r="I91" i="45" s="1"/>
  <c r="M92" i="45"/>
  <c r="I92" i="45" s="1"/>
  <c r="M93" i="45"/>
  <c r="I93" i="45" s="1"/>
  <c r="M94" i="45"/>
  <c r="I94" i="45" s="1"/>
  <c r="M95" i="45"/>
  <c r="I95" i="45" s="1"/>
  <c r="M96" i="45"/>
  <c r="I96" i="45" s="1"/>
  <c r="M99" i="45"/>
  <c r="I99" i="45" s="1"/>
  <c r="M100" i="45"/>
  <c r="I100" i="45" s="1"/>
  <c r="M101" i="45"/>
  <c r="I101" i="45" s="1"/>
  <c r="M103" i="45"/>
  <c r="I103" i="45" s="1"/>
  <c r="M104" i="45"/>
  <c r="I104" i="45" s="1"/>
  <c r="M105" i="45"/>
  <c r="I105" i="45" s="1"/>
  <c r="M106" i="45"/>
  <c r="I106" i="45" s="1"/>
  <c r="M107" i="45"/>
  <c r="I107" i="45" s="1"/>
  <c r="M109" i="45"/>
  <c r="I109" i="45" s="1"/>
  <c r="M110" i="45"/>
  <c r="I110" i="45" s="1"/>
  <c r="M111" i="45"/>
  <c r="I111" i="45" s="1"/>
  <c r="M113" i="45"/>
  <c r="I113" i="45" s="1"/>
  <c r="M114" i="45"/>
  <c r="I114" i="45" s="1"/>
  <c r="M116" i="45"/>
  <c r="I116" i="45" s="1"/>
  <c r="M117" i="45"/>
  <c r="I117" i="45" s="1"/>
  <c r="M118" i="45"/>
  <c r="I118" i="45" s="1"/>
  <c r="M121" i="45"/>
  <c r="I121" i="45" s="1"/>
  <c r="M122" i="45"/>
  <c r="I122" i="45" s="1"/>
  <c r="M123" i="45"/>
  <c r="I123" i="45" s="1"/>
  <c r="M124" i="45"/>
  <c r="I124" i="45" s="1"/>
  <c r="M125" i="45"/>
  <c r="I125" i="45" s="1"/>
  <c r="M127" i="45"/>
  <c r="I127" i="45" s="1"/>
  <c r="M128" i="45"/>
  <c r="I128" i="45" s="1"/>
  <c r="M129" i="45"/>
  <c r="I129" i="45" s="1"/>
  <c r="M130" i="45"/>
  <c r="I130" i="45" s="1"/>
  <c r="M132" i="45"/>
  <c r="I132" i="45" s="1"/>
  <c r="M133" i="45"/>
  <c r="I133" i="45" s="1"/>
  <c r="M134" i="45"/>
  <c r="I134" i="45" s="1"/>
  <c r="M135" i="45"/>
  <c r="I135" i="45" s="1"/>
  <c r="M138" i="45"/>
  <c r="I138" i="45" s="1"/>
  <c r="M139" i="45"/>
  <c r="I139" i="45" s="1"/>
  <c r="M140" i="45"/>
  <c r="I140" i="45" s="1"/>
  <c r="M142" i="45"/>
  <c r="I142" i="45" s="1"/>
  <c r="M143" i="45"/>
  <c r="I143" i="45" s="1"/>
  <c r="M144" i="45"/>
  <c r="I144" i="45" s="1"/>
  <c r="M145" i="45"/>
  <c r="I145" i="45" s="1"/>
  <c r="M146" i="45"/>
  <c r="I146" i="45" s="1"/>
  <c r="M147" i="45"/>
  <c r="I147" i="45" s="1"/>
  <c r="M148" i="45"/>
  <c r="I148" i="45" s="1"/>
  <c r="M149" i="45"/>
  <c r="I149" i="45" s="1"/>
  <c r="M151" i="45"/>
  <c r="I151" i="45" s="1"/>
  <c r="M152" i="45"/>
  <c r="I152" i="45" s="1"/>
  <c r="M153" i="45"/>
  <c r="I153" i="45" s="1"/>
  <c r="M154" i="45"/>
  <c r="I154" i="45" s="1"/>
  <c r="M155" i="45"/>
  <c r="I155" i="45" s="1"/>
  <c r="M159" i="45"/>
  <c r="I159" i="45" s="1"/>
  <c r="M160" i="45"/>
  <c r="I160" i="45" s="1"/>
  <c r="M161" i="45"/>
  <c r="I161" i="45" s="1"/>
  <c r="M162" i="45"/>
  <c r="I162" i="45" s="1"/>
  <c r="M163" i="45"/>
  <c r="I163" i="45" s="1"/>
  <c r="M164" i="45"/>
  <c r="I164" i="45" s="1"/>
  <c r="M165" i="45"/>
  <c r="I165" i="45" s="1"/>
  <c r="M167" i="45"/>
  <c r="I167" i="45" s="1"/>
  <c r="M168" i="45"/>
  <c r="I168" i="45" s="1"/>
  <c r="M169" i="45"/>
  <c r="I169" i="45" s="1"/>
  <c r="M171" i="45"/>
  <c r="I171" i="45" s="1"/>
  <c r="M172" i="45"/>
  <c r="I172" i="45" s="1"/>
  <c r="M173" i="45"/>
  <c r="I173" i="45" s="1"/>
  <c r="M175" i="45"/>
  <c r="I175" i="45" s="1"/>
  <c r="M177" i="45"/>
  <c r="I177" i="45" s="1"/>
  <c r="M178" i="45"/>
  <c r="I178" i="45" s="1"/>
  <c r="M179" i="45"/>
  <c r="I179" i="45" s="1"/>
  <c r="M180" i="45"/>
  <c r="I180" i="45" s="1"/>
  <c r="M181" i="45"/>
  <c r="I181" i="45" s="1"/>
  <c r="M182" i="45"/>
  <c r="I182" i="45" s="1"/>
  <c r="M183" i="45"/>
  <c r="I183" i="45" s="1"/>
  <c r="M184" i="45"/>
  <c r="I184" i="45" s="1"/>
  <c r="M185" i="45"/>
  <c r="I185" i="45" s="1"/>
  <c r="M186" i="45"/>
  <c r="I186" i="45" s="1"/>
  <c r="M188" i="45"/>
  <c r="I188" i="45" s="1"/>
  <c r="M189" i="45"/>
  <c r="I189" i="45" s="1"/>
  <c r="M191" i="45"/>
  <c r="I191" i="45" s="1"/>
  <c r="M192" i="45"/>
  <c r="I192" i="45" s="1"/>
  <c r="M193" i="45"/>
  <c r="I193" i="45" s="1"/>
  <c r="M195" i="45"/>
  <c r="I195" i="45" s="1"/>
  <c r="M196" i="45"/>
  <c r="I196" i="45" s="1"/>
  <c r="M197" i="45"/>
  <c r="I197" i="45" s="1"/>
  <c r="M198" i="45"/>
  <c r="I198" i="45" s="1"/>
  <c r="M200" i="45"/>
  <c r="I200" i="45" s="1"/>
  <c r="M201" i="45"/>
  <c r="I201" i="45" s="1"/>
  <c r="M202" i="45"/>
  <c r="I202" i="45" s="1"/>
  <c r="M204" i="45"/>
  <c r="I204" i="45" s="1"/>
  <c r="M205" i="45"/>
  <c r="I205" i="45" s="1"/>
  <c r="M206" i="45"/>
  <c r="I206" i="45" s="1"/>
  <c r="M207" i="45"/>
  <c r="I207" i="45" s="1"/>
  <c r="M208" i="45"/>
  <c r="I208" i="45" s="1"/>
  <c r="M209" i="45"/>
  <c r="I209" i="45" s="1"/>
  <c r="M212" i="45"/>
  <c r="I212" i="45" s="1"/>
  <c r="M213" i="45"/>
  <c r="I213" i="45" s="1"/>
  <c r="M214" i="45"/>
  <c r="I214" i="45" s="1"/>
  <c r="M215" i="45"/>
  <c r="I215" i="45" s="1"/>
  <c r="M216" i="45"/>
  <c r="I216" i="45" s="1"/>
  <c r="M217" i="45"/>
  <c r="I217" i="45" s="1"/>
  <c r="M218" i="45"/>
  <c r="I218" i="45" s="1"/>
  <c r="M219" i="45"/>
  <c r="I219" i="45" s="1"/>
  <c r="M220" i="45"/>
  <c r="I220" i="45" s="1"/>
  <c r="M223" i="45"/>
  <c r="I223" i="45" s="1"/>
  <c r="M224" i="45"/>
  <c r="I224" i="45" s="1"/>
  <c r="M225" i="45"/>
  <c r="I225" i="45" s="1"/>
  <c r="M226" i="45"/>
  <c r="I226" i="45" s="1"/>
  <c r="M228" i="45"/>
  <c r="I228" i="45" s="1"/>
  <c r="M229" i="45"/>
  <c r="I229" i="45" s="1"/>
  <c r="M230" i="45"/>
  <c r="I230" i="45" s="1"/>
  <c r="M231" i="45"/>
  <c r="I231" i="45" s="1"/>
  <c r="M233" i="45"/>
  <c r="I233" i="45" s="1"/>
  <c r="M238" i="45"/>
  <c r="I238" i="45" s="1"/>
  <c r="M239" i="45"/>
  <c r="I239" i="45" s="1"/>
  <c r="M241" i="45"/>
  <c r="I241" i="45" s="1"/>
  <c r="M240" i="45"/>
  <c r="I240" i="45" s="1"/>
  <c r="M242" i="45"/>
  <c r="I242" i="45" s="1"/>
  <c r="M243" i="45"/>
  <c r="I243" i="45" s="1"/>
  <c r="M245" i="45"/>
  <c r="I245" i="45" s="1"/>
  <c r="M246" i="45"/>
  <c r="I246" i="45" s="1"/>
  <c r="M247" i="45"/>
  <c r="I247" i="45" s="1"/>
  <c r="M248" i="45"/>
  <c r="I248" i="45" s="1"/>
  <c r="M249" i="45"/>
  <c r="I249" i="45" s="1"/>
  <c r="M250" i="45"/>
  <c r="I250" i="45" s="1"/>
  <c r="M251" i="45"/>
  <c r="I251" i="45" s="1"/>
  <c r="M252" i="45"/>
  <c r="I252" i="45" s="1"/>
  <c r="M253" i="45"/>
  <c r="I253" i="45" s="1"/>
  <c r="M256" i="45"/>
  <c r="I256" i="45" s="1"/>
  <c r="M257" i="45"/>
  <c r="I257" i="45" s="1"/>
  <c r="M258" i="45"/>
  <c r="I258" i="45" s="1"/>
  <c r="M259" i="45"/>
  <c r="I259" i="45" s="1"/>
  <c r="M261" i="45"/>
  <c r="I261" i="45" s="1"/>
  <c r="M262" i="45"/>
  <c r="I262" i="45" s="1"/>
  <c r="M263" i="45"/>
  <c r="I263" i="45" s="1"/>
  <c r="M265" i="45"/>
  <c r="I265" i="45" s="1"/>
  <c r="M266" i="45"/>
  <c r="I266" i="45" s="1"/>
  <c r="M267" i="45"/>
  <c r="I267" i="45" s="1"/>
  <c r="M268" i="45"/>
  <c r="I268" i="45" s="1"/>
  <c r="M269" i="45"/>
  <c r="I269" i="45" s="1"/>
  <c r="M270" i="45"/>
  <c r="I270" i="45" s="1"/>
  <c r="M272" i="45"/>
  <c r="I272" i="45" s="1"/>
  <c r="M273" i="45"/>
  <c r="I273" i="45" s="1"/>
  <c r="M276" i="45"/>
  <c r="I276" i="45" s="1"/>
  <c r="M277" i="45"/>
  <c r="I277" i="45" s="1"/>
  <c r="M280" i="45"/>
  <c r="I280" i="45" s="1"/>
  <c r="M281" i="45"/>
  <c r="I281" i="45" s="1"/>
  <c r="M282" i="45"/>
  <c r="I282" i="45" s="1"/>
  <c r="M283" i="45"/>
  <c r="I283" i="45" s="1"/>
  <c r="M284" i="45"/>
  <c r="I284" i="45" s="1"/>
  <c r="M285" i="45"/>
  <c r="I285" i="45" s="1"/>
  <c r="M288" i="45"/>
  <c r="I288" i="45" s="1"/>
  <c r="M289" i="45"/>
  <c r="I289" i="45" s="1"/>
  <c r="M290" i="45"/>
  <c r="I290" i="45" s="1"/>
  <c r="M291" i="45"/>
  <c r="I291" i="45" s="1"/>
  <c r="M292" i="45"/>
  <c r="I292" i="45" s="1"/>
  <c r="M293" i="45"/>
  <c r="I293" i="45" s="1"/>
  <c r="M294" i="45"/>
  <c r="I294" i="45" s="1"/>
  <c r="M296" i="45"/>
  <c r="I296" i="45" s="1"/>
  <c r="M297" i="45"/>
  <c r="I297" i="45" s="1"/>
  <c r="M298" i="45"/>
  <c r="I298" i="45" s="1"/>
  <c r="M299" i="45"/>
  <c r="I299" i="45" s="1"/>
  <c r="M300" i="45"/>
  <c r="I300" i="45" s="1"/>
  <c r="M301" i="45"/>
  <c r="I301" i="45" s="1"/>
  <c r="M302" i="45"/>
  <c r="I302" i="45" s="1"/>
  <c r="M303" i="45"/>
  <c r="I303" i="45" s="1"/>
  <c r="M304" i="45"/>
  <c r="I304" i="45" s="1"/>
  <c r="M305" i="45"/>
  <c r="I305" i="45" s="1"/>
  <c r="M306" i="45"/>
  <c r="I306" i="45" s="1"/>
  <c r="M307" i="45"/>
  <c r="I307" i="45" s="1"/>
  <c r="M308" i="45"/>
  <c r="I308" i="45" s="1"/>
  <c r="M309" i="45"/>
  <c r="I309" i="45" s="1"/>
  <c r="M310" i="45"/>
  <c r="I310" i="45" s="1"/>
  <c r="M311" i="45"/>
  <c r="I311" i="45" s="1"/>
  <c r="M312" i="45"/>
  <c r="I312" i="45" s="1"/>
  <c r="M314" i="45"/>
  <c r="I314" i="45" s="1"/>
  <c r="M315" i="45"/>
  <c r="I315" i="45" s="1"/>
  <c r="M317" i="45"/>
  <c r="I317" i="45" s="1"/>
  <c r="M318" i="45"/>
  <c r="I318" i="45" s="1"/>
  <c r="M319" i="45"/>
  <c r="I319" i="45" s="1"/>
  <c r="M320" i="45"/>
  <c r="I320" i="45" s="1"/>
  <c r="M321" i="45"/>
  <c r="I321" i="45" s="1"/>
  <c r="M325" i="45"/>
  <c r="I325" i="45" s="1"/>
  <c r="M326" i="45"/>
  <c r="I326" i="45" s="1"/>
  <c r="M328" i="45"/>
  <c r="I328" i="45" s="1"/>
  <c r="M329" i="45"/>
  <c r="I329" i="45" s="1"/>
  <c r="M330" i="45"/>
  <c r="I330" i="45" s="1"/>
  <c r="M331" i="45"/>
  <c r="I331" i="45" s="1"/>
  <c r="M332" i="45"/>
  <c r="I332" i="45" s="1"/>
  <c r="M333" i="45"/>
  <c r="I333" i="45" s="1"/>
  <c r="M335" i="45"/>
  <c r="I335" i="45" s="1"/>
  <c r="M336" i="45"/>
  <c r="I336" i="45" s="1"/>
  <c r="M337" i="45"/>
  <c r="I337" i="45" s="1"/>
  <c r="M338" i="45"/>
  <c r="I338" i="45" s="1"/>
  <c r="M341" i="45"/>
  <c r="I341" i="45" s="1"/>
  <c r="M342" i="45"/>
  <c r="I342" i="45" s="1"/>
  <c r="M343" i="45"/>
  <c r="I343" i="45" s="1"/>
  <c r="M344" i="45"/>
  <c r="I344" i="45" s="1"/>
  <c r="M345" i="45"/>
  <c r="I345" i="45" s="1"/>
  <c r="M346" i="45"/>
  <c r="I346" i="45" s="1"/>
  <c r="M347" i="45"/>
  <c r="I347" i="45" s="1"/>
  <c r="M348" i="45"/>
  <c r="I348" i="45" s="1"/>
  <c r="M350" i="45"/>
  <c r="I350" i="45" s="1"/>
  <c r="M351" i="45"/>
  <c r="I351" i="45" s="1"/>
  <c r="M352" i="45"/>
  <c r="I352" i="45" s="1"/>
  <c r="M353" i="45"/>
  <c r="I353" i="45" s="1"/>
  <c r="M354" i="45"/>
  <c r="I354" i="45" s="1"/>
  <c r="M355" i="45"/>
  <c r="I355" i="45" s="1"/>
  <c r="M356" i="45"/>
  <c r="I356" i="45" s="1"/>
  <c r="M357" i="45"/>
  <c r="I357" i="45" s="1"/>
  <c r="M359" i="45"/>
  <c r="I359" i="45" s="1"/>
  <c r="M360" i="45"/>
  <c r="I360" i="45" s="1"/>
  <c r="M361" i="45"/>
  <c r="I361" i="45" s="1"/>
  <c r="M362" i="45"/>
  <c r="I362" i="45" s="1"/>
  <c r="M363" i="45"/>
  <c r="I363" i="45" s="1"/>
  <c r="M365" i="45"/>
  <c r="I365" i="45" s="1"/>
  <c r="M366" i="45"/>
  <c r="I366" i="45" s="1"/>
  <c r="M367" i="45"/>
  <c r="I367" i="45" s="1"/>
  <c r="M369" i="45"/>
  <c r="I369" i="45" s="1"/>
  <c r="M370" i="45"/>
  <c r="I370" i="45" s="1"/>
  <c r="M371" i="45"/>
  <c r="I371" i="45" s="1"/>
  <c r="M372" i="45"/>
  <c r="I372" i="45" s="1"/>
  <c r="M373" i="45"/>
  <c r="I373" i="45" s="1"/>
  <c r="M374" i="45"/>
  <c r="I374" i="45" s="1"/>
  <c r="M375" i="45"/>
  <c r="I375" i="45" s="1"/>
  <c r="M376" i="45"/>
  <c r="I376" i="45" s="1"/>
  <c r="M377" i="45"/>
  <c r="I377" i="45" s="1"/>
  <c r="M378" i="45"/>
  <c r="I378" i="45" s="1"/>
  <c r="M380" i="45"/>
  <c r="I380" i="45" s="1"/>
  <c r="M381" i="45"/>
  <c r="I381" i="45" s="1"/>
  <c r="M382" i="45"/>
  <c r="I382" i="45" s="1"/>
  <c r="M384" i="45"/>
  <c r="I384" i="45" s="1"/>
  <c r="M385" i="45"/>
  <c r="I385" i="45" s="1"/>
  <c r="M386" i="45"/>
  <c r="I386" i="45" s="1"/>
  <c r="M388" i="45"/>
  <c r="I388" i="45" s="1"/>
  <c r="M389" i="45"/>
  <c r="I389" i="45" s="1"/>
  <c r="M390" i="45"/>
  <c r="I390" i="45" s="1"/>
  <c r="M392" i="45"/>
  <c r="I392" i="45" s="1"/>
  <c r="M393" i="45"/>
  <c r="I393" i="45" s="1"/>
  <c r="M394" i="45"/>
  <c r="I394" i="45" s="1"/>
  <c r="M396" i="45"/>
  <c r="I396" i="45" s="1"/>
  <c r="M397" i="45"/>
  <c r="I397" i="45" s="1"/>
  <c r="M398" i="45"/>
  <c r="I398" i="45" s="1"/>
  <c r="M399" i="45"/>
  <c r="I399" i="45" s="1"/>
  <c r="M401" i="45"/>
  <c r="I401" i="45" s="1"/>
  <c r="M402" i="45"/>
  <c r="I402" i="45" s="1"/>
  <c r="M403" i="45"/>
  <c r="I403" i="45" s="1"/>
  <c r="M404" i="45"/>
  <c r="I404" i="45" s="1"/>
  <c r="M407" i="45"/>
  <c r="I407" i="45" s="1"/>
  <c r="M409" i="45"/>
  <c r="I409" i="45" s="1"/>
  <c r="M410" i="45"/>
  <c r="I410" i="45" s="1"/>
  <c r="M411" i="45"/>
  <c r="I411" i="45" s="1"/>
  <c r="M412" i="45"/>
  <c r="I412" i="45" s="1"/>
  <c r="M413" i="45"/>
  <c r="I413" i="45" s="1"/>
  <c r="M414" i="45"/>
  <c r="I414" i="45" s="1"/>
  <c r="M416" i="45"/>
  <c r="I416" i="45" s="1"/>
  <c r="M417" i="45"/>
  <c r="I417" i="45" s="1"/>
  <c r="M418" i="45"/>
  <c r="I418" i="45" s="1"/>
  <c r="M419" i="45"/>
  <c r="I419" i="45" s="1"/>
  <c r="M421" i="45"/>
  <c r="I421" i="45" s="1"/>
  <c r="M422" i="45"/>
  <c r="I422" i="45" s="1"/>
  <c r="M423" i="45"/>
  <c r="I423" i="45" s="1"/>
  <c r="M424" i="45"/>
  <c r="I424" i="45" s="1"/>
  <c r="M425" i="45"/>
  <c r="I425" i="45" s="1"/>
  <c r="M426" i="45"/>
  <c r="I426" i="45" s="1"/>
  <c r="M427" i="45"/>
  <c r="I427" i="45" s="1"/>
  <c r="M429" i="45"/>
  <c r="I429" i="45" s="1"/>
  <c r="M430" i="45"/>
  <c r="I430" i="45" s="1"/>
  <c r="M431" i="45"/>
  <c r="I431" i="45" s="1"/>
  <c r="M432" i="45"/>
  <c r="I432" i="45" s="1"/>
  <c r="M433" i="45"/>
  <c r="I433" i="45" s="1"/>
  <c r="M434" i="45"/>
  <c r="I434" i="45" s="1"/>
  <c r="M435" i="45"/>
  <c r="I435" i="45" s="1"/>
  <c r="M436" i="45"/>
  <c r="I436" i="45" s="1"/>
  <c r="M437" i="45"/>
  <c r="I437" i="45" s="1"/>
  <c r="M438" i="45"/>
  <c r="I438" i="45" s="1"/>
  <c r="M439" i="45"/>
  <c r="I439" i="45" s="1"/>
  <c r="M440" i="45"/>
  <c r="I440" i="45" s="1"/>
  <c r="M441" i="45"/>
  <c r="I441" i="45" s="1"/>
  <c r="M442" i="45"/>
  <c r="I442" i="45" s="1"/>
  <c r="M443" i="45"/>
  <c r="I443" i="45" s="1"/>
  <c r="M444" i="45"/>
  <c r="I444" i="45" s="1"/>
  <c r="M445" i="45"/>
  <c r="I445" i="45" s="1"/>
  <c r="M446" i="45"/>
  <c r="I446" i="45" s="1"/>
  <c r="M447" i="45"/>
  <c r="I447" i="45" s="1"/>
  <c r="M448" i="45"/>
  <c r="I448" i="45" s="1"/>
  <c r="M449" i="45"/>
  <c r="I449" i="45" s="1"/>
  <c r="M450" i="45"/>
  <c r="I450" i="45" s="1"/>
  <c r="M451" i="45"/>
  <c r="I451" i="45" s="1"/>
  <c r="M453" i="45"/>
  <c r="I453" i="45" s="1"/>
  <c r="M454" i="45"/>
  <c r="I454" i="45" s="1"/>
  <c r="M456" i="45"/>
  <c r="I456" i="45" s="1"/>
  <c r="M457" i="45"/>
  <c r="I457" i="45" s="1"/>
  <c r="M458" i="45"/>
  <c r="I458" i="45" s="1"/>
  <c r="M459" i="45"/>
  <c r="I459" i="45" s="1"/>
  <c r="M462" i="45"/>
  <c r="I462" i="45" s="1"/>
  <c r="M463" i="45"/>
  <c r="I463" i="45" s="1"/>
  <c r="M465" i="45"/>
  <c r="I465" i="45" s="1"/>
  <c r="M466" i="45"/>
  <c r="I466" i="45" s="1"/>
  <c r="M467" i="45"/>
  <c r="I467" i="45" s="1"/>
  <c r="M468" i="45"/>
  <c r="I468" i="45" s="1"/>
  <c r="M469" i="45"/>
  <c r="I469" i="45" s="1"/>
  <c r="M471" i="45"/>
  <c r="I471" i="45" s="1"/>
  <c r="M472" i="45"/>
  <c r="I472" i="45" s="1"/>
  <c r="M473" i="45"/>
  <c r="I473" i="45" s="1"/>
  <c r="M475" i="45"/>
  <c r="I475" i="45" s="1"/>
  <c r="M476" i="45"/>
  <c r="I476" i="45" s="1"/>
  <c r="M478" i="45"/>
  <c r="I478" i="45" s="1"/>
  <c r="M479" i="45"/>
  <c r="I479" i="45" s="1"/>
  <c r="M480" i="45"/>
  <c r="I480" i="45" s="1"/>
  <c r="M482" i="45"/>
  <c r="I482" i="45" s="1"/>
  <c r="M483" i="45"/>
  <c r="I483" i="45" s="1"/>
  <c r="M485" i="45"/>
  <c r="I485" i="45" s="1"/>
  <c r="M486" i="45"/>
  <c r="I486" i="45" s="1"/>
  <c r="M487" i="45"/>
  <c r="I487" i="45" s="1"/>
  <c r="M489" i="45"/>
  <c r="I489" i="45" s="1"/>
  <c r="M490" i="45"/>
  <c r="I490" i="45" s="1"/>
  <c r="M491" i="45"/>
  <c r="I491" i="45" s="1"/>
  <c r="M492" i="45"/>
  <c r="I492" i="45" s="1"/>
  <c r="M493" i="45"/>
  <c r="I493" i="45" s="1"/>
  <c r="M495" i="45"/>
  <c r="I495" i="45" s="1"/>
  <c r="M496" i="45"/>
  <c r="I496" i="45" s="1"/>
  <c r="M497" i="45"/>
  <c r="I497" i="45" s="1"/>
  <c r="M498" i="45"/>
  <c r="I498" i="45" s="1"/>
  <c r="M499" i="45"/>
  <c r="I499" i="45" s="1"/>
  <c r="M500" i="45"/>
  <c r="I500" i="45" s="1"/>
  <c r="M503" i="45"/>
  <c r="I503" i="45" s="1"/>
  <c r="M504" i="45"/>
  <c r="I504" i="45" s="1"/>
  <c r="M505" i="45"/>
  <c r="I505" i="45" s="1"/>
  <c r="M506" i="45"/>
  <c r="I506" i="45" s="1"/>
  <c r="M507" i="45"/>
  <c r="I507" i="45" s="1"/>
  <c r="M508" i="45"/>
  <c r="I508" i="45" s="1"/>
  <c r="M511" i="45"/>
  <c r="I511" i="45" s="1"/>
  <c r="M513" i="45"/>
  <c r="I513" i="45" s="1"/>
  <c r="M514" i="45"/>
  <c r="I514" i="45" s="1"/>
  <c r="M515" i="45"/>
  <c r="I515" i="45" s="1"/>
  <c r="M516" i="45"/>
  <c r="I516" i="45" s="1"/>
  <c r="M519" i="45"/>
  <c r="I519" i="45" s="1"/>
  <c r="M520" i="45"/>
  <c r="I520" i="45" s="1"/>
  <c r="M521" i="45"/>
  <c r="I521" i="45" s="1"/>
  <c r="M523" i="45"/>
  <c r="I523" i="45" s="1"/>
  <c r="M524" i="45"/>
  <c r="I524" i="45" s="1"/>
  <c r="M525" i="45"/>
  <c r="I525" i="45" s="1"/>
  <c r="M527" i="45"/>
  <c r="I527" i="45" s="1"/>
  <c r="M528" i="45"/>
  <c r="I528" i="45" s="1"/>
  <c r="M529" i="45"/>
  <c r="I529" i="45" s="1"/>
  <c r="M530" i="45"/>
  <c r="I530" i="45" s="1"/>
  <c r="M532" i="45"/>
  <c r="I532" i="45" s="1"/>
  <c r="M533" i="45"/>
  <c r="I533" i="45" s="1"/>
  <c r="M534" i="45"/>
  <c r="I534" i="45" s="1"/>
  <c r="M536" i="45"/>
  <c r="I536" i="45" s="1"/>
  <c r="M537" i="45"/>
  <c r="I537" i="45" s="1"/>
  <c r="M538" i="45"/>
  <c r="I538" i="45" s="1"/>
  <c r="M539" i="45"/>
  <c r="I539" i="45" s="1"/>
  <c r="M542" i="45"/>
  <c r="I542" i="45" s="1"/>
  <c r="M264" i="45"/>
  <c r="I264" i="45" s="1"/>
  <c r="M166" i="45"/>
  <c r="I166" i="45" s="1"/>
  <c r="M14" i="45"/>
  <c r="I14" i="45" s="1"/>
  <c r="M522" i="45"/>
  <c r="I522" i="45" s="1"/>
  <c r="M405" i="45"/>
  <c r="I405" i="45" s="1"/>
  <c r="M170" i="45"/>
  <c r="I170" i="45" s="1"/>
  <c r="M322" i="45"/>
  <c r="I322" i="45" s="1"/>
  <c r="F3" i="45"/>
  <c r="F4" i="45"/>
  <c r="F7" i="45"/>
  <c r="F6" i="45"/>
  <c r="F8" i="45"/>
  <c r="F12" i="45"/>
  <c r="F11" i="45"/>
  <c r="F13" i="45"/>
  <c r="F16" i="45"/>
  <c r="F15" i="45"/>
  <c r="F17" i="45"/>
  <c r="F20" i="45"/>
  <c r="F19" i="45"/>
  <c r="F21" i="45"/>
  <c r="F24" i="45"/>
  <c r="F25" i="45"/>
  <c r="F28" i="45"/>
  <c r="F29" i="45"/>
  <c r="F31" i="45"/>
  <c r="F32" i="45"/>
  <c r="F33" i="45"/>
  <c r="F35" i="45"/>
  <c r="F36" i="45"/>
  <c r="F37" i="45"/>
  <c r="F39" i="45"/>
  <c r="F43" i="45"/>
  <c r="F46" i="45"/>
  <c r="F45" i="45"/>
  <c r="F47" i="45"/>
  <c r="F48" i="45"/>
  <c r="F49" i="45"/>
  <c r="F50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6" i="45"/>
  <c r="F67" i="45"/>
  <c r="F68" i="45"/>
  <c r="F69" i="45"/>
  <c r="F70" i="45"/>
  <c r="F73" i="45"/>
  <c r="F71" i="45"/>
  <c r="F72" i="45"/>
  <c r="F74" i="45"/>
  <c r="F77" i="45"/>
  <c r="F78" i="45"/>
  <c r="F80" i="45"/>
  <c r="F79" i="45"/>
  <c r="F81" i="45"/>
  <c r="F82" i="45"/>
  <c r="F83" i="45"/>
  <c r="F85" i="45"/>
  <c r="F86" i="45"/>
  <c r="F87" i="45"/>
  <c r="F88" i="45"/>
  <c r="F89" i="45"/>
  <c r="F90" i="45"/>
  <c r="F91" i="45"/>
  <c r="F92" i="45"/>
  <c r="F93" i="45"/>
  <c r="F94" i="45"/>
  <c r="F95" i="45"/>
  <c r="F96" i="45"/>
  <c r="F99" i="45"/>
  <c r="F100" i="45"/>
  <c r="F101" i="45"/>
  <c r="F103" i="45"/>
  <c r="F104" i="45"/>
  <c r="F105" i="45"/>
  <c r="F106" i="45"/>
  <c r="F107" i="45"/>
  <c r="F109" i="45"/>
  <c r="F110" i="45"/>
  <c r="F111" i="45"/>
  <c r="F113" i="45"/>
  <c r="F114" i="45"/>
  <c r="F116" i="45"/>
  <c r="F117" i="45"/>
  <c r="F118" i="45"/>
  <c r="F121" i="45"/>
  <c r="F122" i="45"/>
  <c r="F123" i="45"/>
  <c r="F124" i="45"/>
  <c r="F125" i="45"/>
  <c r="F127" i="45"/>
  <c r="F128" i="45"/>
  <c r="F129" i="45"/>
  <c r="F130" i="45"/>
  <c r="F132" i="45"/>
  <c r="F133" i="45"/>
  <c r="F134" i="45"/>
  <c r="F135" i="45"/>
  <c r="F138" i="45"/>
  <c r="F139" i="45"/>
  <c r="F140" i="45"/>
  <c r="F142" i="45"/>
  <c r="F143" i="45"/>
  <c r="F144" i="45"/>
  <c r="F145" i="45"/>
  <c r="F146" i="45"/>
  <c r="F147" i="45"/>
  <c r="F148" i="45"/>
  <c r="F149" i="45"/>
  <c r="F151" i="45"/>
  <c r="F152" i="45"/>
  <c r="F153" i="45"/>
  <c r="F154" i="45"/>
  <c r="F155" i="45"/>
  <c r="F159" i="45"/>
  <c r="F160" i="45"/>
  <c r="F161" i="45"/>
  <c r="F162" i="45"/>
  <c r="F163" i="45"/>
  <c r="F164" i="45"/>
  <c r="F165" i="45"/>
  <c r="F167" i="45"/>
  <c r="F168" i="45"/>
  <c r="F169" i="45"/>
  <c r="F171" i="45"/>
  <c r="F172" i="45"/>
  <c r="F173" i="45"/>
  <c r="F175" i="45"/>
  <c r="F177" i="45"/>
  <c r="F178" i="45"/>
  <c r="F179" i="45"/>
  <c r="F180" i="45"/>
  <c r="F181" i="45"/>
  <c r="F182" i="45"/>
  <c r="F183" i="45"/>
  <c r="F184" i="45"/>
  <c r="F185" i="45"/>
  <c r="F186" i="45"/>
  <c r="F188" i="45"/>
  <c r="F189" i="45"/>
  <c r="F191" i="45"/>
  <c r="F192" i="45"/>
  <c r="F193" i="45"/>
  <c r="F195" i="45"/>
  <c r="F196" i="45"/>
  <c r="F197" i="45"/>
  <c r="F198" i="45"/>
  <c r="F200" i="45"/>
  <c r="F201" i="45"/>
  <c r="F202" i="45"/>
  <c r="F204" i="45"/>
  <c r="F205" i="45"/>
  <c r="F206" i="45"/>
  <c r="F207" i="45"/>
  <c r="F208" i="45"/>
  <c r="F209" i="45"/>
  <c r="F212" i="45"/>
  <c r="F213" i="45"/>
  <c r="F214" i="45"/>
  <c r="F215" i="45"/>
  <c r="F216" i="45"/>
  <c r="F217" i="45"/>
  <c r="F218" i="45"/>
  <c r="F219" i="45"/>
  <c r="F220" i="45"/>
  <c r="F223" i="45"/>
  <c r="F224" i="45"/>
  <c r="F225" i="45"/>
  <c r="F226" i="45"/>
  <c r="F228" i="45"/>
  <c r="F229" i="45"/>
  <c r="F230" i="45"/>
  <c r="F231" i="45"/>
  <c r="F233" i="45"/>
  <c r="F238" i="45"/>
  <c r="F239" i="45"/>
  <c r="F241" i="45"/>
  <c r="F240" i="45"/>
  <c r="F242" i="45"/>
  <c r="F243" i="45"/>
  <c r="F245" i="45"/>
  <c r="F246" i="45"/>
  <c r="F247" i="45"/>
  <c r="F248" i="45"/>
  <c r="F249" i="45"/>
  <c r="F250" i="45"/>
  <c r="F251" i="45"/>
  <c r="F252" i="45"/>
  <c r="F253" i="45"/>
  <c r="F256" i="45"/>
  <c r="F257" i="45"/>
  <c r="F258" i="45"/>
  <c r="F259" i="45"/>
  <c r="F261" i="45"/>
  <c r="F262" i="45"/>
  <c r="F263" i="45"/>
  <c r="F265" i="45"/>
  <c r="F266" i="45"/>
  <c r="F267" i="45"/>
  <c r="F268" i="45"/>
  <c r="F269" i="45"/>
  <c r="F270" i="45"/>
  <c r="F272" i="45"/>
  <c r="F273" i="45"/>
  <c r="F276" i="45"/>
  <c r="F277" i="45"/>
  <c r="F280" i="45"/>
  <c r="F281" i="45"/>
  <c r="F282" i="45"/>
  <c r="F283" i="45"/>
  <c r="F284" i="45"/>
  <c r="F285" i="45"/>
  <c r="F288" i="45"/>
  <c r="F289" i="45"/>
  <c r="F290" i="45"/>
  <c r="F291" i="45"/>
  <c r="F292" i="45"/>
  <c r="F293" i="45"/>
  <c r="F294" i="45"/>
  <c r="F296" i="45"/>
  <c r="F297" i="45"/>
  <c r="F298" i="45"/>
  <c r="F299" i="45"/>
  <c r="F300" i="45"/>
  <c r="F301" i="45"/>
  <c r="F302" i="45"/>
  <c r="F303" i="45"/>
  <c r="F304" i="45"/>
  <c r="F305" i="45"/>
  <c r="F306" i="45"/>
  <c r="F307" i="45"/>
  <c r="F308" i="45"/>
  <c r="F309" i="45"/>
  <c r="F310" i="45"/>
  <c r="F311" i="45"/>
  <c r="F312" i="45"/>
  <c r="F314" i="45"/>
  <c r="F315" i="45"/>
  <c r="F317" i="45"/>
  <c r="F318" i="45"/>
  <c r="F319" i="45"/>
  <c r="F320" i="45"/>
  <c r="F321" i="45"/>
  <c r="F325" i="45"/>
  <c r="F326" i="45"/>
  <c r="F328" i="45"/>
  <c r="F329" i="45"/>
  <c r="F330" i="45"/>
  <c r="F331" i="45"/>
  <c r="F332" i="45"/>
  <c r="F333" i="45"/>
  <c r="F335" i="45"/>
  <c r="F336" i="45"/>
  <c r="F337" i="45"/>
  <c r="F338" i="45"/>
  <c r="F341" i="45"/>
  <c r="F342" i="45"/>
  <c r="F343" i="45"/>
  <c r="F344" i="45"/>
  <c r="F345" i="45"/>
  <c r="F346" i="45"/>
  <c r="F347" i="45"/>
  <c r="F348" i="45"/>
  <c r="F350" i="45"/>
  <c r="F351" i="45"/>
  <c r="F352" i="45"/>
  <c r="F353" i="45"/>
  <c r="F354" i="45"/>
  <c r="F355" i="45"/>
  <c r="F356" i="45"/>
  <c r="F357" i="45"/>
  <c r="F359" i="45"/>
  <c r="F360" i="45"/>
  <c r="F361" i="45"/>
  <c r="F362" i="45"/>
  <c r="F363" i="45"/>
  <c r="F365" i="45"/>
  <c r="F366" i="45"/>
  <c r="F367" i="45"/>
  <c r="F369" i="45"/>
  <c r="F370" i="45"/>
  <c r="F371" i="45"/>
  <c r="F372" i="45"/>
  <c r="F373" i="45"/>
  <c r="F374" i="45"/>
  <c r="F375" i="45"/>
  <c r="F376" i="45"/>
  <c r="F377" i="45"/>
  <c r="F378" i="45"/>
  <c r="F380" i="45"/>
  <c r="F381" i="45"/>
  <c r="F382" i="45"/>
  <c r="F384" i="45"/>
  <c r="F385" i="45"/>
  <c r="F386" i="45"/>
  <c r="F388" i="45"/>
  <c r="F389" i="45"/>
  <c r="F390" i="45"/>
  <c r="F392" i="45"/>
  <c r="F393" i="45"/>
  <c r="F394" i="45"/>
  <c r="F396" i="45"/>
  <c r="F397" i="45"/>
  <c r="F398" i="45"/>
  <c r="F399" i="45"/>
  <c r="F401" i="45"/>
  <c r="F402" i="45"/>
  <c r="F403" i="45"/>
  <c r="F404" i="45"/>
  <c r="F407" i="45"/>
  <c r="F409" i="45"/>
  <c r="F410" i="45"/>
  <c r="F411" i="45"/>
  <c r="F412" i="45"/>
  <c r="F413" i="45"/>
  <c r="F414" i="45"/>
  <c r="F416" i="45"/>
  <c r="F417" i="45"/>
  <c r="F418" i="45"/>
  <c r="F419" i="45"/>
  <c r="F421" i="45"/>
  <c r="F422" i="45"/>
  <c r="F423" i="45"/>
  <c r="F424" i="45"/>
  <c r="F425" i="45"/>
  <c r="F426" i="45"/>
  <c r="F427" i="45"/>
  <c r="F429" i="45"/>
  <c r="F430" i="45"/>
  <c r="F431" i="45"/>
  <c r="F432" i="45"/>
  <c r="F433" i="45"/>
  <c r="F434" i="45"/>
  <c r="F435" i="45"/>
  <c r="F436" i="45"/>
  <c r="F437" i="45"/>
  <c r="F438" i="45"/>
  <c r="F439" i="45"/>
  <c r="F440" i="45"/>
  <c r="F441" i="45"/>
  <c r="F442" i="45"/>
  <c r="F443" i="45"/>
  <c r="F444" i="45"/>
  <c r="F445" i="45"/>
  <c r="F446" i="45"/>
  <c r="F447" i="45"/>
  <c r="F448" i="45"/>
  <c r="F449" i="45"/>
  <c r="F450" i="45"/>
  <c r="F451" i="45"/>
  <c r="F453" i="45"/>
  <c r="F454" i="45"/>
  <c r="F456" i="45"/>
  <c r="F457" i="45"/>
  <c r="F458" i="45"/>
  <c r="F459" i="45"/>
  <c r="F462" i="45"/>
  <c r="F463" i="45"/>
  <c r="F465" i="45"/>
  <c r="F466" i="45"/>
  <c r="F467" i="45"/>
  <c r="F468" i="45"/>
  <c r="F469" i="45"/>
  <c r="F471" i="45"/>
  <c r="F472" i="45"/>
  <c r="F473" i="45"/>
  <c r="F475" i="45"/>
  <c r="F476" i="45"/>
  <c r="F478" i="45"/>
  <c r="F479" i="45"/>
  <c r="F480" i="45"/>
  <c r="F482" i="45"/>
  <c r="F483" i="45"/>
  <c r="F485" i="45"/>
  <c r="F486" i="45"/>
  <c r="F487" i="45"/>
  <c r="F489" i="45"/>
  <c r="F490" i="45"/>
  <c r="F491" i="45"/>
  <c r="F492" i="45"/>
  <c r="F493" i="45"/>
  <c r="F495" i="45"/>
  <c r="F496" i="45"/>
  <c r="F497" i="45"/>
  <c r="F498" i="45"/>
  <c r="F499" i="45"/>
  <c r="F500" i="45"/>
  <c r="F503" i="45"/>
  <c r="F504" i="45"/>
  <c r="F505" i="45"/>
  <c r="F506" i="45"/>
  <c r="F507" i="45"/>
  <c r="F508" i="45"/>
  <c r="F511" i="45"/>
  <c r="F513" i="45"/>
  <c r="F514" i="45"/>
  <c r="F515" i="45"/>
  <c r="F516" i="45"/>
  <c r="F519" i="45"/>
  <c r="F520" i="45"/>
  <c r="F521" i="45"/>
  <c r="F523" i="45"/>
  <c r="F524" i="45"/>
  <c r="F525" i="45"/>
  <c r="F527" i="45"/>
  <c r="F528" i="45"/>
  <c r="F529" i="45"/>
  <c r="F530" i="45"/>
  <c r="F532" i="45"/>
  <c r="F533" i="45"/>
  <c r="F534" i="45"/>
  <c r="F536" i="45"/>
  <c r="F537" i="45"/>
  <c r="F538" i="45"/>
  <c r="F539" i="45"/>
  <c r="F542" i="45"/>
  <c r="F264" i="45"/>
  <c r="F166" i="45"/>
  <c r="F14" i="45"/>
  <c r="F522" i="45"/>
  <c r="F405" i="45"/>
  <c r="F170" i="45"/>
  <c r="F322" i="45"/>
  <c r="M4" i="2"/>
  <c r="M6" i="2"/>
  <c r="M7" i="2"/>
  <c r="M8" i="2"/>
  <c r="M9" i="2"/>
  <c r="M11" i="2"/>
  <c r="M14" i="2"/>
  <c r="M15" i="2"/>
  <c r="M16" i="2"/>
  <c r="M17" i="2"/>
  <c r="M18" i="2"/>
  <c r="M20" i="2"/>
  <c r="M21" i="2"/>
  <c r="M22" i="2"/>
  <c r="M23" i="2"/>
  <c r="M25" i="2"/>
  <c r="M26" i="2"/>
  <c r="M27" i="2"/>
  <c r="M29" i="2"/>
  <c r="M30" i="2"/>
  <c r="M32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1" i="2"/>
  <c r="M52" i="2"/>
  <c r="M53" i="2"/>
  <c r="M56" i="2"/>
  <c r="M58" i="2"/>
  <c r="M2" i="2"/>
  <c r="M31" i="2"/>
  <c r="M24" i="2"/>
  <c r="M28" i="2"/>
  <c r="M10" i="2"/>
  <c r="M19" i="2"/>
  <c r="M54" i="2"/>
  <c r="M12" i="2"/>
  <c r="M57" i="2"/>
  <c r="F4" i="2"/>
  <c r="F6" i="2"/>
  <c r="F7" i="2"/>
  <c r="F8" i="2"/>
  <c r="F9" i="2"/>
  <c r="F11" i="2"/>
  <c r="F14" i="2"/>
  <c r="F15" i="2"/>
  <c r="F16" i="2"/>
  <c r="F17" i="2"/>
  <c r="F18" i="2"/>
  <c r="F20" i="2"/>
  <c r="F21" i="2"/>
  <c r="F22" i="2"/>
  <c r="F23" i="2"/>
  <c r="F25" i="2"/>
  <c r="F26" i="2"/>
  <c r="F27" i="2"/>
  <c r="F29" i="2"/>
  <c r="F30" i="2"/>
  <c r="F32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1" i="2"/>
  <c r="F52" i="2"/>
  <c r="F53" i="2"/>
  <c r="F56" i="2"/>
  <c r="F58" i="2"/>
  <c r="F2" i="2"/>
  <c r="F31" i="2"/>
  <c r="F24" i="2"/>
  <c r="F28" i="2"/>
  <c r="F10" i="2"/>
  <c r="F19" i="2"/>
  <c r="F54" i="2"/>
  <c r="F12" i="2"/>
  <c r="F57" i="2"/>
  <c r="J431" i="40"/>
  <c r="J447" i="40"/>
  <c r="J160" i="40"/>
  <c r="J490" i="40"/>
  <c r="J215" i="40"/>
  <c r="J122" i="40"/>
  <c r="J220" i="40"/>
  <c r="J417" i="40"/>
  <c r="J258" i="40"/>
  <c r="J13" i="40"/>
  <c r="J17" i="40"/>
  <c r="J40" i="40"/>
  <c r="J57" i="40"/>
  <c r="J65" i="40"/>
  <c r="J79" i="40"/>
  <c r="J85" i="40"/>
  <c r="J138" i="40"/>
  <c r="J185" i="40"/>
  <c r="J191" i="40"/>
  <c r="J95" i="16"/>
  <c r="J540" i="16"/>
  <c r="J3" i="16"/>
  <c r="J503" i="16"/>
  <c r="J425" i="16"/>
  <c r="J532" i="16"/>
  <c r="J655" i="16"/>
  <c r="J492" i="17"/>
  <c r="J484" i="17"/>
  <c r="J501" i="17"/>
  <c r="J137" i="17"/>
  <c r="J603" i="17"/>
  <c r="J479" i="17"/>
  <c r="J600" i="17"/>
  <c r="J650" i="17"/>
  <c r="J588" i="17"/>
  <c r="J579" i="17"/>
  <c r="J473" i="17"/>
  <c r="J493" i="17"/>
  <c r="J495" i="17"/>
  <c r="J500" i="17"/>
  <c r="J504" i="17"/>
  <c r="J510" i="17"/>
  <c r="J515" i="17"/>
  <c r="J526" i="17"/>
  <c r="J534" i="17"/>
  <c r="J536" i="17"/>
  <c r="J551" i="17"/>
  <c r="J567" i="17"/>
  <c r="J570" i="17"/>
  <c r="J602" i="17"/>
  <c r="J621" i="17"/>
  <c r="J631" i="17"/>
  <c r="J640" i="17"/>
  <c r="J645" i="17"/>
  <c r="J667" i="17"/>
  <c r="J305" i="17"/>
  <c r="J315" i="17"/>
  <c r="J320" i="17"/>
  <c r="J325" i="17"/>
  <c r="J359" i="17"/>
  <c r="J370" i="17"/>
  <c r="J388" i="17"/>
  <c r="J403" i="17"/>
  <c r="J408" i="17"/>
  <c r="J414" i="17"/>
  <c r="J426" i="17"/>
  <c r="J431" i="17"/>
  <c r="J441" i="17"/>
  <c r="J446" i="17"/>
  <c r="J451" i="17"/>
  <c r="J457" i="17"/>
  <c r="J465" i="17"/>
  <c r="J467" i="17"/>
  <c r="J11" i="17"/>
  <c r="J15" i="17"/>
  <c r="J21" i="17"/>
  <c r="J37" i="17"/>
  <c r="J46" i="17"/>
  <c r="J56" i="17"/>
  <c r="J65" i="17"/>
  <c r="J67" i="17"/>
  <c r="J73" i="17"/>
  <c r="J79" i="17"/>
  <c r="J85" i="17"/>
  <c r="J90" i="17"/>
  <c r="J101" i="17"/>
  <c r="J112" i="17"/>
  <c r="J124" i="17"/>
  <c r="J130" i="17"/>
  <c r="J138" i="17"/>
  <c r="J149" i="17"/>
  <c r="J158" i="17"/>
  <c r="J171" i="17"/>
  <c r="J188" i="17"/>
  <c r="J195" i="17"/>
  <c r="J200" i="17"/>
  <c r="J204" i="17"/>
  <c r="J208" i="17"/>
  <c r="J216" i="17"/>
  <c r="J222" i="17"/>
  <c r="J231" i="17"/>
  <c r="J238" i="17"/>
  <c r="J260" i="17"/>
  <c r="J261" i="17"/>
  <c r="J273" i="17"/>
  <c r="J292" i="17"/>
  <c r="J138" i="51"/>
  <c r="J232" i="51"/>
  <c r="J250" i="51"/>
  <c r="J277" i="51"/>
  <c r="J428" i="51"/>
  <c r="J177" i="51"/>
  <c r="J524" i="51"/>
  <c r="J480" i="51"/>
  <c r="J390" i="51"/>
  <c r="J470" i="51"/>
  <c r="J271" i="53"/>
  <c r="J173" i="53"/>
  <c r="J227" i="53"/>
  <c r="J133" i="53"/>
  <c r="J243" i="53"/>
  <c r="J422" i="53"/>
  <c r="J515" i="53"/>
  <c r="J474" i="53"/>
  <c r="J384" i="53"/>
  <c r="J602" i="18"/>
  <c r="J584" i="18"/>
  <c r="J658" i="18"/>
  <c r="J175" i="16"/>
  <c r="J541" i="16"/>
  <c r="J674" i="16"/>
  <c r="J512" i="16"/>
  <c r="J294" i="16"/>
  <c r="J497" i="16"/>
  <c r="J490" i="16"/>
  <c r="J40" i="16"/>
  <c r="J243" i="16"/>
  <c r="J57" i="16"/>
  <c r="J682" i="16"/>
  <c r="J483" i="18"/>
  <c r="J593" i="18"/>
  <c r="J608" i="18"/>
  <c r="J143" i="18"/>
  <c r="J228" i="18"/>
  <c r="J543" i="16"/>
  <c r="J576" i="16"/>
  <c r="J107" i="16"/>
  <c r="J619" i="16"/>
  <c r="J565" i="16"/>
  <c r="J451" i="16"/>
  <c r="J516" i="16"/>
  <c r="J69" i="16"/>
  <c r="J134" i="16"/>
  <c r="J558" i="16"/>
  <c r="J397" i="16"/>
  <c r="J473" i="16"/>
  <c r="J456" i="16"/>
  <c r="J446" i="16"/>
  <c r="J222" i="16"/>
  <c r="J616" i="16"/>
  <c r="J701" i="16"/>
  <c r="J723" i="16"/>
  <c r="J654" i="16"/>
  <c r="J548" i="16"/>
  <c r="J484" i="16"/>
  <c r="J504" i="16"/>
  <c r="J468" i="16"/>
  <c r="J412" i="16"/>
  <c r="J355" i="16"/>
  <c r="J344" i="16"/>
  <c r="J350" i="16"/>
  <c r="J261" i="16"/>
  <c r="J17" i="16"/>
  <c r="J142" i="16"/>
  <c r="J74" i="16"/>
  <c r="J49" i="16"/>
  <c r="J233" i="16"/>
  <c r="J335" i="16"/>
  <c r="J151" i="16"/>
  <c r="J13" i="16"/>
  <c r="J251" i="16"/>
  <c r="J431" i="16"/>
  <c r="J586" i="16"/>
  <c r="J11" i="18"/>
  <c r="J85" i="18"/>
  <c r="J200" i="18"/>
  <c r="J137" i="18"/>
  <c r="J647" i="18"/>
  <c r="J212" i="18"/>
  <c r="J538" i="18"/>
  <c r="J266" i="18"/>
  <c r="J21" i="18"/>
  <c r="J245" i="18"/>
  <c r="J209" i="18"/>
  <c r="J298" i="18"/>
  <c r="J695" i="16"/>
  <c r="J521" i="16"/>
  <c r="J552" i="16"/>
  <c r="J164" i="16"/>
  <c r="J80" i="16"/>
  <c r="J324" i="16"/>
  <c r="J94" i="16"/>
  <c r="J599" i="16"/>
  <c r="J190" i="16"/>
  <c r="J86" i="16"/>
  <c r="J268" i="16"/>
  <c r="J121" i="16"/>
  <c r="J216" i="16"/>
  <c r="J293" i="16"/>
  <c r="J306" i="16"/>
  <c r="J583" i="16"/>
  <c r="J206" i="16"/>
  <c r="J229" i="16"/>
  <c r="J23" i="16"/>
  <c r="J67" i="16"/>
  <c r="J238" i="18"/>
  <c r="J191" i="18"/>
  <c r="J15" i="18"/>
  <c r="J79" i="18"/>
  <c r="J96" i="18"/>
  <c r="J555" i="18"/>
  <c r="J153" i="18"/>
  <c r="J50" i="18"/>
  <c r="J310" i="18"/>
  <c r="J279" i="18"/>
  <c r="J118" i="18"/>
  <c r="J507" i="18"/>
  <c r="J91" i="18"/>
  <c r="J70" i="18"/>
  <c r="J175" i="18"/>
  <c r="J380" i="29"/>
  <c r="J735" i="29"/>
  <c r="J535" i="29"/>
  <c r="J105" i="29"/>
  <c r="J16" i="29"/>
  <c r="J97" i="29"/>
  <c r="J333" i="29"/>
  <c r="J446" i="29"/>
  <c r="J650" i="29"/>
  <c r="J617" i="29"/>
  <c r="J227" i="29"/>
  <c r="J576" i="29"/>
  <c r="J759" i="29"/>
  <c r="J68" i="29"/>
  <c r="J465" i="29"/>
  <c r="J386" i="29"/>
  <c r="J587" i="29"/>
  <c r="J375" i="29"/>
  <c r="J583" i="29"/>
  <c r="J592" i="29"/>
  <c r="J299" i="16"/>
  <c r="J636" i="16"/>
  <c r="J651" i="16"/>
  <c r="J645" i="16"/>
  <c r="J527" i="16"/>
  <c r="J705" i="16"/>
  <c r="J627" i="16"/>
  <c r="J234" i="29"/>
  <c r="J241" i="29"/>
  <c r="J633" i="29"/>
  <c r="J46" i="29"/>
  <c r="J81" i="29"/>
  <c r="J175" i="29"/>
  <c r="J257" i="29"/>
  <c r="J322" i="45"/>
  <c r="J214" i="19" l="1"/>
  <c r="J261" i="19"/>
  <c r="J116" i="19"/>
  <c r="J161" i="19"/>
  <c r="J438" i="19"/>
  <c r="J170" i="45"/>
  <c r="J405" i="45"/>
  <c r="J522" i="45"/>
  <c r="J14" i="45"/>
  <c r="J166" i="45"/>
  <c r="J264" i="45"/>
  <c r="J373" i="45"/>
  <c r="I71" i="46"/>
  <c r="I135" i="46"/>
  <c r="I145" i="46"/>
  <c r="I55" i="46"/>
  <c r="I107" i="46"/>
  <c r="I28" i="46"/>
  <c r="I9" i="46"/>
  <c r="I92" i="46"/>
  <c r="I134" i="46"/>
  <c r="J71" i="46"/>
  <c r="J135" i="46"/>
  <c r="J145" i="46"/>
  <c r="J55" i="46"/>
  <c r="J107" i="46"/>
  <c r="J28" i="46"/>
  <c r="J9" i="46"/>
  <c r="J92" i="46"/>
  <c r="J134" i="46"/>
  <c r="I27" i="3"/>
  <c r="J27" i="3"/>
  <c r="J259" i="45"/>
  <c r="J162" i="45"/>
  <c r="J409" i="45"/>
  <c r="J539" i="45"/>
  <c r="J432" i="45"/>
  <c r="J231" i="45"/>
  <c r="J401" i="45"/>
  <c r="J198" i="45"/>
  <c r="J457" i="45"/>
  <c r="J182" i="45"/>
  <c r="J268" i="45"/>
  <c r="J414" i="45"/>
  <c r="J345" i="45"/>
  <c r="J48" i="45"/>
  <c r="J500" i="45"/>
  <c r="J443" i="45"/>
  <c r="J32" i="45"/>
  <c r="J308" i="45"/>
  <c r="J57" i="45"/>
  <c r="J74" i="45"/>
  <c r="J67" i="45"/>
  <c r="J125" i="45"/>
  <c r="J217" i="45"/>
  <c r="J399" i="15"/>
  <c r="J430" i="15"/>
  <c r="J79" i="15"/>
  <c r="J423" i="15"/>
  <c r="J463" i="53"/>
  <c r="J561" i="14"/>
  <c r="J456" i="14"/>
  <c r="J549" i="14"/>
  <c r="J614" i="14"/>
  <c r="J497" i="14"/>
  <c r="J151" i="14"/>
  <c r="J154" i="40"/>
  <c r="J501" i="40"/>
  <c r="J609" i="40"/>
  <c r="J201" i="40"/>
  <c r="J314" i="40"/>
  <c r="J565" i="40"/>
  <c r="J457" i="40"/>
  <c r="J554" i="40"/>
  <c r="J235" i="35"/>
  <c r="J217" i="35"/>
  <c r="J131" i="35"/>
  <c r="J261" i="35"/>
  <c r="J406" i="35"/>
  <c r="J171" i="35"/>
  <c r="J498" i="35"/>
  <c r="J460" i="35"/>
  <c r="J375" i="35"/>
  <c r="J448" i="35"/>
  <c r="J739" i="29"/>
  <c r="J391" i="29"/>
  <c r="J74" i="29"/>
  <c r="J325" i="29"/>
  <c r="J195" i="29"/>
  <c r="J353" i="29"/>
  <c r="J610" i="29"/>
  <c r="J247" i="29"/>
  <c r="J682" i="29"/>
  <c r="J559" i="29"/>
  <c r="J669" i="29"/>
  <c r="I32" i="26"/>
  <c r="J32" i="26"/>
  <c r="I88" i="26"/>
  <c r="J88" i="26"/>
  <c r="I13" i="26"/>
  <c r="J13" i="26"/>
  <c r="I113" i="26"/>
  <c r="J113" i="26"/>
  <c r="I10" i="26"/>
  <c r="J10" i="26"/>
  <c r="I142" i="26"/>
  <c r="J142" i="26"/>
  <c r="I133" i="26"/>
  <c r="J133" i="26"/>
  <c r="I108" i="26"/>
  <c r="J108" i="26"/>
  <c r="I91" i="26"/>
  <c r="J91" i="26"/>
  <c r="I126" i="26"/>
  <c r="J126" i="26"/>
  <c r="I75" i="26"/>
  <c r="J75" i="26"/>
  <c r="I97" i="26"/>
  <c r="J97" i="26"/>
  <c r="I50" i="26"/>
  <c r="J50" i="26"/>
  <c r="I59" i="26"/>
  <c r="J59" i="26"/>
  <c r="I82" i="26"/>
  <c r="J82" i="26"/>
  <c r="I62" i="26"/>
  <c r="J62" i="26"/>
  <c r="I7" i="26"/>
  <c r="J7" i="26"/>
  <c r="I45" i="26"/>
  <c r="J45" i="26"/>
  <c r="I67" i="26"/>
  <c r="J67" i="26"/>
  <c r="I119" i="26"/>
  <c r="J119" i="26"/>
  <c r="I3" i="26"/>
  <c r="J3" i="26"/>
  <c r="I101" i="26"/>
  <c r="J101" i="26"/>
  <c r="I17" i="26"/>
  <c r="J17" i="26"/>
  <c r="I14" i="49"/>
  <c r="J14" i="49"/>
  <c r="I31" i="49"/>
  <c r="J31" i="49"/>
  <c r="I19" i="49"/>
  <c r="J19" i="49"/>
  <c r="I25" i="49"/>
  <c r="J25" i="49"/>
  <c r="I54" i="49"/>
  <c r="J54" i="49"/>
  <c r="I4" i="49"/>
  <c r="J4" i="49"/>
  <c r="I33" i="49"/>
  <c r="J33" i="49"/>
  <c r="I66" i="49"/>
  <c r="J66" i="49"/>
  <c r="I11" i="27"/>
  <c r="J11" i="27"/>
  <c r="I20" i="27"/>
  <c r="J20" i="27"/>
  <c r="I24" i="27"/>
  <c r="J24" i="27"/>
  <c r="I14" i="27"/>
  <c r="J14" i="27"/>
  <c r="I4" i="27"/>
  <c r="J4" i="27"/>
  <c r="I39" i="27"/>
  <c r="J39" i="27"/>
  <c r="I25" i="27"/>
  <c r="J25" i="27"/>
  <c r="I53" i="27"/>
  <c r="J53" i="27"/>
  <c r="I36" i="25"/>
  <c r="J36" i="25"/>
  <c r="I99" i="25"/>
  <c r="J99" i="25"/>
  <c r="I118" i="25"/>
  <c r="J118" i="25"/>
  <c r="I14" i="25"/>
  <c r="J14" i="25"/>
  <c r="I151" i="25"/>
  <c r="J151" i="25"/>
  <c r="I141" i="25"/>
  <c r="J141" i="25"/>
  <c r="I114" i="25"/>
  <c r="J114" i="25"/>
  <c r="I101" i="25"/>
  <c r="J101" i="25"/>
  <c r="I133" i="25"/>
  <c r="J133" i="25"/>
  <c r="I84" i="25"/>
  <c r="J84" i="25"/>
  <c r="I127" i="25"/>
  <c r="J127" i="25"/>
  <c r="I103" i="25"/>
  <c r="J103" i="25"/>
  <c r="I57" i="25"/>
  <c r="J57" i="25"/>
  <c r="I67" i="25"/>
  <c r="J67" i="25"/>
  <c r="I92" i="25"/>
  <c r="J92" i="25"/>
  <c r="I9" i="25"/>
  <c r="J9" i="25"/>
  <c r="I52" i="25"/>
  <c r="J52" i="25"/>
  <c r="I75" i="25"/>
  <c r="J75" i="25"/>
  <c r="I4" i="25"/>
  <c r="J4" i="25"/>
  <c r="I107" i="25"/>
  <c r="J107" i="25"/>
  <c r="I20" i="25"/>
  <c r="J20" i="25"/>
  <c r="I17" i="23"/>
  <c r="J17" i="23"/>
  <c r="I180" i="23"/>
  <c r="J180" i="23"/>
  <c r="I117" i="23"/>
  <c r="J117" i="23"/>
  <c r="I88" i="23"/>
  <c r="J88" i="23"/>
  <c r="I64" i="23"/>
  <c r="J64" i="23"/>
  <c r="I171" i="23"/>
  <c r="J171" i="23"/>
  <c r="I110" i="23"/>
  <c r="J110" i="23"/>
  <c r="I125" i="23"/>
  <c r="J125" i="23"/>
  <c r="I124" i="23"/>
  <c r="J124" i="23"/>
  <c r="I84" i="23"/>
  <c r="J84" i="23"/>
  <c r="I163" i="23"/>
  <c r="J163" i="23"/>
  <c r="I68" i="23"/>
  <c r="J68" i="23"/>
  <c r="I147" i="23"/>
  <c r="J147" i="23"/>
  <c r="I92" i="23"/>
  <c r="J92" i="23"/>
  <c r="I141" i="23"/>
  <c r="J141" i="23"/>
  <c r="I120" i="23"/>
  <c r="J120" i="23"/>
  <c r="I10" i="23"/>
  <c r="J10" i="23"/>
  <c r="I101" i="23"/>
  <c r="J101" i="23"/>
  <c r="I21" i="23"/>
  <c r="J21" i="23"/>
  <c r="I23" i="23"/>
  <c r="J23" i="23"/>
  <c r="I129" i="23"/>
  <c r="J129" i="23"/>
  <c r="I45" i="23"/>
  <c r="J45" i="23"/>
  <c r="I27" i="23"/>
  <c r="J27" i="23"/>
  <c r="J49" i="22"/>
  <c r="J42" i="22"/>
  <c r="J32" i="22"/>
  <c r="J80" i="22"/>
  <c r="J6" i="22"/>
  <c r="J51" i="22"/>
  <c r="J37" i="22"/>
  <c r="I92" i="57"/>
  <c r="J92" i="57"/>
  <c r="I108" i="57"/>
  <c r="J108" i="57"/>
  <c r="I146" i="57"/>
  <c r="J146" i="57"/>
  <c r="I156" i="57"/>
  <c r="J156" i="57"/>
  <c r="I74" i="57"/>
  <c r="J74" i="57"/>
  <c r="I57" i="57"/>
  <c r="J57" i="57"/>
  <c r="I140" i="57"/>
  <c r="J140" i="57"/>
  <c r="I52" i="57"/>
  <c r="J52" i="57"/>
  <c r="I14" i="57"/>
  <c r="J14" i="57"/>
  <c r="I106" i="57"/>
  <c r="J106" i="57"/>
  <c r="I70" i="57"/>
  <c r="J70" i="57"/>
  <c r="I79" i="57"/>
  <c r="J79" i="57"/>
  <c r="I128" i="57"/>
  <c r="J128" i="57"/>
  <c r="I98" i="57"/>
  <c r="J98" i="57"/>
  <c r="I121" i="57"/>
  <c r="J121" i="57"/>
  <c r="I102" i="57"/>
  <c r="J102" i="57"/>
  <c r="I8" i="57"/>
  <c r="J8" i="57"/>
  <c r="I86" i="57"/>
  <c r="J86" i="57"/>
  <c r="I19" i="57"/>
  <c r="J19" i="57"/>
  <c r="I22" i="57"/>
  <c r="J22" i="57"/>
  <c r="I112" i="57"/>
  <c r="J112" i="57"/>
  <c r="I39" i="57"/>
  <c r="J39" i="57"/>
  <c r="I25" i="57"/>
  <c r="J25" i="57"/>
  <c r="J256" i="19"/>
  <c r="J422" i="19"/>
  <c r="J273" i="19"/>
  <c r="J581" i="19"/>
  <c r="J187" i="19"/>
  <c r="J16" i="19"/>
  <c r="J193" i="19"/>
  <c r="J182" i="19"/>
  <c r="J477" i="19"/>
  <c r="J654" i="19"/>
  <c r="J315" i="19"/>
  <c r="J207" i="19"/>
  <c r="J636" i="19"/>
  <c r="J393" i="19"/>
  <c r="J503" i="19"/>
  <c r="J52" i="19"/>
  <c r="J500" i="19"/>
  <c r="J310" i="19"/>
  <c r="J320" i="19"/>
  <c r="J459" i="19"/>
  <c r="J558" i="19"/>
  <c r="J615" i="19"/>
  <c r="J227" i="19"/>
  <c r="J542" i="19"/>
  <c r="J494" i="19"/>
  <c r="J36" i="19"/>
  <c r="J376" i="19"/>
  <c r="J60" i="19"/>
  <c r="J70" i="19"/>
  <c r="J508" i="19"/>
  <c r="J138" i="19"/>
  <c r="J76" i="19"/>
  <c r="J461" i="19"/>
  <c r="J455" i="19"/>
  <c r="J484" i="19"/>
  <c r="J122" i="19"/>
  <c r="I97" i="57"/>
  <c r="J97" i="57"/>
  <c r="I116" i="23"/>
  <c r="J116" i="23"/>
  <c r="J501" i="19"/>
  <c r="I42" i="30"/>
  <c r="J42" i="30"/>
  <c r="I40" i="30"/>
  <c r="J40" i="30"/>
  <c r="I13" i="30"/>
  <c r="J13" i="30"/>
  <c r="I31" i="30"/>
  <c r="J31" i="30"/>
  <c r="I47" i="30"/>
  <c r="J47" i="30"/>
  <c r="J190" i="15"/>
  <c r="J54" i="15"/>
  <c r="J288" i="15"/>
  <c r="J504" i="15"/>
  <c r="J419" i="15"/>
  <c r="J460" i="15"/>
  <c r="J557" i="15"/>
  <c r="J148" i="15"/>
  <c r="J261" i="15"/>
  <c r="J513" i="15"/>
  <c r="J273" i="40" l="1"/>
  <c r="J360" i="40"/>
  <c r="J310" i="40"/>
  <c r="J427" i="40"/>
  <c r="J354" i="40"/>
  <c r="J113" i="40"/>
  <c r="J162" i="40"/>
  <c r="J362" i="40"/>
  <c r="J140" i="40"/>
  <c r="J134" i="40"/>
  <c r="J515" i="40"/>
  <c r="J545" i="40"/>
  <c r="J574" i="40"/>
  <c r="J404" i="40"/>
  <c r="J88" i="11" l="1"/>
  <c r="J29" i="11"/>
  <c r="J16" i="11"/>
  <c r="J85" i="11"/>
  <c r="J58" i="11"/>
  <c r="J48" i="11"/>
  <c r="J15" i="11"/>
  <c r="I88" i="11"/>
  <c r="I29" i="11"/>
  <c r="I16" i="11"/>
  <c r="I85" i="11"/>
  <c r="I58" i="11"/>
  <c r="I48" i="11"/>
  <c r="I15" i="11"/>
  <c r="J83" i="11"/>
  <c r="J35" i="11"/>
  <c r="I83" i="11"/>
  <c r="I35" i="11"/>
  <c r="J516" i="15"/>
  <c r="J463" i="35"/>
  <c r="J485" i="45"/>
  <c r="J565" i="14"/>
  <c r="J688" i="29"/>
  <c r="J569" i="40"/>
  <c r="J484" i="51"/>
  <c r="J478" i="53"/>
  <c r="I30" i="11"/>
  <c r="I57" i="11"/>
  <c r="I110" i="11"/>
  <c r="I12" i="11"/>
  <c r="I17" i="11"/>
  <c r="I120" i="11"/>
  <c r="J30" i="11"/>
  <c r="J57" i="11"/>
  <c r="J110" i="11"/>
  <c r="J12" i="11"/>
  <c r="J17" i="11"/>
  <c r="J120" i="11"/>
  <c r="I71" i="11"/>
  <c r="J71" i="11"/>
  <c r="J549" i="16"/>
  <c r="J574" i="17"/>
  <c r="J579" i="18"/>
  <c r="J492" i="15"/>
  <c r="J536" i="14"/>
  <c r="J486" i="45"/>
  <c r="J37" i="45"/>
  <c r="J142" i="45"/>
  <c r="J412" i="40"/>
  <c r="J379" i="15"/>
  <c r="J352" i="45"/>
  <c r="J411" i="14"/>
  <c r="J606" i="17"/>
  <c r="J306" i="29"/>
  <c r="J729" i="29"/>
  <c r="J203" i="29"/>
  <c r="J172" i="17"/>
  <c r="I172" i="17"/>
  <c r="J46" i="18"/>
  <c r="J176" i="18"/>
  <c r="J517" i="15"/>
  <c r="J155" i="15"/>
  <c r="J40" i="15"/>
  <c r="J570" i="40"/>
  <c r="J464" i="35"/>
  <c r="J206" i="35"/>
  <c r="J138" i="35"/>
  <c r="J490" i="35"/>
  <c r="J161" i="40"/>
  <c r="J111" i="35"/>
  <c r="J114" i="53"/>
  <c r="J120" i="51"/>
  <c r="J161" i="29"/>
  <c r="J39" i="40"/>
  <c r="J142" i="18"/>
  <c r="I136" i="17"/>
  <c r="J136" i="17"/>
  <c r="J150" i="16"/>
  <c r="J460" i="14"/>
  <c r="J121" i="15"/>
  <c r="J125" i="8"/>
  <c r="I125" i="8"/>
  <c r="J238" i="8"/>
  <c r="J270" i="8"/>
  <c r="I238" i="8"/>
  <c r="I270" i="8"/>
  <c r="J15" i="8"/>
  <c r="J18" i="8"/>
  <c r="J38" i="8"/>
  <c r="J39" i="8"/>
  <c r="J63" i="8"/>
  <c r="J87" i="8"/>
  <c r="J103" i="8"/>
  <c r="J136" i="8"/>
  <c r="J202" i="8"/>
  <c r="J209" i="8"/>
  <c r="J210" i="8"/>
  <c r="J224" i="8"/>
  <c r="J236" i="8"/>
  <c r="I15" i="8"/>
  <c r="I18" i="8"/>
  <c r="I38" i="8"/>
  <c r="I39" i="8"/>
  <c r="I63" i="8"/>
  <c r="I87" i="8"/>
  <c r="I103" i="8"/>
  <c r="I136" i="8"/>
  <c r="I202" i="8"/>
  <c r="I209" i="8"/>
  <c r="I210" i="8"/>
  <c r="I224" i="8"/>
  <c r="I236" i="8"/>
  <c r="J5" i="8"/>
  <c r="J8" i="8"/>
  <c r="J12" i="8"/>
  <c r="J22" i="8"/>
  <c r="J26" i="8"/>
  <c r="J32" i="8"/>
  <c r="J36" i="8"/>
  <c r="J53" i="8"/>
  <c r="J57" i="8"/>
  <c r="J77" i="8"/>
  <c r="J108" i="8"/>
  <c r="J122" i="8"/>
  <c r="J130" i="8"/>
  <c r="J154" i="8"/>
  <c r="J162" i="8"/>
  <c r="J166" i="8"/>
  <c r="J171" i="8"/>
  <c r="J175" i="8"/>
  <c r="J186" i="8"/>
  <c r="J192" i="8"/>
  <c r="J207" i="8"/>
  <c r="J214" i="8"/>
  <c r="J220" i="8"/>
  <c r="J234" i="8"/>
  <c r="J241" i="8"/>
  <c r="J246" i="8"/>
  <c r="J253" i="8"/>
  <c r="J256" i="8"/>
  <c r="J259" i="8"/>
  <c r="J275" i="8"/>
  <c r="J285" i="8"/>
  <c r="J278" i="8"/>
  <c r="J293" i="8"/>
  <c r="J300" i="8"/>
  <c r="I5" i="8"/>
  <c r="I8" i="8"/>
  <c r="I12" i="8"/>
  <c r="I22" i="8"/>
  <c r="I26" i="8"/>
  <c r="I32" i="8"/>
  <c r="I36" i="8"/>
  <c r="I53" i="8"/>
  <c r="I57" i="8"/>
  <c r="I77" i="8"/>
  <c r="I108" i="8"/>
  <c r="I122" i="8"/>
  <c r="I130" i="8"/>
  <c r="I154" i="8"/>
  <c r="I162" i="8"/>
  <c r="I166" i="8"/>
  <c r="I171" i="8"/>
  <c r="I175" i="8"/>
  <c r="I186" i="8"/>
  <c r="I192" i="8"/>
  <c r="I207" i="8"/>
  <c r="I214" i="8"/>
  <c r="I220" i="8"/>
  <c r="I234" i="8"/>
  <c r="I241" i="8"/>
  <c r="I246" i="8"/>
  <c r="I253" i="8"/>
  <c r="I256" i="8"/>
  <c r="I259" i="8"/>
  <c r="I275" i="8"/>
  <c r="I285" i="8"/>
  <c r="I278" i="8"/>
  <c r="I293" i="8"/>
  <c r="I300" i="8"/>
  <c r="J657" i="16"/>
  <c r="J191" i="16"/>
  <c r="J45" i="16"/>
  <c r="J139" i="53"/>
  <c r="J213" i="53"/>
  <c r="J508" i="53"/>
  <c r="J479" i="53"/>
  <c r="J144" i="51"/>
  <c r="J219" i="51"/>
  <c r="J485" i="51"/>
  <c r="J515" i="51"/>
  <c r="I192" i="12"/>
  <c r="J192" i="12"/>
  <c r="I110" i="12"/>
  <c r="J110" i="12"/>
  <c r="I97" i="12"/>
  <c r="J97" i="12"/>
  <c r="I25" i="12"/>
  <c r="J25" i="12"/>
  <c r="J535" i="14"/>
  <c r="J55" i="29"/>
  <c r="J689" i="29"/>
  <c r="I19" i="46"/>
  <c r="I48" i="46"/>
  <c r="I89" i="46"/>
  <c r="I81" i="46"/>
  <c r="I42" i="46"/>
  <c r="J19" i="46"/>
  <c r="J48" i="46"/>
  <c r="J89" i="46"/>
  <c r="J81" i="46"/>
  <c r="J42" i="46"/>
  <c r="J39" i="14"/>
  <c r="J158" i="14"/>
  <c r="I166" i="12"/>
  <c r="I58" i="12"/>
  <c r="I29" i="12"/>
  <c r="I119" i="12"/>
  <c r="I125" i="12"/>
  <c r="J166" i="12"/>
  <c r="J58" i="12"/>
  <c r="J29" i="12"/>
  <c r="J119" i="12"/>
  <c r="J125" i="12"/>
  <c r="I12" i="12"/>
  <c r="I32" i="12"/>
  <c r="I130" i="12"/>
  <c r="I9" i="12"/>
  <c r="I94" i="12"/>
  <c r="J12" i="12"/>
  <c r="J32" i="12"/>
  <c r="J130" i="12"/>
  <c r="J9" i="12"/>
  <c r="J94" i="12"/>
  <c r="I48" i="5"/>
  <c r="I136" i="5"/>
  <c r="I118" i="5"/>
  <c r="I102" i="5"/>
  <c r="J48" i="5"/>
  <c r="J136" i="5"/>
  <c r="J118" i="5"/>
  <c r="J102" i="5"/>
  <c r="I126" i="11"/>
  <c r="I119" i="11"/>
  <c r="J126" i="11"/>
  <c r="J119" i="11"/>
  <c r="I66" i="11"/>
  <c r="J66" i="11"/>
  <c r="I105" i="46"/>
  <c r="I37" i="46"/>
  <c r="I27" i="46"/>
  <c r="I150" i="46"/>
  <c r="J105" i="46"/>
  <c r="J37" i="46"/>
  <c r="J27" i="46"/>
  <c r="J150" i="46"/>
  <c r="I70" i="11"/>
  <c r="I7" i="11"/>
  <c r="I39" i="11"/>
  <c r="I27" i="11"/>
  <c r="I104" i="11"/>
  <c r="J70" i="11"/>
  <c r="J7" i="11"/>
  <c r="J39" i="11"/>
  <c r="J27" i="11"/>
  <c r="J104" i="11"/>
  <c r="I140" i="5"/>
  <c r="I55" i="5"/>
  <c r="I5" i="5"/>
  <c r="I96" i="5"/>
  <c r="J140" i="5"/>
  <c r="J55" i="5"/>
  <c r="J5" i="5"/>
  <c r="J96" i="5"/>
  <c r="J460" i="17"/>
  <c r="J454" i="17"/>
  <c r="J432" i="14"/>
  <c r="J438" i="14"/>
  <c r="J501" i="16"/>
  <c r="J506" i="16"/>
  <c r="J463" i="18"/>
  <c r="J458" i="18"/>
  <c r="J372" i="45"/>
  <c r="J374" i="45"/>
  <c r="J4" i="45" l="1"/>
  <c r="J7" i="45"/>
  <c r="J6" i="45"/>
  <c r="J8" i="45"/>
  <c r="J12" i="45"/>
  <c r="J11" i="45"/>
  <c r="J13" i="45"/>
  <c r="J16" i="45"/>
  <c r="J15" i="45"/>
  <c r="J17" i="45"/>
  <c r="J20" i="45"/>
  <c r="J19" i="45"/>
  <c r="J21" i="45"/>
  <c r="J24" i="45"/>
  <c r="J25" i="45"/>
  <c r="J28" i="45"/>
  <c r="J29" i="45"/>
  <c r="J31" i="45"/>
  <c r="J33" i="45"/>
  <c r="J35" i="45"/>
  <c r="J36" i="45"/>
  <c r="J39" i="45"/>
  <c r="J43" i="45"/>
  <c r="J46" i="45"/>
  <c r="J45" i="45"/>
  <c r="J47" i="45"/>
  <c r="J49" i="45"/>
  <c r="J50" i="45"/>
  <c r="J52" i="45"/>
  <c r="J53" i="45"/>
  <c r="J54" i="45"/>
  <c r="J55" i="45"/>
  <c r="J56" i="45"/>
  <c r="J58" i="45"/>
  <c r="J59" i="45"/>
  <c r="J60" i="45"/>
  <c r="J61" i="45"/>
  <c r="J62" i="45"/>
  <c r="J63" i="45"/>
  <c r="J66" i="45"/>
  <c r="J68" i="45"/>
  <c r="J69" i="45"/>
  <c r="J70" i="45"/>
  <c r="J73" i="45"/>
  <c r="J71" i="45"/>
  <c r="J72" i="45"/>
  <c r="J77" i="45"/>
  <c r="J78" i="45"/>
  <c r="J80" i="45"/>
  <c r="J79" i="45"/>
  <c r="J81" i="45"/>
  <c r="J82" i="45"/>
  <c r="J83" i="45"/>
  <c r="J85" i="45"/>
  <c r="J86" i="45"/>
  <c r="J87" i="45"/>
  <c r="J88" i="45"/>
  <c r="J89" i="45"/>
  <c r="J90" i="45"/>
  <c r="J91" i="45"/>
  <c r="J92" i="45"/>
  <c r="J93" i="45"/>
  <c r="J94" i="45"/>
  <c r="J95" i="45"/>
  <c r="J96" i="45"/>
  <c r="J99" i="45"/>
  <c r="J100" i="45"/>
  <c r="J101" i="45"/>
  <c r="J103" i="45"/>
  <c r="J104" i="45"/>
  <c r="J105" i="45"/>
  <c r="J106" i="45"/>
  <c r="J107" i="45"/>
  <c r="J109" i="45"/>
  <c r="J110" i="45"/>
  <c r="J111" i="45"/>
  <c r="J113" i="45"/>
  <c r="J114" i="45"/>
  <c r="J116" i="45"/>
  <c r="J117" i="45"/>
  <c r="J118" i="45"/>
  <c r="J121" i="45"/>
  <c r="J122" i="45"/>
  <c r="J123" i="45"/>
  <c r="J124" i="45"/>
  <c r="J127" i="45"/>
  <c r="J128" i="45"/>
  <c r="J129" i="45"/>
  <c r="J130" i="45"/>
  <c r="J132" i="45"/>
  <c r="J133" i="45"/>
  <c r="J134" i="45"/>
  <c r="J135" i="45"/>
  <c r="J138" i="45"/>
  <c r="J139" i="45"/>
  <c r="J140" i="45"/>
  <c r="J143" i="45"/>
  <c r="J144" i="45"/>
  <c r="J145" i="45"/>
  <c r="J146" i="45"/>
  <c r="J147" i="45"/>
  <c r="J148" i="45"/>
  <c r="J149" i="45"/>
  <c r="J151" i="45"/>
  <c r="J152" i="45"/>
  <c r="J153" i="45"/>
  <c r="J154" i="45"/>
  <c r="J155" i="45"/>
  <c r="J159" i="45"/>
  <c r="J160" i="45"/>
  <c r="J161" i="45"/>
  <c r="J163" i="45"/>
  <c r="J164" i="45"/>
  <c r="J165" i="45"/>
  <c r="J167" i="45"/>
  <c r="J168" i="45"/>
  <c r="J169" i="45"/>
  <c r="J171" i="45"/>
  <c r="J172" i="45"/>
  <c r="J173" i="45"/>
  <c r="J175" i="45"/>
  <c r="J177" i="45"/>
  <c r="J178" i="45"/>
  <c r="J179" i="45"/>
  <c r="J180" i="45"/>
  <c r="J181" i="45"/>
  <c r="J183" i="45"/>
  <c r="J184" i="45"/>
  <c r="J185" i="45"/>
  <c r="J186" i="45"/>
  <c r="J188" i="45"/>
  <c r="J189" i="45"/>
  <c r="J191" i="45"/>
  <c r="J192" i="45"/>
  <c r="J193" i="45"/>
  <c r="J195" i="45"/>
  <c r="J196" i="45"/>
  <c r="J197" i="45"/>
  <c r="J200" i="45"/>
  <c r="J201" i="45"/>
  <c r="J202" i="45"/>
  <c r="J204" i="45"/>
  <c r="J205" i="45"/>
  <c r="J206" i="45"/>
  <c r="J207" i="45"/>
  <c r="J208" i="45"/>
  <c r="J209" i="45"/>
  <c r="J212" i="45"/>
  <c r="J213" i="45"/>
  <c r="J214" i="45"/>
  <c r="J215" i="45"/>
  <c r="J216" i="45"/>
  <c r="J218" i="45"/>
  <c r="J219" i="45"/>
  <c r="J220" i="45"/>
  <c r="J223" i="45"/>
  <c r="J224" i="45"/>
  <c r="J225" i="45"/>
  <c r="J226" i="45"/>
  <c r="J228" i="45"/>
  <c r="J229" i="45"/>
  <c r="J230" i="45"/>
  <c r="J233" i="45"/>
  <c r="J238" i="45"/>
  <c r="J239" i="45"/>
  <c r="J241" i="45"/>
  <c r="J240" i="45"/>
  <c r="J242" i="45"/>
  <c r="J243" i="45"/>
  <c r="J245" i="45"/>
  <c r="J246" i="45"/>
  <c r="J247" i="45"/>
  <c r="J248" i="45"/>
  <c r="J249" i="45"/>
  <c r="J250" i="45"/>
  <c r="J251" i="45"/>
  <c r="J252" i="45"/>
  <c r="J253" i="45"/>
  <c r="J256" i="45"/>
  <c r="J257" i="45"/>
  <c r="J258" i="45"/>
  <c r="J261" i="45"/>
  <c r="J262" i="45"/>
  <c r="J263" i="45"/>
  <c r="J265" i="45"/>
  <c r="J266" i="45"/>
  <c r="J267" i="45"/>
  <c r="J269" i="45"/>
  <c r="J270" i="45"/>
  <c r="J272" i="45"/>
  <c r="J273" i="45"/>
  <c r="J276" i="45"/>
  <c r="J277" i="45"/>
  <c r="J280" i="45"/>
  <c r="J281" i="45"/>
  <c r="J282" i="45"/>
  <c r="J283" i="45"/>
  <c r="J284" i="45"/>
  <c r="J285" i="45"/>
  <c r="J288" i="45"/>
  <c r="J289" i="45"/>
  <c r="J290" i="45"/>
  <c r="J291" i="45"/>
  <c r="J292" i="45"/>
  <c r="J293" i="45"/>
  <c r="J294" i="45"/>
  <c r="J296" i="45"/>
  <c r="J297" i="45"/>
  <c r="J298" i="45"/>
  <c r="J299" i="45"/>
  <c r="J300" i="45"/>
  <c r="J301" i="45"/>
  <c r="J302" i="45"/>
  <c r="J303" i="45"/>
  <c r="J304" i="45"/>
  <c r="J305" i="45"/>
  <c r="J306" i="45"/>
  <c r="J307" i="45"/>
  <c r="J309" i="45"/>
  <c r="J310" i="45"/>
  <c r="J311" i="45"/>
  <c r="J312" i="45"/>
  <c r="J314" i="45"/>
  <c r="J315" i="45"/>
  <c r="J317" i="45"/>
  <c r="J318" i="45"/>
  <c r="J319" i="45"/>
  <c r="J320" i="45"/>
  <c r="J321" i="45"/>
  <c r="J325" i="45"/>
  <c r="J326" i="45"/>
  <c r="J328" i="45"/>
  <c r="J329" i="45"/>
  <c r="J330" i="45"/>
  <c r="J331" i="45"/>
  <c r="J332" i="45"/>
  <c r="J333" i="45"/>
  <c r="J335" i="45"/>
  <c r="J336" i="45"/>
  <c r="J337" i="45"/>
  <c r="J338" i="45"/>
  <c r="J341" i="45"/>
  <c r="J342" i="45"/>
  <c r="J343" i="45"/>
  <c r="J344" i="45"/>
  <c r="J346" i="45"/>
  <c r="J347" i="45"/>
  <c r="J348" i="45"/>
  <c r="J350" i="45"/>
  <c r="J351" i="45"/>
  <c r="J353" i="45"/>
  <c r="J354" i="45"/>
  <c r="J355" i="45"/>
  <c r="J356" i="45"/>
  <c r="J357" i="45"/>
  <c r="J359" i="45"/>
  <c r="J360" i="45"/>
  <c r="J361" i="45"/>
  <c r="J362" i="45"/>
  <c r="J363" i="45"/>
  <c r="J365" i="45"/>
  <c r="J366" i="45"/>
  <c r="J367" i="45"/>
  <c r="J369" i="45"/>
  <c r="J370" i="45"/>
  <c r="J371" i="45"/>
  <c r="J375" i="45"/>
  <c r="J376" i="45"/>
  <c r="J377" i="45"/>
  <c r="J378" i="45"/>
  <c r="J380" i="45"/>
  <c r="J381" i="45"/>
  <c r="J382" i="45"/>
  <c r="J384" i="45"/>
  <c r="J385" i="45"/>
  <c r="J386" i="45"/>
  <c r="J388" i="45"/>
  <c r="J389" i="45"/>
  <c r="J390" i="45"/>
  <c r="J392" i="45"/>
  <c r="J393" i="45"/>
  <c r="J394" i="45"/>
  <c r="J396" i="45"/>
  <c r="J397" i="45"/>
  <c r="J398" i="45"/>
  <c r="J399" i="45"/>
  <c r="J402" i="45"/>
  <c r="J403" i="45"/>
  <c r="J404" i="45"/>
  <c r="J407" i="45"/>
  <c r="J410" i="45"/>
  <c r="J411" i="45"/>
  <c r="J412" i="45"/>
  <c r="J413" i="45"/>
  <c r="J416" i="45"/>
  <c r="J417" i="45"/>
  <c r="J418" i="45"/>
  <c r="J419" i="45"/>
  <c r="J421" i="45"/>
  <c r="J422" i="45"/>
  <c r="J423" i="45"/>
  <c r="J424" i="45"/>
  <c r="J425" i="45"/>
  <c r="J426" i="45"/>
  <c r="J427" i="45"/>
  <c r="J429" i="45"/>
  <c r="J430" i="45"/>
  <c r="J431" i="45"/>
  <c r="J433" i="45"/>
  <c r="J434" i="45"/>
  <c r="J435" i="45"/>
  <c r="J436" i="45"/>
  <c r="J437" i="45"/>
  <c r="J438" i="45"/>
  <c r="J439" i="45"/>
  <c r="J440" i="45"/>
  <c r="J441" i="45"/>
  <c r="J442" i="45"/>
  <c r="J444" i="45"/>
  <c r="J445" i="45"/>
  <c r="J446" i="45"/>
  <c r="J447" i="45"/>
  <c r="J448" i="45"/>
  <c r="J449" i="45"/>
  <c r="J450" i="45"/>
  <c r="J451" i="45"/>
  <c r="J453" i="45"/>
  <c r="J454" i="45"/>
  <c r="J456" i="45"/>
  <c r="J458" i="45"/>
  <c r="J459" i="45"/>
  <c r="J462" i="45"/>
  <c r="J463" i="45"/>
  <c r="J465" i="45"/>
  <c r="J466" i="45"/>
  <c r="J467" i="45"/>
  <c r="J468" i="45"/>
  <c r="J469" i="45"/>
  <c r="J471" i="45"/>
  <c r="J472" i="45"/>
  <c r="J473" i="45"/>
  <c r="J475" i="45"/>
  <c r="J476" i="45"/>
  <c r="J478" i="45"/>
  <c r="J479" i="45"/>
  <c r="J480" i="45"/>
  <c r="J482" i="45"/>
  <c r="J483" i="45"/>
  <c r="J487" i="45"/>
  <c r="J489" i="45"/>
  <c r="J490" i="45"/>
  <c r="J491" i="45"/>
  <c r="J492" i="45"/>
  <c r="J493" i="45"/>
  <c r="J495" i="45"/>
  <c r="J496" i="45"/>
  <c r="J497" i="45"/>
  <c r="J498" i="45"/>
  <c r="J499" i="45"/>
  <c r="J503" i="45"/>
  <c r="J504" i="45"/>
  <c r="J505" i="45"/>
  <c r="J506" i="45"/>
  <c r="J507" i="45"/>
  <c r="J508" i="45"/>
  <c r="J511" i="45"/>
  <c r="J513" i="45"/>
  <c r="J514" i="45"/>
  <c r="J515" i="45"/>
  <c r="J516" i="45"/>
  <c r="J519" i="45"/>
  <c r="J520" i="45"/>
  <c r="J521" i="45"/>
  <c r="J523" i="45"/>
  <c r="J524" i="45"/>
  <c r="J525" i="45"/>
  <c r="J527" i="45"/>
  <c r="J528" i="45"/>
  <c r="J529" i="45"/>
  <c r="J530" i="45"/>
  <c r="J532" i="45"/>
  <c r="J533" i="45"/>
  <c r="J534" i="45"/>
  <c r="J536" i="45"/>
  <c r="J537" i="45"/>
  <c r="J538" i="45"/>
  <c r="J542" i="45"/>
  <c r="J3" i="45"/>
  <c r="J91" i="17" l="1"/>
  <c r="I91" i="17"/>
  <c r="J120" i="7"/>
  <c r="I120" i="7"/>
  <c r="J103" i="7"/>
  <c r="I103" i="7"/>
  <c r="J97" i="7"/>
  <c r="I97" i="7"/>
  <c r="J94" i="7"/>
  <c r="I94" i="7"/>
  <c r="J23" i="7"/>
  <c r="I23" i="7"/>
  <c r="J10" i="5"/>
  <c r="I10" i="5"/>
  <c r="J9" i="5"/>
  <c r="I9" i="5"/>
  <c r="J2" i="5"/>
  <c r="I2" i="5"/>
  <c r="J33" i="16"/>
  <c r="J458" i="19"/>
  <c r="J7" i="19"/>
  <c r="J493" i="19"/>
  <c r="J77" i="19"/>
  <c r="J162" i="19"/>
  <c r="J371" i="19"/>
  <c r="J250" i="19"/>
  <c r="J203" i="19"/>
  <c r="J594" i="19"/>
  <c r="J630" i="19"/>
  <c r="J28" i="15" l="1"/>
  <c r="J485" i="53"/>
  <c r="J393" i="53"/>
  <c r="J265" i="53"/>
  <c r="J242" i="53"/>
  <c r="J172" i="53"/>
  <c r="J90" i="53"/>
  <c r="J203" i="53"/>
  <c r="J427" i="53"/>
  <c r="J30" i="53"/>
  <c r="J572" i="29"/>
  <c r="J699" i="29"/>
  <c r="J385" i="29"/>
  <c r="J126" i="29"/>
  <c r="J246" i="29"/>
  <c r="J352" i="29"/>
  <c r="J292" i="29"/>
  <c r="J619" i="29"/>
  <c r="J41" i="29"/>
  <c r="J469" i="35"/>
  <c r="J380" i="35"/>
  <c r="J256" i="35"/>
  <c r="J234" i="35"/>
  <c r="J170" i="35"/>
  <c r="J85" i="35"/>
  <c r="J200" i="35"/>
  <c r="J413" i="35"/>
  <c r="J31" i="35"/>
  <c r="J36" i="16" l="1"/>
  <c r="J349" i="16"/>
  <c r="J113" i="16"/>
  <c r="J585" i="16"/>
  <c r="J665" i="16"/>
  <c r="J271" i="16"/>
  <c r="J538" i="16"/>
  <c r="J249" i="51"/>
  <c r="J176" i="51"/>
  <c r="J272" i="51"/>
  <c r="J93" i="51"/>
  <c r="J30" i="51"/>
  <c r="J434" i="51"/>
  <c r="J491" i="51"/>
  <c r="J210" i="51"/>
  <c r="J399" i="51"/>
  <c r="J308" i="40"/>
  <c r="J234" i="40"/>
  <c r="J467" i="40"/>
  <c r="J200" i="40"/>
  <c r="J352" i="40"/>
  <c r="J578" i="40"/>
  <c r="J52" i="40"/>
  <c r="J282" i="40"/>
  <c r="J508" i="40"/>
  <c r="J341" i="40"/>
  <c r="J102" i="40"/>
  <c r="J278" i="14"/>
  <c r="J193" i="14"/>
  <c r="J29" i="14"/>
  <c r="J307" i="14"/>
  <c r="J92" i="14"/>
  <c r="J505" i="14"/>
  <c r="J575" i="14"/>
  <c r="J228" i="14"/>
  <c r="J465" i="14"/>
  <c r="J27" i="15"/>
  <c r="J32" i="15"/>
  <c r="J92" i="15"/>
  <c r="J220" i="15"/>
  <c r="J284" i="15"/>
  <c r="J428" i="15"/>
  <c r="J465" i="15"/>
  <c r="J524" i="15"/>
  <c r="J613" i="17"/>
  <c r="J535" i="17"/>
  <c r="J490" i="17"/>
  <c r="J319" i="17"/>
  <c r="J241" i="17"/>
  <c r="I241" i="17"/>
  <c r="J105" i="17"/>
  <c r="I105" i="17"/>
  <c r="J33" i="17"/>
  <c r="I33" i="17"/>
  <c r="J36" i="18"/>
  <c r="J322" i="18"/>
  <c r="J110" i="18"/>
  <c r="J540" i="18"/>
  <c r="J619" i="18"/>
  <c r="J248" i="18"/>
  <c r="J492" i="18"/>
  <c r="J45" i="53"/>
  <c r="J52" i="16"/>
  <c r="J647" i="29"/>
  <c r="J62" i="29"/>
  <c r="J42" i="35"/>
  <c r="J45" i="51"/>
  <c r="J46" i="15"/>
  <c r="J54" i="18"/>
  <c r="J50" i="17"/>
  <c r="I50" i="17"/>
  <c r="J46" i="14"/>
  <c r="J345" i="48" l="1"/>
  <c r="I345" i="48"/>
  <c r="J151" i="48"/>
  <c r="I151" i="48"/>
  <c r="J98" i="29"/>
  <c r="J72" i="51"/>
  <c r="J216" i="51"/>
  <c r="J299" i="51"/>
  <c r="J103" i="51"/>
  <c r="J228" i="51"/>
  <c r="J492" i="51"/>
  <c r="J181" i="51"/>
  <c r="J68" i="35"/>
  <c r="J203" i="35"/>
  <c r="J286" i="35"/>
  <c r="J95" i="35"/>
  <c r="J216" i="35"/>
  <c r="J470" i="35"/>
  <c r="J174" i="35"/>
  <c r="J87" i="16"/>
  <c r="J295" i="16"/>
  <c r="J388" i="16"/>
  <c r="J279" i="16"/>
  <c r="J239" i="16"/>
  <c r="J126" i="16"/>
  <c r="J666" i="16"/>
  <c r="J303" i="29"/>
  <c r="J425" i="29"/>
  <c r="J138" i="29"/>
  <c r="J320" i="29"/>
  <c r="J700" i="29"/>
  <c r="J253" i="29"/>
  <c r="J244" i="40"/>
  <c r="J36" i="40"/>
  <c r="J579" i="40"/>
  <c r="J337" i="40"/>
  <c r="J259" i="40"/>
  <c r="J71" i="53"/>
  <c r="J210" i="53"/>
  <c r="J293" i="53"/>
  <c r="J97" i="53"/>
  <c r="J223" i="53"/>
  <c r="J486" i="53"/>
  <c r="J177" i="53"/>
  <c r="J256" i="18"/>
  <c r="J268" i="18"/>
  <c r="J620" i="18"/>
  <c r="J502" i="18"/>
  <c r="J217" i="18"/>
  <c r="J123" i="18"/>
  <c r="J357" i="18"/>
  <c r="J614" i="17"/>
  <c r="J117" i="17"/>
  <c r="I117" i="17"/>
  <c r="J212" i="17"/>
  <c r="I212" i="17"/>
  <c r="J262" i="17"/>
  <c r="I262" i="17"/>
  <c r="J249" i="17"/>
  <c r="I249" i="17"/>
  <c r="J350" i="17"/>
  <c r="J499" i="17"/>
  <c r="J228" i="15"/>
  <c r="J240" i="15"/>
  <c r="J525" i="15"/>
  <c r="J436" i="15"/>
  <c r="J195" i="15"/>
  <c r="J101" i="15"/>
  <c r="J315" i="15"/>
  <c r="J576" i="14"/>
  <c r="J104" i="14"/>
  <c r="J198" i="14"/>
  <c r="J253" i="14"/>
  <c r="J237" i="14"/>
  <c r="J340" i="14"/>
  <c r="J596" i="14" l="1"/>
  <c r="J71" i="14"/>
  <c r="J541" i="15"/>
  <c r="J74" i="15"/>
  <c r="J634" i="17"/>
  <c r="J86" i="17"/>
  <c r="I86" i="17"/>
  <c r="J373" i="53"/>
  <c r="J501" i="53"/>
  <c r="J109" i="40"/>
  <c r="J206" i="40"/>
  <c r="J364" i="35"/>
  <c r="J484" i="35"/>
  <c r="J513" i="16"/>
  <c r="J686" i="16"/>
  <c r="J720" i="29"/>
  <c r="J544" i="29"/>
  <c r="J38" i="48"/>
  <c r="I38" i="48"/>
  <c r="J356" i="48"/>
  <c r="I356" i="48"/>
  <c r="J268" i="48"/>
  <c r="I268" i="48"/>
  <c r="J508" i="51"/>
  <c r="J379" i="51"/>
  <c r="J92" i="18"/>
  <c r="J640" i="18"/>
  <c r="J7" i="48" l="1"/>
  <c r="I7" i="48"/>
  <c r="J350" i="48"/>
  <c r="I350" i="48"/>
  <c r="J142" i="48"/>
  <c r="I142" i="48"/>
  <c r="J76" i="48"/>
  <c r="I76" i="48"/>
  <c r="J136" i="48"/>
  <c r="I136" i="48"/>
  <c r="J67" i="48"/>
  <c r="I67" i="48"/>
  <c r="J232" i="48"/>
  <c r="I232" i="48"/>
  <c r="J162" i="48"/>
  <c r="I162" i="48"/>
  <c r="J362" i="48"/>
  <c r="I362" i="48"/>
  <c r="J260" i="48"/>
  <c r="I260" i="48"/>
  <c r="J236" i="48"/>
  <c r="I236" i="48"/>
  <c r="J355" i="48"/>
  <c r="I355" i="48"/>
  <c r="J202" i="48"/>
  <c r="I202" i="48"/>
  <c r="J86" i="48"/>
  <c r="I86" i="48"/>
  <c r="J322" i="48"/>
  <c r="I322" i="48"/>
  <c r="J26" i="48"/>
  <c r="I26" i="48"/>
  <c r="J113" i="48"/>
  <c r="I113" i="48"/>
  <c r="J267" i="48"/>
  <c r="I267" i="48"/>
  <c r="J117" i="48"/>
  <c r="I117" i="48"/>
  <c r="J37" i="48"/>
  <c r="I37" i="48"/>
  <c r="J274" i="48"/>
  <c r="I274" i="48"/>
  <c r="J302" i="48"/>
  <c r="I302" i="48"/>
  <c r="J224" i="48"/>
  <c r="I224" i="48"/>
  <c r="J319" i="48"/>
  <c r="I319" i="48"/>
  <c r="J175" i="48"/>
  <c r="I175" i="48"/>
  <c r="J141" i="48"/>
  <c r="I141" i="48"/>
  <c r="J280" i="48"/>
  <c r="I280" i="48"/>
  <c r="J344" i="48"/>
  <c r="I344" i="48"/>
  <c r="J358" i="48"/>
  <c r="I358" i="48"/>
  <c r="J240" i="48"/>
  <c r="I240" i="48"/>
  <c r="J372" i="48"/>
  <c r="I372" i="48"/>
  <c r="J338" i="48"/>
  <c r="I338" i="48"/>
  <c r="J58" i="48"/>
  <c r="I58" i="48"/>
  <c r="J285" i="48"/>
  <c r="I285" i="48"/>
  <c r="J330" i="48"/>
  <c r="I330" i="48"/>
  <c r="J15" i="48"/>
  <c r="I15" i="48"/>
  <c r="J42" i="48"/>
  <c r="I42" i="48"/>
  <c r="J79" i="48"/>
  <c r="I79" i="48"/>
  <c r="J30" i="49"/>
  <c r="I30" i="49"/>
  <c r="J23" i="27"/>
  <c r="I23" i="27"/>
  <c r="J78" i="57"/>
  <c r="I78" i="57"/>
  <c r="J91" i="23"/>
  <c r="I91" i="23"/>
  <c r="J590" i="19"/>
  <c r="J40" i="24"/>
  <c r="I40" i="24"/>
  <c r="J12" i="24"/>
  <c r="I12" i="24"/>
  <c r="J523" i="19"/>
  <c r="J319" i="19"/>
  <c r="J277" i="19"/>
  <c r="J95" i="19"/>
  <c r="J530" i="19"/>
  <c r="J234" i="19"/>
  <c r="J607" i="19"/>
  <c r="J490" i="19"/>
  <c r="J43" i="19"/>
  <c r="J431" i="19"/>
  <c r="J135" i="19"/>
  <c r="J152" i="18"/>
  <c r="J148" i="17"/>
  <c r="I148" i="17"/>
  <c r="J7" i="57"/>
  <c r="J159" i="57"/>
  <c r="I7" i="57"/>
  <c r="I159" i="57"/>
  <c r="J182" i="23"/>
  <c r="I182" i="23"/>
  <c r="J9" i="23"/>
  <c r="I9" i="23"/>
  <c r="J356" i="19"/>
  <c r="J246" i="19"/>
  <c r="J608" i="19"/>
  <c r="J202" i="19"/>
  <c r="J499" i="19"/>
  <c r="J105" i="19"/>
  <c r="J445" i="19" l="1"/>
  <c r="J513" i="19"/>
  <c r="J397" i="19"/>
  <c r="J37" i="32"/>
  <c r="I37" i="32"/>
  <c r="J11" i="20"/>
  <c r="J69" i="20"/>
  <c r="J105" i="57"/>
  <c r="I105" i="57"/>
  <c r="J123" i="23"/>
  <c r="I123" i="23"/>
  <c r="J68" i="36" l="1"/>
  <c r="I68" i="36"/>
  <c r="J41" i="30"/>
  <c r="I41" i="30"/>
  <c r="J557" i="19"/>
  <c r="J467" i="19"/>
  <c r="J96" i="26"/>
  <c r="I96" i="26"/>
  <c r="J138" i="26"/>
  <c r="I138" i="26"/>
  <c r="J31" i="26"/>
  <c r="I31" i="26"/>
  <c r="J152" i="25"/>
  <c r="I152" i="25"/>
  <c r="J66" i="25"/>
  <c r="I66" i="25"/>
  <c r="J3" i="25"/>
  <c r="I3" i="25"/>
  <c r="J19" i="25"/>
  <c r="I19" i="25"/>
  <c r="J124" i="25"/>
  <c r="I124" i="25"/>
  <c r="J628" i="19"/>
  <c r="J345" i="19"/>
  <c r="J31" i="19"/>
  <c r="J30" i="32"/>
  <c r="I30" i="32"/>
  <c r="J26" i="32"/>
  <c r="I26" i="32"/>
  <c r="J36" i="32"/>
  <c r="I36" i="32"/>
  <c r="J23" i="32"/>
  <c r="I23" i="32"/>
  <c r="J13" i="32"/>
  <c r="I13" i="32"/>
  <c r="J9" i="32"/>
  <c r="I9" i="32"/>
  <c r="J5" i="32"/>
  <c r="I5" i="32"/>
  <c r="J32" i="32"/>
  <c r="I32" i="32"/>
  <c r="J14" i="30"/>
  <c r="I14" i="30"/>
  <c r="J45" i="30"/>
  <c r="I45" i="30"/>
  <c r="J69" i="23"/>
  <c r="I69" i="23"/>
  <c r="J59" i="57"/>
  <c r="I59" i="57"/>
  <c r="J117" i="57"/>
  <c r="J33" i="57"/>
  <c r="J127" i="57"/>
  <c r="I117" i="57"/>
  <c r="I33" i="57"/>
  <c r="I127" i="57"/>
  <c r="J146" i="23"/>
  <c r="I146" i="23"/>
  <c r="J34" i="23"/>
  <c r="I34" i="23"/>
  <c r="J132" i="23"/>
  <c r="I132" i="23"/>
  <c r="J141" i="26"/>
  <c r="I141" i="26"/>
  <c r="J137" i="26"/>
  <c r="I137" i="26"/>
  <c r="J132" i="26"/>
  <c r="I132" i="26"/>
  <c r="J125" i="26"/>
  <c r="I125" i="26"/>
  <c r="J118" i="26"/>
  <c r="I118" i="26"/>
  <c r="J107" i="26"/>
  <c r="I107" i="26"/>
  <c r="J100" i="26"/>
  <c r="J102" i="26"/>
  <c r="J104" i="26"/>
  <c r="I100" i="26"/>
  <c r="I102" i="26"/>
  <c r="I104" i="26"/>
  <c r="J81" i="26"/>
  <c r="I81" i="26"/>
  <c r="J79" i="26"/>
  <c r="I79" i="26"/>
  <c r="J74" i="26"/>
  <c r="I74" i="26"/>
  <c r="J61" i="26"/>
  <c r="I61" i="26"/>
  <c r="J58" i="26"/>
  <c r="I58" i="26"/>
  <c r="J49" i="26"/>
  <c r="I49" i="26"/>
  <c r="J43" i="26"/>
  <c r="J44" i="26"/>
  <c r="I43" i="26"/>
  <c r="I44" i="26"/>
  <c r="J38" i="26"/>
  <c r="I38" i="26"/>
  <c r="J30" i="26"/>
  <c r="I30" i="26"/>
  <c r="J29" i="26"/>
  <c r="I29" i="26"/>
  <c r="J25" i="26"/>
  <c r="I25" i="26"/>
  <c r="J16" i="26"/>
  <c r="J20" i="26"/>
  <c r="I16" i="26"/>
  <c r="I20" i="26"/>
  <c r="J9" i="26"/>
  <c r="J12" i="26"/>
  <c r="I9" i="26"/>
  <c r="I12" i="26"/>
  <c r="J6" i="26"/>
  <c r="I6" i="26"/>
  <c r="J126" i="25"/>
  <c r="I126" i="25"/>
  <c r="J108" i="25"/>
  <c r="I108" i="25"/>
  <c r="J51" i="25"/>
  <c r="I51" i="25"/>
  <c r="J145" i="25"/>
  <c r="I145" i="25"/>
  <c r="J132" i="25"/>
  <c r="I132" i="25"/>
  <c r="J56" i="25"/>
  <c r="I56" i="25"/>
  <c r="J150" i="25"/>
  <c r="I150" i="25"/>
  <c r="J50" i="25"/>
  <c r="I50" i="25"/>
  <c r="J11" i="25"/>
  <c r="I11" i="25"/>
  <c r="J106" i="25"/>
  <c r="I106" i="25"/>
  <c r="J21" i="25"/>
  <c r="I21" i="25"/>
  <c r="J45" i="25"/>
  <c r="I45" i="25"/>
  <c r="J91" i="25"/>
  <c r="I91" i="25"/>
  <c r="J18" i="25"/>
  <c r="I18" i="25"/>
  <c r="J35" i="25"/>
  <c r="I35" i="25"/>
  <c r="J113" i="25"/>
  <c r="I113" i="25"/>
  <c r="J8" i="25"/>
  <c r="I8" i="25"/>
  <c r="J109" i="25"/>
  <c r="I109" i="25"/>
  <c r="J71" i="25"/>
  <c r="I71" i="25"/>
  <c r="J140" i="25"/>
  <c r="I140" i="25"/>
  <c r="J25" i="25"/>
  <c r="I25" i="25"/>
  <c r="J65" i="25"/>
  <c r="I65" i="25"/>
  <c r="J32" i="25"/>
  <c r="I32" i="25"/>
  <c r="J83" i="25"/>
  <c r="I83" i="25"/>
  <c r="J13" i="25"/>
  <c r="I13" i="25"/>
  <c r="J89" i="25"/>
  <c r="I89" i="25"/>
  <c r="J49" i="54" l="1"/>
  <c r="I49" i="54"/>
  <c r="J52" i="54"/>
  <c r="I52" i="54"/>
  <c r="J164" i="54"/>
  <c r="I164" i="54"/>
  <c r="J181" i="54"/>
  <c r="I181" i="54"/>
  <c r="J146" i="12"/>
  <c r="I146" i="12"/>
  <c r="J148" i="12"/>
  <c r="I148" i="12"/>
  <c r="J24" i="12"/>
  <c r="I24" i="12"/>
  <c r="J188" i="12"/>
  <c r="I188" i="12"/>
  <c r="J155" i="12"/>
  <c r="I155" i="12"/>
  <c r="J384" i="35"/>
  <c r="J267" i="35"/>
  <c r="J408" i="35"/>
  <c r="J488" i="35"/>
  <c r="J397" i="53"/>
  <c r="J276" i="53"/>
  <c r="J423" i="53"/>
  <c r="J506" i="53"/>
  <c r="J403" i="51"/>
  <c r="J282" i="51"/>
  <c r="J429" i="51"/>
  <c r="J513" i="51"/>
  <c r="J577" i="29"/>
  <c r="J401" i="29"/>
  <c r="J612" i="29"/>
  <c r="J727" i="29"/>
  <c r="J542" i="16"/>
  <c r="J367" i="16"/>
  <c r="J578" i="16"/>
  <c r="J694" i="16"/>
  <c r="J446" i="40"/>
  <c r="J601" i="40"/>
  <c r="J535" i="40"/>
  <c r="J444" i="40"/>
  <c r="J31" i="15"/>
  <c r="J432" i="15"/>
  <c r="J295" i="15"/>
  <c r="J461" i="15"/>
  <c r="J546" i="15"/>
  <c r="J496" i="18"/>
  <c r="J337" i="18"/>
  <c r="J533" i="18"/>
  <c r="J646" i="18"/>
  <c r="J494" i="17"/>
  <c r="J331" i="17"/>
  <c r="J529" i="17"/>
  <c r="J639" i="17"/>
  <c r="J602" i="14"/>
  <c r="J499" i="14"/>
  <c r="J320" i="14"/>
  <c r="J469" i="14"/>
  <c r="J434" i="35"/>
  <c r="J366" i="35"/>
  <c r="J649" i="29"/>
  <c r="J546" i="29"/>
  <c r="J457" i="51"/>
  <c r="J381" i="51"/>
  <c r="J450" i="53"/>
  <c r="J375" i="53"/>
  <c r="J618" i="16"/>
  <c r="J515" i="16"/>
  <c r="J80" i="40"/>
  <c r="J595" i="40"/>
  <c r="J488" i="15"/>
  <c r="J409" i="15"/>
  <c r="J574" i="18"/>
  <c r="J469" i="18"/>
  <c r="J569" i="17"/>
  <c r="J466" i="17"/>
  <c r="J531" i="14"/>
  <c r="J445" i="14"/>
  <c r="J30" i="35" l="1"/>
  <c r="J389" i="35"/>
  <c r="J27" i="35"/>
  <c r="J278" i="35"/>
  <c r="J35" i="16"/>
  <c r="J550" i="16"/>
  <c r="J376" i="16"/>
  <c r="J503" i="40"/>
  <c r="J339" i="40"/>
  <c r="J471" i="40"/>
  <c r="J329" i="40"/>
  <c r="J319" i="40"/>
  <c r="J29" i="53"/>
  <c r="J402" i="53"/>
  <c r="J26" i="53"/>
  <c r="J285" i="53"/>
  <c r="J291" i="51"/>
  <c r="J26" i="51"/>
  <c r="J409" i="51"/>
  <c r="J29" i="51"/>
  <c r="J585" i="29"/>
  <c r="J412" i="29"/>
  <c r="J37" i="29"/>
  <c r="J40" i="29"/>
  <c r="J505" i="18"/>
  <c r="J385" i="18"/>
  <c r="J347" i="18"/>
  <c r="J32" i="18"/>
  <c r="J35" i="18"/>
  <c r="J32" i="17"/>
  <c r="I32" i="17"/>
  <c r="J30" i="17"/>
  <c r="I30" i="17"/>
  <c r="J341" i="17"/>
  <c r="J382" i="17"/>
  <c r="J502" i="17"/>
  <c r="J28" i="14"/>
  <c r="J25" i="14"/>
  <c r="J331" i="14"/>
  <c r="J366" i="14"/>
  <c r="J476" i="14"/>
  <c r="J26" i="15"/>
  <c r="J305" i="15"/>
  <c r="J342" i="15"/>
  <c r="J80" i="54"/>
  <c r="I80" i="54"/>
  <c r="J182" i="54"/>
  <c r="I182" i="54"/>
  <c r="J159" i="54"/>
  <c r="I159" i="54"/>
  <c r="J10" i="54"/>
  <c r="I10" i="54"/>
  <c r="J22" i="54"/>
  <c r="I22" i="54"/>
  <c r="J172" i="54"/>
  <c r="I172" i="54"/>
  <c r="J439" i="15" l="1"/>
  <c r="J27" i="56"/>
  <c r="I27" i="56"/>
  <c r="J123" i="7"/>
  <c r="I123" i="7"/>
  <c r="J112" i="7"/>
  <c r="I112" i="7"/>
  <c r="J105" i="7"/>
  <c r="I105" i="7"/>
  <c r="J91" i="7"/>
  <c r="I91" i="7"/>
  <c r="J87" i="7"/>
  <c r="I87" i="7"/>
  <c r="J64" i="7"/>
  <c r="I64" i="7"/>
  <c r="J53" i="7"/>
  <c r="I53" i="7"/>
  <c r="J41" i="7"/>
  <c r="I41" i="7"/>
  <c r="J26" i="7"/>
  <c r="I26" i="7"/>
  <c r="J21" i="7"/>
  <c r="I21" i="7"/>
  <c r="J2" i="7"/>
  <c r="J5" i="7"/>
  <c r="I2" i="7"/>
  <c r="I5" i="7"/>
  <c r="J250" i="18" l="1"/>
  <c r="J243" i="17"/>
  <c r="I243" i="17"/>
  <c r="J627" i="40"/>
  <c r="J273" i="16"/>
  <c r="J222" i="15"/>
  <c r="J230" i="14"/>
  <c r="J205" i="53"/>
  <c r="J202" i="35"/>
  <c r="J295" i="29"/>
  <c r="J212" i="51"/>
  <c r="J441" i="53"/>
  <c r="J281" i="51"/>
  <c r="J448" i="51"/>
  <c r="J478" i="15"/>
  <c r="J389" i="15"/>
  <c r="J477" i="40"/>
  <c r="J326" i="40"/>
  <c r="J602" i="16"/>
  <c r="J489" i="16"/>
  <c r="J553" i="17"/>
  <c r="J445" i="17"/>
  <c r="J557" i="18"/>
  <c r="J448" i="18"/>
  <c r="J420" i="14"/>
  <c r="J519" i="14"/>
  <c r="J635" i="29"/>
  <c r="J425" i="35"/>
  <c r="J364" i="51"/>
  <c r="J521" i="29"/>
  <c r="J347" i="35"/>
  <c r="J357" i="53"/>
  <c r="J32" i="51"/>
  <c r="J540" i="51"/>
  <c r="J32" i="14"/>
  <c r="J631" i="14"/>
  <c r="J548" i="14"/>
  <c r="J39" i="16"/>
  <c r="J725" i="16"/>
  <c r="J36" i="17"/>
  <c r="J669" i="17"/>
  <c r="J587" i="17"/>
  <c r="I36" i="17"/>
  <c r="J591" i="18"/>
  <c r="J679" i="18"/>
  <c r="J39" i="18"/>
  <c r="J503" i="15"/>
  <c r="J575" i="15"/>
  <c r="J35" i="15"/>
  <c r="J553" i="40"/>
  <c r="J379" i="40"/>
  <c r="J33" i="35"/>
  <c r="J32" i="53"/>
  <c r="J531" i="53"/>
  <c r="J761" i="29"/>
  <c r="J45" i="29"/>
  <c r="J408" i="15"/>
  <c r="J34" i="55" l="1"/>
  <c r="I34" i="55"/>
  <c r="J12" i="55"/>
  <c r="I12" i="55"/>
  <c r="J3" i="55"/>
  <c r="I3" i="55"/>
  <c r="J40" i="55"/>
  <c r="I40" i="55"/>
  <c r="J180" i="51" l="1"/>
  <c r="J216" i="18"/>
  <c r="J173" i="35"/>
  <c r="J252" i="29"/>
  <c r="J238" i="16"/>
  <c r="J176" i="53"/>
  <c r="J168" i="40" l="1"/>
  <c r="J519" i="40"/>
  <c r="J194" i="15"/>
  <c r="J54" i="46"/>
  <c r="I54" i="46"/>
  <c r="J91" i="46"/>
  <c r="I91" i="46"/>
  <c r="J133" i="46"/>
  <c r="I133" i="46"/>
  <c r="J8" i="46"/>
  <c r="I8" i="46"/>
  <c r="J70" i="46"/>
  <c r="I70" i="46"/>
  <c r="J31" i="9"/>
  <c r="I31" i="9"/>
  <c r="J111" i="9"/>
  <c r="I111" i="9"/>
  <c r="J21" i="9"/>
  <c r="I21" i="9"/>
  <c r="J80" i="12"/>
  <c r="I80" i="12"/>
  <c r="J179" i="12"/>
  <c r="I179" i="12"/>
  <c r="J72" i="12"/>
  <c r="I72" i="12"/>
  <c r="J50" i="12"/>
  <c r="I50" i="12"/>
  <c r="J73" i="12"/>
  <c r="I73" i="12"/>
  <c r="J145" i="12"/>
  <c r="I145" i="12"/>
  <c r="J107" i="12"/>
  <c r="I107" i="12"/>
  <c r="J76" i="12"/>
  <c r="I76" i="12"/>
  <c r="J173" i="12"/>
  <c r="I173" i="12"/>
  <c r="J133" i="12"/>
  <c r="I133" i="12"/>
  <c r="J4" i="11"/>
  <c r="I4" i="11"/>
  <c r="J57" i="5"/>
  <c r="I57" i="5"/>
  <c r="J62" i="5"/>
  <c r="I62" i="5"/>
  <c r="J37" i="5"/>
  <c r="I37" i="5"/>
  <c r="J86" i="5"/>
  <c r="I86" i="5"/>
  <c r="J124" i="5"/>
  <c r="I124" i="5"/>
  <c r="J115" i="5"/>
  <c r="I115" i="5"/>
  <c r="J132" i="5"/>
  <c r="I132" i="5"/>
  <c r="J158" i="5"/>
  <c r="I158" i="5"/>
  <c r="J47" i="46"/>
  <c r="I47" i="46"/>
  <c r="J79" i="5" l="1"/>
  <c r="I79" i="5"/>
  <c r="J146" i="5"/>
  <c r="I146" i="5"/>
  <c r="J110" i="5"/>
  <c r="I110" i="5"/>
  <c r="J80" i="46"/>
  <c r="I80" i="46"/>
  <c r="J18" i="46"/>
  <c r="I18" i="46"/>
  <c r="J88" i="46"/>
  <c r="I88" i="46"/>
  <c r="J76" i="11" l="1"/>
  <c r="I76" i="11"/>
  <c r="J11" i="11"/>
  <c r="I11" i="11"/>
  <c r="J108" i="11"/>
  <c r="I108" i="11"/>
  <c r="J46" i="11"/>
  <c r="I46" i="11"/>
  <c r="J117" i="5" l="1"/>
  <c r="I117" i="5"/>
  <c r="J318" i="14"/>
  <c r="J362" i="14"/>
  <c r="J364" i="16"/>
  <c r="J420" i="16"/>
  <c r="J32" i="40"/>
  <c r="J35" i="40"/>
  <c r="J566" i="17"/>
  <c r="J377" i="17"/>
  <c r="J571" i="18"/>
  <c r="J382" i="18"/>
  <c r="J336" i="18"/>
  <c r="J338" i="15"/>
  <c r="J294" i="15"/>
  <c r="J306" i="35"/>
  <c r="J313" i="53"/>
  <c r="J453" i="29"/>
  <c r="J399" i="29"/>
  <c r="J284" i="53" l="1"/>
  <c r="J374" i="53"/>
  <c r="J70" i="40" l="1"/>
  <c r="J92" i="16"/>
  <c r="J75" i="53"/>
  <c r="J72" i="35"/>
  <c r="J444" i="14"/>
  <c r="J74" i="40"/>
  <c r="J514" i="16"/>
  <c r="J545" i="29"/>
  <c r="J380" i="51"/>
  <c r="J66" i="5"/>
  <c r="I66" i="5"/>
  <c r="J29" i="5"/>
  <c r="I29" i="5"/>
  <c r="J23" i="5"/>
  <c r="I23" i="5"/>
  <c r="J65" i="5"/>
  <c r="I65" i="5"/>
  <c r="J152" i="5"/>
  <c r="I152" i="5"/>
  <c r="J303" i="48"/>
  <c r="J339" i="48"/>
  <c r="J14" i="48"/>
  <c r="J286" i="48"/>
  <c r="J184" i="48"/>
  <c r="J137" i="48"/>
  <c r="J159" i="48"/>
  <c r="I303" i="48"/>
  <c r="I339" i="48"/>
  <c r="I14" i="48"/>
  <c r="I286" i="48"/>
  <c r="I184" i="48"/>
  <c r="I137" i="48"/>
  <c r="I159" i="48"/>
  <c r="J276" i="48"/>
  <c r="J17" i="48"/>
  <c r="I276" i="48"/>
  <c r="I17" i="48"/>
  <c r="J217" i="48"/>
  <c r="I217" i="48"/>
  <c r="J193" i="48"/>
  <c r="I193" i="48"/>
  <c r="J27" i="48"/>
  <c r="I27" i="48"/>
  <c r="J152" i="48"/>
  <c r="I152" i="48"/>
  <c r="J78" i="48"/>
  <c r="I78" i="48"/>
  <c r="J47" i="48"/>
  <c r="I47" i="48"/>
  <c r="J342" i="48"/>
  <c r="I342" i="48"/>
  <c r="J24" i="30" l="1"/>
  <c r="I24" i="30"/>
  <c r="J46" i="30"/>
  <c r="I46" i="30"/>
  <c r="J17" i="20"/>
  <c r="J78" i="20"/>
  <c r="J49" i="21"/>
  <c r="I49" i="21"/>
  <c r="J15" i="21"/>
  <c r="I15" i="21"/>
  <c r="J59" i="21"/>
  <c r="I59" i="21"/>
  <c r="J23" i="21"/>
  <c r="I23" i="21"/>
  <c r="J3" i="21"/>
  <c r="I3" i="21"/>
  <c r="J65" i="21"/>
  <c r="I65" i="21"/>
  <c r="J40" i="36"/>
  <c r="I40" i="36"/>
  <c r="J36" i="36"/>
  <c r="I36" i="36"/>
  <c r="J54" i="36"/>
  <c r="I54" i="36"/>
  <c r="J48" i="36"/>
  <c r="I48" i="36"/>
  <c r="J6" i="36"/>
  <c r="I6" i="36"/>
  <c r="J21" i="36"/>
  <c r="I21" i="36"/>
  <c r="J14" i="36"/>
  <c r="I14" i="36"/>
  <c r="J10" i="36"/>
  <c r="I10" i="36"/>
  <c r="J57" i="36"/>
  <c r="I57" i="36"/>
  <c r="J29" i="36"/>
  <c r="I29" i="36"/>
  <c r="J255" i="19"/>
  <c r="J570" i="19"/>
  <c r="J30" i="19"/>
  <c r="J266" i="19"/>
  <c r="J249" i="19"/>
  <c r="J88" i="19"/>
  <c r="J602" i="19"/>
  <c r="J245" i="19"/>
  <c r="J482" i="19"/>
  <c r="J64" i="20"/>
  <c r="J38" i="20"/>
  <c r="J4" i="20"/>
  <c r="J125" i="20"/>
  <c r="J48" i="20"/>
  <c r="J29" i="20"/>
  <c r="J555" i="19"/>
  <c r="J566" i="19"/>
  <c r="J218" i="19"/>
  <c r="J135" i="5"/>
  <c r="I135" i="5"/>
  <c r="J156" i="12"/>
  <c r="I156" i="12"/>
  <c r="J17" i="55"/>
  <c r="I17" i="55"/>
  <c r="J31" i="55"/>
  <c r="I31" i="55"/>
  <c r="J48" i="55"/>
  <c r="I48" i="55"/>
  <c r="J21" i="55"/>
  <c r="I21" i="55"/>
  <c r="J37" i="55"/>
  <c r="I37" i="55"/>
  <c r="J55" i="9"/>
  <c r="I55" i="9"/>
  <c r="J74" i="9"/>
  <c r="I74" i="9"/>
  <c r="J103" i="12"/>
  <c r="I103" i="12"/>
  <c r="J136" i="12"/>
  <c r="I136" i="12"/>
  <c r="J67" i="12"/>
  <c r="I67" i="12"/>
  <c r="J69" i="12"/>
  <c r="I69" i="12"/>
  <c r="J103" i="29"/>
  <c r="J76" i="51"/>
  <c r="J145" i="23" l="1"/>
  <c r="I145" i="23"/>
  <c r="J74" i="23"/>
  <c r="I74" i="23"/>
  <c r="J55" i="22"/>
  <c r="J126" i="57"/>
  <c r="I126" i="57"/>
  <c r="J60" i="57"/>
  <c r="I60" i="57"/>
  <c r="J53" i="21"/>
  <c r="I53" i="21"/>
  <c r="J77" i="21"/>
  <c r="I77" i="21"/>
  <c r="J33" i="21"/>
  <c r="I33" i="21"/>
  <c r="J10" i="21"/>
  <c r="I10" i="21"/>
  <c r="J56" i="21"/>
  <c r="I56" i="21"/>
  <c r="J42" i="21"/>
  <c r="I42" i="21"/>
  <c r="J39" i="21"/>
  <c r="I39" i="21"/>
  <c r="J152" i="23"/>
  <c r="I152" i="23"/>
  <c r="J97" i="23"/>
  <c r="I97" i="23"/>
  <c r="J4" i="24"/>
  <c r="I4" i="24"/>
  <c r="J35" i="24"/>
  <c r="I35" i="24"/>
  <c r="J132" i="57"/>
  <c r="I132" i="57"/>
  <c r="J82" i="57"/>
  <c r="I82" i="57"/>
  <c r="J48" i="22"/>
  <c r="J104" i="46"/>
  <c r="I104" i="46"/>
  <c r="J124" i="46"/>
  <c r="I124" i="46"/>
  <c r="J41" i="46"/>
  <c r="I41" i="46"/>
  <c r="J149" i="46"/>
  <c r="I149" i="46"/>
  <c r="J12" i="46"/>
  <c r="I12" i="46"/>
  <c r="J26" i="46"/>
  <c r="I26" i="46"/>
  <c r="J36" i="46"/>
  <c r="I36" i="46"/>
  <c r="J163" i="16" l="1"/>
  <c r="J121" i="35"/>
  <c r="J277" i="35" l="1"/>
  <c r="J365" i="35"/>
  <c r="J133" i="15"/>
  <c r="J258" i="8"/>
  <c r="I258" i="8"/>
  <c r="J174" i="29"/>
  <c r="J121" i="53"/>
  <c r="J177" i="40"/>
  <c r="J127" i="51"/>
  <c r="J57" i="2"/>
  <c r="I57" i="2"/>
  <c r="J12" i="2"/>
  <c r="I12" i="2"/>
  <c r="J22" i="20" l="1"/>
  <c r="J483" i="19"/>
  <c r="J38" i="57"/>
  <c r="I38" i="57"/>
  <c r="J44" i="23"/>
  <c r="I44" i="23"/>
  <c r="J24" i="57"/>
  <c r="I24" i="57"/>
  <c r="J45" i="19"/>
  <c r="J35" i="19"/>
  <c r="J589" i="19"/>
  <c r="J137" i="19"/>
  <c r="J502" i="19"/>
  <c r="J282" i="19"/>
  <c r="J228" i="19"/>
  <c r="J10" i="19"/>
  <c r="J333" i="19"/>
  <c r="J367" i="19"/>
  <c r="J575" i="19"/>
  <c r="J580" i="19"/>
  <c r="J154" i="19"/>
  <c r="J91" i="9"/>
  <c r="I91" i="9"/>
  <c r="J41" i="9"/>
  <c r="I41" i="9"/>
  <c r="J83" i="9"/>
  <c r="I83" i="9"/>
  <c r="J63" i="9"/>
  <c r="I63" i="9"/>
  <c r="J33" i="9"/>
  <c r="I33" i="9"/>
  <c r="J82" i="11"/>
  <c r="I82" i="11"/>
  <c r="J56" i="11"/>
  <c r="I56" i="11"/>
  <c r="J38" i="11"/>
  <c r="I38" i="11"/>
  <c r="J89" i="53" l="1"/>
  <c r="J303" i="53"/>
  <c r="J74" i="53"/>
  <c r="J239" i="53"/>
  <c r="J416" i="53"/>
  <c r="J81" i="53"/>
  <c r="J276" i="35"/>
  <c r="J71" i="35"/>
  <c r="J230" i="35"/>
  <c r="J404" i="35"/>
  <c r="J77" i="35"/>
  <c r="J112" i="16"/>
  <c r="J404" i="16"/>
  <c r="J99" i="16"/>
  <c r="J568" i="16"/>
  <c r="J319" i="16"/>
  <c r="J91" i="16"/>
  <c r="J102" i="29"/>
  <c r="J347" i="29"/>
  <c r="J601" i="29"/>
  <c r="J112" i="29"/>
  <c r="J438" i="29"/>
  <c r="J125" i="29"/>
  <c r="J423" i="51"/>
  <c r="J309" i="51"/>
  <c r="J245" i="51"/>
  <c r="J92" i="51"/>
  <c r="J83" i="51"/>
  <c r="J75" i="51"/>
  <c r="J291" i="19"/>
  <c r="J169" i="19"/>
  <c r="J309" i="19"/>
  <c r="J75" i="19"/>
  <c r="J344" i="19"/>
  <c r="J517" i="19" l="1"/>
  <c r="J34" i="12"/>
  <c r="I34" i="12"/>
  <c r="J92" i="12"/>
  <c r="I92" i="12"/>
  <c r="J122" i="12"/>
  <c r="I122" i="12"/>
  <c r="J49" i="55"/>
  <c r="J6" i="55"/>
  <c r="J9" i="55"/>
  <c r="J41" i="55"/>
  <c r="J25" i="55"/>
  <c r="J18" i="55"/>
  <c r="I49" i="55"/>
  <c r="I6" i="55"/>
  <c r="I9" i="55"/>
  <c r="I41" i="55"/>
  <c r="I25" i="55"/>
  <c r="I18" i="55"/>
  <c r="J26" i="40"/>
  <c r="J56" i="40"/>
  <c r="J64" i="40"/>
  <c r="J48" i="40"/>
  <c r="J16" i="40"/>
  <c r="J21" i="40"/>
  <c r="J91" i="14"/>
  <c r="J349" i="14"/>
  <c r="J492" i="14"/>
  <c r="J273" i="14"/>
  <c r="J330" i="14"/>
  <c r="J104" i="17"/>
  <c r="I104" i="17"/>
  <c r="J363" i="17"/>
  <c r="J519" i="17"/>
  <c r="J288" i="17"/>
  <c r="I288" i="17"/>
  <c r="J340" i="17"/>
  <c r="J109" i="18"/>
  <c r="J346" i="18"/>
  <c r="J522" i="18"/>
  <c r="J292" i="18"/>
  <c r="J370" i="18"/>
  <c r="J91" i="15"/>
  <c r="J454" i="15"/>
  <c r="J326" i="15"/>
  <c r="J257" i="15"/>
  <c r="J304" i="15"/>
  <c r="J29" i="17" l="1"/>
  <c r="I29" i="17"/>
  <c r="J514" i="17"/>
  <c r="J586" i="17"/>
  <c r="J296" i="17"/>
  <c r="I296" i="17"/>
  <c r="J45" i="17"/>
  <c r="I45" i="17"/>
  <c r="J59" i="17"/>
  <c r="I59" i="17"/>
  <c r="J291" i="17"/>
  <c r="I291" i="17"/>
  <c r="J116" i="17"/>
  <c r="I116" i="17"/>
  <c r="J638" i="17"/>
  <c r="J630" i="17"/>
  <c r="J599" i="17"/>
  <c r="J595" i="17"/>
  <c r="J592" i="17"/>
  <c r="J559" i="17"/>
  <c r="J547" i="17"/>
  <c r="J506" i="17"/>
  <c r="J478" i="17"/>
  <c r="J472" i="17"/>
  <c r="J425" i="17"/>
  <c r="J413" i="17"/>
  <c r="J407" i="17"/>
  <c r="J402" i="17"/>
  <c r="J361" i="17"/>
  <c r="J358" i="17"/>
  <c r="J349" i="17"/>
  <c r="J324" i="17"/>
  <c r="J304" i="17"/>
  <c r="I304" i="17"/>
  <c r="J255" i="17"/>
  <c r="I255" i="17"/>
  <c r="J230" i="17"/>
  <c r="I230" i="17"/>
  <c r="J203" i="17"/>
  <c r="I203" i="17"/>
  <c r="J199" i="17"/>
  <c r="I199" i="17"/>
  <c r="J194" i="17"/>
  <c r="I194" i="17"/>
  <c r="J187" i="17"/>
  <c r="I187" i="17"/>
  <c r="J164" i="17"/>
  <c r="I164" i="17"/>
  <c r="J157" i="17"/>
  <c r="I157" i="17"/>
  <c r="J123" i="17"/>
  <c r="I123" i="17"/>
  <c r="J100" i="17"/>
  <c r="I100" i="17"/>
  <c r="J78" i="17"/>
  <c r="I78" i="17"/>
  <c r="J72" i="17"/>
  <c r="I72" i="17"/>
  <c r="J23" i="17"/>
  <c r="I23" i="17"/>
  <c r="J20" i="17"/>
  <c r="I20" i="17"/>
  <c r="J10" i="17"/>
  <c r="I10" i="17"/>
  <c r="J259" i="17"/>
  <c r="I259" i="17"/>
  <c r="J225" i="17"/>
  <c r="I225" i="17"/>
  <c r="J108" i="17"/>
  <c r="I108" i="17"/>
  <c r="J601" i="17"/>
  <c r="J666" i="17"/>
  <c r="J662" i="17"/>
  <c r="J657" i="17"/>
  <c r="J644" i="17"/>
  <c r="J620" i="17"/>
  <c r="J582" i="17"/>
  <c r="J550" i="17"/>
  <c r="J533" i="17"/>
  <c r="J520" i="17"/>
  <c r="J509" i="17"/>
  <c r="J464" i="17"/>
  <c r="J450" i="17"/>
  <c r="J443" i="17"/>
  <c r="J440" i="17"/>
  <c r="J430" i="17"/>
  <c r="J387" i="17"/>
  <c r="J374" i="17"/>
  <c r="J369" i="17"/>
  <c r="J314" i="17"/>
  <c r="I314" i="17"/>
  <c r="J309" i="17"/>
  <c r="I309" i="17"/>
  <c r="J272" i="17"/>
  <c r="I272" i="17"/>
  <c r="J237" i="17"/>
  <c r="I237" i="17"/>
  <c r="J221" i="17"/>
  <c r="I221" i="17"/>
  <c r="J215" i="17"/>
  <c r="I215" i="17"/>
  <c r="J178" i="17"/>
  <c r="I178" i="17"/>
  <c r="J170" i="17"/>
  <c r="I170" i="17"/>
  <c r="J143" i="17"/>
  <c r="I143" i="17"/>
  <c r="J133" i="17"/>
  <c r="I133" i="17"/>
  <c r="J129" i="17"/>
  <c r="I129" i="17"/>
  <c r="J95" i="17"/>
  <c r="I95" i="17"/>
  <c r="J89" i="17"/>
  <c r="I89" i="17"/>
  <c r="J84" i="17"/>
  <c r="I84" i="17"/>
  <c r="J64" i="17"/>
  <c r="I64" i="17"/>
  <c r="J55" i="17"/>
  <c r="I55" i="17"/>
  <c r="J14" i="17"/>
  <c r="I14" i="17"/>
  <c r="J489" i="14"/>
  <c r="J547" i="14"/>
  <c r="J42" i="14"/>
  <c r="J284" i="14"/>
  <c r="J601" i="14"/>
  <c r="J592" i="14"/>
  <c r="J560" i="14"/>
  <c r="J556" i="14"/>
  <c r="J552" i="14"/>
  <c r="J525" i="14"/>
  <c r="J513" i="14"/>
  <c r="J480" i="14"/>
  <c r="J455" i="14"/>
  <c r="J450" i="14"/>
  <c r="J402" i="14"/>
  <c r="J391" i="14"/>
  <c r="J386" i="14"/>
  <c r="J382" i="14"/>
  <c r="J347" i="14"/>
  <c r="J344" i="14"/>
  <c r="J339" i="14"/>
  <c r="J312" i="14"/>
  <c r="J291" i="14"/>
  <c r="J245" i="14"/>
  <c r="J217" i="14"/>
  <c r="J188" i="14"/>
  <c r="J182" i="14"/>
  <c r="J176" i="14"/>
  <c r="J170" i="14"/>
  <c r="J150" i="14"/>
  <c r="J144" i="14"/>
  <c r="J111" i="14"/>
  <c r="J86" i="14"/>
  <c r="J65" i="14"/>
  <c r="J63" i="14"/>
  <c r="J20" i="14"/>
  <c r="J18" i="14"/>
  <c r="J9" i="14"/>
  <c r="J250" i="14"/>
  <c r="J215" i="14"/>
  <c r="J97" i="14"/>
  <c r="J563" i="14"/>
  <c r="J627" i="14"/>
  <c r="J623" i="14"/>
  <c r="J618" i="14"/>
  <c r="J608" i="14"/>
  <c r="J583" i="14"/>
  <c r="J544" i="14"/>
  <c r="J516" i="14"/>
  <c r="J504" i="14"/>
  <c r="J502" i="14"/>
  <c r="J493" i="14"/>
  <c r="J483" i="14"/>
  <c r="J442" i="14"/>
  <c r="J427" i="14"/>
  <c r="J419" i="14"/>
  <c r="J416" i="14"/>
  <c r="J406" i="14"/>
  <c r="J371" i="14"/>
  <c r="J353" i="14"/>
  <c r="J359" i="14"/>
  <c r="J301" i="14"/>
  <c r="J296" i="14"/>
  <c r="J274" i="14"/>
  <c r="J262" i="14"/>
  <c r="J223" i="14"/>
  <c r="J209" i="14"/>
  <c r="J201" i="14"/>
  <c r="J162" i="14"/>
  <c r="J156" i="14"/>
  <c r="J130" i="14"/>
  <c r="J121" i="14"/>
  <c r="J118" i="14"/>
  <c r="J82" i="14"/>
  <c r="J75" i="14"/>
  <c r="J69" i="14"/>
  <c r="J59" i="14"/>
  <c r="J50" i="14"/>
  <c r="J13" i="14"/>
  <c r="J451" i="15"/>
  <c r="J100" i="15"/>
  <c r="J264" i="15"/>
  <c r="J545" i="15"/>
  <c r="J537" i="15"/>
  <c r="J523" i="15"/>
  <c r="J512" i="15"/>
  <c r="J505" i="15"/>
  <c r="J483" i="15"/>
  <c r="J472" i="15"/>
  <c r="J443" i="15"/>
  <c r="J418" i="15"/>
  <c r="J413" i="15"/>
  <c r="J371" i="15"/>
  <c r="J364" i="15"/>
  <c r="J360" i="15"/>
  <c r="J356" i="15"/>
  <c r="J324" i="15"/>
  <c r="J320" i="15"/>
  <c r="J314" i="15"/>
  <c r="J271" i="15"/>
  <c r="J234" i="15"/>
  <c r="J212" i="15"/>
  <c r="J186" i="15"/>
  <c r="J181" i="15"/>
  <c r="J176" i="15"/>
  <c r="J169" i="15"/>
  <c r="J147" i="15"/>
  <c r="J141" i="15"/>
  <c r="J106" i="15"/>
  <c r="J68" i="15"/>
  <c r="J64" i="15"/>
  <c r="J21" i="15"/>
  <c r="J18" i="15"/>
  <c r="J9" i="15"/>
  <c r="J209" i="15"/>
  <c r="J514" i="15"/>
  <c r="J95" i="15"/>
  <c r="J237" i="15"/>
  <c r="J571" i="15"/>
  <c r="J562" i="15"/>
  <c r="J567" i="15"/>
  <c r="J551" i="15"/>
  <c r="J530" i="15"/>
  <c r="J499" i="15"/>
  <c r="J475" i="15"/>
  <c r="J464" i="15"/>
  <c r="J455" i="15"/>
  <c r="J445" i="15"/>
  <c r="J406" i="15"/>
  <c r="J394" i="15"/>
  <c r="J387" i="15"/>
  <c r="J384" i="15"/>
  <c r="J375" i="15"/>
  <c r="J346" i="15"/>
  <c r="J335" i="15"/>
  <c r="J330" i="15"/>
  <c r="J280" i="15"/>
  <c r="J276" i="15"/>
  <c r="J258" i="15"/>
  <c r="J248" i="15"/>
  <c r="J217" i="15"/>
  <c r="J206" i="15"/>
  <c r="J199" i="15"/>
  <c r="J162" i="15"/>
  <c r="J153" i="15"/>
  <c r="J128" i="15"/>
  <c r="J116" i="15"/>
  <c r="J112" i="15"/>
  <c r="J84" i="15"/>
  <c r="J77" i="15"/>
  <c r="J72" i="15"/>
  <c r="J59" i="15"/>
  <c r="J50" i="15"/>
  <c r="J13" i="15"/>
  <c r="J564" i="16"/>
  <c r="J635" i="16"/>
  <c r="J48" i="16"/>
  <c r="J327" i="16"/>
  <c r="J575" i="16"/>
  <c r="J693" i="16"/>
  <c r="J681" i="16"/>
  <c r="J650" i="16"/>
  <c r="J644" i="16"/>
  <c r="J640" i="16"/>
  <c r="J610" i="16"/>
  <c r="J595" i="16"/>
  <c r="J554" i="16"/>
  <c r="J526" i="16"/>
  <c r="J520" i="16"/>
  <c r="J467" i="16"/>
  <c r="J455" i="16"/>
  <c r="J450" i="16"/>
  <c r="J445" i="16"/>
  <c r="J402" i="16"/>
  <c r="J396" i="16"/>
  <c r="J387" i="16"/>
  <c r="J354" i="16"/>
  <c r="J334" i="16"/>
  <c r="J287" i="16"/>
  <c r="J260" i="16"/>
  <c r="J228" i="16"/>
  <c r="J221" i="16"/>
  <c r="J215" i="16"/>
  <c r="J205" i="16"/>
  <c r="J182" i="16"/>
  <c r="J174" i="16"/>
  <c r="J133" i="16"/>
  <c r="J106" i="16"/>
  <c r="J79" i="16"/>
  <c r="J73" i="16"/>
  <c r="J26" i="16"/>
  <c r="J22" i="16"/>
  <c r="J12" i="16"/>
  <c r="J255" i="16"/>
  <c r="J292" i="16"/>
  <c r="J116" i="16"/>
  <c r="J653" i="16"/>
  <c r="J722" i="16"/>
  <c r="J712" i="16"/>
  <c r="J718" i="16"/>
  <c r="J700" i="16"/>
  <c r="J673" i="16"/>
  <c r="J631" i="16"/>
  <c r="J598" i="16"/>
  <c r="J584" i="16"/>
  <c r="J582" i="16"/>
  <c r="J569" i="16"/>
  <c r="J557" i="16"/>
  <c r="J511" i="16"/>
  <c r="J496" i="16"/>
  <c r="J486" i="16"/>
  <c r="J483" i="16"/>
  <c r="J472" i="16"/>
  <c r="J430" i="16"/>
  <c r="J417" i="16"/>
  <c r="J411" i="16"/>
  <c r="J343" i="16"/>
  <c r="J339" i="16"/>
  <c r="J320" i="16"/>
  <c r="J305" i="16"/>
  <c r="J267" i="16"/>
  <c r="J250" i="16"/>
  <c r="J242" i="16"/>
  <c r="J197" i="16"/>
  <c r="J189" i="16"/>
  <c r="J159" i="16"/>
  <c r="J145" i="16"/>
  <c r="J141" i="16"/>
  <c r="J100" i="16"/>
  <c r="J93" i="16"/>
  <c r="J85" i="16"/>
  <c r="J66" i="16"/>
  <c r="J56" i="16"/>
  <c r="J16" i="16"/>
  <c r="J11" i="50"/>
  <c r="I11" i="50"/>
  <c r="J18" i="50"/>
  <c r="I18" i="50"/>
  <c r="J14" i="60"/>
  <c r="I14" i="60"/>
  <c r="J13" i="60"/>
  <c r="I13" i="60"/>
  <c r="J12" i="60"/>
  <c r="I12" i="60"/>
  <c r="J11" i="60"/>
  <c r="I11" i="60"/>
  <c r="J10" i="60"/>
  <c r="I10" i="60"/>
  <c r="J9" i="60"/>
  <c r="I9" i="60"/>
  <c r="J8" i="60"/>
  <c r="I8" i="60"/>
  <c r="J7" i="60"/>
  <c r="I7" i="60"/>
  <c r="J6" i="60"/>
  <c r="I6" i="60"/>
  <c r="J5" i="60"/>
  <c r="I5" i="60"/>
  <c r="J4" i="60"/>
  <c r="I4" i="60"/>
  <c r="J3" i="60"/>
  <c r="I3" i="60"/>
  <c r="J2" i="60"/>
  <c r="I2" i="60"/>
  <c r="J117" i="9" l="1"/>
  <c r="I117" i="9"/>
  <c r="J79" i="9"/>
  <c r="I79" i="9"/>
  <c r="J37" i="9"/>
  <c r="I37" i="9"/>
  <c r="J116" i="9"/>
  <c r="I116" i="9"/>
  <c r="J120" i="9"/>
  <c r="I120" i="9"/>
  <c r="J43" i="9"/>
  <c r="I43" i="9"/>
  <c r="J95" i="9"/>
  <c r="I95" i="9"/>
  <c r="J26" i="9"/>
  <c r="I26" i="9"/>
  <c r="J21" i="11"/>
  <c r="I21" i="11"/>
  <c r="J34" i="11"/>
  <c r="I34" i="11"/>
  <c r="J125" i="11"/>
  <c r="I125" i="11"/>
  <c r="J69" i="11"/>
  <c r="I69" i="11"/>
  <c r="J19" i="5"/>
  <c r="I19" i="5"/>
  <c r="J47" i="5"/>
  <c r="I47" i="5"/>
  <c r="J15" i="5"/>
  <c r="I15" i="5"/>
  <c r="J72" i="5"/>
  <c r="I72" i="5"/>
  <c r="J232" i="18"/>
  <c r="J610" i="18"/>
  <c r="J114" i="18"/>
  <c r="J265" i="18"/>
  <c r="J676" i="18"/>
  <c r="J671" i="18"/>
  <c r="J665" i="18"/>
  <c r="J651" i="18"/>
  <c r="J626" i="18"/>
  <c r="J587" i="18"/>
  <c r="J554" i="18"/>
  <c r="J537" i="18"/>
  <c r="J523" i="18"/>
  <c r="J512" i="18"/>
  <c r="J467" i="18"/>
  <c r="J454" i="18"/>
  <c r="J444" i="18"/>
  <c r="J441" i="18"/>
  <c r="J431" i="18"/>
  <c r="J389" i="18"/>
  <c r="J379" i="18"/>
  <c r="J375" i="18"/>
  <c r="J318" i="18"/>
  <c r="J314" i="18"/>
  <c r="J293" i="18"/>
  <c r="J278" i="18"/>
  <c r="J244" i="18"/>
  <c r="J227" i="18"/>
  <c r="J220" i="18"/>
  <c r="J181" i="18"/>
  <c r="J174" i="18"/>
  <c r="J147" i="18"/>
  <c r="J139" i="18"/>
  <c r="J136" i="18"/>
  <c r="J101" i="18"/>
  <c r="J95" i="18"/>
  <c r="J90" i="18"/>
  <c r="J69" i="18"/>
  <c r="J58" i="18"/>
  <c r="J14" i="18"/>
  <c r="J31" i="18"/>
  <c r="J518" i="18"/>
  <c r="J301" i="18"/>
  <c r="J49" i="18"/>
  <c r="J63" i="18"/>
  <c r="J297" i="18"/>
  <c r="J122" i="18"/>
  <c r="J657" i="18"/>
  <c r="J645" i="18"/>
  <c r="J635" i="18"/>
  <c r="J606" i="18"/>
  <c r="J601" i="18"/>
  <c r="J597" i="18"/>
  <c r="J563" i="18"/>
  <c r="J551" i="18"/>
  <c r="J509" i="18"/>
  <c r="J481" i="18"/>
  <c r="J475" i="18"/>
  <c r="J426" i="18"/>
  <c r="J415" i="18"/>
  <c r="J408" i="18"/>
  <c r="J403" i="18"/>
  <c r="J368" i="18"/>
  <c r="J365" i="18"/>
  <c r="J356" i="18"/>
  <c r="J327" i="18"/>
  <c r="J309" i="18"/>
  <c r="J262" i="18"/>
  <c r="J237" i="18"/>
  <c r="J208" i="18"/>
  <c r="J204" i="18"/>
  <c r="J199" i="18"/>
  <c r="J190" i="18"/>
  <c r="J168" i="18"/>
  <c r="J161" i="18"/>
  <c r="J129" i="18"/>
  <c r="J105" i="18"/>
  <c r="J84" i="18"/>
  <c r="J78" i="18"/>
  <c r="J24" i="18"/>
  <c r="J20" i="18"/>
  <c r="J10" i="18"/>
  <c r="J193" i="51" l="1"/>
  <c r="J482" i="51"/>
  <c r="J97" i="51"/>
  <c r="J226" i="51"/>
  <c r="J536" i="51"/>
  <c r="J532" i="51"/>
  <c r="J528" i="51"/>
  <c r="J519" i="51"/>
  <c r="J497" i="51"/>
  <c r="J466" i="51"/>
  <c r="J445" i="51"/>
  <c r="J433" i="51"/>
  <c r="J432" i="51"/>
  <c r="J424" i="51"/>
  <c r="J414" i="51"/>
  <c r="J377" i="51"/>
  <c r="J368" i="51"/>
  <c r="J361" i="51"/>
  <c r="J358" i="51"/>
  <c r="J350" i="51"/>
  <c r="J324" i="51"/>
  <c r="J318" i="51"/>
  <c r="J314" i="51"/>
  <c r="J268" i="51"/>
  <c r="J263" i="51"/>
  <c r="J246" i="51"/>
  <c r="J235" i="51"/>
  <c r="J203" i="51"/>
  <c r="J189" i="51"/>
  <c r="J184" i="51"/>
  <c r="J150" i="51"/>
  <c r="J142" i="51"/>
  <c r="J123" i="51"/>
  <c r="J117" i="51"/>
  <c r="J113" i="51"/>
  <c r="J84" i="51"/>
  <c r="J77" i="51"/>
  <c r="J70" i="51"/>
  <c r="J58" i="51"/>
  <c r="J49" i="51"/>
  <c r="J14" i="51"/>
  <c r="J427" i="51"/>
  <c r="J237" i="51"/>
  <c r="J469" i="51"/>
  <c r="J252" i="51"/>
  <c r="J419" i="51"/>
  <c r="J41" i="51"/>
  <c r="J512" i="51"/>
  <c r="J505" i="51"/>
  <c r="J490" i="51"/>
  <c r="J479" i="51"/>
  <c r="J475" i="51"/>
  <c r="J472" i="51"/>
  <c r="J452" i="51"/>
  <c r="J443" i="51"/>
  <c r="J412" i="51"/>
  <c r="J398" i="51"/>
  <c r="J389" i="51"/>
  <c r="J385" i="51"/>
  <c r="J346" i="51"/>
  <c r="J341" i="51"/>
  <c r="J336" i="51"/>
  <c r="J333" i="51"/>
  <c r="J307" i="51"/>
  <c r="J304" i="51"/>
  <c r="J298" i="51"/>
  <c r="J276" i="51"/>
  <c r="J258" i="51"/>
  <c r="J223" i="51"/>
  <c r="J209" i="51"/>
  <c r="J197" i="51"/>
  <c r="J172" i="51"/>
  <c r="J168" i="51"/>
  <c r="J163" i="51"/>
  <c r="J157" i="51"/>
  <c r="J137" i="51"/>
  <c r="J132" i="51"/>
  <c r="J108" i="51"/>
  <c r="J87" i="51"/>
  <c r="J66" i="51"/>
  <c r="J63" i="51"/>
  <c r="J22" i="51"/>
  <c r="J18" i="51"/>
  <c r="J10" i="51"/>
  <c r="J271" i="29"/>
  <c r="J686" i="29"/>
  <c r="J130" i="29"/>
  <c r="J317" i="29"/>
  <c r="J758" i="29"/>
  <c r="J754" i="29"/>
  <c r="J748" i="29"/>
  <c r="J734" i="29"/>
  <c r="J707" i="29"/>
  <c r="J664" i="29"/>
  <c r="J632" i="29"/>
  <c r="J618" i="29"/>
  <c r="J616" i="29"/>
  <c r="J602" i="29"/>
  <c r="J591" i="29"/>
  <c r="J542" i="29"/>
  <c r="J527" i="29"/>
  <c r="J517" i="29"/>
  <c r="J513" i="29"/>
  <c r="J502" i="29"/>
  <c r="J464" i="29"/>
  <c r="J451" i="29"/>
  <c r="J445" i="29"/>
  <c r="J379" i="29"/>
  <c r="J374" i="29"/>
  <c r="J348" i="29"/>
  <c r="J332" i="29"/>
  <c r="J284" i="29"/>
  <c r="J265" i="29"/>
  <c r="J256" i="29"/>
  <c r="J210" i="29"/>
  <c r="J201" i="29"/>
  <c r="J169" i="29"/>
  <c r="J156" i="29"/>
  <c r="J151" i="29"/>
  <c r="J113" i="29"/>
  <c r="J104" i="29"/>
  <c r="J96" i="29"/>
  <c r="J80" i="29"/>
  <c r="J67" i="29"/>
  <c r="J19" i="29"/>
  <c r="J609" i="29"/>
  <c r="J337" i="29"/>
  <c r="J668" i="29"/>
  <c r="J357" i="29"/>
  <c r="J598" i="29"/>
  <c r="J58" i="29"/>
  <c r="J726" i="29"/>
  <c r="J717" i="29"/>
  <c r="J698" i="29"/>
  <c r="J681" i="29"/>
  <c r="J677" i="29"/>
  <c r="J673" i="29"/>
  <c r="J642" i="29"/>
  <c r="J629" i="29"/>
  <c r="J589" i="29"/>
  <c r="J571" i="29"/>
  <c r="J558" i="29"/>
  <c r="J552" i="29"/>
  <c r="J498" i="29"/>
  <c r="J488" i="29"/>
  <c r="J482" i="29"/>
  <c r="J477" i="29"/>
  <c r="J436" i="29"/>
  <c r="J432" i="29"/>
  <c r="J424" i="29"/>
  <c r="J390" i="29"/>
  <c r="J368" i="29"/>
  <c r="J312" i="29"/>
  <c r="J291" i="29"/>
  <c r="J276" i="29"/>
  <c r="J240" i="29"/>
  <c r="J233" i="29"/>
  <c r="J226" i="29"/>
  <c r="J219" i="29"/>
  <c r="J194" i="29"/>
  <c r="J187" i="29"/>
  <c r="J145" i="29"/>
  <c r="J119" i="29"/>
  <c r="J92" i="29"/>
  <c r="J87" i="29"/>
  <c r="J31" i="29"/>
  <c r="J26" i="29"/>
  <c r="J15" i="29"/>
  <c r="J619" i="40"/>
  <c r="J476" i="53"/>
  <c r="J135" i="57"/>
  <c r="I135" i="57"/>
  <c r="J155" i="23"/>
  <c r="I155" i="23"/>
  <c r="J461" i="35"/>
  <c r="J223" i="35"/>
  <c r="J447" i="35"/>
  <c r="J237" i="35"/>
  <c r="J400" i="35"/>
  <c r="J38" i="35"/>
  <c r="J487" i="35"/>
  <c r="J481" i="35"/>
  <c r="J468" i="35"/>
  <c r="J459" i="35"/>
  <c r="J457" i="35"/>
  <c r="J453" i="35"/>
  <c r="J428" i="35"/>
  <c r="J420" i="35"/>
  <c r="J392" i="35"/>
  <c r="J379" i="35"/>
  <c r="J374" i="35"/>
  <c r="J369" i="35"/>
  <c r="J332" i="35"/>
  <c r="J326" i="35"/>
  <c r="J321" i="35"/>
  <c r="J318" i="35"/>
  <c r="J295" i="35"/>
  <c r="J291" i="35"/>
  <c r="J285" i="35"/>
  <c r="J260" i="35"/>
  <c r="J242" i="35"/>
  <c r="J209" i="35"/>
  <c r="J199" i="35"/>
  <c r="J191" i="35"/>
  <c r="J168" i="35"/>
  <c r="J163" i="35"/>
  <c r="J156" i="35"/>
  <c r="J149" i="35"/>
  <c r="J130" i="35"/>
  <c r="J126" i="35"/>
  <c r="J99" i="35"/>
  <c r="J79" i="35"/>
  <c r="J62" i="35"/>
  <c r="J58" i="35"/>
  <c r="J23" i="35"/>
  <c r="J19" i="35"/>
  <c r="J9" i="35"/>
  <c r="J213" i="35"/>
  <c r="J186" i="35"/>
  <c r="J89" i="35"/>
  <c r="J510" i="35"/>
  <c r="J506" i="35"/>
  <c r="J501" i="35"/>
  <c r="J494" i="35"/>
  <c r="J474" i="35"/>
  <c r="J442" i="35"/>
  <c r="J422" i="35"/>
  <c r="J412" i="35"/>
  <c r="J411" i="35"/>
  <c r="J405" i="35"/>
  <c r="J394" i="35"/>
  <c r="J362" i="35"/>
  <c r="J352" i="35"/>
  <c r="J344" i="35"/>
  <c r="J341" i="35"/>
  <c r="J336" i="35"/>
  <c r="J310" i="35"/>
  <c r="J304" i="35"/>
  <c r="J300" i="35"/>
  <c r="J252" i="35"/>
  <c r="J247" i="35"/>
  <c r="J231" i="35"/>
  <c r="J221" i="35"/>
  <c r="J195" i="35"/>
  <c r="J182" i="35"/>
  <c r="J177" i="35"/>
  <c r="J136" i="35"/>
  <c r="J117" i="35"/>
  <c r="J108" i="35"/>
  <c r="J78" i="35"/>
  <c r="J66" i="35"/>
  <c r="J53" i="35"/>
  <c r="J46" i="35"/>
  <c r="J13" i="35"/>
  <c r="J527" i="53"/>
  <c r="J523" i="53"/>
  <c r="J519" i="53"/>
  <c r="J505" i="53"/>
  <c r="J498" i="53"/>
  <c r="J484" i="53"/>
  <c r="J473" i="53"/>
  <c r="J469" i="53"/>
  <c r="J466" i="53"/>
  <c r="J462" i="53"/>
  <c r="J459" i="53"/>
  <c r="J445" i="53"/>
  <c r="J438" i="53"/>
  <c r="J436" i="53"/>
  <c r="J426" i="53"/>
  <c r="J421" i="53"/>
  <c r="J417" i="53"/>
  <c r="J412" i="53"/>
  <c r="J407" i="53"/>
  <c r="J405" i="53"/>
  <c r="J392" i="53"/>
  <c r="J383" i="53"/>
  <c r="J379" i="53"/>
  <c r="J371" i="53"/>
  <c r="J361" i="53"/>
  <c r="J354" i="53"/>
  <c r="J351" i="53"/>
  <c r="J343" i="53"/>
  <c r="J339" i="53"/>
  <c r="J334" i="53"/>
  <c r="J329" i="53"/>
  <c r="J326" i="53"/>
  <c r="J308" i="53"/>
  <c r="J301" i="53"/>
  <c r="J298" i="53"/>
  <c r="J292" i="53"/>
  <c r="J270" i="53"/>
  <c r="J261" i="53"/>
  <c r="J251" i="53"/>
  <c r="J246" i="53"/>
  <c r="J230" i="53"/>
  <c r="J220" i="53"/>
  <c r="J217" i="53"/>
  <c r="J202" i="53"/>
  <c r="J197" i="53"/>
  <c r="J191" i="53"/>
  <c r="J187" i="53"/>
  <c r="J180" i="53"/>
  <c r="J168" i="53"/>
  <c r="J163" i="53"/>
  <c r="J157" i="53"/>
  <c r="J152" i="53"/>
  <c r="J145" i="53"/>
  <c r="J137" i="53"/>
  <c r="J132" i="53"/>
  <c r="J127" i="53"/>
  <c r="J107" i="53"/>
  <c r="J102" i="53"/>
  <c r="J93" i="53"/>
  <c r="J85" i="53"/>
  <c r="J82" i="53"/>
  <c r="J69" i="53"/>
  <c r="J65" i="53"/>
  <c r="J62" i="53"/>
  <c r="J57" i="53"/>
  <c r="J49" i="53"/>
  <c r="J41" i="53"/>
  <c r="J22" i="53"/>
  <c r="J18" i="53"/>
  <c r="J14" i="53"/>
  <c r="J10" i="53"/>
  <c r="J256" i="40"/>
  <c r="J147" i="40"/>
  <c r="J313" i="40"/>
  <c r="J523" i="40"/>
  <c r="J424" i="40"/>
  <c r="J367" i="40"/>
  <c r="J577" i="40"/>
  <c r="J564" i="40"/>
  <c r="J552" i="40"/>
  <c r="J529" i="40"/>
  <c r="J518" i="40"/>
  <c r="J483" i="40"/>
  <c r="J481" i="40"/>
  <c r="J466" i="40"/>
  <c r="J456" i="40"/>
  <c r="J451" i="40"/>
  <c r="J407" i="40"/>
  <c r="J357" i="40"/>
  <c r="J336" i="40"/>
  <c r="J287" i="40"/>
  <c r="J251" i="40"/>
  <c r="J209" i="40"/>
  <c r="J195" i="40"/>
  <c r="J159" i="40"/>
  <c r="J132" i="40"/>
  <c r="J121" i="40"/>
  <c r="J96" i="40"/>
  <c r="J92" i="40"/>
  <c r="J156" i="40"/>
  <c r="J548" i="40"/>
  <c r="J345" i="40"/>
  <c r="J520" i="40"/>
  <c r="J78" i="40"/>
  <c r="J318" i="40"/>
  <c r="J237" i="40"/>
  <c r="J623" i="40"/>
  <c r="J614" i="40"/>
  <c r="J600" i="40"/>
  <c r="J567" i="40"/>
  <c r="J560" i="40"/>
  <c r="J506" i="40"/>
  <c r="J500" i="40"/>
  <c r="J494" i="40"/>
  <c r="J489" i="40"/>
  <c r="J442" i="40"/>
  <c r="J430" i="40"/>
  <c r="J420" i="40"/>
  <c r="J416" i="40"/>
  <c r="J402" i="40"/>
  <c r="J393" i="40"/>
  <c r="J388" i="40"/>
  <c r="J384" i="40"/>
  <c r="J349" i="40"/>
  <c r="J304" i="40"/>
  <c r="J295" i="40"/>
  <c r="J267" i="40"/>
  <c r="J233" i="40"/>
  <c r="J229" i="40"/>
  <c r="J224" i="40"/>
  <c r="J219" i="40"/>
  <c r="J190" i="40"/>
  <c r="J184" i="40"/>
  <c r="J153" i="40"/>
  <c r="J137" i="40"/>
  <c r="J116" i="40"/>
  <c r="J104" i="40"/>
  <c r="J236" i="40"/>
  <c r="J211" i="40"/>
  <c r="J128" i="40"/>
  <c r="J102" i="20"/>
  <c r="J58" i="20"/>
  <c r="J121" i="20"/>
  <c r="J114" i="20"/>
  <c r="J98" i="20"/>
  <c r="J89" i="20"/>
  <c r="J84" i="20"/>
  <c r="J75" i="20"/>
  <c r="J53" i="20"/>
  <c r="J45" i="20"/>
  <c r="J33" i="20"/>
  <c r="J14" i="20"/>
  <c r="J10" i="20"/>
  <c r="J56" i="27"/>
  <c r="I56" i="27"/>
  <c r="J51" i="27"/>
  <c r="I51" i="27"/>
  <c r="J48" i="27"/>
  <c r="I48" i="27"/>
  <c r="J38" i="27"/>
  <c r="I38" i="27"/>
  <c r="J32" i="27"/>
  <c r="I32" i="27"/>
  <c r="J28" i="27"/>
  <c r="I28" i="27"/>
  <c r="J19" i="27"/>
  <c r="I19" i="27"/>
  <c r="J13" i="27"/>
  <c r="I13" i="27"/>
  <c r="J9" i="27"/>
  <c r="J10" i="27"/>
  <c r="I9" i="27"/>
  <c r="I10" i="27"/>
  <c r="J7" i="27"/>
  <c r="I7" i="27"/>
  <c r="J3" i="27"/>
  <c r="I3" i="27"/>
  <c r="J9" i="49"/>
  <c r="I9" i="49"/>
  <c r="J12" i="49"/>
  <c r="I12" i="49"/>
  <c r="J63" i="49"/>
  <c r="I63" i="49"/>
  <c r="J68" i="49"/>
  <c r="I68" i="49"/>
  <c r="J60" i="49"/>
  <c r="I60" i="49"/>
  <c r="J53" i="49"/>
  <c r="I53" i="49"/>
  <c r="J49" i="49"/>
  <c r="I49" i="49"/>
  <c r="J42" i="49"/>
  <c r="I42" i="49"/>
  <c r="J24" i="49"/>
  <c r="I24" i="49"/>
  <c r="J18" i="49"/>
  <c r="I18" i="49"/>
  <c r="J13" i="49"/>
  <c r="I13" i="49"/>
  <c r="J3" i="49"/>
  <c r="I3" i="49"/>
  <c r="J392" i="19"/>
  <c r="J168" i="19"/>
  <c r="J82" i="19"/>
  <c r="J441" i="19"/>
  <c r="J449" i="19"/>
  <c r="J260" i="19"/>
  <c r="J375" i="19"/>
  <c r="J297" i="19"/>
  <c r="J59" i="19"/>
  <c r="J201" i="19"/>
  <c r="J653" i="19"/>
  <c r="J226" i="19"/>
  <c r="J614" i="19"/>
  <c r="J644" i="19"/>
  <c r="J425" i="19"/>
  <c r="J314" i="19"/>
  <c r="J437" i="19"/>
  <c r="J160" i="19"/>
  <c r="J465" i="19"/>
  <c r="J19" i="19"/>
  <c r="J104" i="19"/>
  <c r="J74" i="19"/>
  <c r="J206" i="19"/>
  <c r="J115" i="19"/>
  <c r="J507" i="19"/>
  <c r="J529" i="19"/>
  <c r="J272" i="19"/>
  <c r="J51" i="19"/>
  <c r="J541" i="19"/>
  <c r="J213" i="19"/>
  <c r="J99" i="19"/>
  <c r="J649" i="19"/>
  <c r="J635" i="19"/>
  <c r="J290" i="19"/>
  <c r="J118" i="19"/>
  <c r="J308" i="19"/>
  <c r="J528" i="19"/>
  <c r="J69" i="19"/>
  <c r="J129" i="19"/>
  <c r="J383" i="19"/>
  <c r="J584" i="19"/>
  <c r="J409" i="19"/>
  <c r="J186" i="19"/>
  <c r="J15" i="19"/>
  <c r="J324" i="19"/>
  <c r="J472" i="19"/>
  <c r="J355" i="19"/>
  <c r="J489" i="19"/>
  <c r="J233" i="19"/>
  <c r="J539" i="19"/>
  <c r="J627" i="19"/>
  <c r="J181" i="19"/>
  <c r="J421" i="19"/>
  <c r="J192" i="19"/>
  <c r="J146" i="19"/>
  <c r="J109" i="19"/>
  <c r="J550" i="19"/>
  <c r="J365" i="19"/>
  <c r="J94" i="19"/>
  <c r="J54" i="30"/>
  <c r="I54" i="30"/>
  <c r="J39" i="30"/>
  <c r="I39" i="30"/>
  <c r="J30" i="30"/>
  <c r="I30" i="30"/>
  <c r="J26" i="30"/>
  <c r="I26" i="30"/>
  <c r="J19" i="30"/>
  <c r="I19" i="30"/>
  <c r="J12" i="30"/>
  <c r="I12" i="30"/>
  <c r="J12" i="22"/>
  <c r="J31" i="22"/>
  <c r="J26" i="22"/>
  <c r="J14" i="22"/>
  <c r="J94" i="22"/>
  <c r="J101" i="22"/>
  <c r="J93" i="22"/>
  <c r="J79" i="22"/>
  <c r="J72" i="22"/>
  <c r="J67" i="22"/>
  <c r="J41" i="22"/>
  <c r="J36" i="22"/>
  <c r="J5" i="22"/>
  <c r="J21" i="57"/>
  <c r="I21" i="57"/>
  <c r="J155" i="57"/>
  <c r="I155" i="57"/>
  <c r="J150" i="57"/>
  <c r="I150" i="57"/>
  <c r="J145" i="57"/>
  <c r="I145" i="57"/>
  <c r="J139" i="57"/>
  <c r="I139" i="57"/>
  <c r="J120" i="57"/>
  <c r="I120" i="57"/>
  <c r="J118" i="57"/>
  <c r="I118" i="57"/>
  <c r="J116" i="57"/>
  <c r="I116" i="57"/>
  <c r="J111" i="57"/>
  <c r="I111" i="57"/>
  <c r="J90" i="57"/>
  <c r="I90" i="57"/>
  <c r="J85" i="57"/>
  <c r="I85" i="57"/>
  <c r="J73" i="57"/>
  <c r="I73" i="57"/>
  <c r="J69" i="57"/>
  <c r="I69" i="57"/>
  <c r="J56" i="57"/>
  <c r="I56" i="57"/>
  <c r="J51" i="57"/>
  <c r="I51" i="57"/>
  <c r="J48" i="57"/>
  <c r="I48" i="57"/>
  <c r="J45" i="57"/>
  <c r="I45" i="57"/>
  <c r="J36" i="57"/>
  <c r="I36" i="57"/>
  <c r="J32" i="57"/>
  <c r="I32" i="57"/>
  <c r="J29" i="57"/>
  <c r="I29" i="57"/>
  <c r="J18" i="57"/>
  <c r="I18" i="57"/>
  <c r="J13" i="57"/>
  <c r="I13" i="57"/>
  <c r="J131" i="23"/>
  <c r="I131" i="23"/>
  <c r="J63" i="23"/>
  <c r="I63" i="23"/>
  <c r="J174" i="23"/>
  <c r="I174" i="23"/>
  <c r="J162" i="23"/>
  <c r="I162" i="23"/>
  <c r="J67" i="23"/>
  <c r="I67" i="23"/>
  <c r="J179" i="23"/>
  <c r="I179" i="23"/>
  <c r="J60" i="23"/>
  <c r="I60" i="23"/>
  <c r="J20" i="23"/>
  <c r="I20" i="23"/>
  <c r="J128" i="23"/>
  <c r="I128" i="23"/>
  <c r="J30" i="23"/>
  <c r="I30" i="23"/>
  <c r="J56" i="23"/>
  <c r="I56" i="23"/>
  <c r="J109" i="23"/>
  <c r="I109" i="23"/>
  <c r="J26" i="23"/>
  <c r="I26" i="23"/>
  <c r="J140" i="23"/>
  <c r="I140" i="23"/>
  <c r="J16" i="23"/>
  <c r="I16" i="23"/>
  <c r="J134" i="23"/>
  <c r="I134" i="23"/>
  <c r="J87" i="23"/>
  <c r="I87" i="23"/>
  <c r="J170" i="23"/>
  <c r="I170" i="23"/>
  <c r="J33" i="23"/>
  <c r="I33" i="23"/>
  <c r="J83" i="23"/>
  <c r="I83" i="23"/>
  <c r="J41" i="23"/>
  <c r="I41" i="23"/>
  <c r="J100" i="23"/>
  <c r="I100" i="23"/>
  <c r="J22" i="23"/>
  <c r="I22" i="23"/>
  <c r="J105" i="23"/>
  <c r="I105" i="23"/>
  <c r="J33" i="3"/>
  <c r="I33" i="3"/>
  <c r="J54" i="2"/>
  <c r="I54" i="2"/>
  <c r="J19" i="2"/>
  <c r="I19" i="2"/>
  <c r="J10" i="2"/>
  <c r="I10" i="2"/>
  <c r="J28" i="2"/>
  <c r="I28" i="2"/>
  <c r="J24" i="2"/>
  <c r="I24" i="2"/>
  <c r="J31" i="2"/>
  <c r="I31" i="2"/>
  <c r="J2" i="2"/>
  <c r="I2" i="2"/>
  <c r="J103" i="11"/>
  <c r="I103" i="11"/>
  <c r="J92" i="11"/>
  <c r="I92" i="11"/>
  <c r="J13" i="50"/>
  <c r="I13" i="50"/>
  <c r="J15" i="50"/>
  <c r="I15" i="50"/>
  <c r="J17" i="50"/>
  <c r="I17" i="50"/>
  <c r="J61" i="12"/>
  <c r="I61" i="12"/>
  <c r="J78" i="12"/>
  <c r="I78" i="12"/>
  <c r="J169" i="12"/>
  <c r="I169" i="12"/>
  <c r="J91" i="12"/>
  <c r="I91" i="12"/>
  <c r="J39" i="12"/>
  <c r="I39" i="12"/>
  <c r="J189" i="12"/>
  <c r="I189" i="12"/>
  <c r="J139" i="5"/>
  <c r="I139" i="5"/>
  <c r="J101" i="5"/>
  <c r="I101" i="5"/>
  <c r="J4" i="5"/>
  <c r="I4" i="5"/>
  <c r="J95" i="5"/>
  <c r="I95" i="5"/>
  <c r="J54" i="5"/>
  <c r="I54" i="5"/>
  <c r="J148" i="46"/>
  <c r="I148" i="46"/>
  <c r="J144" i="46"/>
  <c r="I144" i="46"/>
  <c r="J53" i="46"/>
  <c r="I53" i="46"/>
  <c r="J79" i="46"/>
  <c r="I79" i="46"/>
  <c r="J64" i="46"/>
  <c r="I64" i="46"/>
  <c r="J103" i="46"/>
  <c r="I103" i="46"/>
  <c r="J17" i="46"/>
  <c r="I17" i="46"/>
  <c r="J69" i="46"/>
  <c r="I69" i="46"/>
  <c r="J7" i="46"/>
  <c r="I7" i="46"/>
  <c r="J124" i="9" l="1"/>
  <c r="I124" i="9"/>
  <c r="J123" i="46" l="1"/>
  <c r="I123" i="46"/>
  <c r="J26" i="11"/>
  <c r="I26" i="11"/>
  <c r="J6" i="11"/>
  <c r="I6" i="11"/>
  <c r="J65" i="11"/>
  <c r="I65" i="11"/>
  <c r="J37" i="35"/>
  <c r="J386" i="35"/>
  <c r="J40" i="53"/>
  <c r="J399" i="53"/>
  <c r="J406" i="51"/>
  <c r="J40" i="51"/>
  <c r="J582" i="29"/>
  <c r="J57" i="29"/>
  <c r="J547" i="16"/>
  <c r="J47" i="16"/>
  <c r="J445" i="40"/>
  <c r="J84" i="40"/>
  <c r="J12" i="40"/>
  <c r="J534" i="14"/>
  <c r="J41" i="14"/>
  <c r="J44" i="17"/>
  <c r="I44" i="17"/>
  <c r="J48" i="18"/>
  <c r="J42" i="15"/>
  <c r="J114" i="46"/>
  <c r="I114" i="46"/>
  <c r="J143" i="46"/>
  <c r="I143" i="46"/>
  <c r="J96" i="46"/>
  <c r="I96" i="46"/>
  <c r="J35" i="46"/>
  <c r="I35" i="46"/>
  <c r="J25" i="46"/>
  <c r="I25" i="46"/>
  <c r="J132" i="46"/>
  <c r="I132" i="46"/>
  <c r="J87" i="46"/>
  <c r="I87" i="46"/>
  <c r="J182" i="12"/>
  <c r="I182" i="12"/>
  <c r="J187" i="12"/>
  <c r="I187" i="12"/>
  <c r="J96" i="51"/>
  <c r="J139" i="7"/>
  <c r="I139" i="7"/>
  <c r="J89" i="7"/>
  <c r="I89" i="7"/>
  <c r="J68" i="7"/>
  <c r="I68" i="7"/>
  <c r="J60" i="7"/>
  <c r="I60" i="7"/>
  <c r="J4" i="7"/>
  <c r="I4" i="7"/>
  <c r="J115" i="7"/>
  <c r="I115" i="7"/>
  <c r="J57" i="7"/>
  <c r="I57" i="7"/>
  <c r="J45" i="7"/>
  <c r="I45" i="7"/>
  <c r="J42" i="7"/>
  <c r="I42" i="7"/>
  <c r="J32" i="7"/>
  <c r="I32" i="7"/>
  <c r="J31" i="7"/>
  <c r="I31" i="7"/>
  <c r="J128" i="7"/>
  <c r="I128" i="7"/>
  <c r="J34" i="33"/>
  <c r="I34" i="33"/>
  <c r="J4" i="8" l="1"/>
  <c r="J7" i="8"/>
  <c r="J9" i="8"/>
  <c r="J11" i="8"/>
  <c r="J21" i="8"/>
  <c r="J25" i="8"/>
  <c r="J31" i="8"/>
  <c r="J35" i="8"/>
  <c r="J43" i="8"/>
  <c r="J49" i="8"/>
  <c r="J56" i="8"/>
  <c r="J76" i="8"/>
  <c r="J86" i="8"/>
  <c r="J88" i="8"/>
  <c r="J97" i="8"/>
  <c r="J102" i="8"/>
  <c r="J107" i="8"/>
  <c r="J118" i="8"/>
  <c r="J121" i="8"/>
  <c r="J129" i="8"/>
  <c r="J133" i="8"/>
  <c r="J140" i="8"/>
  <c r="J144" i="8"/>
  <c r="J146" i="8"/>
  <c r="J153" i="8"/>
  <c r="J161" i="8"/>
  <c r="J165" i="8"/>
  <c r="J170" i="8"/>
  <c r="J174" i="8"/>
  <c r="J178" i="8"/>
  <c r="J180" i="8"/>
  <c r="J185" i="8"/>
  <c r="J191" i="8"/>
  <c r="J198" i="8"/>
  <c r="J201" i="8"/>
  <c r="J206" i="8"/>
  <c r="J213" i="8"/>
  <c r="J221" i="8"/>
  <c r="J226" i="8"/>
  <c r="J227" i="8"/>
  <c r="J233" i="8"/>
  <c r="J240" i="8"/>
  <c r="J245" i="8"/>
  <c r="J248" i="8"/>
  <c r="J252" i="8"/>
  <c r="J255" i="8"/>
  <c r="J266" i="8"/>
  <c r="J274" i="8"/>
  <c r="J277" i="8"/>
  <c r="J288" i="8"/>
  <c r="J292" i="8"/>
  <c r="J297" i="8"/>
  <c r="J299" i="8"/>
  <c r="J284" i="8"/>
  <c r="J52" i="8"/>
  <c r="J219" i="8"/>
  <c r="J269" i="8"/>
  <c r="I4" i="8"/>
  <c r="I7" i="8"/>
  <c r="I9" i="8"/>
  <c r="I11" i="8"/>
  <c r="I21" i="8"/>
  <c r="I25" i="8"/>
  <c r="I31" i="8"/>
  <c r="I35" i="8"/>
  <c r="I43" i="8"/>
  <c r="I49" i="8"/>
  <c r="I56" i="8"/>
  <c r="I76" i="8"/>
  <c r="I86" i="8"/>
  <c r="I88" i="8"/>
  <c r="I97" i="8"/>
  <c r="I102" i="8"/>
  <c r="I107" i="8"/>
  <c r="I111" i="8"/>
  <c r="I118" i="8"/>
  <c r="I121" i="8"/>
  <c r="I129" i="8"/>
  <c r="I133" i="8"/>
  <c r="I140" i="8"/>
  <c r="I144" i="8"/>
  <c r="I146" i="8"/>
  <c r="I153" i="8"/>
  <c r="I161" i="8"/>
  <c r="I165" i="8"/>
  <c r="I170" i="8"/>
  <c r="I174" i="8"/>
  <c r="I178" i="8"/>
  <c r="I180" i="8"/>
  <c r="I185" i="8"/>
  <c r="I191" i="8"/>
  <c r="I198" i="8"/>
  <c r="I201" i="8"/>
  <c r="I206" i="8"/>
  <c r="I213" i="8"/>
  <c r="I221" i="8"/>
  <c r="I226" i="8"/>
  <c r="I227" i="8"/>
  <c r="I233" i="8"/>
  <c r="I240" i="8"/>
  <c r="I245" i="8"/>
  <c r="I248" i="8"/>
  <c r="I252" i="8"/>
  <c r="I255" i="8"/>
  <c r="I266" i="8"/>
  <c r="I274" i="8"/>
  <c r="I277" i="8"/>
  <c r="I288" i="8"/>
  <c r="I292" i="8"/>
  <c r="I297" i="8"/>
  <c r="I299" i="8"/>
  <c r="I284" i="8"/>
  <c r="I52" i="8"/>
  <c r="I219" i="8"/>
  <c r="I269" i="8"/>
  <c r="J19" i="33" l="1"/>
  <c r="I19" i="33"/>
  <c r="J12" i="33"/>
  <c r="I12" i="33"/>
  <c r="J516" i="29" l="1"/>
  <c r="J360" i="51"/>
  <c r="J418" i="14"/>
  <c r="J343" i="35"/>
  <c r="J50" i="35"/>
  <c r="J61" i="17"/>
  <c r="I61" i="17"/>
  <c r="J442" i="17"/>
  <c r="J54" i="29" l="1"/>
  <c r="J25" i="53"/>
  <c r="J32" i="16"/>
  <c r="J36" i="29"/>
  <c r="J26" i="35"/>
  <c r="J25" i="51"/>
  <c r="J496" i="35"/>
  <c r="J456" i="35"/>
  <c r="J290" i="35"/>
  <c r="J497" i="35"/>
  <c r="J94" i="35"/>
  <c r="J325" i="35"/>
  <c r="J376" i="35"/>
  <c r="J264" i="35"/>
  <c r="J142" i="35"/>
  <c r="J18" i="35"/>
  <c r="J452" i="35"/>
  <c r="J61" i="35"/>
  <c r="J241" i="53"/>
  <c r="J386" i="53"/>
  <c r="J96" i="53"/>
  <c r="J226" i="53"/>
  <c r="J346" i="53"/>
  <c r="J495" i="53"/>
  <c r="J84" i="53"/>
  <c r="J247" i="53"/>
  <c r="J297" i="53"/>
  <c r="J448" i="53"/>
  <c r="J333" i="53"/>
  <c r="J387" i="53"/>
  <c r="J37" i="53"/>
  <c r="J273" i="53"/>
  <c r="J144" i="53"/>
  <c r="J514" i="53"/>
  <c r="J465" i="53"/>
  <c r="J64" i="53"/>
  <c r="J86" i="51"/>
  <c r="J248" i="51"/>
  <c r="J455" i="51"/>
  <c r="J340" i="51"/>
  <c r="J353" i="51"/>
  <c r="J231" i="51"/>
  <c r="J502" i="51"/>
  <c r="J253" i="51"/>
  <c r="J303" i="51"/>
  <c r="J392" i="51"/>
  <c r="J393" i="51"/>
  <c r="J523" i="51"/>
  <c r="J37" i="51"/>
  <c r="J279" i="51"/>
  <c r="J149" i="51"/>
  <c r="J471" i="51"/>
  <c r="J65" i="51"/>
  <c r="J431" i="29"/>
  <c r="J738" i="29"/>
  <c r="J395" i="29"/>
  <c r="J487" i="29"/>
  <c r="J324" i="29"/>
  <c r="J712" i="29"/>
  <c r="J361" i="29"/>
  <c r="J563" i="29"/>
  <c r="J564" i="29"/>
  <c r="J209" i="29"/>
  <c r="J672" i="29"/>
  <c r="J91" i="29"/>
  <c r="J323" i="16"/>
  <c r="J476" i="16"/>
  <c r="J704" i="16"/>
  <c r="J601" i="16"/>
  <c r="J329" i="16"/>
  <c r="J531" i="16"/>
  <c r="J395" i="16"/>
  <c r="J196" i="16"/>
  <c r="J615" i="16"/>
  <c r="J105" i="16"/>
  <c r="J677" i="16"/>
  <c r="J44" i="16"/>
  <c r="J359" i="16"/>
  <c r="J639" i="16"/>
  <c r="J78" i="16"/>
  <c r="J351" i="40"/>
  <c r="J589" i="40"/>
  <c r="J459" i="40"/>
  <c r="J539" i="40"/>
  <c r="J493" i="40"/>
  <c r="J557" i="40"/>
  <c r="J608" i="40"/>
  <c r="J91" i="40"/>
  <c r="J474" i="40"/>
  <c r="J533" i="40"/>
  <c r="J101" i="40"/>
  <c r="J83" i="40"/>
  <c r="J460" i="40"/>
  <c r="J411" i="40"/>
  <c r="J47" i="40"/>
  <c r="J202" i="40"/>
  <c r="J278" i="40"/>
  <c r="J298" i="17"/>
  <c r="I298" i="17"/>
  <c r="J591" i="17"/>
  <c r="J412" i="17"/>
  <c r="J77" i="17"/>
  <c r="I77" i="17"/>
  <c r="J401" i="17"/>
  <c r="J326" i="17"/>
  <c r="J42" i="17"/>
  <c r="I42" i="17"/>
  <c r="J357" i="17"/>
  <c r="J483" i="17"/>
  <c r="J487" i="18"/>
  <c r="J364" i="18"/>
  <c r="J596" i="18"/>
  <c r="J45" i="18"/>
  <c r="J332" i="18"/>
  <c r="J402" i="18"/>
  <c r="J83" i="18"/>
  <c r="J414" i="18"/>
  <c r="J303" i="18"/>
  <c r="J286" i="14"/>
  <c r="J551" i="14"/>
  <c r="J390" i="14"/>
  <c r="J381" i="14"/>
  <c r="J546" i="14"/>
  <c r="J314" i="14"/>
  <c r="J529" i="14"/>
  <c r="J277" i="14"/>
  <c r="J54" i="14"/>
  <c r="J38" i="14"/>
  <c r="J459" i="14"/>
  <c r="J343" i="14"/>
  <c r="J363" i="15"/>
  <c r="J355" i="15"/>
  <c r="J291" i="15"/>
  <c r="J378" i="15"/>
  <c r="J422" i="15"/>
  <c r="J99" i="15"/>
  <c r="J319" i="15"/>
  <c r="J39" i="15"/>
  <c r="J67" i="15"/>
  <c r="J486" i="15"/>
  <c r="J161" i="15"/>
  <c r="J266" i="15"/>
  <c r="J424" i="35"/>
  <c r="J472" i="53"/>
  <c r="J478" i="51"/>
  <c r="J680" i="29"/>
  <c r="J631" i="29"/>
  <c r="J413" i="18"/>
  <c r="J353" i="53" l="1"/>
  <c r="J556" i="15"/>
  <c r="J474" i="15"/>
  <c r="J53" i="15"/>
  <c r="J459" i="15"/>
  <c r="J311" i="48"/>
  <c r="I311" i="48"/>
  <c r="J85" i="12"/>
  <c r="J139" i="12"/>
  <c r="J161" i="12"/>
  <c r="I161" i="12"/>
  <c r="I139" i="12"/>
  <c r="I85" i="12"/>
  <c r="J15" i="12"/>
  <c r="I15" i="12"/>
  <c r="J269" i="53"/>
  <c r="J453" i="53"/>
  <c r="J52" i="53"/>
  <c r="J437" i="53"/>
  <c r="J461" i="53"/>
  <c r="J52" i="51"/>
  <c r="J460" i="51"/>
  <c r="J102" i="51"/>
  <c r="J215" i="51"/>
  <c r="J444" i="51"/>
  <c r="J641" i="29"/>
  <c r="J137" i="29"/>
  <c r="J608" i="29"/>
  <c r="J655" i="29"/>
  <c r="J72" i="29"/>
  <c r="J86" i="29"/>
  <c r="J48" i="35"/>
  <c r="J421" i="35"/>
  <c r="J446" i="35"/>
  <c r="J436" i="35"/>
  <c r="J549" i="17"/>
  <c r="J525" i="17"/>
  <c r="J115" i="17"/>
  <c r="J573" i="17"/>
  <c r="I115" i="17"/>
  <c r="J649" i="17"/>
  <c r="J553" i="18"/>
  <c r="J529" i="18"/>
  <c r="J675" i="18"/>
  <c r="J121" i="18"/>
  <c r="J578" i="18"/>
  <c r="J656" i="18"/>
  <c r="J60" i="16"/>
  <c r="J609" i="16"/>
  <c r="J125" i="16"/>
  <c r="J634" i="16"/>
  <c r="J597" i="16"/>
  <c r="J530" i="16"/>
  <c r="J525" i="16"/>
  <c r="J103" i="14"/>
  <c r="J622" i="16"/>
  <c r="J515" i="14"/>
  <c r="J389" i="14"/>
  <c r="J496" i="14"/>
  <c r="J613" i="14"/>
  <c r="J624" i="17"/>
  <c r="J434" i="17"/>
  <c r="J273" i="18"/>
  <c r="J435" i="18"/>
  <c r="J630" i="18"/>
  <c r="J344" i="40"/>
  <c r="J281" i="40"/>
  <c r="J290" i="40"/>
  <c r="J261" i="40"/>
  <c r="J316" i="40"/>
  <c r="J410" i="14"/>
  <c r="J588" i="14"/>
  <c r="J131" i="54"/>
  <c r="J123" i="54"/>
  <c r="J6" i="54"/>
  <c r="J14" i="54"/>
  <c r="J77" i="54"/>
  <c r="J136" i="54"/>
  <c r="J153" i="54"/>
  <c r="J175" i="54"/>
  <c r="J31" i="54"/>
  <c r="J83" i="54"/>
  <c r="J73" i="54"/>
  <c r="J15" i="54"/>
  <c r="J28" i="54"/>
  <c r="J45" i="54"/>
  <c r="J162" i="54"/>
  <c r="J118" i="54"/>
  <c r="J137" i="54"/>
  <c r="J71" i="54"/>
  <c r="J149" i="54"/>
  <c r="J108" i="54"/>
  <c r="J9" i="54"/>
  <c r="J11" i="54"/>
  <c r="J70" i="54"/>
  <c r="J43" i="54"/>
  <c r="J138" i="54"/>
  <c r="J143" i="54"/>
  <c r="J132" i="54"/>
  <c r="J160" i="54"/>
  <c r="J154" i="54"/>
  <c r="J169" i="54"/>
  <c r="J163" i="54"/>
  <c r="J121" i="54"/>
  <c r="I131" i="54"/>
  <c r="I123" i="54"/>
  <c r="I6" i="54"/>
  <c r="I14" i="54"/>
  <c r="I77" i="54"/>
  <c r="I136" i="54"/>
  <c r="I153" i="54"/>
  <c r="I175" i="54"/>
  <c r="I31" i="54"/>
  <c r="I83" i="54"/>
  <c r="I73" i="54"/>
  <c r="I15" i="54"/>
  <c r="I28" i="54"/>
  <c r="I45" i="54"/>
  <c r="I162" i="54"/>
  <c r="I118" i="54"/>
  <c r="I137" i="54"/>
  <c r="I71" i="54"/>
  <c r="I149" i="54"/>
  <c r="I108" i="54"/>
  <c r="I9" i="54"/>
  <c r="I11" i="54"/>
  <c r="I70" i="54"/>
  <c r="I43" i="54"/>
  <c r="I138" i="54"/>
  <c r="I143" i="54"/>
  <c r="I132" i="54"/>
  <c r="I160" i="54"/>
  <c r="I154" i="54"/>
  <c r="I169" i="54"/>
  <c r="I163" i="54"/>
  <c r="I121" i="54"/>
  <c r="J44" i="54"/>
  <c r="I44" i="54"/>
  <c r="J649" i="16"/>
  <c r="J63" i="16"/>
  <c r="J485" i="16"/>
  <c r="J278" i="16"/>
  <c r="J424" i="16"/>
  <c r="J298" i="16"/>
  <c r="J181" i="16"/>
  <c r="J195" i="16"/>
  <c r="J534" i="15"/>
  <c r="J243" i="15"/>
  <c r="J341" i="15"/>
  <c r="J160" i="15"/>
  <c r="J167" i="40"/>
  <c r="J44" i="40"/>
  <c r="J73" i="40"/>
  <c r="J59" i="40"/>
  <c r="J563" i="40"/>
  <c r="J480" i="40"/>
  <c r="J458" i="14"/>
  <c r="J139" i="23" l="1"/>
  <c r="I139" i="23"/>
  <c r="J122" i="23"/>
  <c r="I122" i="23"/>
  <c r="J55" i="23"/>
  <c r="I55" i="23"/>
  <c r="J522" i="19"/>
  <c r="J22" i="32"/>
  <c r="I22" i="32"/>
  <c r="J2" i="32"/>
  <c r="J3" i="32"/>
  <c r="J4" i="32"/>
  <c r="J6" i="32"/>
  <c r="J7" i="32"/>
  <c r="J8" i="32"/>
  <c r="J10" i="32"/>
  <c r="J11" i="32"/>
  <c r="J12" i="32"/>
  <c r="J14" i="32"/>
  <c r="J15" i="32"/>
  <c r="J16" i="32"/>
  <c r="J17" i="32"/>
  <c r="J18" i="32"/>
  <c r="J19" i="32"/>
  <c r="J20" i="32"/>
  <c r="J21" i="32"/>
  <c r="J24" i="32"/>
  <c r="J25" i="32"/>
  <c r="J27" i="32"/>
  <c r="J28" i="32"/>
  <c r="J29" i="32"/>
  <c r="J31" i="32"/>
  <c r="J33" i="32"/>
  <c r="J34" i="32"/>
  <c r="J35" i="32"/>
  <c r="I2" i="32"/>
  <c r="I3" i="32"/>
  <c r="I4" i="32"/>
  <c r="I6" i="32"/>
  <c r="I7" i="32"/>
  <c r="I8" i="32"/>
  <c r="I10" i="32"/>
  <c r="I11" i="32"/>
  <c r="I12" i="32"/>
  <c r="I14" i="32"/>
  <c r="I15" i="32"/>
  <c r="I16" i="32"/>
  <c r="I17" i="32"/>
  <c r="I18" i="32"/>
  <c r="I19" i="32"/>
  <c r="I20" i="32"/>
  <c r="I21" i="32"/>
  <c r="I24" i="32"/>
  <c r="I25" i="32"/>
  <c r="I27" i="32"/>
  <c r="I28" i="32"/>
  <c r="I29" i="32"/>
  <c r="I31" i="32"/>
  <c r="I33" i="32"/>
  <c r="I34" i="32"/>
  <c r="I35" i="32"/>
  <c r="J167" i="19"/>
  <c r="J37" i="26"/>
  <c r="I37" i="26"/>
  <c r="J2" i="26"/>
  <c r="J4" i="26"/>
  <c r="J5" i="26"/>
  <c r="J8" i="26"/>
  <c r="J11" i="26"/>
  <c r="J14" i="26"/>
  <c r="J15" i="26"/>
  <c r="J18" i="26"/>
  <c r="J19" i="26"/>
  <c r="J21" i="26"/>
  <c r="J22" i="26"/>
  <c r="J23" i="26"/>
  <c r="J24" i="26"/>
  <c r="J27" i="26"/>
  <c r="J28" i="26"/>
  <c r="J33" i="26"/>
  <c r="J34" i="26"/>
  <c r="J35" i="26"/>
  <c r="J36" i="26"/>
  <c r="J39" i="26"/>
  <c r="J40" i="26"/>
  <c r="J41" i="26"/>
  <c r="J42" i="26"/>
  <c r="J46" i="26"/>
  <c r="J47" i="26"/>
  <c r="J48" i="26"/>
  <c r="J51" i="26"/>
  <c r="J52" i="26"/>
  <c r="J53" i="26"/>
  <c r="J54" i="26"/>
  <c r="J55" i="26"/>
  <c r="J56" i="26"/>
  <c r="J57" i="26"/>
  <c r="J60" i="26"/>
  <c r="J64" i="26"/>
  <c r="J65" i="26"/>
  <c r="J66" i="26"/>
  <c r="J68" i="26"/>
  <c r="J69" i="26"/>
  <c r="J70" i="26"/>
  <c r="J71" i="26"/>
  <c r="J72" i="26"/>
  <c r="J73" i="26"/>
  <c r="J76" i="26"/>
  <c r="J77" i="26"/>
  <c r="J78" i="26"/>
  <c r="J80" i="26"/>
  <c r="J83" i="26"/>
  <c r="J84" i="26"/>
  <c r="J85" i="26"/>
  <c r="J86" i="26"/>
  <c r="J87" i="26"/>
  <c r="J89" i="26"/>
  <c r="J90" i="26"/>
  <c r="J92" i="26"/>
  <c r="J93" i="26"/>
  <c r="J94" i="26"/>
  <c r="J95" i="26"/>
  <c r="J98" i="26"/>
  <c r="J99" i="26"/>
  <c r="J103" i="26"/>
  <c r="J105" i="26"/>
  <c r="J106" i="26"/>
  <c r="J109" i="26"/>
  <c r="J110" i="26"/>
  <c r="J111" i="26"/>
  <c r="J112" i="26"/>
  <c r="J114" i="26"/>
  <c r="J115" i="26"/>
  <c r="J116" i="26"/>
  <c r="J117" i="26"/>
  <c r="J120" i="26"/>
  <c r="J121" i="26"/>
  <c r="J122" i="26"/>
  <c r="J123" i="26"/>
  <c r="J124" i="26"/>
  <c r="J127" i="26"/>
  <c r="J128" i="26"/>
  <c r="J129" i="26"/>
  <c r="J130" i="26"/>
  <c r="J131" i="26"/>
  <c r="J134" i="26"/>
  <c r="J135" i="26"/>
  <c r="J136" i="26"/>
  <c r="J140" i="26"/>
  <c r="I2" i="26"/>
  <c r="I4" i="26"/>
  <c r="I5" i="26"/>
  <c r="I8" i="26"/>
  <c r="I11" i="26"/>
  <c r="I14" i="26"/>
  <c r="I15" i="26"/>
  <c r="I18" i="26"/>
  <c r="I19" i="26"/>
  <c r="I21" i="26"/>
  <c r="I22" i="26"/>
  <c r="I23" i="26"/>
  <c r="I24" i="26"/>
  <c r="I27" i="26"/>
  <c r="I28" i="26"/>
  <c r="I33" i="26"/>
  <c r="I34" i="26"/>
  <c r="I35" i="26"/>
  <c r="I36" i="26"/>
  <c r="I39" i="26"/>
  <c r="I40" i="26"/>
  <c r="I41" i="26"/>
  <c r="I42" i="26"/>
  <c r="I46" i="26"/>
  <c r="I47" i="26"/>
  <c r="I48" i="26"/>
  <c r="I51" i="26"/>
  <c r="I52" i="26"/>
  <c r="I53" i="26"/>
  <c r="I54" i="26"/>
  <c r="I55" i="26"/>
  <c r="I56" i="26"/>
  <c r="I57" i="26"/>
  <c r="I60" i="26"/>
  <c r="I64" i="26"/>
  <c r="I65" i="26"/>
  <c r="I66" i="26"/>
  <c r="I68" i="26"/>
  <c r="I69" i="26"/>
  <c r="I70" i="26"/>
  <c r="I71" i="26"/>
  <c r="I72" i="26"/>
  <c r="I73" i="26"/>
  <c r="I76" i="26"/>
  <c r="I77" i="26"/>
  <c r="I78" i="26"/>
  <c r="I80" i="26"/>
  <c r="I83" i="26"/>
  <c r="I84" i="26"/>
  <c r="I85" i="26"/>
  <c r="I86" i="26"/>
  <c r="I87" i="26"/>
  <c r="I89" i="26"/>
  <c r="I90" i="26"/>
  <c r="I92" i="26"/>
  <c r="I93" i="26"/>
  <c r="I94" i="26"/>
  <c r="I95" i="26"/>
  <c r="I98" i="26"/>
  <c r="I99" i="26"/>
  <c r="I103" i="26"/>
  <c r="I105" i="26"/>
  <c r="I106" i="26"/>
  <c r="I109" i="26"/>
  <c r="I110" i="26"/>
  <c r="I111" i="26"/>
  <c r="I112" i="26"/>
  <c r="I114" i="26"/>
  <c r="I115" i="26"/>
  <c r="I116" i="26"/>
  <c r="I117" i="26"/>
  <c r="I120" i="26"/>
  <c r="I121" i="26"/>
  <c r="I122" i="26"/>
  <c r="I123" i="26"/>
  <c r="I124" i="26"/>
  <c r="I127" i="26"/>
  <c r="I128" i="26"/>
  <c r="I129" i="26"/>
  <c r="I130" i="26"/>
  <c r="I131" i="26"/>
  <c r="I134" i="26"/>
  <c r="I135" i="26"/>
  <c r="I136" i="26"/>
  <c r="I140" i="26"/>
  <c r="J117" i="25"/>
  <c r="I117" i="25"/>
  <c r="J123" i="25"/>
  <c r="I123" i="25"/>
  <c r="J22" i="25"/>
  <c r="I22" i="25"/>
  <c r="J39" i="25"/>
  <c r="I39" i="25"/>
  <c r="J134" i="19" l="1"/>
  <c r="J16" i="36"/>
  <c r="I16" i="36"/>
  <c r="J44" i="57"/>
  <c r="I44" i="57"/>
  <c r="J35" i="57"/>
  <c r="I35" i="57"/>
  <c r="J42" i="57"/>
  <c r="I42" i="57"/>
  <c r="J17" i="57"/>
  <c r="I17" i="57"/>
  <c r="J89" i="57"/>
  <c r="I89" i="57"/>
  <c r="J31" i="57"/>
  <c r="I31" i="57"/>
  <c r="J55" i="57"/>
  <c r="I55" i="57"/>
  <c r="J144" i="57"/>
  <c r="I144" i="57"/>
  <c r="J138" i="57"/>
  <c r="I138" i="57"/>
  <c r="J68" i="57"/>
  <c r="I68" i="57"/>
  <c r="J125" i="57"/>
  <c r="I125" i="57"/>
  <c r="J131" i="57"/>
  <c r="I131" i="57"/>
  <c r="J28" i="57"/>
  <c r="I28" i="57"/>
  <c r="J104" i="57"/>
  <c r="I104" i="57"/>
  <c r="J149" i="57"/>
  <c r="I149" i="57"/>
  <c r="J72" i="57"/>
  <c r="I72" i="57"/>
  <c r="J24" i="20"/>
  <c r="J39" i="24"/>
  <c r="I39" i="24"/>
  <c r="J39" i="36"/>
  <c r="I39" i="36"/>
  <c r="J55" i="21"/>
  <c r="I55" i="21"/>
  <c r="J40" i="23"/>
  <c r="I40" i="23"/>
  <c r="J5" i="50"/>
  <c r="J3" i="50"/>
  <c r="I5" i="50"/>
  <c r="I3" i="50"/>
  <c r="J8" i="50"/>
  <c r="I8" i="50"/>
  <c r="J47" i="36"/>
  <c r="I47" i="36"/>
  <c r="J7" i="24"/>
  <c r="I7" i="24"/>
  <c r="J11" i="24"/>
  <c r="I11" i="24"/>
  <c r="J16" i="24"/>
  <c r="I16" i="24"/>
  <c r="J97" i="20"/>
  <c r="J32" i="36"/>
  <c r="J24" i="36"/>
  <c r="J5" i="36"/>
  <c r="J53" i="36"/>
  <c r="J28" i="36"/>
  <c r="I32" i="36"/>
  <c r="I24" i="36"/>
  <c r="I5" i="36"/>
  <c r="I53" i="36"/>
  <c r="I28" i="36"/>
  <c r="J35" i="36"/>
  <c r="I35" i="36"/>
  <c r="J20" i="36"/>
  <c r="I20" i="36"/>
  <c r="J9" i="36"/>
  <c r="I9" i="36"/>
  <c r="J56" i="36"/>
  <c r="I56" i="36"/>
  <c r="J41" i="21"/>
  <c r="I41" i="21"/>
  <c r="J601" i="19"/>
  <c r="J619" i="19"/>
  <c r="J42" i="19"/>
  <c r="J103" i="19"/>
  <c r="J93" i="19"/>
  <c r="J364" i="19"/>
  <c r="J549" i="19"/>
  <c r="J498" i="19"/>
  <c r="J544" i="19"/>
  <c r="J301" i="19"/>
  <c r="J276" i="19"/>
  <c r="J365" i="48"/>
  <c r="J156" i="48"/>
  <c r="J352" i="48"/>
  <c r="J41" i="48"/>
  <c r="J150" i="48"/>
  <c r="J244" i="48"/>
  <c r="J158" i="48"/>
  <c r="J326" i="48"/>
  <c r="J16" i="48"/>
  <c r="J128" i="48"/>
  <c r="J376" i="48"/>
  <c r="J57" i="48"/>
  <c r="J125" i="48"/>
  <c r="J97" i="48"/>
  <c r="J50" i="48"/>
  <c r="J337" i="48"/>
  <c r="J45" i="48"/>
  <c r="J292" i="48"/>
  <c r="J197" i="48"/>
  <c r="J36" i="48"/>
  <c r="J284" i="48"/>
  <c r="J371" i="48"/>
  <c r="J313" i="48"/>
  <c r="J174" i="48"/>
  <c r="J171" i="48"/>
  <c r="J279" i="48"/>
  <c r="J140" i="48"/>
  <c r="J318" i="48"/>
  <c r="J246" i="48"/>
  <c r="J287" i="48"/>
  <c r="J34" i="48"/>
  <c r="J220" i="48"/>
  <c r="J30" i="48"/>
  <c r="J146" i="48"/>
  <c r="J218" i="48"/>
  <c r="J191" i="48"/>
  <c r="J4" i="48"/>
  <c r="J378" i="48"/>
  <c r="J321" i="48"/>
  <c r="J275" i="48"/>
  <c r="J250" i="48"/>
  <c r="J289" i="48"/>
  <c r="J110" i="48"/>
  <c r="J161" i="48"/>
  <c r="J242" i="48"/>
  <c r="J93" i="48"/>
  <c r="J259" i="48"/>
  <c r="J178" i="48"/>
  <c r="J20" i="48"/>
  <c r="J187" i="48"/>
  <c r="J99" i="48"/>
  <c r="J90" i="48"/>
  <c r="J222" i="48"/>
  <c r="J211" i="48"/>
  <c r="J102" i="48"/>
  <c r="J115" i="48"/>
  <c r="J301" i="48"/>
  <c r="J13" i="48"/>
  <c r="J107" i="48"/>
  <c r="J252" i="48"/>
  <c r="J85" i="48"/>
  <c r="J216" i="48"/>
  <c r="J25" i="48"/>
  <c r="J223" i="48"/>
  <c r="J349" i="48"/>
  <c r="J119" i="48"/>
  <c r="J135" i="48"/>
  <c r="J266" i="48"/>
  <c r="J6" i="48"/>
  <c r="J66" i="48"/>
  <c r="J354" i="48"/>
  <c r="J2" i="48"/>
  <c r="J361" i="48"/>
  <c r="J201" i="48"/>
  <c r="J271" i="48"/>
  <c r="J205" i="48"/>
  <c r="J131" i="48"/>
  <c r="I131" i="48"/>
  <c r="I205" i="48"/>
  <c r="I271" i="48"/>
  <c r="I201" i="48"/>
  <c r="I361" i="48"/>
  <c r="I2" i="48"/>
  <c r="I354" i="48"/>
  <c r="I66" i="48"/>
  <c r="I6" i="48"/>
  <c r="I266" i="48"/>
  <c r="I135" i="48"/>
  <c r="I119" i="48"/>
  <c r="I349" i="48"/>
  <c r="I223" i="48"/>
  <c r="I25" i="48"/>
  <c r="I216" i="48"/>
  <c r="I85" i="48"/>
  <c r="I252" i="48"/>
  <c r="I107" i="48"/>
  <c r="I13" i="48"/>
  <c r="I301" i="48"/>
  <c r="I115" i="48"/>
  <c r="I102" i="48"/>
  <c r="I211" i="48"/>
  <c r="I222" i="48"/>
  <c r="I90" i="48"/>
  <c r="I99" i="48"/>
  <c r="I187" i="48"/>
  <c r="I20" i="48"/>
  <c r="I178" i="48"/>
  <c r="I259" i="48"/>
  <c r="I93" i="48"/>
  <c r="I242" i="48"/>
  <c r="I161" i="48"/>
  <c r="I110" i="48"/>
  <c r="I289" i="48"/>
  <c r="I250" i="48"/>
  <c r="I275" i="48"/>
  <c r="I321" i="48"/>
  <c r="I378" i="48"/>
  <c r="I4" i="48"/>
  <c r="I191" i="48"/>
  <c r="I218" i="48"/>
  <c r="I146" i="48"/>
  <c r="I30" i="48"/>
  <c r="I220" i="48"/>
  <c r="I34" i="48"/>
  <c r="I287" i="48"/>
  <c r="I246" i="48"/>
  <c r="I318" i="48"/>
  <c r="I140" i="48"/>
  <c r="I279" i="48"/>
  <c r="I171" i="48"/>
  <c r="I174" i="48"/>
  <c r="I313" i="48"/>
  <c r="I371" i="48"/>
  <c r="I284" i="48"/>
  <c r="I36" i="48"/>
  <c r="I197" i="48"/>
  <c r="I292" i="48"/>
  <c r="I45" i="48"/>
  <c r="I337" i="48"/>
  <c r="I50" i="48"/>
  <c r="I97" i="48"/>
  <c r="I125" i="48"/>
  <c r="I57" i="48"/>
  <c r="I376" i="48"/>
  <c r="I128" i="48"/>
  <c r="I16" i="48"/>
  <c r="I326" i="48"/>
  <c r="I158" i="48"/>
  <c r="I244" i="48"/>
  <c r="I150" i="48"/>
  <c r="I41" i="48"/>
  <c r="I352" i="48"/>
  <c r="I156" i="48"/>
  <c r="I365" i="48"/>
  <c r="J329" i="48"/>
  <c r="I329" i="48"/>
  <c r="J67" i="9" l="1"/>
  <c r="J14" i="9"/>
  <c r="J4" i="9"/>
  <c r="I4" i="9"/>
  <c r="I14" i="9"/>
  <c r="I67" i="9"/>
  <c r="J10" i="9"/>
  <c r="I10" i="9"/>
  <c r="J144" i="25"/>
  <c r="I144" i="25"/>
  <c r="J61" i="25"/>
  <c r="I61" i="25"/>
  <c r="J111" i="25"/>
  <c r="I111" i="25"/>
  <c r="J70" i="25"/>
  <c r="I70" i="25"/>
  <c r="J44" i="25"/>
  <c r="I44" i="25"/>
  <c r="J82" i="25"/>
  <c r="I82" i="25"/>
  <c r="J74" i="25"/>
  <c r="I74" i="25"/>
  <c r="J122" i="25"/>
  <c r="I122" i="25"/>
  <c r="J64" i="25"/>
  <c r="I64" i="25"/>
  <c r="J23" i="25"/>
  <c r="I23" i="25"/>
  <c r="J7" i="25"/>
  <c r="I7" i="25"/>
  <c r="J102" i="25"/>
  <c r="I102" i="25"/>
  <c r="J17" i="25"/>
  <c r="I17" i="25"/>
  <c r="J105" i="25"/>
  <c r="I105" i="25"/>
  <c r="J43" i="25"/>
  <c r="I43" i="25"/>
  <c r="J149" i="25"/>
  <c r="I149" i="25"/>
  <c r="J41" i="49"/>
  <c r="I41" i="49"/>
  <c r="J55" i="25"/>
  <c r="J131" i="25"/>
  <c r="J77" i="25"/>
  <c r="J88" i="25"/>
  <c r="J10" i="25"/>
  <c r="J24" i="25"/>
  <c r="J136" i="25"/>
  <c r="J139" i="25"/>
  <c r="J30" i="25"/>
  <c r="I55" i="25"/>
  <c r="I131" i="25"/>
  <c r="I77" i="25"/>
  <c r="I88" i="25"/>
  <c r="I10" i="25"/>
  <c r="I24" i="25"/>
  <c r="I136" i="25"/>
  <c r="I139" i="25"/>
  <c r="I30" i="25"/>
  <c r="J605" i="18"/>
  <c r="J443" i="18"/>
  <c r="J66" i="18"/>
  <c r="J570" i="18"/>
  <c r="J189" i="18"/>
  <c r="J255" i="18"/>
  <c r="J384" i="18"/>
  <c r="J590" i="18"/>
  <c r="J598" i="17"/>
  <c r="J585" i="17"/>
  <c r="J565" i="17"/>
  <c r="J482" i="17"/>
  <c r="J381" i="17"/>
  <c r="J266" i="17"/>
  <c r="I266" i="17"/>
  <c r="J248" i="17"/>
  <c r="I248" i="17"/>
  <c r="J298" i="15" l="1"/>
  <c r="J386" i="15"/>
  <c r="J56" i="15"/>
  <c r="J502" i="15"/>
  <c r="J511" i="15"/>
  <c r="J491" i="15"/>
  <c r="J227" i="15"/>
  <c r="J205" i="15"/>
  <c r="J146" i="15"/>
  <c r="J56" i="14"/>
  <c r="J559" i="14"/>
  <c r="J365" i="14"/>
  <c r="J236" i="14"/>
  <c r="J30" i="55"/>
  <c r="J24" i="55"/>
  <c r="J8" i="55"/>
  <c r="I30" i="55"/>
  <c r="I24" i="55"/>
  <c r="I8" i="55"/>
  <c r="J46" i="55"/>
  <c r="I46" i="55"/>
  <c r="J11" i="55"/>
  <c r="I11" i="55"/>
  <c r="J160" i="14"/>
  <c r="J157" i="15"/>
  <c r="J175" i="17"/>
  <c r="I175" i="17"/>
  <c r="J178" i="18"/>
  <c r="J89" i="18"/>
  <c r="J19" i="18"/>
  <c r="J437" i="18"/>
  <c r="J508" i="18"/>
  <c r="J404" i="53"/>
  <c r="J209" i="53"/>
  <c r="J314" i="53"/>
  <c r="J54" i="53"/>
  <c r="J68" i="53"/>
  <c r="J17" i="53"/>
  <c r="J348" i="53"/>
  <c r="J505" i="17"/>
  <c r="J629" i="17"/>
  <c r="J83" i="17"/>
  <c r="J19" i="17"/>
  <c r="I19" i="17"/>
  <c r="I83" i="17"/>
  <c r="J436" i="17"/>
  <c r="J95" i="40"/>
  <c r="J108" i="40"/>
  <c r="J187" i="40"/>
  <c r="J528" i="40"/>
  <c r="J391" i="35"/>
  <c r="J17" i="35"/>
  <c r="J65" i="35"/>
  <c r="J338" i="35"/>
  <c r="J553" i="16"/>
  <c r="J588" i="29"/>
  <c r="J302" i="29"/>
  <c r="J457" i="29"/>
  <c r="J76" i="29"/>
  <c r="J25" i="29"/>
  <c r="J95" i="29"/>
  <c r="J508" i="29"/>
  <c r="J411" i="51"/>
  <c r="J320" i="51"/>
  <c r="J55" i="51"/>
  <c r="J17" i="51"/>
  <c r="J355" i="51"/>
  <c r="J69" i="51"/>
  <c r="J21" i="16"/>
  <c r="J84" i="16"/>
  <c r="J478" i="16"/>
  <c r="J442" i="15"/>
  <c r="J71" i="15"/>
  <c r="J17" i="15"/>
  <c r="J380" i="15"/>
  <c r="J479" i="14"/>
  <c r="J17" i="14"/>
  <c r="J68" i="14"/>
  <c r="J412" i="14"/>
  <c r="J117" i="19" l="1"/>
  <c r="J11" i="49"/>
  <c r="I11" i="49"/>
  <c r="J8" i="49"/>
  <c r="J43" i="49"/>
  <c r="J2" i="49"/>
  <c r="J44" i="49"/>
  <c r="J57" i="49"/>
  <c r="J48" i="49"/>
  <c r="J52" i="49"/>
  <c r="J23" i="49"/>
  <c r="J29" i="49"/>
  <c r="J17" i="49"/>
  <c r="J38" i="49"/>
  <c r="J59" i="49"/>
  <c r="I59" i="49"/>
  <c r="I38" i="49"/>
  <c r="I17" i="49"/>
  <c r="I29" i="49"/>
  <c r="I23" i="49"/>
  <c r="I52" i="49"/>
  <c r="I48" i="49"/>
  <c r="I57" i="49"/>
  <c r="I44" i="49"/>
  <c r="I2" i="49"/>
  <c r="I43" i="49"/>
  <c r="I8" i="49"/>
  <c r="J62" i="49"/>
  <c r="I62" i="49"/>
  <c r="J6" i="27"/>
  <c r="J29" i="27"/>
  <c r="J2" i="27"/>
  <c r="J30" i="27"/>
  <c r="J42" i="27"/>
  <c r="J47" i="27"/>
  <c r="J31" i="27"/>
  <c r="J37" i="27"/>
  <c r="J18" i="27"/>
  <c r="J8" i="27"/>
  <c r="J22" i="27"/>
  <c r="J12" i="27"/>
  <c r="J27" i="27"/>
  <c r="I27" i="27"/>
  <c r="I12" i="27"/>
  <c r="I22" i="27"/>
  <c r="I8" i="27"/>
  <c r="I18" i="27"/>
  <c r="I37" i="27"/>
  <c r="I31" i="27"/>
  <c r="I47" i="27"/>
  <c r="I42" i="27"/>
  <c r="I30" i="27"/>
  <c r="I2" i="27"/>
  <c r="I29" i="27"/>
  <c r="I6" i="27"/>
  <c r="J50" i="27"/>
  <c r="I50" i="27"/>
  <c r="J127" i="23"/>
  <c r="I127" i="23"/>
  <c r="J54" i="23"/>
  <c r="I54" i="23"/>
  <c r="J25" i="22"/>
  <c r="J583" i="19"/>
  <c r="J430" i="19"/>
  <c r="J138" i="23"/>
  <c r="J32" i="23"/>
  <c r="I138" i="23"/>
  <c r="I32" i="23"/>
  <c r="J119" i="57"/>
  <c r="J30" i="57"/>
  <c r="I119" i="57"/>
  <c r="I30" i="57"/>
  <c r="J43" i="57"/>
  <c r="J154" i="57"/>
  <c r="J47" i="57"/>
  <c r="J77" i="57"/>
  <c r="J64" i="57"/>
  <c r="J110" i="57"/>
  <c r="J84" i="57"/>
  <c r="J115" i="57"/>
  <c r="I43" i="57"/>
  <c r="I154" i="57"/>
  <c r="I47" i="57"/>
  <c r="I77" i="57"/>
  <c r="I64" i="57"/>
  <c r="I110" i="57"/>
  <c r="I84" i="57"/>
  <c r="I115" i="57"/>
  <c r="J145" i="5"/>
  <c r="J131" i="5"/>
  <c r="J78" i="5"/>
  <c r="I78" i="5"/>
  <c r="I145" i="5"/>
  <c r="I131" i="5"/>
  <c r="J36" i="6"/>
  <c r="I36" i="6"/>
  <c r="J12" i="6"/>
  <c r="I12" i="6"/>
  <c r="J7" i="6"/>
  <c r="I7" i="6"/>
  <c r="J19" i="6" l="1"/>
  <c r="I19" i="6"/>
  <c r="J27" i="6"/>
  <c r="I27" i="6"/>
  <c r="J85" i="5"/>
  <c r="J157" i="5"/>
  <c r="J36" i="5"/>
  <c r="J123" i="5"/>
  <c r="J114" i="5"/>
  <c r="J70" i="5"/>
  <c r="J28" i="5"/>
  <c r="I28" i="5"/>
  <c r="I85" i="5"/>
  <c r="I157" i="5"/>
  <c r="I36" i="5"/>
  <c r="I123" i="5"/>
  <c r="I114" i="5"/>
  <c r="I70" i="5"/>
  <c r="J116" i="46"/>
  <c r="J3" i="46"/>
  <c r="J63" i="46"/>
  <c r="J113" i="46"/>
  <c r="J40" i="46"/>
  <c r="J78" i="46"/>
  <c r="J68" i="46"/>
  <c r="J58" i="46"/>
  <c r="J139" i="46"/>
  <c r="I3" i="46"/>
  <c r="I116" i="46"/>
  <c r="I63" i="46"/>
  <c r="I113" i="46"/>
  <c r="I40" i="46"/>
  <c r="I78" i="46"/>
  <c r="I68" i="46"/>
  <c r="I58" i="46"/>
  <c r="I139" i="46"/>
  <c r="J3" i="9"/>
  <c r="J110" i="9"/>
  <c r="J16" i="9"/>
  <c r="I16" i="9"/>
  <c r="I3" i="9"/>
  <c r="I110" i="9"/>
  <c r="I45" i="11"/>
  <c r="J45" i="11"/>
  <c r="J75" i="11"/>
  <c r="J3" i="11"/>
  <c r="J118" i="11"/>
  <c r="J114" i="11"/>
  <c r="I75" i="11"/>
  <c r="I3" i="11"/>
  <c r="I118" i="11"/>
  <c r="I114" i="11"/>
  <c r="J61" i="5"/>
  <c r="J109" i="5"/>
  <c r="J22" i="5"/>
  <c r="J92" i="5"/>
  <c r="I61" i="5"/>
  <c r="I109" i="5"/>
  <c r="I22" i="5"/>
  <c r="I92" i="5"/>
  <c r="J195" i="12"/>
  <c r="J53" i="12"/>
  <c r="J47" i="12"/>
  <c r="I47" i="12"/>
  <c r="I195" i="12"/>
  <c r="I53" i="12"/>
  <c r="J4" i="2"/>
  <c r="I4" i="2"/>
  <c r="J112" i="46"/>
  <c r="I112" i="46"/>
  <c r="J119" i="46"/>
  <c r="I119" i="46"/>
  <c r="J16" i="46"/>
  <c r="I16" i="46"/>
  <c r="J52" i="46"/>
  <c r="I52" i="46"/>
  <c r="J11" i="46"/>
  <c r="I11" i="46"/>
  <c r="J4" i="22" l="1"/>
  <c r="J104" i="22"/>
  <c r="J29" i="22"/>
  <c r="J46" i="22"/>
  <c r="J128" i="12"/>
  <c r="I128" i="12"/>
  <c r="J5" i="12"/>
  <c r="I5" i="12"/>
  <c r="J62" i="12"/>
  <c r="I62" i="12"/>
  <c r="J75" i="46"/>
  <c r="I75" i="46"/>
  <c r="J504" i="19"/>
  <c r="J6" i="24"/>
  <c r="J440" i="19"/>
  <c r="J56" i="19"/>
  <c r="J251" i="48" l="1"/>
  <c r="I251" i="48"/>
  <c r="J22" i="48"/>
  <c r="I22" i="48"/>
  <c r="J128" i="46" l="1"/>
  <c r="I128" i="46"/>
  <c r="J95" i="46"/>
  <c r="I95" i="46"/>
  <c r="J102" i="46"/>
  <c r="I102" i="46"/>
  <c r="J34" i="46"/>
  <c r="I34" i="46"/>
  <c r="J142" i="46"/>
  <c r="I142" i="46"/>
  <c r="J6" i="46"/>
  <c r="I6" i="46"/>
  <c r="J24" i="46"/>
  <c r="I24" i="46"/>
  <c r="J131" i="46"/>
  <c r="I131" i="46"/>
  <c r="J147" i="46"/>
  <c r="I147" i="46"/>
  <c r="I104" i="5"/>
  <c r="J104" i="5"/>
  <c r="J3" i="12"/>
  <c r="J18" i="12"/>
  <c r="I3" i="12"/>
  <c r="I18" i="12"/>
  <c r="J21" i="12"/>
  <c r="I21" i="12"/>
  <c r="J36" i="55"/>
  <c r="J28" i="55"/>
  <c r="J2" i="55"/>
  <c r="J14" i="55"/>
  <c r="J16" i="55"/>
  <c r="I36" i="55"/>
  <c r="I28" i="55"/>
  <c r="I2" i="55"/>
  <c r="I14" i="55"/>
  <c r="I16" i="55"/>
  <c r="J58" i="9"/>
  <c r="I58" i="9"/>
  <c r="J66" i="9"/>
  <c r="I66" i="9"/>
  <c r="J40" i="9"/>
  <c r="I40" i="9"/>
  <c r="J96" i="9"/>
  <c r="I96" i="9"/>
  <c r="J17" i="9"/>
  <c r="I17" i="9"/>
  <c r="J115" i="9"/>
  <c r="I115" i="9"/>
  <c r="J107" i="11"/>
  <c r="J106" i="11"/>
  <c r="I107" i="11"/>
  <c r="J245" i="48"/>
  <c r="I245" i="48"/>
  <c r="J35" i="48"/>
  <c r="I35" i="48"/>
  <c r="J16" i="25"/>
  <c r="I16" i="25"/>
  <c r="J69" i="25"/>
  <c r="I69" i="25"/>
  <c r="J31" i="25"/>
  <c r="I31" i="25"/>
  <c r="J81" i="25"/>
  <c r="I81" i="25"/>
  <c r="J138" i="25"/>
  <c r="I138" i="25"/>
  <c r="J34" i="25"/>
  <c r="J121" i="25"/>
  <c r="J130" i="25"/>
  <c r="J42" i="25"/>
  <c r="J148" i="25"/>
  <c r="I34" i="25"/>
  <c r="I121" i="25"/>
  <c r="I130" i="25"/>
  <c r="I42" i="25"/>
  <c r="I148" i="25"/>
  <c r="I23" i="3"/>
  <c r="J23" i="3"/>
  <c r="I31" i="3"/>
  <c r="J31" i="3"/>
  <c r="I19" i="3"/>
  <c r="J19" i="3"/>
  <c r="I6" i="3"/>
  <c r="J6" i="3"/>
  <c r="I15" i="3"/>
  <c r="J15" i="3"/>
  <c r="J47" i="55"/>
  <c r="I47" i="55"/>
  <c r="J5" i="55"/>
  <c r="I5" i="55"/>
  <c r="J43" i="55"/>
  <c r="I43" i="55"/>
  <c r="J39" i="55"/>
  <c r="I39" i="55"/>
  <c r="J33" i="55"/>
  <c r="I33" i="55"/>
  <c r="J23" i="55"/>
  <c r="I23" i="55"/>
  <c r="J20" i="55"/>
  <c r="I20" i="55"/>
  <c r="J186" i="17"/>
  <c r="J203" i="16"/>
  <c r="J202" i="16"/>
  <c r="J204" i="16"/>
  <c r="J680" i="16"/>
  <c r="I186" i="17"/>
  <c r="J148" i="35"/>
  <c r="J480" i="35"/>
  <c r="J497" i="53"/>
  <c r="J151" i="53"/>
  <c r="J218" i="29"/>
  <c r="J716" i="29"/>
  <c r="J504" i="51"/>
  <c r="J156" i="51"/>
  <c r="J551" i="40"/>
  <c r="J20" i="40"/>
  <c r="J591" i="14"/>
  <c r="J169" i="14"/>
  <c r="J168" i="15"/>
  <c r="J421" i="15"/>
  <c r="J536" i="15"/>
  <c r="J634" i="18"/>
  <c r="J486" i="18"/>
  <c r="J84" i="22"/>
  <c r="J92" i="22"/>
  <c r="J433" i="19"/>
  <c r="J68" i="19"/>
  <c r="J212" i="19"/>
  <c r="J5" i="11"/>
  <c r="I5" i="11"/>
  <c r="J9" i="3"/>
  <c r="I9" i="3"/>
  <c r="J387" i="19"/>
  <c r="J244" i="19"/>
  <c r="J18" i="30"/>
  <c r="I18" i="30"/>
  <c r="I8" i="59"/>
  <c r="J8" i="59"/>
  <c r="I5" i="59"/>
  <c r="J5" i="59"/>
  <c r="I6" i="59"/>
  <c r="J6" i="59"/>
  <c r="I9" i="59"/>
  <c r="J9" i="59"/>
  <c r="I4" i="59"/>
  <c r="J4" i="59"/>
  <c r="I7" i="59"/>
  <c r="J7" i="59"/>
  <c r="I10" i="59"/>
  <c r="J10" i="59"/>
  <c r="I3" i="59"/>
  <c r="J3" i="59"/>
  <c r="I2" i="59"/>
  <c r="J2" i="59"/>
  <c r="J35" i="33"/>
  <c r="J33" i="33"/>
  <c r="J26" i="33"/>
  <c r="J10" i="33"/>
  <c r="J6" i="33"/>
  <c r="J29" i="33"/>
  <c r="J4" i="33"/>
  <c r="J14" i="33"/>
  <c r="I35" i="33"/>
  <c r="I33" i="33"/>
  <c r="I26" i="33"/>
  <c r="I10" i="33"/>
  <c r="I6" i="33"/>
  <c r="I29" i="33"/>
  <c r="I4" i="33"/>
  <c r="I14" i="33"/>
  <c r="J14" i="58"/>
  <c r="I14" i="58"/>
  <c r="J20" i="58"/>
  <c r="I20" i="58"/>
  <c r="J7" i="58"/>
  <c r="I7" i="58"/>
  <c r="J13" i="36"/>
  <c r="I13" i="36"/>
  <c r="J481" i="19"/>
  <c r="J35" i="2" l="1"/>
  <c r="I35" i="2"/>
  <c r="J21" i="22"/>
  <c r="J25" i="30"/>
  <c r="I25" i="30"/>
  <c r="J288" i="48"/>
  <c r="I288" i="48"/>
  <c r="J65" i="48"/>
  <c r="I65" i="48"/>
  <c r="J194" i="48"/>
  <c r="I194" i="48"/>
  <c r="J61" i="48"/>
  <c r="I61" i="48"/>
  <c r="J337" i="19"/>
  <c r="J335" i="19"/>
  <c r="J419" i="40"/>
  <c r="J61" i="40"/>
  <c r="J591" i="40"/>
  <c r="J193" i="17"/>
  <c r="I193" i="17"/>
  <c r="J508" i="17"/>
  <c r="J334" i="17"/>
  <c r="J332" i="17"/>
  <c r="J126" i="17"/>
  <c r="I126" i="17"/>
  <c r="J480" i="19"/>
  <c r="J23" i="33"/>
  <c r="I23" i="33"/>
  <c r="J2" i="58"/>
  <c r="I2" i="58"/>
  <c r="J24" i="58"/>
  <c r="I24" i="58"/>
  <c r="J21" i="58"/>
  <c r="I21" i="58"/>
  <c r="J16" i="58"/>
  <c r="I16" i="58"/>
  <c r="J25" i="58"/>
  <c r="I25" i="58"/>
  <c r="J9" i="58"/>
  <c r="I9" i="58"/>
  <c r="I11" i="58"/>
  <c r="J11" i="58"/>
  <c r="I12" i="58"/>
  <c r="J12" i="58"/>
  <c r="I18" i="58"/>
  <c r="J18" i="58"/>
  <c r="I27" i="58"/>
  <c r="J27" i="58"/>
  <c r="I6" i="58"/>
  <c r="J6" i="58"/>
  <c r="J91" i="51" l="1"/>
  <c r="J468" i="51"/>
  <c r="J124" i="29"/>
  <c r="J667" i="29"/>
  <c r="J3" i="5" l="1"/>
  <c r="I3" i="5"/>
  <c r="J94" i="5"/>
  <c r="I94" i="5"/>
  <c r="J146" i="51"/>
  <c r="J413" i="51"/>
  <c r="J283" i="51"/>
  <c r="J110" i="51"/>
  <c r="J285" i="51"/>
  <c r="J279" i="53"/>
  <c r="J104" i="53"/>
  <c r="J277" i="53"/>
  <c r="J142" i="53"/>
  <c r="J406" i="53"/>
  <c r="J404" i="29"/>
  <c r="J402" i="29"/>
  <c r="J225" i="29"/>
  <c r="J147" i="29"/>
  <c r="J206" i="29"/>
  <c r="J590" i="29"/>
  <c r="J136" i="16"/>
  <c r="J193" i="16"/>
  <c r="J556" i="16"/>
  <c r="J270" i="35"/>
  <c r="J101" i="35"/>
  <c r="J268" i="35"/>
  <c r="J140" i="35"/>
  <c r="J393" i="35"/>
  <c r="J482" i="14"/>
  <c r="J323" i="14"/>
  <c r="J113" i="14"/>
  <c r="J175" i="14"/>
  <c r="J321" i="14"/>
  <c r="J338" i="18"/>
  <c r="J198" i="18"/>
  <c r="J132" i="18"/>
  <c r="J340" i="18"/>
  <c r="J511" i="18"/>
  <c r="J108" i="15"/>
  <c r="J296" i="15"/>
  <c r="J175" i="15"/>
  <c r="J444" i="15"/>
  <c r="J108" i="7" l="1"/>
  <c r="I108" i="7"/>
  <c r="J33" i="11"/>
  <c r="I33" i="11"/>
  <c r="J48" i="2"/>
  <c r="I48" i="2"/>
  <c r="J265" i="19"/>
  <c r="J164" i="19"/>
  <c r="J39" i="2"/>
  <c r="I39" i="2"/>
  <c r="J9" i="2"/>
  <c r="I9" i="2"/>
  <c r="J29" i="19"/>
  <c r="J147" i="53" l="1"/>
  <c r="J186" i="53"/>
  <c r="J92" i="53"/>
  <c r="J522" i="53"/>
  <c r="J464" i="53"/>
  <c r="J429" i="53"/>
  <c r="J420" i="53"/>
  <c r="J370" i="53"/>
  <c r="J363" i="53"/>
  <c r="J360" i="53"/>
  <c r="J356" i="53"/>
  <c r="J350" i="53"/>
  <c r="J342" i="53"/>
  <c r="J332" i="53"/>
  <c r="J325" i="53"/>
  <c r="J317" i="53"/>
  <c r="J296" i="53"/>
  <c r="J268" i="53"/>
  <c r="J229" i="53"/>
  <c r="J219" i="53"/>
  <c r="J184" i="53"/>
  <c r="J136" i="53"/>
  <c r="J131" i="53"/>
  <c r="J106" i="53"/>
  <c r="J13" i="53"/>
  <c r="J88" i="53"/>
  <c r="J496" i="53"/>
  <c r="J483" i="53"/>
  <c r="J456" i="53"/>
  <c r="J432" i="53"/>
  <c r="J425" i="53"/>
  <c r="J411" i="53"/>
  <c r="J391" i="53"/>
  <c r="J382" i="53"/>
  <c r="J378" i="53"/>
  <c r="J338" i="53"/>
  <c r="J328" i="53"/>
  <c r="J300" i="53"/>
  <c r="J291" i="53"/>
  <c r="J289" i="53"/>
  <c r="J288" i="53"/>
  <c r="J250" i="53"/>
  <c r="J249" i="53"/>
  <c r="J245" i="53"/>
  <c r="J216" i="53"/>
  <c r="J201" i="53"/>
  <c r="J190" i="53"/>
  <c r="J171" i="53"/>
  <c r="J167" i="53"/>
  <c r="J162" i="53"/>
  <c r="J126" i="53"/>
  <c r="J110" i="53"/>
  <c r="J101" i="53"/>
  <c r="J61" i="53"/>
  <c r="J5" i="53"/>
  <c r="J156" i="53"/>
  <c r="J526" i="53"/>
  <c r="J518" i="53"/>
  <c r="J511" i="53"/>
  <c r="J504" i="53"/>
  <c r="J490" i="53"/>
  <c r="J458" i="53"/>
  <c r="J443" i="53"/>
  <c r="J435" i="53"/>
  <c r="J415" i="53"/>
  <c r="J311" i="53"/>
  <c r="J307" i="53"/>
  <c r="J282" i="53"/>
  <c r="J264" i="53"/>
  <c r="J260" i="53"/>
  <c r="J255" i="53"/>
  <c r="J238" i="53"/>
  <c r="J196" i="53"/>
  <c r="J179" i="53"/>
  <c r="J150" i="53"/>
  <c r="J120" i="53"/>
  <c r="J117" i="53"/>
  <c r="J80" i="53"/>
  <c r="J73" i="53"/>
  <c r="J56" i="53"/>
  <c r="J48" i="53"/>
  <c r="J21" i="53"/>
  <c r="J9" i="53"/>
  <c r="J111" i="16"/>
  <c r="J664" i="16"/>
  <c r="J626" i="16"/>
  <c r="J592" i="16"/>
  <c r="J581" i="16"/>
  <c r="J563" i="16"/>
  <c r="J537" i="16"/>
  <c r="J519" i="16"/>
  <c r="J466" i="16"/>
  <c r="J449" i="16"/>
  <c r="J401" i="16"/>
  <c r="J386" i="16"/>
  <c r="J383" i="16"/>
  <c r="J381" i="16"/>
  <c r="J375" i="16"/>
  <c r="J326" i="16"/>
  <c r="J286" i="16"/>
  <c r="J270" i="16"/>
  <c r="J227" i="16"/>
  <c r="J220" i="16"/>
  <c r="J173" i="16"/>
  <c r="J144" i="16"/>
  <c r="J115" i="16"/>
  <c r="J254" i="16"/>
  <c r="J199" i="16"/>
  <c r="J717" i="16"/>
  <c r="J638" i="16"/>
  <c r="J588" i="16"/>
  <c r="J574" i="16"/>
  <c r="J510" i="16"/>
  <c r="J498" i="16"/>
  <c r="J495" i="16"/>
  <c r="J488" i="16"/>
  <c r="J482" i="16"/>
  <c r="J471" i="16"/>
  <c r="J454" i="16"/>
  <c r="J444" i="16"/>
  <c r="J429" i="16"/>
  <c r="J394" i="16"/>
  <c r="J353" i="16"/>
  <c r="J304" i="16"/>
  <c r="J291" i="16"/>
  <c r="J249" i="16"/>
  <c r="J188" i="16"/>
  <c r="J140" i="16"/>
  <c r="J15" i="16"/>
  <c r="J299" i="40"/>
  <c r="J183" i="40"/>
  <c r="J232" i="40"/>
  <c r="J413" i="40"/>
  <c r="J482" i="40"/>
  <c r="J605" i="40"/>
  <c r="J590" i="40"/>
  <c r="J525" i="40"/>
  <c r="J517" i="40"/>
  <c r="J514" i="40"/>
  <c r="J511" i="40"/>
  <c r="J505" i="40"/>
  <c r="J499" i="40"/>
  <c r="J488" i="40"/>
  <c r="J455" i="40"/>
  <c r="J450" i="40"/>
  <c r="J423" i="40"/>
  <c r="J383" i="40"/>
  <c r="J331" i="40"/>
  <c r="J325" i="40"/>
  <c r="J294" i="40"/>
  <c r="J228" i="40"/>
  <c r="J223" i="40"/>
  <c r="J194" i="40"/>
  <c r="J149" i="40"/>
  <c r="J255" i="40"/>
  <c r="J176" i="40"/>
  <c r="J205" i="40"/>
  <c r="J77" i="40"/>
  <c r="J19" i="40"/>
  <c r="J243" i="40"/>
  <c r="J164" i="40"/>
  <c r="J622" i="40"/>
  <c r="J618" i="40"/>
  <c r="J584" i="40"/>
  <c r="J441" i="40"/>
  <c r="J432" i="40"/>
  <c r="J387" i="40"/>
  <c r="J374" i="40"/>
  <c r="J364" i="40"/>
  <c r="J356" i="40"/>
  <c r="J332" i="40"/>
  <c r="J307" i="40"/>
  <c r="J292" i="40"/>
  <c r="J250" i="40"/>
  <c r="J214" i="40"/>
  <c r="J208" i="40"/>
  <c r="J171" i="40"/>
  <c r="J158" i="40"/>
  <c r="J146" i="40"/>
  <c r="J136" i="40"/>
  <c r="J226" i="40"/>
  <c r="J112" i="40"/>
  <c r="J26" i="54"/>
  <c r="I26" i="54"/>
  <c r="J61" i="54"/>
  <c r="I61" i="54"/>
  <c r="J179" i="54"/>
  <c r="I179" i="54"/>
  <c r="J161" i="54"/>
  <c r="I161" i="54"/>
  <c r="J145" i="54"/>
  <c r="I145" i="54"/>
  <c r="J142" i="54"/>
  <c r="I142" i="54"/>
  <c r="J127" i="54"/>
  <c r="I127" i="54"/>
  <c r="J125" i="54"/>
  <c r="I125" i="54"/>
  <c r="J124" i="54"/>
  <c r="I124" i="54"/>
  <c r="J120" i="54"/>
  <c r="I120" i="54"/>
  <c r="J117" i="54"/>
  <c r="I117" i="54"/>
  <c r="J114" i="54"/>
  <c r="I114" i="54"/>
  <c r="J110" i="54"/>
  <c r="I110" i="54"/>
  <c r="J102" i="54"/>
  <c r="I102" i="54"/>
  <c r="J93" i="54"/>
  <c r="I93" i="54"/>
  <c r="J79" i="54"/>
  <c r="I79" i="54"/>
  <c r="J76" i="54"/>
  <c r="I76" i="54"/>
  <c r="J60" i="54"/>
  <c r="I60" i="54"/>
  <c r="J41" i="54"/>
  <c r="I41" i="54"/>
  <c r="J39" i="54"/>
  <c r="I39" i="54"/>
  <c r="J5" i="54"/>
  <c r="I5" i="54"/>
  <c r="J670" i="18"/>
  <c r="J296" i="18"/>
  <c r="J674" i="18"/>
  <c r="J664" i="18"/>
  <c r="J650" i="18"/>
  <c r="J644" i="18"/>
  <c r="J625" i="18"/>
  <c r="J586" i="18"/>
  <c r="J559" i="18"/>
  <c r="J550" i="18"/>
  <c r="J521" i="18"/>
  <c r="J378" i="18"/>
  <c r="J374" i="18"/>
  <c r="J343" i="18"/>
  <c r="J321" i="18"/>
  <c r="J317" i="18"/>
  <c r="J313" i="18"/>
  <c r="J291" i="18"/>
  <c r="J243" i="18"/>
  <c r="J219" i="18"/>
  <c r="J150" i="18"/>
  <c r="J146" i="18"/>
  <c r="J117" i="18"/>
  <c r="J100" i="18"/>
  <c r="J94" i="18"/>
  <c r="J68" i="18"/>
  <c r="J57" i="18"/>
  <c r="J18" i="18"/>
  <c r="J9" i="18"/>
  <c r="J232" i="14"/>
  <c r="J590" i="14"/>
  <c r="J574" i="14"/>
  <c r="J540" i="14"/>
  <c r="J510" i="14"/>
  <c r="J501" i="14"/>
  <c r="J488" i="14"/>
  <c r="J464" i="14"/>
  <c r="J454" i="14"/>
  <c r="J449" i="14"/>
  <c r="J401" i="14"/>
  <c r="J385" i="14"/>
  <c r="J338" i="14"/>
  <c r="J337" i="14"/>
  <c r="J335" i="14"/>
  <c r="J329" i="14"/>
  <c r="J290" i="14"/>
  <c r="J283" i="14"/>
  <c r="J244" i="14"/>
  <c r="J227" i="14"/>
  <c r="J192" i="14"/>
  <c r="J187" i="14"/>
  <c r="J181" i="14"/>
  <c r="J143" i="14"/>
  <c r="J110" i="14"/>
  <c r="J62" i="14"/>
  <c r="J61" i="14"/>
  <c r="J661" i="17"/>
  <c r="J290" i="17"/>
  <c r="I290" i="17"/>
  <c r="J665" i="17"/>
  <c r="J656" i="17"/>
  <c r="J643" i="17"/>
  <c r="J637" i="17"/>
  <c r="J619" i="17"/>
  <c r="J581" i="17"/>
  <c r="J556" i="17"/>
  <c r="J546" i="17"/>
  <c r="J518" i="17"/>
  <c r="J373" i="17"/>
  <c r="J368" i="17"/>
  <c r="J337" i="17"/>
  <c r="J318" i="17"/>
  <c r="J313" i="17"/>
  <c r="I313" i="17"/>
  <c r="J308" i="17"/>
  <c r="I308" i="17"/>
  <c r="J287" i="17"/>
  <c r="I287" i="17"/>
  <c r="J236" i="17"/>
  <c r="I236" i="17"/>
  <c r="J214" i="17"/>
  <c r="I214" i="17"/>
  <c r="J185" i="17"/>
  <c r="I185" i="17"/>
  <c r="J146" i="17"/>
  <c r="I146" i="17"/>
  <c r="J142" i="17"/>
  <c r="I142" i="17"/>
  <c r="J111" i="17"/>
  <c r="I111" i="17"/>
  <c r="J94" i="17"/>
  <c r="I94" i="17"/>
  <c r="J88" i="17"/>
  <c r="I88" i="17"/>
  <c r="J63" i="17"/>
  <c r="I63" i="17"/>
  <c r="J54" i="17"/>
  <c r="I54" i="17"/>
  <c r="J18" i="17"/>
  <c r="I18" i="17"/>
  <c r="J9" i="17"/>
  <c r="I9" i="17"/>
  <c r="J405" i="15"/>
  <c r="J260" i="15"/>
  <c r="J570" i="15"/>
  <c r="J561" i="15"/>
  <c r="J550" i="15"/>
  <c r="J544" i="15"/>
  <c r="J529" i="15"/>
  <c r="J498" i="15"/>
  <c r="J480" i="15"/>
  <c r="J471" i="15"/>
  <c r="J334" i="15"/>
  <c r="J329" i="15"/>
  <c r="J301" i="15"/>
  <c r="J283" i="15"/>
  <c r="J279" i="15"/>
  <c r="J275" i="15"/>
  <c r="J256" i="15"/>
  <c r="J216" i="15"/>
  <c r="J198" i="15"/>
  <c r="J167" i="15"/>
  <c r="J131" i="15"/>
  <c r="J127" i="15"/>
  <c r="J83" i="15"/>
  <c r="J76" i="15"/>
  <c r="J58" i="15"/>
  <c r="J49" i="15"/>
  <c r="J16" i="15"/>
  <c r="J8" i="15"/>
  <c r="J535" i="15"/>
  <c r="J522" i="15"/>
  <c r="J496" i="15"/>
  <c r="J469" i="15"/>
  <c r="J463" i="15"/>
  <c r="J450" i="15"/>
  <c r="J427" i="15"/>
  <c r="J417" i="15"/>
  <c r="J412" i="15"/>
  <c r="J370" i="15"/>
  <c r="J359" i="15"/>
  <c r="J313" i="15"/>
  <c r="J311" i="15"/>
  <c r="J323" i="15"/>
  <c r="J310" i="15"/>
  <c r="J303" i="15"/>
  <c r="J270" i="15"/>
  <c r="J268" i="15"/>
  <c r="J263" i="15"/>
  <c r="J233" i="15"/>
  <c r="J219" i="15"/>
  <c r="J189" i="15"/>
  <c r="J185" i="15"/>
  <c r="J180" i="15"/>
  <c r="J140" i="15"/>
  <c r="J115" i="15"/>
  <c r="J105" i="15"/>
  <c r="J63" i="15"/>
  <c r="J61" i="15"/>
  <c r="J164" i="15"/>
  <c r="J94" i="15"/>
  <c r="J208" i="15"/>
  <c r="J566" i="15"/>
  <c r="J396" i="15"/>
  <c r="J393" i="15"/>
  <c r="J383" i="15"/>
  <c r="J374" i="15"/>
  <c r="J345" i="15"/>
  <c r="J287" i="15"/>
  <c r="J247" i="15"/>
  <c r="J236" i="15"/>
  <c r="J159" i="15"/>
  <c r="J152" i="15"/>
  <c r="J111" i="15"/>
  <c r="J87" i="15"/>
  <c r="J12" i="15"/>
  <c r="J715" i="29" l="1"/>
  <c r="J697" i="29"/>
  <c r="J659" i="29"/>
  <c r="J626" i="29"/>
  <c r="J615" i="29"/>
  <c r="J597" i="29"/>
  <c r="J570" i="29"/>
  <c r="J557" i="29"/>
  <c r="J551" i="29"/>
  <c r="J497" i="29"/>
  <c r="J481" i="29"/>
  <c r="J423" i="29"/>
  <c r="J419" i="29"/>
  <c r="J418" i="29"/>
  <c r="J411" i="29"/>
  <c r="J367" i="29"/>
  <c r="J364" i="29"/>
  <c r="J356" i="29"/>
  <c r="J311" i="29"/>
  <c r="J290" i="29"/>
  <c r="J245" i="29"/>
  <c r="J239" i="29"/>
  <c r="J232" i="29"/>
  <c r="J186" i="29"/>
  <c r="J155" i="29"/>
  <c r="J144" i="29"/>
  <c r="J646" i="29"/>
  <c r="J129" i="29"/>
  <c r="J270" i="29"/>
  <c r="J213" i="29"/>
  <c r="J753" i="29"/>
  <c r="J541" i="29"/>
  <c r="J529" i="29"/>
  <c r="J526" i="29"/>
  <c r="J512" i="29"/>
  <c r="J501" i="29"/>
  <c r="J463" i="29"/>
  <c r="J389" i="29"/>
  <c r="J331" i="29"/>
  <c r="J316" i="29"/>
  <c r="J264" i="29"/>
  <c r="J208" i="29"/>
  <c r="J200" i="29"/>
  <c r="J193" i="29"/>
  <c r="J150" i="29"/>
  <c r="J118" i="29"/>
  <c r="J18" i="29"/>
  <c r="J71" i="29"/>
  <c r="J351" i="29"/>
  <c r="J757" i="29"/>
  <c r="J747" i="29"/>
  <c r="J733" i="29"/>
  <c r="J725" i="29"/>
  <c r="J706" i="29"/>
  <c r="J663" i="29"/>
  <c r="J637" i="29"/>
  <c r="J628" i="29"/>
  <c r="J450" i="29"/>
  <c r="J444" i="29"/>
  <c r="J409" i="29"/>
  <c r="J384" i="29"/>
  <c r="J378" i="29"/>
  <c r="J373" i="29"/>
  <c r="J346" i="29"/>
  <c r="J283" i="29"/>
  <c r="J255" i="29"/>
  <c r="J217" i="29"/>
  <c r="J172" i="29"/>
  <c r="J168" i="29"/>
  <c r="J133" i="29"/>
  <c r="J111" i="29"/>
  <c r="J101" i="29"/>
  <c r="J79" i="29"/>
  <c r="J66" i="29"/>
  <c r="J24" i="29"/>
  <c r="J14" i="29"/>
  <c r="J107" i="17"/>
  <c r="I107" i="17"/>
  <c r="J224" i="17"/>
  <c r="I224" i="17"/>
  <c r="J181" i="17"/>
  <c r="I181" i="17"/>
  <c r="J463" i="17"/>
  <c r="J452" i="17"/>
  <c r="J449" i="17"/>
  <c r="J439" i="17"/>
  <c r="J429" i="17"/>
  <c r="J386" i="17"/>
  <c r="J323" i="17"/>
  <c r="J271" i="17"/>
  <c r="I271" i="17"/>
  <c r="J258" i="17"/>
  <c r="I258" i="17"/>
  <c r="J220" i="17"/>
  <c r="I220" i="17"/>
  <c r="J177" i="17"/>
  <c r="I177" i="17"/>
  <c r="J169" i="17"/>
  <c r="I169" i="17"/>
  <c r="J163" i="17"/>
  <c r="I163" i="17"/>
  <c r="J128" i="17"/>
  <c r="I128" i="17"/>
  <c r="J99" i="17"/>
  <c r="I99" i="17"/>
  <c r="J13" i="17"/>
  <c r="I13" i="17"/>
  <c r="J628" i="17"/>
  <c r="J612" i="17"/>
  <c r="J578" i="17"/>
  <c r="J543" i="17"/>
  <c r="J532" i="17"/>
  <c r="J513" i="17"/>
  <c r="J489" i="17"/>
  <c r="J477" i="17"/>
  <c r="J471" i="17"/>
  <c r="J424" i="17"/>
  <c r="J406" i="17"/>
  <c r="J348" i="17"/>
  <c r="J347" i="17"/>
  <c r="J345" i="17"/>
  <c r="J339" i="17"/>
  <c r="J303" i="17"/>
  <c r="I303" i="17"/>
  <c r="J300" i="17"/>
  <c r="I300" i="17"/>
  <c r="J295" i="17"/>
  <c r="I295" i="17"/>
  <c r="J254" i="17"/>
  <c r="I254" i="17"/>
  <c r="J240" i="17"/>
  <c r="I240" i="17"/>
  <c r="J207" i="17"/>
  <c r="I207" i="17"/>
  <c r="J202" i="17"/>
  <c r="I202" i="17"/>
  <c r="J198" i="17"/>
  <c r="I198" i="17"/>
  <c r="J156" i="17"/>
  <c r="I156" i="17"/>
  <c r="J132" i="17"/>
  <c r="I132" i="17"/>
  <c r="J122" i="17"/>
  <c r="I122" i="17"/>
  <c r="J71" i="17"/>
  <c r="I71" i="17"/>
  <c r="J66" i="17"/>
  <c r="I66" i="17"/>
  <c r="J626" i="14"/>
  <c r="J617" i="14"/>
  <c r="J607" i="14"/>
  <c r="J600" i="14"/>
  <c r="J582" i="14"/>
  <c r="J543" i="14"/>
  <c r="J521" i="14"/>
  <c r="J512" i="14"/>
  <c r="J358" i="14"/>
  <c r="J352" i="14"/>
  <c r="J327" i="14"/>
  <c r="J306" i="14"/>
  <c r="J300" i="14"/>
  <c r="J295" i="14"/>
  <c r="J272" i="14"/>
  <c r="J222" i="14"/>
  <c r="J200" i="14"/>
  <c r="J168" i="14"/>
  <c r="J133" i="14"/>
  <c r="J129" i="14"/>
  <c r="J99" i="14"/>
  <c r="J81" i="14"/>
  <c r="J74" i="14"/>
  <c r="J58" i="14"/>
  <c r="J49" i="14"/>
  <c r="J16" i="14"/>
  <c r="J8" i="14"/>
  <c r="J96" i="14"/>
  <c r="J164" i="14"/>
  <c r="J214" i="14"/>
  <c r="J622" i="14"/>
  <c r="J441" i="14"/>
  <c r="J429" i="14"/>
  <c r="J426" i="14"/>
  <c r="J415" i="14"/>
  <c r="J405" i="14"/>
  <c r="J370" i="14"/>
  <c r="J311" i="14"/>
  <c r="J261" i="14"/>
  <c r="J249" i="14"/>
  <c r="J208" i="14"/>
  <c r="J161" i="14"/>
  <c r="J155" i="14"/>
  <c r="J149" i="14"/>
  <c r="J117" i="14"/>
  <c r="J85" i="14"/>
  <c r="J12" i="14"/>
  <c r="J113" i="18"/>
  <c r="J231" i="18"/>
  <c r="J185" i="18"/>
  <c r="J466" i="18"/>
  <c r="J456" i="18"/>
  <c r="J453" i="18"/>
  <c r="J440" i="18"/>
  <c r="J430" i="18"/>
  <c r="J388" i="18"/>
  <c r="J326" i="18"/>
  <c r="J277" i="18"/>
  <c r="J264" i="18"/>
  <c r="J226" i="18"/>
  <c r="J180" i="18"/>
  <c r="J173" i="18"/>
  <c r="J167" i="18"/>
  <c r="J135" i="18"/>
  <c r="J104" i="18"/>
  <c r="J13" i="18"/>
  <c r="J633" i="18"/>
  <c r="J618" i="18"/>
  <c r="J583" i="18"/>
  <c r="J548" i="18"/>
  <c r="J536" i="18"/>
  <c r="J517" i="18"/>
  <c r="J491" i="18"/>
  <c r="J480" i="18"/>
  <c r="J474" i="18"/>
  <c r="J425" i="18"/>
  <c r="J407" i="18"/>
  <c r="J355" i="18"/>
  <c r="J353" i="18"/>
  <c r="J351" i="18"/>
  <c r="J345" i="18"/>
  <c r="J308" i="18"/>
  <c r="J305" i="18"/>
  <c r="J300" i="18"/>
  <c r="J261" i="18"/>
  <c r="J247" i="18"/>
  <c r="J211" i="18"/>
  <c r="J207" i="18"/>
  <c r="J203" i="18"/>
  <c r="J160" i="18"/>
  <c r="J138" i="18"/>
  <c r="J128" i="18"/>
  <c r="J77" i="18"/>
  <c r="J72" i="18"/>
  <c r="J175" i="40"/>
  <c r="J369" i="40"/>
  <c r="J166" i="40"/>
  <c r="J118" i="40"/>
  <c r="J613" i="40"/>
  <c r="J599" i="40"/>
  <c r="J576" i="40"/>
  <c r="J556" i="40"/>
  <c r="J547" i="40"/>
  <c r="J543" i="40"/>
  <c r="J492" i="40"/>
  <c r="J465" i="40"/>
  <c r="J429" i="40"/>
  <c r="J415" i="40"/>
  <c r="J406" i="40"/>
  <c r="J401" i="40"/>
  <c r="J392" i="40"/>
  <c r="J348" i="40"/>
  <c r="J343" i="40"/>
  <c r="J335" i="40"/>
  <c r="J323" i="40"/>
  <c r="J312" i="40"/>
  <c r="J303" i="40"/>
  <c r="J277" i="40"/>
  <c r="J266" i="40"/>
  <c r="J218" i="40"/>
  <c r="J199" i="40"/>
  <c r="J189" i="40"/>
  <c r="J152" i="40"/>
  <c r="J98" i="40"/>
  <c r="J57" i="23"/>
  <c r="I57" i="23"/>
  <c r="J178" i="23"/>
  <c r="I178" i="23"/>
  <c r="J173" i="23"/>
  <c r="I173" i="23"/>
  <c r="J169" i="23"/>
  <c r="I169" i="23"/>
  <c r="J166" i="23"/>
  <c r="I166" i="23"/>
  <c r="J161" i="23"/>
  <c r="I161" i="23"/>
  <c r="J151" i="23"/>
  <c r="I151" i="23"/>
  <c r="J143" i="23"/>
  <c r="I143" i="23"/>
  <c r="J130" i="23"/>
  <c r="I130" i="23"/>
  <c r="J104" i="23"/>
  <c r="I104" i="23"/>
  <c r="J99" i="23"/>
  <c r="I99" i="23"/>
  <c r="J94" i="23"/>
  <c r="I94" i="23"/>
  <c r="J90" i="23"/>
  <c r="I90" i="23"/>
  <c r="J86" i="23"/>
  <c r="I86" i="23"/>
  <c r="J82" i="23"/>
  <c r="I82" i="23"/>
  <c r="J79" i="23"/>
  <c r="I79" i="23"/>
  <c r="J66" i="23"/>
  <c r="I66" i="23"/>
  <c r="J62" i="23"/>
  <c r="I62" i="23"/>
  <c r="J43" i="23"/>
  <c r="I43" i="23"/>
  <c r="J29" i="23"/>
  <c r="I29" i="23"/>
  <c r="J25" i="23"/>
  <c r="I25" i="23"/>
  <c r="J19" i="23"/>
  <c r="I19" i="23"/>
  <c r="J15" i="23"/>
  <c r="I15" i="23"/>
  <c r="J6" i="23"/>
  <c r="I6" i="23"/>
  <c r="J48" i="30"/>
  <c r="I48" i="30"/>
  <c r="J66" i="20"/>
  <c r="J232" i="16"/>
  <c r="J333" i="16"/>
  <c r="J318" i="16"/>
  <c r="J679" i="16"/>
  <c r="J214" i="16"/>
  <c r="J259" i="16"/>
  <c r="J5" i="16"/>
  <c r="J72" i="16"/>
  <c r="J132" i="16"/>
  <c r="J721" i="16"/>
  <c r="J711" i="16"/>
  <c r="J699" i="16"/>
  <c r="J692" i="16"/>
  <c r="J672" i="16"/>
  <c r="J630" i="16"/>
  <c r="J605" i="16"/>
  <c r="J594" i="16"/>
  <c r="J567" i="16"/>
  <c r="J416" i="16"/>
  <c r="J410" i="16"/>
  <c r="J373" i="16"/>
  <c r="J348" i="16"/>
  <c r="J342" i="16"/>
  <c r="J338" i="16"/>
  <c r="J266" i="16"/>
  <c r="J241" i="16"/>
  <c r="J158" i="16"/>
  <c r="J120" i="16"/>
  <c r="J98" i="16"/>
  <c r="J90" i="16"/>
  <c r="J65" i="16"/>
  <c r="J55" i="16"/>
  <c r="J25" i="16"/>
  <c r="J11" i="16"/>
  <c r="J48" i="54"/>
  <c r="I48" i="54"/>
  <c r="J180" i="54"/>
  <c r="I180" i="54"/>
  <c r="J177" i="54"/>
  <c r="I177" i="54"/>
  <c r="J174" i="54"/>
  <c r="I174" i="54"/>
  <c r="J171" i="54"/>
  <c r="I171" i="54"/>
  <c r="J168" i="54"/>
  <c r="I168" i="54"/>
  <c r="J158" i="54"/>
  <c r="I158" i="54"/>
  <c r="J151" i="54"/>
  <c r="I151" i="54"/>
  <c r="J148" i="54"/>
  <c r="I148" i="54"/>
  <c r="J140" i="54"/>
  <c r="I140" i="54"/>
  <c r="J107" i="54"/>
  <c r="I107" i="54"/>
  <c r="J105" i="54"/>
  <c r="I105" i="54"/>
  <c r="J95" i="54"/>
  <c r="I95" i="54"/>
  <c r="J92" i="54"/>
  <c r="I92" i="54"/>
  <c r="J90" i="54"/>
  <c r="I90" i="54"/>
  <c r="J88" i="54"/>
  <c r="I88" i="54"/>
  <c r="J81" i="54"/>
  <c r="I81" i="54"/>
  <c r="J65" i="54"/>
  <c r="I65" i="54"/>
  <c r="J56" i="54"/>
  <c r="I56" i="54"/>
  <c r="J46" i="54"/>
  <c r="I46" i="54"/>
  <c r="J36" i="54"/>
  <c r="I36" i="54"/>
  <c r="J35" i="54"/>
  <c r="I35" i="54"/>
  <c r="J27" i="54"/>
  <c r="I27" i="54"/>
  <c r="J23" i="54"/>
  <c r="I23" i="54"/>
  <c r="J21" i="54"/>
  <c r="I21" i="54"/>
  <c r="J17" i="54"/>
  <c r="I17" i="54"/>
  <c r="J13" i="54"/>
  <c r="I13" i="54"/>
  <c r="J8" i="54"/>
  <c r="I8" i="54"/>
  <c r="J4" i="54"/>
  <c r="I4" i="54"/>
  <c r="J25" i="54"/>
  <c r="I25" i="54"/>
  <c r="J170" i="54"/>
  <c r="I170" i="54"/>
  <c r="J166" i="54"/>
  <c r="I166" i="54"/>
  <c r="J156" i="54"/>
  <c r="I156" i="54"/>
  <c r="J146" i="54"/>
  <c r="I146" i="54"/>
  <c r="J144" i="54"/>
  <c r="I144" i="54"/>
  <c r="J139" i="54"/>
  <c r="I139" i="54"/>
  <c r="J134" i="54"/>
  <c r="I134" i="54"/>
  <c r="J130" i="54"/>
  <c r="I130" i="54"/>
  <c r="J128" i="54"/>
  <c r="I128" i="54"/>
  <c r="J116" i="54"/>
  <c r="I116" i="54"/>
  <c r="J113" i="54"/>
  <c r="I113" i="54"/>
  <c r="J103" i="54"/>
  <c r="I103" i="54"/>
  <c r="J101" i="54"/>
  <c r="I101" i="54"/>
  <c r="J99" i="54"/>
  <c r="I99" i="54"/>
  <c r="J98" i="54"/>
  <c r="I98" i="54"/>
  <c r="J96" i="54"/>
  <c r="I96" i="54"/>
  <c r="J86" i="54"/>
  <c r="I86" i="54"/>
  <c r="J85" i="54"/>
  <c r="I85" i="54"/>
  <c r="J82" i="54"/>
  <c r="I82" i="54"/>
  <c r="J75" i="54"/>
  <c r="I75" i="54"/>
  <c r="J67" i="54"/>
  <c r="I67" i="54"/>
  <c r="J63" i="54"/>
  <c r="I63" i="54"/>
  <c r="J54" i="54"/>
  <c r="I54" i="54"/>
  <c r="J53" i="54"/>
  <c r="I53" i="54"/>
  <c r="J51" i="54"/>
  <c r="I51" i="54"/>
  <c r="J38" i="54"/>
  <c r="I38" i="54"/>
  <c r="J33" i="54"/>
  <c r="I33" i="54"/>
  <c r="J30" i="54"/>
  <c r="I30" i="54"/>
  <c r="J18" i="54"/>
  <c r="I18" i="54"/>
  <c r="J2" i="54"/>
  <c r="I2" i="54"/>
  <c r="J432" i="35"/>
  <c r="J233" i="35"/>
  <c r="J155" i="35"/>
  <c r="J509" i="35"/>
  <c r="J500" i="35"/>
  <c r="J493" i="35"/>
  <c r="J486" i="35"/>
  <c r="J473" i="35"/>
  <c r="J441" i="35"/>
  <c r="J427" i="35"/>
  <c r="J419" i="35"/>
  <c r="J403" i="35"/>
  <c r="J303" i="35"/>
  <c r="J299" i="35"/>
  <c r="J273" i="35"/>
  <c r="J255" i="35"/>
  <c r="J251" i="35"/>
  <c r="J246" i="35"/>
  <c r="J229" i="35"/>
  <c r="J194" i="35"/>
  <c r="J176" i="35"/>
  <c r="J147" i="35"/>
  <c r="J120" i="35"/>
  <c r="J116" i="35"/>
  <c r="J91" i="35"/>
  <c r="J76" i="35"/>
  <c r="J70" i="35"/>
  <c r="J52" i="35"/>
  <c r="J45" i="35"/>
  <c r="J22" i="35"/>
  <c r="J8" i="35"/>
  <c r="J84" i="35"/>
  <c r="J479" i="35"/>
  <c r="J467" i="35"/>
  <c r="J439" i="35"/>
  <c r="J417" i="35"/>
  <c r="J410" i="35"/>
  <c r="J399" i="35"/>
  <c r="J378" i="35"/>
  <c r="J373" i="35"/>
  <c r="J368" i="35"/>
  <c r="J331" i="35"/>
  <c r="J320" i="35"/>
  <c r="J294" i="35"/>
  <c r="J284" i="35"/>
  <c r="J283" i="35"/>
  <c r="J282" i="35"/>
  <c r="J275" i="35"/>
  <c r="J241" i="35"/>
  <c r="J239" i="35"/>
  <c r="J236" i="35"/>
  <c r="J208" i="35"/>
  <c r="J198" i="35"/>
  <c r="J190" i="35"/>
  <c r="J167" i="35"/>
  <c r="J162" i="35"/>
  <c r="J125" i="35"/>
  <c r="J107" i="35"/>
  <c r="J98" i="35"/>
  <c r="J57" i="35"/>
  <c r="J4" i="35"/>
  <c r="J185" i="35"/>
  <c r="J144" i="35"/>
  <c r="J88" i="35"/>
  <c r="J505" i="35"/>
  <c r="J451" i="35"/>
  <c r="J361" i="35"/>
  <c r="J355" i="35"/>
  <c r="J351" i="35"/>
  <c r="J340" i="35"/>
  <c r="J335" i="35"/>
  <c r="J317" i="35"/>
  <c r="J309" i="35"/>
  <c r="J259" i="35"/>
  <c r="J220" i="35"/>
  <c r="J212" i="35"/>
  <c r="J135" i="35"/>
  <c r="J129" i="35"/>
  <c r="J104" i="35"/>
  <c r="J12" i="35"/>
  <c r="J354" i="19"/>
  <c r="J92" i="19"/>
  <c r="J360" i="19"/>
  <c r="J111" i="19"/>
  <c r="J506" i="19"/>
  <c r="J180" i="19"/>
  <c r="J98" i="19"/>
  <c r="J172" i="19"/>
  <c r="J217" i="19"/>
  <c r="J648" i="19"/>
  <c r="J464" i="19"/>
  <c r="J451" i="19"/>
  <c r="J448" i="19"/>
  <c r="J436" i="19"/>
  <c r="J424" i="19"/>
  <c r="J391" i="19"/>
  <c r="J323" i="19"/>
  <c r="J271" i="19"/>
  <c r="J259" i="19"/>
  <c r="J166" i="19"/>
  <c r="J159" i="19"/>
  <c r="J153" i="19"/>
  <c r="J114" i="19"/>
  <c r="J87" i="19"/>
  <c r="J18" i="19"/>
  <c r="J554" i="19"/>
  <c r="J574" i="19"/>
  <c r="J652" i="19"/>
  <c r="J643" i="19"/>
  <c r="J634" i="19"/>
  <c r="J626" i="19"/>
  <c r="J613" i="19"/>
  <c r="J569" i="19"/>
  <c r="J546" i="19"/>
  <c r="J538" i="19"/>
  <c r="J516" i="19"/>
  <c r="J382" i="19"/>
  <c r="J374" i="19"/>
  <c r="J341" i="19"/>
  <c r="J318" i="19"/>
  <c r="J313" i="19"/>
  <c r="J307" i="19"/>
  <c r="J289" i="19"/>
  <c r="J225" i="19"/>
  <c r="J205" i="19"/>
  <c r="J132" i="19"/>
  <c r="J128" i="19"/>
  <c r="J81" i="19"/>
  <c r="J73" i="19"/>
  <c r="J58" i="19"/>
  <c r="J50" i="19"/>
  <c r="J14" i="19"/>
  <c r="J240" i="19"/>
  <c r="J621" i="19"/>
  <c r="J606" i="19"/>
  <c r="J565" i="19"/>
  <c r="J535" i="19"/>
  <c r="J527" i="19"/>
  <c r="J512" i="19"/>
  <c r="J488" i="19"/>
  <c r="J476" i="19"/>
  <c r="J471" i="19"/>
  <c r="J420" i="19"/>
  <c r="J408" i="19"/>
  <c r="J351" i="19"/>
  <c r="J349" i="19"/>
  <c r="J343" i="19"/>
  <c r="J296" i="19"/>
  <c r="J254" i="19"/>
  <c r="J232" i="19"/>
  <c r="J191" i="19"/>
  <c r="J185" i="19"/>
  <c r="J145" i="19"/>
  <c r="J108" i="19"/>
  <c r="J64" i="19"/>
  <c r="J62" i="19"/>
  <c r="J46" i="57" l="1"/>
  <c r="I46" i="57"/>
  <c r="J153" i="57"/>
  <c r="I153" i="57"/>
  <c r="J148" i="57"/>
  <c r="I148" i="57"/>
  <c r="J143" i="57"/>
  <c r="I143" i="57"/>
  <c r="J142" i="57"/>
  <c r="I142" i="57"/>
  <c r="J137" i="57"/>
  <c r="I137" i="57"/>
  <c r="J130" i="57"/>
  <c r="I130" i="57"/>
  <c r="J124" i="57"/>
  <c r="I124" i="57"/>
  <c r="J114" i="57"/>
  <c r="I114" i="57"/>
  <c r="J88" i="57"/>
  <c r="I88" i="57"/>
  <c r="J83" i="57"/>
  <c r="I83" i="57"/>
  <c r="J81" i="57"/>
  <c r="I81" i="57"/>
  <c r="J76" i="57"/>
  <c r="I76" i="57"/>
  <c r="J71" i="57"/>
  <c r="I71" i="57"/>
  <c r="J67" i="57"/>
  <c r="I67" i="57"/>
  <c r="J63" i="57"/>
  <c r="I63" i="57"/>
  <c r="J54" i="57"/>
  <c r="I54" i="57"/>
  <c r="J50" i="57"/>
  <c r="I50" i="57"/>
  <c r="J37" i="57"/>
  <c r="I37" i="57"/>
  <c r="J27" i="57"/>
  <c r="I27" i="57"/>
  <c r="J23" i="57"/>
  <c r="I23" i="57"/>
  <c r="J16" i="57"/>
  <c r="I16" i="57"/>
  <c r="J12" i="57"/>
  <c r="I12" i="57"/>
  <c r="J3" i="57"/>
  <c r="I3" i="57"/>
  <c r="J26" i="3"/>
  <c r="I26" i="3"/>
  <c r="J124" i="11"/>
  <c r="I124" i="11"/>
  <c r="J20" i="11"/>
  <c r="I20" i="11"/>
  <c r="J81" i="11"/>
  <c r="I81" i="11"/>
  <c r="J61" i="11"/>
  <c r="I61" i="11"/>
  <c r="J10" i="11"/>
  <c r="I10" i="11"/>
  <c r="J177" i="12"/>
  <c r="I177" i="12"/>
  <c r="J118" i="12"/>
  <c r="I118" i="12"/>
  <c r="J100" i="12"/>
  <c r="I100" i="12"/>
  <c r="J36" i="9"/>
  <c r="J94" i="9"/>
  <c r="I36" i="9"/>
  <c r="I94" i="9"/>
  <c r="J42" i="9"/>
  <c r="I42" i="9"/>
  <c r="J25" i="9"/>
  <c r="I25" i="9"/>
  <c r="J75" i="9"/>
  <c r="I75" i="9"/>
  <c r="J18" i="9"/>
  <c r="I18" i="9"/>
  <c r="J123" i="9"/>
  <c r="I123" i="9"/>
  <c r="J90" i="9"/>
  <c r="I90" i="9"/>
  <c r="J73" i="9"/>
  <c r="I73" i="9"/>
  <c r="J51" i="9"/>
  <c r="I51" i="9"/>
  <c r="J119" i="9"/>
  <c r="I119" i="9"/>
  <c r="J46" i="5"/>
  <c r="I46" i="5"/>
  <c r="J14" i="5"/>
  <c r="I14" i="5"/>
  <c r="J151" i="5"/>
  <c r="I151" i="5"/>
  <c r="J106" i="5"/>
  <c r="I106" i="5"/>
  <c r="J286" i="40"/>
  <c r="J53" i="30"/>
  <c r="I53" i="30"/>
  <c r="J38" i="30"/>
  <c r="I38" i="30"/>
  <c r="J32" i="30"/>
  <c r="I32" i="30"/>
  <c r="J29" i="30"/>
  <c r="I29" i="30"/>
  <c r="J21" i="30"/>
  <c r="I21" i="30"/>
  <c r="J11" i="30"/>
  <c r="I11" i="30"/>
  <c r="J3" i="30"/>
  <c r="I3" i="30"/>
  <c r="J97" i="22"/>
  <c r="J91" i="22"/>
  <c r="J87" i="22"/>
  <c r="J78" i="22"/>
  <c r="J71" i="22"/>
  <c r="J66" i="22"/>
  <c r="J62" i="22"/>
  <c r="J60" i="22"/>
  <c r="J47" i="22"/>
  <c r="J40" i="22"/>
  <c r="J35" i="22"/>
  <c r="J76" i="21"/>
  <c r="I76" i="21"/>
  <c r="J64" i="21"/>
  <c r="I64" i="21"/>
  <c r="J61" i="21"/>
  <c r="I61" i="21"/>
  <c r="J58" i="21"/>
  <c r="I58" i="21"/>
  <c r="J52" i="21"/>
  <c r="I52" i="21"/>
  <c r="J48" i="21"/>
  <c r="I48" i="21"/>
  <c r="J47" i="21"/>
  <c r="I47" i="21"/>
  <c r="J38" i="21"/>
  <c r="I38" i="21"/>
  <c r="J32" i="21"/>
  <c r="I32" i="21"/>
  <c r="J27" i="21"/>
  <c r="I27" i="21"/>
  <c r="J22" i="21"/>
  <c r="I22" i="21"/>
  <c r="J14" i="21"/>
  <c r="I14" i="21"/>
  <c r="J9" i="21"/>
  <c r="I9" i="21"/>
  <c r="J2" i="21"/>
  <c r="I2" i="21"/>
  <c r="J124" i="20"/>
  <c r="J120" i="20"/>
  <c r="J113" i="20"/>
  <c r="J108" i="20"/>
  <c r="J104" i="20"/>
  <c r="J94" i="20"/>
  <c r="J88" i="20"/>
  <c r="J83" i="20"/>
  <c r="J74" i="20"/>
  <c r="J61" i="20"/>
  <c r="J57" i="20"/>
  <c r="J52" i="20"/>
  <c r="J47" i="20"/>
  <c r="J44" i="20"/>
  <c r="J35" i="20"/>
  <c r="J32" i="20"/>
  <c r="J25" i="20"/>
  <c r="J21" i="20"/>
  <c r="J13" i="20"/>
  <c r="J9" i="20"/>
  <c r="J3" i="20"/>
  <c r="J162" i="51"/>
  <c r="J535" i="51"/>
  <c r="J527" i="51"/>
  <c r="J518" i="51"/>
  <c r="J511" i="51"/>
  <c r="J496" i="51"/>
  <c r="J465" i="51"/>
  <c r="J450" i="51"/>
  <c r="J442" i="51"/>
  <c r="J422" i="51"/>
  <c r="J317" i="51"/>
  <c r="J313" i="51"/>
  <c r="J288" i="51"/>
  <c r="J271" i="51"/>
  <c r="J267" i="51"/>
  <c r="J262" i="51"/>
  <c r="J244" i="51"/>
  <c r="J202" i="51"/>
  <c r="J183" i="51"/>
  <c r="J155" i="51"/>
  <c r="J126" i="51"/>
  <c r="J122" i="51"/>
  <c r="J100" i="51"/>
  <c r="J82" i="51"/>
  <c r="J74" i="51"/>
  <c r="J57" i="51"/>
  <c r="J48" i="51"/>
  <c r="J21" i="51"/>
  <c r="J9" i="51"/>
  <c r="J95" i="51"/>
  <c r="J152" i="51"/>
  <c r="J192" i="51"/>
  <c r="J531" i="51"/>
  <c r="J437" i="51"/>
  <c r="J426" i="51"/>
  <c r="J376" i="51"/>
  <c r="J367" i="51"/>
  <c r="J363" i="51"/>
  <c r="J357" i="51"/>
  <c r="J349" i="51"/>
  <c r="J339" i="51"/>
  <c r="J332" i="51"/>
  <c r="J323" i="51"/>
  <c r="J302" i="51"/>
  <c r="J275" i="51"/>
  <c r="J234" i="51"/>
  <c r="J225" i="51"/>
  <c r="J188" i="51"/>
  <c r="J148" i="51"/>
  <c r="J141" i="51"/>
  <c r="J136" i="51"/>
  <c r="J112" i="51"/>
  <c r="J13" i="51"/>
  <c r="J90" i="51"/>
  <c r="J522" i="51"/>
  <c r="J503" i="51"/>
  <c r="J489" i="51"/>
  <c r="J463" i="51"/>
  <c r="J440" i="51"/>
  <c r="J431" i="51"/>
  <c r="J418" i="51"/>
  <c r="J397" i="51"/>
  <c r="J388" i="51"/>
  <c r="J384" i="51"/>
  <c r="J345" i="51"/>
  <c r="J335" i="51"/>
  <c r="J306" i="51"/>
  <c r="J297" i="51"/>
  <c r="J295" i="51"/>
  <c r="J294" i="51"/>
  <c r="J290" i="51"/>
  <c r="J257" i="51"/>
  <c r="J255" i="51"/>
  <c r="J251" i="51"/>
  <c r="J222" i="51"/>
  <c r="J208" i="51"/>
  <c r="J196" i="51"/>
  <c r="J175" i="51"/>
  <c r="J171" i="51"/>
  <c r="J167" i="51"/>
  <c r="J131" i="51"/>
  <c r="J116" i="51"/>
  <c r="J107" i="51"/>
  <c r="J62" i="51"/>
  <c r="J5" i="51"/>
  <c r="J143" i="16"/>
  <c r="J120" i="40"/>
  <c r="J120" i="14"/>
  <c r="J131" i="17"/>
  <c r="I131" i="17"/>
  <c r="J114" i="15"/>
  <c r="J17" i="19"/>
  <c r="J423" i="19"/>
  <c r="J11" i="15"/>
  <c r="J373" i="15"/>
  <c r="J62" i="18"/>
  <c r="J12" i="18"/>
  <c r="J429" i="18"/>
  <c r="J12" i="17"/>
  <c r="I12" i="17"/>
  <c r="J428" i="17"/>
  <c r="J58" i="17"/>
  <c r="I58" i="17"/>
  <c r="J470" i="16"/>
  <c r="J14" i="16"/>
  <c r="J131" i="40"/>
  <c r="J144" i="40"/>
  <c r="J11" i="14"/>
  <c r="J404" i="14"/>
  <c r="J284" i="40"/>
  <c r="J90" i="14"/>
  <c r="J24" i="14"/>
  <c r="J103" i="17"/>
  <c r="I103" i="17"/>
  <c r="J28" i="17"/>
  <c r="I28" i="17"/>
  <c r="J108" i="18"/>
  <c r="J30" i="18"/>
  <c r="J90" i="15"/>
  <c r="J25" i="15"/>
  <c r="J102" i="11" l="1"/>
  <c r="I102" i="11"/>
  <c r="J64" i="11"/>
  <c r="I64" i="11"/>
  <c r="J91" i="11"/>
  <c r="I91" i="11"/>
  <c r="J102" i="9"/>
  <c r="I102" i="9"/>
  <c r="J86" i="9"/>
  <c r="I86" i="9"/>
  <c r="J80" i="9"/>
  <c r="I80" i="9"/>
  <c r="J72" i="9"/>
  <c r="I72" i="9"/>
  <c r="J62" i="9"/>
  <c r="I62" i="9"/>
  <c r="J28" i="9"/>
  <c r="I28" i="9"/>
  <c r="J9" i="9"/>
  <c r="I9" i="9"/>
  <c r="J101" i="11"/>
  <c r="I101" i="11"/>
  <c r="J138" i="5"/>
  <c r="I138" i="5"/>
  <c r="J100" i="5"/>
  <c r="I100" i="5"/>
  <c r="J81" i="5"/>
  <c r="I81" i="5"/>
  <c r="J74" i="5"/>
  <c r="I74" i="5"/>
  <c r="J18" i="5"/>
  <c r="J53" i="5"/>
  <c r="I18" i="5"/>
  <c r="I53" i="5"/>
  <c r="J165" i="12"/>
  <c r="I165" i="12"/>
  <c r="J142" i="12"/>
  <c r="I142" i="12"/>
  <c r="J112" i="12"/>
  <c r="I112" i="12"/>
  <c r="J31" i="12"/>
  <c r="I31" i="12"/>
  <c r="J27" i="2"/>
  <c r="I27" i="2"/>
  <c r="J46" i="2"/>
  <c r="I46" i="2"/>
  <c r="J26" i="2"/>
  <c r="I26" i="2"/>
  <c r="J22" i="2"/>
  <c r="I22" i="2"/>
  <c r="J6" i="2"/>
  <c r="I6" i="2"/>
  <c r="J154" i="29" l="1"/>
  <c r="J115" i="51"/>
  <c r="J109" i="53"/>
  <c r="J106" i="35"/>
  <c r="J258" i="53"/>
  <c r="J433" i="53"/>
  <c r="J236" i="53"/>
  <c r="J140" i="53"/>
  <c r="J12" i="51"/>
  <c r="J348" i="51"/>
  <c r="J11" i="35"/>
  <c r="J334" i="35"/>
  <c r="J341" i="53"/>
  <c r="J12" i="53"/>
  <c r="J372" i="29"/>
  <c r="J500" i="29"/>
  <c r="J17" i="29"/>
  <c r="J474" i="29" l="1"/>
  <c r="J43" i="29"/>
  <c r="J722" i="29"/>
  <c r="J381" i="29"/>
  <c r="J315" i="35"/>
  <c r="J560" i="19"/>
  <c r="J632" i="19"/>
  <c r="J372" i="19"/>
  <c r="J442" i="19"/>
  <c r="J222" i="19"/>
  <c r="J624" i="19"/>
  <c r="J23" i="19"/>
  <c r="J150" i="19"/>
  <c r="J598" i="19"/>
  <c r="J219" i="48"/>
  <c r="I219" i="48"/>
  <c r="J381" i="18" l="1"/>
  <c r="J337" i="15"/>
  <c r="J419" i="16"/>
  <c r="J124" i="40"/>
  <c r="J104" i="12"/>
  <c r="I104" i="12"/>
  <c r="J582" i="19"/>
  <c r="J506" i="29"/>
  <c r="I50" i="11" l="1"/>
  <c r="J50" i="11"/>
  <c r="I37" i="11"/>
  <c r="J37" i="11"/>
  <c r="I97" i="11"/>
  <c r="J97" i="11"/>
  <c r="J83" i="46"/>
  <c r="J67" i="46"/>
  <c r="I67" i="46"/>
  <c r="J101" i="46"/>
  <c r="I101" i="46"/>
  <c r="J15" i="46"/>
  <c r="I15" i="46"/>
  <c r="J46" i="46"/>
  <c r="I46" i="46"/>
  <c r="J118" i="46"/>
  <c r="I118" i="46"/>
  <c r="J84" i="46"/>
  <c r="I84" i="46"/>
  <c r="J23" i="46"/>
  <c r="I23" i="46"/>
  <c r="J74" i="46"/>
  <c r="I74" i="46"/>
  <c r="J77" i="46"/>
  <c r="I77" i="46"/>
  <c r="J122" i="46"/>
  <c r="I122" i="46"/>
  <c r="J94" i="46"/>
  <c r="I94" i="46"/>
  <c r="J2" i="46"/>
  <c r="I2" i="46"/>
  <c r="J86" i="46"/>
  <c r="I86" i="46"/>
  <c r="J33" i="46"/>
  <c r="I33" i="46"/>
  <c r="J146" i="46"/>
  <c r="I146" i="46"/>
  <c r="J138" i="46"/>
  <c r="I138" i="46"/>
  <c r="J111" i="46"/>
  <c r="I111" i="46"/>
  <c r="J62" i="46"/>
  <c r="I62" i="46"/>
  <c r="J60" i="46"/>
  <c r="I60" i="46"/>
  <c r="J127" i="46"/>
  <c r="I127" i="46"/>
  <c r="J130" i="46"/>
  <c r="I130" i="46"/>
  <c r="J8" i="12"/>
  <c r="J96" i="12"/>
  <c r="J11" i="12"/>
  <c r="J90" i="12"/>
  <c r="J124" i="12"/>
  <c r="J132" i="12"/>
  <c r="J153" i="12"/>
  <c r="J191" i="12"/>
  <c r="I8" i="12"/>
  <c r="I96" i="12"/>
  <c r="I11" i="12"/>
  <c r="I90" i="12"/>
  <c r="I124" i="12"/>
  <c r="I132" i="12"/>
  <c r="I153" i="12"/>
  <c r="I191" i="12"/>
  <c r="J361" i="14" l="1"/>
  <c r="J271" i="14"/>
  <c r="J517" i="17"/>
  <c r="J376" i="17"/>
  <c r="J385" i="19"/>
  <c r="J55" i="19"/>
  <c r="J5" i="48"/>
  <c r="J241" i="48"/>
  <c r="I5" i="48"/>
  <c r="I241" i="48"/>
  <c r="J270" i="14" l="1"/>
  <c r="J63" i="36"/>
  <c r="I63" i="36"/>
  <c r="J61" i="36"/>
  <c r="I61" i="36"/>
  <c r="J100" i="40"/>
  <c r="J103" i="40"/>
  <c r="J115" i="40"/>
  <c r="J128" i="5"/>
  <c r="I128" i="5"/>
  <c r="J26" i="56"/>
  <c r="I26" i="56"/>
  <c r="J25" i="56"/>
  <c r="I25" i="56"/>
  <c r="J17" i="56"/>
  <c r="I17" i="56"/>
  <c r="J13" i="56"/>
  <c r="I13" i="56"/>
  <c r="J12" i="56"/>
  <c r="I12" i="56"/>
  <c r="J11" i="56"/>
  <c r="I11" i="56"/>
  <c r="J10" i="56"/>
  <c r="I10" i="56"/>
  <c r="J7" i="56"/>
  <c r="I7" i="56"/>
  <c r="J5" i="56"/>
  <c r="I5" i="56"/>
  <c r="J20" i="56"/>
  <c r="I20" i="56"/>
  <c r="J2" i="56"/>
  <c r="I2" i="56"/>
  <c r="J9" i="56"/>
  <c r="I9" i="56"/>
  <c r="J4" i="56"/>
  <c r="I4" i="56"/>
  <c r="J19" i="56"/>
  <c r="I19" i="56"/>
  <c r="J3" i="56"/>
  <c r="I3" i="56"/>
  <c r="J22" i="56"/>
  <c r="I22" i="56"/>
  <c r="J21" i="56"/>
  <c r="I21" i="56"/>
  <c r="J14" i="56"/>
  <c r="I14" i="56"/>
  <c r="J360" i="35"/>
  <c r="J371" i="35"/>
  <c r="J372" i="35"/>
  <c r="J397" i="35"/>
  <c r="J398" i="35"/>
  <c r="J296" i="35"/>
  <c r="J293" i="35"/>
  <c r="J292" i="35"/>
  <c r="J289" i="35"/>
  <c r="J281" i="35"/>
  <c r="J280" i="35"/>
  <c r="J274" i="35"/>
  <c r="J272" i="35"/>
  <c r="J263" i="35"/>
  <c r="J258" i="35"/>
  <c r="J254" i="35"/>
  <c r="J250" i="35"/>
  <c r="J245" i="35"/>
  <c r="J240" i="35"/>
  <c r="J238" i="35"/>
  <c r="J232" i="35"/>
  <c r="J228" i="35"/>
  <c r="J160" i="35"/>
  <c r="J161" i="35"/>
  <c r="J455" i="35"/>
  <c r="J93" i="35"/>
  <c r="J181" i="35"/>
  <c r="J416" i="35"/>
  <c r="J69" i="35"/>
  <c r="J440" i="35"/>
  <c r="J184" i="35"/>
  <c r="J207" i="35"/>
  <c r="J426" i="35"/>
  <c r="J418" i="35"/>
  <c r="J83" i="35"/>
  <c r="J504" i="35"/>
  <c r="J219" i="35"/>
  <c r="J103" i="35"/>
  <c r="J87" i="35"/>
  <c r="J409" i="35"/>
  <c r="J499" i="35"/>
  <c r="J354" i="35"/>
  <c r="J154" i="35"/>
  <c r="J438" i="35"/>
  <c r="J134" i="35"/>
  <c r="J492" i="35"/>
  <c r="J141" i="35"/>
  <c r="J166" i="35"/>
  <c r="J308" i="35"/>
  <c r="J119" i="35"/>
  <c r="J124" i="35"/>
  <c r="J302" i="35"/>
  <c r="J319" i="35"/>
  <c r="J51" i="35"/>
  <c r="J193" i="35"/>
  <c r="J472" i="35"/>
  <c r="J350" i="35"/>
  <c r="J466" i="35"/>
  <c r="J115" i="35"/>
  <c r="J330" i="35"/>
  <c r="J110" i="35"/>
  <c r="J402" i="35"/>
  <c r="J508" i="35"/>
  <c r="J128" i="35"/>
  <c r="J139" i="35"/>
  <c r="J175" i="35"/>
  <c r="J298" i="35"/>
  <c r="J44" i="35"/>
  <c r="J445" i="35"/>
  <c r="J7" i="35"/>
  <c r="J240" i="16" l="1"/>
  <c r="J643" i="16"/>
  <c r="J566" i="16"/>
  <c r="J555" i="14"/>
  <c r="J199" i="14"/>
  <c r="J491" i="14"/>
  <c r="J507" i="15"/>
  <c r="J197" i="15"/>
  <c r="J453" i="15"/>
  <c r="J421" i="51" l="1"/>
  <c r="J182" i="51"/>
  <c r="J474" i="51"/>
  <c r="J600" i="29"/>
  <c r="J254" i="29"/>
  <c r="J676" i="29"/>
  <c r="J414" i="53"/>
  <c r="J178" i="53"/>
  <c r="J468" i="53"/>
  <c r="J516" i="17"/>
  <c r="J213" i="17"/>
  <c r="I213" i="17"/>
  <c r="J594" i="17"/>
  <c r="J520" i="18"/>
  <c r="J218" i="18"/>
  <c r="J600" i="18"/>
  <c r="J87" i="11"/>
  <c r="I87" i="11"/>
  <c r="J68" i="11"/>
  <c r="I68" i="11"/>
  <c r="J25" i="11"/>
  <c r="I25" i="11"/>
  <c r="J55" i="11"/>
  <c r="I55" i="11"/>
  <c r="J13" i="9"/>
  <c r="I13" i="9"/>
  <c r="J50" i="9"/>
  <c r="I50" i="9"/>
  <c r="J163" i="12"/>
  <c r="I163" i="12"/>
  <c r="J170" i="12"/>
  <c r="I170" i="12"/>
  <c r="J144" i="12"/>
  <c r="I144" i="12"/>
  <c r="J109" i="12"/>
  <c r="I109" i="12"/>
  <c r="J57" i="12"/>
  <c r="I57" i="12"/>
  <c r="J28" i="12"/>
  <c r="I28" i="12"/>
  <c r="J612" i="14"/>
  <c r="J3" i="22" l="1"/>
  <c r="J53" i="23"/>
  <c r="I53" i="23"/>
  <c r="J50" i="23"/>
  <c r="I50" i="23"/>
  <c r="J78" i="23"/>
  <c r="I78" i="23"/>
  <c r="J5" i="23"/>
  <c r="I5" i="23"/>
  <c r="J177" i="23"/>
  <c r="I177" i="23"/>
  <c r="J90" i="22"/>
  <c r="J96" i="22"/>
  <c r="J77" i="22"/>
  <c r="J38" i="24"/>
  <c r="I38" i="24"/>
  <c r="J480" i="53"/>
  <c r="J486" i="51"/>
  <c r="J692" i="29"/>
  <c r="J403" i="16"/>
  <c r="J317" i="16"/>
  <c r="J600" i="16"/>
  <c r="J634" i="29"/>
  <c r="J437" i="29"/>
  <c r="J345" i="29"/>
  <c r="J90" i="40"/>
  <c r="J82" i="40"/>
  <c r="J69" i="40"/>
  <c r="J447" i="51"/>
  <c r="J308" i="51"/>
  <c r="J243" i="51"/>
  <c r="J440" i="53"/>
  <c r="J302" i="53"/>
  <c r="J237" i="53"/>
  <c r="J552" i="17"/>
  <c r="J362" i="17"/>
  <c r="J286" i="17"/>
  <c r="I286" i="17"/>
  <c r="J477" i="15"/>
  <c r="J325" i="15"/>
  <c r="J255" i="15"/>
  <c r="J290" i="18"/>
  <c r="J369" i="18"/>
  <c r="J556" i="18"/>
  <c r="J348" i="14"/>
  <c r="J518" i="14"/>
  <c r="J312" i="48"/>
  <c r="J206" i="48"/>
  <c r="J160" i="48"/>
  <c r="I312" i="48"/>
  <c r="I206" i="48"/>
  <c r="I160" i="48"/>
  <c r="J288" i="19"/>
  <c r="J366" i="19"/>
  <c r="J543" i="19"/>
  <c r="J300" i="19"/>
  <c r="J511" i="19"/>
  <c r="J97" i="19"/>
  <c r="I6" i="24"/>
  <c r="J293" i="48"/>
  <c r="I293" i="48"/>
  <c r="J335" i="48"/>
  <c r="I335" i="48"/>
  <c r="J118" i="48"/>
  <c r="I118" i="48"/>
  <c r="J166" i="48"/>
  <c r="I166" i="48"/>
  <c r="J86" i="19"/>
  <c r="J61" i="19"/>
  <c r="J515" i="19"/>
  <c r="J579" i="19"/>
  <c r="J204" i="19"/>
  <c r="J110" i="8" l="1"/>
  <c r="I110" i="8"/>
  <c r="J85" i="8"/>
  <c r="I85" i="8"/>
  <c r="J106" i="8"/>
  <c r="I106" i="8"/>
  <c r="J101" i="8"/>
  <c r="I101" i="8"/>
  <c r="J75" i="8"/>
  <c r="I75" i="8"/>
  <c r="J3" i="8"/>
  <c r="I3" i="8"/>
  <c r="J10" i="8"/>
  <c r="I10" i="8"/>
  <c r="J30" i="8"/>
  <c r="I30" i="8"/>
  <c r="J132" i="8"/>
  <c r="I132" i="8"/>
  <c r="J139" i="8"/>
  <c r="I139" i="8"/>
  <c r="J34" i="8"/>
  <c r="I34" i="8"/>
  <c r="J71" i="8"/>
  <c r="I71" i="8"/>
  <c r="J48" i="8"/>
  <c r="I48" i="8"/>
  <c r="J70" i="8"/>
  <c r="I70" i="8"/>
  <c r="J156" i="8"/>
  <c r="I156" i="8"/>
  <c r="J91" i="8"/>
  <c r="I91" i="8"/>
  <c r="J150" i="8"/>
  <c r="I150" i="8"/>
  <c r="J143" i="8"/>
  <c r="I143" i="8"/>
  <c r="J128" i="8"/>
  <c r="I128" i="8"/>
  <c r="J81" i="8"/>
  <c r="I81" i="8"/>
  <c r="J124" i="8"/>
  <c r="I124" i="8"/>
  <c r="J24" i="8"/>
  <c r="I24" i="8"/>
  <c r="J51" i="8"/>
  <c r="I51" i="8"/>
  <c r="J152" i="8"/>
  <c r="I152" i="8"/>
  <c r="J42" i="8"/>
  <c r="I42" i="8"/>
  <c r="J160" i="8"/>
  <c r="I160" i="8"/>
  <c r="J291" i="8"/>
  <c r="I291" i="8"/>
  <c r="J177" i="8"/>
  <c r="I177" i="8"/>
  <c r="J169" i="8"/>
  <c r="I169" i="8"/>
  <c r="J184" i="8"/>
  <c r="I184" i="8"/>
  <c r="J283" i="8"/>
  <c r="I283" i="8"/>
  <c r="J273" i="8"/>
  <c r="I273" i="8"/>
  <c r="J244" i="8"/>
  <c r="I244" i="8"/>
  <c r="J268" i="8"/>
  <c r="I268" i="8"/>
  <c r="J205" i="8"/>
  <c r="I205" i="8"/>
  <c r="J298" i="8"/>
  <c r="I298" i="8"/>
  <c r="J187" i="8"/>
  <c r="I187" i="8"/>
  <c r="J45" i="8"/>
  <c r="I45" i="8"/>
  <c r="J296" i="8"/>
  <c r="I296" i="8"/>
  <c r="J265" i="8"/>
  <c r="I265" i="8"/>
  <c r="J251" i="8"/>
  <c r="I251" i="8"/>
  <c r="J200" i="8"/>
  <c r="I200" i="8"/>
  <c r="J287" i="8"/>
  <c r="I287" i="8"/>
  <c r="J197" i="8"/>
  <c r="I197" i="8"/>
  <c r="J225" i="8"/>
  <c r="I225" i="8"/>
  <c r="J218" i="8"/>
  <c r="I218" i="8"/>
  <c r="J190" i="8"/>
  <c r="I190" i="8"/>
  <c r="J232" i="8"/>
  <c r="I232" i="8"/>
  <c r="J247" i="8"/>
  <c r="I247" i="8"/>
  <c r="J164" i="8"/>
  <c r="I164" i="8"/>
  <c r="J155" i="5"/>
  <c r="I155" i="5"/>
  <c r="J144" i="5"/>
  <c r="I144" i="5"/>
  <c r="J69" i="5"/>
  <c r="I69" i="5"/>
  <c r="J35" i="5"/>
  <c r="I35" i="5"/>
  <c r="J27" i="5"/>
  <c r="I27" i="5"/>
  <c r="J36" i="24"/>
  <c r="I36" i="24"/>
  <c r="J10" i="24"/>
  <c r="I10" i="24"/>
  <c r="J27" i="24"/>
  <c r="I27" i="24"/>
  <c r="J15" i="24"/>
  <c r="I15" i="24"/>
  <c r="J7" i="30" l="1"/>
  <c r="I7" i="30"/>
  <c r="J23" i="56"/>
  <c r="I23" i="56"/>
  <c r="J8" i="56"/>
  <c r="I8" i="56"/>
  <c r="J15" i="56"/>
  <c r="I15" i="56"/>
  <c r="J6" i="56"/>
  <c r="I6" i="56"/>
  <c r="J24" i="56"/>
  <c r="I24" i="56"/>
  <c r="J18" i="56"/>
  <c r="I18" i="56"/>
  <c r="J16" i="56"/>
  <c r="I16" i="56"/>
  <c r="J343" i="48"/>
  <c r="I343" i="48"/>
  <c r="J367" i="48"/>
  <c r="I367" i="48"/>
  <c r="J261" i="48"/>
  <c r="I261" i="48"/>
  <c r="J51" i="48"/>
  <c r="I51" i="48"/>
  <c r="J92" i="48"/>
  <c r="I92" i="48"/>
  <c r="J155" i="48"/>
  <c r="I155" i="48"/>
  <c r="J64" i="48"/>
  <c r="I64" i="48"/>
  <c r="J375" i="48"/>
  <c r="I375" i="48"/>
  <c r="J98" i="48"/>
  <c r="I98" i="48"/>
  <c r="J243" i="48"/>
  <c r="I243" i="48"/>
  <c r="J21" i="48"/>
  <c r="I21" i="48"/>
  <c r="J331" i="48"/>
  <c r="I331" i="48"/>
  <c r="J132" i="48"/>
  <c r="I132" i="48"/>
  <c r="J296" i="48"/>
  <c r="I296" i="48"/>
  <c r="J364" i="48"/>
  <c r="I364" i="48"/>
  <c r="J157" i="48"/>
  <c r="I157" i="48"/>
  <c r="J147" i="48"/>
  <c r="I147" i="48"/>
  <c r="J164" i="48"/>
  <c r="I164" i="48"/>
  <c r="J127" i="48"/>
  <c r="I127" i="48"/>
  <c r="J310" i="48"/>
  <c r="I310" i="48"/>
  <c r="J114" i="48"/>
  <c r="I114" i="48"/>
  <c r="J215" i="48"/>
  <c r="I215" i="48"/>
  <c r="J370" i="48"/>
  <c r="I370" i="48"/>
  <c r="J341" i="48"/>
  <c r="I341" i="48"/>
  <c r="J328" i="48"/>
  <c r="I328" i="48"/>
  <c r="J317" i="48"/>
  <c r="I317" i="48"/>
  <c r="J309" i="48"/>
  <c r="I309" i="48"/>
  <c r="J283" i="48"/>
  <c r="I283" i="48"/>
  <c r="J278" i="48"/>
  <c r="I278" i="48"/>
  <c r="J258" i="48"/>
  <c r="I258" i="48"/>
  <c r="J255" i="48"/>
  <c r="I255" i="48"/>
  <c r="J204" i="48"/>
  <c r="I204" i="48"/>
  <c r="J196" i="48"/>
  <c r="I196" i="48"/>
  <c r="J183" i="48"/>
  <c r="I183" i="48"/>
  <c r="J173" i="48"/>
  <c r="I173" i="48"/>
  <c r="J170" i="48"/>
  <c r="I170" i="48"/>
  <c r="J149" i="48"/>
  <c r="I149" i="48"/>
  <c r="J139" i="48"/>
  <c r="I139" i="48"/>
  <c r="J124" i="48"/>
  <c r="I124" i="48"/>
  <c r="J70" i="48"/>
  <c r="I70" i="48"/>
  <c r="J54" i="48"/>
  <c r="I54" i="48"/>
  <c r="J49" i="48"/>
  <c r="I49" i="48"/>
  <c r="J44" i="48"/>
  <c r="I44" i="48"/>
  <c r="J40" i="48"/>
  <c r="I40" i="48"/>
  <c r="J33" i="48"/>
  <c r="I33" i="48"/>
  <c r="J270" i="48"/>
  <c r="I270" i="48"/>
  <c r="J360" i="48"/>
  <c r="I360" i="48"/>
  <c r="J348" i="48"/>
  <c r="I348" i="48"/>
  <c r="J307" i="48"/>
  <c r="I307" i="48"/>
  <c r="J291" i="48"/>
  <c r="I291" i="48"/>
  <c r="J249" i="48"/>
  <c r="I249" i="48"/>
  <c r="J239" i="48"/>
  <c r="I239" i="48"/>
  <c r="J231" i="48"/>
  <c r="I231" i="48"/>
  <c r="J200" i="48"/>
  <c r="I200" i="48"/>
  <c r="J186" i="48"/>
  <c r="I186" i="48"/>
  <c r="J134" i="48"/>
  <c r="I134" i="48"/>
  <c r="J121" i="48"/>
  <c r="I121" i="48"/>
  <c r="J112" i="48"/>
  <c r="I112" i="48"/>
  <c r="J84" i="48"/>
  <c r="I84" i="48"/>
  <c r="J77" i="48"/>
  <c r="I77" i="48"/>
  <c r="J75" i="48"/>
  <c r="I75" i="48"/>
  <c r="J24" i="48"/>
  <c r="I24" i="48"/>
  <c r="J180" i="48"/>
  <c r="I180" i="48"/>
  <c r="J323" i="48"/>
  <c r="I323" i="48"/>
  <c r="J163" i="48"/>
  <c r="I163" i="48"/>
  <c r="J320" i="48"/>
  <c r="I320" i="48"/>
  <c r="J177" i="48"/>
  <c r="I177" i="48"/>
  <c r="J300" i="48"/>
  <c r="I300" i="48"/>
  <c r="J377" i="48"/>
  <c r="I377" i="48"/>
  <c r="J334" i="48"/>
  <c r="I334" i="48"/>
  <c r="J325" i="48"/>
  <c r="I325" i="48"/>
  <c r="J235" i="48"/>
  <c r="I235" i="48"/>
  <c r="J210" i="48"/>
  <c r="I210" i="48"/>
  <c r="J190" i="48"/>
  <c r="I190" i="48"/>
  <c r="J145" i="48"/>
  <c r="I145" i="48"/>
  <c r="J109" i="48"/>
  <c r="I109" i="48"/>
  <c r="J106" i="48"/>
  <c r="I106" i="48"/>
  <c r="J95" i="48"/>
  <c r="I95" i="48"/>
  <c r="J89" i="48"/>
  <c r="I89" i="48"/>
  <c r="J60" i="48"/>
  <c r="I60" i="48"/>
  <c r="J19" i="48"/>
  <c r="I19" i="48"/>
  <c r="J10" i="48"/>
  <c r="I10" i="48"/>
  <c r="J15" i="33"/>
  <c r="I15" i="33"/>
  <c r="J9" i="33"/>
  <c r="I9" i="33"/>
  <c r="J32" i="33"/>
  <c r="I32" i="33"/>
  <c r="J28" i="33"/>
  <c r="I28" i="33"/>
  <c r="J25" i="33"/>
  <c r="I25" i="33"/>
  <c r="J3" i="33"/>
  <c r="I3" i="33"/>
  <c r="J13" i="23"/>
  <c r="I13" i="23"/>
  <c r="J19" i="36" l="1"/>
  <c r="I19" i="36"/>
  <c r="J23" i="36"/>
  <c r="I23" i="36"/>
  <c r="J119" i="20"/>
  <c r="J87" i="20"/>
  <c r="J112" i="20"/>
  <c r="J43" i="20"/>
  <c r="J93" i="20"/>
  <c r="J63" i="20"/>
  <c r="J537" i="19"/>
  <c r="J46" i="36"/>
  <c r="I46" i="36"/>
  <c r="J8" i="36"/>
  <c r="I8" i="36"/>
  <c r="J33" i="36"/>
  <c r="I33" i="36"/>
  <c r="J31" i="36"/>
  <c r="I31" i="36"/>
  <c r="J44" i="36"/>
  <c r="I44" i="36"/>
  <c r="J41" i="36"/>
  <c r="I41" i="36"/>
  <c r="J55" i="36"/>
  <c r="I55" i="36"/>
  <c r="J62" i="36"/>
  <c r="I62" i="36"/>
  <c r="J42" i="36"/>
  <c r="I42" i="36"/>
  <c r="J4" i="36"/>
  <c r="I4" i="36"/>
  <c r="J12" i="36"/>
  <c r="I12" i="36"/>
  <c r="J38" i="36"/>
  <c r="I38" i="36"/>
  <c r="J52" i="36"/>
  <c r="I52" i="36"/>
  <c r="J34" i="36"/>
  <c r="I34" i="36"/>
  <c r="J27" i="36"/>
  <c r="I27" i="36"/>
  <c r="J67" i="36"/>
  <c r="I67" i="36"/>
  <c r="J119" i="16"/>
  <c r="J4" i="16"/>
  <c r="J43" i="16"/>
  <c r="J149" i="16"/>
  <c r="J124" i="16"/>
  <c r="J580" i="16"/>
  <c r="J162" i="16"/>
  <c r="J97" i="16"/>
  <c r="J231" i="16"/>
  <c r="J104" i="16"/>
  <c r="J68" i="16"/>
  <c r="J134" i="14"/>
  <c r="J4" i="14"/>
  <c r="J37" i="14"/>
  <c r="J276" i="14"/>
  <c r="J148" i="14"/>
  <c r="J84" i="14"/>
  <c r="J256" i="14"/>
  <c r="J500" i="14"/>
  <c r="J125" i="14"/>
  <c r="J103" i="18"/>
  <c r="J535" i="18"/>
  <c r="J141" i="18"/>
  <c r="J3" i="18"/>
  <c r="J44" i="18"/>
  <c r="J166" i="18"/>
  <c r="J174" i="51"/>
  <c r="J247" i="51"/>
  <c r="J256" i="51"/>
  <c r="J352" i="51"/>
  <c r="J85" i="51"/>
  <c r="J60" i="51"/>
  <c r="J439" i="51"/>
  <c r="J454" i="51"/>
  <c r="J81" i="51"/>
  <c r="J430" i="51"/>
  <c r="J101" i="51"/>
  <c r="J36" i="51"/>
  <c r="J4" i="51"/>
  <c r="J99" i="51"/>
  <c r="J132" i="29"/>
  <c r="J83" i="29"/>
  <c r="J136" i="29"/>
  <c r="J53" i="29"/>
  <c r="J8" i="29"/>
  <c r="J160" i="29"/>
  <c r="J297" i="29"/>
  <c r="J614" i="29"/>
  <c r="J110" i="29"/>
  <c r="J117" i="29"/>
  <c r="J79" i="53"/>
  <c r="J95" i="53"/>
  <c r="J424" i="53"/>
  <c r="J36" i="53"/>
  <c r="J207" i="53"/>
  <c r="J94" i="53"/>
  <c r="J170" i="53"/>
  <c r="J240" i="53"/>
  <c r="J431" i="53"/>
  <c r="J59" i="53"/>
  <c r="J83" i="53"/>
  <c r="J345" i="53"/>
  <c r="J60" i="53"/>
  <c r="J4" i="53"/>
  <c r="J55" i="40"/>
  <c r="J366" i="40"/>
  <c r="J405" i="40"/>
  <c r="J31" i="40"/>
  <c r="J11" i="40"/>
  <c r="J14" i="40"/>
  <c r="J7" i="40"/>
  <c r="J25" i="40"/>
  <c r="J559" i="40"/>
  <c r="J15" i="40"/>
  <c r="J123" i="40"/>
  <c r="J63" i="40"/>
  <c r="J491" i="40"/>
  <c r="J93" i="40"/>
  <c r="J120" i="15"/>
  <c r="J166" i="15"/>
  <c r="J98" i="15"/>
  <c r="J462" i="15"/>
  <c r="J485" i="15"/>
  <c r="J82" i="15"/>
  <c r="J145" i="15"/>
  <c r="J416" i="15"/>
  <c r="J468" i="15"/>
  <c r="J38" i="15"/>
  <c r="J86" i="15"/>
  <c r="J4" i="15"/>
  <c r="J481" i="17"/>
  <c r="J3" i="17"/>
  <c r="I3" i="17"/>
  <c r="J135" i="17"/>
  <c r="I135" i="17"/>
  <c r="J531" i="17"/>
  <c r="J162" i="17"/>
  <c r="I162" i="17"/>
  <c r="J488" i="17"/>
  <c r="J476" i="17"/>
  <c r="J41" i="17"/>
  <c r="I41" i="17"/>
  <c r="J98" i="17"/>
  <c r="I98" i="17"/>
  <c r="J121" i="19"/>
  <c r="J102" i="19"/>
  <c r="J127" i="19"/>
  <c r="J175" i="19"/>
  <c r="J293" i="19"/>
  <c r="J152" i="19"/>
  <c r="J41" i="19"/>
  <c r="J9" i="19"/>
  <c r="J526" i="19"/>
  <c r="J160" i="23"/>
  <c r="I160" i="23"/>
  <c r="J14" i="23"/>
  <c r="I14" i="23"/>
  <c r="J103" i="23"/>
  <c r="I103" i="23"/>
  <c r="J176" i="23"/>
  <c r="I176" i="23"/>
  <c r="J52" i="23"/>
  <c r="I52" i="23"/>
  <c r="J4" i="23"/>
  <c r="I4" i="23"/>
  <c r="J149" i="23"/>
  <c r="I149" i="23"/>
  <c r="J49" i="23"/>
  <c r="I49" i="23"/>
  <c r="J168" i="23"/>
  <c r="I168" i="23"/>
  <c r="J98" i="23"/>
  <c r="I98" i="23"/>
  <c r="J42" i="23"/>
  <c r="I42" i="23"/>
  <c r="J154" i="23"/>
  <c r="I154" i="23"/>
  <c r="J617" i="40"/>
  <c r="J150" i="40"/>
  <c r="J385" i="17"/>
  <c r="J423" i="17"/>
  <c r="J444" i="19"/>
  <c r="J190" i="19"/>
  <c r="J470" i="19"/>
  <c r="J447" i="19"/>
  <c r="J342" i="19"/>
  <c r="J380" i="19"/>
  <c r="J363" i="19"/>
  <c r="J454" i="19"/>
  <c r="J322" i="19"/>
  <c r="J304" i="19"/>
  <c r="J412" i="19"/>
  <c r="J197" i="19"/>
  <c r="J642" i="19"/>
  <c r="J625" i="19"/>
  <c r="J618" i="19"/>
  <c r="J295" i="19"/>
  <c r="J522" i="40"/>
  <c r="J198" i="40"/>
  <c r="J94" i="40"/>
  <c r="J260" i="40"/>
  <c r="J174" i="40"/>
  <c r="J293" i="40"/>
  <c r="J66" i="40"/>
  <c r="J350" i="40"/>
  <c r="J276" i="40"/>
  <c r="J107" i="40"/>
  <c r="J504" i="40"/>
  <c r="J6" i="40"/>
  <c r="J207" i="40"/>
  <c r="J410" i="40"/>
  <c r="J390" i="40"/>
  <c r="J151" i="40"/>
  <c r="J43" i="40"/>
  <c r="J127" i="40"/>
  <c r="J89" i="40"/>
  <c r="J322" i="16"/>
  <c r="J41" i="16"/>
  <c r="J282" i="16"/>
  <c r="J494" i="16"/>
  <c r="J562" i="16"/>
  <c r="J226" i="16"/>
  <c r="J332" i="16"/>
  <c r="J500" i="16"/>
  <c r="J676" i="16"/>
  <c r="J518" i="16"/>
  <c r="J374" i="16"/>
  <c r="J475" i="16"/>
  <c r="J453" i="16"/>
  <c r="J591" i="16"/>
  <c r="J691" i="16"/>
  <c r="J352" i="16"/>
  <c r="J633" i="16"/>
  <c r="J360" i="17" l="1"/>
  <c r="J206" i="17"/>
  <c r="I206" i="17"/>
  <c r="J470" i="17"/>
  <c r="J322" i="17"/>
  <c r="J572" i="17"/>
  <c r="J623" i="17"/>
  <c r="J453" i="17"/>
  <c r="J294" i="17"/>
  <c r="I294" i="17"/>
  <c r="J252" i="17"/>
  <c r="I252" i="17"/>
  <c r="J38" i="17"/>
  <c r="I38" i="17"/>
  <c r="J234" i="17"/>
  <c r="I234" i="17"/>
  <c r="J636" i="17"/>
  <c r="J184" i="17"/>
  <c r="I184" i="17"/>
  <c r="J76" i="17"/>
  <c r="I76" i="17"/>
  <c r="J411" i="17"/>
  <c r="J302" i="17"/>
  <c r="I302" i="17"/>
  <c r="J653" i="17"/>
  <c r="J201" i="17"/>
  <c r="I201" i="17"/>
  <c r="J371" i="17"/>
  <c r="J555" i="17"/>
  <c r="J448" i="17"/>
  <c r="J338" i="17"/>
  <c r="J272" i="18"/>
  <c r="J629" i="18"/>
  <c r="J447" i="18"/>
  <c r="J82" i="18"/>
  <c r="J344" i="18"/>
  <c r="J569" i="18"/>
  <c r="J188" i="18"/>
  <c r="J412" i="18"/>
  <c r="J528" i="18"/>
  <c r="J401" i="18"/>
  <c r="J307" i="18"/>
  <c r="J325" i="18"/>
  <c r="J41" i="18"/>
  <c r="J259" i="18"/>
  <c r="J457" i="18"/>
  <c r="J299" i="18"/>
  <c r="J655" i="18"/>
  <c r="J241" i="18"/>
  <c r="J577" i="18"/>
  <c r="J558" i="18"/>
  <c r="J206" i="18"/>
  <c r="J367" i="18"/>
  <c r="J473" i="18"/>
  <c r="J210" i="18"/>
  <c r="J528" i="14"/>
  <c r="J191" i="14"/>
  <c r="J448" i="14"/>
  <c r="J356" i="14"/>
  <c r="J346" i="14"/>
  <c r="J186" i="14"/>
  <c r="J425" i="14"/>
  <c r="J35" i="14"/>
  <c r="J282" i="14"/>
  <c r="J431" i="14"/>
  <c r="J587" i="14"/>
  <c r="J533" i="14"/>
  <c r="J310" i="14"/>
  <c r="J520" i="14"/>
  <c r="J219" i="14"/>
  <c r="J388" i="14"/>
  <c r="J289" i="14"/>
  <c r="J167" i="14"/>
  <c r="J213" i="14"/>
  <c r="J95" i="14"/>
  <c r="J328" i="14"/>
  <c r="J269" i="15"/>
  <c r="J490" i="15"/>
  <c r="J286" i="15"/>
  <c r="J188" i="15"/>
  <c r="J411" i="15"/>
  <c r="J322" i="15"/>
  <c r="J332" i="15"/>
  <c r="J533" i="15"/>
  <c r="J397" i="15"/>
  <c r="J262" i="15"/>
  <c r="J242" i="15"/>
  <c r="J93" i="15"/>
  <c r="J392" i="15"/>
  <c r="J214" i="15"/>
  <c r="J163" i="15"/>
  <c r="J362" i="15"/>
  <c r="J184" i="15"/>
  <c r="J479" i="15"/>
  <c r="J555" i="15"/>
  <c r="J302" i="15"/>
  <c r="J158" i="12"/>
  <c r="I158" i="12"/>
  <c r="J106" i="12"/>
  <c r="I106" i="12"/>
  <c r="J71" i="12"/>
  <c r="I71" i="12"/>
  <c r="J75" i="12"/>
  <c r="I75" i="12"/>
  <c r="J52" i="12"/>
  <c r="I52" i="12"/>
  <c r="J162" i="12"/>
  <c r="I162" i="12"/>
  <c r="J116" i="12"/>
  <c r="I116" i="12"/>
  <c r="J68" i="12"/>
  <c r="I68" i="12"/>
  <c r="J68" i="25"/>
  <c r="I68" i="25"/>
  <c r="J63" i="25"/>
  <c r="I63" i="25"/>
  <c r="J6" i="25"/>
  <c r="I6" i="25"/>
  <c r="J129" i="25"/>
  <c r="I129" i="25"/>
  <c r="J33" i="25"/>
  <c r="I33" i="25"/>
  <c r="J87" i="25"/>
  <c r="I87" i="25"/>
  <c r="J80" i="25"/>
  <c r="I80" i="25"/>
  <c r="J147" i="25"/>
  <c r="I147" i="25"/>
  <c r="J117" i="11"/>
  <c r="I117" i="11"/>
  <c r="J74" i="11"/>
  <c r="I74" i="11"/>
  <c r="J44" i="11"/>
  <c r="I44" i="11"/>
  <c r="J107" i="9"/>
  <c r="I107" i="9"/>
  <c r="J15" i="9"/>
  <c r="I15" i="9"/>
  <c r="J118" i="9"/>
  <c r="I118" i="9"/>
  <c r="J32" i="9"/>
  <c r="I32" i="9"/>
  <c r="J4" i="6" l="1"/>
  <c r="I4" i="6"/>
  <c r="J22" i="6"/>
  <c r="I22" i="6"/>
  <c r="J32" i="6"/>
  <c r="I32" i="6"/>
  <c r="J8" i="6"/>
  <c r="I8" i="6"/>
  <c r="J15" i="6"/>
  <c r="I15" i="6"/>
  <c r="J25" i="6"/>
  <c r="I25" i="6"/>
  <c r="J77" i="5"/>
  <c r="I77" i="5"/>
  <c r="J112" i="5"/>
  <c r="I112" i="5"/>
  <c r="J153" i="5"/>
  <c r="I153" i="5"/>
  <c r="J21" i="5"/>
  <c r="I21" i="5"/>
  <c r="J8" i="5"/>
  <c r="I8" i="5"/>
  <c r="J44" i="5"/>
  <c r="I44" i="5"/>
  <c r="J82" i="5"/>
  <c r="I82" i="5"/>
  <c r="J107" i="5"/>
  <c r="I107" i="5"/>
  <c r="J120" i="5"/>
  <c r="I120" i="5"/>
  <c r="J50" i="5"/>
  <c r="I50" i="5"/>
  <c r="J60" i="5"/>
  <c r="I60" i="5"/>
  <c r="J90" i="5"/>
  <c r="I90" i="5"/>
  <c r="J261" i="51"/>
  <c r="J274" i="15"/>
  <c r="J76" i="25"/>
  <c r="I76" i="25"/>
  <c r="J98" i="25"/>
  <c r="I98" i="25"/>
  <c r="J338" i="51"/>
  <c r="J229" i="51"/>
  <c r="J383" i="51"/>
  <c r="J200" i="51"/>
  <c r="J154" i="51"/>
  <c r="J510" i="51"/>
  <c r="J151" i="51"/>
  <c r="J417" i="51"/>
  <c r="J467" i="51"/>
  <c r="J289" i="51"/>
  <c r="J501" i="51"/>
  <c r="J370" i="51"/>
  <c r="J170" i="51"/>
  <c r="J366" i="51"/>
  <c r="J274" i="51"/>
  <c r="J305" i="51"/>
  <c r="J94" i="51"/>
  <c r="J220" i="51"/>
  <c r="J34" i="51"/>
  <c r="J224" i="53"/>
  <c r="J377" i="53"/>
  <c r="J447" i="53"/>
  <c r="J295" i="53"/>
  <c r="J419" i="53"/>
  <c r="J331" i="53"/>
  <c r="J214" i="53"/>
  <c r="J244" i="53"/>
  <c r="J149" i="53"/>
  <c r="J194" i="53"/>
  <c r="J503" i="53"/>
  <c r="J146" i="53"/>
  <c r="J410" i="53"/>
  <c r="J460" i="53"/>
  <c r="J283" i="53"/>
  <c r="J166" i="53"/>
  <c r="J494" i="53"/>
  <c r="J364" i="53"/>
  <c r="J359" i="53"/>
  <c r="J267" i="53"/>
  <c r="J299" i="53"/>
  <c r="J91" i="53"/>
  <c r="J34" i="53"/>
  <c r="J485" i="29"/>
  <c r="J410" i="29"/>
  <c r="J355" i="29"/>
  <c r="J486" i="29"/>
  <c r="J654" i="29"/>
  <c r="J550" i="29"/>
  <c r="J279" i="29"/>
  <c r="J746" i="29"/>
  <c r="J724" i="29"/>
  <c r="J596" i="29"/>
  <c r="J711" i="29"/>
  <c r="J531" i="29"/>
  <c r="J238" i="29"/>
  <c r="J525" i="29"/>
  <c r="J388" i="29"/>
  <c r="J244" i="29"/>
  <c r="J307" i="29"/>
  <c r="J49" i="29"/>
  <c r="J185" i="48"/>
  <c r="J179" i="48"/>
  <c r="J262" i="48"/>
  <c r="J351" i="48"/>
  <c r="I185" i="48"/>
  <c r="I179" i="48"/>
  <c r="I262" i="48"/>
  <c r="I351" i="48"/>
  <c r="J10" i="46" l="1"/>
  <c r="I10" i="46"/>
  <c r="J117" i="46"/>
  <c r="I117" i="46"/>
  <c r="J141" i="46"/>
  <c r="I141" i="46"/>
  <c r="J73" i="46"/>
  <c r="I73" i="46"/>
  <c r="J5" i="46"/>
  <c r="I5" i="46"/>
  <c r="J45" i="46"/>
  <c r="I45" i="46"/>
  <c r="J129" i="46"/>
  <c r="I129" i="46"/>
  <c r="J126" i="46"/>
  <c r="I126" i="46"/>
  <c r="J100" i="46"/>
  <c r="I100" i="46"/>
  <c r="J32" i="46"/>
  <c r="I32" i="46"/>
  <c r="J51" i="46"/>
  <c r="I51" i="46"/>
  <c r="J121" i="46"/>
  <c r="I121" i="46"/>
  <c r="J66" i="46"/>
  <c r="I66" i="46"/>
  <c r="J14" i="46"/>
  <c r="I14" i="46"/>
  <c r="J110" i="46"/>
  <c r="I110" i="46"/>
  <c r="I83" i="46"/>
  <c r="J440" i="16"/>
  <c r="J414" i="16"/>
  <c r="J720" i="16"/>
  <c r="J161" i="16"/>
  <c r="J400" i="16"/>
  <c r="J433" i="40"/>
  <c r="J550" i="40"/>
  <c r="J538" i="40"/>
  <c r="J598" i="40"/>
  <c r="J449" i="40"/>
  <c r="J532" i="40"/>
  <c r="J513" i="40"/>
  <c r="J588" i="40"/>
  <c r="J487" i="40"/>
  <c r="J322" i="53"/>
  <c r="J193" i="53"/>
  <c r="J525" i="53"/>
  <c r="J385" i="53"/>
  <c r="J119" i="53"/>
  <c r="J125" i="51" l="1"/>
  <c r="J391" i="51"/>
  <c r="J199" i="51"/>
  <c r="J329" i="51"/>
  <c r="J534" i="51"/>
  <c r="J130" i="51"/>
  <c r="J185" i="29"/>
  <c r="J278" i="29"/>
  <c r="J472" i="29"/>
  <c r="J562" i="29"/>
  <c r="J756" i="29"/>
  <c r="J435" i="29"/>
  <c r="J171" i="29"/>
  <c r="J433" i="17"/>
  <c r="J664" i="17"/>
  <c r="J57" i="17"/>
  <c r="I57" i="17"/>
  <c r="J400" i="17"/>
  <c r="J145" i="17"/>
  <c r="I145" i="17"/>
  <c r="J396" i="17"/>
  <c r="J155" i="17"/>
  <c r="I155" i="17"/>
  <c r="J114" i="17"/>
  <c r="I114" i="17"/>
  <c r="J264" i="17"/>
  <c r="I264" i="17"/>
  <c r="J584" i="17"/>
  <c r="J147" i="17"/>
  <c r="I147" i="17"/>
  <c r="J93" i="17"/>
  <c r="I93" i="17"/>
  <c r="J542" i="17"/>
  <c r="J434" i="18"/>
  <c r="J673" i="18"/>
  <c r="J149" i="18"/>
  <c r="J120" i="18"/>
  <c r="J400" i="18"/>
  <c r="J151" i="18"/>
  <c r="J589" i="18"/>
  <c r="J270" i="18"/>
  <c r="J395" i="18"/>
  <c r="J159" i="18"/>
  <c r="J61" i="18"/>
  <c r="J177" i="18"/>
  <c r="J99" i="18"/>
  <c r="J547" i="18"/>
  <c r="J132" i="14"/>
  <c r="J53" i="14"/>
  <c r="J509" i="14"/>
  <c r="J80" i="14"/>
  <c r="J545" i="14"/>
  <c r="J255" i="14"/>
  <c r="J102" i="14"/>
  <c r="J625" i="14"/>
  <c r="J409" i="14"/>
  <c r="J251" i="19"/>
  <c r="J651" i="19"/>
  <c r="J131" i="19"/>
  <c r="J54" i="19"/>
  <c r="J429" i="19"/>
  <c r="J80" i="19"/>
  <c r="J534" i="19"/>
  <c r="J403" i="19"/>
  <c r="J133" i="19"/>
  <c r="J52" i="15" l="1"/>
  <c r="J132" i="15"/>
  <c r="J377" i="15"/>
  <c r="J569" i="15"/>
  <c r="J130" i="15"/>
  <c r="J312" i="15"/>
  <c r="J501" i="15"/>
  <c r="J482" i="15"/>
  <c r="J352" i="15"/>
  <c r="J139" i="15"/>
  <c r="J156" i="15"/>
  <c r="J467" i="15"/>
  <c r="J81" i="15"/>
  <c r="J77" i="12"/>
  <c r="I77" i="12"/>
  <c r="J30" i="3" l="1"/>
  <c r="I30" i="3"/>
  <c r="J8" i="3"/>
  <c r="J14" i="3"/>
  <c r="J18" i="3"/>
  <c r="J22" i="3"/>
  <c r="I8" i="3"/>
  <c r="I14" i="3"/>
  <c r="I18" i="3"/>
  <c r="I22" i="3"/>
  <c r="J172" i="12"/>
  <c r="I172" i="12"/>
  <c r="J102" i="12"/>
  <c r="I102" i="12"/>
  <c r="J66" i="12"/>
  <c r="I66" i="12"/>
  <c r="J49" i="12"/>
  <c r="I49" i="12"/>
  <c r="J108" i="9"/>
  <c r="I108" i="9"/>
  <c r="I106" i="11"/>
  <c r="J2" i="11"/>
  <c r="I2" i="11"/>
  <c r="J15" i="55" l="1"/>
  <c r="I15" i="55"/>
  <c r="J32" i="55"/>
  <c r="I32" i="55"/>
  <c r="J29" i="55"/>
  <c r="I29" i="55"/>
  <c r="J44" i="55"/>
  <c r="I44" i="55"/>
  <c r="J35" i="55"/>
  <c r="I35" i="55"/>
  <c r="J42" i="55"/>
  <c r="I42" i="55"/>
  <c r="J4" i="55"/>
  <c r="I4" i="55"/>
  <c r="J27" i="55"/>
  <c r="I27" i="55"/>
  <c r="J26" i="55"/>
  <c r="I26" i="55"/>
  <c r="J19" i="55"/>
  <c r="I19" i="55"/>
  <c r="J7" i="55"/>
  <c r="I7" i="55"/>
  <c r="J38" i="55"/>
  <c r="I38" i="55"/>
  <c r="J10" i="55"/>
  <c r="I10" i="55"/>
  <c r="J22" i="55"/>
  <c r="I22" i="55"/>
  <c r="J13" i="55"/>
  <c r="I13" i="55"/>
  <c r="I45" i="55"/>
  <c r="J45" i="55"/>
  <c r="J295" i="18"/>
  <c r="J289" i="17"/>
  <c r="I289" i="17"/>
  <c r="J405" i="17"/>
  <c r="J311" i="40"/>
  <c r="J391" i="40"/>
  <c r="J428" i="40"/>
  <c r="J214" i="48"/>
  <c r="I214" i="48"/>
  <c r="J377" i="18"/>
  <c r="J372" i="17"/>
  <c r="J324" i="40"/>
  <c r="J357" i="14"/>
  <c r="J381" i="19"/>
  <c r="J259" i="15"/>
  <c r="J241" i="15"/>
  <c r="J554" i="15"/>
  <c r="J333" i="15"/>
  <c r="J529" i="16"/>
  <c r="J614" i="16"/>
  <c r="J703" i="16"/>
  <c r="J415" i="16"/>
  <c r="J178" i="16"/>
  <c r="J134" i="51"/>
  <c r="J521" i="51"/>
  <c r="J316" i="51"/>
  <c r="J449" i="29"/>
  <c r="J129" i="53"/>
  <c r="J513" i="53"/>
  <c r="J310" i="53"/>
  <c r="J114" i="9" l="1"/>
  <c r="I114" i="9"/>
  <c r="J99" i="9"/>
  <c r="I99" i="9"/>
  <c r="J69" i="9"/>
  <c r="I69" i="9"/>
  <c r="J65" i="9"/>
  <c r="I65" i="9"/>
  <c r="J604" i="19"/>
  <c r="J86" i="25"/>
  <c r="I86" i="25"/>
  <c r="J452" i="53"/>
  <c r="J53" i="17"/>
  <c r="I53" i="17"/>
  <c r="J161" i="17"/>
  <c r="I161" i="17"/>
  <c r="J27" i="17"/>
  <c r="I27" i="17"/>
  <c r="J616" i="17"/>
  <c r="J642" i="17"/>
  <c r="J344" i="17"/>
  <c r="J35" i="17"/>
  <c r="I35" i="17"/>
  <c r="J245" i="17"/>
  <c r="I245" i="17"/>
  <c r="J391" i="17"/>
  <c r="J597" i="17"/>
  <c r="J176" i="17"/>
  <c r="I176" i="17"/>
  <c r="J213" i="16"/>
  <c r="J648" i="16"/>
  <c r="J621" i="16"/>
  <c r="J434" i="16"/>
  <c r="J180" i="16"/>
  <c r="J194" i="16"/>
  <c r="J668" i="16"/>
  <c r="J59" i="16"/>
  <c r="J485" i="18"/>
  <c r="J252" i="18"/>
  <c r="J179" i="18"/>
  <c r="J165" i="18"/>
  <c r="J604" i="18"/>
  <c r="J393" i="18"/>
  <c r="J184" i="18"/>
  <c r="J38" i="18"/>
  <c r="J134" i="18"/>
  <c r="J643" i="18"/>
  <c r="J29" i="18"/>
  <c r="J622" i="18"/>
  <c r="J578" i="14"/>
  <c r="J23" i="14"/>
  <c r="J231" i="14"/>
  <c r="J599" i="14"/>
  <c r="J31" i="14"/>
  <c r="J116" i="14"/>
  <c r="J48" i="14"/>
  <c r="J457" i="14"/>
  <c r="J207" i="14"/>
  <c r="J377" i="14"/>
  <c r="J621" i="14"/>
  <c r="J558" i="14"/>
  <c r="J147" i="14"/>
  <c r="J424" i="14"/>
  <c r="J163" i="14"/>
  <c r="J449" i="51" l="1"/>
  <c r="J119" i="51"/>
  <c r="J477" i="51"/>
  <c r="J459" i="51"/>
  <c r="J494" i="51"/>
  <c r="J147" i="51"/>
  <c r="J481" i="51"/>
  <c r="J51" i="51"/>
  <c r="J230" i="51"/>
  <c r="J135" i="51"/>
  <c r="J145" i="51"/>
  <c r="J207" i="51"/>
  <c r="J438" i="51"/>
  <c r="J191" i="51"/>
  <c r="J311" i="51"/>
  <c r="J328" i="51"/>
  <c r="J336" i="48"/>
  <c r="J225" i="48"/>
  <c r="J96" i="48"/>
  <c r="J346" i="48"/>
  <c r="I336" i="48"/>
  <c r="I225" i="48"/>
  <c r="I96" i="48"/>
  <c r="I346" i="48"/>
  <c r="J225" i="53"/>
  <c r="J130" i="53"/>
  <c r="J442" i="53"/>
  <c r="J51" i="53"/>
  <c r="J475" i="53"/>
  <c r="J143" i="53"/>
  <c r="J488" i="53"/>
  <c r="J471" i="53"/>
  <c r="J112" i="53"/>
  <c r="J430" i="53"/>
  <c r="J321" i="53"/>
  <c r="J305" i="53"/>
  <c r="J510" i="15"/>
  <c r="J144" i="15"/>
  <c r="J24" i="15"/>
  <c r="J34" i="15"/>
  <c r="J224" i="15"/>
  <c r="J420" i="15"/>
  <c r="J350" i="15"/>
  <c r="J158" i="15"/>
  <c r="J317" i="15"/>
  <c r="J543" i="15"/>
  <c r="J527" i="15"/>
  <c r="J653" i="29"/>
  <c r="J679" i="29"/>
  <c r="J207" i="29"/>
  <c r="J702" i="29"/>
  <c r="J468" i="29"/>
  <c r="J524" i="40"/>
  <c r="J193" i="40"/>
  <c r="J372" i="40"/>
  <c r="J247" i="40"/>
  <c r="J285" i="40"/>
  <c r="J41" i="40"/>
  <c r="J621" i="40"/>
  <c r="J170" i="40"/>
  <c r="J217" i="40"/>
  <c r="J272" i="40"/>
  <c r="J165" i="19"/>
  <c r="J400" i="19"/>
  <c r="J610" i="19"/>
  <c r="J654" i="18" l="1"/>
  <c r="J568" i="18"/>
  <c r="J564" i="17"/>
  <c r="J648" i="17"/>
  <c r="J41" i="25" l="1"/>
  <c r="I41" i="25"/>
  <c r="J2" i="25"/>
  <c r="I2" i="25"/>
  <c r="J632" i="18" l="1"/>
  <c r="J609" i="18"/>
  <c r="J595" i="18"/>
  <c r="J588" i="18"/>
  <c r="J576" i="18"/>
  <c r="J567" i="18"/>
  <c r="J543" i="18"/>
  <c r="J542" i="18"/>
  <c r="J534" i="18"/>
  <c r="J499" i="18"/>
  <c r="J484" i="18"/>
  <c r="J478" i="18"/>
  <c r="J472" i="18"/>
  <c r="J445" i="18"/>
  <c r="J433" i="18"/>
  <c r="J411" i="18"/>
  <c r="J397" i="18"/>
  <c r="J398" i="18"/>
  <c r="J372" i="18"/>
  <c r="J362" i="18"/>
  <c r="J360" i="18"/>
  <c r="J330" i="18"/>
  <c r="J324" i="18"/>
  <c r="J294" i="18"/>
  <c r="J287" i="18"/>
  <c r="J269" i="18"/>
  <c r="J271" i="18"/>
  <c r="J275" i="18"/>
  <c r="J251" i="18"/>
  <c r="J235" i="18"/>
  <c r="J230" i="18"/>
  <c r="J183" i="18"/>
  <c r="J158" i="18"/>
  <c r="J154" i="18"/>
  <c r="J112" i="18"/>
  <c r="J80" i="18"/>
  <c r="J75" i="18"/>
  <c r="J60" i="18"/>
  <c r="J43" i="18"/>
  <c r="J28" i="18"/>
  <c r="J22" i="18"/>
  <c r="J609" i="17"/>
  <c r="J583" i="17"/>
  <c r="J522" i="17"/>
  <c r="J480" i="17"/>
  <c r="J432" i="17"/>
  <c r="J353" i="17"/>
  <c r="J293" i="17"/>
  <c r="I293" i="17"/>
  <c r="J283" i="17"/>
  <c r="I283" i="17"/>
  <c r="J277" i="17"/>
  <c r="I277" i="17"/>
  <c r="J263" i="17"/>
  <c r="I263" i="17"/>
  <c r="J223" i="17"/>
  <c r="I223" i="17"/>
  <c r="J180" i="17"/>
  <c r="I180" i="17"/>
  <c r="J97" i="17"/>
  <c r="I97" i="17"/>
  <c r="J40" i="17"/>
  <c r="I40" i="17"/>
  <c r="J26" i="17"/>
  <c r="I26" i="17"/>
  <c r="J571" i="17"/>
  <c r="J475" i="17"/>
  <c r="J469" i="17"/>
  <c r="J321" i="17"/>
  <c r="J268" i="17"/>
  <c r="I268" i="17"/>
  <c r="J244" i="17"/>
  <c r="I244" i="17"/>
  <c r="J153" i="17"/>
  <c r="I153" i="17"/>
  <c r="J544" i="17"/>
  <c r="J537" i="17"/>
  <c r="J530" i="17"/>
  <c r="J365" i="17"/>
  <c r="J311" i="17"/>
  <c r="I311" i="17"/>
  <c r="J265" i="17"/>
  <c r="I265" i="17"/>
  <c r="J173" i="17"/>
  <c r="I173" i="17"/>
  <c r="J106" i="17"/>
  <c r="I106" i="17"/>
  <c r="J647" i="17"/>
  <c r="J627" i="17"/>
  <c r="J563" i="17"/>
  <c r="J539" i="17"/>
  <c r="J410" i="17"/>
  <c r="J398" i="17"/>
  <c r="J355" i="17"/>
  <c r="J228" i="17"/>
  <c r="I228" i="17"/>
  <c r="J205" i="17"/>
  <c r="I205" i="17"/>
  <c r="J69" i="17"/>
  <c r="I69" i="17"/>
  <c r="J22" i="17"/>
  <c r="I22" i="17"/>
  <c r="J149" i="19"/>
  <c r="J110" i="25"/>
  <c r="I110" i="25"/>
  <c r="J54" i="25"/>
  <c r="I54" i="25"/>
  <c r="J29" i="25"/>
  <c r="I29" i="25"/>
  <c r="J479" i="19" l="1"/>
  <c r="J369" i="19"/>
  <c r="J216" i="19"/>
  <c r="J171" i="19"/>
  <c r="J553" i="19"/>
  <c r="J40" i="19"/>
  <c r="J639" i="19"/>
  <c r="J359" i="19"/>
  <c r="J600" i="19"/>
  <c r="J5" i="19"/>
  <c r="J263" i="19"/>
  <c r="J196" i="19"/>
  <c r="J573" i="19"/>
  <c r="J275" i="19"/>
  <c r="J587" i="19"/>
  <c r="J28" i="19"/>
  <c r="J428" i="19"/>
  <c r="J264" i="19"/>
  <c r="J321" i="19"/>
  <c r="J285" i="19"/>
  <c r="J324" i="35" l="1"/>
  <c r="J346" i="35"/>
  <c r="J431" i="35"/>
  <c r="J444" i="35"/>
  <c r="J450" i="35"/>
  <c r="J316" i="35"/>
  <c r="J16" i="35"/>
  <c r="J56" i="35"/>
  <c r="J60" i="35"/>
  <c r="J92" i="35"/>
  <c r="J189" i="35"/>
  <c r="J211" i="35"/>
  <c r="J111" i="48"/>
  <c r="I111" i="48"/>
  <c r="J366" i="48"/>
  <c r="I366" i="48"/>
  <c r="J265" i="48"/>
  <c r="I265" i="48"/>
  <c r="J83" i="48"/>
  <c r="I83" i="48"/>
  <c r="J238" i="48"/>
  <c r="I238" i="48"/>
  <c r="J248" i="48"/>
  <c r="I248" i="48"/>
  <c r="J23" i="18"/>
  <c r="J76" i="18"/>
  <c r="J81" i="18"/>
  <c r="J116" i="18"/>
  <c r="J172" i="18"/>
  <c r="J225" i="18"/>
  <c r="J236" i="18"/>
  <c r="J276" i="18"/>
  <c r="J331" i="18"/>
  <c r="J363" i="18"/>
  <c r="J399" i="18"/>
  <c r="J439" i="18"/>
  <c r="J446" i="18"/>
  <c r="J465" i="18"/>
  <c r="J527" i="18"/>
  <c r="J544" i="18"/>
  <c r="J660" i="18"/>
  <c r="J669" i="18"/>
  <c r="J17" i="18"/>
  <c r="J67" i="18"/>
  <c r="J107" i="18"/>
  <c r="J127" i="18"/>
  <c r="J202" i="18"/>
  <c r="J223" i="18"/>
  <c r="J246" i="18"/>
  <c r="J254" i="18"/>
  <c r="J263" i="18"/>
  <c r="J304" i="18"/>
  <c r="J350" i="18"/>
  <c r="J354" i="18"/>
  <c r="J387" i="18"/>
  <c r="J406" i="18"/>
  <c r="J424" i="18"/>
  <c r="J479" i="18"/>
  <c r="J490" i="18"/>
  <c r="J562" i="18"/>
  <c r="J582" i="18"/>
  <c r="J617" i="18"/>
  <c r="J8" i="18"/>
  <c r="J56" i="18"/>
  <c r="J93" i="18"/>
  <c r="J145" i="18"/>
  <c r="J156" i="18"/>
  <c r="J197" i="18"/>
  <c r="J214" i="18"/>
  <c r="J260" i="18"/>
  <c r="J316" i="18"/>
  <c r="J320" i="18"/>
  <c r="J342" i="18"/>
  <c r="J373" i="18"/>
  <c r="J501" i="18"/>
  <c r="J585" i="18"/>
  <c r="J624" i="18"/>
  <c r="J649" i="18"/>
  <c r="J663" i="18"/>
  <c r="J549" i="18"/>
  <c r="J312" i="18"/>
  <c r="J242" i="18"/>
  <c r="J9" i="11"/>
  <c r="J19" i="11"/>
  <c r="J23" i="11"/>
  <c r="J32" i="11"/>
  <c r="J60" i="11"/>
  <c r="J80" i="11"/>
  <c r="I9" i="11"/>
  <c r="I19" i="11"/>
  <c r="I23" i="11"/>
  <c r="I32" i="11"/>
  <c r="I60" i="11"/>
  <c r="I80" i="11"/>
  <c r="J24" i="9"/>
  <c r="J35" i="9"/>
  <c r="J39" i="9"/>
  <c r="J54" i="9"/>
  <c r="J57" i="9"/>
  <c r="J78" i="9"/>
  <c r="J89" i="9"/>
  <c r="J93" i="9"/>
  <c r="J106" i="9"/>
  <c r="J122" i="9"/>
  <c r="I24" i="9"/>
  <c r="I35" i="9"/>
  <c r="I39" i="9"/>
  <c r="I54" i="9"/>
  <c r="I57" i="9"/>
  <c r="I78" i="9"/>
  <c r="I89" i="9"/>
  <c r="I93" i="9"/>
  <c r="I106" i="9"/>
  <c r="I122" i="9"/>
  <c r="J58" i="5"/>
  <c r="I58" i="5"/>
  <c r="J51" i="5"/>
  <c r="I51" i="5"/>
  <c r="J98" i="5"/>
  <c r="I98" i="5"/>
  <c r="J149" i="5"/>
  <c r="I149" i="5"/>
  <c r="J137" i="5"/>
  <c r="I137" i="5"/>
  <c r="J105" i="5"/>
  <c r="I105" i="5"/>
  <c r="J16" i="5"/>
  <c r="I16" i="5"/>
  <c r="J12" i="5"/>
  <c r="I12" i="5"/>
  <c r="J178" i="54"/>
  <c r="I178" i="54"/>
  <c r="I176" i="54"/>
  <c r="J176" i="54"/>
  <c r="I141" i="54"/>
  <c r="J141" i="54"/>
  <c r="I126" i="54"/>
  <c r="J126" i="54"/>
  <c r="I122" i="54"/>
  <c r="J122" i="54"/>
  <c r="I119" i="54"/>
  <c r="J119" i="54"/>
  <c r="I111" i="54"/>
  <c r="J111" i="54"/>
  <c r="I78" i="54"/>
  <c r="J78" i="54"/>
  <c r="I62" i="54"/>
  <c r="J62" i="54"/>
  <c r="I59" i="54"/>
  <c r="J59" i="54"/>
  <c r="I40" i="54"/>
  <c r="J40" i="54"/>
  <c r="I32" i="54"/>
  <c r="J32" i="54"/>
  <c r="I19" i="54"/>
  <c r="J19" i="54"/>
  <c r="I7" i="54"/>
  <c r="J7" i="54"/>
  <c r="I165" i="54"/>
  <c r="J165" i="54"/>
  <c r="I68" i="54"/>
  <c r="J68" i="54"/>
  <c r="I155" i="54"/>
  <c r="J155" i="54"/>
  <c r="I152" i="54"/>
  <c r="J152" i="54"/>
  <c r="I133" i="54"/>
  <c r="J133" i="54"/>
  <c r="I129" i="54"/>
  <c r="J129" i="54"/>
  <c r="I115" i="54"/>
  <c r="J115" i="54"/>
  <c r="I112" i="54"/>
  <c r="J112" i="54"/>
  <c r="I109" i="54"/>
  <c r="J109" i="54"/>
  <c r="I100" i="54"/>
  <c r="J100" i="54"/>
  <c r="I97" i="54"/>
  <c r="J97" i="54"/>
  <c r="I84" i="54"/>
  <c r="J84" i="54"/>
  <c r="I74" i="54"/>
  <c r="J74" i="54"/>
  <c r="I69" i="54"/>
  <c r="J69" i="54"/>
  <c r="I66" i="54"/>
  <c r="J66" i="54"/>
  <c r="I58" i="54"/>
  <c r="J58" i="54"/>
  <c r="I50" i="54"/>
  <c r="J50" i="54"/>
  <c r="I29" i="54"/>
  <c r="J29" i="54"/>
  <c r="I24" i="54"/>
  <c r="J24" i="54"/>
  <c r="I16" i="54"/>
  <c r="J16" i="54"/>
  <c r="I57" i="54"/>
  <c r="J57" i="54"/>
  <c r="I64" i="54"/>
  <c r="J64" i="54"/>
  <c r="I167" i="54"/>
  <c r="J167" i="54"/>
  <c r="I157" i="54"/>
  <c r="J157" i="54"/>
  <c r="I106" i="54"/>
  <c r="J106" i="54"/>
  <c r="I94" i="54"/>
  <c r="J94" i="54"/>
  <c r="I87" i="54"/>
  <c r="J87" i="54"/>
  <c r="I147" i="54"/>
  <c r="J147" i="54"/>
  <c r="I173" i="54"/>
  <c r="J173" i="54"/>
  <c r="I150" i="54"/>
  <c r="J150" i="54"/>
  <c r="I135" i="54"/>
  <c r="J135" i="54"/>
  <c r="I104" i="54"/>
  <c r="J104" i="54"/>
  <c r="I91" i="54"/>
  <c r="J91" i="54"/>
  <c r="I89" i="54"/>
  <c r="J89" i="54"/>
  <c r="I72" i="54"/>
  <c r="J72" i="54"/>
  <c r="I55" i="54"/>
  <c r="J55" i="54"/>
  <c r="I47" i="54"/>
  <c r="J47" i="54"/>
  <c r="I42" i="54"/>
  <c r="J42" i="54"/>
  <c r="I37" i="54"/>
  <c r="J37" i="54"/>
  <c r="I34" i="54"/>
  <c r="J34" i="54"/>
  <c r="I20" i="54"/>
  <c r="J20" i="54"/>
  <c r="I12" i="54"/>
  <c r="J12" i="54"/>
  <c r="I3" i="54"/>
  <c r="J3" i="54"/>
  <c r="J254" i="53"/>
  <c r="J195" i="53"/>
  <c r="J434" i="53"/>
  <c r="J517" i="53"/>
  <c r="J510" i="53"/>
  <c r="J489" i="53"/>
  <c r="J457" i="53"/>
  <c r="J398" i="53"/>
  <c r="J306" i="53"/>
  <c r="J281" i="53"/>
  <c r="J263" i="53"/>
  <c r="J259" i="53"/>
  <c r="J215" i="53"/>
  <c r="J174" i="53"/>
  <c r="J155" i="53"/>
  <c r="J141" i="53"/>
  <c r="J124" i="53"/>
  <c r="J116" i="53"/>
  <c r="J72" i="53"/>
  <c r="J47" i="53"/>
  <c r="J8" i="53"/>
  <c r="J16" i="53"/>
  <c r="J521" i="53"/>
  <c r="J516" i="53"/>
  <c r="J418" i="53"/>
  <c r="J369" i="53"/>
  <c r="J355" i="53"/>
  <c r="J349" i="53"/>
  <c r="J324" i="53"/>
  <c r="J272" i="53"/>
  <c r="J228" i="53"/>
  <c r="J189" i="53"/>
  <c r="J183" i="53"/>
  <c r="J135" i="53"/>
  <c r="J105" i="53"/>
  <c r="J63" i="53"/>
  <c r="J20" i="53"/>
  <c r="J206" i="53"/>
  <c r="J482" i="53"/>
  <c r="J455" i="53"/>
  <c r="J444" i="53"/>
  <c r="J390" i="53"/>
  <c r="J381" i="53"/>
  <c r="J337" i="53"/>
  <c r="J327" i="53"/>
  <c r="J316" i="53"/>
  <c r="J290" i="53"/>
  <c r="J287" i="53"/>
  <c r="J248" i="53"/>
  <c r="J218" i="53"/>
  <c r="J208" i="53"/>
  <c r="J200" i="53"/>
  <c r="J182" i="53"/>
  <c r="J165" i="53"/>
  <c r="J161" i="53"/>
  <c r="J125" i="53"/>
  <c r="J100" i="53"/>
  <c r="J87" i="53"/>
  <c r="J55" i="53"/>
  <c r="J17" i="17"/>
  <c r="J70" i="17"/>
  <c r="J75" i="17"/>
  <c r="J110" i="17"/>
  <c r="J127" i="17"/>
  <c r="J168" i="17"/>
  <c r="J219" i="17"/>
  <c r="J229" i="17"/>
  <c r="J270" i="17"/>
  <c r="J356" i="17"/>
  <c r="J399" i="17"/>
  <c r="J438" i="17"/>
  <c r="J444" i="17"/>
  <c r="J462" i="17"/>
  <c r="J524" i="17"/>
  <c r="J540" i="17"/>
  <c r="J652" i="17"/>
  <c r="J660" i="17"/>
  <c r="J8" i="17"/>
  <c r="J52" i="17"/>
  <c r="J87" i="17"/>
  <c r="J141" i="17"/>
  <c r="J151" i="17"/>
  <c r="J174" i="17"/>
  <c r="J192" i="17"/>
  <c r="J210" i="17"/>
  <c r="J235" i="17"/>
  <c r="J253" i="17"/>
  <c r="J307" i="17"/>
  <c r="J312" i="17"/>
  <c r="J317" i="17"/>
  <c r="J336" i="17"/>
  <c r="J367" i="17"/>
  <c r="J395" i="17"/>
  <c r="J498" i="17"/>
  <c r="J545" i="17"/>
  <c r="J554" i="17"/>
  <c r="J580" i="17"/>
  <c r="J618" i="17"/>
  <c r="J655" i="17"/>
  <c r="J62" i="17"/>
  <c r="J102" i="17"/>
  <c r="J121" i="17"/>
  <c r="J154" i="17"/>
  <c r="J197" i="17"/>
  <c r="J218" i="17"/>
  <c r="J239" i="17"/>
  <c r="J247" i="17"/>
  <c r="J257" i="17"/>
  <c r="J299" i="17"/>
  <c r="J384" i="17"/>
  <c r="J487" i="17"/>
  <c r="J558" i="17"/>
  <c r="J577" i="17"/>
  <c r="J611" i="17"/>
  <c r="I17" i="17"/>
  <c r="I70" i="17"/>
  <c r="I75" i="17"/>
  <c r="I110" i="17"/>
  <c r="I127" i="17"/>
  <c r="I168" i="17"/>
  <c r="I219" i="17"/>
  <c r="I229" i="17"/>
  <c r="I270" i="17"/>
  <c r="I8" i="17"/>
  <c r="I52" i="17"/>
  <c r="I87" i="17"/>
  <c r="I141" i="17"/>
  <c r="I151" i="17"/>
  <c r="I174" i="17"/>
  <c r="I192" i="17"/>
  <c r="I210" i="17"/>
  <c r="I235" i="17"/>
  <c r="I253" i="17"/>
  <c r="I307" i="17"/>
  <c r="I312" i="17"/>
  <c r="I62" i="17"/>
  <c r="I102" i="17"/>
  <c r="I121" i="17"/>
  <c r="I154" i="17"/>
  <c r="I197" i="17"/>
  <c r="I218" i="17"/>
  <c r="I239" i="17"/>
  <c r="I247" i="17"/>
  <c r="I257" i="17"/>
  <c r="I299" i="17"/>
  <c r="J106" i="40" l="1"/>
  <c r="J181" i="40"/>
  <c r="J221" i="40"/>
  <c r="J249" i="40"/>
  <c r="J254" i="40"/>
  <c r="J265" i="40"/>
  <c r="J291" i="40"/>
  <c r="J298" i="40"/>
  <c r="J302" i="40"/>
  <c r="J306" i="40"/>
  <c r="J315" i="40"/>
  <c r="J322" i="40"/>
  <c r="J330" i="40"/>
  <c r="J334" i="40"/>
  <c r="J342" i="40"/>
  <c r="J355" i="40"/>
  <c r="J373" i="40"/>
  <c r="J382" i="40"/>
  <c r="J386" i="40"/>
  <c r="J400" i="40"/>
  <c r="J414" i="40"/>
  <c r="J422" i="40"/>
  <c r="J440" i="40"/>
  <c r="J454" i="40"/>
  <c r="J464" i="40"/>
  <c r="J473" i="40"/>
  <c r="J498" i="40"/>
  <c r="J510" i="40"/>
  <c r="J516" i="40"/>
  <c r="J527" i="40"/>
  <c r="J542" i="40"/>
  <c r="J546" i="40"/>
  <c r="J575" i="40"/>
  <c r="J583" i="40"/>
  <c r="J604" i="40"/>
  <c r="J610" i="40"/>
  <c r="J612" i="40"/>
  <c r="J30" i="40"/>
  <c r="J38" i="40"/>
  <c r="J165" i="40"/>
  <c r="J340" i="40"/>
  <c r="J378" i="40"/>
  <c r="J458" i="40"/>
  <c r="J562" i="40"/>
  <c r="J581" i="40"/>
  <c r="J597" i="40"/>
  <c r="J280" i="40"/>
  <c r="J363" i="40"/>
  <c r="J607" i="40"/>
  <c r="J54" i="40"/>
  <c r="J58" i="40"/>
  <c r="J135" i="40"/>
  <c r="J145" i="40"/>
  <c r="J163" i="40"/>
  <c r="J347" i="40"/>
  <c r="J361" i="40"/>
  <c r="J380" i="40"/>
  <c r="J10" i="16"/>
  <c r="J20" i="16"/>
  <c r="J54" i="16"/>
  <c r="J64" i="16"/>
  <c r="J71" i="16"/>
  <c r="J77" i="16"/>
  <c r="J89" i="16"/>
  <c r="J110" i="16"/>
  <c r="J131" i="16"/>
  <c r="J139" i="16"/>
  <c r="J157" i="16"/>
  <c r="J169" i="16"/>
  <c r="J172" i="16"/>
  <c r="J187" i="16"/>
  <c r="J192" i="16"/>
  <c r="J219" i="16"/>
  <c r="J225" i="16"/>
  <c r="J236" i="16"/>
  <c r="J245" i="16"/>
  <c r="J248" i="16"/>
  <c r="J258" i="16"/>
  <c r="J265" i="16"/>
  <c r="J269" i="16"/>
  <c r="J275" i="16"/>
  <c r="J277" i="16"/>
  <c r="J285" i="16"/>
  <c r="J290" i="16"/>
  <c r="J303" i="16"/>
  <c r="J330" i="16"/>
  <c r="J337" i="16"/>
  <c r="J341" i="16"/>
  <c r="J347" i="16"/>
  <c r="J372" i="16"/>
  <c r="J380" i="16"/>
  <c r="J385" i="16"/>
  <c r="J393" i="16"/>
  <c r="J409" i="16"/>
  <c r="J428" i="16"/>
  <c r="J443" i="16"/>
  <c r="J448" i="16"/>
  <c r="J465" i="16"/>
  <c r="J481" i="16"/>
  <c r="J487" i="16"/>
  <c r="J509" i="16"/>
  <c r="J524" i="16"/>
  <c r="J536" i="16"/>
  <c r="J546" i="16"/>
  <c r="J573" i="16"/>
  <c r="J587" i="16"/>
  <c r="J593" i="16"/>
  <c r="J604" i="16"/>
  <c r="J608" i="16"/>
  <c r="J625" i="16"/>
  <c r="J629" i="16"/>
  <c r="J663" i="16"/>
  <c r="J671" i="16"/>
  <c r="J698" i="16"/>
  <c r="J708" i="16"/>
  <c r="J710" i="16"/>
  <c r="J716" i="16"/>
  <c r="J23" i="29"/>
  <c r="J30" i="29"/>
  <c r="J90" i="29"/>
  <c r="J199" i="29"/>
  <c r="J263" i="29"/>
  <c r="J275" i="29"/>
  <c r="J330" i="29"/>
  <c r="J394" i="29"/>
  <c r="J476" i="29"/>
  <c r="J511" i="29"/>
  <c r="J520" i="29"/>
  <c r="J540" i="29"/>
  <c r="J607" i="29"/>
  <c r="J741" i="29"/>
  <c r="J752" i="29"/>
  <c r="J13" i="29"/>
  <c r="J65" i="29"/>
  <c r="J100" i="29"/>
  <c r="J167" i="29"/>
  <c r="J181" i="29"/>
  <c r="J205" i="29"/>
  <c r="J224" i="29"/>
  <c r="J250" i="29"/>
  <c r="J282" i="29"/>
  <c r="J310" i="29"/>
  <c r="J377" i="29"/>
  <c r="J383" i="29"/>
  <c r="J408" i="29"/>
  <c r="J443" i="29"/>
  <c r="J581" i="29"/>
  <c r="J627" i="29"/>
  <c r="J662" i="29"/>
  <c r="J705" i="29"/>
  <c r="J732" i="29"/>
  <c r="J745" i="29"/>
  <c r="J371" i="29"/>
  <c r="J342" i="29"/>
  <c r="J78" i="29"/>
  <c r="J123" i="29"/>
  <c r="J143" i="29"/>
  <c r="J184" i="29"/>
  <c r="J231" i="29"/>
  <c r="J237" i="29"/>
  <c r="J260" i="29"/>
  <c r="J289" i="29"/>
  <c r="J301" i="29"/>
  <c r="J315" i="29"/>
  <c r="J363" i="29"/>
  <c r="J417" i="29"/>
  <c r="J422" i="29"/>
  <c r="J462" i="29"/>
  <c r="J480" i="29"/>
  <c r="J496" i="29"/>
  <c r="J556" i="29"/>
  <c r="J569" i="29"/>
  <c r="J640" i="29"/>
  <c r="J658" i="29"/>
  <c r="J696" i="29"/>
  <c r="J166" i="51"/>
  <c r="J186" i="51"/>
  <c r="J206" i="51"/>
  <c r="J214" i="51"/>
  <c r="J224" i="51"/>
  <c r="J254" i="51"/>
  <c r="J293" i="51"/>
  <c r="J296" i="51"/>
  <c r="J322" i="51"/>
  <c r="J334" i="51"/>
  <c r="J344" i="51"/>
  <c r="J387" i="51"/>
  <c r="J396" i="51"/>
  <c r="J451" i="51"/>
  <c r="J462" i="51"/>
  <c r="J488" i="51"/>
  <c r="J213" i="51"/>
  <c r="J240" i="51"/>
  <c r="J111" i="51"/>
  <c r="J20" i="51"/>
  <c r="J61" i="51"/>
  <c r="J64" i="51"/>
  <c r="J98" i="51"/>
  <c r="J140" i="51"/>
  <c r="J187" i="51"/>
  <c r="J195" i="51"/>
  <c r="J233" i="51"/>
  <c r="J278" i="51"/>
  <c r="J301" i="51"/>
  <c r="J331" i="51"/>
  <c r="J356" i="51"/>
  <c r="J362" i="51"/>
  <c r="J375" i="51"/>
  <c r="J425" i="51"/>
  <c r="J436" i="51"/>
  <c r="J525" i="51"/>
  <c r="J530" i="51"/>
  <c r="J16" i="51"/>
  <c r="J8" i="51"/>
  <c r="J47" i="51"/>
  <c r="J121" i="51"/>
  <c r="J73" i="51"/>
  <c r="J161" i="51"/>
  <c r="J221" i="51"/>
  <c r="J178" i="51"/>
  <c r="J287" i="51"/>
  <c r="J405" i="51"/>
  <c r="J495" i="51"/>
  <c r="J266" i="51"/>
  <c r="J270" i="51"/>
  <c r="J526" i="51"/>
  <c r="J312" i="51"/>
  <c r="J464" i="51"/>
  <c r="J517" i="51"/>
  <c r="J441" i="51"/>
  <c r="J201" i="51"/>
  <c r="J106" i="51"/>
  <c r="J89" i="51"/>
  <c r="J56" i="51"/>
  <c r="J20" i="15"/>
  <c r="J62" i="15"/>
  <c r="J66" i="15"/>
  <c r="J96" i="15"/>
  <c r="J110" i="15"/>
  <c r="J151" i="15"/>
  <c r="J204" i="15"/>
  <c r="J211" i="15"/>
  <c r="J246" i="15"/>
  <c r="J290" i="15"/>
  <c r="J318" i="15"/>
  <c r="J354" i="15"/>
  <c r="J382" i="15"/>
  <c r="J388" i="15"/>
  <c r="J404" i="15"/>
  <c r="J458" i="15"/>
  <c r="J466" i="15"/>
  <c r="J558" i="15"/>
  <c r="J565" i="15"/>
  <c r="J15" i="15"/>
  <c r="J7" i="15"/>
  <c r="J48" i="15"/>
  <c r="J75" i="15"/>
  <c r="J126" i="15"/>
  <c r="J137" i="15"/>
  <c r="J174" i="15"/>
  <c r="J192" i="15"/>
  <c r="J232" i="15"/>
  <c r="J278" i="15"/>
  <c r="J282" i="15"/>
  <c r="J300" i="15"/>
  <c r="J328" i="15"/>
  <c r="J435" i="15"/>
  <c r="J497" i="15"/>
  <c r="J528" i="15"/>
  <c r="J549" i="15"/>
  <c r="J560" i="15"/>
  <c r="J470" i="15"/>
  <c r="J215" i="15"/>
  <c r="J57" i="15"/>
  <c r="J89" i="15"/>
  <c r="J179" i="15"/>
  <c r="J202" i="15"/>
  <c r="J218" i="15"/>
  <c r="J226" i="15"/>
  <c r="J235" i="15"/>
  <c r="J267" i="15"/>
  <c r="J309" i="15"/>
  <c r="J344" i="15"/>
  <c r="J358" i="15"/>
  <c r="J369" i="15"/>
  <c r="J426" i="15"/>
  <c r="J495" i="15"/>
  <c r="J521" i="15"/>
  <c r="J28" i="20"/>
  <c r="J31" i="20"/>
  <c r="J37" i="20"/>
  <c r="J51" i="20"/>
  <c r="J73" i="20"/>
  <c r="J82" i="20"/>
  <c r="J103" i="20"/>
  <c r="J107" i="20"/>
  <c r="J8" i="20"/>
  <c r="J13" i="19"/>
  <c r="J22" i="19"/>
  <c r="J25" i="19"/>
  <c r="J49" i="19"/>
  <c r="J57" i="19"/>
  <c r="J66" i="19"/>
  <c r="J72" i="19"/>
  <c r="J91" i="19"/>
  <c r="J113" i="19"/>
  <c r="J144" i="19"/>
  <c r="J158" i="19"/>
  <c r="J163" i="19"/>
  <c r="J179" i="19"/>
  <c r="J184" i="19"/>
  <c r="J189" i="19"/>
  <c r="J199" i="19"/>
  <c r="J209" i="19"/>
  <c r="J211" i="19"/>
  <c r="J221" i="19"/>
  <c r="J224" i="19"/>
  <c r="J231" i="19"/>
  <c r="J239" i="19"/>
  <c r="J243" i="19"/>
  <c r="J253" i="19"/>
  <c r="J258" i="19"/>
  <c r="J270" i="19"/>
  <c r="J302" i="19"/>
  <c r="J306" i="19"/>
  <c r="J312" i="19"/>
  <c r="J317" i="19"/>
  <c r="J328" i="19"/>
  <c r="J340" i="19"/>
  <c r="J348" i="19"/>
  <c r="J353" i="19"/>
  <c r="J373" i="19"/>
  <c r="J379" i="19"/>
  <c r="J390" i="19"/>
  <c r="J405" i="19"/>
  <c r="J407" i="19"/>
  <c r="J419" i="19"/>
  <c r="J435" i="19"/>
  <c r="J463" i="19"/>
  <c r="J475" i="19"/>
  <c r="J487" i="19"/>
  <c r="J497" i="19"/>
  <c r="J521" i="19"/>
  <c r="J536" i="19"/>
  <c r="J545" i="19"/>
  <c r="J548" i="19"/>
  <c r="J564" i="19"/>
  <c r="J568" i="19"/>
  <c r="J605" i="19"/>
  <c r="J612" i="19"/>
  <c r="J633" i="19"/>
  <c r="J640" i="19"/>
  <c r="J647" i="19"/>
  <c r="J35" i="21"/>
  <c r="J6" i="21"/>
  <c r="J25" i="21"/>
  <c r="J11" i="21"/>
  <c r="J62" i="21"/>
  <c r="J72" i="21"/>
  <c r="J73" i="21"/>
  <c r="J45" i="21"/>
  <c r="J30" i="21"/>
  <c r="J50" i="21"/>
  <c r="J19" i="21"/>
  <c r="I35" i="21"/>
  <c r="I6" i="21"/>
  <c r="I25" i="21"/>
  <c r="I11" i="21"/>
  <c r="I62" i="21"/>
  <c r="I72" i="21"/>
  <c r="I73" i="21"/>
  <c r="I45" i="21"/>
  <c r="I30" i="21"/>
  <c r="I50" i="21"/>
  <c r="I19" i="21"/>
  <c r="J7" i="14"/>
  <c r="J15" i="14"/>
  <c r="J57" i="14"/>
  <c r="J73" i="14"/>
  <c r="J89" i="14"/>
  <c r="J98" i="14"/>
  <c r="J109" i="14"/>
  <c r="J128" i="14"/>
  <c r="J140" i="14"/>
  <c r="J142" i="14"/>
  <c r="J159" i="14"/>
  <c r="J174" i="14"/>
  <c r="J180" i="14"/>
  <c r="J185" i="14"/>
  <c r="J196" i="14"/>
  <c r="J204" i="14"/>
  <c r="J221" i="14"/>
  <c r="J226" i="14"/>
  <c r="J235" i="14"/>
  <c r="J243" i="14"/>
  <c r="J248" i="14"/>
  <c r="J287" i="14"/>
  <c r="J294" i="14"/>
  <c r="J299" i="14"/>
  <c r="J305" i="14"/>
  <c r="J309" i="14"/>
  <c r="J326" i="14"/>
  <c r="J334" i="14"/>
  <c r="J351" i="14"/>
  <c r="J369" i="14"/>
  <c r="J384" i="14"/>
  <c r="J400" i="14"/>
  <c r="J453" i="14"/>
  <c r="J463" i="14"/>
  <c r="J473" i="14"/>
  <c r="J507" i="14"/>
  <c r="J511" i="14"/>
  <c r="J524" i="14"/>
  <c r="J539" i="14"/>
  <c r="J542" i="14"/>
  <c r="J573" i="14"/>
  <c r="J581" i="14"/>
  <c r="J606" i="14"/>
  <c r="J616" i="14"/>
  <c r="J5" i="49"/>
  <c r="J6" i="49"/>
  <c r="J7" i="49"/>
  <c r="J10" i="49"/>
  <c r="J16" i="49"/>
  <c r="J22" i="49"/>
  <c r="J26" i="49"/>
  <c r="J27" i="49"/>
  <c r="J28" i="49"/>
  <c r="J32" i="49"/>
  <c r="J35" i="49"/>
  <c r="J37" i="49"/>
  <c r="J39" i="49"/>
  <c r="J45" i="49"/>
  <c r="J47" i="49"/>
  <c r="J51" i="49"/>
  <c r="J56" i="49"/>
  <c r="J58" i="49"/>
  <c r="J61" i="49"/>
  <c r="J64" i="49"/>
  <c r="J67" i="49"/>
  <c r="J65" i="49"/>
  <c r="I5" i="49"/>
  <c r="I6" i="49"/>
  <c r="I7" i="49"/>
  <c r="I10" i="49"/>
  <c r="I16" i="49"/>
  <c r="I22" i="49"/>
  <c r="I26" i="49"/>
  <c r="I27" i="49"/>
  <c r="I28" i="49"/>
  <c r="I32" i="49"/>
  <c r="I35" i="49"/>
  <c r="I37" i="49"/>
  <c r="I39" i="49"/>
  <c r="I45" i="49"/>
  <c r="I47" i="49"/>
  <c r="I51" i="49"/>
  <c r="I56" i="49"/>
  <c r="I58" i="49"/>
  <c r="I61" i="49"/>
  <c r="I64" i="49"/>
  <c r="I67" i="49"/>
  <c r="I65" i="49"/>
  <c r="J46" i="27"/>
  <c r="J49" i="27"/>
  <c r="J52" i="27"/>
  <c r="J36" i="27"/>
  <c r="I46" i="27"/>
  <c r="I49" i="27"/>
  <c r="I52" i="27"/>
  <c r="I36" i="27"/>
  <c r="J2" i="30"/>
  <c r="J6" i="30"/>
  <c r="J10" i="30"/>
  <c r="J17" i="30"/>
  <c r="J23" i="30"/>
  <c r="J37" i="30"/>
  <c r="J52" i="30"/>
  <c r="I2" i="30"/>
  <c r="I6" i="30"/>
  <c r="I10" i="30"/>
  <c r="I17" i="30"/>
  <c r="I23" i="30"/>
  <c r="I37" i="30"/>
  <c r="I52" i="30"/>
  <c r="J70" i="7" l="1"/>
  <c r="I70" i="7"/>
  <c r="J123" i="11"/>
  <c r="I123" i="11"/>
  <c r="J113" i="11"/>
  <c r="I113" i="11"/>
  <c r="J90" i="11"/>
  <c r="I90" i="11"/>
  <c r="J63" i="11"/>
  <c r="I63" i="11"/>
  <c r="J101" i="9"/>
  <c r="I101" i="9"/>
  <c r="J85" i="9"/>
  <c r="I85" i="9"/>
  <c r="J82" i="9"/>
  <c r="I82" i="9"/>
  <c r="J71" i="9"/>
  <c r="I71" i="9"/>
  <c r="J61" i="9"/>
  <c r="I61" i="9"/>
  <c r="J30" i="9"/>
  <c r="I30" i="9"/>
  <c r="J20" i="9"/>
  <c r="I20" i="9"/>
  <c r="J8" i="9"/>
  <c r="I8" i="9"/>
  <c r="J6" i="9"/>
  <c r="I6" i="9"/>
  <c r="I16" i="50"/>
  <c r="J16" i="50"/>
  <c r="I14" i="50"/>
  <c r="J14" i="50"/>
  <c r="I12" i="50"/>
  <c r="J12" i="50"/>
  <c r="I10" i="50"/>
  <c r="J10" i="50"/>
  <c r="I7" i="50"/>
  <c r="J7" i="50"/>
  <c r="I4" i="50"/>
  <c r="J4" i="50"/>
  <c r="I2" i="50"/>
  <c r="J2" i="50"/>
  <c r="J72" i="48"/>
  <c r="I72" i="48"/>
  <c r="J374" i="48"/>
  <c r="I374" i="48"/>
  <c r="J29" i="48"/>
  <c r="I29" i="48"/>
  <c r="J333" i="48"/>
  <c r="I333" i="48"/>
  <c r="J32" i="48"/>
  <c r="I32" i="48"/>
  <c r="J369" i="48"/>
  <c r="I369" i="48"/>
  <c r="J195" i="48"/>
  <c r="I195" i="48"/>
  <c r="J30" i="24" l="1"/>
  <c r="I30" i="24"/>
  <c r="J9" i="24"/>
  <c r="I9" i="24"/>
  <c r="J37" i="24"/>
  <c r="I37" i="24"/>
  <c r="J22" i="24"/>
  <c r="I22" i="24"/>
  <c r="J25" i="2"/>
  <c r="I25" i="2"/>
  <c r="J56" i="2"/>
  <c r="I56" i="2"/>
  <c r="J21" i="2"/>
  <c r="I21" i="2"/>
  <c r="J16" i="2"/>
  <c r="I16" i="2"/>
  <c r="J51" i="2"/>
  <c r="I51" i="2"/>
  <c r="J34" i="2"/>
  <c r="I34" i="2"/>
  <c r="J53" i="2"/>
  <c r="I53" i="2"/>
  <c r="J20" i="2"/>
  <c r="I20" i="2"/>
  <c r="J8" i="2"/>
  <c r="I8" i="2"/>
  <c r="J38" i="2"/>
  <c r="I38" i="2"/>
  <c r="J39" i="22"/>
  <c r="I55" i="49"/>
  <c r="J55" i="49"/>
  <c r="I40" i="49"/>
  <c r="J40" i="49"/>
  <c r="I46" i="49"/>
  <c r="J46" i="49"/>
  <c r="I36" i="49"/>
  <c r="J36" i="49"/>
  <c r="I34" i="49"/>
  <c r="J34" i="49"/>
  <c r="I21" i="49"/>
  <c r="J21" i="49"/>
  <c r="I15" i="49"/>
  <c r="J15" i="49"/>
  <c r="J39" i="48"/>
  <c r="J43" i="48"/>
  <c r="J63" i="48"/>
  <c r="J69" i="48"/>
  <c r="J81" i="48"/>
  <c r="J120" i="48"/>
  <c r="J123" i="48"/>
  <c r="J133" i="48"/>
  <c r="J138" i="48"/>
  <c r="J148" i="48"/>
  <c r="J154" i="48"/>
  <c r="J172" i="48"/>
  <c r="J176" i="48"/>
  <c r="J230" i="48"/>
  <c r="J257" i="48"/>
  <c r="J273" i="48"/>
  <c r="J277" i="48"/>
  <c r="J282" i="48"/>
  <c r="J308" i="48"/>
  <c r="J314" i="48"/>
  <c r="J316" i="48"/>
  <c r="J357" i="48"/>
  <c r="J359" i="48"/>
  <c r="J203" i="48"/>
  <c r="J48" i="48"/>
  <c r="J269" i="48"/>
  <c r="J208" i="48"/>
  <c r="J3" i="48"/>
  <c r="J105" i="48"/>
  <c r="J213" i="48"/>
  <c r="J347" i="48"/>
  <c r="J227" i="48"/>
  <c r="J18" i="48"/>
  <c r="J23" i="48"/>
  <c r="J56" i="48"/>
  <c r="J59" i="48"/>
  <c r="J88" i="48"/>
  <c r="J94" i="48"/>
  <c r="J108" i="48"/>
  <c r="J144" i="48"/>
  <c r="J167" i="48"/>
  <c r="J189" i="48"/>
  <c r="J209" i="48"/>
  <c r="J324" i="48"/>
  <c r="J143" i="48"/>
  <c r="J299" i="48"/>
  <c r="J74" i="48"/>
  <c r="J327" i="48"/>
  <c r="J9" i="48"/>
  <c r="J12" i="48"/>
  <c r="J53" i="48"/>
  <c r="J101" i="48"/>
  <c r="J130" i="48"/>
  <c r="J169" i="48"/>
  <c r="J182" i="48"/>
  <c r="J199" i="48"/>
  <c r="J228" i="48"/>
  <c r="J234" i="48"/>
  <c r="J254" i="48"/>
  <c r="J295" i="48"/>
  <c r="J306" i="48"/>
  <c r="J353" i="48"/>
  <c r="J304" i="48"/>
  <c r="I39" i="48"/>
  <c r="I43" i="48"/>
  <c r="I63" i="48"/>
  <c r="I69" i="48"/>
  <c r="I81" i="48"/>
  <c r="I120" i="48"/>
  <c r="I123" i="48"/>
  <c r="I133" i="48"/>
  <c r="I138" i="48"/>
  <c r="I148" i="48"/>
  <c r="I154" i="48"/>
  <c r="I172" i="48"/>
  <c r="I176" i="48"/>
  <c r="I230" i="48"/>
  <c r="I257" i="48"/>
  <c r="I273" i="48"/>
  <c r="I277" i="48"/>
  <c r="I282" i="48"/>
  <c r="I308" i="48"/>
  <c r="I314" i="48"/>
  <c r="I316" i="48"/>
  <c r="I357" i="48"/>
  <c r="I359" i="48"/>
  <c r="I203" i="48"/>
  <c r="I48" i="48"/>
  <c r="I269" i="48"/>
  <c r="I208" i="48"/>
  <c r="I3" i="48"/>
  <c r="I105" i="48"/>
  <c r="I213" i="48"/>
  <c r="I347" i="48"/>
  <c r="I227" i="48"/>
  <c r="I18" i="48"/>
  <c r="I23" i="48"/>
  <c r="I56" i="48"/>
  <c r="I59" i="48"/>
  <c r="I88" i="48"/>
  <c r="I94" i="48"/>
  <c r="I108" i="48"/>
  <c r="I144" i="48"/>
  <c r="I167" i="48"/>
  <c r="I189" i="48"/>
  <c r="I209" i="48"/>
  <c r="I324" i="48"/>
  <c r="I143" i="48"/>
  <c r="I299" i="48"/>
  <c r="I74" i="48"/>
  <c r="I327" i="48"/>
  <c r="I9" i="48"/>
  <c r="I12" i="48"/>
  <c r="I53" i="48"/>
  <c r="I101" i="48"/>
  <c r="I130" i="48"/>
  <c r="I169" i="48"/>
  <c r="I182" i="48"/>
  <c r="I199" i="48"/>
  <c r="I228" i="48"/>
  <c r="I234" i="48"/>
  <c r="I254" i="48"/>
  <c r="I295" i="48"/>
  <c r="I306" i="48"/>
  <c r="I353" i="48"/>
  <c r="I304" i="48"/>
  <c r="J8" i="48"/>
  <c r="J11" i="48"/>
  <c r="J28" i="48"/>
  <c r="J31" i="48"/>
  <c r="J52" i="48"/>
  <c r="J100" i="48"/>
  <c r="J129" i="48"/>
  <c r="J168" i="48"/>
  <c r="J181" i="48"/>
  <c r="J198" i="48"/>
  <c r="J233" i="48"/>
  <c r="J253" i="48"/>
  <c r="J298" i="48"/>
  <c r="J305" i="48"/>
  <c r="J332" i="48"/>
  <c r="I8" i="48"/>
  <c r="I11" i="48"/>
  <c r="I28" i="48"/>
  <c r="I31" i="48"/>
  <c r="I52" i="48"/>
  <c r="I100" i="48"/>
  <c r="I129" i="48"/>
  <c r="I168" i="48"/>
  <c r="I181" i="48"/>
  <c r="I198" i="48"/>
  <c r="I233" i="48"/>
  <c r="I253" i="48"/>
  <c r="I298" i="48"/>
  <c r="I305" i="48"/>
  <c r="I332" i="48"/>
  <c r="J104" i="48"/>
  <c r="J116" i="48"/>
  <c r="J122" i="48"/>
  <c r="J126" i="48"/>
  <c r="J153" i="48"/>
  <c r="J165" i="48"/>
  <c r="J188" i="48"/>
  <c r="J192" i="48"/>
  <c r="J207" i="48"/>
  <c r="J212" i="48"/>
  <c r="J221" i="48"/>
  <c r="J226" i="48"/>
  <c r="J229" i="48"/>
  <c r="J237" i="48"/>
  <c r="J247" i="48"/>
  <c r="J256" i="48"/>
  <c r="J263" i="48"/>
  <c r="J264" i="48"/>
  <c r="J272" i="48"/>
  <c r="J281" i="48"/>
  <c r="J290" i="48"/>
  <c r="J294" i="48"/>
  <c r="J297" i="48"/>
  <c r="J315" i="48"/>
  <c r="J340" i="48"/>
  <c r="J363" i="48"/>
  <c r="J368" i="48"/>
  <c r="J373" i="48"/>
  <c r="I104" i="48"/>
  <c r="I116" i="48"/>
  <c r="I122" i="48"/>
  <c r="I126" i="48"/>
  <c r="I153" i="48"/>
  <c r="I165" i="48"/>
  <c r="I188" i="48"/>
  <c r="I192" i="48"/>
  <c r="I207" i="48"/>
  <c r="I212" i="48"/>
  <c r="I221" i="48"/>
  <c r="I226" i="48"/>
  <c r="I229" i="48"/>
  <c r="I237" i="48"/>
  <c r="I247" i="48"/>
  <c r="I256" i="48"/>
  <c r="I263" i="48"/>
  <c r="I264" i="48"/>
  <c r="I272" i="48"/>
  <c r="I281" i="48"/>
  <c r="I290" i="48"/>
  <c r="I294" i="48"/>
  <c r="I297" i="48"/>
  <c r="I315" i="48"/>
  <c r="I340" i="48"/>
  <c r="I363" i="48"/>
  <c r="I368" i="48"/>
  <c r="I373" i="48"/>
  <c r="I103" i="48" l="1"/>
  <c r="J103" i="48"/>
  <c r="I91" i="48"/>
  <c r="J91" i="48"/>
  <c r="I87" i="48"/>
  <c r="J87" i="48"/>
  <c r="I82" i="48"/>
  <c r="J82" i="48"/>
  <c r="I80" i="48"/>
  <c r="J80" i="48"/>
  <c r="I73" i="48"/>
  <c r="J73" i="48"/>
  <c r="I71" i="48"/>
  <c r="J71" i="48"/>
  <c r="I68" i="48"/>
  <c r="J68" i="48"/>
  <c r="I62" i="48"/>
  <c r="J62" i="48"/>
  <c r="I55" i="48"/>
  <c r="J55" i="48"/>
  <c r="I46" i="48"/>
  <c r="J46" i="48"/>
  <c r="J137" i="7"/>
  <c r="I137" i="7"/>
  <c r="J119" i="7"/>
  <c r="I119" i="7"/>
  <c r="J107" i="7"/>
  <c r="I107" i="7"/>
  <c r="J101" i="7"/>
  <c r="I101" i="7"/>
  <c r="J99" i="7"/>
  <c r="I99" i="7"/>
  <c r="J73" i="7"/>
  <c r="I73" i="7"/>
  <c r="J48" i="7"/>
  <c r="I48" i="7"/>
  <c r="J40" i="7"/>
  <c r="I40" i="7"/>
  <c r="J37" i="7"/>
  <c r="I37" i="7"/>
  <c r="J20" i="7"/>
  <c r="I20" i="7"/>
  <c r="J82" i="35"/>
  <c r="J109" i="29" l="1"/>
  <c r="J555" i="29"/>
  <c r="J51" i="23"/>
  <c r="I51" i="23"/>
  <c r="J38" i="23"/>
  <c r="I38" i="23"/>
  <c r="J137" i="23"/>
  <c r="I137" i="23"/>
  <c r="J172" i="23"/>
  <c r="I172" i="23"/>
  <c r="J46" i="23"/>
  <c r="I46" i="23"/>
  <c r="J85" i="23"/>
  <c r="I85" i="23"/>
  <c r="J73" i="23"/>
  <c r="I73" i="23"/>
  <c r="J65" i="23"/>
  <c r="I65" i="23"/>
  <c r="J27" i="9"/>
  <c r="I27" i="9"/>
  <c r="J67" i="11"/>
  <c r="I67" i="11"/>
  <c r="J86" i="11"/>
  <c r="I86" i="11"/>
  <c r="J54" i="11"/>
  <c r="I54" i="11"/>
  <c r="J24" i="11"/>
  <c r="I24" i="11"/>
  <c r="J36" i="11"/>
  <c r="I36" i="11"/>
  <c r="J96" i="11"/>
  <c r="I96" i="11"/>
  <c r="J53" i="11"/>
  <c r="I53" i="11"/>
  <c r="J12" i="9"/>
  <c r="I12" i="9"/>
  <c r="J49" i="9"/>
  <c r="I49" i="9"/>
  <c r="J61" i="22"/>
  <c r="J61" i="7"/>
  <c r="I61" i="7"/>
  <c r="J309" i="29"/>
  <c r="J744" i="29"/>
  <c r="J130" i="5" l="1"/>
  <c r="I130" i="5"/>
  <c r="J122" i="5"/>
  <c r="I122" i="5"/>
  <c r="J84" i="5"/>
  <c r="I84" i="5"/>
  <c r="J26" i="5"/>
  <c r="I26" i="5"/>
  <c r="J281" i="29"/>
  <c r="J236" i="29"/>
  <c r="J580" i="29"/>
  <c r="J743" i="29"/>
  <c r="J694" i="29"/>
  <c r="J639" i="29"/>
  <c r="J671" i="29"/>
  <c r="J621" i="29"/>
  <c r="J606" i="29"/>
  <c r="J568" i="29"/>
  <c r="J475" i="29"/>
  <c r="J461" i="29"/>
  <c r="J434" i="29"/>
  <c r="J421" i="29"/>
  <c r="J366" i="29"/>
  <c r="J288" i="29"/>
  <c r="J183" i="29"/>
  <c r="J85" i="29"/>
  <c r="J89" i="29"/>
  <c r="J22" i="29"/>
  <c r="J137" i="46"/>
  <c r="I137" i="46"/>
  <c r="J59" i="46"/>
  <c r="I59" i="46"/>
  <c r="J120" i="46"/>
  <c r="I120" i="46"/>
  <c r="J22" i="46"/>
  <c r="I22" i="46"/>
  <c r="J4" i="46"/>
  <c r="I4" i="46"/>
  <c r="J115" i="46"/>
  <c r="I115" i="46"/>
  <c r="J85" i="46"/>
  <c r="I85" i="46"/>
  <c r="J65" i="46"/>
  <c r="I65" i="46"/>
  <c r="J50" i="46"/>
  <c r="I50" i="46"/>
  <c r="J109" i="46"/>
  <c r="I109" i="46"/>
  <c r="J76" i="46"/>
  <c r="I76" i="46"/>
  <c r="J93" i="46"/>
  <c r="I93" i="46"/>
  <c r="J140" i="46"/>
  <c r="I140" i="46"/>
  <c r="J72" i="46"/>
  <c r="J44" i="46"/>
  <c r="J30" i="46"/>
  <c r="J57" i="46"/>
  <c r="J82" i="46"/>
  <c r="J99" i="46"/>
  <c r="J13" i="46"/>
  <c r="J31" i="46"/>
  <c r="J61" i="46"/>
  <c r="I72" i="46"/>
  <c r="I44" i="46"/>
  <c r="I30" i="46"/>
  <c r="I57" i="46"/>
  <c r="I82" i="46"/>
  <c r="I99" i="46"/>
  <c r="I13" i="46"/>
  <c r="I31" i="46"/>
  <c r="I61" i="46"/>
  <c r="J645" i="29" l="1"/>
  <c r="J510" i="29"/>
  <c r="J128" i="29"/>
  <c r="J38" i="12"/>
  <c r="I38" i="12"/>
  <c r="J181" i="12"/>
  <c r="I181" i="12"/>
  <c r="J60" i="12"/>
  <c r="J64" i="12"/>
  <c r="I60" i="12"/>
  <c r="I64" i="12"/>
  <c r="J478" i="29"/>
  <c r="J737" i="29"/>
  <c r="J704" i="29"/>
  <c r="J684" i="29"/>
  <c r="J666" i="29"/>
  <c r="J652" i="29"/>
  <c r="J613" i="29"/>
  <c r="J561" i="29"/>
  <c r="J549" i="29"/>
  <c r="J505" i="29"/>
  <c r="J479" i="29"/>
  <c r="J442" i="29"/>
  <c r="J441" i="29"/>
  <c r="J428" i="29"/>
  <c r="J400" i="29"/>
  <c r="J362" i="29"/>
  <c r="J350" i="29"/>
  <c r="J322" i="29"/>
  <c r="J323" i="29"/>
  <c r="J327" i="29"/>
  <c r="J329" i="29"/>
  <c r="J300" i="29"/>
  <c r="J269" i="29"/>
  <c r="J243" i="29"/>
  <c r="J212" i="29"/>
  <c r="J192" i="29"/>
  <c r="J173" i="29"/>
  <c r="J204" i="29"/>
  <c r="J177" i="29"/>
  <c r="J159" i="29"/>
  <c r="J122" i="29"/>
  <c r="J70" i="29"/>
  <c r="J77" i="29"/>
  <c r="J82" i="29"/>
  <c r="J35" i="29"/>
  <c r="J44" i="29"/>
  <c r="J48" i="29"/>
  <c r="J52" i="29"/>
  <c r="J4" i="29"/>
  <c r="J133" i="23"/>
  <c r="I133" i="23"/>
  <c r="J108" i="23"/>
  <c r="I108" i="23"/>
  <c r="J36" i="23"/>
  <c r="I36" i="23"/>
  <c r="J150" i="23"/>
  <c r="I150" i="23"/>
  <c r="J48" i="23"/>
  <c r="I48" i="23"/>
  <c r="J89" i="23"/>
  <c r="I89" i="23"/>
  <c r="J3" i="23"/>
  <c r="I3" i="23"/>
  <c r="J167" i="23"/>
  <c r="I167" i="23"/>
  <c r="J102" i="23"/>
  <c r="I102" i="23"/>
  <c r="J148" i="23"/>
  <c r="I148" i="23"/>
  <c r="J24" i="23"/>
  <c r="I24" i="23"/>
  <c r="J165" i="23"/>
  <c r="I165" i="23"/>
  <c r="J28" i="23"/>
  <c r="I28" i="23"/>
  <c r="J12" i="23"/>
  <c r="I12" i="23"/>
  <c r="J144" i="23"/>
  <c r="I144" i="23"/>
  <c r="J158" i="23"/>
  <c r="I158" i="23"/>
  <c r="J142" i="23"/>
  <c r="I142" i="23"/>
  <c r="J65" i="22" l="1"/>
  <c r="J83" i="22"/>
  <c r="J89" i="22"/>
  <c r="J24" i="22"/>
  <c r="J751" i="29"/>
  <c r="J740" i="29"/>
  <c r="J714" i="29"/>
  <c r="J723" i="29"/>
  <c r="J731" i="29"/>
  <c r="J657" i="29"/>
  <c r="J661" i="29"/>
  <c r="J623" i="29"/>
  <c r="J625" i="29"/>
  <c r="J636" i="29"/>
  <c r="J595" i="29"/>
  <c r="J519" i="29"/>
  <c r="J524" i="29"/>
  <c r="J539" i="29"/>
  <c r="J495" i="29"/>
  <c r="J471" i="29"/>
  <c r="J448" i="29"/>
  <c r="J455" i="29"/>
  <c r="J416" i="29"/>
  <c r="J430" i="29"/>
  <c r="J393" i="29"/>
  <c r="J407" i="29"/>
  <c r="J360" i="29"/>
  <c r="J382" i="29"/>
  <c r="J387" i="29"/>
  <c r="J336" i="29"/>
  <c r="J341" i="29"/>
  <c r="J274" i="29"/>
  <c r="J314" i="29"/>
  <c r="J262" i="29"/>
  <c r="J249" i="29"/>
  <c r="J259" i="29"/>
  <c r="J230" i="29"/>
  <c r="J216" i="29"/>
  <c r="J198" i="29"/>
  <c r="J190" i="29"/>
  <c r="J180" i="29"/>
  <c r="J163" i="29"/>
  <c r="J166" i="29"/>
  <c r="J149" i="29"/>
  <c r="J142" i="29"/>
  <c r="J135" i="29"/>
  <c r="J99" i="29"/>
  <c r="J12" i="29"/>
  <c r="J29" i="29"/>
  <c r="J64" i="29"/>
  <c r="J198" i="16" l="1"/>
  <c r="J632" i="16"/>
  <c r="J620" i="16"/>
  <c r="J579" i="16"/>
  <c r="J517" i="16"/>
  <c r="J390" i="16"/>
  <c r="J351" i="16"/>
  <c r="J325" i="16"/>
  <c r="J296" i="16"/>
  <c r="J297" i="16"/>
  <c r="J179" i="16"/>
  <c r="J38" i="16"/>
  <c r="J707" i="16" l="1"/>
  <c r="J613" i="16"/>
  <c r="J379" i="16"/>
  <c r="J321" i="16"/>
  <c r="J218" i="16"/>
  <c r="J186" i="16"/>
  <c r="J165" i="16"/>
  <c r="J153" i="16"/>
  <c r="J58" i="16"/>
  <c r="J27" i="22"/>
  <c r="J53" i="25"/>
  <c r="I53" i="25"/>
  <c r="J85" i="25"/>
  <c r="I85" i="25"/>
  <c r="J27" i="25"/>
  <c r="I27" i="25"/>
  <c r="J90" i="25"/>
  <c r="I90" i="25"/>
  <c r="J120" i="25"/>
  <c r="I120" i="25"/>
  <c r="J125" i="25"/>
  <c r="I125" i="25"/>
  <c r="J15" i="25"/>
  <c r="I15" i="25"/>
  <c r="J115" i="25"/>
  <c r="I115" i="25"/>
  <c r="J135" i="25"/>
  <c r="I135" i="25"/>
  <c r="J37" i="25"/>
  <c r="I37" i="25"/>
  <c r="J40" i="25"/>
  <c r="I40" i="25"/>
  <c r="J5" i="25"/>
  <c r="I5" i="25"/>
  <c r="J28" i="25"/>
  <c r="I28" i="25"/>
  <c r="J78" i="25"/>
  <c r="I78" i="25"/>
  <c r="J142" i="25"/>
  <c r="I142" i="25"/>
  <c r="J137" i="25"/>
  <c r="I137" i="25"/>
  <c r="J119" i="25"/>
  <c r="I119" i="25"/>
  <c r="J73" i="25"/>
  <c r="I73" i="25"/>
  <c r="J48" i="25"/>
  <c r="I48" i="25"/>
  <c r="J18" i="22" l="1"/>
  <c r="J76" i="22"/>
  <c r="J20" i="22"/>
  <c r="J70" i="22"/>
  <c r="J57" i="22"/>
  <c r="J86" i="22"/>
  <c r="J30" i="22"/>
  <c r="J9" i="22"/>
  <c r="J2" i="22"/>
  <c r="I2" i="22"/>
  <c r="J11" i="22"/>
  <c r="J34" i="22"/>
  <c r="J58" i="22"/>
  <c r="J28" i="22"/>
  <c r="J68" i="22"/>
  <c r="J103" i="22"/>
  <c r="J43" i="22"/>
  <c r="J95" i="22"/>
  <c r="J73" i="5" l="1"/>
  <c r="I73" i="5"/>
  <c r="J7" i="5"/>
  <c r="I7" i="5"/>
  <c r="J88" i="12"/>
  <c r="I88" i="12"/>
  <c r="J14" i="12"/>
  <c r="I14" i="12"/>
  <c r="J11" i="7"/>
  <c r="I11" i="7"/>
  <c r="J133" i="7"/>
  <c r="I133" i="7"/>
  <c r="J135" i="7"/>
  <c r="I135" i="7"/>
  <c r="J7" i="7"/>
  <c r="I7" i="7"/>
  <c r="J24" i="24"/>
  <c r="I24" i="24"/>
  <c r="J45" i="27"/>
  <c r="I45" i="27"/>
  <c r="J136" i="23"/>
  <c r="I136" i="23"/>
  <c r="J530" i="29"/>
  <c r="J660" i="29"/>
  <c r="J54" i="27"/>
  <c r="I54" i="27"/>
  <c r="J41" i="27"/>
  <c r="I41" i="27"/>
  <c r="J35" i="27"/>
  <c r="I35" i="27"/>
  <c r="J44" i="27"/>
  <c r="I44" i="27"/>
  <c r="J5" i="27"/>
  <c r="I5" i="27"/>
  <c r="J17" i="27"/>
  <c r="I17" i="27"/>
  <c r="J63" i="21"/>
  <c r="I63" i="21"/>
  <c r="J46" i="21"/>
  <c r="I46" i="21"/>
  <c r="J29" i="21"/>
  <c r="I29" i="21"/>
  <c r="J21" i="21"/>
  <c r="I21" i="21"/>
  <c r="J8" i="21"/>
  <c r="I8" i="21"/>
  <c r="J17" i="21"/>
  <c r="I17" i="21"/>
  <c r="J69" i="21"/>
  <c r="I69" i="21"/>
  <c r="J51" i="21"/>
  <c r="I51" i="21"/>
  <c r="J75" i="21"/>
  <c r="I75" i="21"/>
  <c r="J13" i="21"/>
  <c r="I13" i="21"/>
  <c r="J37" i="21"/>
  <c r="I37" i="21"/>
  <c r="J31" i="21"/>
  <c r="I31" i="21"/>
  <c r="J75" i="22"/>
  <c r="J45" i="22"/>
  <c r="J100" i="22"/>
  <c r="J54" i="22"/>
  <c r="J50" i="22"/>
  <c r="J11" i="29" l="1"/>
  <c r="J335" i="29"/>
  <c r="J282" i="18"/>
  <c r="J7" i="18"/>
  <c r="J276" i="17"/>
  <c r="I276" i="17"/>
  <c r="J7" i="17"/>
  <c r="I7" i="17"/>
  <c r="J47" i="29"/>
  <c r="J683" i="29"/>
  <c r="J69" i="29"/>
  <c r="J321" i="29"/>
  <c r="J29" i="24" l="1"/>
  <c r="I29" i="24"/>
  <c r="J603" i="16" l="1"/>
  <c r="J715" i="16"/>
  <c r="J690" i="16"/>
  <c r="J590" i="16"/>
  <c r="J607" i="16"/>
  <c r="J523" i="16"/>
  <c r="J561" i="16"/>
  <c r="J408" i="16"/>
  <c r="J437" i="16"/>
  <c r="J399" i="16"/>
  <c r="J103" i="16"/>
  <c r="J138" i="16"/>
  <c r="J88" i="16"/>
  <c r="J247" i="16"/>
  <c r="J109" i="16"/>
  <c r="J535" i="16"/>
  <c r="J493" i="16"/>
  <c r="J480" i="16"/>
  <c r="J384" i="16"/>
  <c r="J300" i="16"/>
  <c r="J302" i="16"/>
  <c r="J253" i="16"/>
  <c r="J148" i="16"/>
  <c r="J670" i="16"/>
  <c r="J659" i="16"/>
  <c r="J628" i="16"/>
  <c r="J508" i="16"/>
  <c r="J464" i="16"/>
  <c r="J427" i="16"/>
  <c r="J439" i="16"/>
  <c r="J366" i="16"/>
  <c r="J371" i="16"/>
  <c r="J328" i="16"/>
  <c r="J289" i="16"/>
  <c r="J235" i="16"/>
  <c r="J156" i="16"/>
  <c r="J5" i="24" l="1"/>
  <c r="I5" i="24"/>
  <c r="J18" i="23"/>
  <c r="I18" i="23"/>
  <c r="J10" i="22"/>
  <c r="J117" i="7"/>
  <c r="I117" i="7"/>
  <c r="J74" i="7"/>
  <c r="I74" i="7"/>
  <c r="J58" i="7"/>
  <c r="I58" i="7"/>
  <c r="J8" i="7"/>
  <c r="I8" i="7"/>
  <c r="J282" i="8"/>
  <c r="I282" i="8"/>
  <c r="J272" i="8"/>
  <c r="I272" i="8"/>
  <c r="J250" i="8"/>
  <c r="I250" i="8"/>
  <c r="J229" i="8"/>
  <c r="I229" i="8"/>
  <c r="J223" i="8"/>
  <c r="I223" i="8"/>
  <c r="J204" i="8"/>
  <c r="I204" i="8"/>
  <c r="J168" i="8"/>
  <c r="I168" i="8"/>
  <c r="J163" i="8"/>
  <c r="I163" i="8"/>
  <c r="J159" i="8"/>
  <c r="I159" i="8"/>
  <c r="J138" i="8"/>
  <c r="I138" i="8"/>
  <c r="J116" i="8"/>
  <c r="I116" i="8"/>
  <c r="J109" i="8"/>
  <c r="I109" i="8"/>
  <c r="J90" i="8"/>
  <c r="I90" i="8"/>
  <c r="J84" i="8"/>
  <c r="I84" i="8"/>
  <c r="J80" i="8"/>
  <c r="I80" i="8"/>
  <c r="J74" i="8"/>
  <c r="I74" i="8"/>
  <c r="J69" i="8"/>
  <c r="I69" i="8"/>
  <c r="J65" i="8"/>
  <c r="I65" i="8"/>
  <c r="J62" i="8"/>
  <c r="I62" i="8"/>
  <c r="J14" i="8"/>
  <c r="I14" i="8"/>
  <c r="J121" i="12" l="1"/>
  <c r="J138" i="12"/>
  <c r="J160" i="12"/>
  <c r="I121" i="12"/>
  <c r="I138" i="12"/>
  <c r="I160" i="12"/>
  <c r="J168" i="12"/>
  <c r="I168" i="12"/>
  <c r="J194" i="12"/>
  <c r="I194" i="12"/>
  <c r="J422" i="16" l="1"/>
  <c r="J75" i="5"/>
  <c r="I75" i="5"/>
  <c r="J42" i="5"/>
  <c r="I42" i="5"/>
  <c r="J148" i="5"/>
  <c r="I148" i="5"/>
  <c r="J186" i="12"/>
  <c r="I186" i="12"/>
  <c r="J35" i="12"/>
  <c r="I35" i="12"/>
  <c r="J41" i="12"/>
  <c r="I41" i="12"/>
  <c r="J84" i="12"/>
  <c r="I84" i="12"/>
  <c r="J314" i="16"/>
  <c r="J661" i="16"/>
  <c r="J154" i="5"/>
  <c r="I154" i="5"/>
  <c r="J91" i="5"/>
  <c r="I91" i="5"/>
  <c r="J89" i="5"/>
  <c r="I89" i="5"/>
  <c r="J43" i="5"/>
  <c r="I43" i="5"/>
  <c r="J32" i="5"/>
  <c r="I32" i="5"/>
  <c r="J20" i="5"/>
  <c r="I20" i="5"/>
  <c r="J264" i="16"/>
  <c r="J274" i="16"/>
  <c r="J171" i="16"/>
  <c r="J130" i="16"/>
  <c r="J212" i="16"/>
  <c r="J9" i="16"/>
  <c r="J102" i="16"/>
  <c r="J392" i="16"/>
  <c r="J284" i="16"/>
  <c r="J224" i="16"/>
  <c r="J413" i="16"/>
  <c r="J309" i="16"/>
  <c r="J689" i="16"/>
  <c r="J168" i="16"/>
  <c r="J436" i="16"/>
  <c r="J76" i="16"/>
  <c r="J19" i="16"/>
  <c r="J572" i="16"/>
  <c r="J697" i="16"/>
  <c r="J123" i="16"/>
  <c r="J346" i="16"/>
  <c r="J652" i="16"/>
  <c r="J31" i="16"/>
  <c r="J474" i="16"/>
  <c r="J528" i="16"/>
  <c r="J118" i="16"/>
  <c r="J442" i="16"/>
  <c r="J358" i="16"/>
  <c r="J24" i="16"/>
  <c r="J499" i="16"/>
  <c r="J108" i="14" l="1"/>
  <c r="J304" i="14"/>
  <c r="J146" i="14"/>
  <c r="J605" i="14"/>
  <c r="J220" i="14"/>
  <c r="J101" i="14"/>
  <c r="J423" i="14"/>
  <c r="J154" i="14"/>
  <c r="J94" i="14"/>
  <c r="J139" i="14"/>
  <c r="J437" i="14"/>
  <c r="J355" i="14"/>
  <c r="J462" i="14"/>
  <c r="J508" i="14"/>
  <c r="J79" i="14"/>
  <c r="J115" i="14"/>
  <c r="J598" i="14"/>
  <c r="J571" i="14"/>
  <c r="J472" i="14"/>
  <c r="J234" i="14"/>
  <c r="J260" i="14"/>
  <c r="J620" i="14"/>
  <c r="J206" i="14"/>
  <c r="J212" i="14"/>
  <c r="J523" i="14"/>
  <c r="J72" i="14"/>
  <c r="J611" i="14"/>
  <c r="J281" i="14"/>
  <c r="J242" i="14"/>
  <c r="J580" i="14"/>
  <c r="J569" i="14"/>
  <c r="J541" i="14"/>
  <c r="J430" i="14"/>
  <c r="J124" i="14"/>
  <c r="J368" i="14"/>
  <c r="J399" i="14"/>
  <c r="J325" i="14"/>
  <c r="J414" i="14"/>
  <c r="J440" i="14"/>
  <c r="J487" i="14"/>
  <c r="J121" i="7" l="1"/>
  <c r="I121" i="7"/>
  <c r="J93" i="7"/>
  <c r="I93" i="7"/>
  <c r="J3" i="7"/>
  <c r="I3" i="7"/>
  <c r="J48" i="19"/>
  <c r="J231" i="8"/>
  <c r="I231" i="8"/>
  <c r="J295" i="8"/>
  <c r="I295" i="8"/>
  <c r="J290" i="8"/>
  <c r="I290" i="8"/>
  <c r="J264" i="8"/>
  <c r="I264" i="8"/>
  <c r="J262" i="8"/>
  <c r="I262" i="8"/>
  <c r="J243" i="8"/>
  <c r="I243" i="8"/>
  <c r="J217" i="8"/>
  <c r="I217" i="8"/>
  <c r="J199" i="8"/>
  <c r="I199" i="8"/>
  <c r="J196" i="8"/>
  <c r="I196" i="8"/>
  <c r="J183" i="8"/>
  <c r="I183" i="8"/>
  <c r="J155" i="8"/>
  <c r="I155" i="8"/>
  <c r="J127" i="8"/>
  <c r="I127" i="8"/>
  <c r="J105" i="8"/>
  <c r="I105" i="8"/>
  <c r="J100" i="8"/>
  <c r="I100" i="8"/>
  <c r="J67" i="8"/>
  <c r="I67" i="8"/>
  <c r="J60" i="8"/>
  <c r="I60" i="8"/>
  <c r="J58" i="8"/>
  <c r="I58" i="8"/>
  <c r="J50" i="8"/>
  <c r="I50" i="8"/>
  <c r="J47" i="8"/>
  <c r="I47" i="8"/>
  <c r="J41" i="8"/>
  <c r="I41" i="8"/>
  <c r="J33" i="8"/>
  <c r="I33" i="8"/>
  <c r="J29" i="8"/>
  <c r="I29" i="8"/>
  <c r="J49" i="11"/>
  <c r="I49" i="11"/>
  <c r="J116" i="11"/>
  <c r="I116" i="11"/>
  <c r="J73" i="11"/>
  <c r="I73" i="11"/>
  <c r="J43" i="11"/>
  <c r="I43" i="11"/>
  <c r="J25" i="3" l="1"/>
  <c r="I25" i="3"/>
  <c r="J113" i="9"/>
  <c r="I113" i="9"/>
  <c r="J105" i="9"/>
  <c r="I105" i="9"/>
  <c r="J98" i="9"/>
  <c r="I98" i="9"/>
  <c r="J77" i="9"/>
  <c r="I77" i="9"/>
  <c r="J53" i="9"/>
  <c r="I53" i="9"/>
  <c r="J23" i="9"/>
  <c r="I23" i="9"/>
  <c r="J81" i="12"/>
  <c r="I81" i="12"/>
  <c r="J20" i="12"/>
  <c r="I20" i="12"/>
  <c r="J17" i="12"/>
  <c r="I17" i="12"/>
  <c r="J5" i="3"/>
  <c r="I5" i="3"/>
  <c r="J265" i="14"/>
  <c r="J6" i="14"/>
  <c r="J12" i="19"/>
  <c r="J274" i="19"/>
  <c r="J262" i="19"/>
  <c r="J53" i="19"/>
  <c r="J586" i="19"/>
  <c r="J37" i="19"/>
  <c r="J52" i="14" l="1"/>
  <c r="J254" i="14"/>
  <c r="J562" i="14"/>
  <c r="J34" i="14"/>
  <c r="J18" i="33" l="1"/>
  <c r="J37" i="33"/>
  <c r="I37" i="33"/>
  <c r="J31" i="33"/>
  <c r="I31" i="33"/>
  <c r="I18" i="33"/>
  <c r="J16" i="33"/>
  <c r="I16" i="33"/>
  <c r="J13" i="33"/>
  <c r="I13" i="33"/>
  <c r="J8" i="33"/>
  <c r="I8" i="33"/>
  <c r="J7" i="33"/>
  <c r="I7" i="33"/>
  <c r="J92" i="20" l="1"/>
  <c r="J7" i="20"/>
  <c r="J81" i="20"/>
  <c r="J68" i="20"/>
  <c r="J111" i="20"/>
  <c r="J30" i="20"/>
  <c r="J118" i="20"/>
  <c r="J72" i="20"/>
  <c r="J27" i="20"/>
  <c r="J42" i="20"/>
  <c r="J66" i="36"/>
  <c r="I66" i="36"/>
  <c r="J65" i="36"/>
  <c r="I65" i="36"/>
  <c r="J60" i="36"/>
  <c r="I60" i="36"/>
  <c r="J59" i="36"/>
  <c r="I59" i="36"/>
  <c r="J51" i="36"/>
  <c r="I51" i="36"/>
  <c r="J50" i="36"/>
  <c r="I50" i="36"/>
  <c r="J30" i="36"/>
  <c r="I30" i="36"/>
  <c r="J26" i="36"/>
  <c r="I26" i="36"/>
  <c r="J18" i="36"/>
  <c r="I18" i="36"/>
  <c r="J15" i="36"/>
  <c r="I15" i="36"/>
  <c r="J11" i="36"/>
  <c r="I11" i="36"/>
  <c r="J7" i="36"/>
  <c r="I7" i="36"/>
  <c r="J2" i="36"/>
  <c r="I2" i="36"/>
  <c r="J51" i="30" l="1"/>
  <c r="I51" i="30"/>
  <c r="J16" i="30"/>
  <c r="I16" i="30"/>
  <c r="J5" i="30"/>
  <c r="I5" i="30"/>
  <c r="J34" i="30"/>
  <c r="I34" i="30"/>
  <c r="J9" i="30"/>
  <c r="I9" i="30"/>
  <c r="J28" i="30"/>
  <c r="I28" i="30"/>
  <c r="J36" i="30"/>
  <c r="I36" i="30"/>
  <c r="J44" i="30" l="1"/>
  <c r="I44" i="30"/>
  <c r="J47" i="2" l="1"/>
  <c r="I47" i="2"/>
  <c r="J52" i="2"/>
  <c r="I52" i="2"/>
  <c r="J44" i="2" l="1"/>
  <c r="I44" i="2"/>
  <c r="J17" i="2"/>
  <c r="I17" i="2"/>
  <c r="J23" i="2"/>
  <c r="I23" i="2"/>
  <c r="J29" i="2"/>
  <c r="I29" i="2"/>
  <c r="J190" i="12" l="1"/>
  <c r="I190" i="12"/>
  <c r="J178" i="12"/>
  <c r="I178" i="12"/>
  <c r="J152" i="12"/>
  <c r="I152" i="12"/>
  <c r="J151" i="12"/>
  <c r="I151" i="12"/>
  <c r="J117" i="12"/>
  <c r="I117" i="12"/>
  <c r="J26" i="12"/>
  <c r="J30" i="12"/>
  <c r="J33" i="12"/>
  <c r="I26" i="12"/>
  <c r="I30" i="12"/>
  <c r="I33" i="12"/>
  <c r="J122" i="11"/>
  <c r="I122" i="11"/>
  <c r="J112" i="11"/>
  <c r="I112" i="11"/>
  <c r="J79" i="11"/>
  <c r="I79" i="11"/>
  <c r="J59" i="11"/>
  <c r="I59" i="11"/>
  <c r="J31" i="11"/>
  <c r="I31" i="11"/>
  <c r="J18" i="11"/>
  <c r="J22" i="11"/>
  <c r="I18" i="11"/>
  <c r="I22" i="11"/>
  <c r="J14" i="11"/>
  <c r="I14" i="11"/>
  <c r="J121" i="9"/>
  <c r="I121" i="9"/>
  <c r="J103" i="9"/>
  <c r="I103" i="9"/>
  <c r="J100" i="9"/>
  <c r="I100" i="9"/>
  <c r="J87" i="9"/>
  <c r="J88" i="9"/>
  <c r="J92" i="9"/>
  <c r="I87" i="9"/>
  <c r="I88" i="9"/>
  <c r="I92" i="9"/>
  <c r="J81" i="9"/>
  <c r="I81" i="9"/>
  <c r="J70" i="9"/>
  <c r="I70" i="9"/>
  <c r="J68" i="9"/>
  <c r="I68" i="9"/>
  <c r="J60" i="9"/>
  <c r="J64" i="9"/>
  <c r="I60" i="9"/>
  <c r="I64" i="9"/>
  <c r="J56" i="9"/>
  <c r="I56" i="9"/>
  <c r="J47" i="9"/>
  <c r="I47" i="9"/>
  <c r="J34" i="9"/>
  <c r="J38" i="9"/>
  <c r="I34" i="9"/>
  <c r="I38" i="9"/>
  <c r="J29" i="9"/>
  <c r="I29" i="9"/>
  <c r="J19" i="9"/>
  <c r="I19" i="9"/>
  <c r="J132" i="7"/>
  <c r="I132" i="7"/>
  <c r="J90" i="7"/>
  <c r="I90" i="7"/>
  <c r="J82" i="7"/>
  <c r="I82" i="7"/>
  <c r="J75" i="7"/>
  <c r="I75" i="7"/>
  <c r="J62" i="7"/>
  <c r="I62" i="7"/>
  <c r="J46" i="7"/>
  <c r="I46" i="7"/>
  <c r="J6" i="7"/>
  <c r="I6" i="7"/>
  <c r="J42" i="2"/>
  <c r="I42" i="2"/>
  <c r="J41" i="2"/>
  <c r="I41" i="2"/>
  <c r="J36" i="2"/>
  <c r="I36" i="2"/>
  <c r="J15" i="2"/>
  <c r="I15" i="2"/>
  <c r="J7" i="2"/>
  <c r="J11" i="2"/>
  <c r="I7" i="2"/>
  <c r="I11" i="2"/>
  <c r="J43" i="2"/>
  <c r="I43" i="2"/>
  <c r="J45" i="2"/>
  <c r="I45" i="2"/>
  <c r="J49" i="2"/>
  <c r="I49" i="2"/>
  <c r="J58" i="2"/>
  <c r="I58" i="2"/>
  <c r="I76" i="9" l="1"/>
  <c r="J76" i="9"/>
  <c r="I46" i="9"/>
  <c r="J46" i="9"/>
  <c r="I22" i="9"/>
  <c r="J22" i="9"/>
  <c r="J164" i="12" l="1"/>
  <c r="I164" i="12"/>
  <c r="J141" i="12"/>
  <c r="I141" i="12"/>
  <c r="J131" i="12"/>
  <c r="J134" i="12"/>
  <c r="I131" i="12"/>
  <c r="I134" i="12"/>
  <c r="J43" i="12"/>
  <c r="J86" i="12"/>
  <c r="J99" i="12"/>
  <c r="I43" i="12"/>
  <c r="I86" i="12"/>
  <c r="I99" i="12"/>
  <c r="J10" i="12"/>
  <c r="I10" i="12"/>
  <c r="J89" i="11"/>
  <c r="I89" i="11"/>
  <c r="J84" i="9"/>
  <c r="I84" i="9"/>
  <c r="J7" i="9"/>
  <c r="I7" i="9"/>
  <c r="J5" i="9"/>
  <c r="I5" i="9"/>
  <c r="I21" i="33" l="1"/>
  <c r="I22" i="33"/>
  <c r="I24" i="33"/>
  <c r="J5" i="29"/>
  <c r="J7" i="29"/>
  <c r="J21" i="29"/>
  <c r="J28" i="29"/>
  <c r="J34" i="29"/>
  <c r="J51" i="29"/>
  <c r="J84" i="29"/>
  <c r="J88" i="29"/>
  <c r="J108" i="29"/>
  <c r="J114" i="29"/>
  <c r="J115" i="29"/>
  <c r="J116" i="29"/>
  <c r="J121" i="29"/>
  <c r="J127" i="29"/>
  <c r="J131" i="29"/>
  <c r="J134" i="29"/>
  <c r="J141" i="29"/>
  <c r="J148" i="29"/>
  <c r="J158" i="29"/>
  <c r="J162" i="29"/>
  <c r="J165" i="29"/>
  <c r="J176" i="29"/>
  <c r="J179" i="29"/>
  <c r="J182" i="29"/>
  <c r="J189" i="29"/>
  <c r="J191" i="29"/>
  <c r="J197" i="29"/>
  <c r="J211" i="29"/>
  <c r="J215" i="29"/>
  <c r="J221" i="29"/>
  <c r="J223" i="29"/>
  <c r="J229" i="29"/>
  <c r="J235" i="29"/>
  <c r="J242" i="29"/>
  <c r="J248" i="29"/>
  <c r="J258" i="29"/>
  <c r="J261" i="29"/>
  <c r="J268" i="29"/>
  <c r="J273" i="29"/>
  <c r="J280" i="29"/>
  <c r="J287" i="29"/>
  <c r="J294" i="29"/>
  <c r="J296" i="29"/>
  <c r="J298" i="29"/>
  <c r="J299" i="29"/>
  <c r="J308" i="29"/>
  <c r="J313" i="29"/>
  <c r="J326" i="29"/>
  <c r="J328" i="29"/>
  <c r="J338" i="29"/>
  <c r="J340" i="29"/>
  <c r="J349" i="29"/>
  <c r="J354" i="29"/>
  <c r="J358" i="29"/>
  <c r="J359" i="29"/>
  <c r="J365" i="29"/>
  <c r="J392" i="29"/>
  <c r="J397" i="29"/>
  <c r="J406" i="29"/>
  <c r="J415" i="29"/>
  <c r="J420" i="29"/>
  <c r="J427" i="29"/>
  <c r="J429" i="29"/>
  <c r="J433" i="29"/>
  <c r="J440" i="29"/>
  <c r="J447" i="29"/>
  <c r="J454" i="29"/>
  <c r="J459" i="29"/>
  <c r="J460" i="29"/>
  <c r="J469" i="29"/>
  <c r="J470" i="29"/>
  <c r="J484" i="29"/>
  <c r="J490" i="29"/>
  <c r="J491" i="29"/>
  <c r="J493" i="29"/>
  <c r="J494" i="29"/>
  <c r="J504" i="29"/>
  <c r="J509" i="29"/>
  <c r="J515" i="29"/>
  <c r="J518" i="29"/>
  <c r="J523" i="29"/>
  <c r="J533" i="29"/>
  <c r="J536" i="29"/>
  <c r="J538" i="29"/>
  <c r="J548" i="29"/>
  <c r="J554" i="29"/>
  <c r="J560" i="29"/>
  <c r="J567" i="29"/>
  <c r="J574" i="29"/>
  <c r="J578" i="29"/>
  <c r="J713" i="29"/>
  <c r="J579" i="29"/>
  <c r="J594" i="29"/>
  <c r="J603" i="29"/>
  <c r="J604" i="29"/>
  <c r="J605" i="29"/>
  <c r="J611" i="29"/>
  <c r="J620" i="29"/>
  <c r="J622" i="29"/>
  <c r="J624" i="29"/>
  <c r="J630" i="29"/>
  <c r="J638" i="29"/>
  <c r="J644" i="29"/>
  <c r="J651" i="29"/>
  <c r="J665" i="29"/>
  <c r="J670" i="29"/>
  <c r="J675" i="29"/>
  <c r="J685" i="29"/>
  <c r="J690" i="29"/>
  <c r="J691" i="29"/>
  <c r="J693" i="29"/>
  <c r="J703" i="29"/>
  <c r="J736" i="29"/>
  <c r="J742" i="29"/>
  <c r="J750" i="29"/>
  <c r="I2" i="3"/>
  <c r="J2" i="3"/>
  <c r="J242" i="40" l="1"/>
  <c r="J526" i="40" l="1"/>
  <c r="J119" i="40"/>
  <c r="J10" i="40"/>
  <c r="J143" i="40"/>
  <c r="J157" i="40"/>
  <c r="J99" i="40"/>
  <c r="J611" i="40"/>
  <c r="J216" i="40"/>
  <c r="J114" i="40"/>
  <c r="J173" i="40"/>
  <c r="J222" i="40"/>
  <c r="J213" i="40"/>
  <c r="J130" i="40"/>
  <c r="J566" i="40"/>
  <c r="J512" i="40"/>
  <c r="J240" i="40"/>
  <c r="J253" i="40"/>
  <c r="J409" i="40"/>
  <c r="J371" i="40"/>
  <c r="J62" i="40"/>
  <c r="J105" i="40"/>
  <c r="J71" i="40"/>
  <c r="J72" i="40"/>
  <c r="J502" i="40"/>
  <c r="J67" i="40"/>
  <c r="J227" i="40"/>
  <c r="J231" i="40" l="1"/>
  <c r="J239" i="40"/>
  <c r="J443" i="35" l="1"/>
  <c r="J143" i="35"/>
  <c r="J179" i="35"/>
  <c r="J203" i="40" l="1"/>
  <c r="J68" i="40"/>
  <c r="J18" i="40"/>
  <c r="J496" i="40"/>
  <c r="J188" i="40"/>
  <c r="J182" i="40"/>
  <c r="J212" i="40"/>
  <c r="J81" i="40"/>
  <c r="J571" i="40"/>
  <c r="J100" i="11" l="1"/>
  <c r="I100" i="11"/>
  <c r="J572" i="40" l="1"/>
  <c r="J289" i="40"/>
  <c r="J238" i="40"/>
  <c r="J426" i="40"/>
  <c r="J537" i="40"/>
  <c r="J616" i="40"/>
  <c r="J497" i="40"/>
  <c r="J486" i="40"/>
  <c r="J126" i="40"/>
  <c r="J142" i="40"/>
  <c r="J288" i="40"/>
  <c r="J395" i="40"/>
  <c r="J418" i="40"/>
  <c r="J453" i="40"/>
  <c r="J463" i="40"/>
  <c r="J495" i="40"/>
  <c r="J509" i="40"/>
  <c r="J549" i="40"/>
  <c r="J582" i="40"/>
  <c r="J23" i="40"/>
  <c r="J29" i="40"/>
  <c r="J129" i="40"/>
  <c r="J139" i="40"/>
  <c r="J192" i="40"/>
  <c r="J197" i="40"/>
  <c r="J241" i="40"/>
  <c r="J248" i="40"/>
  <c r="J279" i="40"/>
  <c r="J359" i="40"/>
  <c r="J385" i="40"/>
  <c r="J531" i="40"/>
  <c r="J421" i="40"/>
  <c r="J24" i="40"/>
  <c r="J396" i="40"/>
  <c r="J472" i="40"/>
  <c r="J399" i="40"/>
  <c r="J448" i="40"/>
  <c r="J398" i="40"/>
  <c r="J438" i="40"/>
  <c r="J333" i="40"/>
  <c r="J3" i="40"/>
  <c r="J346" i="40"/>
  <c r="J264" i="40"/>
  <c r="J368" i="40"/>
  <c r="J88" i="40"/>
  <c r="J555" i="40"/>
  <c r="J4" i="40"/>
  <c r="J435" i="40"/>
  <c r="J263" i="40"/>
  <c r="J169" i="40"/>
  <c r="J102" i="35" l="1"/>
  <c r="J113" i="35"/>
  <c r="J133" i="35"/>
  <c r="J152" i="35"/>
  <c r="J180" i="35"/>
  <c r="J218" i="35"/>
  <c r="J339" i="35"/>
  <c r="J349" i="35"/>
  <c r="J359" i="35"/>
  <c r="J503" i="35"/>
  <c r="J81" i="35"/>
  <c r="J210" i="35"/>
  <c r="J307" i="35"/>
  <c r="J55" i="35"/>
  <c r="J59" i="35"/>
  <c r="J262" i="35"/>
  <c r="J288" i="35"/>
  <c r="J15" i="35"/>
  <c r="J21" i="35"/>
  <c r="J323" i="35"/>
  <c r="J345" i="35"/>
  <c r="J90" i="35"/>
  <c r="J146" i="35"/>
  <c r="J188" i="35"/>
  <c r="J478" i="35"/>
  <c r="J407" i="35"/>
  <c r="J415" i="35"/>
  <c r="J449" i="35"/>
  <c r="J430" i="35"/>
  <c r="J86" i="35"/>
  <c r="J328" i="35"/>
  <c r="J224" i="35"/>
  <c r="J165" i="35"/>
  <c r="J3" i="29"/>
  <c r="J45" i="36" l="1"/>
  <c r="I45" i="36"/>
  <c r="J49" i="36"/>
  <c r="I49" i="36"/>
  <c r="J37" i="36"/>
  <c r="I37" i="36"/>
  <c r="J58" i="36"/>
  <c r="I58" i="36"/>
  <c r="J22" i="36"/>
  <c r="I22" i="36"/>
  <c r="J3" i="36"/>
  <c r="I3" i="36"/>
  <c r="J64" i="36"/>
  <c r="I64" i="36"/>
  <c r="J17" i="36"/>
  <c r="I17" i="36"/>
  <c r="J43" i="36"/>
  <c r="I43" i="36"/>
  <c r="J25" i="36"/>
  <c r="I25" i="36"/>
  <c r="J26" i="24" l="1"/>
  <c r="I26" i="24"/>
  <c r="J31" i="24"/>
  <c r="I31" i="24"/>
  <c r="J17" i="24"/>
  <c r="I17" i="24"/>
  <c r="J28" i="24"/>
  <c r="I28" i="24"/>
  <c r="J646" i="19"/>
  <c r="J638" i="19"/>
  <c r="J599" i="19"/>
  <c r="J611" i="19"/>
  <c r="J547" i="19"/>
  <c r="J552" i="19"/>
  <c r="J561" i="19"/>
  <c r="J572" i="19"/>
  <c r="J577" i="19"/>
  <c r="J578" i="19"/>
  <c r="J588" i="19"/>
  <c r="J596" i="19"/>
  <c r="J533" i="19"/>
  <c r="J519" i="19"/>
  <c r="J520" i="19"/>
  <c r="J525" i="19"/>
  <c r="J531" i="19"/>
  <c r="J495" i="19"/>
  <c r="J496" i="19"/>
  <c r="J510" i="19"/>
  <c r="J402" i="19"/>
  <c r="J406" i="19"/>
  <c r="J411" i="19"/>
  <c r="J414" i="19"/>
  <c r="J415" i="19"/>
  <c r="J417" i="19"/>
  <c r="J418" i="19"/>
  <c r="J427" i="19"/>
  <c r="J434" i="19"/>
  <c r="J439" i="19"/>
  <c r="J443" i="19"/>
  <c r="J446" i="19"/>
  <c r="J456" i="19"/>
  <c r="J460" i="19"/>
  <c r="J462" i="19"/>
  <c r="J469" i="19"/>
  <c r="J474" i="19"/>
  <c r="J478" i="19"/>
  <c r="J486" i="19"/>
  <c r="J252" i="19"/>
  <c r="J257" i="19"/>
  <c r="J268" i="19"/>
  <c r="J269" i="19"/>
  <c r="J279" i="19"/>
  <c r="J284" i="19"/>
  <c r="J292" i="19"/>
  <c r="J294" i="19"/>
  <c r="J298" i="19"/>
  <c r="J299" i="19"/>
  <c r="J303" i="19"/>
  <c r="J327" i="19"/>
  <c r="J329" i="19"/>
  <c r="J339" i="19"/>
  <c r="J347" i="19"/>
  <c r="J352" i="19"/>
  <c r="J358" i="19"/>
  <c r="J361" i="19"/>
  <c r="J362" i="19"/>
  <c r="J368" i="19"/>
  <c r="J378" i="19"/>
  <c r="J386" i="19"/>
  <c r="J388" i="19"/>
  <c r="J389" i="19"/>
  <c r="J4" i="19"/>
  <c r="J6" i="19"/>
  <c r="J21" i="19"/>
  <c r="J24" i="19"/>
  <c r="J27" i="19"/>
  <c r="J39" i="19"/>
  <c r="J63" i="19"/>
  <c r="J65" i="19"/>
  <c r="J79" i="19"/>
  <c r="J83" i="19"/>
  <c r="J84" i="19"/>
  <c r="J85" i="19"/>
  <c r="J90" i="19"/>
  <c r="J96" i="19"/>
  <c r="J100" i="19"/>
  <c r="J101" i="19"/>
  <c r="J107" i="19"/>
  <c r="J112" i="19"/>
  <c r="J120" i="19"/>
  <c r="J123" i="19"/>
  <c r="J126" i="19"/>
  <c r="J139" i="19"/>
  <c r="J141" i="19"/>
  <c r="J143" i="19"/>
  <c r="J148" i="19"/>
  <c r="J151" i="19"/>
  <c r="J157" i="19"/>
  <c r="J170" i="19"/>
  <c r="J174" i="19"/>
  <c r="J176" i="19"/>
  <c r="J178" i="19"/>
  <c r="J183" i="19"/>
  <c r="J188" i="19"/>
  <c r="J195" i="19"/>
  <c r="J198" i="19"/>
  <c r="J208" i="19"/>
  <c r="J210" i="19"/>
  <c r="J215" i="19"/>
  <c r="J220" i="19"/>
  <c r="J223" i="19"/>
  <c r="J230" i="19"/>
  <c r="J236" i="19"/>
  <c r="J238" i="19"/>
  <c r="J14" i="2" l="1"/>
  <c r="J18" i="2"/>
  <c r="J30" i="2"/>
  <c r="J32" i="2"/>
  <c r="J37" i="2"/>
  <c r="J40" i="2"/>
  <c r="J7" i="3"/>
  <c r="J13" i="3"/>
  <c r="J4" i="3"/>
  <c r="J17" i="3"/>
  <c r="J21" i="3"/>
  <c r="J29" i="3"/>
  <c r="J13" i="5"/>
  <c r="J17" i="5"/>
  <c r="J25" i="5"/>
  <c r="J31" i="5"/>
  <c r="J34" i="5"/>
  <c r="J39" i="5"/>
  <c r="J40" i="5"/>
  <c r="J49" i="5"/>
  <c r="J52" i="5"/>
  <c r="J59" i="5"/>
  <c r="J64" i="5"/>
  <c r="J68" i="5"/>
  <c r="J76" i="5"/>
  <c r="J83" i="5"/>
  <c r="J88" i="5"/>
  <c r="J99" i="5"/>
  <c r="J108" i="5"/>
  <c r="J113" i="5"/>
  <c r="J119" i="5"/>
  <c r="J121" i="5"/>
  <c r="J126" i="5"/>
  <c r="J129" i="5"/>
  <c r="J134" i="5"/>
  <c r="J141" i="5"/>
  <c r="J142" i="5"/>
  <c r="J143" i="5"/>
  <c r="J147" i="5"/>
  <c r="J150" i="5"/>
  <c r="J156" i="5"/>
  <c r="J9" i="7"/>
  <c r="J10" i="7"/>
  <c r="J12" i="7"/>
  <c r="J13" i="7"/>
  <c r="J14" i="7"/>
  <c r="J15" i="7"/>
  <c r="J16" i="7"/>
  <c r="J17" i="7"/>
  <c r="J18" i="7"/>
  <c r="J19" i="7"/>
  <c r="J22" i="7"/>
  <c r="J24" i="7"/>
  <c r="J25" i="7"/>
  <c r="J27" i="7"/>
  <c r="J28" i="7"/>
  <c r="J29" i="7"/>
  <c r="J30" i="7"/>
  <c r="J33" i="7"/>
  <c r="J34" i="7"/>
  <c r="J35" i="7"/>
  <c r="J36" i="7"/>
  <c r="J38" i="7"/>
  <c r="J39" i="7"/>
  <c r="J43" i="7"/>
  <c r="J44" i="7"/>
  <c r="J47" i="7"/>
  <c r="J49" i="7"/>
  <c r="J50" i="7"/>
  <c r="J51" i="7"/>
  <c r="J52" i="7"/>
  <c r="J54" i="7"/>
  <c r="J55" i="7"/>
  <c r="J56" i="7"/>
  <c r="J59" i="7"/>
  <c r="J63" i="7"/>
  <c r="J65" i="7"/>
  <c r="J66" i="7"/>
  <c r="J67" i="7"/>
  <c r="J69" i="7"/>
  <c r="J71" i="7"/>
  <c r="J72" i="7"/>
  <c r="J76" i="7"/>
  <c r="J77" i="7"/>
  <c r="J78" i="7"/>
  <c r="J79" i="7"/>
  <c r="J80" i="7"/>
  <c r="J81" i="7"/>
  <c r="J83" i="7"/>
  <c r="J84" i="7"/>
  <c r="J85" i="7"/>
  <c r="J86" i="7"/>
  <c r="J88" i="7"/>
  <c r="J92" i="7"/>
  <c r="J95" i="7"/>
  <c r="J96" i="7"/>
  <c r="J98" i="7"/>
  <c r="J100" i="7"/>
  <c r="J102" i="7"/>
  <c r="J104" i="7"/>
  <c r="J106" i="7"/>
  <c r="J109" i="7"/>
  <c r="J110" i="7"/>
  <c r="J111" i="7"/>
  <c r="J113" i="7"/>
  <c r="J114" i="7"/>
  <c r="J116" i="7"/>
  <c r="J118" i="7"/>
  <c r="J122" i="7"/>
  <c r="J124" i="7"/>
  <c r="J125" i="7"/>
  <c r="J126" i="7"/>
  <c r="J127" i="7"/>
  <c r="J129" i="7"/>
  <c r="J130" i="7"/>
  <c r="J131" i="7"/>
  <c r="J134" i="7"/>
  <c r="J136" i="7"/>
  <c r="J138" i="7"/>
  <c r="J2" i="6"/>
  <c r="J6" i="6"/>
  <c r="J11" i="6"/>
  <c r="J13" i="6"/>
  <c r="J14" i="6"/>
  <c r="J17" i="6"/>
  <c r="J18" i="6"/>
  <c r="J21" i="6"/>
  <c r="J23" i="6"/>
  <c r="J26" i="6"/>
  <c r="J29" i="6"/>
  <c r="J31" i="6"/>
  <c r="J33" i="6"/>
  <c r="J34" i="6"/>
  <c r="J35" i="6"/>
  <c r="J37" i="6"/>
  <c r="J2" i="8"/>
  <c r="J28" i="8"/>
  <c r="J44" i="8"/>
  <c r="J46" i="8"/>
  <c r="J55" i="8"/>
  <c r="J59" i="8"/>
  <c r="J61" i="8"/>
  <c r="J68" i="8"/>
  <c r="J73" i="8"/>
  <c r="J82" i="8"/>
  <c r="J83" i="8"/>
  <c r="J89" i="8"/>
  <c r="J92" i="8"/>
  <c r="J93" i="8"/>
  <c r="J94" i="8"/>
  <c r="J95" i="8"/>
  <c r="J96" i="8"/>
  <c r="J99" i="8"/>
  <c r="J104" i="8"/>
  <c r="J113" i="8"/>
  <c r="J114" i="8"/>
  <c r="J115" i="8"/>
  <c r="J119" i="8"/>
  <c r="J120" i="8"/>
  <c r="J135" i="8"/>
  <c r="J142" i="8"/>
  <c r="J145" i="8"/>
  <c r="J147" i="8"/>
  <c r="J148" i="8"/>
  <c r="J149" i="8"/>
  <c r="J151" i="8"/>
  <c r="J158" i="8"/>
  <c r="J167" i="8"/>
  <c r="J172" i="8"/>
  <c r="J173" i="8"/>
  <c r="J182" i="8"/>
  <c r="J188" i="8"/>
  <c r="J189" i="8"/>
  <c r="J195" i="8"/>
  <c r="J203" i="8"/>
  <c r="J212" i="8"/>
  <c r="J216" i="8"/>
  <c r="J222" i="8"/>
  <c r="J228" i="8"/>
  <c r="J230" i="8"/>
  <c r="J249" i="8"/>
  <c r="J261" i="8"/>
  <c r="J263" i="8"/>
  <c r="J271" i="8"/>
  <c r="J276" i="8"/>
  <c r="J279" i="8"/>
  <c r="J289" i="8"/>
  <c r="J294" i="8"/>
  <c r="J2" i="9"/>
  <c r="J48" i="9"/>
  <c r="J11" i="9"/>
  <c r="J45" i="9"/>
  <c r="J44" i="9"/>
  <c r="J97" i="9"/>
  <c r="J109" i="9"/>
  <c r="J52" i="9"/>
  <c r="J59" i="9"/>
  <c r="J104" i="9"/>
  <c r="J112" i="9"/>
  <c r="J95" i="11"/>
  <c r="J51" i="11"/>
  <c r="J111" i="11"/>
  <c r="J52" i="11"/>
  <c r="J99" i="11"/>
  <c r="J42" i="11"/>
  <c r="J98" i="11"/>
  <c r="J72" i="11"/>
  <c r="J78" i="11"/>
  <c r="J115" i="11"/>
  <c r="I51" i="11"/>
  <c r="I111" i="11"/>
  <c r="I52" i="11"/>
  <c r="I99" i="11"/>
  <c r="I42" i="11"/>
  <c r="I98" i="11"/>
  <c r="I72" i="11"/>
  <c r="I78" i="11"/>
  <c r="I115" i="11"/>
  <c r="J2" i="12"/>
  <c r="J82" i="12"/>
  <c r="J147" i="12"/>
  <c r="J143" i="12"/>
  <c r="J135" i="12"/>
  <c r="J27" i="12"/>
  <c r="J89" i="12"/>
  <c r="J108" i="12"/>
  <c r="J123" i="12"/>
  <c r="J95" i="12"/>
  <c r="J111" i="12"/>
  <c r="J7" i="12"/>
  <c r="J56" i="12"/>
  <c r="J87" i="12"/>
  <c r="J79" i="12"/>
  <c r="J16" i="12"/>
  <c r="J19" i="12"/>
  <c r="J37" i="12"/>
  <c r="J45" i="12"/>
  <c r="J127" i="12"/>
  <c r="J59" i="12"/>
  <c r="J120" i="12"/>
  <c r="J150" i="12"/>
  <c r="J180" i="12"/>
  <c r="J184" i="12"/>
  <c r="J63" i="12"/>
  <c r="J115" i="12"/>
  <c r="J137" i="12"/>
  <c r="J154" i="12"/>
  <c r="J159" i="12"/>
  <c r="J175" i="12"/>
  <c r="J176" i="12"/>
  <c r="J193" i="12"/>
  <c r="J44" i="12"/>
  <c r="J48" i="12"/>
  <c r="J51" i="12"/>
  <c r="J65" i="12"/>
  <c r="J74" i="12"/>
  <c r="J83" i="12"/>
  <c r="J101" i="12"/>
  <c r="J70" i="12"/>
  <c r="J105" i="12"/>
  <c r="J157" i="12"/>
  <c r="J171" i="12"/>
  <c r="J64" i="14"/>
  <c r="J83" i="14"/>
  <c r="J88" i="14"/>
  <c r="J93" i="14"/>
  <c r="J100" i="14"/>
  <c r="J107" i="14"/>
  <c r="J114" i="14"/>
  <c r="J123" i="14"/>
  <c r="J126" i="14"/>
  <c r="J127" i="14"/>
  <c r="J136" i="14"/>
  <c r="J138" i="14"/>
  <c r="J141" i="14"/>
  <c r="J145" i="14"/>
  <c r="J153" i="14"/>
  <c r="J166" i="14"/>
  <c r="J171" i="14"/>
  <c r="J173" i="14"/>
  <c r="J179" i="14"/>
  <c r="J184" i="14"/>
  <c r="J190" i="14"/>
  <c r="J195" i="14"/>
  <c r="J203" i="14"/>
  <c r="J205" i="14"/>
  <c r="J211" i="14"/>
  <c r="J233" i="14"/>
  <c r="J240" i="14"/>
  <c r="J241" i="14"/>
  <c r="J247" i="14"/>
  <c r="J258" i="14"/>
  <c r="J259" i="14"/>
  <c r="J266" i="14"/>
  <c r="J267" i="14"/>
  <c r="J275" i="14"/>
  <c r="J280" i="14"/>
  <c r="J285" i="14"/>
  <c r="J288" i="14"/>
  <c r="J303" i="14"/>
  <c r="J317" i="14"/>
  <c r="J333" i="14"/>
  <c r="J336" i="14"/>
  <c r="J342" i="14"/>
  <c r="J345" i="14"/>
  <c r="J350" i="14"/>
  <c r="J363" i="14"/>
  <c r="J367" i="14"/>
  <c r="J374" i="14"/>
  <c r="J376" i="14"/>
  <c r="J378" i="14"/>
  <c r="J379" i="14"/>
  <c r="J383" i="14"/>
  <c r="J387" i="14"/>
  <c r="J393" i="14"/>
  <c r="J394" i="14"/>
  <c r="J395" i="14"/>
  <c r="J397" i="14"/>
  <c r="J398" i="14"/>
  <c r="J408" i="14"/>
  <c r="J413" i="14"/>
  <c r="J422" i="14"/>
  <c r="J433" i="14"/>
  <c r="J436" i="14"/>
  <c r="J439" i="14"/>
  <c r="J447" i="14"/>
  <c r="J452" i="14"/>
  <c r="J470" i="14"/>
  <c r="J471" i="14"/>
  <c r="J481" i="14"/>
  <c r="J486" i="14"/>
  <c r="J494" i="14"/>
  <c r="J495" i="14"/>
  <c r="J498" i="14"/>
  <c r="J506" i="14"/>
  <c r="J514" i="14"/>
  <c r="J522" i="14"/>
  <c r="J527" i="14"/>
  <c r="J550" i="14"/>
  <c r="J554" i="14"/>
  <c r="J566" i="14"/>
  <c r="J567" i="14"/>
  <c r="J568" i="14"/>
  <c r="J570" i="14"/>
  <c r="J579" i="14"/>
  <c r="J589" i="14"/>
  <c r="J594" i="14"/>
  <c r="J610" i="14"/>
  <c r="J615" i="14"/>
  <c r="J619" i="14"/>
  <c r="J65" i="15"/>
  <c r="J85" i="15"/>
  <c r="J97" i="15"/>
  <c r="J104" i="15"/>
  <c r="J109" i="15"/>
  <c r="J119" i="15"/>
  <c r="J123" i="15"/>
  <c r="J125" i="15"/>
  <c r="J136" i="15"/>
  <c r="J138" i="15"/>
  <c r="J143" i="15"/>
  <c r="J150" i="15"/>
  <c r="J173" i="15"/>
  <c r="J178" i="15"/>
  <c r="J183" i="15"/>
  <c r="J191" i="15"/>
  <c r="J201" i="15"/>
  <c r="J203" i="15"/>
  <c r="J223" i="15"/>
  <c r="J225" i="15"/>
  <c r="J231" i="15"/>
  <c r="J245" i="15"/>
  <c r="J252" i="15"/>
  <c r="J265" i="15"/>
  <c r="J289" i="15"/>
  <c r="J308" i="15"/>
  <c r="J321" i="15"/>
  <c r="J339" i="15"/>
  <c r="J343" i="15"/>
  <c r="J351" i="15"/>
  <c r="J357" i="15"/>
  <c r="J366" i="15"/>
  <c r="J368" i="15"/>
  <c r="J381" i="15"/>
  <c r="J391" i="15"/>
  <c r="J401" i="15"/>
  <c r="J403" i="15"/>
  <c r="J415" i="15"/>
  <c r="J425" i="15"/>
  <c r="J433" i="15"/>
  <c r="J434" i="15"/>
  <c r="J449" i="15"/>
  <c r="J456" i="15"/>
  <c r="J457" i="15"/>
  <c r="J473" i="15"/>
  <c r="J481" i="15"/>
  <c r="J518" i="15"/>
  <c r="J519" i="15"/>
  <c r="J539" i="15"/>
  <c r="J553" i="15"/>
  <c r="J559" i="15"/>
  <c r="J564" i="15"/>
  <c r="J18" i="16"/>
  <c r="J30" i="16"/>
  <c r="J70" i="16"/>
  <c r="J75" i="16"/>
  <c r="J101" i="16"/>
  <c r="J108" i="16"/>
  <c r="J114" i="16"/>
  <c r="J117" i="16"/>
  <c r="J122" i="16"/>
  <c r="J129" i="16"/>
  <c r="J137" i="16"/>
  <c r="J147" i="16"/>
  <c r="J152" i="16"/>
  <c r="J155" i="16"/>
  <c r="J167" i="16"/>
  <c r="J170" i="16"/>
  <c r="J177" i="16"/>
  <c r="J185" i="16"/>
  <c r="J201" i="16"/>
  <c r="J209" i="16"/>
  <c r="J211" i="16"/>
  <c r="J217" i="16"/>
  <c r="J223" i="16"/>
  <c r="J230" i="16"/>
  <c r="J234" i="16"/>
  <c r="J244" i="16"/>
  <c r="J246" i="16"/>
  <c r="J252" i="16"/>
  <c r="J257" i="16"/>
  <c r="J276" i="16"/>
  <c r="J283" i="16"/>
  <c r="J288" i="16"/>
  <c r="J301" i="16"/>
  <c r="J310" i="16"/>
  <c r="J313" i="16"/>
  <c r="J331" i="16"/>
  <c r="J345" i="16"/>
  <c r="J356" i="16"/>
  <c r="J357" i="16"/>
  <c r="J363" i="16"/>
  <c r="J378" i="16"/>
  <c r="J382" i="16"/>
  <c r="J391" i="16"/>
  <c r="J398" i="16"/>
  <c r="J406" i="16"/>
  <c r="J407" i="16"/>
  <c r="J421" i="16"/>
  <c r="J426" i="16"/>
  <c r="J435" i="16"/>
  <c r="J438" i="16"/>
  <c r="J447" i="16"/>
  <c r="J452" i="16"/>
  <c r="J458" i="16"/>
  <c r="J459" i="16"/>
  <c r="J460" i="16"/>
  <c r="J463" i="16"/>
  <c r="J479" i="16"/>
  <c r="J492" i="16"/>
  <c r="J502" i="16"/>
  <c r="J505" i="16"/>
  <c r="J507" i="16"/>
  <c r="J522" i="16"/>
  <c r="J534" i="16"/>
  <c r="J544" i="16"/>
  <c r="J545" i="16"/>
  <c r="J555" i="16"/>
  <c r="J560" i="16"/>
  <c r="J570" i="16"/>
  <c r="J571" i="16"/>
  <c r="J577" i="16"/>
  <c r="J589" i="16"/>
  <c r="J596" i="16"/>
  <c r="J606" i="16"/>
  <c r="J612" i="16"/>
  <c r="J637" i="16"/>
  <c r="J656" i="16"/>
  <c r="J658" i="16"/>
  <c r="J660" i="16"/>
  <c r="J669" i="16"/>
  <c r="J678" i="16"/>
  <c r="J684" i="16"/>
  <c r="J702" i="16"/>
  <c r="J709" i="16"/>
  <c r="J714" i="16"/>
  <c r="J16" i="17"/>
  <c r="J68" i="17"/>
  <c r="J74" i="17"/>
  <c r="J96" i="17"/>
  <c r="J109" i="17"/>
  <c r="J113" i="17"/>
  <c r="J120" i="17"/>
  <c r="J139" i="17"/>
  <c r="J140" i="17"/>
  <c r="J152" i="17"/>
  <c r="J160" i="17"/>
  <c r="J167" i="17"/>
  <c r="J179" i="17"/>
  <c r="J183" i="17"/>
  <c r="J191" i="17"/>
  <c r="J196" i="17"/>
  <c r="J209" i="17"/>
  <c r="J217" i="17"/>
  <c r="J227" i="17"/>
  <c r="J246" i="17"/>
  <c r="J256" i="17"/>
  <c r="J269" i="17"/>
  <c r="J279" i="17"/>
  <c r="J280" i="17"/>
  <c r="J282" i="17"/>
  <c r="J297" i="17"/>
  <c r="J301" i="17"/>
  <c r="J316" i="17"/>
  <c r="J343" i="17"/>
  <c r="J346" i="17"/>
  <c r="J352" i="17"/>
  <c r="J354" i="17"/>
  <c r="J364" i="17"/>
  <c r="J378" i="17"/>
  <c r="J379" i="17"/>
  <c r="J383" i="17"/>
  <c r="J392" i="17"/>
  <c r="J394" i="17"/>
  <c r="J393" i="17"/>
  <c r="J404" i="17"/>
  <c r="J409" i="17"/>
  <c r="J416" i="17"/>
  <c r="J418" i="17"/>
  <c r="J417" i="17"/>
  <c r="J419" i="17"/>
  <c r="J420" i="17"/>
  <c r="J422" i="17"/>
  <c r="J437" i="17"/>
  <c r="J447" i="17"/>
  <c r="J455" i="17"/>
  <c r="J456" i="17"/>
  <c r="J459" i="17"/>
  <c r="J458" i="17"/>
  <c r="J461" i="17"/>
  <c r="J468" i="17"/>
  <c r="J474" i="17"/>
  <c r="J486" i="17"/>
  <c r="J496" i="17"/>
  <c r="J497" i="17"/>
  <c r="J507" i="17"/>
  <c r="J512" i="17"/>
  <c r="J521" i="17"/>
  <c r="J523" i="17"/>
  <c r="J527" i="17"/>
  <c r="J528" i="17"/>
  <c r="J538" i="17"/>
  <c r="J541" i="17"/>
  <c r="J548" i="17"/>
  <c r="J557" i="17"/>
  <c r="J561" i="17"/>
  <c r="J562" i="17"/>
  <c r="J589" i="17"/>
  <c r="J590" i="17"/>
  <c r="J604" i="17"/>
  <c r="J605" i="17"/>
  <c r="J607" i="17"/>
  <c r="J608" i="17"/>
  <c r="J617" i="17"/>
  <c r="J625" i="17"/>
  <c r="J626" i="17"/>
  <c r="J632" i="17"/>
  <c r="J646" i="17"/>
  <c r="J654" i="17"/>
  <c r="J658" i="17"/>
  <c r="J659" i="17"/>
  <c r="J16" i="18"/>
  <c r="J74" i="18"/>
  <c r="J102" i="18"/>
  <c r="J111" i="18"/>
  <c r="J115" i="18"/>
  <c r="J119" i="18"/>
  <c r="J126" i="18"/>
  <c r="J133" i="18"/>
  <c r="J144" i="18"/>
  <c r="J157" i="18"/>
  <c r="J164" i="18"/>
  <c r="J171" i="18"/>
  <c r="J182" i="18"/>
  <c r="J187" i="18"/>
  <c r="J194" i="18"/>
  <c r="J196" i="18"/>
  <c r="J201" i="18"/>
  <c r="J213" i="18"/>
  <c r="J222" i="18"/>
  <c r="J224" i="18"/>
  <c r="J229" i="18"/>
  <c r="J234" i="18"/>
  <c r="J253" i="18"/>
  <c r="J284" i="18"/>
  <c r="J286" i="18"/>
  <c r="J302" i="18"/>
  <c r="J306" i="18"/>
  <c r="J329" i="18"/>
  <c r="J349" i="18"/>
  <c r="J352" i="18"/>
  <c r="J359" i="18"/>
  <c r="J361" i="18"/>
  <c r="J371" i="18"/>
  <c r="J386" i="18"/>
  <c r="J394" i="18"/>
  <c r="J405" i="18"/>
  <c r="J410" i="18"/>
  <c r="J418" i="18"/>
  <c r="J420" i="18"/>
  <c r="J419" i="18"/>
  <c r="J421" i="18"/>
  <c r="J423" i="18"/>
  <c r="J438" i="18"/>
  <c r="J451" i="18"/>
  <c r="J452" i="18"/>
  <c r="J459" i="18"/>
  <c r="J462" i="18"/>
  <c r="J461" i="18"/>
  <c r="J464" i="18"/>
  <c r="J471" i="18"/>
  <c r="J477" i="18"/>
  <c r="J489" i="18"/>
  <c r="J494" i="18"/>
  <c r="J498" i="18"/>
  <c r="J500" i="18"/>
  <c r="J510" i="18"/>
  <c r="J515" i="18"/>
  <c r="J516" i="18"/>
  <c r="J524" i="18"/>
  <c r="J525" i="18"/>
  <c r="J526" i="18"/>
  <c r="J531" i="18"/>
  <c r="J532" i="18"/>
  <c r="J545" i="18"/>
  <c r="J546" i="18"/>
  <c r="J552" i="18"/>
  <c r="J560" i="18"/>
  <c r="J561" i="18"/>
  <c r="J565" i="18"/>
  <c r="J566" i="18"/>
  <c r="J594" i="18"/>
  <c r="J613" i="18"/>
  <c r="J614" i="18"/>
  <c r="J615" i="18"/>
  <c r="J623" i="18"/>
  <c r="J631" i="18"/>
  <c r="J638" i="18"/>
  <c r="J653" i="18"/>
  <c r="J661" i="18"/>
  <c r="J662" i="18"/>
  <c r="J667" i="18"/>
  <c r="J668" i="18"/>
  <c r="J8" i="19"/>
  <c r="J125" i="19"/>
  <c r="J194" i="19"/>
  <c r="J237" i="19"/>
  <c r="J241" i="19"/>
  <c r="J242" i="19"/>
  <c r="J280" i="19"/>
  <c r="J281" i="19"/>
  <c r="J283" i="19"/>
  <c r="J316" i="19"/>
  <c r="J326" i="19"/>
  <c r="J330" i="19"/>
  <c r="J331" i="19"/>
  <c r="J332" i="19"/>
  <c r="J350" i="19"/>
  <c r="J377" i="19"/>
  <c r="J395" i="19"/>
  <c r="J399" i="19"/>
  <c r="J401" i="19"/>
  <c r="J413" i="19"/>
  <c r="J452" i="19"/>
  <c r="J453" i="19"/>
  <c r="J457" i="19"/>
  <c r="J492" i="19"/>
  <c r="J505" i="19"/>
  <c r="J518" i="19"/>
  <c r="J532" i="19"/>
  <c r="J540" i="19"/>
  <c r="J559" i="19"/>
  <c r="J593" i="19"/>
  <c r="J595" i="19"/>
  <c r="J597" i="19"/>
  <c r="J620" i="19"/>
  <c r="J622" i="19"/>
  <c r="J637" i="19"/>
  <c r="J641" i="19"/>
  <c r="J2" i="20"/>
  <c r="J6" i="20"/>
  <c r="J26" i="20"/>
  <c r="J36" i="20"/>
  <c r="J41" i="20"/>
  <c r="J50" i="20"/>
  <c r="J56" i="20"/>
  <c r="J60" i="20"/>
  <c r="J62" i="20"/>
  <c r="J67" i="20"/>
  <c r="J71" i="20"/>
  <c r="J77" i="20"/>
  <c r="J79" i="20"/>
  <c r="J86" i="20"/>
  <c r="J105" i="20"/>
  <c r="J106" i="20"/>
  <c r="J109" i="20"/>
  <c r="J110" i="20"/>
  <c r="J116" i="20"/>
  <c r="J117" i="20"/>
  <c r="J7" i="21"/>
  <c r="J12" i="21"/>
  <c r="J18" i="21"/>
  <c r="J20" i="21"/>
  <c r="J26" i="21"/>
  <c r="J28" i="21"/>
  <c r="J36" i="21"/>
  <c r="J57" i="21"/>
  <c r="J70" i="21"/>
  <c r="J74" i="21"/>
  <c r="J31" i="23"/>
  <c r="J37" i="23"/>
  <c r="J39" i="23"/>
  <c r="J47" i="23"/>
  <c r="J58" i="23"/>
  <c r="J59" i="23"/>
  <c r="J70" i="23"/>
  <c r="J71" i="23"/>
  <c r="J72" i="23"/>
  <c r="J76" i="23"/>
  <c r="J80" i="23"/>
  <c r="J95" i="23"/>
  <c r="J96" i="23"/>
  <c r="J107" i="23"/>
  <c r="J113" i="23"/>
  <c r="J114" i="23"/>
  <c r="J115" i="23"/>
  <c r="J118" i="23"/>
  <c r="J121" i="23"/>
  <c r="J126" i="23"/>
  <c r="J135" i="23"/>
  <c r="J157" i="23"/>
  <c r="J159" i="23"/>
  <c r="J164" i="23"/>
  <c r="J13" i="22"/>
  <c r="J17" i="22"/>
  <c r="J19" i="22"/>
  <c r="J33" i="22"/>
  <c r="J38" i="22"/>
  <c r="J44" i="22"/>
  <c r="J53" i="22"/>
  <c r="J56" i="22"/>
  <c r="J64" i="22"/>
  <c r="J69" i="22"/>
  <c r="J74" i="22"/>
  <c r="J81" i="22"/>
  <c r="J82" i="22"/>
  <c r="J88" i="22"/>
  <c r="J98" i="22"/>
  <c r="J99" i="22"/>
  <c r="J63" i="22"/>
  <c r="J32" i="24"/>
  <c r="J19" i="24"/>
  <c r="J18" i="24"/>
  <c r="J25" i="24"/>
  <c r="J14" i="24"/>
  <c r="J2" i="24"/>
  <c r="J21" i="24"/>
  <c r="J20" i="24"/>
  <c r="J8" i="24"/>
  <c r="J38" i="25"/>
  <c r="J46" i="25"/>
  <c r="J47" i="25"/>
  <c r="J49" i="25"/>
  <c r="J58" i="25"/>
  <c r="J59" i="25"/>
  <c r="J60" i="25"/>
  <c r="J62" i="25"/>
  <c r="J79" i="25"/>
  <c r="J94" i="25"/>
  <c r="J96" i="25"/>
  <c r="J97" i="25"/>
  <c r="J100" i="25"/>
  <c r="J104" i="25"/>
  <c r="J112" i="25"/>
  <c r="J116" i="25"/>
  <c r="J128" i="25"/>
  <c r="J134" i="25"/>
  <c r="J143" i="25"/>
  <c r="J16" i="27"/>
  <c r="J26" i="27"/>
  <c r="J34" i="27"/>
  <c r="J40" i="27"/>
  <c r="J55" i="27"/>
  <c r="J21" i="27"/>
  <c r="J43" i="27"/>
  <c r="J8" i="30"/>
  <c r="J15" i="30"/>
  <c r="J22" i="30"/>
  <c r="J27" i="30"/>
  <c r="J33" i="30"/>
  <c r="J35" i="30"/>
  <c r="J43" i="30"/>
  <c r="J50" i="30"/>
  <c r="J17" i="33"/>
  <c r="J21" i="33"/>
  <c r="J22" i="33"/>
  <c r="J24" i="33"/>
  <c r="I17" i="33"/>
  <c r="I15" i="30"/>
  <c r="I22" i="30"/>
  <c r="I27" i="30"/>
  <c r="I33" i="30"/>
  <c r="I35" i="30"/>
  <c r="I43" i="30"/>
  <c r="I50" i="30"/>
  <c r="I8" i="30"/>
  <c r="I26" i="27"/>
  <c r="I34" i="27"/>
  <c r="I40" i="27"/>
  <c r="I55" i="27"/>
  <c r="I21" i="27"/>
  <c r="I43" i="27"/>
  <c r="I16" i="27"/>
  <c r="I46" i="25"/>
  <c r="I47" i="25"/>
  <c r="I49" i="25"/>
  <c r="I58" i="25"/>
  <c r="I59" i="25"/>
  <c r="I60" i="25"/>
  <c r="I62" i="25"/>
  <c r="I79" i="25"/>
  <c r="I94" i="25"/>
  <c r="I96" i="25"/>
  <c r="I97" i="25"/>
  <c r="I100" i="25"/>
  <c r="I104" i="25"/>
  <c r="I112" i="25"/>
  <c r="I116" i="25"/>
  <c r="I128" i="25"/>
  <c r="I134" i="25"/>
  <c r="I143" i="25"/>
  <c r="I38" i="25"/>
  <c r="I19" i="24"/>
  <c r="I18" i="24"/>
  <c r="I25" i="24"/>
  <c r="I14" i="24"/>
  <c r="I2" i="24"/>
  <c r="I21" i="24"/>
  <c r="I20" i="24"/>
  <c r="I8" i="24"/>
  <c r="I32" i="24"/>
  <c r="I31" i="23"/>
  <c r="I37" i="23"/>
  <c r="I39" i="23"/>
  <c r="I47" i="23"/>
  <c r="I58" i="23"/>
  <c r="I59" i="23"/>
  <c r="I70" i="23"/>
  <c r="I71" i="23"/>
  <c r="I72" i="23"/>
  <c r="I76" i="23"/>
  <c r="I80" i="23"/>
  <c r="I95" i="23"/>
  <c r="I96" i="23"/>
  <c r="I107" i="23"/>
  <c r="I113" i="23"/>
  <c r="I114" i="23"/>
  <c r="I115" i="23"/>
  <c r="I118" i="23"/>
  <c r="I121" i="23"/>
  <c r="I126" i="23"/>
  <c r="I135" i="23"/>
  <c r="I157" i="23"/>
  <c r="I159" i="23"/>
  <c r="I164" i="23"/>
  <c r="I12" i="21"/>
  <c r="I18" i="21"/>
  <c r="I20" i="21"/>
  <c r="I26" i="21"/>
  <c r="I28" i="21"/>
  <c r="I36" i="21"/>
  <c r="I57" i="21"/>
  <c r="I70" i="21"/>
  <c r="I74" i="21"/>
  <c r="I7" i="21"/>
  <c r="I2" i="20"/>
  <c r="I16" i="17"/>
  <c r="I68" i="17"/>
  <c r="I74" i="17"/>
  <c r="I96" i="17"/>
  <c r="I109" i="17"/>
  <c r="I113" i="17"/>
  <c r="I120" i="17"/>
  <c r="I139" i="17"/>
  <c r="I140" i="17"/>
  <c r="I152" i="17"/>
  <c r="I160" i="17"/>
  <c r="I167" i="17"/>
  <c r="I179" i="17"/>
  <c r="I183" i="17"/>
  <c r="I191" i="17"/>
  <c r="I196" i="17"/>
  <c r="I209" i="17"/>
  <c r="I217" i="17"/>
  <c r="I227" i="17"/>
  <c r="I246" i="17"/>
  <c r="I256" i="17"/>
  <c r="I269" i="17"/>
  <c r="I279" i="17"/>
  <c r="I280" i="17"/>
  <c r="I282" i="17"/>
  <c r="I297" i="17"/>
  <c r="I301" i="17"/>
  <c r="I82" i="12"/>
  <c r="I147" i="12"/>
  <c r="I143" i="12"/>
  <c r="I135" i="12"/>
  <c r="I27" i="12"/>
  <c r="I89" i="12"/>
  <c r="I108" i="12"/>
  <c r="I123" i="12"/>
  <c r="I95" i="12"/>
  <c r="I111" i="12"/>
  <c r="I7" i="12"/>
  <c r="I56" i="12"/>
  <c r="I87" i="12"/>
  <c r="I79" i="12"/>
  <c r="I16" i="12"/>
  <c r="I19" i="12"/>
  <c r="I37" i="12"/>
  <c r="I45" i="12"/>
  <c r="I127" i="12"/>
  <c r="I59" i="12"/>
  <c r="I120" i="12"/>
  <c r="I150" i="12"/>
  <c r="I180" i="12"/>
  <c r="I184" i="12"/>
  <c r="I63" i="12"/>
  <c r="I115" i="12"/>
  <c r="I137" i="12"/>
  <c r="I154" i="12"/>
  <c r="I159" i="12"/>
  <c r="I175" i="12"/>
  <c r="I176" i="12"/>
  <c r="I193" i="12"/>
  <c r="I44" i="12"/>
  <c r="I48" i="12"/>
  <c r="I51" i="12"/>
  <c r="I65" i="12"/>
  <c r="I74" i="12"/>
  <c r="I83" i="12"/>
  <c r="I101" i="12"/>
  <c r="I70" i="12"/>
  <c r="I105" i="12"/>
  <c r="I157" i="12"/>
  <c r="I171" i="12"/>
  <c r="I2" i="12"/>
  <c r="I95" i="11"/>
  <c r="I48" i="9"/>
  <c r="I11" i="9"/>
  <c r="I45" i="9"/>
  <c r="I44" i="9"/>
  <c r="I97" i="9"/>
  <c r="I109" i="9"/>
  <c r="I52" i="9"/>
  <c r="I59" i="9"/>
  <c r="I104" i="9"/>
  <c r="I112" i="9"/>
  <c r="I2" i="9"/>
  <c r="I28" i="8"/>
  <c r="I44" i="8"/>
  <c r="I46" i="8"/>
  <c r="I55" i="8"/>
  <c r="I59" i="8"/>
  <c r="I61" i="8"/>
  <c r="I68" i="8"/>
  <c r="I73" i="8"/>
  <c r="I82" i="8"/>
  <c r="I83" i="8"/>
  <c r="I89" i="8"/>
  <c r="I92" i="8"/>
  <c r="I93" i="8"/>
  <c r="I94" i="8"/>
  <c r="I95" i="8"/>
  <c r="I96" i="8"/>
  <c r="I99" i="8"/>
  <c r="I104" i="8"/>
  <c r="I113" i="8"/>
  <c r="I114" i="8"/>
  <c r="I115" i="8"/>
  <c r="I119" i="8"/>
  <c r="I120" i="8"/>
  <c r="I135" i="8"/>
  <c r="I142" i="8"/>
  <c r="I145" i="8"/>
  <c r="I147" i="8"/>
  <c r="I148" i="8"/>
  <c r="I149" i="8"/>
  <c r="I151" i="8"/>
  <c r="I158" i="8"/>
  <c r="I167" i="8"/>
  <c r="I172" i="8"/>
  <c r="I173" i="8"/>
  <c r="I182" i="8"/>
  <c r="I188" i="8"/>
  <c r="I189" i="8"/>
  <c r="I195" i="8"/>
  <c r="I203" i="8"/>
  <c r="I212" i="8"/>
  <c r="I216" i="8"/>
  <c r="I222" i="8"/>
  <c r="I228" i="8"/>
  <c r="I230" i="8"/>
  <c r="I249" i="8"/>
  <c r="I261" i="8"/>
  <c r="I263" i="8"/>
  <c r="I271" i="8"/>
  <c r="I276" i="8"/>
  <c r="I279" i="8"/>
  <c r="I289" i="8"/>
  <c r="I294" i="8"/>
  <c r="I2" i="8"/>
  <c r="I37" i="6"/>
  <c r="I6" i="6"/>
  <c r="I11" i="6"/>
  <c r="I13" i="6"/>
  <c r="I14" i="6"/>
  <c r="I17" i="6"/>
  <c r="I18" i="6"/>
  <c r="I21" i="6"/>
  <c r="I23" i="6"/>
  <c r="I26" i="6"/>
  <c r="I29" i="6"/>
  <c r="I31" i="6"/>
  <c r="I33" i="6"/>
  <c r="I34" i="6"/>
  <c r="I35" i="6"/>
  <c r="I2" i="6"/>
  <c r="I10" i="7"/>
  <c r="I12" i="7"/>
  <c r="I13" i="7"/>
  <c r="I14" i="7"/>
  <c r="I15" i="7"/>
  <c r="I16" i="7"/>
  <c r="I17" i="7"/>
  <c r="I18" i="7"/>
  <c r="I19" i="7"/>
  <c r="I22" i="7"/>
  <c r="I24" i="7"/>
  <c r="I25" i="7"/>
  <c r="I27" i="7"/>
  <c r="I28" i="7"/>
  <c r="I29" i="7"/>
  <c r="I30" i="7"/>
  <c r="I33" i="7"/>
  <c r="I34" i="7"/>
  <c r="I35" i="7"/>
  <c r="I36" i="7"/>
  <c r="I38" i="7"/>
  <c r="I39" i="7"/>
  <c r="I43" i="7"/>
  <c r="I44" i="7"/>
  <c r="I47" i="7"/>
  <c r="I49" i="7"/>
  <c r="I50" i="7"/>
  <c r="I51" i="7"/>
  <c r="I52" i="7"/>
  <c r="I54" i="7"/>
  <c r="I55" i="7"/>
  <c r="I56" i="7"/>
  <c r="I59" i="7"/>
  <c r="I63" i="7"/>
  <c r="I65" i="7"/>
  <c r="I66" i="7"/>
  <c r="I67" i="7"/>
  <c r="I69" i="7"/>
  <c r="I71" i="7"/>
  <c r="I72" i="7"/>
  <c r="I76" i="7"/>
  <c r="I77" i="7"/>
  <c r="I78" i="7"/>
  <c r="I79" i="7"/>
  <c r="I80" i="7"/>
  <c r="I81" i="7"/>
  <c r="I83" i="7"/>
  <c r="I84" i="7"/>
  <c r="I85" i="7"/>
  <c r="I86" i="7"/>
  <c r="I88" i="7"/>
  <c r="I92" i="7"/>
  <c r="I95" i="7"/>
  <c r="I96" i="7"/>
  <c r="I98" i="7"/>
  <c r="I100" i="7"/>
  <c r="I102" i="7"/>
  <c r="I104" i="7"/>
  <c r="I106" i="7"/>
  <c r="I109" i="7"/>
  <c r="I110" i="7"/>
  <c r="I111" i="7"/>
  <c r="I113" i="7"/>
  <c r="I114" i="7"/>
  <c r="I116" i="7"/>
  <c r="I118" i="7"/>
  <c r="I122" i="7"/>
  <c r="I124" i="7"/>
  <c r="I125" i="7"/>
  <c r="I126" i="7"/>
  <c r="I127" i="7"/>
  <c r="I129" i="7"/>
  <c r="I130" i="7"/>
  <c r="I131" i="7"/>
  <c r="I134" i="7"/>
  <c r="I136" i="7"/>
  <c r="I138" i="7"/>
  <c r="I9" i="7"/>
  <c r="I17" i="5"/>
  <c r="I25" i="5"/>
  <c r="I31" i="5"/>
  <c r="I34" i="5"/>
  <c r="I39" i="5"/>
  <c r="I40" i="5"/>
  <c r="I49" i="5"/>
  <c r="I52" i="5"/>
  <c r="I59" i="5"/>
  <c r="I64" i="5"/>
  <c r="I68" i="5"/>
  <c r="I76" i="5"/>
  <c r="I83" i="5"/>
  <c r="I88" i="5"/>
  <c r="I99" i="5"/>
  <c r="I108" i="5"/>
  <c r="I113" i="5"/>
  <c r="I119" i="5"/>
  <c r="I121" i="5"/>
  <c r="I126" i="5"/>
  <c r="I129" i="5"/>
  <c r="I134" i="5"/>
  <c r="I141" i="5"/>
  <c r="I142" i="5"/>
  <c r="I143" i="5"/>
  <c r="I147" i="5"/>
  <c r="I150" i="5"/>
  <c r="I156" i="5"/>
  <c r="I13" i="5"/>
  <c r="I13" i="3"/>
  <c r="I4" i="3"/>
  <c r="I17" i="3"/>
  <c r="I21" i="3"/>
  <c r="I29" i="3"/>
  <c r="I7" i="3"/>
  <c r="I18" i="2"/>
  <c r="I30" i="2"/>
  <c r="I32" i="2"/>
  <c r="I37" i="2"/>
  <c r="I40" i="2"/>
  <c r="I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85F43-DFE5-498A-AB8F-39D2FDBDF09E}" keepAlive="1" name="Consulta - CADASTRO" description="Conexão com a consulta 'CADASTRO' na pasta de trabalho." type="5" refreshedVersion="8" background="1" saveData="1">
    <dbPr connection="Provider=Microsoft.Mashup.OleDb.1;Data Source=$Workbook$;Location=CADASTRO;Extended Properties=&quot;&quot;" command="SELECT * FROM [CADASTRO]"/>
  </connection>
</connections>
</file>

<file path=xl/sharedStrings.xml><?xml version="1.0" encoding="utf-8"?>
<sst xmlns="http://schemas.openxmlformats.org/spreadsheetml/2006/main" count="68003" uniqueCount="754">
  <si>
    <t>CONDIÇÃO</t>
  </si>
  <si>
    <t>N.A.</t>
  </si>
  <si>
    <t>Desligados, transferidos, afastados.</t>
  </si>
  <si>
    <t>APROVADO</t>
  </si>
  <si>
    <t>Treinamento de formação realizado ou reciclado, com aprovação mínima e dentro do prazo de validade</t>
  </si>
  <si>
    <t>RECICLADO</t>
  </si>
  <si>
    <t>Treinamento já reciclado. Linha de histórico</t>
  </si>
  <si>
    <t>SEM REGISTRO</t>
  </si>
  <si>
    <t>Nunca fez o treinamento</t>
  </si>
  <si>
    <t>REPROVADO</t>
  </si>
  <si>
    <t>Treinamento reciclado porém não atigingiu pontuação mínima para aprovação na avaliação. Necessário repescagem.</t>
  </si>
  <si>
    <t>STATUS</t>
  </si>
  <si>
    <t>NO PRAZO</t>
  </si>
  <si>
    <t>VENCIDO</t>
  </si>
  <si>
    <t>Treinamento fora do prazo de validade.</t>
  </si>
  <si>
    <t>HISTORICO</t>
  </si>
  <si>
    <t>NOME</t>
  </si>
  <si>
    <t>TURNO COMP</t>
  </si>
  <si>
    <t>TURNO</t>
  </si>
  <si>
    <t>COORDENADOR</t>
  </si>
  <si>
    <t>FUNÇÃO</t>
  </si>
  <si>
    <t>ÁREA</t>
  </si>
  <si>
    <t>IDFIXO</t>
  </si>
  <si>
    <t>REDIVALDO BARBOSA</t>
  </si>
  <si>
    <t>0 - ADM - BH 6X1/5X2 08:0</t>
  </si>
  <si>
    <t>0</t>
  </si>
  <si>
    <t>GIOVANNA CRIPPA BIFFARATTE</t>
  </si>
  <si>
    <t>ANALISTA PROCESSOS</t>
  </si>
  <si>
    <t>TRANSFERIDO</t>
  </si>
  <si>
    <t>MELHORIA CONTINUA</t>
  </si>
  <si>
    <t>WEVERTON MEDEIRO</t>
  </si>
  <si>
    <t xml:space="preserve">2º turno - 6x1 - 14:00 ás </t>
  </si>
  <si>
    <t>2</t>
  </si>
  <si>
    <t>MICHELLE APARECIDA FARIA</t>
  </si>
  <si>
    <t>OPERADOR INDUSTRIAL I</t>
  </si>
  <si>
    <t>DESLIGADO</t>
  </si>
  <si>
    <t>FABRIMA</t>
  </si>
  <si>
    <t>YAN HENRIQUE COSTA</t>
  </si>
  <si>
    <t>3º turno - 6x1 - 22:00 ás</t>
  </si>
  <si>
    <t>3</t>
  </si>
  <si>
    <t>HIAGO DA SILVA DANTAS</t>
  </si>
  <si>
    <t>AUXILIAR INDUSTRIAL</t>
  </si>
  <si>
    <t>YUAN JOSE DE OLIVEIRA</t>
  </si>
  <si>
    <t>HIRE NOW</t>
  </si>
  <si>
    <t>H</t>
  </si>
  <si>
    <t>RICARDO BAPTISTA NISHIDA</t>
  </si>
  <si>
    <t>WESLEY MARCELINO DE JESUS</t>
  </si>
  <si>
    <t xml:space="preserve">1º turno - 6x1 - 06:00 ás </t>
  </si>
  <si>
    <t>1</t>
  </si>
  <si>
    <t>FABIO ASSIS DE OLIVEIRA</t>
  </si>
  <si>
    <t>OPERADOR LOGISTICO I</t>
  </si>
  <si>
    <t>LOGÍSTICA</t>
  </si>
  <si>
    <t>WARLEY DA CUNHA SANTANA</t>
  </si>
  <si>
    <t>2º turno - 6x1 - 14:00 ás</t>
  </si>
  <si>
    <t>VIVIANE FILOMENA DA SILVA</t>
  </si>
  <si>
    <t>VITOR LIMA DE OLIVEIRA</t>
  </si>
  <si>
    <t>0 - ADM - SEG/SEX - 13:30</t>
  </si>
  <si>
    <t>ELIEZER SILVA</t>
  </si>
  <si>
    <t>APRENDIZ</t>
  </si>
  <si>
    <t>MANUTENÇÃO ADM</t>
  </si>
  <si>
    <t>VINICIUS CESAR DE OLIVEIRA BATISTA</t>
  </si>
  <si>
    <t>OPERADOR INDUSTRIAL II</t>
  </si>
  <si>
    <t>PKD</t>
  </si>
  <si>
    <t>VERENA APARECIDA RODRIGUES SILVA</t>
  </si>
  <si>
    <t>0 - ADM - SEG / SEX 08:30</t>
  </si>
  <si>
    <t>ESTAGIARIO</t>
  </si>
  <si>
    <t>VALDECI JUSTINO SIMOES</t>
  </si>
  <si>
    <t xml:space="preserve">3º turno - 6x1 - 22:00 ás </t>
  </si>
  <si>
    <t>CAIO GUILHERME SALES FERREIRA</t>
  </si>
  <si>
    <t>CAFÉ VERDE</t>
  </si>
  <si>
    <t>TIAGO DELFINO DE OLIVEIRA</t>
  </si>
  <si>
    <t>1º turno - 6x1 - 06:00 ás</t>
  </si>
  <si>
    <t>THIAGO LEANDRO BARBOSA</t>
  </si>
  <si>
    <t>RODRIGO MAIA ALVES</t>
  </si>
  <si>
    <t>THIAGO HENRIQUE GOMES ANTUNES</t>
  </si>
  <si>
    <t>0 - ADM - SEG / SEX 08:00</t>
  </si>
  <si>
    <t>TIAGO TEIXEIRA DE CARVALHO</t>
  </si>
  <si>
    <t>ASSISTENTE AMBIENTAL</t>
  </si>
  <si>
    <t>SHE</t>
  </si>
  <si>
    <t>THAYSLANA FERREIRA DE SOUZA</t>
  </si>
  <si>
    <t>THALES JACOB DE ALMEIDA</t>
  </si>
  <si>
    <t>TECNICO MECANICO II</t>
  </si>
  <si>
    <t>MANUTENÇÃO</t>
  </si>
  <si>
    <t>TATIANE DE CASSIA PAIVA CAPACLA</t>
  </si>
  <si>
    <t>0 - ADM - ARTIGO 62 CLT I</t>
  </si>
  <si>
    <t>THAIS SONEGO PALMA</t>
  </si>
  <si>
    <t>PARCEIRO DE NEGOCIO DE RH</t>
  </si>
  <si>
    <t>RH</t>
  </si>
  <si>
    <t>TALITA ROCHA VARGAS</t>
  </si>
  <si>
    <t>0 - ADM SEG / SEX 08:00-1</t>
  </si>
  <si>
    <t>ADM</t>
  </si>
  <si>
    <t>TAIS CAROLINE DA SILVA</t>
  </si>
  <si>
    <t>0 - ADM - 6X1 08:00 as 16</t>
  </si>
  <si>
    <t>ANGELINA BERTOLLA BIUDES DESTEFANI</t>
  </si>
  <si>
    <t>ANALISTA CONTROLE QUALIDADE JR</t>
  </si>
  <si>
    <t>QUALIDADE</t>
  </si>
  <si>
    <t>SARA REGINA DA SILVA LOBATO</t>
  </si>
  <si>
    <t>SABRINA DA SILVA DO NASCIMENTO</t>
  </si>
  <si>
    <t>RUTH FERREIRA GOMES DOS SANTOS</t>
  </si>
  <si>
    <t>0 - ADM - SEG/SEX - 13:00</t>
  </si>
  <si>
    <t>ROSEMARY DE JESUS VAZ</t>
  </si>
  <si>
    <t>RONALDO CAMERON SILVA</t>
  </si>
  <si>
    <t>ROMULO GONCALVES PEREIRA BRAGA</t>
  </si>
  <si>
    <t>0 - ADM - SEG/SEX 08:30 A</t>
  </si>
  <si>
    <t>ROMERO RIBEIRO CHAVES</t>
  </si>
  <si>
    <t>MOINHO</t>
  </si>
  <si>
    <t>ROGGER AUGUSTO BERNARDES MORAIS</t>
  </si>
  <si>
    <t>ROGERIO FERNANDES COSTA</t>
  </si>
  <si>
    <t>3º Turno - 6x2 22:00 - 06</t>
  </si>
  <si>
    <t>RICARDO BARBOSA DE AZEVEDO</t>
  </si>
  <si>
    <t>RENATO DE SOUZA</t>
  </si>
  <si>
    <t>RENATO ALEXANDRE DE CARVALHO</t>
  </si>
  <si>
    <t>RAYSSA ALMEIDA SOBRINHO</t>
  </si>
  <si>
    <t>0 - ADM - SEG/QUA/QUI/SEX</t>
  </si>
  <si>
    <t>MARIA LETICIA MARTINS SILVA</t>
  </si>
  <si>
    <t>RAYANE ROSA SANTANA</t>
  </si>
  <si>
    <t>RANIELE NATALIA SANTOS</t>
  </si>
  <si>
    <t>RAISSA SANTOS OLIVEIRA</t>
  </si>
  <si>
    <t xml:space="preserve">0 - ADM - SEG/QUA/QUI/SEX </t>
  </si>
  <si>
    <t>RAFAEL AZEVEDO DRUMOND</t>
  </si>
  <si>
    <t>TECNICO SEGURANCA TRABALHO</t>
  </si>
  <si>
    <t>PYERA GRASSI DE MORAIS</t>
  </si>
  <si>
    <t>GRACIELA BIRRER</t>
  </si>
  <si>
    <t>ANALISTA CONTROLE QUALIDADE PL</t>
  </si>
  <si>
    <t>PRISCILLA ARANTES ARAUJO</t>
  </si>
  <si>
    <t xml:space="preserve">3º Turno - 6X1/5X2 21:45  </t>
  </si>
  <si>
    <t>PEDRO HENRIQUE DA MATA FERREIRA</t>
  </si>
  <si>
    <t xml:space="preserve">0 - ADM - SEG/SEX 08:30 A </t>
  </si>
  <si>
    <t>PALOMA DE OLIVEIRA LOPES</t>
  </si>
  <si>
    <t>ASSISTENTE ADMINISTRATIVO</t>
  </si>
  <si>
    <t>ALMOXARIFADO</t>
  </si>
  <si>
    <t>PABLULO JUNIOR DE ANDRADE</t>
  </si>
  <si>
    <t>NATALIA PEREIRA CAMPIM</t>
  </si>
  <si>
    <t xml:space="preserve">2º Turno - 6X1/5X2 13:45  </t>
  </si>
  <si>
    <t>MICAEL JOSEFY TEIXEIRA PEREIRA</t>
  </si>
  <si>
    <t>JAMES FERNANDES DO CARMO</t>
  </si>
  <si>
    <t>MAYCON NIVALDO ELORDE OLIVEIRA</t>
  </si>
  <si>
    <t>MATEUS PEREIRA SIQUEIRA</t>
  </si>
  <si>
    <t>MARINA FERNANDA DA SILVA</t>
  </si>
  <si>
    <t>3º Turno - 6X1/5X2 21:45</t>
  </si>
  <si>
    <t>MARINA DE OLIVEIRA</t>
  </si>
  <si>
    <t>MARIA EUGENIA OLIVEIRA SOUZA E SILVA</t>
  </si>
  <si>
    <t xml:space="preserve">ANGELINA BERTOLLA BIUDES DESTEFANI                           </t>
  </si>
  <si>
    <t xml:space="preserve">ANALISTA CONTROLE QUALIDADE PL      </t>
  </si>
  <si>
    <t>MARIA ELVIRA FAGUNDES LIMA</t>
  </si>
  <si>
    <t>MARIA EDUARDA SILVA PEDROSA</t>
  </si>
  <si>
    <t>LEANDRO RINALDI LEME</t>
  </si>
  <si>
    <t>MARIA EDUARDA REIS COSTA</t>
  </si>
  <si>
    <t>FACILITIES</t>
  </si>
  <si>
    <t>MARCOS VITOR SOUZA DA SILVA</t>
  </si>
  <si>
    <t>MARCELO SGOTTI CASTRO</t>
  </si>
  <si>
    <t>1º Turno - 6x2 06:00 - 14</t>
  </si>
  <si>
    <t>MARCELO REZENDE ARAUJO</t>
  </si>
  <si>
    <t>MANUELLA YASMIN CONCEICAO SILVA</t>
  </si>
  <si>
    <t>LYANDRA MARIA DE PAULA GARCIA</t>
  </si>
  <si>
    <t>LUIZ HENRIQUE COSTA MENEZES</t>
  </si>
  <si>
    <t>0 - ADM - GERAL BH 08:00</t>
  </si>
  <si>
    <t>AUXILIAR TECNICO</t>
  </si>
  <si>
    <t>LUIS ANTONIO DE OLIVEIRA</t>
  </si>
  <si>
    <t>LUCIANO CANDIANI NETO</t>
  </si>
  <si>
    <t>LUCAS OBRIEN SILVA</t>
  </si>
  <si>
    <t xml:space="preserve">1º Turno - 6x2 06:00 - 14 </t>
  </si>
  <si>
    <t>HENRIQUE MARTINS CARDOSO</t>
  </si>
  <si>
    <t>TECNICO ELETRONICO II</t>
  </si>
  <si>
    <t>LUCAS DE OLIVEIRA LOPES</t>
  </si>
  <si>
    <t>LORENA RODRIGUES GREGORIO</t>
  </si>
  <si>
    <t>LOHAN SILVA BARROS</t>
  </si>
  <si>
    <t>LILLIAM SANTOS CAMPOS LOPES</t>
  </si>
  <si>
    <t>LETICIA CAROLINE CUNHA SILVA</t>
  </si>
  <si>
    <t>LETICIA APARECIDA TEODORO</t>
  </si>
  <si>
    <t>DANIEL SERI</t>
  </si>
  <si>
    <t>COORDENADOR MELHORIA CONTINUA</t>
  </si>
  <si>
    <t>ATIVO</t>
  </si>
  <si>
    <t>ANDRE MAMPRIN</t>
  </si>
  <si>
    <t>GERENTE PLANTA</t>
  </si>
  <si>
    <t>LEANDRO DOS REIS COSTA</t>
  </si>
  <si>
    <t>LEANDRO DE PAULA FREIRE</t>
  </si>
  <si>
    <t xml:space="preserve">0 - ADM - 08:00 ÀS 16:00  </t>
  </si>
  <si>
    <t>ANALISTA MANUTENCAO JR</t>
  </si>
  <si>
    <t>ADRIELY ANTONIA SILVA COSTA</t>
  </si>
  <si>
    <t>LUCIA HELENA DE JESUS RODRIGUES</t>
  </si>
  <si>
    <t>AISTEN AVELINO DE AVILA</t>
  </si>
  <si>
    <t>0 - ADM - Estagiarios_ Me</t>
  </si>
  <si>
    <t>ALCIMAR DOS SANTOS FARIA</t>
  </si>
  <si>
    <t>TECNICO ELETRONICO I</t>
  </si>
  <si>
    <t>ALESSANDRO GONTIJO LOUREIRO</t>
  </si>
  <si>
    <t>ALEX WILSON JOSE BERNARDES</t>
  </si>
  <si>
    <t>ALEXANDRE CALOGI</t>
  </si>
  <si>
    <t>LIDER QUALIDADE</t>
  </si>
  <si>
    <t>ANA FLAVIA LEONEL DOS SANTOS</t>
  </si>
  <si>
    <t>LILLIAN GLORY FERREIRA</t>
  </si>
  <si>
    <t>ANA JULIA FARIA REZENDE</t>
  </si>
  <si>
    <t>ANA JULIA SOUZA GONCALVES</t>
  </si>
  <si>
    <t>0 - ADM - SEG/TER/QUI/SEX</t>
  </si>
  <si>
    <t>ANDYSON MOREIRA NUNES</t>
  </si>
  <si>
    <t>0- ADM- SEG/SEX 08:30 ÀS</t>
  </si>
  <si>
    <t>SUPERVISOR DE MANUTENCAO</t>
  </si>
  <si>
    <t xml:space="preserve">0 - ADM - ARTIGO 62 CLT I </t>
  </si>
  <si>
    <t>COORDENADOR CONTROLE DE QUALIDADE</t>
  </si>
  <si>
    <t>ANGELO ROSEMBERG BELLO TEIXEIRA</t>
  </si>
  <si>
    <t xml:space="preserve">2º Turno - 6x2 14:00 - 22 </t>
  </si>
  <si>
    <t>BERNARDO ROCHA SOUTO DE MORAIS</t>
  </si>
  <si>
    <t>BIANCA PIERAZO E SILVA</t>
  </si>
  <si>
    <t xml:space="preserve">3º turno - BH 6x1 - 22:00 </t>
  </si>
  <si>
    <t>BRAYAN ADAMS SILVA BATISTA PERON</t>
  </si>
  <si>
    <t>BRUNO HENRIQUE HONORIO SILVA</t>
  </si>
  <si>
    <t>BRUNO VINICIUS DE OLIVEIRA ALVES</t>
  </si>
  <si>
    <t>BRWYAN RODRIGUES TERRA</t>
  </si>
  <si>
    <t>0 - ADM - SEG/TER/QUA/SEX</t>
  </si>
  <si>
    <t>CAIQUE GUSTAVO VENTURA</t>
  </si>
  <si>
    <t xml:space="preserve">0 - ADM - SEG / SEX 08:00 </t>
  </si>
  <si>
    <t>SARAH FELICIO TEIXEIRA</t>
  </si>
  <si>
    <t>CAIQUE MATEUS DE SOUZA</t>
  </si>
  <si>
    <t xml:space="preserve">1º turno - BH 6x1 - 06:00 </t>
  </si>
  <si>
    <t>ANALISTA LOGISTICA PL</t>
  </si>
  <si>
    <t>CARLOS ALBERICO OLIVEIRA MIRANDA</t>
  </si>
  <si>
    <t>CARLOS EDUARDO DUARTE SOUSA GUIMARAES</t>
  </si>
  <si>
    <t>CLEIDIANE PEREIRA SILVA</t>
  </si>
  <si>
    <t>CLEITON SOARES BRANDINO</t>
  </si>
  <si>
    <t>COSME WELSON OLIVEIRA SANTOS</t>
  </si>
  <si>
    <t>OPERADOR LOGISTICO II</t>
  </si>
  <si>
    <t>CRISTIANO FARIA DORNELA</t>
  </si>
  <si>
    <t>DAIANE DOS SANTOS FERRAZ</t>
  </si>
  <si>
    <t>COORDENADOR PRODUCAO</t>
  </si>
  <si>
    <t>DANDARA APARECIDA SILVA</t>
  </si>
  <si>
    <t>DANIEL MOTA DE OLIVEIRA</t>
  </si>
  <si>
    <t>DAVI ALVES PARREIRA</t>
  </si>
  <si>
    <t>DEBORA SOUSA TEIXEIRA</t>
  </si>
  <si>
    <t>TAINA ALVES NOGUEIRA FALLEIROS</t>
  </si>
  <si>
    <t>ANALISTA GESTAO QUALIDADE PL</t>
  </si>
  <si>
    <t>DENER WILLY COSTA</t>
  </si>
  <si>
    <t>DEYVID LARA COELHO</t>
  </si>
  <si>
    <t>DIEGO FRANCISCO ALVES SILVA</t>
  </si>
  <si>
    <t>DIOGO OLIVEIRA DA SILVA</t>
  </si>
  <si>
    <t>DOMENICA AUGUSTO DOS SANTOS</t>
  </si>
  <si>
    <t>DOUGLAS HENRIQUE DESTEFANI</t>
  </si>
  <si>
    <t>EDSON ALVES TEIXEIRA</t>
  </si>
  <si>
    <t>EDUARDO PEREIRA DOS SANTOS</t>
  </si>
  <si>
    <t>ELEOMAR JOSE DOS SANTOS</t>
  </si>
  <si>
    <t>LUIS CARLOS FERREIRA JUNIOR</t>
  </si>
  <si>
    <t>ELIANE VILL DOS SANTOS</t>
  </si>
  <si>
    <t>DANIELA FERREIRA DOS SANTOS</t>
  </si>
  <si>
    <t>ELIELSON GOULART MELO</t>
  </si>
  <si>
    <t>ELISDETE SILVA CARDOSO COUTINHO</t>
  </si>
  <si>
    <t>EMILLY TAYNA SIBELLY LIDYSEI DA SILVA</t>
  </si>
  <si>
    <t>EMILY CRISTINA OLIVEIRA MACHADO</t>
  </si>
  <si>
    <t>ESTER OLIVEIRA MIRANDA</t>
  </si>
  <si>
    <t>FABRIZIA DE ARAUJO SOARES</t>
  </si>
  <si>
    <t>EVERTON DA SILVA JOAQUIM</t>
  </si>
  <si>
    <t>FABIO JUNIOR LEMOS FERNANDES</t>
  </si>
  <si>
    <t>FELIPE LEONARDO BARCELOS MATEUS</t>
  </si>
  <si>
    <t>FELIPE LEONEL CUZZUOL</t>
  </si>
  <si>
    <t>FERNANDA CARLOS MONTEIRO</t>
  </si>
  <si>
    <t>FERNANDA CRISTINA DOS SANTOS</t>
  </si>
  <si>
    <t>FERNANDA LOPES REZENDE</t>
  </si>
  <si>
    <t>GUILHERME EDUARDO DAVID ANDRADE</t>
  </si>
  <si>
    <t>OPERADOR INDUSTRIAL III</t>
  </si>
  <si>
    <t>TORRADOR</t>
  </si>
  <si>
    <t>GUSTAVO BUENO DE CAMARGO PAOLI</t>
  </si>
  <si>
    <t>FABIO MAION</t>
  </si>
  <si>
    <t>ENGENHEIRO PROJETOS PL</t>
  </si>
  <si>
    <t>ENGENHARIA</t>
  </si>
  <si>
    <t>GUSTAVO CAMILO FIGUEIREDO COSTA</t>
  </si>
  <si>
    <t>GUSTAVO EGIDIO COSTA</t>
  </si>
  <si>
    <t>ANALISTA CONTROLE DE ESTOQUE</t>
  </si>
  <si>
    <t>GUSTAVO RIBEIRO DOS SANTOS</t>
  </si>
  <si>
    <t>GUSTAVO SILVA GOMIDE</t>
  </si>
  <si>
    <t>ANALISTA SEGURANCA TRABALHO E MEIO</t>
  </si>
  <si>
    <t>HENRIQUE GABRIEL GUEDES LIMA</t>
  </si>
  <si>
    <t>Almoxarife</t>
  </si>
  <si>
    <t>HENRIQUE PAULINO RODRIGUES NASCIMENTO</t>
  </si>
  <si>
    <t>2º Turno - 6x2 14:00 - 22</t>
  </si>
  <si>
    <t xml:space="preserve">3º Turno - ARTIGO 62 CLT  </t>
  </si>
  <si>
    <t>HUGO TEIXEIRA MELO RODRIGUES</t>
  </si>
  <si>
    <t>IGOR BRENDO COSTA</t>
  </si>
  <si>
    <t>IGOR FELLYPE CAMARGOS SILVA</t>
  </si>
  <si>
    <t>LEILA CRISTINA DE ALMEIDA</t>
  </si>
  <si>
    <t>IGOR RAFAEL FARIA PACHECO</t>
  </si>
  <si>
    <t>IRANILDO LOPES COSTA</t>
  </si>
  <si>
    <t>ISRAEL FELIPE DE ARAUJO</t>
  </si>
  <si>
    <t>CLASSIFICADOR TECNICO CAFE JR</t>
  </si>
  <si>
    <t>JACKELINE RIBEIRO</t>
  </si>
  <si>
    <t>JEAN CARLOS GONCALVES SILVA</t>
  </si>
  <si>
    <t>COORDENADOR SEG DO TRABALHO E MEIO</t>
  </si>
  <si>
    <t>JEFFERSON HENRIQUE DE CASTRO</t>
  </si>
  <si>
    <t>JESSICA GOULART COSTA</t>
  </si>
  <si>
    <t>JOAO PAULO FIORITTI GODOY</t>
  </si>
  <si>
    <t>JOAO PAULO OLIVEIRA VENANCIO</t>
  </si>
  <si>
    <t>JOAO PEDRO ALVES FERREIRA</t>
  </si>
  <si>
    <t>JOAO PEDRO BONOMO ALVARENGA</t>
  </si>
  <si>
    <t>JOAO VITOR MENDES OLIVEIRA</t>
  </si>
  <si>
    <t>JOHNNY CARLOS NASCIMENTO</t>
  </si>
  <si>
    <t>JONAS FELIPE DA SILVA</t>
  </si>
  <si>
    <t>JOSE ALVES DOS SANTOS FILHO</t>
  </si>
  <si>
    <t>JOSE DE RIBAMAR BARROS JUNIOR</t>
  </si>
  <si>
    <t>JOSINA GUEDES DE SOUZA</t>
  </si>
  <si>
    <t>JOVIANO FERREIRA MACHADO</t>
  </si>
  <si>
    <t xml:space="preserve">3º Turno - 6x2 22:00 - 06 </t>
  </si>
  <si>
    <t>JULHO CESAR SILVA</t>
  </si>
  <si>
    <t>JULIA OLIVEIRA CARVALHO</t>
  </si>
  <si>
    <t>JULIO CESAR CORREA</t>
  </si>
  <si>
    <t>JULIO CESAR SANTOS</t>
  </si>
  <si>
    <t>JULIO COSME DE SOUZA RODRIGUES</t>
  </si>
  <si>
    <t>TECNICO MECANICO III</t>
  </si>
  <si>
    <t>JULYA GABRIELA SANTOS MELO</t>
  </si>
  <si>
    <t>JUSCIVANIA DOS SANTOS</t>
  </si>
  <si>
    <t>KAIO HENRIQUE PONCIANO SIMOES</t>
  </si>
  <si>
    <t>KAIQUE JUNIO DOS PASSOS</t>
  </si>
  <si>
    <t>KAIQUE VIANA FERREIRA</t>
  </si>
  <si>
    <t>KAMYLLE VITORIA SENA SOUZA</t>
  </si>
  <si>
    <t>KAROLINA ELORD FERREIRA</t>
  </si>
  <si>
    <t>KEVEN BRIAN COSTA FERREIRA</t>
  </si>
  <si>
    <t>KEVIM ALAN RIBEIRO RAMOS</t>
  </si>
  <si>
    <t>LAIS ALVES MACHADO SILVEIRA</t>
  </si>
  <si>
    <t>LARISSA COSTA SILVA</t>
  </si>
  <si>
    <t>LARISSA KAROLINA DE OLIVEIRA</t>
  </si>
  <si>
    <t>SEBASTIAO RODRIGUES BARBOSA DE CASTRO</t>
  </si>
  <si>
    <t>LAURI ROBERTO DE SOUZA</t>
  </si>
  <si>
    <t>LAURIEM THAIS MARTINS CARDOSO</t>
  </si>
  <si>
    <t>ALEX BARBARA</t>
  </si>
  <si>
    <t>DEUSMIRA MARIA FIGUEIREDO LIMA</t>
  </si>
  <si>
    <t>CONTROLADOR QUALIDADE</t>
  </si>
  <si>
    <t>ALEX SANDRO ALVES TEIXEIRA</t>
  </si>
  <si>
    <t>ABNER BARROS DE PAIVA</t>
  </si>
  <si>
    <t>LEONARDO ANTONIO FRANCELINO JUNIOR</t>
  </si>
  <si>
    <t>ALEXANDRE BATISTA DE OLIVEIRA</t>
  </si>
  <si>
    <t>ALICE RAMOS MORAIS</t>
  </si>
  <si>
    <t>ALINE FERNANDES</t>
  </si>
  <si>
    <t>ANA CAROLLINE SIQUEIRA MARTINS</t>
  </si>
  <si>
    <t xml:space="preserve">0- ADM- SEG/SEX 08:30 ÀS  </t>
  </si>
  <si>
    <t>ANA JULIA COSTA SILVA</t>
  </si>
  <si>
    <t>IZABELA CAROLINE PUGLIESI</t>
  </si>
  <si>
    <t>ANA LUISA FIGUEIREDO SILVA</t>
  </si>
  <si>
    <t>ANA LUISA SOARES PEREIRA</t>
  </si>
  <si>
    <t>ANALISTA FACILITIES</t>
  </si>
  <si>
    <t>ANA LUIZA DE PAULA</t>
  </si>
  <si>
    <t>2º Turno - 6X1/5X2 13:45</t>
  </si>
  <si>
    <t>ANA MARIA DA SILVA</t>
  </si>
  <si>
    <t>RELTON FERREIRA DE MORAES</t>
  </si>
  <si>
    <t>ANDERSON JOSE LUIZ SANTANA</t>
  </si>
  <si>
    <t>ANDRE FELIPE TERRA CAMPOS</t>
  </si>
  <si>
    <t>ANDRE LUIS MENDES COSTA</t>
  </si>
  <si>
    <t>Analista PCM PL</t>
  </si>
  <si>
    <t>ALEXANDRE DE ASSIS DA COSTA</t>
  </si>
  <si>
    <t>ARTHUR FIGUEIREDO DA SILVA</t>
  </si>
  <si>
    <t>ANGELA ALVES DOS SANTOS</t>
  </si>
  <si>
    <t>CAMILA ALVES DA SILVA</t>
  </si>
  <si>
    <t>CAMILA CRISTINA BASILIO</t>
  </si>
  <si>
    <t>BRASANITAS</t>
  </si>
  <si>
    <t>B</t>
  </si>
  <si>
    <t>SUPERVISOR DE OPERAÇÕES</t>
  </si>
  <si>
    <t>CAMILA GABRIELA FRANCO</t>
  </si>
  <si>
    <t>CARLOS EUGENIO DOS SANTOS</t>
  </si>
  <si>
    <t>BRUNO BARCELOS MELO RESENDE</t>
  </si>
  <si>
    <t>CARLOS INACIO PEREIRA DE SOUZA</t>
  </si>
  <si>
    <t>MARISA DUARTE COSTA PENTEADO</t>
  </si>
  <si>
    <t>DANIELA ANDREA DE JESUS ALVES</t>
  </si>
  <si>
    <t>DEIVISON SOUZA ALVES CHAVES</t>
  </si>
  <si>
    <t>DANIEL ALMEIDA MADUREIRA</t>
  </si>
  <si>
    <t>DEYVIDSON CARLOS PERES DOS SANTOS</t>
  </si>
  <si>
    <t>DIEGO ANTONIO TERRA DE OLIVEIRA</t>
  </si>
  <si>
    <t>EDNALDO LOPES DA SILVA</t>
  </si>
  <si>
    <t>EDUARDO LUIS CANDIDO</t>
  </si>
  <si>
    <t>EDVALDO RENER DA SILVA</t>
  </si>
  <si>
    <t>EDVAN HENRIQUE PIRES SANTOS</t>
  </si>
  <si>
    <t>COORDENADOR MANUTENCAO SR</t>
  </si>
  <si>
    <t>FABIO ANTONIO DA SILVA SANTOS</t>
  </si>
  <si>
    <t>ELIZIARIO BATISTA DE BARROS</t>
  </si>
  <si>
    <t>LIDER OPERACOES</t>
  </si>
  <si>
    <t>FABIO DE SOUZA COELHO</t>
  </si>
  <si>
    <t>TECNICO ELETRONICO III</t>
  </si>
  <si>
    <t>FABRICIO FERREIRA BRANT</t>
  </si>
  <si>
    <t>PARCEIRO DE NEGOCIO DE RH SR</t>
  </si>
  <si>
    <t>FELIPE JUSTINO SIMOES</t>
  </si>
  <si>
    <t>AUXILIAR DE CARGA E DESCARGA</t>
  </si>
  <si>
    <t>FERNANDO JOSE DOS SANTOS</t>
  </si>
  <si>
    <t>FLAVIA MIRELLY FERREIRA SILVEIRA</t>
  </si>
  <si>
    <t>MANUFATURA ADM</t>
  </si>
  <si>
    <t>GIAN LUCAS COSTA SILVA</t>
  </si>
  <si>
    <t>ANALISTA LOGISTICA JR</t>
  </si>
  <si>
    <t>GUILHERME DE PAULA SILVA</t>
  </si>
  <si>
    <t>GUILHERME DOS REIS OLIVEIRA</t>
  </si>
  <si>
    <t>GUSTAVO MATIAS RODRIGUES</t>
  </si>
  <si>
    <t>IGOR SANTOS SOUSA</t>
  </si>
  <si>
    <t>TECNICO AUTOMACAO</t>
  </si>
  <si>
    <t>ILBERT RYAN DA SILVA PEREIRA CAETANO</t>
  </si>
  <si>
    <t>ISAIAS SANTOS DE MACEDO</t>
  </si>
  <si>
    <t>IVOMAR LOPES COSTA</t>
  </si>
  <si>
    <t xml:space="preserve">2º turno - BH 6x1 - 14:00 </t>
  </si>
  <si>
    <t>LIDER DE TURNO</t>
  </si>
  <si>
    <t>JADER FERREIRA COSTA</t>
  </si>
  <si>
    <t>JHONNATHAN RUFINI PEREIRA</t>
  </si>
  <si>
    <t>JOELMA APARECIDA INONE</t>
  </si>
  <si>
    <t xml:space="preserve">2º turno - 6x1 - 15:30 ás </t>
  </si>
  <si>
    <t>JOSE ROBERTO DE MEDEIROS</t>
  </si>
  <si>
    <t>KARINA FERREIRA DA SILVA AMARAL</t>
  </si>
  <si>
    <t>LARA VICENTE RESENDE</t>
  </si>
  <si>
    <t>LEONARDO ROSA</t>
  </si>
  <si>
    <t>LUCAS LOURENÇO SILVEIRA FERREIRA</t>
  </si>
  <si>
    <t>LUCAS ROMARIO VAZ</t>
  </si>
  <si>
    <t>LUCAS SILVA CARVALHO</t>
  </si>
  <si>
    <t>LUIZ HENRIQUE DA SILVA</t>
  </si>
  <si>
    <t>TECNICO MECANICO I</t>
  </si>
  <si>
    <t>LUIZ LAURENCO DO NASCIMENTO</t>
  </si>
  <si>
    <t>LUZIA REZENDE RODRIGUES</t>
  </si>
  <si>
    <t>ANALISTA TREINAMENTO JR</t>
  </si>
  <si>
    <t>MAGNO GERALDO FARIA</t>
  </si>
  <si>
    <t>MARCOS DA COSTA</t>
  </si>
  <si>
    <t xml:space="preserve">2º Turno -  6x2 14:00 - 2 </t>
  </si>
  <si>
    <t>MARCOS PAULO DE OLIVEIRA TERRA</t>
  </si>
  <si>
    <t>MATHEUS XAVIER LINHARES RODRIGUES</t>
  </si>
  <si>
    <t>MAURICIO JUNIO FERREIRA</t>
  </si>
  <si>
    <t>MICHEL FELIPE DA SILVA PIO</t>
  </si>
  <si>
    <t>MOISES THADEU DA COSTA</t>
  </si>
  <si>
    <t>ANALISTA PRODUCAO JR</t>
  </si>
  <si>
    <t>NATHALIA NERY RODRIGUES LOBO</t>
  </si>
  <si>
    <t>NILTON FERREIRA DA COSTA</t>
  </si>
  <si>
    <t>ENCARREGADO EXPEDICAO</t>
  </si>
  <si>
    <t>OSVALDO DE OLIVEIRA</t>
  </si>
  <si>
    <t>PATRICK DA SILVA PESSOA</t>
  </si>
  <si>
    <t>PEDRO HENRIQUE BATISTA COELHO</t>
  </si>
  <si>
    <t>0 - ADM - 08:00 ÀS 16:00</t>
  </si>
  <si>
    <t>Almoxarife de Manutencao</t>
  </si>
  <si>
    <t>PEDRO HENRIQUE REZENDE SAMPAIO</t>
  </si>
  <si>
    <t>RAFAEL DA SILVA SANTOS</t>
  </si>
  <si>
    <t>RAFAEL PEDRO SALGADO SOUZA</t>
  </si>
  <si>
    <t>ROMILDA CUNHA</t>
  </si>
  <si>
    <t>ROSEMERE PEREIRA SANTANA</t>
  </si>
  <si>
    <t>RUBENS RONAN TEIXEIRA</t>
  </si>
  <si>
    <t>FELIPE GOMES DE OLIVEIRA</t>
  </si>
  <si>
    <t>RUTH ALEXANIA ALVES FONSECA</t>
  </si>
  <si>
    <t>RUTH MIKAELE DE LIMA RIBEIRO</t>
  </si>
  <si>
    <t>ANALISTA PROJETOS PL</t>
  </si>
  <si>
    <t>SAMUEL JUNIO RODRIGUES CAMARGOS</t>
  </si>
  <si>
    <t xml:space="preserve">0 - ADM - SEG / SEX 08:30 </t>
  </si>
  <si>
    <t>CONTROLADOR PLANTA</t>
  </si>
  <si>
    <t>SEBASTIAO BERNADINO MACEDO FILHO</t>
  </si>
  <si>
    <t>TAIS STEFANY DA COSTA</t>
  </si>
  <si>
    <t>0 - ADM - SEG / SEX - 08:</t>
  </si>
  <si>
    <t>TALITA RESENDE CAMPOS</t>
  </si>
  <si>
    <t>ANALISTA CONTROLE ESTOQUE PL</t>
  </si>
  <si>
    <t>THAIS OLIVEIRA SOUZA</t>
  </si>
  <si>
    <t>THAISSA LEONEL OLIVEIRA</t>
  </si>
  <si>
    <t>VALERIA LUCIA ANDRADE YANEZ</t>
  </si>
  <si>
    <t>VILBERT OLIVEIRA SANTOS</t>
  </si>
  <si>
    <t>VINICIUS PAULO MARQUES DE MORAES</t>
  </si>
  <si>
    <t>VINICIUS RAMOS DE OLIVEIRA</t>
  </si>
  <si>
    <t>VINICIUS RIBEIRO OLIVEIRA</t>
  </si>
  <si>
    <t>VITOR EMANUEL DA SILVA XAVIER</t>
  </si>
  <si>
    <t>WALLACE JOSE SILVA PEREIRA</t>
  </si>
  <si>
    <t>WESLEY JUNIOR DA SILVA</t>
  </si>
  <si>
    <t>WEVERTON DE OLIVEIRA RODRIGUES</t>
  </si>
  <si>
    <t>WILGNER ROBERTO TAYLON DA SILVA</t>
  </si>
  <si>
    <t>HENRIQUE GABRIEL DE OLIVEIRA</t>
  </si>
  <si>
    <t>ANA BEATRIZ LIMA SILVA</t>
  </si>
  <si>
    <t>DENILSON DOS REIS LIMA</t>
  </si>
  <si>
    <t>DIEGO ALMEIDA DOS SANTOS</t>
  </si>
  <si>
    <t>EDILSON COIMBRA DE SOUZA</t>
  </si>
  <si>
    <t>VINICIUS DA COSTA ALEIXO</t>
  </si>
  <si>
    <t>ELKER JUSCELINO GOULART</t>
  </si>
  <si>
    <t>JULIANO DOMINGUES DA COSTA</t>
  </si>
  <si>
    <t>FERNANDA REIS ROCHA</t>
  </si>
  <si>
    <t>FERNANDA RODRIGUES PEREIRA</t>
  </si>
  <si>
    <t>GABRIEL OLIVEIRA SANTOS</t>
  </si>
  <si>
    <t>GABRIELA DE BRITO PEREIRA</t>
  </si>
  <si>
    <t>GABRIELLA RODRIGUES TOME</t>
  </si>
  <si>
    <t>GABRIELLY DE OLIVEIRA SANTOS</t>
  </si>
  <si>
    <t>GEAN DOMINGOS DA SILVA</t>
  </si>
  <si>
    <t>GILBERTO RODRIGUES DE MELO</t>
  </si>
  <si>
    <t>GILMARA OLIVEIRA ARAUJO</t>
  </si>
  <si>
    <t>GIOVANA STELLA ALVIM NEVES</t>
  </si>
  <si>
    <t>GIOVANNA KELLEN TAVARES DE ANDRADE</t>
  </si>
  <si>
    <t>SHIRLEY LIMA SILVA</t>
  </si>
  <si>
    <t>VICENTE PAULO DA SILVA</t>
  </si>
  <si>
    <t>S-AFASTADO</t>
  </si>
  <si>
    <t>BRUNA FRANCO PAULINO DOS SANTOS</t>
  </si>
  <si>
    <t>EVANIO ALMEIDA SANTOS</t>
  </si>
  <si>
    <t>2º turno - BH 6x1 - 14:00</t>
  </si>
  <si>
    <t>VIDYA FIAIS CALDAS</t>
  </si>
  <si>
    <t xml:space="preserve">1°T Coord. Prod - ARTIGO  </t>
  </si>
  <si>
    <t>NATALIA BALERO DE MENDONCA</t>
  </si>
  <si>
    <t>MARIA LAURA GOMES VIEIRA</t>
  </si>
  <si>
    <t>CALUAN DE JESUS SANTOS GUIMARAES</t>
  </si>
  <si>
    <t>DUARTE BRUNO OLIVEIRA SILVA</t>
  </si>
  <si>
    <t>0 - ADM - SEG / SEX 07:00</t>
  </si>
  <si>
    <t>JOAO PEDRO ALVES RODRIGUES</t>
  </si>
  <si>
    <t>LUIZ FELIPE DE SOUZA</t>
  </si>
  <si>
    <t>ANDERSON APARECIDO DO AMARAL</t>
  </si>
  <si>
    <t>RAFAEL OUTI DA SILVA</t>
  </si>
  <si>
    <t>HEBER DE ARAUJO</t>
  </si>
  <si>
    <t>EDUARDA FERREIRA MAXIMO</t>
  </si>
  <si>
    <t>ISABELLA SILVA FERREIRA</t>
  </si>
  <si>
    <t>VICTOR FRANCISCO OLIVEIRA NASCIMENTO</t>
  </si>
  <si>
    <t>VICTOR RAPHAEL SANTOS SOUZA</t>
  </si>
  <si>
    <t>ALICE VICENTE DIAS</t>
  </si>
  <si>
    <t>JOAO VITOR COSTA XAVIER</t>
  </si>
  <si>
    <t>JAQUELINE NEVES FIGUEIREDO DE LIMA</t>
  </si>
  <si>
    <t>LAURINALDO GAMA DA SILVA</t>
  </si>
  <si>
    <t>GLAUCIURI RODRIGUES DE SENA</t>
  </si>
  <si>
    <t>ORIGEM</t>
  </si>
  <si>
    <t>FORNECEDOR</t>
  </si>
  <si>
    <t>INSTRUTOR</t>
  </si>
  <si>
    <t>TREINAMENTO</t>
  </si>
  <si>
    <t>CARGO</t>
  </si>
  <si>
    <t>TREINADO EM</t>
  </si>
  <si>
    <t>VALIDADE</t>
  </si>
  <si>
    <t>VENCE EM</t>
  </si>
  <si>
    <t>CARGA HORARIA</t>
  </si>
  <si>
    <t>SITUAÇÃO</t>
  </si>
  <si>
    <t>EXTERNO</t>
  </si>
  <si>
    <t>MERITUS</t>
  </si>
  <si>
    <t>FELICIO MATOS</t>
  </si>
  <si>
    <t>NR 05 - CIPA</t>
  </si>
  <si>
    <t>EXXCELENCIA</t>
  </si>
  <si>
    <t>SAYMON</t>
  </si>
  <si>
    <t>VINICIUS FERREIRA</t>
  </si>
  <si>
    <t>INTERNO</t>
  </si>
  <si>
    <t>PIU JDE</t>
  </si>
  <si>
    <t>LINK</t>
  </si>
  <si>
    <t>Algum dado repetido?</t>
  </si>
  <si>
    <t>NR 06 EPI</t>
  </si>
  <si>
    <t>EPI 07-04-2026</t>
  </si>
  <si>
    <t>12-05-2026 EPI</t>
  </si>
  <si>
    <t>EPI 18-12-2025</t>
  </si>
  <si>
    <t>EPI 17-03-2026</t>
  </si>
  <si>
    <t>04-092026 EPI</t>
  </si>
  <si>
    <t>21-07-2026 EPI</t>
  </si>
  <si>
    <t>EPI 10-03-2026</t>
  </si>
  <si>
    <t>EPI 18-12-2024</t>
  </si>
  <si>
    <t>16-06-2026 EPI</t>
  </si>
  <si>
    <t>08-09-2026 EPI</t>
  </si>
  <si>
    <t>EPI 10-02-2026</t>
  </si>
  <si>
    <t>18-08-2026 EPI</t>
  </si>
  <si>
    <t>02-06-2026 EPI</t>
  </si>
  <si>
    <t>EPI 24-03-2026</t>
  </si>
  <si>
    <t>01-09-2026 EPI</t>
  </si>
  <si>
    <t>17-11-2025 EPI</t>
  </si>
  <si>
    <t>EPI 14-04-2026</t>
  </si>
  <si>
    <t>08-12-2025 EPI</t>
  </si>
  <si>
    <t>WILGNER REBERTE TAYLON DA SILVA</t>
  </si>
  <si>
    <t>NR 10 - BAIXA E MEDIA TENSAO</t>
  </si>
  <si>
    <t>LUIZ SANTOS</t>
  </si>
  <si>
    <t>FRANCIS RICARDO BARETTA</t>
  </si>
  <si>
    <t>DEYVID FRANKLIN</t>
  </si>
  <si>
    <t>NR 10 - SISTEMA ELETRICO DE POTENCIA</t>
  </si>
  <si>
    <t>LUIZ MATTA</t>
  </si>
  <si>
    <t>NR 11 - EMPILHADEIRA</t>
  </si>
  <si>
    <t>ARIMAR AMORIM</t>
  </si>
  <si>
    <t>THIAGO FERREIRA</t>
  </si>
  <si>
    <t>ANDRE LUIZ MARTINS</t>
  </si>
  <si>
    <t>NR 12 - OP. MAQ. E EQUIP.</t>
  </si>
  <si>
    <t>NR 13 - VASO DE PRESSÃO</t>
  </si>
  <si>
    <t>NR18 PLATAFORMA ELEVATORIA</t>
  </si>
  <si>
    <t>PROJETECNO</t>
  </si>
  <si>
    <t>PAULO MACHADO</t>
  </si>
  <si>
    <t>NR 20 SEGURANÇA E SAUDE NO TRABALHO COM INFLAMAVEIS E COMBUSTIVEIS</t>
  </si>
  <si>
    <t>CORPO DE BOMBEIROS MG</t>
  </si>
  <si>
    <t>SGT DURAES</t>
  </si>
  <si>
    <t>NR 23 - BRIGADA DE EMERGENCIA</t>
  </si>
  <si>
    <t>PREVINSA</t>
  </si>
  <si>
    <t>EDUARDO BOTELHO</t>
  </si>
  <si>
    <t>WILGNER REBERTO TAYLON DA SILVA</t>
  </si>
  <si>
    <t>NR 33 - ESPAÇO CONFINADO - EXECUTANTE/VIGIA</t>
  </si>
  <si>
    <t>NR 33 - ESPAÇO CONFINADO - SUPERVISOR</t>
  </si>
  <si>
    <t>NR 33 - ESPAÇO CONFINADO - RESGATISTA</t>
  </si>
  <si>
    <t>NR 34 - TRABALHO A QUENTE</t>
  </si>
  <si>
    <t>NR 35 - TRABALHO EM ALTURA</t>
  </si>
  <si>
    <t>ANDRE LUIS MARTINS</t>
  </si>
  <si>
    <t>FELIPE SILVA</t>
  </si>
  <si>
    <t>CCC - CULTURA, CALIBRAÇÃO E CONSISTÊNCIA</t>
  </si>
  <si>
    <t>CCC 07-04-2026</t>
  </si>
  <si>
    <t>CCC 17-03-2026</t>
  </si>
  <si>
    <t xml:space="preserve"> </t>
  </si>
  <si>
    <t>CCC 23-02-2026</t>
  </si>
  <si>
    <t>12-05-2026 CCC</t>
  </si>
  <si>
    <t>15-12 -2025 CCC</t>
  </si>
  <si>
    <t>CCC 10-03-2026</t>
  </si>
  <si>
    <t>CCC 18-12-2025</t>
  </si>
  <si>
    <t>14-07 CCC</t>
  </si>
  <si>
    <t>16.06.2026 CCC</t>
  </si>
  <si>
    <t>08-09-2026 CCC</t>
  </si>
  <si>
    <t>CCC 21-07-2026</t>
  </si>
  <si>
    <t>CCC 10-02-2026</t>
  </si>
  <si>
    <t>18-08-2026 CCC</t>
  </si>
  <si>
    <t>CCC 24-03-2026</t>
  </si>
  <si>
    <t>01-09-2026 CCC</t>
  </si>
  <si>
    <t>02-06-2026 CCC</t>
  </si>
  <si>
    <t>17-11-2025 CCC</t>
  </si>
  <si>
    <t>CCC 14-04-2026</t>
  </si>
  <si>
    <t>CCC 07-01-2026</t>
  </si>
  <si>
    <t>01-12-2025 CCC</t>
  </si>
  <si>
    <t>BOS / OFS</t>
  </si>
  <si>
    <t>BOS 07-04-2026</t>
  </si>
  <si>
    <t>01-09-2026 BOS</t>
  </si>
  <si>
    <t>BOS 17-03-2026</t>
  </si>
  <si>
    <t>04-09-2026 BOS</t>
  </si>
  <si>
    <t>16.06.2026 BOS</t>
  </si>
  <si>
    <t>12-05-2026 BOS</t>
  </si>
  <si>
    <t>PAE 10-03-2026</t>
  </si>
  <si>
    <t>15-12-2025 BOS 2.0</t>
  </si>
  <si>
    <t>14-07 BOS</t>
  </si>
  <si>
    <t>08-09-2026 BOS</t>
  </si>
  <si>
    <t>21-07-2026 BOS</t>
  </si>
  <si>
    <t>02-06-2026 BOS</t>
  </si>
  <si>
    <t>BOS 24-03-2026</t>
  </si>
  <si>
    <t>04-08-2026 BOS</t>
  </si>
  <si>
    <t>17-11-2025 BOS</t>
  </si>
  <si>
    <t>BOS 14-04-2026</t>
  </si>
  <si>
    <t>08-12-2025 BOS 2.0</t>
  </si>
  <si>
    <t>WLMRA</t>
  </si>
  <si>
    <t>WLMRA 08-04-2026</t>
  </si>
  <si>
    <t>WLMRA 14-01-2026</t>
  </si>
  <si>
    <t>WLMRA 19-12-2025</t>
  </si>
  <si>
    <t>20-05-2026 WLMRA</t>
  </si>
  <si>
    <t>05-08-2026 WLMRA</t>
  </si>
  <si>
    <t>02-04-2026 WLMRA</t>
  </si>
  <si>
    <t>19-08-2026 WLMRA</t>
  </si>
  <si>
    <t>WLMRA 25-03-2026</t>
  </si>
  <si>
    <t>WRLMA 17-12-2025 1.0</t>
  </si>
  <si>
    <t>LOTOTO - NR 12</t>
  </si>
  <si>
    <t>LOTOTO 08-04-2026</t>
  </si>
  <si>
    <t>LOTOTO 14-01-2026</t>
  </si>
  <si>
    <t>20-05-2026 LOTOTO</t>
  </si>
  <si>
    <t>12-08-2026 LOTOTO</t>
  </si>
  <si>
    <t>05-08-2026 LOTOTO</t>
  </si>
  <si>
    <t>19-08-2026 LOTOTO</t>
  </si>
  <si>
    <t>LOTOTO 29-03-2026</t>
  </si>
  <si>
    <t>19-11-2025 LOTOTO</t>
  </si>
  <si>
    <t>PTW</t>
  </si>
  <si>
    <t>PTW 08-04-2026</t>
  </si>
  <si>
    <t>PTW 14-01-2026</t>
  </si>
  <si>
    <t>12-08-2026 PTW</t>
  </si>
  <si>
    <t>19-08-2026 PTW</t>
  </si>
  <si>
    <t>PTW 25-03-2026</t>
  </si>
  <si>
    <t>20-05-2026 PTW</t>
  </si>
  <si>
    <t>PTW 07-01-2026</t>
  </si>
  <si>
    <t>PLANO DE ATENDIMENTO DE EMERGÊNCIAS</t>
  </si>
  <si>
    <t>PAE 07-04-2026</t>
  </si>
  <si>
    <t>PAE 17-03-2026</t>
  </si>
  <si>
    <t>04-09-2026 PAE</t>
  </si>
  <si>
    <t>12-05-2026 PAE</t>
  </si>
  <si>
    <t>15-12-2025 PAE</t>
  </si>
  <si>
    <t>14-07 PAE</t>
  </si>
  <si>
    <t>08-09-2026 PAE</t>
  </si>
  <si>
    <t>21-07-2026 PAE</t>
  </si>
  <si>
    <t>PAE 10-02-2026</t>
  </si>
  <si>
    <t>18-08-2026 PAE</t>
  </si>
  <si>
    <t>02-06-2026 PAE</t>
  </si>
  <si>
    <t>PAE 24-03-2026</t>
  </si>
  <si>
    <t>01-09-2026 PAE</t>
  </si>
  <si>
    <t>04-08-2026 PAE</t>
  </si>
  <si>
    <t>17-11-2025 PAE</t>
  </si>
  <si>
    <t>08-12-2025 PAE</t>
  </si>
  <si>
    <t>USO DE ESCADAS</t>
  </si>
  <si>
    <t>LAIA - POLITICA INTEGRADA - OBJ E METAS</t>
  </si>
  <si>
    <t>LAIA 07-04-2026</t>
  </si>
  <si>
    <t>18-12-2025 LAIA</t>
  </si>
  <si>
    <t>LAIA 17-03-2026</t>
  </si>
  <si>
    <t>12-05-2026 LAIA</t>
  </si>
  <si>
    <t>15-12-2025 LAIA</t>
  </si>
  <si>
    <t>LAIA 10-03-2026</t>
  </si>
  <si>
    <t>09.06.2026 LAIA</t>
  </si>
  <si>
    <t>14-07 LAIA</t>
  </si>
  <si>
    <t>08-09-2026 LAIA</t>
  </si>
  <si>
    <t>21-07-2026 LAIA</t>
  </si>
  <si>
    <t>LAIA 10-02-2026</t>
  </si>
  <si>
    <t>02-06-2026 LAIA</t>
  </si>
  <si>
    <t>LAIA 24-03-2026</t>
  </si>
  <si>
    <t>01-09-2026 LAIA</t>
  </si>
  <si>
    <t>LAIA 14-04-2026</t>
  </si>
  <si>
    <t>08-12-2025 LAIA</t>
  </si>
  <si>
    <t>GESTÃO DE RESÍDUOS</t>
  </si>
  <si>
    <t>GESTÃO DE RESÍDUOS 07-04-2026</t>
  </si>
  <si>
    <t>GESTÃO DE RESÍDUOS 17-03-2026</t>
  </si>
  <si>
    <t>12-05-2026 GESTÃO DE RESÍDUOS</t>
  </si>
  <si>
    <t>15-12-2025 GESTÂO DE RESÍDUOS</t>
  </si>
  <si>
    <t>16.06.2026 GESTÃO DE RESIDUOS</t>
  </si>
  <si>
    <t>08-09-2026 GESTÃO DE RESIDDUOS</t>
  </si>
  <si>
    <t>GESTÃO DE RESÍDUOS 10-02-2026</t>
  </si>
  <si>
    <t>18-08-2026 GESTÃO DE RESÍDUOS</t>
  </si>
  <si>
    <t>02-06-2026 GESTÃO DE RESÍDUOS</t>
  </si>
  <si>
    <t>GESTÃO DE RESÍDUOS 24-03-2026</t>
  </si>
  <si>
    <t>01-09-2026 GESTÃO DE RESÍDUOS</t>
  </si>
  <si>
    <t>GESTÃO DE RESÍDUOS 14-04-2026</t>
  </si>
  <si>
    <t>08-12-2025 GESTÃO DE RESÍDUOS</t>
  </si>
  <si>
    <t>14-07 GESTÃO DE RESÍDUOS</t>
  </si>
  <si>
    <t>REPORTE DE INCIDENTES / POLITICA DE CONSEQUENCIAS</t>
  </si>
  <si>
    <t>REPORTE DE INCIDENTES 07-04-2026</t>
  </si>
  <si>
    <t/>
  </si>
  <si>
    <t>REPORTE DE INCIDENTES 17-03-2026</t>
  </si>
  <si>
    <t>12-05-2026 REPORTE DE INCIDENTES</t>
  </si>
  <si>
    <t>REPORTE DE INCIDENTES 10-03-2026</t>
  </si>
  <si>
    <t>16.06.2026 REPORTE DE INCIDENTES</t>
  </si>
  <si>
    <t>15-12-2025 REPORTE DE INCIDENTES</t>
  </si>
  <si>
    <t>14-07 REPORTE DE INCIDENTES</t>
  </si>
  <si>
    <t>08-09-2026 REPORTE DE INCIDENTES</t>
  </si>
  <si>
    <t>REPORTE DE INCIDENTES 10-02-2026</t>
  </si>
  <si>
    <t>18-08-2026 REPORTE DE INCIDENTES</t>
  </si>
  <si>
    <t>02-06-2026 REPORTE DE INCIDENTES</t>
  </si>
  <si>
    <t>REPORTE DE INCIDENTES 24-03-2026</t>
  </si>
  <si>
    <t>01-09-2026 REPORTE DE INCIDENTES</t>
  </si>
  <si>
    <t>REPORTE DE INCIDENTES 14-04-2026</t>
  </si>
  <si>
    <t>08-12-2025 REPORTE DE INCIDENTES</t>
  </si>
  <si>
    <t>MANUSEIO DE PRODUTOS QUIMICOS</t>
  </si>
  <si>
    <t>MANUSEIO DE PQ 07-04-2026</t>
  </si>
  <si>
    <t>MANUSEIO DE PQ 17-03-2026</t>
  </si>
  <si>
    <t>12-05-2026 MANUSEIO DE PQ</t>
  </si>
  <si>
    <t>MANUSEIO DE PQ 10-03-2026</t>
  </si>
  <si>
    <t>16.06.2026 MANUSEIO DE PQ</t>
  </si>
  <si>
    <t>15-12-2025 MANUSEIO DE PQ</t>
  </si>
  <si>
    <t>14-07 MANUSEIO DE PQ</t>
  </si>
  <si>
    <t>08-09-2026 MANUSEIO DE PQ</t>
  </si>
  <si>
    <t>21-07-2026 MANUSEIO DE PQ</t>
  </si>
  <si>
    <t>MANUSEIO DE PQ 10-02-2026</t>
  </si>
  <si>
    <t>18-08-2026 MANUSEIO DE PQ</t>
  </si>
  <si>
    <t>MANUSEIO DE PQ 24-03-2026</t>
  </si>
  <si>
    <t>01-09-2026 MANUSEIO DE PQ</t>
  </si>
  <si>
    <t>MANUSEIO DE PQ 14-04-2026</t>
  </si>
  <si>
    <t>08-12-2025 MANUSEIO DE PQ</t>
  </si>
  <si>
    <t>BPF</t>
  </si>
  <si>
    <t xml:space="preserve">ANA BEATRIZ LIMA SILVA </t>
  </si>
  <si>
    <t>BPM</t>
  </si>
  <si>
    <t>BPAT</t>
  </si>
  <si>
    <t>BRASIL JDE</t>
  </si>
  <si>
    <t>ANDREIA LUZ</t>
  </si>
  <si>
    <t>SOPHIA COLOVATE</t>
  </si>
  <si>
    <t>ALERGÊNICOS</t>
  </si>
  <si>
    <t>TAINA FALLEIROS</t>
  </si>
  <si>
    <t>APPCC</t>
  </si>
  <si>
    <t>LUISA COELHO</t>
  </si>
  <si>
    <t>PPRO - PENEIRAS</t>
  </si>
  <si>
    <t>PPRO - DETECTOR DE METAIS</t>
  </si>
  <si>
    <t>PPRO - IMÃS</t>
  </si>
  <si>
    <t>DOMENICA AUGUTO DOS SANTOS</t>
  </si>
  <si>
    <t>PPRO - VERIFICADOR</t>
  </si>
  <si>
    <t>LIBERAÇÃO E RETENÇÃO DE PROTUDOS E MATERIAIS (DRT 03001)</t>
  </si>
  <si>
    <t>DEFEITOS DE EMBALAGEM</t>
  </si>
  <si>
    <t>AUTO CONTROLE - ALMOFADA</t>
  </si>
  <si>
    <t>AUTO CONTROLE - VACUO</t>
  </si>
  <si>
    <t>AUTO CONTROLE - MOAGEM</t>
  </si>
  <si>
    <t>TAIS STEFANY COSTA</t>
  </si>
  <si>
    <t>AUTO CONTROLE - TORRA</t>
  </si>
  <si>
    <t>CONTIGENCIA E EMERGENCIA - SIMULADO</t>
  </si>
  <si>
    <t>AUDITOR INTERNO FSSC 22000</t>
  </si>
  <si>
    <t>SGS CURSOS</t>
  </si>
  <si>
    <t>GUSTAVO VENDA</t>
  </si>
  <si>
    <t>AUDITOR INTERNO FSSC 22000 V.6</t>
  </si>
  <si>
    <t>AUDITOR INTERNO FSSC 22000 V5.1</t>
  </si>
  <si>
    <t>AUDITOR INTERNO FSSC 22000 V.5</t>
  </si>
  <si>
    <t>INTERPRETAÇÃO FSSC 22000 V.6</t>
  </si>
  <si>
    <t>GABRIELA PASSADOR</t>
  </si>
  <si>
    <t>COMPLIANCE</t>
  </si>
  <si>
    <t>LUANA OLIVEIRA</t>
  </si>
  <si>
    <t>DANIEL AlMEIDA MADUREIRA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</si>
</sst>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/m/yy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72C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72C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0" fontId="12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4" fillId="0" borderId="7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8" xfId="0" applyBorder="1"/>
    <xf numFmtId="0" fontId="0" fillId="0" borderId="4" xfId="0" applyBorder="1"/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14" fontId="8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/>
    <xf numFmtId="14" fontId="2" fillId="0" borderId="4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3" xfId="0" applyBorder="1"/>
    <xf numFmtId="164" fontId="3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/>
    </xf>
    <xf numFmtId="0" fontId="0" fillId="0" borderId="13" xfId="0" applyBorder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7" xfId="0" applyNumberFormat="1" applyBorder="1" applyAlignment="1">
      <alignment horizontal="right"/>
    </xf>
    <xf numFmtId="14" fontId="8" fillId="0" borderId="11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9" fillId="0" borderId="11" xfId="0" applyNumberFormat="1" applyFont="1" applyBorder="1" applyAlignment="1">
      <alignment horizontal="center"/>
    </xf>
    <xf numFmtId="1" fontId="0" fillId="0" borderId="10" xfId="0" applyNumberFormat="1" applyBorder="1"/>
    <xf numFmtId="164" fontId="11" fillId="0" borderId="1" xfId="0" applyNumberFormat="1" applyFont="1" applyBorder="1" applyAlignment="1">
      <alignment horizontal="center" vertical="center"/>
    </xf>
    <xf numFmtId="1" fontId="2" fillId="0" borderId="10" xfId="0" applyNumberFormat="1" applyFont="1" applyBorder="1"/>
    <xf numFmtId="0" fontId="9" fillId="0" borderId="0" xfId="0" applyFont="1"/>
    <xf numFmtId="1" fontId="0" fillId="0" borderId="18" xfId="0" applyNumberFormat="1" applyBorder="1"/>
    <xf numFmtId="14" fontId="4" fillId="0" borderId="7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9" fillId="0" borderId="4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4" fontId="0" fillId="0" borderId="11" xfId="0" applyNumberFormat="1" applyBorder="1" applyAlignment="1">
      <alignment horizontal="right"/>
    </xf>
    <xf numFmtId="0" fontId="10" fillId="0" borderId="0" xfId="0" applyFont="1" applyAlignment="1">
      <alignment vertical="center" wrapText="1"/>
    </xf>
    <xf numFmtId="0" fontId="12" fillId="0" borderId="0" xfId="3"/>
    <xf numFmtId="0" fontId="0" fillId="0" borderId="0" xfId="0" quotePrefix="1"/>
    <xf numFmtId="14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13" fillId="0" borderId="0" xfId="0" applyNumberFormat="1" applyFont="1" applyAlignment="1">
      <alignment horizontal="center" vertical="center"/>
    </xf>
    <xf numFmtId="14" fontId="9" fillId="0" borderId="5" xfId="0" applyNumberFormat="1" applyFont="1" applyBorder="1" applyAlignment="1">
      <alignment horizontal="center"/>
    </xf>
    <xf numFmtId="0" fontId="12" fillId="0" borderId="0" xfId="3" applyFill="1"/>
    <xf numFmtId="0" fontId="12" fillId="0" borderId="0" xfId="3" applyFill="1" applyProtection="1"/>
    <xf numFmtId="14" fontId="8" fillId="0" borderId="12" xfId="0" applyNumberFormat="1" applyFont="1" applyBorder="1" applyAlignment="1">
      <alignment horizontal="center"/>
    </xf>
    <xf numFmtId="0" fontId="0" fillId="0" borderId="19" xfId="0" applyBorder="1"/>
    <xf numFmtId="0" fontId="2" fillId="0" borderId="19" xfId="0" applyFont="1" applyBorder="1" applyAlignment="1">
      <alignment horizontal="left"/>
    </xf>
    <xf numFmtId="14" fontId="8" fillId="0" borderId="14" xfId="0" applyNumberFormat="1" applyFont="1" applyBorder="1" applyAlignment="1">
      <alignment horizontal="center"/>
    </xf>
    <xf numFmtId="1" fontId="2" fillId="0" borderId="19" xfId="0" applyNumberFormat="1" applyFont="1" applyBorder="1"/>
    <xf numFmtId="14" fontId="3" fillId="0" borderId="19" xfId="0" applyNumberFormat="1" applyFont="1" applyBorder="1" applyAlignment="1">
      <alignment horizontal="center" vertical="center"/>
    </xf>
    <xf numFmtId="0" fontId="12" fillId="0" borderId="0" xfId="3" applyFill="1" applyBorder="1"/>
    <xf numFmtId="0" fontId="12" fillId="0" borderId="0" xfId="3" applyBorder="1"/>
    <xf numFmtId="14" fontId="4" fillId="0" borderId="0" xfId="0" applyNumberFormat="1" applyFont="1" applyAlignment="1">
      <alignment horizontal="center" vertical="center"/>
    </xf>
    <xf numFmtId="0" fontId="0" fillId="0" borderId="23" xfId="0" applyBorder="1"/>
    <xf numFmtId="14" fontId="4" fillId="0" borderId="0" xfId="0" applyNumberFormat="1" applyFont="1" applyAlignment="1">
      <alignment horizontal="right"/>
    </xf>
    <xf numFmtId="0" fontId="2" fillId="0" borderId="4" xfId="0" applyFont="1" applyBorder="1"/>
    <xf numFmtId="0" fontId="0" fillId="0" borderId="0" xfId="0" applyAlignment="1">
      <alignment wrapText="1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4" fontId="8" fillId="0" borderId="20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17" xfId="0" applyBorder="1"/>
    <xf numFmtId="0" fontId="0" fillId="0" borderId="10" xfId="0" applyBorder="1" applyAlignment="1">
      <alignment horizontal="left"/>
    </xf>
    <xf numFmtId="0" fontId="2" fillId="0" borderId="10" xfId="0" applyFont="1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0" fillId="0" borderId="3" xfId="0" applyBorder="1" applyAlignment="1">
      <alignment horizontal="left"/>
    </xf>
    <xf numFmtId="14" fontId="8" fillId="0" borderId="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0" fillId="5" borderId="0" xfId="0" applyFill="1"/>
    <xf numFmtId="0" fontId="2" fillId="0" borderId="13" xfId="0" applyFont="1" applyBorder="1"/>
    <xf numFmtId="0" fontId="2" fillId="0" borderId="3" xfId="0" applyFont="1" applyBorder="1"/>
    <xf numFmtId="0" fontId="2" fillId="0" borderId="0" xfId="0" applyFont="1" applyAlignment="1">
      <alignment horizontal="left" vertical="center"/>
    </xf>
    <xf numFmtId="14" fontId="2" fillId="0" borderId="11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12" fillId="0" borderId="19" xfId="3" applyBorder="1"/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</cellXfs>
  <cellStyles count="4">
    <cellStyle name="Hiperlink" xfId="3" builtinId="8"/>
    <cellStyle name="Normal" xfId="0" builtinId="0"/>
    <cellStyle name="Normal 2" xfId="2" xr:uid="{1B9EA787-43D9-4CA1-B4EE-B06C6B8D4E81}"/>
    <cellStyle name="Normal 7" xfId="1" xr:uid="{6C82F948-7A11-43E9-B158-E8ADA996B96F}"/>
  </cellStyles>
  <dxfs count="1135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>
        <left/>
        <right style="hair">
          <color indexed="64"/>
        </right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border>
        <right style="hair">
          <color indexed="64"/>
        </right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border>
        <right style="hair">
          <color indexed="64"/>
        </right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border outline="0">
        <left/>
        <right style="hair">
          <color indexed="64"/>
        </right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2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48118533890809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48118533890809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onnections" Target="connections.xml"/><Relationship Id="rId57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D2AF81D-13EA-4681-8138-9ED68C8FD9B8}">
    <nsvFilter filterId="{B9712797-4874-489B-B532-DE383EBB8973}" ref="A1:N631" tableId="12">
      <sortRules>
        <sortRule colId="4" id="{96C7C9DF-C2C0-4ADD-A07C-40FC7BB32CB0}">
          <sortCondition ref="E1:E631"/>
        </sortRule>
      </sortRules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BE3C0F5-C0ED-40D2-988F-6F099D5B3829}" autoFormatId="16" applyNumberFormats="0" applyBorderFormats="0" applyFontFormats="0" applyPatternFormats="0" applyAlignmentFormats="0" applyWidthHeightFormats="0">
  <queryTableRefresh nextId="14">
    <queryTableFields count="8">
      <queryTableField id="1" name="NOME" tableColumnId="1"/>
      <queryTableField id="2" name="TURNO COMP" tableColumnId="2"/>
      <queryTableField id="3" name="TURNO" tableColumnId="3"/>
      <queryTableField id="8" name="COORDENADOR" tableColumnId="4"/>
      <queryTableField id="9" name="FUNÇÃO" tableColumnId="5"/>
      <queryTableField id="6" name="STATUS" tableColumnId="6"/>
      <queryTableField id="7" name="ÁREA" tableColumnId="7"/>
      <queryTableField id="13" name="IDFIX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EA3E786-F3A4-4637-B29C-B7A582AE0187}" name="CADASTRO" displayName="CADASTRO" ref="A1:H329" tableType="queryTable" totalsRowShown="0">
  <autoFilter ref="A1:H329" xr:uid="{CEA3E786-F3A4-4637-B29C-B7A582AE0187}"/>
  <tableColumns count="8">
    <tableColumn id="1" xr3:uid="{E12DEC7D-C517-41A3-81C4-C2405E2449EC}" uniqueName="1" name="NOME" queryTableFieldId="1" dataDxfId="1134"/>
    <tableColumn id="2" xr3:uid="{60EB9FDB-A7F7-4BAE-9190-AA87BEEC8DF3}" uniqueName="2" name="TURNO COMP" queryTableFieldId="2" dataDxfId="1133"/>
    <tableColumn id="3" xr3:uid="{21E5AB30-9829-45B7-8E59-4FE5EF55FEE7}" uniqueName="3" name="TURNO" queryTableFieldId="3" dataDxfId="1132"/>
    <tableColumn id="4" xr3:uid="{B3D42F3D-DF40-4731-B075-E4F19342C238}" uniqueName="4" name="COORDENADOR" queryTableFieldId="8" dataDxfId="1131"/>
    <tableColumn id="5" xr3:uid="{9FCD29EA-E5B1-4776-8601-51682983DDE5}" uniqueName="5" name="FUNÇÃO" queryTableFieldId="9" dataDxfId="1130"/>
    <tableColumn id="6" xr3:uid="{1D9D3D9E-1CB6-41F6-AD8B-9DE27AE56665}" uniqueName="6" name="STATUS" queryTableFieldId="6" dataDxfId="1129"/>
    <tableColumn id="7" xr3:uid="{47258767-A15F-488B-97AC-7EF903793176}" uniqueName="7" name="ÁREA" queryTableFieldId="7" dataDxfId="1128"/>
    <tableColumn id="9" xr3:uid="{474F1355-56FF-41A7-B6E0-10AEB7E0A8D2}" uniqueName="9" name="IDFIXO" queryTableFieldId="13" dataDxfId="11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09C77-3F33-4D86-BA38-2822A03F1D8A}" name="CIPA" displayName="CIPA" ref="A1:M59" totalsRowShown="0" headerRowDxfId="1121" dataDxfId="1120" tableBorderDxfId="1119">
  <autoFilter ref="A1:M59" xr:uid="{DE9B0963-D6CF-480B-8417-CFE88A5673D4}">
    <filterColumn colId="8">
      <filters>
        <filter val="NO PRAZO"/>
      </filters>
    </filterColumn>
  </autoFilter>
  <tableColumns count="13">
    <tableColumn id="11" xr3:uid="{355E7D42-C6F8-483B-870B-1A2C1683F2AA}" name="ORIGEM" dataDxfId="1118"/>
    <tableColumn id="12" xr3:uid="{8ACEA801-D09B-4122-A947-981224EE89F3}" name="FORNECEDOR" dataDxfId="1117"/>
    <tableColumn id="15" xr3:uid="{6B754CE1-0A42-4EBF-AAFF-5B641D46A7E8}" name="INSTRUTOR" dataDxfId="1116"/>
    <tableColumn id="16" xr3:uid="{F4763437-43F3-4B54-81E1-CBE95BEEE113}" name="TREINAMENTO" dataDxfId="1115"/>
    <tableColumn id="2" xr3:uid="{E83F0980-9380-4861-B8E2-7DAA20829D27}" name="NOME" dataDxfId="1114"/>
    <tableColumn id="9" xr3:uid="{7DB1DD48-8392-478B-AD7A-D11BB75EDBA5}" name="CARGO" dataDxfId="1113">
      <calculatedColumnFormula>VLOOKUP(CIPA[[#This Row],[NOME]],'CADASTRO'!A:K,5,0)</calculatedColumnFormula>
    </tableColumn>
    <tableColumn id="3" xr3:uid="{C6B38EE8-54C9-433E-8DF3-239A0356AE49}" name="TREINADO EM" dataDxfId="1112"/>
    <tableColumn id="4" xr3:uid="{1D0BBE49-6058-4C9A-9DB5-DCBF7664D927}" name="VALIDADE" dataDxfId="1111"/>
    <tableColumn id="5" xr3:uid="{F855134B-DFC8-4121-B6AD-3453D5F405DF}" name="STATUS" dataDxfId="1110">
      <calculatedColumnFormula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IF(G326="01/01/1900", "SEM REGISTRO",
                        IF((G2+H2)&gt;TODAY(), "NO PRAZO", "VENCIDO"
                        )
                    )
                )
            )
        )
    ),"N.A.")</calculatedColumnFormula>
    </tableColumn>
    <tableColumn id="8" xr3:uid="{3C35A3DE-2A5E-41DD-8F86-625046C44C50}" name="VENCE EM" dataDxfId="1109">
      <calculatedColumnFormula>CIPA[[#This Row],[TREINADO EM]]+CIPA[[#This Row],[VALIDADE]]</calculatedColumnFormula>
    </tableColumn>
    <tableColumn id="6" xr3:uid="{247CCF6D-83E9-4829-8E4A-66F346CFF384}" name="CARGA HORARIA" dataDxfId="1108"/>
    <tableColumn id="1" xr3:uid="{59245CC4-B949-4C60-B49D-12FA406CA741}" name="CONDIÇÃO" dataDxfId="1107"/>
    <tableColumn id="7" xr3:uid="{DE992DF6-DA34-4731-8483-AE56A5EBDAB9}" name="SITUAÇÃO" dataDxfId="1106">
      <calculatedColumnFormula>VLOOKUP(CIPA[[#This Row],[NOME]],'CADASTRO'!A:K,6,0)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6A7B39C-CBA9-4A36-985B-757EAD148300}" name="EPI" displayName="EPI" ref="A1:N542" totalsRowShown="0" headerRowDxfId="1088" dataDxfId="1087" tableBorderDxfId="1086">
  <autoFilter ref="A1:N542" xr:uid="{DE9B0963-D6CF-480B-8417-CFE88A5673D4}"/>
  <sortState xmlns:xlrd2="http://schemas.microsoft.com/office/spreadsheetml/2017/richdata2" ref="A2:N542">
    <sortCondition ref="E1:E542"/>
  </sortState>
  <tableColumns count="14">
    <tableColumn id="11" xr3:uid="{94503374-94A0-4DBE-960A-29F31F126CB6}" name="ORIGEM" dataDxfId="1085"/>
    <tableColumn id="12" xr3:uid="{31C7F0F6-34D5-40AB-9835-AA5241A1ED92}" name="FORNECEDOR" dataDxfId="1084"/>
    <tableColumn id="15" xr3:uid="{A3EF11D9-695C-47C2-A4A0-13B85AC738D7}" name="INSTRUTOR" dataDxfId="1083"/>
    <tableColumn id="16" xr3:uid="{0E4E8C45-B6B1-44FE-8E60-B263A39C7CBE}" name="TREINAMENTO" dataDxfId="1082"/>
    <tableColumn id="2" xr3:uid="{DB13235A-E9D3-4F44-AC12-664B105512DD}" name="NOME" dataDxfId="1081"/>
    <tableColumn id="9" xr3:uid="{A3F98A1D-AB84-457A-9955-751C5325D6DF}" name="CARGO" dataDxfId="1080">
      <calculatedColumnFormula>VLOOKUP(EPI[[#This Row],[NOME]],'CADASTRO'!A:K,5,0)</calculatedColumnFormula>
    </tableColumn>
    <tableColumn id="3" xr3:uid="{2797B6F1-B5ED-43A5-9F0B-FA0A684BD967}" name="TREINADO EM" dataDxfId="1079"/>
    <tableColumn id="4" xr3:uid="{1DB6E6DD-C017-4D64-977B-32100C852E00}" name="VALIDADE" dataDxfId="1078"/>
    <tableColumn id="5" xr3:uid="{4321F8F4-7CFD-4F1B-86F4-95ECEF23CB1E}" name="STATUS" dataDxfId="1077">
      <calculatedColumnFormula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IF(G391="01/01/1900", "SEM REGISTRO",
                        IF((G2+H2)&gt;TODAY(), "NO PRAZO", "VENCIDO"
                        )
                    )
                )
            )
        )
    ),"N.A.")</calculatedColumnFormula>
    </tableColumn>
    <tableColumn id="8" xr3:uid="{BF02B1A0-6A47-4934-A0C8-3F1B91E78361}" name="VENCE EM" dataDxfId="1076">
      <calculatedColumnFormula>EPI[[#This Row],[TREINADO EM]]+EPI[[#This Row],[VALIDADE]]</calculatedColumnFormula>
    </tableColumn>
    <tableColumn id="6" xr3:uid="{A06B268C-694C-44D3-82F5-65B0735434B4}" name="CARGA HORARIA" dataDxfId="1075"/>
    <tableColumn id="1" xr3:uid="{A1BE1C33-899E-44C2-8578-0EC749617503}" name="CONDIÇÃO" dataDxfId="1074"/>
    <tableColumn id="7" xr3:uid="{7CCE6028-A936-4046-9444-E74E7FBE2723}" name="SITUAÇÃO" dataDxfId="1073">
      <calculatedColumnFormula>VLOOKUP(EPI[[#This Row],[NOME]],'CADASTRO'!A:K,6,0)</calculatedColumnFormula>
    </tableColumn>
    <tableColumn id="17" xr3:uid="{110C3F6C-C5D8-4299-A001-071415800FA6}" name="LINK" dataDxfId="107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E455C-AA25-43EC-9E55-F7D2913542C8}" name="NR10.BAIXATENSAO" displayName="NR10.BAIXATENSAO" ref="A1:M33" totalsRowShown="0" headerRowDxfId="1063" dataDxfId="1062" tableBorderDxfId="1061">
  <autoFilter ref="A1:M33" xr:uid="{DE9B0963-D6CF-480B-8417-CFE88A5673D4}">
    <filterColumn colId="8">
      <filters>
        <filter val="NO PRAZO"/>
      </filters>
    </filterColumn>
  </autoFilter>
  <sortState xmlns:xlrd2="http://schemas.microsoft.com/office/spreadsheetml/2017/richdata2" ref="A2:M33">
    <sortCondition ref="E1:E33"/>
  </sortState>
  <tableColumns count="13">
    <tableColumn id="9" xr3:uid="{720E0AFB-0AD1-4870-985B-B276EACA16C9}" name="ORIGEM" dataDxfId="1060"/>
    <tableColumn id="8" xr3:uid="{FF6F8B47-D863-4160-B95F-019FA75AE951}" name="FORNECEDOR" dataDxfId="1059"/>
    <tableColumn id="16" xr3:uid="{A3A53016-6B1E-4566-8C59-E4E6B4117347}" name="INSTRUTOR" dataDxfId="1058"/>
    <tableColumn id="1" xr3:uid="{54A18328-2497-4108-B8C0-456F4261D56A}" name="TREINAMENTO" dataDxfId="1057"/>
    <tableColumn id="2" xr3:uid="{5CC07152-6A97-49F5-BDA2-2A7A4A914D86}" name="NOME" dataDxfId="1056"/>
    <tableColumn id="15" xr3:uid="{3FA022AB-16BD-4D99-BE7F-2A9908862C0D}" name="CARGO" dataDxfId="1055">
      <calculatedColumnFormula>VLOOKUP(NR10.BAIXATENSAO[[#This Row],[NOME]],'CADASTRO'!A:K,5,0)</calculatedColumnFormula>
    </tableColumn>
    <tableColumn id="3" xr3:uid="{E944F7C8-6B15-4CBD-829B-C7CA68D88E55}" name="TREINADO EM" dataDxfId="1054"/>
    <tableColumn id="4" xr3:uid="{B424F596-2EE8-4A5F-A0D5-FC72C56F6A30}" name="VALIDADE" dataDxfId="1053"/>
    <tableColumn id="5" xr3:uid="{30912C9F-83E6-429F-9677-ACEB9720B2F3}" name="STATUS" dataDxfId="1052">
      <calculatedColumnFormula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927E644-2A8A-49C7-987E-660AD5FE84E4}" name="VENCE EM" dataDxfId="1051">
      <calculatedColumnFormula>NR10.BAIXATENSAO[[#This Row],[TREINADO EM]]+NR10.BAIXATENSAO[[#This Row],[VALIDADE]]</calculatedColumnFormula>
    </tableColumn>
    <tableColumn id="6" xr3:uid="{7660A868-2B5F-4F50-80D3-BC0E7D35AF1A}" name="CARGA HORARIA" dataDxfId="1050"/>
    <tableColumn id="7" xr3:uid="{F61A6ACE-8A24-4E72-8536-C86BEC0DB3C9}" name="CONDIÇÃO" dataDxfId="1049"/>
    <tableColumn id="13" xr3:uid="{22A1A19F-7E57-48DA-A8D3-6A14F71F588D}" name="SITUAÇÃO" dataDxfId="1048">
      <calculatedColumnFormula>VLOOKUP(NR10.BAIXATENSAO[[#This Row],[NOME]],'CADASTRO'!A:K,6,0)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5CF2E17-B8A8-46C2-983D-02D515DA2684}" name="NR10.SEP" displayName="NR10.SEP" ref="A1:M18" totalsRowShown="0" headerRowDxfId="1038" dataDxfId="1037" tableBorderDxfId="1036">
  <autoFilter ref="A1:M18" xr:uid="{DE9B0963-D6CF-480B-8417-CFE88A5673D4}"/>
  <sortState xmlns:xlrd2="http://schemas.microsoft.com/office/spreadsheetml/2017/richdata2" ref="A2:M18">
    <sortCondition ref="E1:E18"/>
  </sortState>
  <tableColumns count="13">
    <tableColumn id="9" xr3:uid="{F4213280-066F-426F-A18E-F3E5C3482456}" name="ORIGEM" dataDxfId="1035"/>
    <tableColumn id="8" xr3:uid="{0626F1A6-5D6E-4853-B7E0-889833908883}" name="FORNECEDOR" dataDxfId="1034"/>
    <tableColumn id="16" xr3:uid="{C785C86B-EBFA-4D23-B05B-68CA632729B1}" name="INSTRUTOR" dataDxfId="1033"/>
    <tableColumn id="1" xr3:uid="{D6B4F874-54C3-44A8-8F60-5D6889652D23}" name="TREINAMENTO" dataDxfId="1032"/>
    <tableColumn id="2" xr3:uid="{750E6459-E44C-436A-A24D-7F7B8D69591E}" name="NOME" dataDxfId="1031"/>
    <tableColumn id="15" xr3:uid="{D1BDD1BD-1079-441C-B67A-1840A778AE6E}" name="CARGO" dataDxfId="1030">
      <calculatedColumnFormula>VLOOKUP(NR10.SEP[[#This Row],[NOME]],'CADASTRO'!A:K,5,0)</calculatedColumnFormula>
    </tableColumn>
    <tableColumn id="3" xr3:uid="{F50352C0-C531-4FE4-ADE5-62CD097F6F8C}" name="TREINADO EM" dataDxfId="1029"/>
    <tableColumn id="4" xr3:uid="{F0274CBD-0149-4622-B4BE-1F2DD0806725}" name="VALIDADE" dataDxfId="1028"/>
    <tableColumn id="5" xr3:uid="{F258C16D-8801-4353-9780-0F740FEAFF91}" name="STATUS" dataDxfId="1027">
      <calculatedColumnFormula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03A6499E-1856-47A9-AF8D-4AD3CDAE662A}" name="VENCE EM" dataDxfId="1026">
      <calculatedColumnFormula>NR10.SEP[[#This Row],[TREINADO EM]]+NR10.SEP[[#This Row],[VALIDADE]]</calculatedColumnFormula>
    </tableColumn>
    <tableColumn id="6" xr3:uid="{4FB0B88C-1380-4162-9558-ED85B64F5452}" name="CARGA HORARIA" dataDxfId="1025"/>
    <tableColumn id="7" xr3:uid="{CBD81CC7-091B-4A8A-ABC4-8680F5874635}" name="CONDIÇÃO" dataDxfId="1024"/>
    <tableColumn id="13" xr3:uid="{87000131-8210-4731-8DDC-9B61189749C8}" name="SITUAÇÃO" dataDxfId="1023">
      <calculatedColumnFormula>VLOOKUP(NR10.SEP[[#This Row],[NOME]],'CADASTRO'!A:K,6,0)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591C5A-0A5A-4C17-834D-F2AC67C4D879}" name="EMPILHADEIRA" displayName="EMPILHADEIRA" ref="A1:M159" totalsRowShown="0" headerRowDxfId="1017" dataDxfId="1016" tableBorderDxfId="1015">
  <autoFilter ref="A1:M159" xr:uid="{DE9B0963-D6CF-480B-8417-CFE88A5673D4}">
    <filterColumn colId="6">
      <filters>
        <dateGroupItem year="2026" month="8" dateTimeGrouping="month"/>
      </filters>
    </filterColumn>
  </autoFilter>
  <sortState xmlns:xlrd2="http://schemas.microsoft.com/office/spreadsheetml/2017/richdata2" ref="A2:M158">
    <sortCondition ref="E1:E158"/>
  </sortState>
  <tableColumns count="13">
    <tableColumn id="8" xr3:uid="{B9D28BB4-5155-4943-AD01-5984F1C2AF71}" name="ORIGEM" dataDxfId="1014"/>
    <tableColumn id="6" xr3:uid="{3B88C481-AFFA-4670-95D3-9519B35C8E65}" name="FORNECEDOR" dataDxfId="1013"/>
    <tableColumn id="16" xr3:uid="{2E30CD8A-62BC-4D34-B483-410B8B1B40D6}" name="INSTRUTOR" dataDxfId="1012"/>
    <tableColumn id="1" xr3:uid="{4061FA6B-6FDE-45DA-BF98-A0BF193DE2C2}" name="TREINAMENTO" dataDxfId="1011"/>
    <tableColumn id="2" xr3:uid="{5B71A08A-E701-46C2-B96D-63AA2171C3CC}" name="NOME" dataDxfId="1010"/>
    <tableColumn id="15" xr3:uid="{5F8D49B8-DBD8-4B76-870A-53E17ECE5C5A}" name="CARGO" dataDxfId="1009">
      <calculatedColumnFormula>VLOOKUP(EMPILHADEIRA[[#This Row],[NOME]],'CADASTRO'!A:K,5,0)</calculatedColumnFormula>
    </tableColumn>
    <tableColumn id="3" xr3:uid="{5E8FDD87-F52B-418F-94D4-EE49B28FFEF5}" name="TREINADO EM" dataDxfId="1008"/>
    <tableColumn id="4" xr3:uid="{B874B60F-D892-453A-AC58-49C0147BE0B9}" name="VALIDADE" dataDxfId="1007"/>
    <tableColumn id="5" xr3:uid="{33F5B39B-EFE7-4D30-8C93-719B0E596CC4}" name="STATUS" dataDxfId="1006">
      <calculatedColumnFormula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1098A35-5B3A-4856-8FFE-F30E4825D88F}" name="VENCE EM" dataDxfId="1005">
      <calculatedColumnFormula>EMPILHADEIRA[[#This Row],[TREINADO EM]]+EMPILHADEIRA[[#This Row],[VALIDADE]]</calculatedColumnFormula>
    </tableColumn>
    <tableColumn id="7" xr3:uid="{B39F7A98-7ADF-4D9A-8C55-8EC127A6AD35}" name="CARGA HORARIA" dataDxfId="1004"/>
    <tableColumn id="12" xr3:uid="{A1F49CFE-7976-45B4-9D88-B2E059F205C4}" name="CONDIÇÃO" dataDxfId="1003"/>
    <tableColumn id="13" xr3:uid="{092BAA6E-DBDE-4870-87AA-D99EC62F109A}" name="SITUAÇÃO" dataDxfId="1002">
      <calculatedColumnFormula>VLOOKUP(EMPILHADEIRA[[#This Row],[NOME]],'CADASTRO'!A:K,6,0)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E7ABF8-4C70-42C1-B847-78725F833D19}" name="NR12.OP.MAQ." displayName="NR12.OP.MAQ." ref="A1:M139" totalsRowShown="0" headerRowDxfId="995" tableBorderDxfId="994">
  <autoFilter ref="A1:M139" xr:uid="{DE9B0963-D6CF-480B-8417-CFE88A5673D4}"/>
  <tableColumns count="13">
    <tableColumn id="8" xr3:uid="{5E037BC7-3B0A-4971-BFB3-B5CA6DB45359}" name="ORIGEM"/>
    <tableColumn id="6" xr3:uid="{646F78EE-E969-4BB4-B895-B17AD5B12552}" name="FORNECEDOR"/>
    <tableColumn id="16" xr3:uid="{953160AA-3E7A-450B-917C-9FA9FD93A4E3}" name="INSTRUTOR"/>
    <tableColumn id="1" xr3:uid="{B4F4AFA8-5A4B-4FC8-9E31-9CE082592E03}" name="TREINAMENTO"/>
    <tableColumn id="2" xr3:uid="{03D44CE7-165A-4599-BF4A-EAC57DBC0227}" name="NOME"/>
    <tableColumn id="15" xr3:uid="{3EF563A8-1E22-4926-BFFB-CF85EB3C5A1E}" name="CARGO" dataDxfId="993">
      <calculatedColumnFormula>VLOOKUP(NR12.OP.MAQ.[[#This Row],[NOME]],'CADASTRO'!A:K,5,0)</calculatedColumnFormula>
    </tableColumn>
    <tableColumn id="3" xr3:uid="{9B32D649-A714-4B5F-8399-C28F4A163E91}" name="TREINADO EM" dataDxfId="992"/>
    <tableColumn id="4" xr3:uid="{2BD3AE71-4E7D-4088-9AD8-E95B0F33F789}" name="VALIDADE" dataDxfId="991"/>
    <tableColumn id="5" xr3:uid="{40EDD51A-9D27-4C50-A3A6-513A3A2ED0FA}" name="STATUS" dataDxfId="990">
      <calculatedColumnFormula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IF(G335="01/01/1900",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4C83E42B-C52F-48BB-BD2B-19EAA477F3C7}" name="VENCE EM" dataDxfId="989">
      <calculatedColumnFormula>NR12.OP.MAQ.[[#This Row],[TREINADO EM]]+NR12.OP.MAQ.[[#This Row],[VALIDADE]]</calculatedColumnFormula>
    </tableColumn>
    <tableColumn id="7" xr3:uid="{04E27306-3763-4862-9703-A3A30C3CA678}" name="CARGA HORARIA"/>
    <tableColumn id="12" xr3:uid="{7DAAB3BF-2E59-40D1-B9A5-AC3090FE9590}" name="CONDIÇÃO"/>
    <tableColumn id="13" xr3:uid="{BBC3CD86-6965-4B08-BC62-2AB44D48E5D4}" name="SITUAÇÃO" dataDxfId="988">
      <calculatedColumnFormula>VLOOKUP(NR12.OP.MAQ.[[#This Row],[NOME]],'CADASTRO'!A:K,6,0)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9076715-F8BF-4142-B37A-7B775AEB400B}" name="NR13.VASO.DE.PRESSAO" displayName="NR13.VASO.DE.PRESSAO" ref="A1:M27" totalsRowShown="0" headerRowDxfId="981" tableBorderDxfId="980">
  <autoFilter ref="A1:M27" xr:uid="{DE9B0963-D6CF-480B-8417-CFE88A5673D4}"/>
  <tableColumns count="13">
    <tableColumn id="8" xr3:uid="{CF7921C2-E0BA-4DA5-AE0F-8ED2D787DE2A}" name="ORIGEM"/>
    <tableColumn id="6" xr3:uid="{933D943F-CE99-4155-A265-3E627A964DAF}" name="FORNECEDOR"/>
    <tableColumn id="16" xr3:uid="{934EC685-A7CF-42CA-A6F6-0EAB761F271F}" name="INSTRUTOR"/>
    <tableColumn id="1" xr3:uid="{B365C5BA-E0F9-4E61-B5CC-EBCC4CF27A4C}" name="TREINAMENTO"/>
    <tableColumn id="2" xr3:uid="{3C610604-156E-4E09-9168-F95FCCD8DB1A}" name="NOME"/>
    <tableColumn id="15" xr3:uid="{CD6065C2-C5FC-4088-9733-054EEA1B4AA2}" name="CARGO" dataDxfId="979">
      <calculatedColumnFormula>VLOOKUP(NR13.VASO.DE.PRESSAO[[#This Row],[NOME]],'CADASTRO'!A:K,5,0)</calculatedColumnFormula>
    </tableColumn>
    <tableColumn id="3" xr3:uid="{184E9486-58AE-478C-A7E6-A843A4FBDAAE}" name="TREINADO EM" dataDxfId="978"/>
    <tableColumn id="4" xr3:uid="{16635977-AA2F-4664-B1CA-9B4DBBB39E78}" name="VALIDADE" dataDxfId="977"/>
    <tableColumn id="5" xr3:uid="{938122E4-D435-4755-B493-1DBB16D6F3B0}" name="STATUS" dataDxfId="976">
      <calculatedColumnFormula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E4925C8D-75CC-4166-AA0F-5C61A8879DB7}" name="VENCE EM" dataDxfId="975">
      <calculatedColumnFormula>NR13.VASO.DE.PRESSAO[[#This Row],[TREINADO EM]]+NR13.VASO.DE.PRESSAO[[#This Row],[VALIDADE]]</calculatedColumnFormula>
    </tableColumn>
    <tableColumn id="7" xr3:uid="{79376D74-C812-4735-A86D-DF9C213BBE3F}" name="CARGA HORARIA"/>
    <tableColumn id="12" xr3:uid="{CA162A8E-1DA5-4DBE-BDA6-C6BDAF0870F1}" name="CONDIÇÃO"/>
    <tableColumn id="13" xr3:uid="{4AD03836-5C39-4195-B4F8-0D71ABEA12B9}" name="SITUAÇÃO" dataDxfId="974">
      <calculatedColumnFormula>VLOOKUP(NR13.VASO.DE.PRESSAO[[#This Row],[NOME]],'CADASTRO'!A:K,6,0)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82D826-40C6-4AE5-8DDD-93E40086F5BC}" name="PTA" displayName="PTA" ref="A1:M39" totalsRowShown="0" headerRowDxfId="966" dataDxfId="965" tableBorderDxfId="964">
  <autoFilter ref="A1:M39" xr:uid="{DE9B0963-D6CF-480B-8417-CFE88A5673D4}">
    <filterColumn colId="8">
      <filters>
        <filter val="NO PRAZO"/>
      </filters>
    </filterColumn>
  </autoFilter>
  <tableColumns count="13">
    <tableColumn id="8" xr3:uid="{4D4B686C-8796-4AC5-82AF-2B7FA7187E11}" name="ORIGEM" dataDxfId="963"/>
    <tableColumn id="6" xr3:uid="{755340BC-EF42-455C-A5CC-2078362FF716}" name="FORNECEDOR" dataDxfId="962"/>
    <tableColumn id="16" xr3:uid="{52D3D931-992D-4980-B698-4C5CFFE7686F}" name="INSTRUTOR" dataDxfId="961"/>
    <tableColumn id="1" xr3:uid="{F0F87920-3B1E-4FF2-B1AF-DF620FA180E9}" name="TREINAMENTO" dataDxfId="960"/>
    <tableColumn id="2" xr3:uid="{48A92507-8C3A-44CE-BF93-566D6D8E3AAC}" name="NOME" dataDxfId="959"/>
    <tableColumn id="15" xr3:uid="{08EB8721-16DD-454F-BBF9-06E077309867}" name="CARGO" dataDxfId="958">
      <calculatedColumnFormula>VLOOKUP(PTA[[#This Row],[NOME]],'CADASTRO'!A:K,5,0)</calculatedColumnFormula>
    </tableColumn>
    <tableColumn id="3" xr3:uid="{3765A4DC-DB6B-4742-AB78-C29C97F98559}" name="TREINADO EM" dataDxfId="957"/>
    <tableColumn id="4" xr3:uid="{D579450D-6E80-483C-A45D-D4BC3C753FDC}" name="VALIDADE" dataDxfId="956"/>
    <tableColumn id="5" xr3:uid="{ADFE71E1-588A-4D71-A074-E514AA0E3AF4}" name="STATUS" dataDxfId="955">
      <calculatedColumnFormula>IF(PTA[[#This Row],[SITUAÇÃO]]="ATIVO",IF(PTA[[#This Row],[CONDIÇÃO]]="N.A.","N.A.",
IF(PTA[[#This Row],[CONDIÇÃO]]="REPROVADO","REPROVADO",IF(PTA[[#This Row],[CONDIÇÃO]]="RECICLADO","HISTORICO",
IF((G2+H2)&gt;(TODAY()),"NO PRAZO", "VENCIDO")))),"N.A.")</calculatedColumnFormula>
    </tableColumn>
    <tableColumn id="14" xr3:uid="{430840DA-3BD4-4996-95D0-09C859462E87}" name="VENCE EM" dataDxfId="954">
      <calculatedColumnFormula>PTA[[#This Row],[TREINADO EM]]+PTA[[#This Row],[VALIDADE]]</calculatedColumnFormula>
    </tableColumn>
    <tableColumn id="7" xr3:uid="{54B5BC59-E493-427D-8E6D-55F92C97B2E4}" name="CARGA HORARIA" dataDxfId="953"/>
    <tableColumn id="12" xr3:uid="{E4B3F3D0-8F9F-4C8B-81DE-C870C52FBB98}" name="CONDIÇÃO" dataDxfId="952"/>
    <tableColumn id="13" xr3:uid="{07CF5E7E-62DF-484C-9E27-9614896AC910}" name="SITUAÇÃO" dataDxfId="951">
      <calculatedColumnFormula>VLOOKUP(PTA[[#This Row],[NOME]],'CADASTRO'!A:K,6,0)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C765A7-6CFF-42A2-AC97-E9D656FB4A08}" name="NR20.INFLAMAVEIS" displayName="NR20.INFLAMAVEIS" ref="A1:M16" totalsRowShown="0" headerRowDxfId="945" dataDxfId="944" tableBorderDxfId="943">
  <autoFilter ref="A1:M16" xr:uid="{DE9B0963-D6CF-480B-8417-CFE88A5673D4}"/>
  <tableColumns count="13">
    <tableColumn id="8" xr3:uid="{CC9CD75D-2C58-43C5-B7B5-7B4BFF00FF87}" name="ORIGEM" dataDxfId="942"/>
    <tableColumn id="6" xr3:uid="{65302A83-3FE7-4E0A-8CCB-8D030BDB7FD3}" name="FORNECEDOR" dataDxfId="941"/>
    <tableColumn id="16" xr3:uid="{EAA72A28-F0A2-4D04-91AA-A0AD6EA7D9AE}" name="INSTRUTOR" dataDxfId="940"/>
    <tableColumn id="1" xr3:uid="{AA441D64-4DA7-4D04-971F-18ACF9C63C28}" name="TREINAMENTO" dataDxfId="939"/>
    <tableColumn id="2" xr3:uid="{EC217A07-5D5C-41B8-A063-3201AA25F51A}" name="NOME" dataDxfId="938"/>
    <tableColumn id="15" xr3:uid="{30A1516B-BE49-48A2-9EF4-B195EC5848CB}" name="CARGO" dataDxfId="937">
      <calculatedColumnFormula>VLOOKUP(NR20.INFLAMAVEIS[[#This Row],[NOME]],'CADASTRO'!A:K,5,0)</calculatedColumnFormula>
    </tableColumn>
    <tableColumn id="3" xr3:uid="{A4951495-5AC2-401A-AE40-F71FD8EF4C62}" name="TREINADO EM" dataDxfId="936"/>
    <tableColumn id="4" xr3:uid="{725B84BE-DC1D-41E6-8C8C-7D67DBA9BDCE}" name="VALIDADE" dataDxfId="935"/>
    <tableColumn id="5" xr3:uid="{949FDDC8-451D-4D03-8A53-449C10F04A05}" name="STATUS" dataDxfId="934">
      <calculatedColumnFormula>IF(NR20.INFLAMAVEIS[[#This Row],[SITUAÇÃO]]="ATIVO",IF(NR20.INFLAMAVEIS[[#This Row],[CONDIÇÃO]]="N.A.","N.A.",
IF(NR20.INFLAMAVEIS[[#This Row],[CONDIÇÃO]]="REPROVADO","REPROVADO",IF(NR20.INFLAMAVEIS[[#This Row],[CONDIÇÃO]]="RECICLADO","HISTORICO",
IF((G2+H2)&gt;(TODAY()),"NO PRAZO", "VENCIDO")))),"N.A.")</calculatedColumnFormula>
    </tableColumn>
    <tableColumn id="14" xr3:uid="{260D7C77-C4C0-41A9-A0B6-853391138233}" name="VENCE EM" dataDxfId="933">
      <calculatedColumnFormula>NR20.INFLAMAVEIS[[#This Row],[TREINADO EM]]+NR20.INFLAMAVEIS[[#This Row],[VALIDADE]]</calculatedColumnFormula>
    </tableColumn>
    <tableColumn id="7" xr3:uid="{D7870FAE-2301-4E8F-AB8D-0A9E1B5A71D4}" name="CARGA HORARIA" dataDxfId="932"/>
    <tableColumn id="12" xr3:uid="{E04F10F8-3C2F-4A50-A74E-050690F13B9B}" name="CONDIÇÃO" dataDxfId="931"/>
    <tableColumn id="13" xr3:uid="{90B886D7-4A28-4B94-9CEF-650718E8F0BD}" name="SITUAÇÃO" dataDxfId="930">
      <calculatedColumnFormula>VLOOKUP(NR20.INFLAMAVEIS[[#This Row],[NOME]],'CADASTRO'!A:K,6,0)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513628-609C-4BE3-8C9F-F822FCD37511}" name="BRIGADA" displayName="BRIGADA" ref="A1:M301" totalsRowShown="0" headerRowDxfId="924" tableBorderDxfId="923">
  <autoFilter ref="A1:M301" xr:uid="{DE9B0963-D6CF-480B-8417-CFE88A5673D4}">
    <filterColumn colId="8">
      <filters>
        <filter val="NO PRAZO"/>
      </filters>
    </filterColumn>
  </autoFilter>
  <sortState xmlns:xlrd2="http://schemas.microsoft.com/office/spreadsheetml/2017/richdata2" ref="A2:M301">
    <sortCondition ref="E1:E301"/>
  </sortState>
  <tableColumns count="13">
    <tableColumn id="8" xr3:uid="{CE4EBAA5-5449-46F5-AA6F-C96DDD5B5CDF}" name="ORIGEM"/>
    <tableColumn id="6" xr3:uid="{FF00B8C3-7F97-46B2-821B-13CFDDAF7E63}" name="FORNECEDOR"/>
    <tableColumn id="16" xr3:uid="{BFDCFCA4-6F56-455D-9210-33B97AB62456}" name="INSTRUTOR"/>
    <tableColumn id="1" xr3:uid="{CD336337-855C-4B37-9C59-3E31542BE262}" name="TREINAMENTO"/>
    <tableColumn id="2" xr3:uid="{4AF29CB3-88C9-4387-A247-FA02AE34863C}" name="NOME" dataDxfId="922"/>
    <tableColumn id="15" xr3:uid="{4FA5972F-5FE2-41A1-B2FA-1979C48FF3C8}" name="CARGO" dataDxfId="921">
      <calculatedColumnFormula>VLOOKUP(BRIGADA[[#This Row],[NOME]],'CADASTRO'!A:K,5,0)</calculatedColumnFormula>
    </tableColumn>
    <tableColumn id="3" xr3:uid="{D50A1E42-91E6-45C6-8141-A3558102FD81}" name="TREINADO EM" dataDxfId="920"/>
    <tableColumn id="4" xr3:uid="{4C31415F-6770-46AB-9F96-620CB03F74AE}" name="VALIDADE" dataDxfId="919"/>
    <tableColumn id="5" xr3:uid="{5A1D1D0A-E4DE-4E2E-B88F-6E105B9CC0D3}" name="STATUS" dataDxfId="918">
      <calculatedColumnFormula>IF(BRIGADA[[#This Row],[SITUAÇÃO]]="ATIVO",IF(BRIGADA[[#This Row],[CONDIÇÃO]]="N.A.","N.A.",
IF(BRIGADA[[#This Row],[CONDIÇÃO]]="REPROVADO","REPROVADO",IF(BRIGADA[[#This Row],[CONDIÇÃO]]="RECICLADO","HISTORICO",
IF((G2+H2)&gt;(TODAY()),"NO PRAZO", "VENCIDO")))),"N.A.")</calculatedColumnFormula>
    </tableColumn>
    <tableColumn id="14" xr3:uid="{E7970DD9-6F76-4F73-982B-18F4DE74F0DC}" name="VENCE EM" dataDxfId="917">
      <calculatedColumnFormula>BRIGADA[[#This Row],[TREINADO EM]]+BRIGADA[[#This Row],[VALIDADE]]</calculatedColumnFormula>
    </tableColumn>
    <tableColumn id="7" xr3:uid="{C9D5CC6A-951D-4943-B574-80E60ADFF32A}" name="CARGA HORARIA" dataDxfId="916"/>
    <tableColumn id="12" xr3:uid="{07E677CB-9061-4F03-8798-8FDD3F826C99}" name="CONDIÇÃO"/>
    <tableColumn id="13" xr3:uid="{73EDC361-2878-4FBA-AE9F-BB1F93A217BF}" name="SITUAÇÃO" dataDxfId="915">
      <calculatedColumnFormula>VLOOKUP(BRIGADA[[#This Row],[NOME]],'CADASTRO'!A:K,6,0)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751DA5-CC15-450E-9C7C-ACD0530F7617}" name="NR33.EXECUTANTE" displayName="NR33.EXECUTANTE" ref="A1:M124" totalsRowShown="0" headerRowDxfId="909" dataDxfId="908" tableBorderDxfId="907">
  <autoFilter ref="A1:M124" xr:uid="{DE9B0963-D6CF-480B-8417-CFE88A5673D4}"/>
  <tableColumns count="13">
    <tableColumn id="8" xr3:uid="{C04C8F38-2DBA-4113-B554-1BCE065CFA03}" name="ORIGEM" dataDxfId="906"/>
    <tableColumn id="6" xr3:uid="{61FA4D98-AE25-48AE-90D7-280ECD95004C}" name="FORNECEDOR" dataDxfId="905"/>
    <tableColumn id="16" xr3:uid="{012C61B7-8D70-4B06-A19D-DCF28B809334}" name="INSTRUTOR" dataDxfId="904"/>
    <tableColumn id="1" xr3:uid="{56F12A6F-15F1-4264-AB3E-329459530DC2}" name="TREINAMENTO" dataDxfId="903"/>
    <tableColumn id="2" xr3:uid="{1804CD88-1C1D-4155-8CF5-C749D3098EB1}" name="NOME" dataDxfId="902"/>
    <tableColumn id="15" xr3:uid="{EA8FCE16-F5EA-45E8-B718-802439D04107}" name="CARGO" dataDxfId="901">
      <calculatedColumnFormula>VLOOKUP(NR33.EXECUTANTE[[#This Row],[NOME]],'CADASTRO'!A:K,5,0)</calculatedColumnFormula>
    </tableColumn>
    <tableColumn id="3" xr3:uid="{747F6A1E-C854-4C98-92AB-EBBFDEB2B0DF}" name="TREINADO EM" dataDxfId="900"/>
    <tableColumn id="4" xr3:uid="{400F9A4A-8BFF-4D61-8DE4-655BF3DC7C47}" name="VALIDADE" dataDxfId="899"/>
    <tableColumn id="5" xr3:uid="{BCF8FF58-D089-4CB4-A5BE-2876DE3858EE}" name="STATUS" dataDxfId="898">
      <calculatedColumnFormula>IF(NR33.EXECUTANTE[[#This Row],[SITUAÇÃO]]="ATIVO",IF(NR33.EXECUTANTE[[#This Row],[CONDIÇÃO]]="N.A.","N.A.",
IF(NR33.EXECUTANTE[[#This Row],[CONDIÇÃO]]="REPROVADO","REPROVADO",IF(NR33.EXECUTANTE[[#This Row],[CONDIÇÃO]]="RECICLADO","HISTORICO",
IF((G2+H2)&gt;(TODAY()),"NO PRAZO", "VENCIDO")))),"N.A.")</calculatedColumnFormula>
    </tableColumn>
    <tableColumn id="14" xr3:uid="{16AEC53C-DD81-4647-8B24-5A286A5E90EB}" name="VENCE EM" dataDxfId="897">
      <calculatedColumnFormula>NR33.EXECUTANTE[[#This Row],[TREINADO EM]]+NR33.EXECUTANTE[[#This Row],[VALIDADE]]</calculatedColumnFormula>
    </tableColumn>
    <tableColumn id="7" xr3:uid="{A7AE42FF-4CB8-442D-AB01-EF8C58CE235E}" name="CARGA HORARIA" dataDxfId="896"/>
    <tableColumn id="12" xr3:uid="{6B122505-F5C5-4182-8E3B-7155A9A0A455}" name="CONDIÇÃO" dataDxfId="895"/>
    <tableColumn id="13" xr3:uid="{F176948C-36D9-4491-8F7C-0A17311BD6B4}" name="SITUAÇÃO" dataDxfId="894">
      <calculatedColumnFormula>VLOOKUP(NR33.EXECUTANTE[[#This Row],[NOME]],'CADASTRO'!A:K,6,0)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64A182-1B53-465F-9202-8C85C9073CCF}" name="NR33.SUPERVISOR" displayName="NR33.SUPERVISOR" ref="A1:M127" totalsRowShown="0" headerRowDxfId="888" dataDxfId="887" tableBorderDxfId="886">
  <autoFilter ref="A1:M127" xr:uid="{DE9B0963-D6CF-480B-8417-CFE88A5673D4}"/>
  <sortState xmlns:xlrd2="http://schemas.microsoft.com/office/spreadsheetml/2017/richdata2" ref="A2:M127">
    <sortCondition ref="E1:E127"/>
  </sortState>
  <tableColumns count="13">
    <tableColumn id="8" xr3:uid="{2CC82457-89F3-4533-8077-1393D9AE05C8}" name="ORIGEM" dataDxfId="885"/>
    <tableColumn id="6" xr3:uid="{8BBAF758-8108-434A-9B52-E3853F49E40B}" name="FORNECEDOR" dataDxfId="884"/>
    <tableColumn id="16" xr3:uid="{9D3405A9-FC2D-4542-88CF-5E3DC52BD7A9}" name="INSTRUTOR" dataDxfId="883"/>
    <tableColumn id="1" xr3:uid="{5155CAC4-4482-49E8-98AA-F27A19BB1B0D}" name="TREINAMENTO" dataDxfId="882"/>
    <tableColumn id="2" xr3:uid="{3E7281B2-8B09-40D4-BCD0-72656F75DD23}" name="NOME" dataDxfId="881"/>
    <tableColumn id="15" xr3:uid="{B885FE0C-BF99-4FB4-92B1-ABBA352AD289}" name="CARGO" dataDxfId="880">
      <calculatedColumnFormula>VLOOKUP(NR33.SUPERVISOR[[#This Row],[NOME]],'CADASTRO'!A:K,5,0)</calculatedColumnFormula>
    </tableColumn>
    <tableColumn id="3" xr3:uid="{C4F33372-1EA6-453A-811A-59223F96CFB0}" name="TREINADO EM" dataDxfId="879"/>
    <tableColumn id="4" xr3:uid="{100F789B-1603-4568-AD10-AFEFF2B6CD4C}" name="VALIDADE" dataDxfId="878"/>
    <tableColumn id="5" xr3:uid="{97590E27-2E12-44E4-B90F-05BB4A91B28D}" name="STATUS" dataDxfId="877">
      <calculatedColumnFormula>IF(NR33.SUPERVISOR[[#This Row],[SITUAÇÃO]]="ATIVO",IF(NR33.SUPERVISOR[[#This Row],[CONDIÇÃO]]="N.A.","N.A.",
IF(NR33.SUPERVISOR[[#This Row],[CONDIÇÃO]]="REPROVADO","REPROVADO",IF(NR33.SUPERVISOR[[#This Row],[CONDIÇÃO]]="RECICLADO","HISTORICO",
IF((G2+H2)&gt;(TODAY()),"NO PRAZO", "VENCIDO")))),"N.A.")</calculatedColumnFormula>
    </tableColumn>
    <tableColumn id="14" xr3:uid="{FAD7A8A0-3D72-4DE2-9C54-CFC38967603F}" name="VENCE EM" dataDxfId="876">
      <calculatedColumnFormula>NR33.SUPERVISOR[[#This Row],[TREINADO EM]]+NR33.SUPERVISOR[[#This Row],[VALIDADE]]</calculatedColumnFormula>
    </tableColumn>
    <tableColumn id="7" xr3:uid="{C265E60C-DAC6-4076-A19B-71CEEE1AE706}" name="CARGA HORARIA" dataDxfId="875"/>
    <tableColumn id="12" xr3:uid="{981BB5B5-6763-49E5-AE04-18CF3305FAF8}" name="CONDIÇÃO" dataDxfId="874"/>
    <tableColumn id="13" xr3:uid="{88D24116-9778-46C0-8CE3-CF38E6360FE2}" name="SITUAÇÃO" dataDxfId="873">
      <calculatedColumnFormula>VLOOKUP(NR33.SUPERVISOR[[#This Row],[NOME]],'CADASTRO'!A:K,6,0)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DDACF5C-3DF3-4220-88B5-5BE234F1B6B4}" name="NR33.RESGATISTA" displayName="NR33.RESGATISTA" ref="A1:M152" totalsRowShown="0" headerRowDxfId="867" dataDxfId="866" tableBorderDxfId="865">
  <autoFilter ref="A1:M152" xr:uid="{DE9B0963-D6CF-480B-8417-CFE88A5673D4}">
    <filterColumn colId="6">
      <filters>
        <dateGroupItem year="2026" month="10" dateTimeGrouping="month"/>
      </filters>
    </filterColumn>
  </autoFilter>
  <sortState xmlns:xlrd2="http://schemas.microsoft.com/office/spreadsheetml/2017/richdata2" ref="A2:M152">
    <sortCondition ref="E1:E152"/>
  </sortState>
  <tableColumns count="13">
    <tableColumn id="8" xr3:uid="{12FA88A1-67A7-4094-B420-AE3991BEFCB0}" name="ORIGEM" dataDxfId="864"/>
    <tableColumn id="6" xr3:uid="{88335CC7-5C52-4255-89F8-3500A9C41CB1}" name="FORNECEDOR" dataDxfId="863"/>
    <tableColumn id="17" xr3:uid="{015F81E2-C7C7-4524-BF1E-70BD0F1A30A9}" name="INSTRUTOR" dataDxfId="862"/>
    <tableColumn id="1" xr3:uid="{35C01CA3-F671-4145-BD3D-B294554207B2}" name="TREINAMENTO" dataDxfId="861"/>
    <tableColumn id="2" xr3:uid="{434DE00E-761B-4973-8533-67E2768B5B84}" name="NOME" dataDxfId="860"/>
    <tableColumn id="15" xr3:uid="{C769AC1D-6865-4482-B5AB-FC39AFF30CBB}" name="CARGO" dataDxfId="859">
      <calculatedColumnFormula>VLOOKUP(NR33.RESGATISTA[[#This Row],[NOME]],'CADASTRO'!A:K,5,0)</calculatedColumnFormula>
    </tableColumn>
    <tableColumn id="3" xr3:uid="{AF8F870D-8AD0-40F6-A058-C0B42F96F5BB}" name="TREINADO EM" dataDxfId="858"/>
    <tableColumn id="4" xr3:uid="{8862EB08-1EAD-4C30-A435-6414BAAF1ED6}" name="VALIDADE" dataDxfId="857"/>
    <tableColumn id="5" xr3:uid="{0DC32EBD-26B6-4CBD-B966-AF1A40C6CC17}" name="STATUS" dataDxfId="856">
      <calculatedColumnFormula>IF(NR33.RESGATISTA[[#This Row],[SITUAÇÃO]]="ATIVO",IF(NR33.RESGATISTA[[#This Row],[CONDIÇÃO]]="N.A.","N.A.",
IF(NR33.RESGATISTA[[#This Row],[CONDIÇÃO]]="REPROVADO","REPROVADO",IF(NR33.RESGATISTA[[#This Row],[CONDIÇÃO]]="RECICLADO","HISTORICO",
IF((G2+H2)&gt;(TODAY()),"NO PRAZO", "VENCIDO")))),"N.A.")</calculatedColumnFormula>
    </tableColumn>
    <tableColumn id="14" xr3:uid="{9E7BDBDC-C9AF-4502-9A3E-7D3E86064E40}" name="VENCE EM" dataDxfId="855">
      <calculatedColumnFormula>NR33.RESGATISTA[[#This Row],[TREINADO EM]]+NR33.RESGATISTA[[#This Row],[VALIDADE]]</calculatedColumnFormula>
    </tableColumn>
    <tableColumn id="7" xr3:uid="{5439AC10-751D-494D-BBD2-852AA2723E51}" name="CARGA HORARIA" dataDxfId="854"/>
    <tableColumn id="12" xr3:uid="{1D765CFC-F6EA-44DE-8F38-F4FEF8601AC5}" name="CONDIÇÃO" dataDxfId="853"/>
    <tableColumn id="13" xr3:uid="{B0D6B802-F51E-48FA-AFD0-6B28F6B468D9}" name="SITUAÇÃO" dataDxfId="852">
      <calculatedColumnFormula>VLOOKUP(NR33.RESGATISTA[[#This Row],[NOME]],'CADASTRO'!A:K,6,0)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167801E-907F-48DF-9EC0-D68127D99015}" name="NR34.TRAB.A.QUENTE" displayName="NR34.TRAB.A.QUENTE" ref="A1:M49" totalsRowShown="0" headerRowDxfId="846" dataDxfId="845" tableBorderDxfId="844">
  <autoFilter ref="A1:M49" xr:uid="{9DFDEF91-D4B7-44E6-A921-D1C5D5777435}">
    <filterColumn colId="8">
      <filters>
        <filter val="NO PRAZO"/>
      </filters>
    </filterColumn>
  </autoFilter>
  <tableColumns count="13">
    <tableColumn id="8" xr3:uid="{4BF8EB30-EB42-40CC-B0E0-3F597140E41C}" name="ORIGEM" dataDxfId="843"/>
    <tableColumn id="6" xr3:uid="{89814DBD-E555-4AD1-8791-6C516F3DF390}" name="FORNECEDOR" dataDxfId="842"/>
    <tableColumn id="16" xr3:uid="{1830454D-1F10-482F-A507-5640387C7141}" name="INSTRUTOR" dataDxfId="841"/>
    <tableColumn id="1" xr3:uid="{617AD8F6-2F10-443E-BE02-1EA2EB0560EB}" name="TREINAMENTO" dataDxfId="840"/>
    <tableColumn id="2" xr3:uid="{DDC99DF4-C5B3-4124-95A5-DD4F3EF04EB3}" name="NOME" dataDxfId="839"/>
    <tableColumn id="15" xr3:uid="{D2ABCFF5-CC5D-4A15-924C-80C0CA6D0B5E}" name="CARGO" dataDxfId="838">
      <calculatedColumnFormula>VLOOKUP(NR34.TRAB.A.QUENTE[[#This Row],[NOME]],'CADASTRO'!A:K,5,0)</calculatedColumnFormula>
    </tableColumn>
    <tableColumn id="3" xr3:uid="{789E103A-2909-47A5-BA38-36B97FF56507}" name="TREINADO EM" dataDxfId="837"/>
    <tableColumn id="4" xr3:uid="{EA9E27D5-65B4-42FE-B6D7-5FB8BF4C32AC}" name="VALIDADE" dataDxfId="836"/>
    <tableColumn id="5" xr3:uid="{570E5829-10DA-4520-A009-4E0CDCE947C6}" name="STATUS" dataDxfId="835">
      <calculatedColumnFormula>IF(NR34.TRAB.A.QUENTE[[#This Row],[SITUAÇÃO]]="ATIVO",IF(NR34.TRAB.A.QUENTE[[#This Row],[CONDIÇÃO]]="N.A.","N.A.",IF(NR34.TRAB.A.QUENTE[[#This Row],[CONDIÇÃO]]="REPROVADO","REPROVADO",IF(NR34.TRAB.A.QUENTE[[#This Row],[CONDIÇÃO]]="RECICLADO","HISTORICO",IF((G2+H2)&gt;(TODAY()),"NO PRAZO", "VENCIDO")))),"N.A.")</calculatedColumnFormula>
    </tableColumn>
    <tableColumn id="14" xr3:uid="{8F346710-177F-4A71-861E-0C668624E843}" name="VENCE EM" dataDxfId="834">
      <calculatedColumnFormula>NR34.TRAB.A.QUENTE[[#This Row],[TREINADO EM]]+NR34.TRAB.A.QUENTE[[#This Row],[VALIDADE]]</calculatedColumnFormula>
    </tableColumn>
    <tableColumn id="7" xr3:uid="{7C8B9672-5423-493A-80AD-2DFD48FF8DDF}" name="CARGA HORARIA" dataDxfId="833"/>
    <tableColumn id="12" xr3:uid="{758B383F-8678-4287-BCD5-E1379485EA05}" name="CONDIÇÃO" dataDxfId="832"/>
    <tableColumn id="13" xr3:uid="{33095404-DDE8-4A16-B8A4-E25D31644633}" name="SITUAÇÃO" dataDxfId="831">
      <calculatedColumnFormula>VLOOKUP(NR34.TRAB.A.QUENTE[[#This Row],[NOME]],'CADASTRO'!A:K,6,0)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30CBA4-ED1B-40BB-B3D5-1FE35A2466C7}" name="NR35.TRAB.ALTURA" displayName="NR35.TRAB.ALTURA" ref="A1:M196" totalsRowShown="0" headerRowDxfId="825" dataDxfId="824" tableBorderDxfId="823">
  <autoFilter ref="A1:M196" xr:uid="{9DFDEF91-D4B7-44E6-A921-D1C5D5777435}"/>
  <sortState xmlns:xlrd2="http://schemas.microsoft.com/office/spreadsheetml/2017/richdata2" ref="A2:M196">
    <sortCondition ref="E1:E196"/>
  </sortState>
  <tableColumns count="13">
    <tableColumn id="8" xr3:uid="{3CA072C2-BAFD-421B-9344-6905C8F05235}" name="ORIGEM" dataDxfId="822"/>
    <tableColumn id="6" xr3:uid="{2033C03A-41C5-4614-ADCD-E1168F59E692}" name="FORNECEDOR" dataDxfId="821"/>
    <tableColumn id="16" xr3:uid="{B8BC688E-224C-492A-A62F-8B1E2F359AA3}" name="INSTRUTOR" dataDxfId="820"/>
    <tableColumn id="1" xr3:uid="{2785F25E-C64C-4831-9382-9FE69D40791D}" name="TREINAMENTO" dataDxfId="819"/>
    <tableColumn id="2" xr3:uid="{C0775866-63F5-4ACD-8842-4C525540F5C9}" name="NOME" dataDxfId="818"/>
    <tableColumn id="15" xr3:uid="{780DB84B-2DC3-4D4B-8B99-403BC311E670}" name="CARGO" dataDxfId="817">
      <calculatedColumnFormula>VLOOKUP(NR35.TRAB.ALTURA[[#This Row],[NOME]],'CADASTRO'!A:K,5,0)</calculatedColumnFormula>
    </tableColumn>
    <tableColumn id="3" xr3:uid="{33535D00-2DA5-4E08-90DA-050ACD3729AA}" name="TREINADO EM" dataDxfId="816"/>
    <tableColumn id="4" xr3:uid="{6DDA37D2-732D-4930-9FA0-B45B6EF112A4}" name="VALIDADE" dataDxfId="815"/>
    <tableColumn id="5" xr3:uid="{DE5152D1-21D7-4032-B67D-38591A271ABE}" name="STATUS" dataDxfId="814">
      <calculatedColumnFormula>IF(NR35.TRAB.ALTURA[[#This Row],[SITUAÇÃO]]="ATIVO",IF(NR35.TRAB.ALTURA[[#This Row],[CONDIÇÃO]]="N.A.","N.A.",IF(NR35.TRAB.ALTURA[[#This Row],[CONDIÇÃO]]="REPROVADO","REPROVADO",IF(NR35.TRAB.ALTURA[[#This Row],[CONDIÇÃO]]="RECICLADO","HISTORICO",IF((G2+H2)&gt;(TODAY()),"NO PRAZO", "VENCIDO")))),"N.A.")</calculatedColumnFormula>
    </tableColumn>
    <tableColumn id="14" xr3:uid="{32C3CA01-FF56-4859-ABC7-0A49045A11B6}" name="VENCE EM" dataDxfId="813">
      <calculatedColumnFormula>NR35.TRAB.ALTURA[[#This Row],[TREINADO EM]]+NR35.TRAB.ALTURA[[#This Row],[VALIDADE]]</calculatedColumnFormula>
    </tableColumn>
    <tableColumn id="7" xr3:uid="{01808905-F958-4D5A-9F03-C42EE1F04D25}" name="CARGA HORARIA" dataDxfId="812"/>
    <tableColumn id="12" xr3:uid="{18E1BCFE-405A-49C9-95D0-573F3BE85B09}" name="CONDIÇÃO" dataDxfId="811"/>
    <tableColumn id="13" xr3:uid="{4F36818E-FE39-4901-A833-0AA05812BB1F}" name="SITUAÇÃO" dataDxfId="810">
      <calculatedColumnFormula>VLOOKUP(NR35.TRAB.ALTURA[[#This Row],[NOME]],'CADASTRO'!A:K,6,0)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ECF977-4494-46AB-BB87-5DF33C967F49}" name="CCC" displayName="CCC" ref="A1:N575" totalsRowShown="0" headerRowDxfId="790" dataDxfId="789" tableBorderDxfId="788">
  <autoFilter ref="A1:N575" xr:uid="{DE9B0963-D6CF-480B-8417-CFE88A5673D4}"/>
  <sortState xmlns:xlrd2="http://schemas.microsoft.com/office/spreadsheetml/2017/richdata2" ref="A2:N575">
    <sortCondition ref="E1:E575"/>
  </sortState>
  <tableColumns count="14">
    <tableColumn id="8" xr3:uid="{51A4391A-9FAA-45A1-BB5C-BABAE967FA1D}" name="ORIGEM" dataDxfId="787"/>
    <tableColumn id="6" xr3:uid="{7DE090A9-F8D7-427D-9DE5-8255F5EB0E15}" name="FORNECEDOR" dataDxfId="786"/>
    <tableColumn id="16" xr3:uid="{8E12ECAE-D7B5-4CED-B50A-6B641DA91598}" name="INSTRUTOR" dataDxfId="785"/>
    <tableColumn id="1" xr3:uid="{D927CAD0-489C-4B81-AEA8-BD39B88452A8}" name="TREINAMENTO" dataDxfId="784"/>
    <tableColumn id="2" xr3:uid="{E64F0D3A-01FA-47E7-8C60-0088FA248894}" name="NOME" dataDxfId="783"/>
    <tableColumn id="15" xr3:uid="{4E213D3E-C240-4EA8-A50B-7B14CB2287C5}" name="CARGO" dataDxfId="782">
      <calculatedColumnFormula>VLOOKUP(CCC[[#This Row],[NOME]],'CADASTRO'!A:K,5,0)</calculatedColumnFormula>
    </tableColumn>
    <tableColumn id="3" xr3:uid="{5F5E7F7A-14B8-4C04-AEE2-37505C12E3E3}" name="TREINADO EM" dataDxfId="781"/>
    <tableColumn id="4" xr3:uid="{7FE64B1C-10EB-4CE7-B2DD-978F3E01C937}" name="VALIDADE" dataDxfId="780"/>
    <tableColumn id="5" xr3:uid="{030F9FFB-2EAF-43B6-BF78-D808E2BBABDB}" name="STATUS" dataDxfId="779">
      <calculatedColumnFormula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IF(G351="01/01/1900",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076DB88-4FC8-492F-B175-F6E73A2A9B38}" name="VENCE EM" dataDxfId="778">
      <calculatedColumnFormula>CCC[[#This Row],[TREINADO EM]]+CCC[[#This Row],[VALIDADE]]</calculatedColumnFormula>
    </tableColumn>
    <tableColumn id="7" xr3:uid="{EAB01940-1E7F-44C2-B937-ACB1658A0BF9}" name="CARGA HORARIA" dataDxfId="777"/>
    <tableColumn id="12" xr3:uid="{05D42C8B-5EF2-4172-91D9-837F15518375}" name="CONDIÇÃO" dataDxfId="776"/>
    <tableColumn id="13" xr3:uid="{413F5001-61C3-4867-B5B3-C23AEF1D27F4}" name="SITUAÇÃO" dataDxfId="775">
      <calculatedColumnFormula>VLOOKUP(CCC[[#This Row],[NOME]],'CADASTRO'!A:K,6,0)</calculatedColumnFormula>
    </tableColumn>
    <tableColumn id="17" xr3:uid="{68AB0DE9-EEB0-4B43-A5B3-6B7B657ACD6C}" name="LINK" dataDxfId="774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D87C4A-5C58-4A91-BA7A-768EC346F97B}" name="BOS" displayName="BOS" ref="A1:N631" totalsRowShown="0" headerRowDxfId="759" dataDxfId="758" tableBorderDxfId="757">
  <autoFilter ref="A1:N631" xr:uid="{B9712797-4874-489B-B532-DE383EBB8973}"/>
  <sortState xmlns:xlrd2="http://schemas.microsoft.com/office/spreadsheetml/2017/richdata2" ref="A2:N631">
    <sortCondition ref="E1:E631"/>
  </sortState>
  <tableColumns count="14">
    <tableColumn id="10" xr3:uid="{8A18E89A-DFD4-4F93-8E77-E9D55C58316E}" name="ORIGEM" dataDxfId="756"/>
    <tableColumn id="11" xr3:uid="{4674A387-380E-4E26-AE28-28BE2FE16112}" name="FORNECEDOR" dataDxfId="755"/>
    <tableColumn id="16" xr3:uid="{2A139CC2-B3FB-4B24-A90B-31A33D1184A6}" name="INSTRUTOR" dataDxfId="754"/>
    <tableColumn id="1" xr3:uid="{4A5D1B2C-0B44-4000-BC37-C522C3FB2520}" name="TREINAMENTO" dataDxfId="753"/>
    <tableColumn id="2" xr3:uid="{96C7C9DF-C2C0-4ADD-A07C-40FC7BB32CB0}" name="NOME" dataDxfId="752"/>
    <tableColumn id="15" xr3:uid="{714E7CDB-FDAB-44D6-8777-69CBF22E96B3}" name="CARGO" dataDxfId="751">
      <calculatedColumnFormula>VLOOKUP(BOS[[#This Row],[NOME]],'CADASTRO'!A:K,5,0)</calculatedColumnFormula>
    </tableColumn>
    <tableColumn id="3" xr3:uid="{1DDE4A35-D963-48EC-97B4-8D2C593B8478}" name="TREINADO EM" dataDxfId="750"/>
    <tableColumn id="4" xr3:uid="{C49D2D5B-DC12-4E6D-9E3F-F4E755CB76AE}" name="VALIDADE" dataDxfId="749"/>
    <tableColumn id="5" xr3:uid="{496E6C89-4242-4AC7-B779-8BE6C9BA7FEC}" name="STATUS" dataDxfId="748">
      <calculatedColumnFormula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A3C9517D-2EB1-4D80-A231-A005B2153490}" name="VENCE EM" dataDxfId="747">
      <calculatedColumnFormula>BOS[[#This Row],[TREINADO EM]]+BOS[[#This Row],[VALIDADE]]</calculatedColumnFormula>
    </tableColumn>
    <tableColumn id="7" xr3:uid="{20AAB685-1A72-4B9D-B804-8C80DA211412}" name="CARGA HORARIA" dataDxfId="746"/>
    <tableColumn id="12" xr3:uid="{E547D5C1-AD00-4578-9F03-9F071BEE1D84}" name="CONDIÇÃO" dataDxfId="745"/>
    <tableColumn id="13" xr3:uid="{1B9FA9F7-3DC0-457F-89B7-29B50AB6A10B}" name="SITUAÇÃO" dataDxfId="744">
      <calculatedColumnFormula>VLOOKUP(BOS[[#This Row],[NOME]],'CADASTRO'!A:K,6,0)</calculatedColumnFormula>
    </tableColumn>
    <tableColumn id="17" xr3:uid="{EB3BB49C-B3CB-4FC0-AC94-05257A0159B0}" name="LINK" dataDxfId="743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94BE63-5E1D-451D-A608-FEE1C3A1B42B}" name="WLMRA" displayName="WLMRA" ref="A1:N679" totalsRowShown="0" headerRowDxfId="733" dataDxfId="732" tableBorderDxfId="731">
  <autoFilter ref="A1:N679" xr:uid="{B094BE63-5E1D-451D-A608-FEE1C3A1B42B}"/>
  <sortState xmlns:xlrd2="http://schemas.microsoft.com/office/spreadsheetml/2017/richdata2" ref="A2:N679">
    <sortCondition ref="E1:E679"/>
  </sortState>
  <tableColumns count="14">
    <tableColumn id="8" xr3:uid="{BA622696-EDC8-4D33-BE84-C13BE746E736}" name="ORIGEM" dataDxfId="730"/>
    <tableColumn id="6" xr3:uid="{6B607E1C-7EBE-49B0-B6C9-70B0A883CF38}" name="FORNECEDOR" dataDxfId="729"/>
    <tableColumn id="16" xr3:uid="{9857C74F-814C-4188-8936-B962E54AA0D7}" name="INSTRUTOR" dataDxfId="728"/>
    <tableColumn id="1" xr3:uid="{4B07ECF0-3EA6-4D7C-A4D9-1802C349FA47}" name="TREINAMENTO" dataDxfId="727"/>
    <tableColumn id="2" xr3:uid="{DB56A3E7-9AE2-411B-9081-03201C95F9DD}" name="NOME" dataDxfId="726"/>
    <tableColumn id="15" xr3:uid="{17EA9231-4E1B-46E7-9CC7-BD37C6120B0B}" name="CARGO" dataDxfId="725">
      <calculatedColumnFormula>VLOOKUP(WLMRA[[#This Row],[NOME]],'CADASTRO'!A:K,5,0)</calculatedColumnFormula>
    </tableColumn>
    <tableColumn id="3" xr3:uid="{B1051A03-B05D-4A5C-9D20-BCA5A9005A11}" name="TREINADO EM" dataDxfId="724"/>
    <tableColumn id="4" xr3:uid="{7E1977D5-89A5-4FD1-BC48-223FD18BF412}" name="VALIDADE" dataDxfId="723"/>
    <tableColumn id="5" xr3:uid="{BC103D5A-3C14-4390-B038-1A80F739F830}" name="STATUS" dataDxfId="722">
      <calculatedColumnFormula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IF(G413="01/01/1900",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89FC003F-78B6-49F2-9193-B3B7D595A526}" name="VENCE EM" dataDxfId="721">
      <calculatedColumnFormula>+WLMRA[[#This Row],[TREINADO EM]]+WLMRA[[#This Row],[VALIDADE]]</calculatedColumnFormula>
    </tableColumn>
    <tableColumn id="7" xr3:uid="{6C01A09A-6BBA-47F7-895A-F8234D82B39B}" name="CARGA HORARIA" dataDxfId="720"/>
    <tableColumn id="12" xr3:uid="{F3E86101-F2D0-40A6-BE4B-3D7532AA1AD1}" name="CONDIÇÃO" dataDxfId="719"/>
    <tableColumn id="13" xr3:uid="{EF8BE739-FFE3-447C-A7F8-7EEB9A0C01B2}" name="SITUAÇÃO" dataDxfId="718">
      <calculatedColumnFormula>VLOOKUP(WLMRA[[#This Row],[NOME]],'CADASTRO'!A:K,6,0)</calculatedColumnFormula>
    </tableColumn>
    <tableColumn id="9" xr3:uid="{49B38592-9992-4204-81DE-588CB6E4F5CE}" name="LINK" dataDxfId="71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6D696E-D2BD-4C84-8550-C40BBA366E78}" name="LOTOTO" displayName="LOTOTO" ref="A1:N725" totalsRowShown="0" headerRowDxfId="699" dataDxfId="698" tableBorderDxfId="697">
  <autoFilter ref="A1:N725" xr:uid="{DE9B0963-D6CF-480B-8417-CFE88A5673D4}"/>
  <sortState xmlns:xlrd2="http://schemas.microsoft.com/office/spreadsheetml/2017/richdata2" ref="A2:N725">
    <sortCondition ref="E1:E725"/>
  </sortState>
  <tableColumns count="14">
    <tableColumn id="8" xr3:uid="{20393E23-323B-496F-89E9-ACF357AF35A6}" name="ORIGEM" dataDxfId="696"/>
    <tableColumn id="6" xr3:uid="{6B46BB14-AE84-4DF6-9A7E-D8B6B368D9E2}" name="FORNECEDOR" dataDxfId="695"/>
    <tableColumn id="17" xr3:uid="{7E11CBA1-4641-4268-A443-07F2E8434A3A}" name="INSTRUTOR" dataDxfId="694"/>
    <tableColumn id="1" xr3:uid="{14E35F2E-FBEB-4DFC-83DC-56470B3F757C}" name="TREINAMENTO" dataDxfId="693"/>
    <tableColumn id="2" xr3:uid="{2613208B-5226-4E52-962E-98DD8E2AB524}" name="NOME" dataDxfId="692"/>
    <tableColumn id="15" xr3:uid="{18458B1A-9626-4C2E-AFFD-D751901717EA}" name="CARGO" dataDxfId="691">
      <calculatedColumnFormula>VLOOKUP(LOTOTO[[#This Row],[NOME]],'CADASTRO'!A:K,5,0)</calculatedColumnFormula>
    </tableColumn>
    <tableColumn id="3" xr3:uid="{417631EE-7152-4F5C-83D7-40F86E5F6EFB}" name="TREINADO EM" dataDxfId="690"/>
    <tableColumn id="4" xr3:uid="{BA837DED-B252-4AE3-BC93-3890DCE1B63D}" name="VALIDADE" dataDxfId="689"/>
    <tableColumn id="5" xr3:uid="{414E07AC-095A-4318-B365-9BA4F5C5534C}" name="STATUS" dataDxfId="688">
      <calculatedColumnFormula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IF(G385="01/01/1900",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1DC8308-FFB9-4B00-8ACD-A1D28A59FB1A}" name="VENCE EM" dataDxfId="687">
      <calculatedColumnFormula>LOTOTO[[#This Row],[TREINADO EM]]+LOTOTO[[#This Row],[VALIDADE]]</calculatedColumnFormula>
    </tableColumn>
    <tableColumn id="7" xr3:uid="{B822815C-8F0B-4B81-8FD1-A1F8CB94AC22}" name="CARGA HORARIA" dataDxfId="686"/>
    <tableColumn id="12" xr3:uid="{8061EAD4-80EE-47FE-9EBA-BE9E5CA22356}" name="CONDIÇÃO" dataDxfId="685"/>
    <tableColumn id="13" xr3:uid="{0595EA3C-14B2-4FB7-AF54-E760C1674876}" name="SITUAÇÃO" dataDxfId="684">
      <calculatedColumnFormula>VLOOKUP(LOTOTO[[#This Row],[NOME]],'CADASTRO'!A:K,6,0)</calculatedColumnFormula>
    </tableColumn>
    <tableColumn id="16" xr3:uid="{CD299D1E-8E6E-4F65-ABBD-1A249FC3B8E1}" name="LINK" dataDxfId="683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99628E1-504B-4B0A-8568-ABE64836D907}" name="PTW" displayName="PTW" ref="A1:N669" totalsRowShown="0" headerRowDxfId="668" dataDxfId="667" tableBorderDxfId="666">
  <autoFilter ref="A1:N669" xr:uid="{DE9B0963-D6CF-480B-8417-CFE88A5673D4}">
    <filterColumn colId="4">
      <filters>
        <filter val="FERNANDO JOSE DOS SANTOS"/>
      </filters>
    </filterColumn>
  </autoFilter>
  <sortState xmlns:xlrd2="http://schemas.microsoft.com/office/spreadsheetml/2017/richdata2" ref="A2:N669">
    <sortCondition ref="E1:E669"/>
  </sortState>
  <tableColumns count="14">
    <tableColumn id="8" xr3:uid="{5D97EFE9-AFC8-44D7-9BC4-A4A272DD6D59}" name="ORIGEM" dataDxfId="665"/>
    <tableColumn id="6" xr3:uid="{20ED34C6-ECFB-4BF0-9D36-C592E9A0C44C}" name="FORNECEDOR" dataDxfId="664"/>
    <tableColumn id="16" xr3:uid="{5D6596D1-EB85-43E0-AA16-6875456DC08E}" name="INSTRUTOR" dataDxfId="663"/>
    <tableColumn id="1" xr3:uid="{C5B6298C-85ED-404F-B791-53DFADA31493}" name="TREINAMENTO" dataDxfId="662"/>
    <tableColumn id="2" xr3:uid="{747338D8-3337-4E0A-A9A7-3DD986EC6030}" name="NOME" dataDxfId="661"/>
    <tableColumn id="15" xr3:uid="{725CAF0D-F344-44A9-99C6-DFEA0D6AD8A6}" name="CARGO" dataDxfId="660">
      <calculatedColumnFormula>VLOOKUP(PTW[[#This Row],[NOME]],'CADASTRO'!A:K,5,0)</calculatedColumnFormula>
    </tableColumn>
    <tableColumn id="3" xr3:uid="{3B132C01-688B-44DA-9A68-657098651FFD}" name="TREINADO EM" dataDxfId="659"/>
    <tableColumn id="4" xr3:uid="{45C3A7FE-B772-478F-BC68-6141A5AD2E4E}" name="VALIDADE" dataDxfId="658"/>
    <tableColumn id="5" xr3:uid="{9801B147-FD11-48B9-AEF5-BDD498483528}" name="STATUS" dataDxfId="657">
      <calculatedColumnFormula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1D87398B-3763-4684-B287-FAFBE5CF2158}" name="VENCE EM" dataDxfId="656">
      <calculatedColumnFormula>PTW[[#This Row],[TREINADO EM]]+PTW[[#This Row],[VALIDADE]]</calculatedColumnFormula>
    </tableColumn>
    <tableColumn id="7" xr3:uid="{5AAAAE93-2793-4DB3-B243-3E83BD757F0A}" name="CARGA HORARIA" dataDxfId="655"/>
    <tableColumn id="12" xr3:uid="{E78AC21D-024B-4DE5-A0D5-A6BB07F1D2A1}" name="CONDIÇÃO" dataDxfId="654"/>
    <tableColumn id="13" xr3:uid="{064728B4-7CB2-426D-BFB0-39A71D19DDE2}" name="SITUAÇÃO" dataDxfId="653">
      <calculatedColumnFormula>VLOOKUP(PTW[[#This Row],[NOME]],'CADASTRO'!A:K,6,0)</calculatedColumnFormula>
    </tableColumn>
    <tableColumn id="9" xr3:uid="{E6B3B53B-3CA1-49C9-931D-C0FA3B99A2C7}" name="LINK" dataDxfId="65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64B6D81-46C5-44C1-91B1-256E9596784E}" name="PAE" displayName="PAE" ref="A1:N629" totalsRowShown="0" headerRowDxfId="640" dataDxfId="639" tableBorderDxfId="638">
  <autoFilter ref="A1:N629" xr:uid="{DE9B0963-D6CF-480B-8417-CFE88A5673D4}"/>
  <sortState xmlns:xlrd2="http://schemas.microsoft.com/office/spreadsheetml/2017/richdata2" ref="A2:N627">
    <sortCondition ref="E1:E627"/>
  </sortState>
  <tableColumns count="14">
    <tableColumn id="8" xr3:uid="{5F84EF06-67FA-48A6-83B7-CEA9C9F0D882}" name="ORIGEM" dataDxfId="637"/>
    <tableColumn id="6" xr3:uid="{ECD6C85B-8E01-4D67-BEA8-D7B4A39D7A85}" name="FORNECEDOR" dataDxfId="636"/>
    <tableColumn id="16" xr3:uid="{E4CD1266-5D1E-4A9F-A9A0-21A465CE6BD6}" name="INSTRUTOR" dataDxfId="635"/>
    <tableColumn id="1" xr3:uid="{D584F3C7-FC62-4B9F-B652-7AA7BA252123}" name="TREINAMENTO" dataDxfId="634"/>
    <tableColumn id="2" xr3:uid="{55940BA7-A231-41AD-8277-4006A633D6C3}" name="NOME" dataDxfId="633"/>
    <tableColumn id="15" xr3:uid="{F4106340-DBEB-4C1C-B185-66C2C80929C0}" name="CARGO" dataDxfId="632">
      <calculatedColumnFormula>VLOOKUP(PAE[[#This Row],[NOME]],'CADASTRO'!A:K,5,0)</calculatedColumnFormula>
    </tableColumn>
    <tableColumn id="3" xr3:uid="{333170DB-FD7C-463E-A7C6-32D161FF4637}" name="TREINADO EM" dataDxfId="631"/>
    <tableColumn id="4" xr3:uid="{7A49A57B-744E-4A07-9A77-10C5E84D25FE}" name="VALIDADE" dataDxfId="630"/>
    <tableColumn id="5" xr3:uid="{F22D4297-A052-480A-B0FA-9814FA9EEF98}" name="STATUS" dataDxfId="629">
      <calculatedColumnFormula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38165760-7EF3-4FBF-B424-FD0DC3C19FD8}" name="VENCE EM" dataDxfId="628">
      <calculatedColumnFormula>IF(PAE[[#This Row],[TREINADO EM]]="", "",(PAE[[#This Row],[TREINADO EM]]+PAE[[#This Row],[VALIDADE]]))</calculatedColumnFormula>
    </tableColumn>
    <tableColumn id="7" xr3:uid="{3E94332A-E604-4EBF-A8DC-8A7347FAF71F}" name="CARGA HORARIA" dataDxfId="627"/>
    <tableColumn id="12" xr3:uid="{0B1AB12B-CF50-425D-BD49-A97319E69E3B}" name="CONDIÇÃO" dataDxfId="626"/>
    <tableColumn id="13" xr3:uid="{0B07CCFF-6BA1-4000-B1B4-CA28DF11385D}" name="SITUAÇÃO" dataDxfId="625">
      <calculatedColumnFormula>VLOOKUP(PAE[[#This Row],[NOME]],'CADASTRO'!A:K,6,0)</calculatedColumnFormula>
    </tableColumn>
    <tableColumn id="17" xr3:uid="{C291D843-8337-4A7B-8376-7615C848CCC5}" name="LINK" dataDxfId="62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0C9357F-F676-47B0-8A60-B9DD844976BC}" name="USO.DE.ESCADAS" displayName="USO.DE.ESCADAS" ref="A1:M182" totalsRowShown="0" headerRowDxfId="618" dataDxfId="617" tableBorderDxfId="616">
  <autoFilter ref="A1:M182" xr:uid="{DE9B0963-D6CF-480B-8417-CFE88A5673D4}"/>
  <tableColumns count="13">
    <tableColumn id="8" xr3:uid="{062EF2A5-CD34-4C38-A519-098505CB74E1}" name="ORIGEM" dataDxfId="615"/>
    <tableColumn id="6" xr3:uid="{5D7FB756-11D9-49AC-8CC1-BD0609C45555}" name="FORNECEDOR" dataDxfId="614"/>
    <tableColumn id="16" xr3:uid="{79B95F3E-4F59-4611-BC2F-1C4E78B29C8E}" name="INSTRUTOR" dataDxfId="613"/>
    <tableColumn id="1" xr3:uid="{8AC3BDED-07A5-4833-B417-6149DF442158}" name="TREINAMENTO" dataDxfId="612"/>
    <tableColumn id="2" xr3:uid="{51869EB9-C9D6-4711-B8FD-02FFE36B9D71}" name="NOME" dataDxfId="611"/>
    <tableColumn id="15" xr3:uid="{839F1C41-C0C1-4EF9-ACD6-EF0C374C6C6F}" name="CARGO" dataDxfId="610">
      <calculatedColumnFormula>VLOOKUP(USO.DE.ESCADAS[[#This Row],[NOME]],'CADASTRO'!A:K,5,0)</calculatedColumnFormula>
    </tableColumn>
    <tableColumn id="3" xr3:uid="{1020C162-4015-44B8-8A16-DABD7A882A4F}" name="TREINADO EM" dataDxfId="609"/>
    <tableColumn id="4" xr3:uid="{310A88D2-74FE-467A-82A0-26EB890C17BF}" name="VALIDADE" dataDxfId="608"/>
    <tableColumn id="5" xr3:uid="{4B8E7E08-199E-4C9F-8CE3-247D2737640C}" name="STATUS" dataDxfId="607">
      <calculatedColumnFormula>IF(USO.DE.ESCADAS[[#This Row],[SITUAÇÃO]]="ATIVO",IF(USO.DE.ESCADAS[[#This Row],[CONDIÇÃO]]="N.A.","N.A.",
IF(USO.DE.ESCADAS[[#This Row],[CONDIÇÃO]]="REPROVADO","REPROVADO",IF(USO.DE.ESCADAS[[#This Row],[CONDIÇÃO]]="RECICLADO","HISTORICO",
IF((G2+H2)&gt;(TODAY()),"NO PRAZO", "VENCIDO")))),"N.A.")</calculatedColumnFormula>
    </tableColumn>
    <tableColumn id="14" xr3:uid="{A726A336-1E5E-4B1A-8C30-C223E3CA8C0A}" name="VENCE EM" dataDxfId="606">
      <calculatedColumnFormula>USO.DE.ESCADAS[[#This Row],[TREINADO EM]]+USO.DE.ESCADAS[[#This Row],[VALIDADE]]</calculatedColumnFormula>
    </tableColumn>
    <tableColumn id="7" xr3:uid="{21BD4F67-A824-441F-922F-1F7DBF11E7BD}" name="CARGA HORARIA" dataDxfId="605"/>
    <tableColumn id="12" xr3:uid="{D895D0E0-8C19-4568-84D8-468760230C50}" name="CONDIÇÃO" dataDxfId="604"/>
    <tableColumn id="13" xr3:uid="{51E38DC6-6257-4A48-9FA8-E854E9B9D426}" name="SITUAÇÃO" dataDxfId="603">
      <calculatedColumnFormula>VLOOKUP(USO.DE.ESCADAS[[#This Row],[NOME]],'CADASTRO'!A:K,6,0)</calculatedColumnFormula>
    </tableColumn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9C5BC20-DFB9-40DF-A4E3-19F89BF47D20}" name="LAIA" displayName="LAIA" ref="A1:N761" totalsRowShown="0" headerRowDxfId="594" dataDxfId="593" tableBorderDxfId="592">
  <autoFilter ref="A1:N761" xr:uid="{8EBB5EBD-49FC-4CBF-9BF8-750672C23167}"/>
  <sortState xmlns:xlrd2="http://schemas.microsoft.com/office/spreadsheetml/2017/richdata2" ref="A2:N761">
    <sortCondition ref="E1:E761"/>
  </sortState>
  <tableColumns count="14">
    <tableColumn id="8" xr3:uid="{0C3226E6-1BC7-4822-8C70-70F6B15FB04F}" name="ORIGEM" dataDxfId="591"/>
    <tableColumn id="6" xr3:uid="{F306E70D-3B71-4A97-9D2E-EFB797AFB5D2}" name="FORNECEDOR" dataDxfId="590"/>
    <tableColumn id="16" xr3:uid="{DB0D56BC-563D-495C-B3CD-E330C38B778D}" name="INSTRUTOR" dataDxfId="589"/>
    <tableColumn id="1" xr3:uid="{BD7C28C4-AD33-4C35-A1C1-C510F682B7A5}" name="TREINAMENTO" dataDxfId="588"/>
    <tableColumn id="2" xr3:uid="{98D3AD12-8588-4A2B-BFA4-8994E1324099}" name="NOME" dataDxfId="587"/>
    <tableColumn id="15" xr3:uid="{A80FDBB2-5419-432E-AC7D-32EE2C683266}" name="CARGO" dataDxfId="586">
      <calculatedColumnFormula>VLOOKUP(LAIA[[#This Row],[NOME]],'CADASTRO'!A:K,5,0)</calculatedColumnFormula>
    </tableColumn>
    <tableColumn id="3" xr3:uid="{0924E15E-AB59-4D47-B919-4ED44DB02D05}" name="TREINADO EM" dataDxfId="585"/>
    <tableColumn id="4" xr3:uid="{449D9335-3C41-4385-A248-DE61C770FA80}" name="VALIDADE" dataDxfId="584"/>
    <tableColumn id="5" xr3:uid="{54A79735-E44E-4B7D-9C31-E5452AB8A975}" name="STATUS" dataDxfId="583">
      <calculatedColumnFormula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0DCA9A4-E367-4615-B25D-97737CA280A0}" name="VENCE EM" dataDxfId="582">
      <calculatedColumnFormula>IF(LAIA[[#This Row],[TREINADO EM]]="", "",(LAIA[[#This Row],[TREINADO EM]]+LAIA[[#This Row],[VALIDADE]]))</calculatedColumnFormula>
    </tableColumn>
    <tableColumn id="7" xr3:uid="{8ACEE799-37CC-46E0-B578-191E5F2C1918}" name="CARGA HORARIA" dataDxfId="581"/>
    <tableColumn id="12" xr3:uid="{B161CDD3-351E-4716-B616-A58238C10B80}" name="CONDIÇÃO" dataDxfId="580"/>
    <tableColumn id="13" xr3:uid="{AB779244-E30B-41DD-B8B6-9999D0D4023F}" name="SITUAÇÃO" dataDxfId="579">
      <calculatedColumnFormula>VLOOKUP(LAIA[[#This Row],[NOME]],'CADASTRO'!A:K,6,0)</calculatedColumnFormula>
    </tableColumn>
    <tableColumn id="17" xr3:uid="{17304CE6-4E3A-4CE3-9E76-FF34575DCBDA}" name="LINK" dataDxfId="578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3A52493-5F58-4555-9E5B-B9A0E1A6F060}" name="GESTAO.DE.RESIDUOS" displayName="GESTAO.DE.RESIDUOS" ref="A1:N542" totalsRowShown="0" headerRowDxfId="568" dataDxfId="567" tableBorderDxfId="566">
  <autoFilter ref="A1:N542" xr:uid="{13A52493-5F58-4555-9E5B-B9A0E1A6F060}"/>
  <sortState xmlns:xlrd2="http://schemas.microsoft.com/office/spreadsheetml/2017/richdata2" ref="A2:N540">
    <sortCondition ref="E1:E540"/>
  </sortState>
  <tableColumns count="14">
    <tableColumn id="8" xr3:uid="{BCFDA454-819E-4A29-B513-F9CC3EDB599E}" name="ORIGEM" dataDxfId="565"/>
    <tableColumn id="6" xr3:uid="{BCBFEEA4-3C89-47F9-BB5A-818E0DC261D0}" name="FORNECEDOR" dataDxfId="564"/>
    <tableColumn id="16" xr3:uid="{DBBD4B5E-8702-477D-A1B3-95E29D4DF6F5}" name="INSTRUTOR" dataDxfId="563"/>
    <tableColumn id="1" xr3:uid="{BA6E3978-7E73-4737-BF57-EFC696255DC1}" name="TREINAMENTO" dataDxfId="562"/>
    <tableColumn id="2" xr3:uid="{E2332737-B80C-42F1-9C92-5CCFDD8319C8}" name="NOME" dataDxfId="561"/>
    <tableColumn id="15" xr3:uid="{7E2EA996-A4C7-4CDF-99C7-C29B8463E15A}" name="CARGO" dataDxfId="560">
      <calculatedColumnFormula>VLOOKUP(GESTAO.DE.RESIDUOS[[#This Row],[NOME]],'CADASTRO'!A:K,5,0)</calculatedColumnFormula>
    </tableColumn>
    <tableColumn id="3" xr3:uid="{C3DF220A-406E-4B76-AAA6-D1152EE44791}" name="TREINADO EM" dataDxfId="559"/>
    <tableColumn id="4" xr3:uid="{7F60F30D-C882-4619-997A-51A732DC21E2}" name="VALIDADE" dataDxfId="558"/>
    <tableColumn id="5" xr3:uid="{EA0878D1-7E1C-469C-8709-DF56D8C28235}" name="STATUS" dataDxfId="557">
      <calculatedColumnFormula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IF(G384="01/01/1900",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639234D8-A32C-4541-82AF-B3922E295EEC}" name="VENCE EM" dataDxfId="556">
      <calculatedColumnFormula>IF(GESTAO.DE.RESIDUOS[[#This Row],[TREINADO EM]]="", "",(GESTAO.DE.RESIDUOS[[#This Row],[TREINADO EM]]+GESTAO.DE.RESIDUOS[[#This Row],[VALIDADE]]))</calculatedColumnFormula>
    </tableColumn>
    <tableColumn id="7" xr3:uid="{1A924D72-509C-4783-ABD5-B084B58928F0}" name="CARGA HORARIA" dataDxfId="555"/>
    <tableColumn id="12" xr3:uid="{20C0C41F-A623-41BF-92BE-D16D0B80430A}" name="CONDIÇÃO" dataDxfId="554"/>
    <tableColumn id="13" xr3:uid="{34C9DF0E-0E72-45A9-818D-145B8C4C661C}" name="SITUAÇÃO" dataDxfId="553">
      <calculatedColumnFormula>VLOOKUP(GESTAO.DE.RESIDUOS[[#This Row],[NOME]],'CADASTRO'!A:K,6,0)</calculatedColumnFormula>
    </tableColumn>
    <tableColumn id="17" xr3:uid="{978EE5A6-160D-4C8D-9FF0-3DC899DF7957}" name="LINK" dataDxfId="552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507613E-9B52-4707-88CC-115DB09FCF17}" name="REPORTE.INCIDENTES" displayName="REPORTE.INCIDENTES" ref="A1:N533" totalsRowShown="0" headerRowDxfId="545" dataDxfId="544" tableBorderDxfId="543">
  <autoFilter ref="A1:N533" xr:uid="{8EBB5EBD-49FC-4CBF-9BF8-750672C23167}"/>
  <sortState xmlns:xlrd2="http://schemas.microsoft.com/office/spreadsheetml/2017/richdata2" ref="A2:N531">
    <sortCondition ref="E1:E531"/>
  </sortState>
  <tableColumns count="14">
    <tableColumn id="8" xr3:uid="{6C59EAB8-8BED-4D9D-BDC0-476910195669}" name="ORIGEM" dataDxfId="542"/>
    <tableColumn id="6" xr3:uid="{D6323C85-66B4-4376-BB01-E4F45F2DE7BF}" name="FORNECEDOR" dataDxfId="541"/>
    <tableColumn id="16" xr3:uid="{59285545-9D0D-46CC-B954-3D6EA6D02265}" name="INSTRUTOR" dataDxfId="540"/>
    <tableColumn id="1" xr3:uid="{BD9D6506-49ED-4276-B389-E00F565C7CBD}" name="TREINAMENTO" dataDxfId="539"/>
    <tableColumn id="2" xr3:uid="{B30D4821-8804-4840-ABFE-BDD0BAF73499}" name="NOME" dataDxfId="538"/>
    <tableColumn id="15" xr3:uid="{72ABA56E-F8EF-4A89-8F75-4B456FA79B26}" name="CARGO" dataDxfId="537">
      <calculatedColumnFormula>VLOOKUP(REPORTE.INCIDENTES[[#This Row],[NOME]],'CADASTRO'!A:K,5,0)</calculatedColumnFormula>
    </tableColumn>
    <tableColumn id="3" xr3:uid="{4B542789-2E88-412E-873B-713F38D34408}" name="TREINADO EM" dataDxfId="536"/>
    <tableColumn id="4" xr3:uid="{1D8B81EC-6568-45F2-A289-66DAB7FD3DEA}" name="VALIDADE" dataDxfId="535"/>
    <tableColumn id="5" xr3:uid="{C3856B57-BFA1-48EA-9E1C-A376E58596EB}" name="STATUS" dataDxfId="534">
      <calculatedColumnFormula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IF(G367="01/01/1900",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DC0FC6E3-415C-4328-BC32-A8A76CDF0D61}" name="VENCE EM" dataDxfId="533">
      <calculatedColumnFormula>IF(REPORTE.INCIDENTES[[#This Row],[TREINADO EM]]="", "",(REPORTE.INCIDENTES[[#This Row],[TREINADO EM]]+REPORTE.INCIDENTES[[#This Row],[VALIDADE]]))</calculatedColumnFormula>
    </tableColumn>
    <tableColumn id="7" xr3:uid="{525AFF82-E637-4E79-BF71-F3FDD79C7547}" name="CARGA HORARIA" dataDxfId="532"/>
    <tableColumn id="12" xr3:uid="{75F506E1-1A4B-4ADA-8211-F7A78EA202A7}" name="CONDIÇÃO" dataDxfId="531"/>
    <tableColumn id="13" xr3:uid="{04492087-3E60-403B-8A62-9AE5320F742D}" name="SITUAÇÃO" dataDxfId="530">
      <calculatedColumnFormula>VLOOKUP(REPORTE.INCIDENTES[[#This Row],[NOME]],'CADASTRO'!A:K,6,0)</calculatedColumnFormula>
    </tableColumn>
    <tableColumn id="17" xr3:uid="{643BB356-90C5-4484-ACEB-92C80408E921}" name="LINK" dataDxfId="529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2251400-B1DC-41E3-AF67-EE7BA5F62562}" name="MANUESEIO.DE.PQ" displayName="MANUESEIO.DE.PQ" ref="A1:N516" totalsRowShown="0" headerRowDxfId="486" dataDxfId="485" tableBorderDxfId="484">
  <autoFilter ref="A1:N516" xr:uid="{DE9B0963-D6CF-480B-8417-CFE88A5673D4}"/>
  <sortState xmlns:xlrd2="http://schemas.microsoft.com/office/spreadsheetml/2017/richdata2" ref="A2:N514">
    <sortCondition ref="E1:E514"/>
  </sortState>
  <tableColumns count="14">
    <tableColumn id="8" xr3:uid="{88EC9784-9DDC-45B7-AA8D-3CD0876E9F4A}" name="ORIGEM" dataDxfId="483"/>
    <tableColumn id="6" xr3:uid="{198BC268-2443-4CC2-AA69-554662E5E8B6}" name="FORNECEDOR" dataDxfId="482"/>
    <tableColumn id="16" xr3:uid="{54B95D18-EA35-426F-ACA6-10164B54E14B}" name="INSTRUTOR" dataDxfId="481"/>
    <tableColumn id="1" xr3:uid="{73023659-5EF0-49CF-9B90-7FCD5F423CD2}" name="TREINAMENTO" dataDxfId="480"/>
    <tableColumn id="2" xr3:uid="{10577436-B1A0-4011-AB53-D95D6D1B3A14}" name="NOME" dataDxfId="479"/>
    <tableColumn id="15" xr3:uid="{CB879613-D590-4700-84B7-4EC2741F0974}" name="CARGO" dataDxfId="478">
      <calculatedColumnFormula>VLOOKUP(MANUESEIO.DE.PQ[[#This Row],[NOME]],'CADASTRO'!A:K,5,0)</calculatedColumnFormula>
    </tableColumn>
    <tableColumn id="3" xr3:uid="{424ABACC-248A-4764-8CFA-EDEA2ADEE242}" name="TREINADO EM" dataDxfId="477"/>
    <tableColumn id="4" xr3:uid="{DECDE2C6-FCE0-4675-A1B1-7596A1CEACD8}" name="VALIDADE" dataDxfId="476"/>
    <tableColumn id="5" xr3:uid="{5258BFFA-9FE2-4BD2-B103-8E0244C5B9DF}" name="STATUS" dataDxfId="475">
      <calculatedColumnFormula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IF(G383="01/01/1900",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A2CD0AA-52AD-4355-AB09-51334D422D1C}" name="VENCE EM" dataDxfId="474">
      <calculatedColumnFormula>IF(MANUESEIO.DE.PQ[[#This Row],[TREINADO EM]]="", "",(MANUESEIO.DE.PQ[[#This Row],[TREINADO EM]]+MANUESEIO.DE.PQ[[#This Row],[VALIDADE]]))</calculatedColumnFormula>
    </tableColumn>
    <tableColumn id="7" xr3:uid="{A421B240-96BA-4F46-891D-E1A96E7BCC77}" name="CARGA HORARIA" dataDxfId="473"/>
    <tableColumn id="12" xr3:uid="{42FF2CAD-99AB-4DD5-B944-161E97247E91}" name="CONDIÇÃO" dataDxfId="472"/>
    <tableColumn id="13" xr3:uid="{E2DE7FBA-35BB-4447-A83C-C881F3633A0F}" name="SITUAÇÃO" dataDxfId="471">
      <calculatedColumnFormula>VLOOKUP(MANUESEIO.DE.PQ[[#This Row],[NOME]],'CADASTRO'!A:K,6,0)</calculatedColumnFormula>
    </tableColumn>
    <tableColumn id="17" xr3:uid="{84F3B02F-37AC-4E76-A95E-E6E3EC4180CB}" name="LINK" dataDxfId="4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8752A8-44EE-49D5-8CB5-2BC278242797}" name="Tabela2245689101112131415161718" displayName="Tabela2245689101112131415161718" ref="A1:M655" totalsRowShown="0" headerRowDxfId="427" dataDxfId="426" tableBorderDxfId="425">
  <autoFilter ref="A1:M655" xr:uid="{C18752A8-44EE-49D5-8CB5-2BC278242797}"/>
  <sortState xmlns:xlrd2="http://schemas.microsoft.com/office/spreadsheetml/2017/richdata2" ref="A2:M655">
    <sortCondition ref="E1:E655"/>
  </sortState>
  <tableColumns count="13">
    <tableColumn id="8" xr3:uid="{6B6767B1-A9DF-4BD2-8A4E-32F6461CD8B6}" name="ORIGEM" dataDxfId="424"/>
    <tableColumn id="6" xr3:uid="{99F6F647-5788-4020-8B2B-CD457A37CC68}" name="FORNECEDOR" dataDxfId="423"/>
    <tableColumn id="16" xr3:uid="{6AE42AED-9E00-4C5F-98CA-84681D07BF84}" name="INSTRUTOR" dataDxfId="422"/>
    <tableColumn id="1" xr3:uid="{C1A72FA1-5199-459D-97A5-70259994C5A1}" name="TREINAMENTO" dataDxfId="421"/>
    <tableColumn id="2" xr3:uid="{4E4A7BB8-1AC1-4052-BEC6-51A2BC3B268D}" name="NOME" dataDxfId="420"/>
    <tableColumn id="15" xr3:uid="{C9F10AD4-E37A-42C5-93FC-B68299DD8CDB}" name="CARGO" dataDxfId="419">
      <calculatedColumnFormula>VLOOKUP(Tabela2245689101112131415161718[[#This Row],[NOME]],'CADASTRO'!A:K,5,0)</calculatedColumnFormula>
    </tableColumn>
    <tableColumn id="3" xr3:uid="{436C6719-7400-4074-9C80-9BC204364591}" name="TREINADO EM" dataDxfId="418"/>
    <tableColumn id="4" xr3:uid="{13F6FD51-92CF-46F8-9B39-D74E7D6ED41C}" name="VALIDADE" dataDxfId="417"/>
    <tableColumn id="5" xr3:uid="{F97AE1C6-B533-47F4-A010-32D4C4AD7B1E}" name="STATUS" dataDxfId="416">
      <calculatedColumnFormula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01BE1F85-698D-4523-BD1C-BB19AF65ECC2}" name="VENCE EM" dataDxfId="415">
      <calculatedColumnFormula>Tabela2245689101112131415161718[[#This Row],[TREINADO EM]]+Tabela2245689101112131415161718[[#This Row],[VALIDADE]]</calculatedColumnFormula>
    </tableColumn>
    <tableColumn id="7" xr3:uid="{A2C0F5D4-2A0B-4B53-9B95-AD98EA680DF0}" name="CARGA HORARIA" dataDxfId="414"/>
    <tableColumn id="13" xr3:uid="{57E6080F-A79A-4E55-8679-112129F1E1BD}" name="CONDIÇÃO" dataDxfId="413"/>
    <tableColumn id="12" xr3:uid="{0EE0CA4F-D568-4DDC-B4CD-9F8C1DD60105}" name="SITUAÇÃO" dataDxfId="412">
      <calculatedColumnFormula>VLOOKUP(Tabela2245689101112131415161718[[#This Row],[NOME]],'CADASTRO'!A:K,6,0)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7643EF-7F53-4141-904C-46CBB6B51DB0}" name="Tabela224568910111213141516171819" displayName="Tabela224568910111213141516171819" ref="A1:M126" totalsRowShown="0" headerRowDxfId="394" dataDxfId="393" tableBorderDxfId="392">
  <autoFilter ref="A1:M126" xr:uid="{DE9B0963-D6CF-480B-8417-CFE88A5673D4}"/>
  <sortState xmlns:xlrd2="http://schemas.microsoft.com/office/spreadsheetml/2017/richdata2" ref="A2:M126">
    <sortCondition ref="E1:E126"/>
  </sortState>
  <tableColumns count="13">
    <tableColumn id="8" xr3:uid="{0AF5D047-D5CF-4003-BFED-BE89ADFDF8FF}" name="ORIGEM" dataDxfId="391"/>
    <tableColumn id="6" xr3:uid="{9846C804-A31F-4E3A-8B7D-88C735EA4EEB}" name="FORNECEDOR" dataDxfId="390"/>
    <tableColumn id="16" xr3:uid="{45A605A3-637B-4D35-86DC-C727B88E2AAD}" name="INSTRUTOR" dataDxfId="389"/>
    <tableColumn id="1" xr3:uid="{1D21516C-3036-4B48-B6CA-09F49F342E80}" name="TREINAMENTO" dataDxfId="388"/>
    <tableColumn id="2" xr3:uid="{52795EF8-0F9A-4F3D-95D7-7ABA27D38200}" name="NOME" dataDxfId="387"/>
    <tableColumn id="15" xr3:uid="{E8C98BB0-0493-43F6-84E6-FE42B6D8ECF5}" name="CARGO" dataDxfId="386">
      <calculatedColumnFormula>VLOOKUP(Tabela224568910111213141516171819[[#This Row],[NOME]],'CADASTRO'!A:K,5,0)</calculatedColumnFormula>
    </tableColumn>
    <tableColumn id="3" xr3:uid="{3D476AE3-6D17-4A9D-9983-D671EEA1C130}" name="TREINADO EM" dataDxfId="385"/>
    <tableColumn id="4" xr3:uid="{47D2738E-B4F9-4F5A-9C58-95FD6288DD81}" name="VALIDADE" dataDxfId="384"/>
    <tableColumn id="5" xr3:uid="{87EEFDFC-51CF-4977-B36D-3DAC70CB45A3}" name="STATUS" dataDxfId="383">
      <calculatedColumnFormula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IF(G337="01/01/1900",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5A6D7731-F1E6-4AC8-B4F2-2F7C4EE59F82}" name="VENCE EM" dataDxfId="382">
      <calculatedColumnFormula>Tabela224568910111213141516171819[[#This Row],[TREINADO EM]]+Tabela224568910111213141516171819[[#This Row],[VALIDADE]]</calculatedColumnFormula>
    </tableColumn>
    <tableColumn id="7" xr3:uid="{88ABEACF-CF11-4292-B25D-6C204CB592F2}" name="CARGA HORARIA" dataDxfId="381"/>
    <tableColumn id="12" xr3:uid="{758AB060-38F0-4BDA-BBC1-49EF5B0E9BDA}" name="CONDIÇÃO" dataDxfId="380"/>
    <tableColumn id="13" xr3:uid="{D3B61E15-6D09-4107-98BA-30FF25692C16}" name="SITUAÇÃO" dataDxfId="379">
      <calculatedColumnFormula>VLOOKUP(Tabela224568910111213141516171819[[#This Row],[NOME]],'CADASTRO'!A:K,6,0)</calculatedColumnFormula>
    </tableColumn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E8B786-6E65-4623-8A63-B91731DA889D}" name="Tabela22456891011121314151617181920" displayName="Tabela22456891011121314151617181920" ref="A1:M78" totalsRowShown="0" headerRowDxfId="359" dataDxfId="358" tableBorderDxfId="357">
  <autoFilter ref="A1:M78" xr:uid="{BA64860D-7866-4455-95CA-7ADD77C2F86B}"/>
  <sortState xmlns:xlrd2="http://schemas.microsoft.com/office/spreadsheetml/2017/richdata2" ref="A2:M77">
    <sortCondition ref="E1:E77"/>
  </sortState>
  <tableColumns count="13">
    <tableColumn id="8" xr3:uid="{88AAA92F-DDB4-490F-8D3D-21726403BC65}" name="ORIGEM" dataDxfId="356"/>
    <tableColumn id="6" xr3:uid="{CA315CE4-A20E-4CC7-8019-FABE4561817E}" name="FORNECEDOR" dataDxfId="355"/>
    <tableColumn id="16" xr3:uid="{E3FA272A-6049-4954-B74A-3667745B692F}" name="INSTRUTOR" dataDxfId="354"/>
    <tableColumn id="1" xr3:uid="{7BE5E129-8F1C-4D00-BB91-7A4E26E890C6}" name="TREINAMENTO" dataDxfId="353"/>
    <tableColumn id="2" xr3:uid="{6190224F-F888-41F6-B178-A20C7419A8ED}" name="NOME" dataDxfId="352"/>
    <tableColumn id="15" xr3:uid="{6406C57A-C6BB-4F28-8AB4-527D963C9652}" name="CARGO" dataDxfId="351">
      <calculatedColumnFormula>VLOOKUP(Tabela22456891011121314151617181920[[#This Row],[NOME]],'CADASTRO'!A:K,5,0)</calculatedColumnFormula>
    </tableColumn>
    <tableColumn id="3" xr3:uid="{96372FB5-AAC3-4883-B99B-8D86F630E9D1}" name="TREINADO EM" dataDxfId="350"/>
    <tableColumn id="4" xr3:uid="{2065CF52-9710-45CC-A363-6A6331E0B36C}" name="VALIDADE" dataDxfId="349"/>
    <tableColumn id="5" xr3:uid="{D9CAE652-C124-4290-89F5-54E4EFC0EA7E}" name="STATUS" dataDxfId="348">
      <calculatedColumnFormula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IF((G2+H2)&gt;(TODAY()),"NO PRAZO", "VENCIDO")))),"N.A.")</calculatedColumnFormula>
    </tableColumn>
    <tableColumn id="14" xr3:uid="{278EA546-6063-494A-B3FD-A38D1B94FBF1}" name="VENCE EM" dataDxfId="347">
      <calculatedColumnFormula>Tabela22456891011121314151617181920[[#This Row],[TREINADO EM]]+Tabela22456891011121314151617181920[[#This Row],[VALIDADE]]</calculatedColumnFormula>
    </tableColumn>
    <tableColumn id="7" xr3:uid="{F5EEC019-9CFE-40AA-8C24-B9E645F92927}" name="CARGA HORARIA" dataDxfId="346"/>
    <tableColumn id="12" xr3:uid="{5105A690-C45B-413D-BB30-A29724A99F6F}" name="CONDIÇÃO" dataDxfId="345"/>
    <tableColumn id="13" xr3:uid="{39522431-FB20-441D-B719-64ADD6FB7F0C}" name="SITUAÇÃO" dataDxfId="344">
      <calculatedColumnFormula>VLOOKUP(Tabela22456891011121314151617181920[[#This Row],[NOME]],'CADASTRO'!A:K,6,0)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E314FB2-AA32-4855-8B49-2146DEA73C51}" name="Tabela224568910111213141516171819202122232425262729" displayName="Tabela224568910111213141516171819202122232425262729" ref="A1:M54" totalsRowShown="0" headerRowDxfId="327" dataDxfId="326" tableBorderDxfId="325">
  <autoFilter ref="A1:M54" xr:uid="{DE9B0963-D6CF-480B-8417-CFE88A5673D4}"/>
  <sortState xmlns:xlrd2="http://schemas.microsoft.com/office/spreadsheetml/2017/richdata2" ref="A2:M54">
    <sortCondition ref="E1:E54"/>
  </sortState>
  <tableColumns count="13">
    <tableColumn id="8" xr3:uid="{9FF91DE6-023B-47FC-BAFF-0F3820FF3192}" name="ORIGEM" dataDxfId="324"/>
    <tableColumn id="6" xr3:uid="{5A8685C9-B77F-450F-A899-A791C23D59DF}" name="FORNECEDOR" dataDxfId="323"/>
    <tableColumn id="16" xr3:uid="{3244EC59-01B9-4EDE-9317-C6BE08F51769}" name="INSTRUTOR" dataDxfId="322"/>
    <tableColumn id="1" xr3:uid="{4128CB5E-9057-4B6F-A134-9F88976866F0}" name="TREINAMENTO" dataDxfId="321"/>
    <tableColumn id="2" xr3:uid="{8D27BAE5-822C-415B-9D1C-7513DEB4037C}" name="NOME" dataDxfId="320"/>
    <tableColumn id="15" xr3:uid="{77521A84-6AF7-46BD-9381-389507EBB16C}" name="CARGO" dataDxfId="319">
      <calculatedColumnFormula>VLOOKUP(Tabela224568910111213141516171819202122232425262729[[#This Row],[NOME]],'CADASTRO'!A:K,5,0)</calculatedColumnFormula>
    </tableColumn>
    <tableColumn id="3" xr3:uid="{1F340896-5CC8-46AC-8937-29B86B972AAF}" name="TREINADO EM" dataDxfId="318"/>
    <tableColumn id="4" xr3:uid="{B139A8FB-077B-4028-B742-B8ACEDA680FA}" name="VALIDADE" dataDxfId="317"/>
    <tableColumn id="5" xr3:uid="{73C6A86C-A4ED-4102-95E3-C74E71C76442}" name="STATUS" dataDxfId="316">
      <calculatedColumnFormula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81CB9847-B071-4F55-AA0D-64DAA4E97A8F}" name="VENCE EM" dataDxfId="315">
      <calculatedColumnFormula>Tabela224568910111213141516171819202122232425262729[[#This Row],[TREINADO EM]]+Tabela224568910111213141516171819202122232425262729[[#This Row],[VALIDADE]]</calculatedColumnFormula>
    </tableColumn>
    <tableColumn id="7" xr3:uid="{6ED96248-CD7D-497D-9740-CAEAC806A6B9}" name="CARGA HORARIA" dataDxfId="314"/>
    <tableColumn id="12" xr3:uid="{0E8DDCC9-CFFA-488A-B4EE-890F2DCCAAC6}" name="CONDIÇÃO" dataDxfId="313"/>
    <tableColumn id="13" xr3:uid="{FD55B78E-BEF0-4716-BF2F-1168E21DFF81}" name="SITUAÇÃO" dataDxfId="312">
      <calculatedColumnFormula>VLOOKUP(Tabela224568910111213141516171819202122232425262729[[#This Row],[NOME]],'CADASTRO'!A:K,6,0)</calculatedColumnFormula>
    </tableColumn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1201CCE-7805-4E3A-A947-01D30DEC79B3}" name="Tabela2245689101112131415161718192021222333" displayName="Tabela2245689101112131415161718192021222333" ref="A1:M69" totalsRowShown="0" headerRowDxfId="306" dataDxfId="305" tableBorderDxfId="304">
  <autoFilter ref="A1:M69" xr:uid="{DE9B0963-D6CF-480B-8417-CFE88A5673D4}"/>
  <tableColumns count="13">
    <tableColumn id="8" xr3:uid="{B3B826D5-A84E-4025-BC99-CB9A63216887}" name="ORIGEM" dataDxfId="303"/>
    <tableColumn id="6" xr3:uid="{1924EFB0-93CE-4332-AAF9-374808BDAC47}" name="FORNECEDOR" dataDxfId="302"/>
    <tableColumn id="16" xr3:uid="{AFBC44FC-3D82-47F3-B3B4-1CF6713E0512}" name="INSTRUTOR" dataDxfId="301"/>
    <tableColumn id="1" xr3:uid="{493BA254-C42C-4BE8-8B71-9F529D2A3B77}" name="TREINAMENTO" dataDxfId="300"/>
    <tableColumn id="2" xr3:uid="{26EC52C8-A9AF-4EB5-B8DC-A1185D86B9BE}" name="NOME" dataDxfId="299"/>
    <tableColumn id="15" xr3:uid="{DD9324E1-27F9-4265-A4BA-DF8D634114E3}" name="CARGO" dataDxfId="298">
      <calculatedColumnFormula>VLOOKUP(Tabela2245689101112131415161718192021222333[[#This Row],[NOME]],'CADASTRO'!A:K,5,0)</calculatedColumnFormula>
    </tableColumn>
    <tableColumn id="3" xr3:uid="{71F8AD80-0785-4A4F-A462-5C4BDE640C03}" name="TREINADO EM" dataDxfId="297"/>
    <tableColumn id="4" xr3:uid="{2E4F3937-8CEC-4CEB-9A52-08E8295AAEEF}" name="VALIDADE" dataDxfId="296"/>
    <tableColumn id="5" xr3:uid="{FC57FF19-3A51-4CB9-ADF0-C498EDE1FC1B}" name="STATUS" dataDxfId="295">
      <calculatedColumnFormula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IF((G2+H2)&gt;(TODAY()),"NO PRAZO", "VENCIDO")))),"N.A.")</calculatedColumnFormula>
    </tableColumn>
    <tableColumn id="14" xr3:uid="{36EDAE3A-3617-44AF-B91B-0F4EE054F442}" name="VENCE EM" dataDxfId="294">
      <calculatedColumnFormula>Tabela2245689101112131415161718192021222333[[#This Row],[TREINADO EM]]+Tabela2245689101112131415161718192021222333[[#This Row],[VALIDADE]]</calculatedColumnFormula>
    </tableColumn>
    <tableColumn id="7" xr3:uid="{3DCE5B54-1563-4FCB-8EA5-FFDFFD20B831}" name="CARGA HORARIA" dataDxfId="293"/>
    <tableColumn id="13" xr3:uid="{F70292DA-BD2D-4050-A60D-D45440C3E011}" name="CONDIÇÃO" dataDxfId="292"/>
    <tableColumn id="12" xr3:uid="{C2562D19-3C16-4413-98FC-81F18007FB3A}" name="SITUAÇÃO" dataDxfId="291">
      <calculatedColumnFormula>VLOOKUP(Tabela2245689101112131415161718192021222333[[#This Row],[NOME]],'CADASTRO'!A:K,6,0)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57FD9-1201-4F79-B3FC-336C6D26DBBC}" name="Tabela224568910111213141516171819202122" displayName="Tabela224568910111213141516171819202122" ref="A1:M182" totalsRowShown="0" headerRowDxfId="282" dataDxfId="281" tableBorderDxfId="280">
  <autoFilter ref="A1:M182" xr:uid="{30757FD9-1201-4F79-B3FC-336C6D26DBBC}"/>
  <sortState xmlns:xlrd2="http://schemas.microsoft.com/office/spreadsheetml/2017/richdata2" ref="A2:M182">
    <sortCondition ref="E1:E182"/>
  </sortState>
  <tableColumns count="13">
    <tableColumn id="8" xr3:uid="{FEAAA829-2D13-4841-8059-527E98B03061}" name="ORIGEM" dataDxfId="279"/>
    <tableColumn id="6" xr3:uid="{0DA534AB-EAF1-4D6A-B43E-264906321C60}" name="FORNECEDOR" dataDxfId="278"/>
    <tableColumn id="16" xr3:uid="{5C6911AB-B4FB-4897-A7FA-A7A2BC3E76A6}" name="INSTRUTOR" dataDxfId="277"/>
    <tableColumn id="1" xr3:uid="{08CC0453-FC94-4445-AF7D-2F6F996A86B7}" name="TREINAMENTO" dataDxfId="276"/>
    <tableColumn id="2" xr3:uid="{602DD686-5CE5-4C84-9B63-C1D90BB4F8E2}" name="NOME" dataDxfId="275"/>
    <tableColumn id="15" xr3:uid="{44B0EDFA-FE8A-4158-902E-F433D8D3B66B}" name="CARGO" dataDxfId="274">
      <calculatedColumnFormula>VLOOKUP(Tabela224568910111213141516171819202122[[#This Row],[NOME]],'CADASTRO'!A:K,5,0)</calculatedColumnFormula>
    </tableColumn>
    <tableColumn id="3" xr3:uid="{2BE2A7AE-CFBF-483B-8B4D-9E595541E31D}" name="TREINADO EM" dataDxfId="273"/>
    <tableColumn id="4" xr3:uid="{960DB973-09DF-4F3C-9B81-E641780F561C}" name="VALIDADE" dataDxfId="272"/>
    <tableColumn id="5" xr3:uid="{8DBEF063-31D1-4375-BD8C-8B05DD1FE33F}" name="STATUS" dataDxfId="271">
      <calculatedColumnFormula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IF((G2+H2)&gt;(TODAY()),"NO PRAZO", "VENCIDO")))),"N.A.")</calculatedColumnFormula>
    </tableColumn>
    <tableColumn id="14" xr3:uid="{DC11ECB9-478D-4D50-BF3B-1328C9A952E2}" name="VENCE EM" dataDxfId="270">
      <calculatedColumnFormula>Tabela224568910111213141516171819202122[[#This Row],[TREINADO EM]]+Tabela224568910111213141516171819202122[[#This Row],[VALIDADE]]</calculatedColumnFormula>
    </tableColumn>
    <tableColumn id="7" xr3:uid="{117F6265-9C82-4A21-83D0-3F0DD702BA35}" name="CARGA HORARIA" dataDxfId="269"/>
    <tableColumn id="12" xr3:uid="{E0513063-A2AB-4102-B2B3-67B47F0DB814}" name="CONDIÇÃO" dataDxfId="268"/>
    <tableColumn id="13" xr3:uid="{1E62186F-2715-4015-819F-8D966E5798E4}" name="SITUAÇÃO" dataDxfId="267">
      <calculatedColumnFormula>VLOOKUP(Tabela224568910111213141516171819202122[[#This Row],[NOME]],'CADASTRO'!A:GJ,6,0)</calculatedColumnFormula>
    </tableColumn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F3CB1-528C-4078-94C8-F17630E038A5}" name="Tabela22456891011121314151617181920214" displayName="Tabela22456891011121314151617181920214" ref="A1:M159" totalsRowShown="0" headerRowDxfId="261" dataDxfId="260" tableBorderDxfId="259">
  <autoFilter ref="A1:M159" xr:uid="{DE9B0963-D6CF-480B-8417-CFE88A5673D4}"/>
  <sortState xmlns:xlrd2="http://schemas.microsoft.com/office/spreadsheetml/2017/richdata2" ref="A2:M159">
    <sortCondition ref="E1:E159"/>
  </sortState>
  <tableColumns count="13">
    <tableColumn id="8" xr3:uid="{AAEBE738-F484-454A-B2EF-71C9CFACE8C9}" name="ORIGEM" dataDxfId="258"/>
    <tableColumn id="6" xr3:uid="{E5B81786-4B05-4F9E-A9FF-32DA9150E076}" name="FORNECEDOR" dataDxfId="257"/>
    <tableColumn id="16" xr3:uid="{EC43B82F-3F24-4177-8F1E-8BA19BE00F74}" name="INSTRUTOR" dataDxfId="256"/>
    <tableColumn id="1" xr3:uid="{DA34F6C7-9096-43B4-B3B9-E118BA99AA8A}" name="TREINAMENTO" dataDxfId="255"/>
    <tableColumn id="2" xr3:uid="{10BD8C9A-6E18-41A7-BBFF-0258273B69EA}" name="NOME" dataDxfId="254"/>
    <tableColumn id="15" xr3:uid="{FBD183B4-0C27-42CC-961C-3F5A32ED4C68}" name="CARGO" dataDxfId="253">
      <calculatedColumnFormula>VLOOKUP(Tabela22456891011121314151617181920214[[#This Row],[NOME]],'CADASTRO'!A:K,5,0)</calculatedColumnFormula>
    </tableColumn>
    <tableColumn id="3" xr3:uid="{4860F5FE-0CBC-45D0-9781-93B23BA98917}" name="TREINADO EM" dataDxfId="252"/>
    <tableColumn id="4" xr3:uid="{6DA8B340-55D4-4FA1-AC64-E06383447334}" name="VALIDADE" dataDxfId="251"/>
    <tableColumn id="5" xr3:uid="{1CD36E34-6D93-45F9-965D-D9E873B21115}" name="STATUS" dataDxfId="250">
      <calculatedColumnFormula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IF((G2+H2)&gt;(TODAY()),"NO PRAZO", "VENCIDO")))),"N.A.")</calculatedColumnFormula>
    </tableColumn>
    <tableColumn id="14" xr3:uid="{F82F7F92-7D01-4EFD-B8C2-1314B3BB0630}" name="VENCE EM" dataDxfId="249">
      <calculatedColumnFormula>Tabela22456891011121314151617181920214[[#This Row],[TREINADO EM]]+Tabela22456891011121314151617181920214[[#This Row],[VALIDADE]]</calculatedColumnFormula>
    </tableColumn>
    <tableColumn id="7" xr3:uid="{21B008A2-7027-4ECD-ACDC-5DF0C142C8BA}" name="CARGA HORARIA" dataDxfId="248"/>
    <tableColumn id="13" xr3:uid="{459B6C1E-D4DD-430C-847A-CC9AE3A9FC2E}" name="CONDIÇÃO" dataDxfId="247"/>
    <tableColumn id="12" xr3:uid="{2625492F-9983-4879-886F-484B576DBBA7}" name="SITUAÇÃO" dataDxfId="246">
      <calculatedColumnFormula>VLOOKUP(Tabela22456891011121314151617181920214[[#This Row],[NOME]],'CADASTRO'!A:K,6,0)</calculatedColumnFormula>
    </tableColumn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9B4A025-A1F0-4396-8359-BA84D45523EC}" name="Tabela2245689101112131415161718192021" displayName="Tabela2245689101112131415161718192021" ref="A1:M104" totalsRowShown="0" headerRowDxfId="234" dataDxfId="233" tableBorderDxfId="232">
  <autoFilter ref="A1:M104" xr:uid="{DE9B0963-D6CF-480B-8417-CFE88A5673D4}"/>
  <sortState xmlns:xlrd2="http://schemas.microsoft.com/office/spreadsheetml/2017/richdata2" ref="A2:M104">
    <sortCondition ref="E1:E104"/>
  </sortState>
  <tableColumns count="13">
    <tableColumn id="8" xr3:uid="{3A1B30DA-F9D0-4BA4-8EB3-C0315FB157A4}" name="ORIGEM" dataDxfId="231"/>
    <tableColumn id="6" xr3:uid="{E3EFF96D-06DE-4B40-BB89-25F851C34EBF}" name="FORNECEDOR" dataDxfId="230"/>
    <tableColumn id="16" xr3:uid="{2F889EF2-7488-4050-A114-1F3CA7F32D7B}" name="INSTRUTOR" dataDxfId="229"/>
    <tableColumn id="1" xr3:uid="{EA834D0B-769B-4847-AA50-2A6206BD3378}" name="TREINAMENTO" dataDxfId="228"/>
    <tableColumn id="2" xr3:uid="{2AC11AAE-4455-4ADB-BEA5-C08675A99C53}" name="NOME" dataDxfId="227"/>
    <tableColumn id="15" xr3:uid="{F7787A34-EC13-49E8-8D0E-9DC69AA24D23}" name="CARGO" dataDxfId="226">
      <calculatedColumnFormula>VLOOKUP(Tabela2245689101112131415161718192021[[#This Row],[NOME]],'CADASTRO'!A:K,5,0)</calculatedColumnFormula>
    </tableColumn>
    <tableColumn id="3" xr3:uid="{FD72FC4C-E4E6-4180-B6BE-C542130C1015}" name="TREINADO EM" dataDxfId="225"/>
    <tableColumn id="4" xr3:uid="{BA2372DD-933A-4F13-B794-6736EE595ECB}" name="VALIDADE" dataDxfId="224"/>
    <tableColumn id="5" xr3:uid="{F6667F52-1B01-42E9-8542-7A69B6AB2476}" name="STATUS" dataDxfId="223">
      <calculatedColumnFormula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IF((G2+H2)&gt;(TODAY()),"NO PRAZO", "VENCIDO")))),"N.A.")</calculatedColumnFormula>
    </tableColumn>
    <tableColumn id="14" xr3:uid="{46F11446-E619-49E8-907B-6BF7AABE38C0}" name="VENCE EM" dataDxfId="222">
      <calculatedColumnFormula>Tabela2245689101112131415161718192021[[#This Row],[TREINADO EM]]+Tabela2245689101112131415161718192021[[#This Row],[VALIDADE]]</calculatedColumnFormula>
    </tableColumn>
    <tableColumn id="7" xr3:uid="{A5D03336-2E4C-4BDE-B0EC-101869A4B881}" name="CARGA HORARIA" dataDxfId="221"/>
    <tableColumn id="13" xr3:uid="{37C39715-DBAD-4CDA-9E6E-4892C0161292}" name="CONDIÇÃO" dataDxfId="220"/>
    <tableColumn id="12" xr3:uid="{D0248DC8-1887-4667-9F55-599BC38582D7}" name="SITUAÇÃO" dataDxfId="219">
      <calculatedColumnFormula>VLOOKUP(Tabela2245689101112131415161718192021[[#This Row],[NOME]],'CADASTRO'!A:K,6,0)</calculatedColumnFormula>
    </tableColumn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333672E-27AF-44C1-A57B-E6929F3E0BE3}" name="Tabela22456891011121314151617181920212223" displayName="Tabela22456891011121314151617181920212223" ref="A1:M43" totalsRowShown="0" headerRowDxfId="213" dataDxfId="212" tableBorderDxfId="211">
  <autoFilter ref="A1:M43" xr:uid="{DE9B0963-D6CF-480B-8417-CFE88A5673D4}"/>
  <sortState xmlns:xlrd2="http://schemas.microsoft.com/office/spreadsheetml/2017/richdata2" ref="A2:M42">
    <sortCondition ref="E1:E42"/>
  </sortState>
  <tableColumns count="13">
    <tableColumn id="8" xr3:uid="{7A0F01EA-8100-47E9-B952-16B03FBF44DB}" name="ORIGEM" dataDxfId="210"/>
    <tableColumn id="6" xr3:uid="{3E8EEF24-24C9-4242-921D-A2ACE0EC9072}" name="FORNECEDOR" dataDxfId="209"/>
    <tableColumn id="16" xr3:uid="{765C637F-D683-4F2C-AAA9-B021F7049CED}" name="INSTRUTOR" dataDxfId="208"/>
    <tableColumn id="1" xr3:uid="{DD7E3FC4-010A-4ABD-93C2-48352B1A006B}" name="TREINAMENTO" dataDxfId="207"/>
    <tableColumn id="2" xr3:uid="{7518BBD3-829D-40DA-ADCB-6385C12E97FD}" name="NOME" dataDxfId="206"/>
    <tableColumn id="15" xr3:uid="{343B0A16-42EF-4B4E-8456-90F4BBB666A6}" name="CARGO" dataDxfId="205">
      <calculatedColumnFormula>VLOOKUP(Tabela22456891011121314151617181920212223[[#This Row],[NOME]],'CADASTRO'!A:K,5,0)</calculatedColumnFormula>
    </tableColumn>
    <tableColumn id="3" xr3:uid="{3CF875B7-B653-43A0-98C4-5CBEA74F0F02}" name="TREINADO EM" dataDxfId="204"/>
    <tableColumn id="4" xr3:uid="{44EDF652-60C6-4FD8-8288-40B88060E7D0}" name="VALIDADE" dataDxfId="203"/>
    <tableColumn id="5" xr3:uid="{AAF1FDBB-50B1-49DB-A845-0D03220C4168}" name="STATUS" dataDxfId="202">
      <calculatedColumnFormula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IF((G2+H2)&gt;(TODAY()),"NO PRAZO", "VENCIDO")))),"N.A.")</calculatedColumnFormula>
    </tableColumn>
    <tableColumn id="14" xr3:uid="{EFDD45AD-8CE1-4B63-840B-47185326BDBF}" name="VENCE EM" dataDxfId="201">
      <calculatedColumnFormula>Tabela22456891011121314151617181920212223[[#This Row],[TREINADO EM]]+Tabela22456891011121314151617181920212223[[#This Row],[VALIDADE]]</calculatedColumnFormula>
    </tableColumn>
    <tableColumn id="7" xr3:uid="{B4181977-96D4-407A-9268-076FC1F271A4}" name="CARGA HORARIA" dataDxfId="200"/>
    <tableColumn id="13" xr3:uid="{9286BA47-E6B6-4C04-A2F4-970193E41AE1}" name="CONDIÇÃO" dataDxfId="199"/>
    <tableColumn id="12" xr3:uid="{B5957197-5D60-49F1-AF92-6C769047E911}" name="SITUAÇÃO" dataDxfId="198">
      <calculatedColumnFormula>VLOOKUP(Tabela22456891011121314151617181920212223[[#This Row],[NOME]],'CADASTRO'!A:K,6,0)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5C3EC3-DB4C-49BD-9560-98AE017248D8}" name="Tabela2245689101112131415161718192021222330" displayName="Tabela2245689101112131415161718192021222330" ref="A1:M37" totalsRowShown="0" headerRowDxfId="190" dataDxfId="189" tableBorderDxfId="188">
  <autoFilter ref="A1:M37" xr:uid="{DE9B0963-D6CF-480B-8417-CFE88A5673D4}"/>
  <tableColumns count="13">
    <tableColumn id="8" xr3:uid="{7867DF73-C798-4949-8CCB-26F310402AB4}" name="ORIGEM" dataDxfId="187"/>
    <tableColumn id="6" xr3:uid="{9F43B63D-B3F3-440E-B4A5-29E34D2128FD}" name="FORNECEDOR" dataDxfId="186"/>
    <tableColumn id="16" xr3:uid="{1E5F9C9F-48D0-4642-888A-DC14D314BD85}" name="INSTRUTOR" dataDxfId="185"/>
    <tableColumn id="1" xr3:uid="{5F5FA546-829F-497D-A4E5-43ED782B19EF}" name="TREINAMENTO" dataDxfId="184"/>
    <tableColumn id="2" xr3:uid="{E768361C-F5B0-4DE8-BE15-6182FF64127D}" name="NOME" dataDxfId="183"/>
    <tableColumn id="15" xr3:uid="{27DA8B1B-3430-44AC-A2FE-3307F76ECF78}" name="CARGO" dataDxfId="182">
      <calculatedColumnFormula>VLOOKUP(Tabela2245689101112131415161718192021222330[[#This Row],[NOME]],'CADASTRO'!A:K,5,0)</calculatedColumnFormula>
    </tableColumn>
    <tableColumn id="3" xr3:uid="{B8CBF3B8-AF22-4504-AE29-DF76059E291D}" name="TREINADO EM" dataDxfId="181"/>
    <tableColumn id="4" xr3:uid="{930E4591-AB65-4669-9A5B-BFC9D243AB4C}" name="VALIDADE" dataDxfId="180"/>
    <tableColumn id="5" xr3:uid="{00248304-71B4-4C73-A293-07567F77650E}" name="STATUS" dataDxfId="179">
      <calculatedColumnFormula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IF((G2+H2)&gt;(TODAY()),"NO PRAZO", "VENCIDO")))),"N.A.")</calculatedColumnFormula>
    </tableColumn>
    <tableColumn id="14" xr3:uid="{896F0169-6E84-403D-BA27-C6E76A2818D7}" name="VENCE EM" dataDxfId="178">
      <calculatedColumnFormula>Tabela2245689101112131415161718192021222330[[#This Row],[TREINADO EM]]+Tabela2245689101112131415161718192021222330[[#This Row],[VALIDADE]]</calculatedColumnFormula>
    </tableColumn>
    <tableColumn id="7" xr3:uid="{7043737A-DF77-4179-8801-97B4CCD776D4}" name="CARGA HORARIA" dataDxfId="177"/>
    <tableColumn id="13" xr3:uid="{71792124-FA0E-4F96-A75B-231404DB08AE}" name="CONDIÇÃO" dataDxfId="176"/>
    <tableColumn id="12" xr3:uid="{39CEFBF8-05D0-4F4F-BDAE-2802E9A44FB5}" name="SITUAÇÃO" dataDxfId="175">
      <calculatedColumnFormula>VLOOKUP(Tabela2245689101112131415161718192021222330[[#This Row],[NOME]],'CADASTRO'!A:K,6,0)</calculatedColumnFormula>
    </tableColumn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023EFB2-2087-42A5-B8FA-476AAAAAF5EC}" name="Tabela224568910111213141516171819202122232439" displayName="Tabela224568910111213141516171819202122232439" ref="A1:M2" totalsRowShown="0" headerRowDxfId="169" dataDxfId="168" tableBorderDxfId="167">
  <autoFilter ref="A1:M2" xr:uid="{DE9B0963-D6CF-480B-8417-CFE88A5673D4}"/>
  <sortState xmlns:xlrd2="http://schemas.microsoft.com/office/spreadsheetml/2017/richdata2" ref="A2:M2">
    <sortCondition ref="E1:E2"/>
  </sortState>
  <tableColumns count="13">
    <tableColumn id="8" xr3:uid="{F0833E99-293D-49C7-8519-D23D324D516C}" name="ORIGEM" dataDxfId="166"/>
    <tableColumn id="6" xr3:uid="{86DD50EB-C0B1-4C6F-BF1C-00CC183D10FE}" name="FORNECEDOR" dataDxfId="165"/>
    <tableColumn id="16" xr3:uid="{117587C0-99A5-4109-A0A7-3525832E0AE8}" name="INSTRUTOR" dataDxfId="164"/>
    <tableColumn id="1" xr3:uid="{1C03684D-CED9-4687-8767-92FB0C3E7ADD}" name="TREINAMENTO" dataDxfId="163"/>
    <tableColumn id="2" xr3:uid="{5807D729-143D-4E2C-99B6-21977EC74E02}" name="NOME" dataDxfId="162"/>
    <tableColumn id="15" xr3:uid="{A476A1E8-FA24-4BCE-A9D3-D608E53DCF5C}" name="CARGO" dataDxfId="161">
      <calculatedColumnFormula>VLOOKUP(Tabela224568910111213141516171819202122232439[[#This Row],[NOME]],'CADASTRO'!A:K,5,0)</calculatedColumnFormula>
    </tableColumn>
    <tableColumn id="3" xr3:uid="{80CE424D-17E8-48BE-9AF9-3FF5D40E51D1}" name="TREINADO EM" dataDxfId="160"/>
    <tableColumn id="4" xr3:uid="{7FA235A5-EBCF-49F9-9F7F-42C3F5069AB2}" name="VALIDADE" dataDxfId="159"/>
    <tableColumn id="5" xr3:uid="{B50BB782-6224-4C0E-8129-5218909A2670}" name="STATUS" dataDxfId="158">
      <calculatedColumnFormula>IF(Tabela224568910111213141516171819202122232439[[#This Row],[SITUAÇÃO]]="ATIVO",IF(Tabela224568910111213141516171819202122232439[[#This Row],[CONDIÇÃO]]="N.A.","N.A.",
IF(Tabela224568910111213141516171819202122232439[[#This Row],[CONDIÇÃO]]="REPROVADO","REPROVADO",IF(Tabela224568910111213141516171819202122232439[[#This Row],[CONDIÇÃO]]="RECICLADO","HISTORICO",
IF((G2+H2)&gt;(TODAY()),"NO PRAZO", "VENCIDO")))),"N.A.")</calculatedColumnFormula>
    </tableColumn>
    <tableColumn id="14" xr3:uid="{FB31A662-D273-481E-B1A0-3915B79846FD}" name="VENCE EM" dataDxfId="157">
      <calculatedColumnFormula>Tabela224568910111213141516171819202122232439[[#This Row],[TREINADO EM]]+Tabela224568910111213141516171819202122232439[[#This Row],[VALIDADE]]</calculatedColumnFormula>
    </tableColumn>
    <tableColumn id="7" xr3:uid="{4806C6DE-C1FF-40DD-8097-F97EA04259E7}" name="CARGA HORARIA" dataDxfId="156"/>
    <tableColumn id="12" xr3:uid="{0F8159C6-76FD-4C49-9F5F-A5C4CF7E6D6F}" name="CONDIÇÃO" dataDxfId="155"/>
    <tableColumn id="13" xr3:uid="{B84B8A7F-8814-4B39-A555-48597B4A4940}" name="SITUAÇÃO" dataDxfId="154">
      <calculatedColumnFormula>VLOOKUP(Tabela224568910111213141516171819202122232439[[#This Row],[NOME]],'CADASTRO'!A:K,6,0)</calculatedColumnFormula>
    </tableColumn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A43F4AA-A823-46D9-B551-1B9BF26F63B7}" name="Tabela2245689101112131415161718192021222324" displayName="Tabela2245689101112131415161718192021222324" ref="A1:M152" totalsRowShown="0" headerRowDxfId="144" dataDxfId="143" tableBorderDxfId="142">
  <autoFilter ref="A1:M152" xr:uid="{DE9B0963-D6CF-480B-8417-CFE88A5673D4}"/>
  <sortState xmlns:xlrd2="http://schemas.microsoft.com/office/spreadsheetml/2017/richdata2" ref="A2:M152">
    <sortCondition ref="E1:E152"/>
  </sortState>
  <tableColumns count="13">
    <tableColumn id="8" xr3:uid="{FE967795-BCBF-40A1-8BC3-66468970A59B}" name="ORIGEM" dataDxfId="141"/>
    <tableColumn id="6" xr3:uid="{A6D80F49-3B95-4D98-851C-8315E7C9E4A2}" name="FORNECEDOR" dataDxfId="140"/>
    <tableColumn id="16" xr3:uid="{EC5E821E-8454-4DD4-A767-FBD4B90B5A7B}" name="INSTRUTOR" dataDxfId="139"/>
    <tableColumn id="1" xr3:uid="{AB135232-0FFF-4110-B822-B8B7454C41FB}" name="TREINAMENTO" dataDxfId="138"/>
    <tableColumn id="2" xr3:uid="{E6FCC5EB-B950-4548-A262-1BFC9D95BD7F}" name="NOME" dataDxfId="137"/>
    <tableColumn id="15" xr3:uid="{E3A7D1C1-BDD7-4CA7-94E2-54446D2C1DAE}" name="CARGO" dataDxfId="136">
      <calculatedColumnFormula>VLOOKUP(Tabela2245689101112131415161718192021222324[[#This Row],[NOME]],'CADASTRO'!A:K,5,0)</calculatedColumnFormula>
    </tableColumn>
    <tableColumn id="3" xr3:uid="{18140408-F10D-4E65-BEC8-0EBB375B04ED}" name="TREINADO EM" dataDxfId="135"/>
    <tableColumn id="4" xr3:uid="{C64E0C55-DE29-470E-B203-E0DDD465D973}" name="VALIDADE" dataDxfId="134"/>
    <tableColumn id="5" xr3:uid="{A4D71ADF-7C3B-4935-802B-2EFF383B86DF}" name="STATUS" dataDxfId="133">
      <calculatedColumnFormula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IF((G2+H2)&gt;(TODAY()),"NO PRAZO", "VENCIDO")))),"N.A.")</calculatedColumnFormula>
    </tableColumn>
    <tableColumn id="14" xr3:uid="{4D651A06-AA87-4AD1-AD56-4103ED373491}" name="VENCE EM" dataDxfId="132">
      <calculatedColumnFormula>Tabela2245689101112131415161718192021222324[[#This Row],[TREINADO EM]]+Tabela2245689101112131415161718192021222324[[#This Row],[VALIDADE]]</calculatedColumnFormula>
    </tableColumn>
    <tableColumn id="7" xr3:uid="{48D87671-CB1E-4608-972A-5864D9ED222D}" name="CARGA HORARIA" dataDxfId="131"/>
    <tableColumn id="12" xr3:uid="{95D6FBD0-EA7B-4D3C-92C0-C69D08B0D0CB}" name="CONDIÇÃO" dataDxfId="130"/>
    <tableColumn id="13" xr3:uid="{DAA7A09A-3082-494D-8664-871DDAAC60AA}" name="SITUAÇÃO" dataDxfId="129">
      <calculatedColumnFormula>VLOOKUP(Tabela2245689101112131415161718192021222324[[#This Row],[NOME]],'CADASTRO'!A:K,6,0)</calculatedColumnFormula>
    </tableColumn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9F7C2B0-E7B1-49AE-8D10-36B5960824F9}" name="Tabela224568910111213141516171819202122232425" displayName="Tabela224568910111213141516171819202122232425" ref="A1:M142" totalsRowShown="0" headerRowDxfId="119" dataDxfId="118" tableBorderDxfId="117">
  <autoFilter ref="A1:M142" xr:uid="{DE9B0963-D6CF-480B-8417-CFE88A5673D4}"/>
  <sortState xmlns:xlrd2="http://schemas.microsoft.com/office/spreadsheetml/2017/richdata2" ref="A2:M142">
    <sortCondition ref="E1:E142"/>
  </sortState>
  <tableColumns count="13">
    <tableColumn id="8" xr3:uid="{14277821-61E5-47E9-A8CC-CF11F51ACB5A}" name="ORIGEM" dataDxfId="116"/>
    <tableColumn id="6" xr3:uid="{FAA327D4-0D5A-4F9E-A7F8-571A77AEFF17}" name="FORNECEDOR" dataDxfId="115"/>
    <tableColumn id="16" xr3:uid="{442602F9-E99C-4630-BE9C-5710DDC921C5}" name="INSTRUTOR" dataDxfId="114"/>
    <tableColumn id="1" xr3:uid="{CCD31C51-8358-4A73-B06B-1E8F2F238D47}" name="TREINAMENTO" dataDxfId="113"/>
    <tableColumn id="2" xr3:uid="{140B8A8B-8FC8-4BFB-9C9F-747C12A175C8}" name="NOME" dataDxfId="112"/>
    <tableColumn id="15" xr3:uid="{9F28F227-949C-40C1-92C3-8A78EFA1A3BC}" name="CARGO" dataDxfId="111">
      <calculatedColumnFormula>VLOOKUP(Tabela224568910111213141516171819202122232425[[#This Row],[NOME]],'CADASTRO'!A:K,5,0)</calculatedColumnFormula>
    </tableColumn>
    <tableColumn id="3" xr3:uid="{D47BF7B1-DFA5-4492-9C41-E02EE68927D5}" name="TREINADO EM" dataDxfId="110"/>
    <tableColumn id="4" xr3:uid="{58505191-97F9-48E0-9F3A-17D836FA76E9}" name="VALIDADE" dataDxfId="109"/>
    <tableColumn id="5" xr3:uid="{77020DD7-B6DD-46EC-A559-ABD116BA8A80}" name="STATUS" dataDxfId="108">
      <calculatedColumnFormula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IF((G2+H2)&gt;(TODAY()),"NO PRAZO", "VENCIDO")))),"N.A.")</calculatedColumnFormula>
    </tableColumn>
    <tableColumn id="14" xr3:uid="{7C60835C-54B4-4FFC-BAB5-92EB75BB761A}" name="VENCE EM" dataDxfId="107">
      <calculatedColumnFormula>Tabela224568910111213141516171819202122232425[[#This Row],[TREINADO EM]]+Tabela224568910111213141516171819202122232425[[#This Row],[VALIDADE]]</calculatedColumnFormula>
    </tableColumn>
    <tableColumn id="7" xr3:uid="{DE7E3910-B8A7-48E6-87CD-276F991C3BCE}" name="CARGA HORARIA" dataDxfId="106"/>
    <tableColumn id="12" xr3:uid="{63000B77-9A2F-4A2B-A1FE-245EB2DBD585}" name="CONDIÇÃO" dataDxfId="105"/>
    <tableColumn id="13" xr3:uid="{B03B5417-6EDC-4941-BA16-9389E60C97EE}" name="SITUAÇÃO" dataDxfId="104">
      <calculatedColumnFormula>VLOOKUP(Tabela224568910111213141516171819202122232425[[#This Row],[NOME]],'CADASTRO'!A:K,6,0)</calculatedColumnFormula>
    </tableColumn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07E2DD3-90C1-4916-BF02-E8BBEABD1BC9}" name="Tabela22456891011121314151617181920212223242526" displayName="Tabela22456891011121314151617181920212223242526" ref="A1:M57" totalsRowShown="0" headerRowDxfId="98" dataDxfId="97" tableBorderDxfId="96">
  <autoFilter ref="A1:M57" xr:uid="{DE9B0963-D6CF-480B-8417-CFE88A5673D4}"/>
  <sortState xmlns:xlrd2="http://schemas.microsoft.com/office/spreadsheetml/2017/richdata2" ref="A2:M57">
    <sortCondition ref="E1:E57"/>
  </sortState>
  <tableColumns count="13">
    <tableColumn id="8" xr3:uid="{A803B8E1-4341-4F0D-8FB0-D4194C4717D3}" name="ORIGEM" dataDxfId="95"/>
    <tableColumn id="6" xr3:uid="{C2642D02-3DC2-43BB-815E-37E0E7F47C06}" name="FORNECEDOR" dataDxfId="94"/>
    <tableColumn id="16" xr3:uid="{2607525F-E1E1-4419-AA2C-AF7380E65221}" name="INSTRUTOR" dataDxfId="93"/>
    <tableColumn id="1" xr3:uid="{FF484EB5-2C5E-4270-BCEF-48C7AFB04529}" name="TREINAMENTO" dataDxfId="92"/>
    <tableColumn id="2" xr3:uid="{6D593EB1-D38E-40DF-9F31-75FF662319F7}" name="NOME" dataDxfId="91"/>
    <tableColumn id="15" xr3:uid="{DDBC5E96-2DBD-4A06-9ADB-A56BC35B82BE}" name="CARGO" dataDxfId="90">
      <calculatedColumnFormula>VLOOKUP(Tabela22456891011121314151617181920212223242526[[#This Row],[NOME]],'CADASTRO'!A:K,5,0)</calculatedColumnFormula>
    </tableColumn>
    <tableColumn id="3" xr3:uid="{69EAE0EE-C32E-4B7F-BDA3-5B7E7C0FECA9}" name="TREINADO EM" dataDxfId="89"/>
    <tableColumn id="4" xr3:uid="{0B1D2CD4-725F-4672-8553-9FB0301D70B6}" name="VALIDADE" dataDxfId="88"/>
    <tableColumn id="5" xr3:uid="{4A56B6F0-8291-4E8A-A710-AC4087824D75}" name="STATUS" dataDxfId="87">
      <calculatedColumnFormula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IF((G2+H2)&gt;(TODAY()),"NO PRAZO", "VENCIDO")))),"N.A.")</calculatedColumnFormula>
    </tableColumn>
    <tableColumn id="14" xr3:uid="{13AD9375-56D5-4F6E-B307-46B937C23483}" name="VENCE EM" dataDxfId="86">
      <calculatedColumnFormula>Tabela22456891011121314151617181920212223242526[[#This Row],[TREINADO EM]]+Tabela22456891011121314151617181920212223242526[[#This Row],[VALIDADE]]</calculatedColumnFormula>
    </tableColumn>
    <tableColumn id="7" xr3:uid="{0E0C3BCC-9329-4B5B-AB64-A750D5F9F82D}" name="CARGA HORARIA" dataDxfId="85"/>
    <tableColumn id="13" xr3:uid="{C556B62C-31F1-4921-A27E-3FE040D4731A}" name="CONDIÇÃO" dataDxfId="84"/>
    <tableColumn id="12" xr3:uid="{3E450573-630E-4AD7-B981-A179888918A2}" name="SITUAÇÃO" dataDxfId="83">
      <calculatedColumnFormula>VLOOKUP(Tabela22456891011121314151617181920212223242526[[#This Row],[NOME]],'CADASTRO'!A:K,6,0)</calculatedColumnFormula>
    </tableColumn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15DB7A3-3483-4B23-B4BC-96E4B7951822}" name="Tabela2245689101112131415161718192021222324252643" displayName="Tabela2245689101112131415161718192021222324252643" ref="A1:M69" totalsRowShown="0" headerRowDxfId="77" dataDxfId="76" tableBorderDxfId="75">
  <autoFilter ref="A1:M69" xr:uid="{DE9B0963-D6CF-480B-8417-CFE88A5673D4}"/>
  <sortState xmlns:xlrd2="http://schemas.microsoft.com/office/spreadsheetml/2017/richdata2" ref="A2:M69">
    <sortCondition ref="E1:E69"/>
  </sortState>
  <tableColumns count="13">
    <tableColumn id="8" xr3:uid="{9EB48C70-366B-4ED7-A738-B520DC3C1BC3}" name="ORIGEM" dataDxfId="74"/>
    <tableColumn id="6" xr3:uid="{DA486A16-823E-43ED-8ED4-CD9FA89435CB}" name="FORNECEDOR" dataDxfId="73"/>
    <tableColumn id="16" xr3:uid="{0FEA7C82-AAC0-4346-8656-07512A4152B2}" name="INSTRUTOR" dataDxfId="72"/>
    <tableColumn id="1" xr3:uid="{1502DE09-87B1-44C7-9325-22C8E53BE872}" name="TREINAMENTO" dataDxfId="71"/>
    <tableColumn id="2" xr3:uid="{0114897A-84A1-467F-8B4F-C7D9B313FFD8}" name="NOME" dataDxfId="70"/>
    <tableColumn id="15" xr3:uid="{742F8E34-9439-4607-9720-13EBAC5282D7}" name="CARGO" dataDxfId="69">
      <calculatedColumnFormula>VLOOKUP(Tabela2245689101112131415161718192021222324252643[[#This Row],[NOME]],'CADASTRO'!A:K,5,0)</calculatedColumnFormula>
    </tableColumn>
    <tableColumn id="3" xr3:uid="{D6DDFA98-FC45-491E-A507-E261B1C18AC5}" name="TREINADO EM" dataDxfId="68"/>
    <tableColumn id="4" xr3:uid="{8F4686B4-7502-4BE5-8BC8-B5D6FB66EFB2}" name="VALIDADE" dataDxfId="67"/>
    <tableColumn id="5" xr3:uid="{AF4D14BF-D626-4968-A996-AE8B01E43C10}" name="STATUS" dataDxfId="66">
      <calculatedColumnFormula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IF((G2+H2)&gt;(TODAY()),"NO PRAZO", "VENCIDO")))),"N.A.")</calculatedColumnFormula>
    </tableColumn>
    <tableColumn id="14" xr3:uid="{C30140A3-FEB4-4E4E-BE01-B1966FDFC0DB}" name="VENCE EM" dataDxfId="65">
      <calculatedColumnFormula>Tabela2245689101112131415161718192021222324252643[[#This Row],[TREINADO EM]]+Tabela2245689101112131415161718192021222324252643[[#This Row],[VALIDADE]]</calculatedColumnFormula>
    </tableColumn>
    <tableColumn id="7" xr3:uid="{E20146AC-2467-4553-AA6A-5A31E650746E}" name="CARGA HORARIA" dataDxfId="64"/>
    <tableColumn id="13" xr3:uid="{2119204E-A29F-4FDC-8C48-B86401C20A49}" name="CONDIÇÃO" dataDxfId="63"/>
    <tableColumn id="12" xr3:uid="{CA3DC5D4-285C-49B6-B0C2-7E42DA184C66}" name="SITUAÇÃO" dataDxfId="62">
      <calculatedColumnFormula>VLOOKUP(Tabela2245689101112131415161718192021222324252643[[#This Row],[NOME]],'CADASTRO'!A:K,6,0)</calculatedColumnFormula>
    </tableColumn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9FE91C9-40B2-4C63-A26F-B4F911BF61C1}" name="Tabela2245689101112131415161718192021222324252627293136" displayName="Tabela2245689101112131415161718192021222324252627293136" ref="A1:M29" totalsRowShown="0" headerRowDxfId="56" tableBorderDxfId="55">
  <autoFilter ref="A1:M29" xr:uid="{DE9B0963-D6CF-480B-8417-CFE88A5673D4}"/>
  <sortState xmlns:xlrd2="http://schemas.microsoft.com/office/spreadsheetml/2017/richdata2" ref="A2:M28">
    <sortCondition ref="E1:E28"/>
  </sortState>
  <tableColumns count="13">
    <tableColumn id="8" xr3:uid="{F572F29D-65C6-451F-B21B-E9F257985D17}" name="ORIGEM"/>
    <tableColumn id="6" xr3:uid="{A9E60D18-5992-45F4-BD69-1BE3A2E95B0B}" name="FORNECEDOR"/>
    <tableColumn id="16" xr3:uid="{BBE3EB57-6201-4E15-8513-A15472FFF6AE}" name="INSTRUTOR"/>
    <tableColumn id="1" xr3:uid="{A118E0FA-1824-4337-9576-E7454C495F2E}" name="TREINAMENTO"/>
    <tableColumn id="2" xr3:uid="{0AD506D7-856C-4055-9FE6-19F0173C13B5}" name="NOME" dataDxfId="54"/>
    <tableColumn id="15" xr3:uid="{CD7E66B0-EB5C-420E-881B-FDE3C8837EB4}" name="CARGO" dataDxfId="53">
      <calculatedColumnFormula>VLOOKUP(Tabela2245689101112131415161718192021222324252627293136[[#This Row],[NOME]],'CADASTRO'!A:K,5,0)</calculatedColumnFormula>
    </tableColumn>
    <tableColumn id="3" xr3:uid="{CF0D6A14-BB5C-4FE4-9DAA-207CDCDB6EFA}" name="TREINADO EM" dataDxfId="52"/>
    <tableColumn id="4" xr3:uid="{77A39926-7B24-4E60-9CD6-ECD465A6D7BE}" name="VALIDADE" dataDxfId="51"/>
    <tableColumn id="5" xr3:uid="{8C779C83-715E-4EA6-82D2-9E7094640389}" name="STATUS" dataDxfId="50">
      <calculatedColumnFormula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IF((G2+H2)&gt;(TODAY()),"NO PRAZO", "VENCIDO")))),"N.A.")</calculatedColumnFormula>
    </tableColumn>
    <tableColumn id="14" xr3:uid="{41911993-F0E7-4550-BE24-996AE50B0D82}" name="VENCE EM" dataDxfId="49">
      <calculatedColumnFormula>Tabela2245689101112131415161718192021222324252627293136[[#This Row],[TREINADO EM]]+Tabela2245689101112131415161718192021222324252627293136[[#This Row],[VALIDADE]]</calculatedColumnFormula>
    </tableColumn>
    <tableColumn id="7" xr3:uid="{33199DB7-4881-47C5-9280-176431A1E247}" name="CARGA HORARIA"/>
    <tableColumn id="12" xr3:uid="{3A4E6A83-AA31-44F5-8DF0-680BF5171EB6}" name="CONDIÇÃO"/>
    <tableColumn id="13" xr3:uid="{BEEA0C6F-C350-43E9-BDB6-A06ED82661FE}" name="SITUAÇÃO" dataDxfId="48">
      <calculatedColumnFormula>VLOOKUP(Tabela2245689101112131415161718192021222324252627293136[[#This Row],[NOME]],'CADASTRO'!A:K,6,0)</calculatedColumnFormula>
    </tableColumn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243D4EF-D82E-4431-9E89-3C6C16C7B930}" name="Tabela22456891011121314151617181920212223242526272931" displayName="Tabela22456891011121314151617181920212223242526272931" ref="A1:M37" totalsRowShown="0" headerRowDxfId="42" tableBorderDxfId="41">
  <autoFilter ref="A1:M37" xr:uid="{DE9B0963-D6CF-480B-8417-CFE88A5673D4}"/>
  <sortState xmlns:xlrd2="http://schemas.microsoft.com/office/spreadsheetml/2017/richdata2" ref="A2:M37">
    <sortCondition ref="E1:E37"/>
  </sortState>
  <tableColumns count="13">
    <tableColumn id="8" xr3:uid="{07A479FB-3667-450E-ACF9-F649D8F89F33}" name="ORIGEM"/>
    <tableColumn id="6" xr3:uid="{5C2F476C-B8E4-4332-862B-BAFE3A43DB53}" name="FORNECEDOR"/>
    <tableColumn id="16" xr3:uid="{171A02E8-8CE7-43FC-8BE1-991EDD237E36}" name="INSTRUTOR"/>
    <tableColumn id="1" xr3:uid="{43375394-E70A-4DAC-A70F-1B3CE9E93146}" name="TREINAMENTO"/>
    <tableColumn id="2" xr3:uid="{1738ECEC-51BE-4378-BB1B-91A4C3CC7DA3}" name="NOME" dataDxfId="40"/>
    <tableColumn id="15" xr3:uid="{FBB68501-A322-4141-B8FE-F0B7A6DB2903}" name="CARGO" dataDxfId="39">
      <calculatedColumnFormula>VLOOKUP(Tabela22456891011121314151617181920212223242526272931[[#This Row],[NOME]],'CADASTRO'!A:K,5,0)</calculatedColumnFormula>
    </tableColumn>
    <tableColumn id="3" xr3:uid="{D4C4EC7F-1CEB-4D20-AF96-5E6EAEA7B915}" name="TREINADO EM" dataDxfId="38"/>
    <tableColumn id="4" xr3:uid="{D520B480-1C7A-4891-BD45-142DD3D46A51}" name="VALIDADE" dataDxfId="37"/>
    <tableColumn id="5" xr3:uid="{1777A480-EBA3-42C8-BA2B-BB5C2C8C6821}" name="STATUS" dataDxfId="36">
      <calculatedColumnFormula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IF((G2+H2)&gt;(TODAY()),"NO PRAZO", "VENCIDO")))),"N.A.")</calculatedColumnFormula>
    </tableColumn>
    <tableColumn id="14" xr3:uid="{BC571F06-BC47-4C83-911F-6AC0C62581E2}" name="VENCE EM" dataDxfId="35">
      <calculatedColumnFormula>Tabela22456891011121314151617181920212223242526272931[[#This Row],[TREINADO EM]]+Tabela22456891011121314151617181920212223242526272931[[#This Row],[VALIDADE]]</calculatedColumnFormula>
    </tableColumn>
    <tableColumn id="7" xr3:uid="{E1FB411C-9185-4945-B0B3-4D32FA15417C}" name="CARGA HORARIA"/>
    <tableColumn id="12" xr3:uid="{F494D65E-477A-41B6-9ED8-D1B8A989BC9E}" name="CONDIÇÃO"/>
    <tableColumn id="13" xr3:uid="{F59E1602-1973-4D36-BF1A-C18F0B29167E}" name="SITUAÇÃO" dataDxfId="34">
      <calculatedColumnFormula>VLOOKUP(Tabela22456891011121314151617181920212223242526272931[[#This Row],[NOME]],'CADASTRO'!A:K,6,0)</calculatedColumnFormula>
    </tableColumn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866E261-B64F-4EFC-951E-8B6D012CB01C}" name="Tabela224568910111213141516171819202122232425262729313638" displayName="Tabela224568910111213141516171819202122232425262729313638" ref="A1:M10" totalsRowShown="0" headerRowDxfId="28" tableBorderDxfId="27">
  <autoFilter ref="A1:M10" xr:uid="{3866E261-B64F-4EFC-951E-8B6D012CB01C}"/>
  <tableColumns count="13">
    <tableColumn id="8" xr3:uid="{76EB0555-D5DE-493C-A400-F31267F1081E}" name="ORIGEM"/>
    <tableColumn id="6" xr3:uid="{008F2AC5-9E6E-4664-BC79-F26CDF66995D}" name="FORNECEDOR"/>
    <tableColumn id="16" xr3:uid="{C34C4C59-3B1D-4EFB-B913-6F47D465BCF5}" name="INSTRUTOR"/>
    <tableColumn id="1" xr3:uid="{35E0848B-4201-4020-BEEA-A14E971D4C4F}" name="TREINAMENTO"/>
    <tableColumn id="2" xr3:uid="{A068C6A8-1AB9-4318-895B-77443FB819F7}" name="NOME"/>
    <tableColumn id="15" xr3:uid="{AE9D15B0-95CA-4E60-AC3C-AB0370230099}" name="CARGO" dataDxfId="26">
      <calculatedColumnFormula>VLOOKUP(Tabela224568910111213141516171819202122232425262729313638[[#This Row],[NOME]],'CADASTRO'!A:K,5,0)</calculatedColumnFormula>
    </tableColumn>
    <tableColumn id="3" xr3:uid="{8EDBDB85-D8E1-4025-8E2A-E5B58DDDFF92}" name="TREINADO EM" dataDxfId="25"/>
    <tableColumn id="4" xr3:uid="{5415FD97-646A-4B5D-951A-C42543CD160B}" name="VALIDADE" dataDxfId="24"/>
    <tableColumn id="5" xr3:uid="{EBC30CCC-BBFE-4A71-A25E-A644614801E3}" name="STATUS" dataDxfId="23">
      <calculatedColumnFormula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IF((G2+H2)&gt;(TODAY()),"NO PRAZO", "VENCIDO")))),"N.A.")</calculatedColumnFormula>
    </tableColumn>
    <tableColumn id="14" xr3:uid="{2CB93CB1-66F8-494B-A27D-6929DE6A4A6B}" name="VENCE EM" dataDxfId="22">
      <calculatedColumnFormula>Tabela224568910111213141516171819202122232425262729313638[[#This Row],[TREINADO EM]]+Tabela224568910111213141516171819202122232425262729313638[[#This Row],[VALIDADE]]</calculatedColumnFormula>
    </tableColumn>
    <tableColumn id="7" xr3:uid="{16103195-4C23-42A7-B765-4D3520ADF8F9}" name="CARGA HORARIA"/>
    <tableColumn id="12" xr3:uid="{0F9FFAD2-A810-4A61-88B4-5B6A51D3DFC2}" name="CONDIÇÃO"/>
    <tableColumn id="13" xr3:uid="{D829E0FE-760C-49CC-82FB-F1781050D06B}" name="SITUAÇÃO" dataDxfId="21">
      <calculatedColumnFormula>VLOOKUP(Tabela224568910111213141516171819202122232425262729313638[[#This Row],[NOME]],'CADASTRO'!A:K,6,0)</calculatedColumnFormula>
    </tableColumn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082AE6B-B259-4023-9950-1A3746CE5447}" name="COMPLICE" displayName="COMPLICE" ref="A1:M378" totalsRowShown="0" headerRowDxfId="15" dataDxfId="14" tableBorderDxfId="13">
  <autoFilter ref="A1:M378" xr:uid="{D082AE6B-B259-4023-9950-1A3746CE5447}"/>
  <sortState xmlns:xlrd2="http://schemas.microsoft.com/office/spreadsheetml/2017/richdata2" ref="A2:M378">
    <sortCondition ref="E1:E378"/>
  </sortState>
  <tableColumns count="13">
    <tableColumn id="8" xr3:uid="{94974287-F145-43D8-B217-F5C2AC2F6EF2}" name="ORIGEM" dataDxfId="12"/>
    <tableColumn id="6" xr3:uid="{07C5B2CD-924C-4913-A62A-C72D376C23FD}" name="FORNECEDOR" dataDxfId="11"/>
    <tableColumn id="16" xr3:uid="{F3041144-A451-490A-8E14-63C05270C132}" name="INSTRUTOR" dataDxfId="10"/>
    <tableColumn id="1" xr3:uid="{0724FDD7-6648-425A-ACC9-2B02F9B57218}" name="TREINAMENTO" dataDxfId="9"/>
    <tableColumn id="2" xr3:uid="{724E95EF-225D-4681-A4E1-ABA643811FAD}" name="NOME" dataDxfId="8"/>
    <tableColumn id="15" xr3:uid="{98088EEE-9DF1-4BEB-A63A-6952D4579FC2}" name="CARGO" dataDxfId="7">
      <calculatedColumnFormula>VLOOKUP(COMPLICE[[#This Row],[NOME]],'CADASTRO'!A:K,5,0)</calculatedColumnFormula>
    </tableColumn>
    <tableColumn id="3" xr3:uid="{3FD6C2FF-4433-4036-B9F6-D342FBF01A0E}" name="TREINADO EM" dataDxfId="6"/>
    <tableColumn id="4" xr3:uid="{A19D5414-0609-47EA-8DC3-DB2148682053}" name="VALIDADE" dataDxfId="5"/>
    <tableColumn id="5" xr3:uid="{9BC5F3EF-EA9E-495A-AA86-DF39BCD0BE6F}" name="STATUS" dataDxfId="4">
      <calculatedColumnFormula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32B6F4C1-55DA-4A65-B1CF-42E425B1F1C9}" name="VENCE EM" dataDxfId="3">
      <calculatedColumnFormula>COMPLICE[[#This Row],[TREINADO EM]]+COMPLICE[[#This Row],[VALIDADE]]</calculatedColumnFormula>
    </tableColumn>
    <tableColumn id="7" xr3:uid="{DA01C38A-D063-4C4E-901B-372C950430E2}" name="CARGA HORARIA" dataDxfId="2"/>
    <tableColumn id="12" xr3:uid="{286F0DBF-5ED3-4E1F-8709-268A2493F91E}" name="CONDIÇÃO" dataDxfId="1"/>
    <tableColumn id="13" xr3:uid="{6EDA5097-9608-4278-AE09-26EEC258B1E2}" name="SITUAÇÃO" dataDxfId="0">
      <calculatedColumnFormula>VLOOKUP(COMPLICE[[#This Row],[NOME]],'CADASTRO'!A:K,6,0)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FC7A40-A305-45F9-A1CA-4DCF614ACBF0}">
  <we:reference id="8a512e2b-c04e-4c06-9235-11b6cd59f584" version="1.26.0.0" store="EXCatalog" storeType="EXCatalog"/>
  <we:alternateReferences>
    <we:reference id="WA200000169" version="1.26.0.0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:b:/s/TreinamentosPiumhi/IQBWTT9F_R2YQ4jYUAVRsm3WAY2cVc0qFF5GqScusQwTcX0?e=Wy0V8e" TargetMode="External"/><Relationship Id="rId21" Type="http://schemas.openxmlformats.org/officeDocument/2006/relationships/hyperlink" Target="../../../../:b:/s/TreinamentosPiumhi/IQBWTT9F_R2YQ4jYUAVRsm3WAY2cVc0qFF5GqScusQwTcX0?e=BgviVR" TargetMode="External"/><Relationship Id="rId42" Type="http://schemas.openxmlformats.org/officeDocument/2006/relationships/hyperlink" Target="../../../../:b:/s/TreinamentosPiumhi/IQD3hss306LlTJ6sQqjGnjbqAV9ChVXtjQ44Dvdz4A3QTKM?e=vePEfZ" TargetMode="External"/><Relationship Id="rId47" Type="http://schemas.openxmlformats.org/officeDocument/2006/relationships/hyperlink" Target="../../../../:i:/s/TreinamentosPiumhi/IQCAwCQwX5EHT6KPIneWHn0xATYFxzDVWbmsko2_Anb-ooo?e=r1RFJc" TargetMode="External"/><Relationship Id="rId63" Type="http://schemas.openxmlformats.org/officeDocument/2006/relationships/hyperlink" Target="../../../../:i:/s/TreinamentosPiumhi/IQCAwCQwX5EHT6KPIneWHn0xATYFxzDVWbmsko2_Anb-ooo?e=r1RFJc" TargetMode="External"/><Relationship Id="rId68" Type="http://schemas.openxmlformats.org/officeDocument/2006/relationships/hyperlink" Target="../../../../:i:/s/TreinamentosPiumhi/IQCAwCQwX5EHT6KPIneWHn0xATYFxzDVWbmsko2_Anb-ooo?e=r1RFJc" TargetMode="External"/><Relationship Id="rId84" Type="http://schemas.openxmlformats.org/officeDocument/2006/relationships/hyperlink" Target="../../../../:b:/s/TreinamentosPiumhi/IQD9CuBePojLR4xaQbjqrCIVAWZCDFNWXXYT4SP8igtw8ZA?e=Cmoqb9" TargetMode="External"/><Relationship Id="rId89" Type="http://schemas.openxmlformats.org/officeDocument/2006/relationships/hyperlink" Target="../../../../:b:/s/TreinamentosPiumhi/IQBldClHREhuRJiYN8KPJ06HAS4qfeFUPfChtKiN8k5cTLQ?e=BhnHyX" TargetMode="External"/><Relationship Id="rId16" Type="http://schemas.openxmlformats.org/officeDocument/2006/relationships/hyperlink" Target="../../../../:b:/s/TreinamentosPiumhi/IQBWTT9F_R2YQ4jYUAVRsm3WAY2cVc0qFF5GqScusQwTcX0?e=BgviVR" TargetMode="External"/><Relationship Id="rId11" Type="http://schemas.openxmlformats.org/officeDocument/2006/relationships/hyperlink" Target="../../../../:b:/s/TreinamentosPiumhi/IQBWTT9F_R2YQ4jYUAVRsm3WAY2cVc0qFF5GqScusQwTcX0?e=tFSfzG" TargetMode="External"/><Relationship Id="rId32" Type="http://schemas.openxmlformats.org/officeDocument/2006/relationships/hyperlink" Target="../../../../:b:/s/TreinamentosPiumhi/IQChZJASuJoNSpQbB3EoWeAEAcyu15BXImgF4DwaF-u5z_8?e=BFthBH" TargetMode="External"/><Relationship Id="rId37" Type="http://schemas.openxmlformats.org/officeDocument/2006/relationships/hyperlink" Target="../../../../:b:/s/TreinamentosPiumhi/IQCevVmwAnXFS7FyH86iWDAYAe01615vG9k6v1VTug5xR4E?e=nvBDHx" TargetMode="External"/><Relationship Id="rId53" Type="http://schemas.openxmlformats.org/officeDocument/2006/relationships/hyperlink" Target="../../../../:i:/s/TreinamentosPiumhi/IQCAwCQwX5EHT6KPIneWHn0xATYFxzDVWbmsko2_Anb-ooo?e=r1RFJc" TargetMode="External"/><Relationship Id="rId58" Type="http://schemas.openxmlformats.org/officeDocument/2006/relationships/hyperlink" Target="../../../../:i:/s/TreinamentosPiumhi/IQCAwCQwX5EHT6KPIneWHn0xATYFxzDVWbmsko2_Anb-ooo?e=r1RFJc" TargetMode="External"/><Relationship Id="rId74" Type="http://schemas.openxmlformats.org/officeDocument/2006/relationships/hyperlink" Target="../../../../:i:/s/TreinamentosPiumhi/IQCAwCQwX5EHT6KPIneWHn0xATYFxzDVWbmsko2_Anb-ooo?e=r1RFJc" TargetMode="External"/><Relationship Id="rId79" Type="http://schemas.openxmlformats.org/officeDocument/2006/relationships/hyperlink" Target="../../../../:b:/s/TreinamentosPiumhi/IQDZJW8r3wYHS6EH4CXSpMTMAR89L0PmMSf-aR44VdQyhUU?e=A4Tja6" TargetMode="External"/><Relationship Id="rId5" Type="http://schemas.openxmlformats.org/officeDocument/2006/relationships/hyperlink" Target="../../../../:b:/s/TreinamentosPiumhi/IQBWTT9F_R2YQ4jYUAVRsm3WAY2cVc0qFF5GqScusQwTcX0?e=xSHcd1" TargetMode="External"/><Relationship Id="rId90" Type="http://schemas.openxmlformats.org/officeDocument/2006/relationships/hyperlink" Target="../../../../:b:/s/TreinamentosPiumhi/IQBr-OApS3KeTqPMFkulZz8NAQCvXwtguGTEqvtfLrcL6cs?e=g2w3rZ" TargetMode="External"/><Relationship Id="rId95" Type="http://schemas.openxmlformats.org/officeDocument/2006/relationships/table" Target="../tables/table3.xml"/><Relationship Id="rId22" Type="http://schemas.openxmlformats.org/officeDocument/2006/relationships/hyperlink" Target="../../../../:b:/s/TreinamentosPiumhi/IQBWTT9F_R2YQ4jYUAVRsm3WAY2cVc0qFF5GqScusQwTcX0?e=BgviVR" TargetMode="External"/><Relationship Id="rId27" Type="http://schemas.openxmlformats.org/officeDocument/2006/relationships/hyperlink" Target="../../../../:b:/s/TreinamentosPiumhi/IQBWTT9F_R2YQ4jYUAVRsm3WAY2cVc0qFF5GqScusQwTcX0?e=Wy0V8e" TargetMode="External"/><Relationship Id="rId43" Type="http://schemas.openxmlformats.org/officeDocument/2006/relationships/hyperlink" Target="../../../../:b:/s/TreinamentosPiumhi/IQD3hss306LlTJ6sQqjGnjbqAV9ChVXtjQ44Dvdz4A3QTKM?e=vePEfZ" TargetMode="External"/><Relationship Id="rId48" Type="http://schemas.openxmlformats.org/officeDocument/2006/relationships/hyperlink" Target="../../../../:i:/s/TreinamentosPiumhi/IQCAwCQwX5EHT6KPIneWHn0xATYFxzDVWbmsko2_Anb-ooo?e=r1RFJc" TargetMode="External"/><Relationship Id="rId64" Type="http://schemas.openxmlformats.org/officeDocument/2006/relationships/hyperlink" Target="../../../../:i:/s/TreinamentosPiumhi/IQCAwCQwX5EHT6KPIneWHn0xATYFxzDVWbmsko2_Anb-ooo?e=r1RFJc" TargetMode="External"/><Relationship Id="rId69" Type="http://schemas.openxmlformats.org/officeDocument/2006/relationships/hyperlink" Target="../../../../:i:/s/TreinamentosPiumhi/IQCAwCQwX5EHT6KPIneWHn0xATYFxzDVWbmsko2_Anb-ooo?e=r1RFJc" TargetMode="External"/><Relationship Id="rId8" Type="http://schemas.openxmlformats.org/officeDocument/2006/relationships/hyperlink" Target="../../../../:b:/s/TreinamentosPiumhi/IQBWTT9F_R2YQ4jYUAVRsm3WAY2cVc0qFF5GqScusQwTcX0?e=xSHcd1" TargetMode="External"/><Relationship Id="rId51" Type="http://schemas.openxmlformats.org/officeDocument/2006/relationships/hyperlink" Target="../../../../:i:/s/TreinamentosPiumhi/IQCAwCQwX5EHT6KPIneWHn0xATYFxzDVWbmsko2_Anb-ooo?e=r1RFJc" TargetMode="External"/><Relationship Id="rId72" Type="http://schemas.openxmlformats.org/officeDocument/2006/relationships/hyperlink" Target="../../../../:i:/s/TreinamentosPiumhi/IQCAwCQwX5EHT6KPIneWHn0xATYFxzDVWbmsko2_Anb-ooo?e=r1RFJc" TargetMode="External"/><Relationship Id="rId80" Type="http://schemas.openxmlformats.org/officeDocument/2006/relationships/hyperlink" Target="../../../../:b:/s/TreinamentosPiumhi/IQD9vG_uu6GMRZM-18x-J_GfAYf5cPYS--qh_rGSU29Y1gI?e=4PVg57" TargetMode="External"/><Relationship Id="rId85" Type="http://schemas.openxmlformats.org/officeDocument/2006/relationships/hyperlink" Target="../../../../:b:/s/TreinamentosPiumhi/IQD9CuBePojLR4xaQbjqrCIVAWZCDFNWXXYT4SP8igtw8ZA?e=Cmoqb9" TargetMode="External"/><Relationship Id="rId93" Type="http://schemas.openxmlformats.org/officeDocument/2006/relationships/hyperlink" Target="../../../../:b:/s/TreinamentosPiumhi/IQB8VWqqCypbSqBGBSjTp1t-AVffm-Ym08rph1RJWxMwNbA?e=Z0EohC" TargetMode="External"/><Relationship Id="rId3" Type="http://schemas.openxmlformats.org/officeDocument/2006/relationships/hyperlink" Target="../../../../:b:/s/TreinamentosPiumhi/IQBWTT9F_R2YQ4jYUAVRsm3WAY2cVc0qFF5GqScusQwTcX0?e=Vi44jA" TargetMode="External"/><Relationship Id="rId12" Type="http://schemas.openxmlformats.org/officeDocument/2006/relationships/hyperlink" Target="../../../../:b:/s/TreinamentosPiumhi/IQBWTT9F_R2YQ4jYUAVRsm3WAY2cVc0qFF5GqScusQwTcX0?e=rBSXHM" TargetMode="External"/><Relationship Id="rId17" Type="http://schemas.openxmlformats.org/officeDocument/2006/relationships/hyperlink" Target="../../../../:b:/s/TreinamentosPiumhi/IQBWTT9F_R2YQ4jYUAVRsm3WAY2cVc0qFF5GqScusQwTcX0?e=BgviVR" TargetMode="External"/><Relationship Id="rId25" Type="http://schemas.openxmlformats.org/officeDocument/2006/relationships/hyperlink" Target="../../../../:b:/s/TreinamentosPiumhi/IQBWTT9F_R2YQ4jYUAVRsm3WAY2cVc0qFF5GqScusQwTcX0?e=eRDMrA" TargetMode="External"/><Relationship Id="rId33" Type="http://schemas.openxmlformats.org/officeDocument/2006/relationships/hyperlink" Target="../../../../:b:/s/TreinamentosPiumhi/IQChZJASuJoNSpQbB3EoWeAEAcyu15BXImgF4DwaF-u5z_8?e=BFthBH" TargetMode="External"/><Relationship Id="rId38" Type="http://schemas.openxmlformats.org/officeDocument/2006/relationships/hyperlink" Target="../../../../:b:/s/TreinamentosPiumhi/IQCRDZJqUXSLTYNjEAfL9USRAbr9K_Hl4cm-3ZXCxr4oOUU?e=Atz0AM" TargetMode="External"/><Relationship Id="rId46" Type="http://schemas.openxmlformats.org/officeDocument/2006/relationships/hyperlink" Target="../../../../:i:/s/TreinamentosPiumhi/IQCAwCQwX5EHT6KPIneWHn0xATYFxzDVWbmsko2_Anb-ooo?e=r1RFJc" TargetMode="External"/><Relationship Id="rId59" Type="http://schemas.openxmlformats.org/officeDocument/2006/relationships/hyperlink" Target="../../../../:i:/s/TreinamentosPiumhi/IQCAwCQwX5EHT6KPIneWHn0xATYFxzDVWbmsko2_Anb-ooo?e=r1RFJc" TargetMode="External"/><Relationship Id="rId67" Type="http://schemas.openxmlformats.org/officeDocument/2006/relationships/hyperlink" Target="../../../../:i:/s/TreinamentosPiumhi/IQCAwCQwX5EHT6KPIneWHn0xATYFxzDVWbmsko2_Anb-ooo?e=r1RFJc" TargetMode="External"/><Relationship Id="rId20" Type="http://schemas.openxmlformats.org/officeDocument/2006/relationships/hyperlink" Target="../../../../:b:/s/TreinamentosPiumhi/IQBWTT9F_R2YQ4jYUAVRsm3WAY2cVc0qFF5GqScusQwTcX0?e=BgviVR" TargetMode="External"/><Relationship Id="rId41" Type="http://schemas.openxmlformats.org/officeDocument/2006/relationships/hyperlink" Target="../../../../:b:/s/TreinamentosPiumhi/IQBg0XsTMGhnQ7fX6noFYwxXAc86xXivXaSPh_Rx9ue_Hf4?e=FgtEVr" TargetMode="External"/><Relationship Id="rId54" Type="http://schemas.openxmlformats.org/officeDocument/2006/relationships/hyperlink" Target="../../../../:i:/s/TreinamentosPiumhi/IQCAwCQwX5EHT6KPIneWHn0xATYFxzDVWbmsko2_Anb-ooo?e=r1RFJc" TargetMode="External"/><Relationship Id="rId62" Type="http://schemas.openxmlformats.org/officeDocument/2006/relationships/hyperlink" Target="../../../../:i:/s/TreinamentosPiumhi/IQCAwCQwX5EHT6KPIneWHn0xATYFxzDVWbmsko2_Anb-ooo?e=r1RFJc" TargetMode="External"/><Relationship Id="rId70" Type="http://schemas.openxmlformats.org/officeDocument/2006/relationships/hyperlink" Target="../../../../:i:/s/TreinamentosPiumhi/IQCAwCQwX5EHT6KPIneWHn0xATYFxzDVWbmsko2_Anb-ooo?e=r1RFJc" TargetMode="External"/><Relationship Id="rId75" Type="http://schemas.openxmlformats.org/officeDocument/2006/relationships/hyperlink" Target="../../../../:i:/s/TreinamentosPiumhi/IQCAwCQwX5EHT6KPIneWHn0xATYFxzDVWbmsko2_Anb-ooo?e=r1RFJc" TargetMode="External"/><Relationship Id="rId83" Type="http://schemas.openxmlformats.org/officeDocument/2006/relationships/hyperlink" Target="../../../../:b:/s/TreinamentosPiumhi/IQD9CuBePojLR4xaQbjqrCIVAWZCDFNWXXYT4SP8igtw8ZA?e=Cmoqb9" TargetMode="External"/><Relationship Id="rId88" Type="http://schemas.openxmlformats.org/officeDocument/2006/relationships/hyperlink" Target="../../../../:b:/s/TreinamentosPiumhi/IQBSnR4QYnZOToyXRKnhMT8ZAT96K6ennc66LSRIuTvtUm0?e=ufmLEh" TargetMode="External"/><Relationship Id="rId91" Type="http://schemas.openxmlformats.org/officeDocument/2006/relationships/hyperlink" Target="../../../../:b:/s/TreinamentosPiumhi/IQBr-OApS3KeTqPMFkulZz8NAQCvXwtguGTEqvtfLrcL6cs?e=g2w3rZ" TargetMode="External"/><Relationship Id="rId1" Type="http://schemas.openxmlformats.org/officeDocument/2006/relationships/hyperlink" Target="../../../../:b:/s/TreinamentosPiumhi/IQA0WyXBbq7gQYbK2tDd2M_OAYM_XWaBCF0RrAaHX4jJyJk?e=RPrkQZ" TargetMode="External"/><Relationship Id="rId6" Type="http://schemas.openxmlformats.org/officeDocument/2006/relationships/hyperlink" Target="../../../../:b:/s/TreinamentosPiumhi/IQBWTT9F_R2YQ4jYUAVRsm3WAY2cVc0qFF5GqScusQwTcX0?e=xSHcd1" TargetMode="External"/><Relationship Id="rId15" Type="http://schemas.openxmlformats.org/officeDocument/2006/relationships/hyperlink" Target="../../../../:b:/s/TreinamentosPiumhi/IQBWTT9F_R2YQ4jYUAVRsm3WAY2cVc0qFF5GqScusQwTcX0?e=BgviVR" TargetMode="External"/><Relationship Id="rId23" Type="http://schemas.openxmlformats.org/officeDocument/2006/relationships/hyperlink" Target="../../../../:b:/s/TreinamentosPiumhi/IQBWTT9F_R2YQ4jYUAVRsm3WAY2cVc0qFF5GqScusQwTcX0?e=X9lk4Q" TargetMode="External"/><Relationship Id="rId28" Type="http://schemas.openxmlformats.org/officeDocument/2006/relationships/hyperlink" Target="../../../../:b:/s/TreinamentosPiumhi/IQBWTT9F_R2YQ4jYUAVRsm3WAY2cVc0qFF5GqScusQwTcX0?e=Wy0V8e" TargetMode="External"/><Relationship Id="rId36" Type="http://schemas.openxmlformats.org/officeDocument/2006/relationships/hyperlink" Target="../../../../:b:/s/TreinamentosPiumhi/IQCevVmwAnXFS7FyH86iWDAYAe01615vG9k6v1VTug5xR4E?e=nvBDHx" TargetMode="External"/><Relationship Id="rId49" Type="http://schemas.openxmlformats.org/officeDocument/2006/relationships/hyperlink" Target="../../../../:i:/s/TreinamentosPiumhi/IQCAwCQwX5EHT6KPIneWHn0xATYFxzDVWbmsko2_Anb-ooo?e=r1RFJc" TargetMode="External"/><Relationship Id="rId57" Type="http://schemas.openxmlformats.org/officeDocument/2006/relationships/hyperlink" Target="../../../../:i:/s/TreinamentosPiumhi/IQCAwCQwX5EHT6KPIneWHn0xATYFxzDVWbmsko2_Anb-ooo?e=r1RFJc" TargetMode="External"/><Relationship Id="rId10" Type="http://schemas.openxmlformats.org/officeDocument/2006/relationships/hyperlink" Target="../../../../:b:/s/TreinamentosPiumhi/IQBWTT9F_R2YQ4jYUAVRsm3WAY2cVc0qFF5GqScusQwTcX0?e=tFSfzG" TargetMode="External"/><Relationship Id="rId31" Type="http://schemas.openxmlformats.org/officeDocument/2006/relationships/hyperlink" Target="../../../../:b:/s/TreinamentosPiumhi/IQBWTT9F_R2YQ4jYUAVRsm3WAY2cVc0qFF5GqScusQwTcX0?e=tjGuXQ" TargetMode="External"/><Relationship Id="rId44" Type="http://schemas.openxmlformats.org/officeDocument/2006/relationships/hyperlink" Target="../../../../:i:/s/TreinamentosPiumhi/IQCAwCQwX5EHT6KPIneWHn0xATYFxzDVWbmsko2_Anb-ooo?e=r1RFJc" TargetMode="External"/><Relationship Id="rId52" Type="http://schemas.openxmlformats.org/officeDocument/2006/relationships/hyperlink" Target="../../../../:i:/s/TreinamentosPiumhi/IQCAwCQwX5EHT6KPIneWHn0xATYFxzDVWbmsko2_Anb-ooo?e=r1RFJc" TargetMode="External"/><Relationship Id="rId60" Type="http://schemas.openxmlformats.org/officeDocument/2006/relationships/hyperlink" Target="../../../../:i:/s/TreinamentosPiumhi/IQCAwCQwX5EHT6KPIneWHn0xATYFxzDVWbmsko2_Anb-ooo?e=r1RFJc" TargetMode="External"/><Relationship Id="rId65" Type="http://schemas.openxmlformats.org/officeDocument/2006/relationships/hyperlink" Target="../../../../:i:/s/TreinamentosPiumhi/IQCAwCQwX5EHT6KPIneWHn0xATYFxzDVWbmsko2_Anb-ooo?e=r1RFJc" TargetMode="External"/><Relationship Id="rId73" Type="http://schemas.openxmlformats.org/officeDocument/2006/relationships/hyperlink" Target="../../../../:i:/s/TreinamentosPiumhi/IQCAwCQwX5EHT6KPIneWHn0xATYFxzDVWbmsko2_Anb-ooo?e=r1RFJc" TargetMode="External"/><Relationship Id="rId78" Type="http://schemas.openxmlformats.org/officeDocument/2006/relationships/hyperlink" Target="../../../../:b:/s/TreinamentosPiumhi/IQDZJW8r3wYHS6EH4CXSpMTMAR89L0PmMSf-aR44VdQyhUU?e=A4Tja6" TargetMode="External"/><Relationship Id="rId81" Type="http://schemas.openxmlformats.org/officeDocument/2006/relationships/hyperlink" Target="../../../../:b:/s/TreinamentosPiumhi/IQD9CuBePojLR4xaQbjqrCIVAWZCDFNWXXYT4SP8igtw8ZA?e=Cmoqb9" TargetMode="External"/><Relationship Id="rId86" Type="http://schemas.openxmlformats.org/officeDocument/2006/relationships/hyperlink" Target="../../../../:b:/s/TreinamentosPiumhi/IQD9CuBePojLR4xaQbjqrCIVAWZCDFNWXXYT4SP8igtw8ZA?e=Cmoqb9" TargetMode="External"/><Relationship Id="rId94" Type="http://schemas.openxmlformats.org/officeDocument/2006/relationships/printerSettings" Target="../printerSettings/printerSettings2.bin"/><Relationship Id="rId4" Type="http://schemas.openxmlformats.org/officeDocument/2006/relationships/hyperlink" Target="../../../../:b:/s/TreinamentosPiumhi/IQBWTT9F_R2YQ4jYUAVRsm3WAY2cVc0qFF5GqScusQwTcX0?e=xSHcd1" TargetMode="External"/><Relationship Id="rId9" Type="http://schemas.openxmlformats.org/officeDocument/2006/relationships/hyperlink" Target="../../../../:b:/s/TreinamentosPiumhi/IQBWTT9F_R2YQ4jYUAVRsm3WAY2cVc0qFF5GqScusQwTcX0?e=tFSfzG" TargetMode="External"/><Relationship Id="rId13" Type="http://schemas.openxmlformats.org/officeDocument/2006/relationships/hyperlink" Target="../../../../:b:/s/TreinamentosPiumhi/IQBWTT9F_R2YQ4jYUAVRsm3WAY2cVc0qFF5GqScusQwTcX0?e=rBSXHM" TargetMode="External"/><Relationship Id="rId18" Type="http://schemas.openxmlformats.org/officeDocument/2006/relationships/hyperlink" Target="../../../../:b:/s/TreinamentosPiumhi/IQBWTT9F_R2YQ4jYUAVRsm3WAY2cVc0qFF5GqScusQwTcX0?e=BgviVR" TargetMode="External"/><Relationship Id="rId39" Type="http://schemas.openxmlformats.org/officeDocument/2006/relationships/hyperlink" Target="../../../../:b:/s/TreinamentosPiumhi/IQBCsdnzDrf-Qp0PROEMa8XqAbm9NREjOsLfAOUcbpt6HNA?e=E62a4b" TargetMode="External"/><Relationship Id="rId34" Type="http://schemas.openxmlformats.org/officeDocument/2006/relationships/hyperlink" Target="../../../../:b:/s/TreinamentosPiumhi/IQChZJASuJoNSpQbB3EoWeAEAcyu15BXImgF4DwaF-u5z_8?e=BFthBH" TargetMode="External"/><Relationship Id="rId50" Type="http://schemas.openxmlformats.org/officeDocument/2006/relationships/hyperlink" Target="../../../../:i:/s/TreinamentosPiumhi/IQCAwCQwX5EHT6KPIneWHn0xATYFxzDVWbmsko2_Anb-ooo?e=r1RFJc" TargetMode="External"/><Relationship Id="rId55" Type="http://schemas.openxmlformats.org/officeDocument/2006/relationships/hyperlink" Target="../../../../:i:/s/TreinamentosPiumhi/IQCAwCQwX5EHT6KPIneWHn0xATYFxzDVWbmsko2_Anb-ooo?e=r1RFJc" TargetMode="External"/><Relationship Id="rId76" Type="http://schemas.openxmlformats.org/officeDocument/2006/relationships/hyperlink" Target="../../../../:i:/s/TreinamentosPiumhi/IQCAwCQwX5EHT6KPIneWHn0xATYFxzDVWbmsko2_Anb-ooo?e=r1RFJc" TargetMode="External"/><Relationship Id="rId7" Type="http://schemas.openxmlformats.org/officeDocument/2006/relationships/hyperlink" Target="../../../../:b:/s/TreinamentosPiumhi/IQBWTT9F_R2YQ4jYUAVRsm3WAY2cVc0qFF5GqScusQwTcX0?e=xSHcd1" TargetMode="External"/><Relationship Id="rId71" Type="http://schemas.openxmlformats.org/officeDocument/2006/relationships/hyperlink" Target="../../../../:i:/s/TreinamentosPiumhi/IQCAwCQwX5EHT6KPIneWHn0xATYFxzDVWbmsko2_Anb-ooo?e=r1RFJc" TargetMode="External"/><Relationship Id="rId92" Type="http://schemas.openxmlformats.org/officeDocument/2006/relationships/hyperlink" Target="../../../../:b:/s/TreinamentosPiumhi/IQB8VWqqCypbSqBGBSjTp1t-AVffm-Ym08rph1RJWxMwNbA?e=Z0EohC" TargetMode="External"/><Relationship Id="rId2" Type="http://schemas.openxmlformats.org/officeDocument/2006/relationships/hyperlink" Target="../../../../:b:/s/TreinamentosPiumhi/IQAgAk9nLUjbRbQwVHzj4wkrAcg8_CYJMhbUn29inhGfPaw?e=NMyO3t" TargetMode="External"/><Relationship Id="rId29" Type="http://schemas.openxmlformats.org/officeDocument/2006/relationships/hyperlink" Target="../../../../:b:/s/TreinamentosPiumhi/IQBWTT9F_R2YQ4jYUAVRsm3WAY2cVc0qFF5GqScusQwTcX0?e=Wy0V8e" TargetMode="External"/><Relationship Id="rId24" Type="http://schemas.openxmlformats.org/officeDocument/2006/relationships/hyperlink" Target="../../../../:b:/s/TreinamentosPiumhi/IQBWTT9F_R2YQ4jYUAVRsm3WAY2cVc0qFF5GqScusQwTcX0?e=eRDMrA" TargetMode="External"/><Relationship Id="rId40" Type="http://schemas.openxmlformats.org/officeDocument/2006/relationships/hyperlink" Target="../../../../:b:/s/TreinamentosPiumhi/IQBg0XsTMGhnQ7fX6noFYwxXAc86xXivXaSPh_Rx9ue_Hf4?e=FgtEVr" TargetMode="External"/><Relationship Id="rId45" Type="http://schemas.openxmlformats.org/officeDocument/2006/relationships/hyperlink" Target="../../../../:i:/s/TreinamentosPiumhi/IQCAwCQwX5EHT6KPIneWHn0xATYFxzDVWbmsko2_Anb-ooo?e=r1RFJc" TargetMode="External"/><Relationship Id="rId66" Type="http://schemas.openxmlformats.org/officeDocument/2006/relationships/hyperlink" Target="../../../../:i:/s/TreinamentosPiumhi/IQCAwCQwX5EHT6KPIneWHn0xATYFxzDVWbmsko2_Anb-ooo?e=r1RFJc" TargetMode="External"/><Relationship Id="rId87" Type="http://schemas.openxmlformats.org/officeDocument/2006/relationships/hyperlink" Target="../../../../:b:/s/TreinamentosPiumhi/IQBSnR4QYnZOToyXRKnhMT8ZAT96K6ennc66LSRIuTvtUm0?e=ufmLEh" TargetMode="External"/><Relationship Id="rId61" Type="http://schemas.openxmlformats.org/officeDocument/2006/relationships/hyperlink" Target="../../../../:i:/s/TreinamentosPiumhi/IQCAwCQwX5EHT6KPIneWHn0xATYFxzDVWbmsko2_Anb-ooo?e=r1RFJc" TargetMode="External"/><Relationship Id="rId82" Type="http://schemas.openxmlformats.org/officeDocument/2006/relationships/hyperlink" Target="../../../../:b:/s/TreinamentosPiumhi/IQD9CuBePojLR4xaQbjqrCIVAWZCDFNWXXYT4SP8igtw8ZA?e=Cmoqb9" TargetMode="External"/><Relationship Id="rId19" Type="http://schemas.openxmlformats.org/officeDocument/2006/relationships/hyperlink" Target="../../../../:b:/s/TreinamentosPiumhi/IQBWTT9F_R2YQ4jYUAVRsm3WAY2cVc0qFF5GqScusQwTcX0?e=BgviVR" TargetMode="External"/><Relationship Id="rId14" Type="http://schemas.openxmlformats.org/officeDocument/2006/relationships/hyperlink" Target="../../../../:b:/s/TreinamentosPiumhi/IQBWTT9F_R2YQ4jYUAVRsm3WAY2cVc0qFF5GqScusQwTcX0?e=hZJaWX" TargetMode="External"/><Relationship Id="rId30" Type="http://schemas.openxmlformats.org/officeDocument/2006/relationships/hyperlink" Target="../../../../:b:/s/TreinamentosPiumhi/IQBWTT9F_R2YQ4jYUAVRsm3WAY2cVc0qFF5GqScusQwTcX0?e=Wy0V8e" TargetMode="External"/><Relationship Id="rId35" Type="http://schemas.openxmlformats.org/officeDocument/2006/relationships/hyperlink" Target="../../../../:b:/s/TreinamentosPiumhi/IQBWTT9F_R2YQ4jYUAVRsm3WAY2cVc0qFF5GqScusQwTcX0?e=Vi44jA" TargetMode="External"/><Relationship Id="rId56" Type="http://schemas.openxmlformats.org/officeDocument/2006/relationships/hyperlink" Target="../../../../:i:/s/TreinamentosPiumhi/IQCAwCQwX5EHT6KPIneWHn0xATYFxzDVWbmsko2_Anb-ooo?e=r1RFJc" TargetMode="External"/><Relationship Id="rId77" Type="http://schemas.openxmlformats.org/officeDocument/2006/relationships/hyperlink" Target="../../../../:i:/s/TreinamentosPiumhi/IQCAwCQwX5EHT6KPIneWHn0xATYFxzDVWbmsko2_Anb-ooo?e=r1RFJ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Azh9PQiBVXTbLPWP6ML-CuAXAxwoNbepQ_dPTO4qY8CrM?e=klaxoz" TargetMode="External"/><Relationship Id="rId18" Type="http://schemas.openxmlformats.org/officeDocument/2006/relationships/hyperlink" Target="../../../../:b:/s/TreinamentosPiumhi/IQAQR5vDoOVjQZdEyr6ENZuWAbNF66zVjqif0iRc23NMV6Y?e=vL5clS" TargetMode="External"/><Relationship Id="rId26" Type="http://schemas.openxmlformats.org/officeDocument/2006/relationships/hyperlink" Target="../../../../:b:/s/TreinamentosPiumhi/IQBq9i6KyweNQYGuRao065KXAYU3Qe4L_6b-h4bFVCow7dM?e=zSbvie" TargetMode="External"/><Relationship Id="rId39" Type="http://schemas.openxmlformats.org/officeDocument/2006/relationships/hyperlink" Target="../../../../:b:/s/TreinamentosPiumhi/IQCktDcOxbI6QKRKHJv8ViMEAdENM4qqAr4rmO12qqDfrqc?e=jBMIPX" TargetMode="External"/><Relationship Id="rId21" Type="http://schemas.openxmlformats.org/officeDocument/2006/relationships/hyperlink" Target="../../../../:b:/s/TreinamentosPiumhi/IQBq9i6KyweNQYGuRao065KXAYU3Qe4L_6b-h4bFVCow7dM?e=zSbvie" TargetMode="External"/><Relationship Id="rId34" Type="http://schemas.openxmlformats.org/officeDocument/2006/relationships/hyperlink" Target="../../../../:b:/s/TreinamentosPiumhi/IQD5AUqjehNSSZBV0Z1HvAj3AQWzVHN4l3X8uG72lQuTQpk?e=dthl58" TargetMode="External"/><Relationship Id="rId42" Type="http://schemas.openxmlformats.org/officeDocument/2006/relationships/hyperlink" Target="../../../../:i:/s/TreinamentosPiumhi/IQDNxYipDCXGTJE2FzaZG918AXugxmk9vJD5bmIbdfpcsqo?e=wjagXP" TargetMode="External"/><Relationship Id="rId47" Type="http://schemas.openxmlformats.org/officeDocument/2006/relationships/hyperlink" Target="../../../../:b:/s/TreinamentosPiumhi/IQAZvMDJux2sRZIAMOryof2aAQIxmLTD0SykPgZSoza3vro?e=DuF1el" TargetMode="External"/><Relationship Id="rId50" Type="http://schemas.openxmlformats.org/officeDocument/2006/relationships/hyperlink" Target="../../../../:b:/s/TreinamentosPiumhi/IQDEFuQ2Ho2AR6QiovY_IMpVAcPCUabcPO5oiv0DuPT8ipM?e=UVaIhO" TargetMode="External"/><Relationship Id="rId55" Type="http://schemas.openxmlformats.org/officeDocument/2006/relationships/hyperlink" Target="../../../../:b:/s/TreinamentosPiumhi/IQA-NGm9jn0DTpydzTT_wE_oASERh0-SkYw4tI4mvrCb6XY?e=ZgcpJM" TargetMode="External"/><Relationship Id="rId7" Type="http://schemas.openxmlformats.org/officeDocument/2006/relationships/hyperlink" Target="../../../../:b:/s/TreinamentosPiumhi/IQDR5E9TCCvxQrlQe1H99-CdAQ0cWUshK3e-RZZutFADvvY?e=jkPTMI" TargetMode="External"/><Relationship Id="rId2" Type="http://schemas.openxmlformats.org/officeDocument/2006/relationships/hyperlink" Target="../../../../:b:/s/TreinamentosPiumhi/IQDaEPiPnUT_Q7q-p0VlKtw-AcxN_gUMTBrlqSiMJ2AEzzU?e=SLVdBM" TargetMode="External"/><Relationship Id="rId16" Type="http://schemas.openxmlformats.org/officeDocument/2006/relationships/hyperlink" Target="../../../../:b:/s/TreinamentosPiumhi/IQCWJH7ZzEsZSb-H0C-9-VI_Af-2-6WDw5ow4WhJN-P5BHY?e=r6lSzB" TargetMode="External"/><Relationship Id="rId29" Type="http://schemas.openxmlformats.org/officeDocument/2006/relationships/hyperlink" Target="../../../../:b:/s/TreinamentosPiumhi/IQBq9i6KyweNQYGuRao065KXAYU3Qe4L_6b-h4bFVCow7dM?e=zSbvie" TargetMode="External"/><Relationship Id="rId11" Type="http://schemas.openxmlformats.org/officeDocument/2006/relationships/hyperlink" Target="../../../../:b:/s/TreinamentosPiumhi/IQDR5E9TCCvxQrlQe1H99-CdAQ0cWUshK3e-RZZutFADvvY?e=7gOk1z" TargetMode="External"/><Relationship Id="rId24" Type="http://schemas.openxmlformats.org/officeDocument/2006/relationships/hyperlink" Target="../../../../:b:/s/TreinamentosPiumhi/IQBq9i6KyweNQYGuRao065KXAYU3Qe4L_6b-h4bFVCow7dM?e=zSbvie" TargetMode="External"/><Relationship Id="rId32" Type="http://schemas.openxmlformats.org/officeDocument/2006/relationships/hyperlink" Target="../../../../:b:/s/TreinamentosPiumhi/IQBq9i6KyweNQYGuRao065KXAYU3Qe4L_6b-h4bFVCow7dM?e=zSbvie" TargetMode="External"/><Relationship Id="rId37" Type="http://schemas.openxmlformats.org/officeDocument/2006/relationships/hyperlink" Target="../../../../:b:/s/TreinamentosPiumhi/IQBxSk5ji_xKTIefQRv6hs4mATJwwwb21bUHCIB2b67GezQ?e=srC3U3" TargetMode="External"/><Relationship Id="rId40" Type="http://schemas.openxmlformats.org/officeDocument/2006/relationships/hyperlink" Target="../../../../:b:/s/TreinamentosPiumhi/IQCktDcOxbI6QKRKHJv8ViMEAdENM4qqAr4rmO12qqDfrqc?e=jBMIPX" TargetMode="External"/><Relationship Id="rId45" Type="http://schemas.openxmlformats.org/officeDocument/2006/relationships/hyperlink" Target="../../../../:b:/s/TreinamentosPiumhi/IQCbfNFJkGxFQaSf9jWkKg5NAR4x1e-kMOe9IQt2bp5eEoY?e=dAqhYO" TargetMode="External"/><Relationship Id="rId53" Type="http://schemas.openxmlformats.org/officeDocument/2006/relationships/hyperlink" Target="../../../../:b:/s/TreinamentosPiumhi/IQA-NGm9jn0DTpydzTT_wE_oASERh0-SkYw4tI4mvrCb6XY?e=ZgcpJM" TargetMode="External"/><Relationship Id="rId5" Type="http://schemas.openxmlformats.org/officeDocument/2006/relationships/hyperlink" Target="../../../../:b:/s/TreinamentosPiumhi/IQDR5E9TCCvxQrlQe1H99-CdAQ0cWUshK3e-RZZutFADvvY?e=jkPTMI" TargetMode="External"/><Relationship Id="rId19" Type="http://schemas.openxmlformats.org/officeDocument/2006/relationships/hyperlink" Target="../../../../:b:/s/TreinamentosPiumhi/IQAQR5vDoOVjQZdEyr6ENZuWAbNF66zVjqif0iRc23NMV6Y?e=vL5clS" TargetMode="External"/><Relationship Id="rId4" Type="http://schemas.openxmlformats.org/officeDocument/2006/relationships/hyperlink" Target="../../../../:b:/s/TreinamentosPiumhi/IQDR5E9TCCvxQrlQe1H99-CdAQ0cWUshK3e-RZZutFADvvY?e=jkPTMI" TargetMode="External"/><Relationship Id="rId9" Type="http://schemas.openxmlformats.org/officeDocument/2006/relationships/hyperlink" Target="../../../../:b:/s/TreinamentosPiumhi/IQDR5E9TCCvxQrlQe1H99-CdAQ0cWUshK3e-RZZutFADvvY?e=7gOk1z" TargetMode="External"/><Relationship Id="rId14" Type="http://schemas.openxmlformats.org/officeDocument/2006/relationships/hyperlink" Target="../../../../:b:/s/TreinamentosPiumhi/IQAzh9PQiBVXTbLPWP6ML-CuAXAxwoNbepQ_dPTO4qY8CrM?e=klaxoz" TargetMode="External"/><Relationship Id="rId22" Type="http://schemas.openxmlformats.org/officeDocument/2006/relationships/hyperlink" Target="../../../../:b:/s/TreinamentosPiumhi/IQBq9i6KyweNQYGuRao065KXAYU3Qe4L_6b-h4bFVCow7dM?e=zSbvie" TargetMode="External"/><Relationship Id="rId27" Type="http://schemas.openxmlformats.org/officeDocument/2006/relationships/hyperlink" Target="../../../../:b:/s/TreinamentosPiumhi/IQBq9i6KyweNQYGuRao065KXAYU3Qe4L_6b-h4bFVCow7dM?e=zSbvie" TargetMode="External"/><Relationship Id="rId30" Type="http://schemas.openxmlformats.org/officeDocument/2006/relationships/hyperlink" Target="../../../../:b:/s/TreinamentosPiumhi/IQBq9i6KyweNQYGuRao065KXAYU3Qe4L_6b-h4bFVCow7dM?e=zSbvie" TargetMode="External"/><Relationship Id="rId35" Type="http://schemas.openxmlformats.org/officeDocument/2006/relationships/hyperlink" Target="../../../../:b:/s/TreinamentosPiumhi/IQB6LSEhGuZ9Rono3EwU4nG3AZ_FRyOA3us7VqBEqWXdVEY?e=yVVGc5" TargetMode="External"/><Relationship Id="rId43" Type="http://schemas.openxmlformats.org/officeDocument/2006/relationships/hyperlink" Target="../../../../:b:/s/TreinamentosPiumhi/IQADwADN-6OaTY2E2QEMvWYmAUA4IRVIArs-x3deJ_E9jTY?e=ZKOglK" TargetMode="External"/><Relationship Id="rId48" Type="http://schemas.openxmlformats.org/officeDocument/2006/relationships/hyperlink" Target="../../../../:b:/s/TreinamentosPiumhi/IQDj5cOgHhSFS5PgOMXCMUhWAVJk1PmVtWd5aBHanBLueRY?e=1n8v8a" TargetMode="External"/><Relationship Id="rId56" Type="http://schemas.openxmlformats.org/officeDocument/2006/relationships/printerSettings" Target="../printerSettings/printerSettings16.bin"/><Relationship Id="rId8" Type="http://schemas.openxmlformats.org/officeDocument/2006/relationships/hyperlink" Target="../../../../:b:/s/TreinamentosPiumhi/IQDR5E9TCCvxQrlQe1H99-CdAQ0cWUshK3e-RZZutFADvvY?e=jkPTMI" TargetMode="External"/><Relationship Id="rId51" Type="http://schemas.openxmlformats.org/officeDocument/2006/relationships/hyperlink" Target="../../../../:b:/s/TreinamentosPiumhi/IQAP6zGfjXSnSaOGrA0qwl5-AawKddWq01KtNRcgRpEqOu0?e=HfjK9A" TargetMode="External"/><Relationship Id="rId3" Type="http://schemas.openxmlformats.org/officeDocument/2006/relationships/hyperlink" Target="../../../../:b:/s/TreinamentosPiumhi/IQDR5E9TCCvxQrlQe1H99-CdAQ0cWUshK3e-RZZutFADvvY?e=jkPTMI" TargetMode="External"/><Relationship Id="rId12" Type="http://schemas.openxmlformats.org/officeDocument/2006/relationships/hyperlink" Target="../../../../:b:/s/TreinamentosPiumhi/IQDR5E9TCCvxQrlQe1H99-CdAQ0cWUshK3e-RZZutFADvvY?e=7gOk1z" TargetMode="External"/><Relationship Id="rId17" Type="http://schemas.openxmlformats.org/officeDocument/2006/relationships/hyperlink" Target="../../../../:b:/s/TreinamentosPiumhi/IQCWJH7ZzEsZSb-H0C-9-VI_Af-2-6WDw5ow4WhJN-P5BHY?e=r6lSzB" TargetMode="External"/><Relationship Id="rId25" Type="http://schemas.openxmlformats.org/officeDocument/2006/relationships/hyperlink" Target="../../../../:b:/s/TreinamentosPiumhi/IQBq9i6KyweNQYGuRao065KXAYU3Qe4L_6b-h4bFVCow7dM?e=zSbvie" TargetMode="External"/><Relationship Id="rId33" Type="http://schemas.openxmlformats.org/officeDocument/2006/relationships/hyperlink" Target="../../../../:b:/s/TreinamentosPiumhi/IQBq9i6KyweNQYGuRao065KXAYU3Qe4L_6b-h4bFVCow7dM?e=zSbvie" TargetMode="External"/><Relationship Id="rId38" Type="http://schemas.openxmlformats.org/officeDocument/2006/relationships/hyperlink" Target="../../../../:b:/s/TreinamentosPiumhi/IQBxSk5ji_xKTIefQRv6hs4mATJwwwb21bUHCIB2b67GezQ?e=srC3U3" TargetMode="External"/><Relationship Id="rId46" Type="http://schemas.openxmlformats.org/officeDocument/2006/relationships/hyperlink" Target="../../../../:b:/s/TreinamentosPiumhi/IQBFspgeYz0_Rr9b6B7qgA8qAUtMSdKRBFz3AavrOQGwH9g?e=Qq18Wt" TargetMode="External"/><Relationship Id="rId20" Type="http://schemas.openxmlformats.org/officeDocument/2006/relationships/hyperlink" Target="../../../../:b:/s/TreinamentosPiumhi/IQAQR5vDoOVjQZdEyr6ENZuWAbNF66zVjqif0iRc23NMV6Y?e=vL5clS" TargetMode="External"/><Relationship Id="rId41" Type="http://schemas.openxmlformats.org/officeDocument/2006/relationships/hyperlink" Target="../../../../:i:/s/TreinamentosPiumhi/IQDNxYipDCXGTJE2FzaZG918AXugxmk9vJD5bmIbdfpcsqo?e=wjagXP" TargetMode="External"/><Relationship Id="rId54" Type="http://schemas.openxmlformats.org/officeDocument/2006/relationships/hyperlink" Target="../../../../:b:/s/TreinamentosPiumhi/IQA-NGm9jn0DTpydzTT_wE_oASERh0-SkYw4tI4mvrCb6XY?e=ZgcpJM" TargetMode="External"/><Relationship Id="rId1" Type="http://schemas.openxmlformats.org/officeDocument/2006/relationships/hyperlink" Target="../../../../:b:/s/TreinamentosPiumhi/IQBi6YJAC2OZSb8tL4pXe6A2AZoIH7Q7xVXjxc1tmJ4wo1A?e=hGdugK" TargetMode="External"/><Relationship Id="rId6" Type="http://schemas.openxmlformats.org/officeDocument/2006/relationships/hyperlink" Target="../../../../:b:/s/TreinamentosPiumhi/IQDR5E9TCCvxQrlQe1H99-CdAQ0cWUshK3e-RZZutFADvvY?e=jkPTMI" TargetMode="External"/><Relationship Id="rId15" Type="http://schemas.openxmlformats.org/officeDocument/2006/relationships/hyperlink" Target="../../../../:b:/s/TreinamentosPiumhi/IQAzh9PQiBVXTbLPWP6ML-CuAXAxwoNbepQ_dPTO4qY8CrM?e=klaxoz" TargetMode="External"/><Relationship Id="rId23" Type="http://schemas.openxmlformats.org/officeDocument/2006/relationships/hyperlink" Target="../../../../:b:/s/TreinamentosPiumhi/IQBq9i6KyweNQYGuRao065KXAYU3Qe4L_6b-h4bFVCow7dM?e=zSbvie" TargetMode="External"/><Relationship Id="rId28" Type="http://schemas.openxmlformats.org/officeDocument/2006/relationships/hyperlink" Target="../../../../:b:/s/TreinamentosPiumhi/IQBq9i6KyweNQYGuRao065KXAYU3Qe4L_6b-h4bFVCow7dM?e=zSbvie" TargetMode="External"/><Relationship Id="rId36" Type="http://schemas.openxmlformats.org/officeDocument/2006/relationships/hyperlink" Target="../../../../:b:/s/TreinamentosPiumhi/IQAqAabLyoRFTr8D59uksDROAW7Jl_X7yyBT8-Ts31471p0?e=qW6IwT" TargetMode="External"/><Relationship Id="rId49" Type="http://schemas.openxmlformats.org/officeDocument/2006/relationships/hyperlink" Target="../../../../:b:/s/TreinamentosPiumhi/IQDj5cOgHhSFS5PgOMXCMUhWAVJk1PmVtWd5aBHanBLueRY?e=1n8v8a" TargetMode="External"/><Relationship Id="rId57" Type="http://schemas.openxmlformats.org/officeDocument/2006/relationships/table" Target="../tables/table17.xml"/><Relationship Id="rId10" Type="http://schemas.openxmlformats.org/officeDocument/2006/relationships/hyperlink" Target="../../../../:b:/s/TreinamentosPiumhi/IQDR5E9TCCvxQrlQe1H99-CdAQ0cWUshK3e-RZZutFADvvY?e=7gOk1z" TargetMode="External"/><Relationship Id="rId31" Type="http://schemas.openxmlformats.org/officeDocument/2006/relationships/hyperlink" Target="../../../../:b:/s/TreinamentosPiumhi/IQBq9i6KyweNQYGuRao065KXAYU3Qe4L_6b-h4bFVCow7dM?e=zSbvie" TargetMode="External"/><Relationship Id="rId44" Type="http://schemas.openxmlformats.org/officeDocument/2006/relationships/hyperlink" Target="../../../../:b:/s/TreinamentosPiumhi/IQCbfNFJkGxFQaSf9jWkKg5NAR4x1e-kMOe9IQt2bp5eEoY?e=dAqhYO" TargetMode="External"/><Relationship Id="rId52" Type="http://schemas.openxmlformats.org/officeDocument/2006/relationships/hyperlink" Target="../../../../:b:/s/TreinamentosPiumhi/IQAP6zGfjXSnSaOGrA0qwl5-AawKddWq01KtNRcgRpEqOu0?e=HfjK9A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BsDaKO-sLVS4M0ux1UNq3AARC4bkPMScMyF3_09iZyeBI?e=q5dZA9" TargetMode="External"/><Relationship Id="rId18" Type="http://schemas.openxmlformats.org/officeDocument/2006/relationships/hyperlink" Target="../../../../:i:/s/TreinamentosPiumhi/IQA85Hpsu-wSQbOOlzELYRjOASS5_ImIj8BP7eu0olpEJBk?e=UXuBoI" TargetMode="External"/><Relationship Id="rId26" Type="http://schemas.openxmlformats.org/officeDocument/2006/relationships/hyperlink" Target="../../../../:b:/s/TreinamentosPiumhi/IQDk-C36xRnbRqu4vkbDcN6rAW6O9iEuC_jgM531tPn5gfQ?e=Rc2yjQ" TargetMode="External"/><Relationship Id="rId39" Type="http://schemas.openxmlformats.org/officeDocument/2006/relationships/hyperlink" Target="../../../../:b:/s/TreinamentosPiumhi/IQD-_qI5Gy_nQalFeNtkoYFOAfEl4fiBudnv71jViGlDynI?e=xHtR0I" TargetMode="External"/><Relationship Id="rId21" Type="http://schemas.openxmlformats.org/officeDocument/2006/relationships/hyperlink" Target="../../../../:b:/s/TreinamentosPiumhi/IQAz8M1dDG4wQbjeanfaghyPAf2TMDms4XE5oT4XaYv634Q?e=UItF32" TargetMode="External"/><Relationship Id="rId34" Type="http://schemas.openxmlformats.org/officeDocument/2006/relationships/hyperlink" Target="../../../../:b:/s/TreinamentosPiumhi/IQDk-C36xRnbRqu4vkbDcN6rAW6O9iEuC_jgM531tPn5gfQ?e=Rc2yjQ" TargetMode="External"/><Relationship Id="rId42" Type="http://schemas.openxmlformats.org/officeDocument/2006/relationships/hyperlink" Target="../../../../:b:/s/TreinamentosPiumhi/IQCxmhvqdxf8T7nHEjdDEScuAf-q9Y7w_VtzsJpw0nNW4uQ?e=bQshAg" TargetMode="External"/><Relationship Id="rId47" Type="http://schemas.openxmlformats.org/officeDocument/2006/relationships/hyperlink" Target="../../../../:b:/s/TreinamentosPiumhi/IQD-_qI5Gy_nQalFeNtkoYFOAfEl4fiBudnv71jViGlDynI?e=xHtR0I" TargetMode="External"/><Relationship Id="rId50" Type="http://schemas.openxmlformats.org/officeDocument/2006/relationships/hyperlink" Target="../../../../:b:/s/TreinamentosPiumhi/IQD-_qI5Gy_nQalFeNtkoYFOAfEl4fiBudnv71jViGlDynI?e=xHtR0I" TargetMode="External"/><Relationship Id="rId55" Type="http://schemas.openxmlformats.org/officeDocument/2006/relationships/hyperlink" Target="../../../../:b:/s/TreinamentosPiumhi/IQD-_qI5Gy_nQalFeNtkoYFOAfEl4fiBudnv71jViGlDynI?e=xHtR0I" TargetMode="External"/><Relationship Id="rId7" Type="http://schemas.openxmlformats.org/officeDocument/2006/relationships/hyperlink" Target="../../../../:b:/s/TreinamentosPiumhi/IQAmm-I2dmhxRazvZChIS9quAVUW7cruhGu9xzMUU2gyz78?e=NCjYTX" TargetMode="External"/><Relationship Id="rId2" Type="http://schemas.openxmlformats.org/officeDocument/2006/relationships/hyperlink" Target="../../../../:b:/s/TreinamentosPiumhi/IQBgjq8Grur2TIf-c0d1hk3GAWbRgPjO9XE1nFGJcZOGBFQ?e=Thvp92" TargetMode="External"/><Relationship Id="rId16" Type="http://schemas.openxmlformats.org/officeDocument/2006/relationships/hyperlink" Target="../../../../:b:/s/TreinamentosPiumhi/IQBNB2-5sBImSptq8dKYGTmUAacZWNpShhk_-o9lE-6YSAE?e=UlYNPB" TargetMode="External"/><Relationship Id="rId29" Type="http://schemas.openxmlformats.org/officeDocument/2006/relationships/hyperlink" Target="../../../../:b:/s/TreinamentosPiumhi/IQDk-C36xRnbRqu4vkbDcN6rAW6O9iEuC_jgM531tPn5gfQ?e=Rc2yjQ" TargetMode="External"/><Relationship Id="rId11" Type="http://schemas.openxmlformats.org/officeDocument/2006/relationships/hyperlink" Target="../../../../:b:/s/TreinamentosPiumhi/IQBj2G4ce1-qSa6iEW-Ojlq1Ae0wDGm-gAjftiBd7xze8dQ?e=d0qzOJ" TargetMode="External"/><Relationship Id="rId24" Type="http://schemas.openxmlformats.org/officeDocument/2006/relationships/hyperlink" Target="../../../../:b:/s/TreinamentosPiumhi/IQDk-C36xRnbRqu4vkbDcN6rAW6O9iEuC_jgM531tPn5gfQ?e=Rc2yjQ" TargetMode="External"/><Relationship Id="rId32" Type="http://schemas.openxmlformats.org/officeDocument/2006/relationships/hyperlink" Target="../../../../:b:/s/TreinamentosPiumhi/IQDk-C36xRnbRqu4vkbDcN6rAW6O9iEuC_jgM531tPn5gfQ?e=Rc2yjQ" TargetMode="External"/><Relationship Id="rId37" Type="http://schemas.openxmlformats.org/officeDocument/2006/relationships/hyperlink" Target="../../../../:b:/s/TreinamentosPiumhi/IQDk-C36xRnbRqu4vkbDcN6rAW6O9iEuC_jgM531tPn5gfQ?e=Rc2yjQ" TargetMode="External"/><Relationship Id="rId40" Type="http://schemas.openxmlformats.org/officeDocument/2006/relationships/hyperlink" Target="../../../../:b:/s/TreinamentosPiumhi/IQD-_qI5Gy_nQalFeNtkoYFOAfEl4fiBudnv71jViGlDynI?e=xHtR0I" TargetMode="External"/><Relationship Id="rId45" Type="http://schemas.openxmlformats.org/officeDocument/2006/relationships/hyperlink" Target="../../../../:b:/s/TreinamentosPiumhi/IQD-_qI5Gy_nQalFeNtkoYFOAfEl4fiBudnv71jViGlDynI?e=xHtR0I" TargetMode="External"/><Relationship Id="rId53" Type="http://schemas.openxmlformats.org/officeDocument/2006/relationships/hyperlink" Target="../../../../:b:/s/TreinamentosPiumhi/IQD-_qI5Gy_nQalFeNtkoYFOAfEl4fiBudnv71jViGlDynI?e=xHtR0I" TargetMode="External"/><Relationship Id="rId58" Type="http://schemas.openxmlformats.org/officeDocument/2006/relationships/table" Target="../tables/table18.xml"/><Relationship Id="rId5" Type="http://schemas.openxmlformats.org/officeDocument/2006/relationships/hyperlink" Target="../../../../:b:/s/TreinamentosPiumhi/IQAmm-I2dmhxRazvZChIS9quAVUW7cruhGu9xzMUU2gyz78?e=NCjYTX" TargetMode="External"/><Relationship Id="rId19" Type="http://schemas.openxmlformats.org/officeDocument/2006/relationships/hyperlink" Target="../../../../:i:/s/TreinamentosPiumhi/IQA85Hpsu-wSQbOOlzELYRjOASS5_ImIj8BP7eu0olpEJBk?e=UXuBoI" TargetMode="External"/><Relationship Id="rId4" Type="http://schemas.openxmlformats.org/officeDocument/2006/relationships/hyperlink" Target="../../../../:b:/s/TreinamentosPiumhi/IQAmm-I2dmhxRazvZChIS9quAVUW7cruhGu9xzMUU2gyz78?e=NCjYTX" TargetMode="External"/><Relationship Id="rId9" Type="http://schemas.openxmlformats.org/officeDocument/2006/relationships/hyperlink" Target="../../../../:b:/s/TreinamentosPiumhi/IQCtCyxDjrAiTZiW5X9w1BfcAaTvu3dQX7JAEVpBfYRgqZU?e=EjZV4N" TargetMode="External"/><Relationship Id="rId14" Type="http://schemas.openxmlformats.org/officeDocument/2006/relationships/hyperlink" Target="../../../../:b:/s/TreinamentosPiumhi/IQDZe05F-GsGQ5f-lCdpG8bFARTPr3uwexlot9-lWtaPwu4?e=aZI6CR" TargetMode="External"/><Relationship Id="rId22" Type="http://schemas.openxmlformats.org/officeDocument/2006/relationships/hyperlink" Target="../../../../:b:/s/TreinamentosPiumhi/IQAz8M1dDG4wQbjeanfaghyPAf2TMDms4XE5oT4XaYv634Q?e=UItF32" TargetMode="External"/><Relationship Id="rId27" Type="http://schemas.openxmlformats.org/officeDocument/2006/relationships/hyperlink" Target="../../../../:b:/s/TreinamentosPiumhi/IQDk-C36xRnbRqu4vkbDcN6rAW6O9iEuC_jgM531tPn5gfQ?e=Rc2yjQ" TargetMode="External"/><Relationship Id="rId30" Type="http://schemas.openxmlformats.org/officeDocument/2006/relationships/hyperlink" Target="../../../../:b:/s/TreinamentosPiumhi/IQCtJUwPOLCNSIfwNn1zeAzqAWpW5mKCEfX7P_zyia_rVTU?e=AA0Roc" TargetMode="External"/><Relationship Id="rId35" Type="http://schemas.openxmlformats.org/officeDocument/2006/relationships/hyperlink" Target="../../../../:b:/s/TreinamentosPiumhi/IQDk-C36xRnbRqu4vkbDcN6rAW6O9iEuC_jgM531tPn5gfQ?e=Rc2yjQ" TargetMode="External"/><Relationship Id="rId43" Type="http://schemas.openxmlformats.org/officeDocument/2006/relationships/hyperlink" Target="../../../../:b:/s/TreinamentosPiumhi/IQCxmhvqdxf8T7nHEjdDEScuAf-q9Y7w_VtzsJpw0nNW4uQ?e=bQshAg" TargetMode="External"/><Relationship Id="rId48" Type="http://schemas.openxmlformats.org/officeDocument/2006/relationships/hyperlink" Target="../../../../:b:/s/TreinamentosPiumhi/IQD-_qI5Gy_nQalFeNtkoYFOAfEl4fiBudnv71jViGlDynI?e=xHtR0I" TargetMode="External"/><Relationship Id="rId56" Type="http://schemas.openxmlformats.org/officeDocument/2006/relationships/hyperlink" Target="../../../../:b:/s/TreinamentosPiumhi/IQD-_qI5Gy_nQalFeNtkoYFOAfEl4fiBudnv71jViGlDynI?e=xHtR0I" TargetMode="External"/><Relationship Id="rId8" Type="http://schemas.openxmlformats.org/officeDocument/2006/relationships/hyperlink" Target="../../../../:b:/s/TreinamentosPiumhi/IQAmm-I2dmhxRazvZChIS9quAVUW7cruhGu9xzMUU2gyz78?e=NCjYTX" TargetMode="External"/><Relationship Id="rId51" Type="http://schemas.openxmlformats.org/officeDocument/2006/relationships/hyperlink" Target="../../../../:b:/s/TreinamentosPiumhi/IQD-_qI5Gy_nQalFeNtkoYFOAfEl4fiBudnv71jViGlDynI?e=xHtR0I" TargetMode="External"/><Relationship Id="rId3" Type="http://schemas.openxmlformats.org/officeDocument/2006/relationships/hyperlink" Target="../../../../:b:/s/TreinamentosPiumhi/IQAmm-I2dmhxRazvZChIS9quAVUW7cruhGu9xzMUU2gyz78?e=NCjYTX" TargetMode="External"/><Relationship Id="rId12" Type="http://schemas.openxmlformats.org/officeDocument/2006/relationships/hyperlink" Target="../../../../:b:/s/TreinamentosPiumhi/IQBj2G4ce1-qSa6iEW-Ojlq1Ae0wDGm-gAjftiBd7xze8dQ?e=d0qzOJ" TargetMode="External"/><Relationship Id="rId17" Type="http://schemas.openxmlformats.org/officeDocument/2006/relationships/hyperlink" Target="../../../../:b:/s/TreinamentosPiumhi/IQBNB2-5sBImSptq8dKYGTmUAacZWNpShhk_-o9lE-6YSAE?e=UlYNPB" TargetMode="External"/><Relationship Id="rId25" Type="http://schemas.openxmlformats.org/officeDocument/2006/relationships/hyperlink" Target="../../../../:b:/s/TreinamentosPiumhi/IQDk-C36xRnbRqu4vkbDcN6rAW6O9iEuC_jgM531tPn5gfQ?e=Rc2yjQ" TargetMode="External"/><Relationship Id="rId33" Type="http://schemas.openxmlformats.org/officeDocument/2006/relationships/hyperlink" Target="../../../../:b:/s/TreinamentosPiumhi/IQDk-C36xRnbRqu4vkbDcN6rAW6O9iEuC_jgM531tPn5gfQ?e=Rc2yjQ" TargetMode="External"/><Relationship Id="rId38" Type="http://schemas.openxmlformats.org/officeDocument/2006/relationships/hyperlink" Target="../../../../:b:/s/TreinamentosPiumhi/IQBPd6Fcs4D_Sop0JDWKCayyAVzr5eAOdEwoegVeAvKE_Oc?e=J0JLKF" TargetMode="External"/><Relationship Id="rId46" Type="http://schemas.openxmlformats.org/officeDocument/2006/relationships/hyperlink" Target="../../../../:b:/s/TreinamentosPiumhi/IQD-_qI5Gy_nQalFeNtkoYFOAfEl4fiBudnv71jViGlDynI?e=xHtR0I" TargetMode="External"/><Relationship Id="rId59" Type="http://schemas.microsoft.com/office/2019/04/relationships/namedSheetView" Target="../namedSheetViews/namedSheetView1.xml"/><Relationship Id="rId20" Type="http://schemas.openxmlformats.org/officeDocument/2006/relationships/hyperlink" Target="../../../../:b:/s/TreinamentosPiumhi/IQA4DK5s4GtvT6SojCMZr1QiARSkmGa2HqTqVs8ao-FqfZ0?e=T1owbl" TargetMode="External"/><Relationship Id="rId41" Type="http://schemas.openxmlformats.org/officeDocument/2006/relationships/hyperlink" Target="../../../../:b:/s/TreinamentosPiumhi/IQD-_qI5Gy_nQalFeNtkoYFOAfEl4fiBudnv71jViGlDynI?e=xHtR0I" TargetMode="External"/><Relationship Id="rId54" Type="http://schemas.openxmlformats.org/officeDocument/2006/relationships/hyperlink" Target="../../../../:b:/s/TreinamentosPiumhi/IQD-_qI5Gy_nQalFeNtkoYFOAfEl4fiBudnv71jViGlDynI?e=xHtR0I" TargetMode="External"/><Relationship Id="rId1" Type="http://schemas.openxmlformats.org/officeDocument/2006/relationships/hyperlink" Target="../../../../:b:/s/TreinamentosPiumhi/IQDx7FfeFP__QpZGlX9AE806ASJK-XGMOGyihvojF_L70fI?e=7r77uj" TargetMode="External"/><Relationship Id="rId6" Type="http://schemas.openxmlformats.org/officeDocument/2006/relationships/hyperlink" Target="../../../../:b:/s/TreinamentosPiumhi/IQAmm-I2dmhxRazvZChIS9quAVUW7cruhGu9xzMUU2gyz78?e=NCjYTX" TargetMode="External"/><Relationship Id="rId15" Type="http://schemas.openxmlformats.org/officeDocument/2006/relationships/hyperlink" Target="../../../../:b:/s/TreinamentosPiumhi/IQDZe05F-GsGQ5f-lCdpG8bFARTPr3uwexlot9-lWtaPwu4?e=aZI6CR" TargetMode="External"/><Relationship Id="rId23" Type="http://schemas.openxmlformats.org/officeDocument/2006/relationships/hyperlink" Target="../../../../:b:/s/TreinamentosPiumhi/IQDk-C36xRnbRqu4vkbDcN6rAW6O9iEuC_jgM531tPn5gfQ?e=Rc2yjQ" TargetMode="External"/><Relationship Id="rId28" Type="http://schemas.openxmlformats.org/officeDocument/2006/relationships/hyperlink" Target="../../../../:b:/s/TreinamentosPiumhi/IQDk-C36xRnbRqu4vkbDcN6rAW6O9iEuC_jgM531tPn5gfQ?e=Rc2yjQ" TargetMode="External"/><Relationship Id="rId36" Type="http://schemas.openxmlformats.org/officeDocument/2006/relationships/hyperlink" Target="../../../../:b:/s/TreinamentosPiumhi/IQDk-C36xRnbRqu4vkbDcN6rAW6O9iEuC_jgM531tPn5gfQ?e=Rc2yjQ" TargetMode="External"/><Relationship Id="rId49" Type="http://schemas.openxmlformats.org/officeDocument/2006/relationships/hyperlink" Target="../../../../:b:/s/TreinamentosPiumhi/IQD-_qI5Gy_nQalFeNtkoYFOAfEl4fiBudnv71jViGlDynI?e=xHtR0I" TargetMode="External"/><Relationship Id="rId57" Type="http://schemas.openxmlformats.org/officeDocument/2006/relationships/printerSettings" Target="../printerSettings/printerSettings17.bin"/><Relationship Id="rId10" Type="http://schemas.openxmlformats.org/officeDocument/2006/relationships/hyperlink" Target="../../../../:b:/s/TreinamentosPiumhi/IQCtCyxDjrAiTZiW5X9w1BfcAaTvu3dQX7JAEVpBfYRgqZU?e=EjZV4N" TargetMode="External"/><Relationship Id="rId31" Type="http://schemas.openxmlformats.org/officeDocument/2006/relationships/hyperlink" Target="../../../../:b:/s/TreinamentosPiumhi/IQCbjtHixUMAT6XslfoopyfLAc-5a3r5oO2v-AOtKP2nlkk?e=E2T1iC" TargetMode="External"/><Relationship Id="rId44" Type="http://schemas.openxmlformats.org/officeDocument/2006/relationships/hyperlink" Target="../../../../:b:/s/TreinamentosPiumhi/IQCxmhvqdxf8T7nHEjdDEScuAf-q9Y7w_VtzsJpw0nNW4uQ?e=bQshAg" TargetMode="External"/><Relationship Id="rId52" Type="http://schemas.openxmlformats.org/officeDocument/2006/relationships/hyperlink" Target="../../../../:b:/s/TreinamentosPiumhi/IQD-_qI5Gy_nQalFeNtkoYFOAfEl4fiBudnv71jViGlDynI?e=xHtR0I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Dt9g0UMow5TbiOLph0UzUIAX1fvgXamiHydheVM3v_4D8?e=GUQa40" TargetMode="External"/><Relationship Id="rId18" Type="http://schemas.openxmlformats.org/officeDocument/2006/relationships/hyperlink" Target="../../../../:b:/s/TreinamentosPiumhi/IQDt9g0UMow5TbiOLph0UzUIAX1fvgXamiHydheVM3v_4D8?e=GUQa40" TargetMode="External"/><Relationship Id="rId26" Type="http://schemas.openxmlformats.org/officeDocument/2006/relationships/hyperlink" Target="../../../../:b:/s/TreinamentosPiumhi/IQDt9g0UMow5TbiOLph0UzUIAX1fvgXamiHydheVM3v_4D8?e=GUQa40" TargetMode="External"/><Relationship Id="rId39" Type="http://schemas.openxmlformats.org/officeDocument/2006/relationships/hyperlink" Target="../../../../:b:/s/TreinamentosPiumhi/IQDBC9jO5IvsRr32HAvqMWS8AVBMPFSmc4VGfzeGTIZ00Fc?e=gK1Twt" TargetMode="External"/><Relationship Id="rId21" Type="http://schemas.openxmlformats.org/officeDocument/2006/relationships/hyperlink" Target="../../../../:b:/s/TreinamentosPiumhi/IQDt9g0UMow5TbiOLph0UzUIAX1fvgXamiHydheVM3v_4D8?e=GUQa40" TargetMode="External"/><Relationship Id="rId34" Type="http://schemas.openxmlformats.org/officeDocument/2006/relationships/hyperlink" Target="../../../../:b:/s/TreinamentosPiumhi/IQAR_-NEe8D8T4zUpE9jUC4FAeiAauNKZc2ruOm6yLE1-kU?e=68tZwl" TargetMode="External"/><Relationship Id="rId42" Type="http://schemas.openxmlformats.org/officeDocument/2006/relationships/hyperlink" Target="../../../../:b:/s/TreinamentosPiumhi/IQChnlOzQdr0R5VmWjDlpaOWAZJBt2Ns1GLmdHmsRIB044I?e=CzUNYz" TargetMode="External"/><Relationship Id="rId47" Type="http://schemas.openxmlformats.org/officeDocument/2006/relationships/hyperlink" Target="../../../../:b:/s/TreinamentosPiumhi/IQCsHVwugOTDSqBDtmPyU_hxASU0F0wJ7O_2QBFM_drHhQ8?e=wvowG0" TargetMode="External"/><Relationship Id="rId50" Type="http://schemas.openxmlformats.org/officeDocument/2006/relationships/printerSettings" Target="../printerSettings/printerSettings18.bin"/><Relationship Id="rId7" Type="http://schemas.openxmlformats.org/officeDocument/2006/relationships/hyperlink" Target="../../../../:b:/s/TreinamentosPiumhi/IQDt9g0UMow5TbiOLph0UzUIAX1fvgXamiHydheVM3v_4D8?e=GUQa40" TargetMode="External"/><Relationship Id="rId2" Type="http://schemas.openxmlformats.org/officeDocument/2006/relationships/hyperlink" Target="../../../../:b:/s/TreinamentosPiumhi/IQDt9g0UMow5TbiOLph0UzUIAX1fvgXamiHydheVM3v_4D8?e=GUQa40" TargetMode="External"/><Relationship Id="rId16" Type="http://schemas.openxmlformats.org/officeDocument/2006/relationships/hyperlink" Target="../../../../:b:/s/TreinamentosPiumhi/IQDt9g0UMow5TbiOLph0UzUIAX1fvgXamiHydheVM3v_4D8?e=GUQa40" TargetMode="External"/><Relationship Id="rId29" Type="http://schemas.openxmlformats.org/officeDocument/2006/relationships/hyperlink" Target="../../../../:b:/s/TreinamentosPiumhi/IQDt9g0UMow5TbiOLph0UzUIAX1fvgXamiHydheVM3v_4D8?e=GUQa40" TargetMode="External"/><Relationship Id="rId11" Type="http://schemas.openxmlformats.org/officeDocument/2006/relationships/hyperlink" Target="../../../../:b:/s/TreinamentosPiumhi/IQDt9g0UMow5TbiOLph0UzUIAX1fvgXamiHydheVM3v_4D8?e=GUQa40" TargetMode="External"/><Relationship Id="rId24" Type="http://schemas.openxmlformats.org/officeDocument/2006/relationships/hyperlink" Target="../../../../:b:/s/TreinamentosPiumhi/IQDt9g0UMow5TbiOLph0UzUIAX1fvgXamiHydheVM3v_4D8?e=GUQa40" TargetMode="External"/><Relationship Id="rId32" Type="http://schemas.openxmlformats.org/officeDocument/2006/relationships/hyperlink" Target="../../../../:b:/s/TreinamentosPiumhi/IQAR_-NEe8D8T4zUpE9jUC4FAeiAauNKZc2ruOm6yLE1-kU?e=68tZwl" TargetMode="External"/><Relationship Id="rId37" Type="http://schemas.openxmlformats.org/officeDocument/2006/relationships/hyperlink" Target="../../../../:b:/s/TreinamentosPiumhi/IQCEZov-ZS41Tbge_ihQrQuxAax-sDpeP-1HPfeMmtGU1fs?e=mIFaWt" TargetMode="External"/><Relationship Id="rId40" Type="http://schemas.openxmlformats.org/officeDocument/2006/relationships/hyperlink" Target="../../../../:i:/s/TreinamentosPiumhi/IQD9QJArb19KQqQjpk_J2xyfAYCgYtwCwsGct1uvV1q6YkM?e=gyBskr" TargetMode="External"/><Relationship Id="rId45" Type="http://schemas.openxmlformats.org/officeDocument/2006/relationships/hyperlink" Target="../../../../:b:/s/TreinamentosPiumhi/IQB3ozaxuhkZTJEdYLf6tTX8AS7VUKZbPI84LykjnO4CLHA?e=bQm6Hm" TargetMode="External"/><Relationship Id="rId5" Type="http://schemas.openxmlformats.org/officeDocument/2006/relationships/hyperlink" Target="../../../../:b:/s/TreinamentosPiumhi/IQDt9g0UMow5TbiOLph0UzUIAX1fvgXamiHydheVM3v_4D8?e=GUQa40" TargetMode="External"/><Relationship Id="rId15" Type="http://schemas.openxmlformats.org/officeDocument/2006/relationships/hyperlink" Target="../../../../:b:/s/TreinamentosPiumhi/IQDt9g0UMow5TbiOLph0UzUIAX1fvgXamiHydheVM3v_4D8?e=GUQa40" TargetMode="External"/><Relationship Id="rId23" Type="http://schemas.openxmlformats.org/officeDocument/2006/relationships/hyperlink" Target="../../../../:b:/s/TreinamentosPiumhi/IQDt9g0UMow5TbiOLph0UzUIAX1fvgXamiHydheVM3v_4D8?e=GUQa40" TargetMode="External"/><Relationship Id="rId28" Type="http://schemas.openxmlformats.org/officeDocument/2006/relationships/hyperlink" Target="../../../../:b:/s/TreinamentosPiumhi/IQDt9g0UMow5TbiOLph0UzUIAX1fvgXamiHydheVM3v_4D8?e=GUQa40" TargetMode="External"/><Relationship Id="rId36" Type="http://schemas.openxmlformats.org/officeDocument/2006/relationships/hyperlink" Target="../../../../:b:/s/TreinamentosPiumhi/IQAW9sewNb43R5xdUcjDxkWIAZN8sw1PlEUwtJgCGWJdjhk?e=he7Yds" TargetMode="External"/><Relationship Id="rId49" Type="http://schemas.openxmlformats.org/officeDocument/2006/relationships/hyperlink" Target="../../../../:b:/s/TreinamentosPiumhi/IQChnlOzQdr0R5VmWjDlpaOWAZJBt2Ns1GLmdHmsRIB044I?e=CzUNYz" TargetMode="External"/><Relationship Id="rId10" Type="http://schemas.openxmlformats.org/officeDocument/2006/relationships/hyperlink" Target="../../../../:b:/s/TreinamentosPiumhi/IQDt9g0UMow5TbiOLph0UzUIAX1fvgXamiHydheVM3v_4D8?e=GUQa40" TargetMode="External"/><Relationship Id="rId19" Type="http://schemas.openxmlformats.org/officeDocument/2006/relationships/hyperlink" Target="../../../../:b:/s/TreinamentosPiumhi/IQDt9g0UMow5TbiOLph0UzUIAX1fvgXamiHydheVM3v_4D8?e=GUQa40" TargetMode="External"/><Relationship Id="rId31" Type="http://schemas.openxmlformats.org/officeDocument/2006/relationships/hyperlink" Target="../../../../:b:/s/TreinamentosPiumhi/IQAR_-NEe8D8T4zUpE9jUC4FAeiAauNKZc2ruOm6yLE1-kU?e=68tZwl" TargetMode="External"/><Relationship Id="rId44" Type="http://schemas.openxmlformats.org/officeDocument/2006/relationships/hyperlink" Target="../../../../:b:/s/TreinamentosPiumhi/IQChnlOzQdr0R5VmWjDlpaOWAZJBt2Ns1GLmdHmsRIB044I?e=CzUNYz" TargetMode="External"/><Relationship Id="rId4" Type="http://schemas.openxmlformats.org/officeDocument/2006/relationships/hyperlink" Target="../../../../:b:/s/TreinamentosPiumhi/IQDt9g0UMow5TbiOLph0UzUIAX1fvgXamiHydheVM3v_4D8?e=GUQa40" TargetMode="External"/><Relationship Id="rId9" Type="http://schemas.openxmlformats.org/officeDocument/2006/relationships/hyperlink" Target="../../../../:b:/s/TreinamentosPiumhi/IQDt9g0UMow5TbiOLph0UzUIAX1fvgXamiHydheVM3v_4D8?e=GUQa40" TargetMode="External"/><Relationship Id="rId14" Type="http://schemas.openxmlformats.org/officeDocument/2006/relationships/hyperlink" Target="../../../../:b:/s/TreinamentosPiumhi/IQDt9g0UMow5TbiOLph0UzUIAX1fvgXamiHydheVM3v_4D8?e=GUQa40" TargetMode="External"/><Relationship Id="rId22" Type="http://schemas.openxmlformats.org/officeDocument/2006/relationships/hyperlink" Target="../../../../:b:/s/TreinamentosPiumhi/IQDt9g0UMow5TbiOLph0UzUIAX1fvgXamiHydheVM3v_4D8?e=GUQa40" TargetMode="External"/><Relationship Id="rId27" Type="http://schemas.openxmlformats.org/officeDocument/2006/relationships/hyperlink" Target="../../../../:b:/s/TreinamentosPiumhi/IQDt9g0UMow5TbiOLph0UzUIAX1fvgXamiHydheVM3v_4D8?e=GUQa40" TargetMode="External"/><Relationship Id="rId30" Type="http://schemas.openxmlformats.org/officeDocument/2006/relationships/hyperlink" Target="../../../../:b:/s/TreinamentosPiumhi/IQAR_-NEe8D8T4zUpE9jUC4FAeiAauNKZc2ruOm6yLE1-kU?e=68tZwl" TargetMode="External"/><Relationship Id="rId35" Type="http://schemas.openxmlformats.org/officeDocument/2006/relationships/hyperlink" Target="../../../../:b:/s/TreinamentosPiumhi/IQAR_-NEe8D8T4zUpE9jUC4FAeiAauNKZc2ruOm6yLE1-kU?e=68tZwl" TargetMode="External"/><Relationship Id="rId43" Type="http://schemas.openxmlformats.org/officeDocument/2006/relationships/hyperlink" Target="../../../../:b:/s/TreinamentosPiumhi/IQChnlOzQdr0R5VmWjDlpaOWAZJBt2Ns1GLmdHmsRIB044I?e=CzUNYz" TargetMode="External"/><Relationship Id="rId48" Type="http://schemas.openxmlformats.org/officeDocument/2006/relationships/hyperlink" Target="../../../../:b:/s/TreinamentosPiumhi/IQCsHVwugOTDSqBDtmPyU_hxASU0F0wJ7O_2QBFM_drHhQ8?e=wvowG0" TargetMode="External"/><Relationship Id="rId8" Type="http://schemas.openxmlformats.org/officeDocument/2006/relationships/hyperlink" Target="../../../../:b:/s/TreinamentosPiumhi/IQDt9g0UMow5TbiOLph0UzUIAX1fvgXamiHydheVM3v_4D8?e=GUQa40" TargetMode="External"/><Relationship Id="rId51" Type="http://schemas.openxmlformats.org/officeDocument/2006/relationships/table" Target="../tables/table19.xml"/><Relationship Id="rId3" Type="http://schemas.openxmlformats.org/officeDocument/2006/relationships/hyperlink" Target="../../../../:b:/s/TreinamentosPiumhi/IQDt9g0UMow5TbiOLph0UzUIAX1fvgXamiHydheVM3v_4D8?e=GUQa40" TargetMode="External"/><Relationship Id="rId12" Type="http://schemas.openxmlformats.org/officeDocument/2006/relationships/hyperlink" Target="../../../../:b:/s/TreinamentosPiumhi/IQDt9g0UMow5TbiOLph0UzUIAX1fvgXamiHydheVM3v_4D8?e=GUQa40" TargetMode="External"/><Relationship Id="rId17" Type="http://schemas.openxmlformats.org/officeDocument/2006/relationships/hyperlink" Target="../../../../:b:/s/TreinamentosPiumhi/IQDt9g0UMow5TbiOLph0UzUIAX1fvgXamiHydheVM3v_4D8?e=GUQa40" TargetMode="External"/><Relationship Id="rId25" Type="http://schemas.openxmlformats.org/officeDocument/2006/relationships/hyperlink" Target="../../../../:b:/s/TreinamentosPiumhi/IQDt9g0UMow5TbiOLph0UzUIAX1fvgXamiHydheVM3v_4D8?e=GUQa40" TargetMode="External"/><Relationship Id="rId33" Type="http://schemas.openxmlformats.org/officeDocument/2006/relationships/hyperlink" Target="../../../../:b:/s/TreinamentosPiumhi/IQAR_-NEe8D8T4zUpE9jUC4FAeiAauNKZc2ruOm6yLE1-kU?e=68tZwl" TargetMode="External"/><Relationship Id="rId38" Type="http://schemas.openxmlformats.org/officeDocument/2006/relationships/hyperlink" Target="../../../../:b:/s/TreinamentosPiumhi/IQDBC9jO5IvsRr32HAvqMWS8AVBMPFSmc4VGfzeGTIZ00Fc?e=gK1Twt" TargetMode="External"/><Relationship Id="rId46" Type="http://schemas.openxmlformats.org/officeDocument/2006/relationships/hyperlink" Target="../../../../:b:/s/TreinamentosPiumhi/IQCsHVwugOTDSqBDtmPyU_hxASU0F0wJ7O_2QBFM_drHhQ8?e=wvowG0" TargetMode="External"/><Relationship Id="rId20" Type="http://schemas.openxmlformats.org/officeDocument/2006/relationships/hyperlink" Target="../../../../:b:/s/TreinamentosPiumhi/IQDt9g0UMow5TbiOLph0UzUIAX1fvgXamiHydheVM3v_4D8?e=GUQa40" TargetMode="External"/><Relationship Id="rId41" Type="http://schemas.openxmlformats.org/officeDocument/2006/relationships/hyperlink" Target="../../../../:b:/s/TreinamentosPiumhi/IQChnlOzQdr0R5VmWjDlpaOWAZJBt2Ns1GLmdHmsRIB044I?e=CzUNYz" TargetMode="External"/><Relationship Id="rId1" Type="http://schemas.openxmlformats.org/officeDocument/2006/relationships/hyperlink" Target="../../../../:b:/s/TreinamentosPiumhi/IQDt9g0UMow5TbiOLph0UzUIAX1fvgXamiHydheVM3v_4D8?e=GUQa40" TargetMode="External"/><Relationship Id="rId6" Type="http://schemas.openxmlformats.org/officeDocument/2006/relationships/hyperlink" Target="../../../../:b:/s/TreinamentosPiumhi/IQDt9g0UMow5TbiOLph0UzUIAX1fvgXamiHydheVM3v_4D8?e=GUQa40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s/TreinamentosPiumhi/IQCn-XrraBv6SKofm24VLjInASb9LzfKydnoM8Dy73sTHwI?e=pVWlrd" TargetMode="External"/><Relationship Id="rId13" Type="http://schemas.openxmlformats.org/officeDocument/2006/relationships/hyperlink" Target="../../../../:b:/s/TreinamentosPiumhi/IQDYDe3x63htR5abTedXvHaZAf1NhZTBOspnIDhN2aTe4AQ?e=bU2yfF" TargetMode="External"/><Relationship Id="rId18" Type="http://schemas.openxmlformats.org/officeDocument/2006/relationships/hyperlink" Target="../../../../:b:/s/TreinamentosPiumhi/IQB15cHzarPNS5X-m0-mxHq8AVh8bv1FM7ssoeblnoc2CHw?e=cw5dU4" TargetMode="External"/><Relationship Id="rId3" Type="http://schemas.openxmlformats.org/officeDocument/2006/relationships/hyperlink" Target="../../../../:b:/s/TreinamentosPiumhi/IQDXu3QZMLoDQLfbd8ECSTz3AZv9_LI-bMFGNViqjrzsiag?e=zwor4Z" TargetMode="External"/><Relationship Id="rId21" Type="http://schemas.openxmlformats.org/officeDocument/2006/relationships/table" Target="../tables/table20.xml"/><Relationship Id="rId7" Type="http://schemas.openxmlformats.org/officeDocument/2006/relationships/hyperlink" Target="../../../../:b:/s/TreinamentosPiumhi/IQCn-XrraBv6SKofm24VLjInASb9LzfKydnoM8Dy73sTHwI?e=pVWlrd" TargetMode="External"/><Relationship Id="rId12" Type="http://schemas.openxmlformats.org/officeDocument/2006/relationships/hyperlink" Target="../../../../:b:/s/TreinamentosPiumhi/IQCn-XrraBv6SKofm24VLjInASb9LzfKydnoM8Dy73sTHwI?e=pVWlrd" TargetMode="External"/><Relationship Id="rId17" Type="http://schemas.openxmlformats.org/officeDocument/2006/relationships/hyperlink" Target="../../../../:b:/s/TreinamentosPiumhi/IQB15cHzarPNS5X-m0-mxHq8AVh8bv1FM7ssoeblnoc2CHw?e=cw5dU4" TargetMode="External"/><Relationship Id="rId2" Type="http://schemas.openxmlformats.org/officeDocument/2006/relationships/hyperlink" Target="../../../../:b:/s/TreinamentosPiumhi/IQCop2y_F9tMQqKrUeHEBmHHAQ1jErYhDMCXHKCejtfwlAk?e=GGaq0h" TargetMode="External"/><Relationship Id="rId16" Type="http://schemas.openxmlformats.org/officeDocument/2006/relationships/hyperlink" Target="../../../../:b:/s/TreinamentosPiumhi/IQCeGdrDX5PCRKxharKqDu0hAQBykb99wvl7xLWHHnKvYnI?e=kDkK9h" TargetMode="External"/><Relationship Id="rId20" Type="http://schemas.openxmlformats.org/officeDocument/2006/relationships/printerSettings" Target="../printerSettings/printerSettings19.bin"/><Relationship Id="rId1" Type="http://schemas.openxmlformats.org/officeDocument/2006/relationships/hyperlink" Target="../../../../:b:/s/TreinamentosPiumhi/IQDty3iD1AswTK0GAkAjd6bFARfhUkqGakokVG0sKcRpMKQ?e=XVKCzo" TargetMode="External"/><Relationship Id="rId6" Type="http://schemas.openxmlformats.org/officeDocument/2006/relationships/hyperlink" Target="../../../../:b:/s/TreinamentosPiumhi/IQCn-XrraBv6SKofm24VLjInASb9LzfKydnoM8Dy73sTHwI?e=pVWlrd" TargetMode="External"/><Relationship Id="rId11" Type="http://schemas.openxmlformats.org/officeDocument/2006/relationships/hyperlink" Target="../../../../:b:/s/TreinamentosPiumhi/IQCn-XrraBv6SKofm24VLjInASb9LzfKydnoM8Dy73sTHwI?e=pVWlrd" TargetMode="External"/><Relationship Id="rId5" Type="http://schemas.openxmlformats.org/officeDocument/2006/relationships/hyperlink" Target="../../../../:b:/s/TreinamentosPiumhi/IQCl1Yh4tFcpRppg6Db9RVxmAfBemVGmJNansYs0jLFgj5k?e=kiHTOK" TargetMode="External"/><Relationship Id="rId15" Type="http://schemas.openxmlformats.org/officeDocument/2006/relationships/hyperlink" Target="../../../../:b:/s/TreinamentosPiumhi/IQCeGdrDX5PCRKxharKqDu0hAQBykb99wvl7xLWHHnKvYnI?e=kDkK9h" TargetMode="External"/><Relationship Id="rId10" Type="http://schemas.openxmlformats.org/officeDocument/2006/relationships/hyperlink" Target="../../../../:b:/s/TreinamentosPiumhi/IQCn-XrraBv6SKofm24VLjInASb9LzfKydnoM8Dy73sTHwI?e=pVWlrd" TargetMode="External"/><Relationship Id="rId19" Type="http://schemas.openxmlformats.org/officeDocument/2006/relationships/hyperlink" Target="../../../../:b:/s/TreinamentosPiumhi/IQB15cHzarPNS5X-m0-mxHq8AVh8bv1FM7ssoeblnoc2CHw?e=cw5dU4" TargetMode="External"/><Relationship Id="rId4" Type="http://schemas.openxmlformats.org/officeDocument/2006/relationships/hyperlink" Target="../../../../:b:/s/TreinamentosPiumhi/IQCl1Yh4tFcpRppg6Db9RVxmAfBemVGmJNansYs0jLFgj5k?e=kiHTOK" TargetMode="External"/><Relationship Id="rId9" Type="http://schemas.openxmlformats.org/officeDocument/2006/relationships/hyperlink" Target="../../../../:b:/s/TreinamentosPiumhi/IQCn-XrraBv6SKofm24VLjInASb9LzfKydnoM8Dy73sTHwI?e=pVWlrd" TargetMode="External"/><Relationship Id="rId14" Type="http://schemas.openxmlformats.org/officeDocument/2006/relationships/hyperlink" Target="../../../../:b:/s/TreinamentosPiumhi/IQCeGdrDX5PCRKxharKqDu0hAQBykb99wvl7xLWHHnKvYnI?e=kDkK9h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s/TreinamentosPiumhi/IQC7_bzkxyBmSqiJAntEVMzaARLU3ZuCSujY-4VZ_PZ3lBU?e=uzEDgR" TargetMode="External"/><Relationship Id="rId3" Type="http://schemas.openxmlformats.org/officeDocument/2006/relationships/hyperlink" Target="../../../../:b:/s/TreinamentosPiumhi/IQD0l-ww1EC9TKlxUxSHRc84AcWpjUoGXvBKaGxzYpM7hmw?e=ZiZ5na" TargetMode="External"/><Relationship Id="rId7" Type="http://schemas.openxmlformats.org/officeDocument/2006/relationships/hyperlink" Target="../../../../:b:/s/TreinamentosPiumhi/IQAKtvePYGrDSrv3ZyeAIsgMAbMn0TusL09lfbvS7Bl5_Pc?e=MnmWIq" TargetMode="External"/><Relationship Id="rId12" Type="http://schemas.openxmlformats.org/officeDocument/2006/relationships/table" Target="../tables/table21.xml"/><Relationship Id="rId2" Type="http://schemas.openxmlformats.org/officeDocument/2006/relationships/hyperlink" Target="../../../../:b:/s/TreinamentosPiumhi/IQDRU4vVC_5vTYVA9ISTHM_gAfAjWNywsYUDTDPQvO-Eidw?e=4f5Kit" TargetMode="External"/><Relationship Id="rId1" Type="http://schemas.openxmlformats.org/officeDocument/2006/relationships/hyperlink" Target="../../../../:b:/s/TreinamentosPiumhi/IQAK0a7siyplQ5DaWfCWAeL1AT3HmSMnttgqTqzM6jXpZi8?e=hDBU62" TargetMode="External"/><Relationship Id="rId6" Type="http://schemas.openxmlformats.org/officeDocument/2006/relationships/hyperlink" Target="../../../../:b:/s/TreinamentosPiumhi/IQCFUdbRglfMQJzEXRi77874AZsW-ZHkeprYSPtzlPT8UWw?e=T7040N" TargetMode="External"/><Relationship Id="rId11" Type="http://schemas.openxmlformats.org/officeDocument/2006/relationships/printerSettings" Target="../printerSettings/printerSettings20.bin"/><Relationship Id="rId5" Type="http://schemas.openxmlformats.org/officeDocument/2006/relationships/hyperlink" Target="../../../../:b:/s/TreinamentosPiumhi/IQA05nILaJ1tQorEz0emhNUjAWj-Qy3WkXrzLbhenITZ6-A?e=dVe4Od" TargetMode="External"/><Relationship Id="rId10" Type="http://schemas.openxmlformats.org/officeDocument/2006/relationships/hyperlink" Target="../../../../:b:/s/TreinamentosPiumhi/IQC7_bzkxyBmSqiJAntEVMzaARLU3ZuCSujY-4VZ_PZ3lBU?e=uzEDgR" TargetMode="External"/><Relationship Id="rId4" Type="http://schemas.openxmlformats.org/officeDocument/2006/relationships/hyperlink" Target="../../../../:b:/s/TreinamentosPiumhi/IQA05nILaJ1tQorEz0emhNUjAWj-Qy3WkXrzLbhenITZ6-A?e=dVe4Od" TargetMode="External"/><Relationship Id="rId9" Type="http://schemas.openxmlformats.org/officeDocument/2006/relationships/hyperlink" Target="../../../../:b:/s/TreinamentosPiumhi/IQC7_bzkxyBmSqiJAntEVMzaARLU3ZuCSujY-4VZ_PZ3lBU?e=uzEDgR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CtCyxDjrAiTZiW5X9w1BfcAaTvu3dQX7JAEVpBfYRgqZU?e=fjcuMW" TargetMode="External"/><Relationship Id="rId18" Type="http://schemas.openxmlformats.org/officeDocument/2006/relationships/hyperlink" Target="../../../../:b:/s/TreinamentosPiumhi/IQDQahnr2VluRq2MOaNVwz_pAfSwPaSm9U_NztH-A3qQrF0?e=zeBMY9" TargetMode="External"/><Relationship Id="rId26" Type="http://schemas.openxmlformats.org/officeDocument/2006/relationships/hyperlink" Target="../../../../:b:/s/TreinamentosPiumhi/IQAV-Vg_ANHXTKzoDSkY2ElLAYpWJmAWMgpaw2kpTMBCyw0?e=1rclDp" TargetMode="External"/><Relationship Id="rId21" Type="http://schemas.openxmlformats.org/officeDocument/2006/relationships/hyperlink" Target="../../../../:i:/s/TreinamentosPiumhi/IQDgL_Uu0NEpTIqkEGCo4wLqAXMBuGEJsZbNmcmR-KMUHyU?e=yXRxPc" TargetMode="External"/><Relationship Id="rId34" Type="http://schemas.openxmlformats.org/officeDocument/2006/relationships/hyperlink" Target="../../../../:b:/s/TreinamentosPiumhi/IQD4AbQ3PRhkT6T1PtgLrOLiAf0dz4kFklDnlgKbTamG98A?e=heJYSb" TargetMode="External"/><Relationship Id="rId7" Type="http://schemas.openxmlformats.org/officeDocument/2006/relationships/hyperlink" Target="../../../../:b:/s/TreinamentosPiumhi/IQADE_9YYVZrS7SHWkjUjk5MAaGKkLNnyVtm6zl8HXhMGhQ?e=E20iUh" TargetMode="External"/><Relationship Id="rId12" Type="http://schemas.openxmlformats.org/officeDocument/2006/relationships/hyperlink" Target="../../../../:b:/s/TreinamentosPiumhi/IQCtCyxDjrAiTZiW5X9w1BfcAaTvu3dQX7JAEVpBfYRgqZU?e=fjcuMW" TargetMode="External"/><Relationship Id="rId17" Type="http://schemas.openxmlformats.org/officeDocument/2006/relationships/hyperlink" Target="../../../../:b:/s/TreinamentosPiumhi/IQDpJHB1LKC5RaLAJabwfWRUARQQHlBpXlpluX_WhJEYngI?e=3zXpfO" TargetMode="External"/><Relationship Id="rId25" Type="http://schemas.openxmlformats.org/officeDocument/2006/relationships/hyperlink" Target="../../../../:b:/s/TreinamentosPiumhi/IQAV-Vg_ANHXTKzoDSkY2ElLAYpWJmAWMgpaw2kpTMBCyw0?e=1rclDp" TargetMode="External"/><Relationship Id="rId33" Type="http://schemas.openxmlformats.org/officeDocument/2006/relationships/hyperlink" Target="../../../../:b:/s/TreinamentosPiumhi/IQC8DgX_We3YTLquEF7FM5ySAe5eT614bNDKQnQF4OiYWws?e=z4YEwf" TargetMode="External"/><Relationship Id="rId38" Type="http://schemas.openxmlformats.org/officeDocument/2006/relationships/table" Target="../tables/table22.xml"/><Relationship Id="rId2" Type="http://schemas.openxmlformats.org/officeDocument/2006/relationships/hyperlink" Target="../../../../:b:/s/TreinamentosPiumhi/IQBzolp3oHfPS67s_AM-5Uv7ARObu8FKI6pYboTR5vR94p4?e=IqGfWL" TargetMode="External"/><Relationship Id="rId16" Type="http://schemas.openxmlformats.org/officeDocument/2006/relationships/hyperlink" Target="../../../../:b:/s/TreinamentosPiumhi/IQAgqSGY_PLVTrY41DO_4iCEAVcCanZTWJ-h4hjEWGwD3KM?e=KYEHZt" TargetMode="External"/><Relationship Id="rId20" Type="http://schemas.openxmlformats.org/officeDocument/2006/relationships/hyperlink" Target="../../../../:i:/s/TreinamentosPiumhi/IQDgL_Uu0NEpTIqkEGCo4wLqAXMBuGEJsZbNmcmR-KMUHyU?e=yXRxPc" TargetMode="External"/><Relationship Id="rId29" Type="http://schemas.openxmlformats.org/officeDocument/2006/relationships/hyperlink" Target="../../../../:b:/s/TreinamentosPiumhi/IQAXy8gp0yweSKhXq72pbr6lAR0a2fNYFZB3OqM_H3EX0j0?e=mfrJjI" TargetMode="External"/><Relationship Id="rId1" Type="http://schemas.openxmlformats.org/officeDocument/2006/relationships/hyperlink" Target="../../../../:b:/s/TreinamentosPiumhi/IQDuc6OBLBPHQ7VSP1ruI2hpAZDEjDIXtimY-PKh5w3z0gI?e=ePOPfu" TargetMode="External"/><Relationship Id="rId6" Type="http://schemas.openxmlformats.org/officeDocument/2006/relationships/hyperlink" Target="../../../../:b:/s/TreinamentosPiumhi/IQADE_9YYVZrS7SHWkjUjk5MAaGKkLNnyVtm6zl8HXhMGhQ?e=E20iUh" TargetMode="External"/><Relationship Id="rId11" Type="http://schemas.openxmlformats.org/officeDocument/2006/relationships/hyperlink" Target="../../../../:b:/s/TreinamentosPiumhi/IQCtCyxDjrAiTZiW5X9w1BfcAaTvu3dQX7JAEVpBfYRgqZU?e=fjcuMW" TargetMode="External"/><Relationship Id="rId24" Type="http://schemas.openxmlformats.org/officeDocument/2006/relationships/hyperlink" Target="../../../../:b:/s/TreinamentosPiumhi/IQAzOjlliJbHTYu7j2sx-hyjAdWHt9DAP9W2SB5zZm3d3D0?e=VHyb3k" TargetMode="External"/><Relationship Id="rId32" Type="http://schemas.openxmlformats.org/officeDocument/2006/relationships/hyperlink" Target="../../../../:b:/s/TreinamentosPiumhi/IQC8DgX_We3YTLquEF7FM5ySAe5eT614bNDKQnQF4OiYWws?e=z4YEwf" TargetMode="External"/><Relationship Id="rId37" Type="http://schemas.openxmlformats.org/officeDocument/2006/relationships/printerSettings" Target="../printerSettings/printerSettings21.bin"/><Relationship Id="rId5" Type="http://schemas.openxmlformats.org/officeDocument/2006/relationships/hyperlink" Target="../../../../:b:/s/TreinamentosPiumhi/IQADE_9YYVZrS7SHWkjUjk5MAaGKkLNnyVtm6zl8HXhMGhQ?e=E20iUh" TargetMode="External"/><Relationship Id="rId15" Type="http://schemas.openxmlformats.org/officeDocument/2006/relationships/hyperlink" Target="../../../../:b:/s/TreinamentosPiumhi/IQAwsXIgx7ELTanImjXWTEy5Ad23om-sfcnxNQtnXXo4mmw?e=FxdSvf" TargetMode="External"/><Relationship Id="rId23" Type="http://schemas.openxmlformats.org/officeDocument/2006/relationships/hyperlink" Target="../../../../:i:/s/TreinamentosPiumhi/IQDgL_Uu0NEpTIqkEGCo4wLqAXMBuGEJsZbNmcmR-KMUHyU?e=yXRxPc" TargetMode="External"/><Relationship Id="rId28" Type="http://schemas.openxmlformats.org/officeDocument/2006/relationships/hyperlink" Target="../../../../:b:/s/TreinamentosPiumhi/IQDMbClGs2SJQoKBJlhEge95AdrGWAQG3xxsbhbpBeEX7fk?e=f0dUyM" TargetMode="External"/><Relationship Id="rId36" Type="http://schemas.openxmlformats.org/officeDocument/2006/relationships/hyperlink" Target="../../../../:b:/s/TreinamentosPiumhi/IQD4AbQ3PRhkT6T1PtgLrOLiAf0dz4kFklDnlgKbTamG98A?e=heJYSb" TargetMode="External"/><Relationship Id="rId10" Type="http://schemas.openxmlformats.org/officeDocument/2006/relationships/hyperlink" Target="../../../../:b:/s/TreinamentosPiumhi/IQADE_9YYVZrS7SHWkjUjk5MAaGKkLNnyVtm6zl8HXhMGhQ?e=E20iUh" TargetMode="External"/><Relationship Id="rId19" Type="http://schemas.openxmlformats.org/officeDocument/2006/relationships/hyperlink" Target="../../../../:b:/s/TreinamentosPiumhi/IQDQahnr2VluRq2MOaNVwz_pAfSwPaSm9U_NztH-A3qQrF0?e=zeBMY9" TargetMode="External"/><Relationship Id="rId31" Type="http://schemas.openxmlformats.org/officeDocument/2006/relationships/hyperlink" Target="../../../../:b:/s/TreinamentosPiumhi/IQDAfPY0c6i0RJwQoMAFJd_jARcMIB1ZfBU4vQoQ780tjwc?e=LPyM4h" TargetMode="External"/><Relationship Id="rId4" Type="http://schemas.openxmlformats.org/officeDocument/2006/relationships/hyperlink" Target="../../../../:b:/s/TreinamentosPiumhi/IQADE_9YYVZrS7SHWkjUjk5MAaGKkLNnyVtm6zl8HXhMGhQ?e=E20iUh" TargetMode="External"/><Relationship Id="rId9" Type="http://schemas.openxmlformats.org/officeDocument/2006/relationships/hyperlink" Target="../../../../:b:/s/TreinamentosPiumhi/IQADE_9YYVZrS7SHWkjUjk5MAaGKkLNnyVtm6zl8HXhMGhQ?e=E20iUh" TargetMode="External"/><Relationship Id="rId14" Type="http://schemas.openxmlformats.org/officeDocument/2006/relationships/hyperlink" Target="../../../../:b:/s/TreinamentosPiumhi/IQAwsXIgx7ELTanImjXWTEy5Ad23om-sfcnxNQtnXXo4mmw?e=FxdSvf" TargetMode="External"/><Relationship Id="rId22" Type="http://schemas.openxmlformats.org/officeDocument/2006/relationships/hyperlink" Target="../../../../:i:/s/TreinamentosPiumhi/IQDgL_Uu0NEpTIqkEGCo4wLqAXMBuGEJsZbNmcmR-KMUHyU?e=yXRxPc" TargetMode="External"/><Relationship Id="rId27" Type="http://schemas.openxmlformats.org/officeDocument/2006/relationships/hyperlink" Target="../../../../:b:/s/TreinamentosPiumhi/IQAhb8H00-zrTJ3qz0WiaPyGARHSBvH_7luRc1uJNZzmNTc?e=IT1Y0J" TargetMode="External"/><Relationship Id="rId30" Type="http://schemas.openxmlformats.org/officeDocument/2006/relationships/hyperlink" Target="../../../../:b:/s/TreinamentosPiumhi/IQAXy8gp0yweSKhXq72pbr6lAR0a2fNYFZB3OqM_H3EX0j0?e=mfrJjI" TargetMode="External"/><Relationship Id="rId35" Type="http://schemas.openxmlformats.org/officeDocument/2006/relationships/hyperlink" Target="../../../../:b:/s/TreinamentosPiumhi/IQD4AbQ3PRhkT6T1PtgLrOLiAf0dz4kFklDnlgKbTamG98A?e=heJYSb" TargetMode="External"/><Relationship Id="rId8" Type="http://schemas.openxmlformats.org/officeDocument/2006/relationships/hyperlink" Target="../../../../:b:/s/TreinamentosPiumhi/IQADE_9YYVZrS7SHWkjUjk5MAaGKkLNnyVtm6zl8HXhMGhQ?e=E20iUh" TargetMode="External"/><Relationship Id="rId3" Type="http://schemas.openxmlformats.org/officeDocument/2006/relationships/hyperlink" Target="../../../../:b:/s/TreinamentosPiumhi/IQADE_9YYVZrS7SHWkjUjk5MAaGKkLNnyVtm6zl8HXhMGhQ?e=E20iUh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:b:/s/TreinamentosPiumhi/IQCxnalicCSzSqHvA-1FX-UKARUy1ogbNvfbbnAhM_uDlSU?e=3DVTGV" TargetMode="External"/><Relationship Id="rId21" Type="http://schemas.openxmlformats.org/officeDocument/2006/relationships/hyperlink" Target="../../../../:b:/s/TreinamentosPiumhi/IQCxnalicCSzSqHvA-1FX-UKARUy1ogbNvfbbnAhM_uDlSU?e=3DVTGV" TargetMode="External"/><Relationship Id="rId42" Type="http://schemas.openxmlformats.org/officeDocument/2006/relationships/hyperlink" Target="../../../../:b:/s/TreinamentosPiumhi/IQAerGlE6FUlRYXC3DCdPLqkAbsOmyR8QPcNnSE6lumJV9g?e=tI6GPJ" TargetMode="External"/><Relationship Id="rId47" Type="http://schemas.openxmlformats.org/officeDocument/2006/relationships/hyperlink" Target="../../../../:b:/s/TreinamentosPiumhi/IQBBtNitswvCTpWcuL3UMStzAZ4q9HP1h6JYZtIyWwSI0Mk?e=TQabER" TargetMode="External"/><Relationship Id="rId63" Type="http://schemas.openxmlformats.org/officeDocument/2006/relationships/hyperlink" Target="../../../../:b:/s/TreinamentosPiumhi/IQDYtI_3MCQ0TIC6tjIdCZ7lAVJrr4mDscafvE8X6MyTnYQ?e=dLJ0gv" TargetMode="External"/><Relationship Id="rId68" Type="http://schemas.openxmlformats.org/officeDocument/2006/relationships/printerSettings" Target="../printerSettings/printerSettings23.bin"/><Relationship Id="rId7" Type="http://schemas.openxmlformats.org/officeDocument/2006/relationships/hyperlink" Target="../../../../:b:/s/TreinamentosPiumhi/IQCwJfPPCQWYTIACuHOHmCb_Aeiw2bEVRqoMqrtAiUz3oX0?e=oZrIN4" TargetMode="External"/><Relationship Id="rId2" Type="http://schemas.openxmlformats.org/officeDocument/2006/relationships/hyperlink" Target="../../../../:b:/s/TreinamentosPiumhi/IQCwJfPPCQWYTIACuHOHmCb_Aeiw2bEVRqoMqrtAiUz3oX0?e=oZrIN4" TargetMode="External"/><Relationship Id="rId16" Type="http://schemas.openxmlformats.org/officeDocument/2006/relationships/hyperlink" Target="../../../../:b:/s/TreinamentosPiumhi/IQCxnalicCSzSqHvA-1FX-UKARUy1ogbNvfbbnAhM_uDlSU?e=3DVTGV" TargetMode="External"/><Relationship Id="rId29" Type="http://schemas.openxmlformats.org/officeDocument/2006/relationships/hyperlink" Target="../../../../:b:/s/TreinamentosPiumhi/IQCxnalicCSzSqHvA-1FX-UKARUy1ogbNvfbbnAhM_uDlSU?e=3DVTGV" TargetMode="External"/><Relationship Id="rId11" Type="http://schemas.openxmlformats.org/officeDocument/2006/relationships/hyperlink" Target="../../../../:b:/s/TreinamentosPiumhi/IQCwJfPPCQWYTIACuHOHmCb_Aeiw2bEVRqoMqrtAiUz3oX0?e=oZrIN4" TargetMode="External"/><Relationship Id="rId24" Type="http://schemas.openxmlformats.org/officeDocument/2006/relationships/hyperlink" Target="../../../../:b:/s/TreinamentosPiumhi/IQCxnalicCSzSqHvA-1FX-UKARUy1ogbNvfbbnAhM_uDlSU?e=3DVTGV" TargetMode="External"/><Relationship Id="rId32" Type="http://schemas.openxmlformats.org/officeDocument/2006/relationships/hyperlink" Target="../../../../:b:/s/TreinamentosPiumhi/IQCxnalicCSzSqHvA-1FX-UKARUy1ogbNvfbbnAhM_uDlSU?e=3DVTGV" TargetMode="External"/><Relationship Id="rId37" Type="http://schemas.openxmlformats.org/officeDocument/2006/relationships/hyperlink" Target="../../../../:b:/s/TreinamentosPiumhi/IQCxnalicCSzSqHvA-1FX-UKARUy1ogbNvfbbnAhM_uDlSU?e=3DVTGV" TargetMode="External"/><Relationship Id="rId40" Type="http://schemas.openxmlformats.org/officeDocument/2006/relationships/hyperlink" Target="../../../../:b:/s/TreinamentosPiumhi/IQAerGlE6FUlRYXC3DCdPLqkAbsOmyR8QPcNnSE6lumJV9g?e=tI6GPJ" TargetMode="External"/><Relationship Id="rId45" Type="http://schemas.openxmlformats.org/officeDocument/2006/relationships/hyperlink" Target="../../../../:b:/s/TreinamentosPiumhi/IQDwDwO2I3cJSrzA22td07BnAYzeTEH5cZOOdcpKe51gugE?e=AVvmSj" TargetMode="External"/><Relationship Id="rId53" Type="http://schemas.openxmlformats.org/officeDocument/2006/relationships/hyperlink" Target="../../../../:b:/s/TreinamentosPiumhi/IQByhAhOUqchRatBVfaCmwbwAZX6rlSPOSvm4172jZM7AWY?e=ZJB7wN" TargetMode="External"/><Relationship Id="rId58" Type="http://schemas.openxmlformats.org/officeDocument/2006/relationships/hyperlink" Target="../../../../:b:/s/TreinamentosPiumhi/IQCJwiXpIAYITZBuXKwKey4zAdLuDKcjKYRlq__HdQjdwPg?e=Vw7Uo4" TargetMode="External"/><Relationship Id="rId66" Type="http://schemas.openxmlformats.org/officeDocument/2006/relationships/hyperlink" Target="../../../../:b:/s/TreinamentosPiumhi/IQC4ehZu7PUhQqn9xgwDaNTcAbO6iKO6c9Re0WLMPmd4yMU?e=gfUNgZ" TargetMode="External"/><Relationship Id="rId5" Type="http://schemas.openxmlformats.org/officeDocument/2006/relationships/hyperlink" Target="../../../../:b:/s/TreinamentosPiumhi/IQCwJfPPCQWYTIACuHOHmCb_Aeiw2bEVRqoMqrtAiUz3oX0?e=oZrIN4" TargetMode="External"/><Relationship Id="rId61" Type="http://schemas.openxmlformats.org/officeDocument/2006/relationships/hyperlink" Target="../../../../:b:/s/TreinamentosPiumhi/IQCJwiXpIAYITZBuXKwKey4zAdLuDKcjKYRlq__HdQjdwPg?e=Vw7Uo4" TargetMode="External"/><Relationship Id="rId19" Type="http://schemas.openxmlformats.org/officeDocument/2006/relationships/hyperlink" Target="../../../../:b:/s/TreinamentosPiumhi/IQCxnalicCSzSqHvA-1FX-UKARUy1ogbNvfbbnAhM_uDlSU?e=3DVTGV" TargetMode="External"/><Relationship Id="rId14" Type="http://schemas.openxmlformats.org/officeDocument/2006/relationships/hyperlink" Target="../../../../:b:/s/TreinamentosPiumhi/IQCxnalicCSzSqHvA-1FX-UKARUy1ogbNvfbbnAhM_uDlSU?e=3DVTGV" TargetMode="External"/><Relationship Id="rId22" Type="http://schemas.openxmlformats.org/officeDocument/2006/relationships/hyperlink" Target="../../../../:b:/s/TreinamentosPiumhi/IQCxnalicCSzSqHvA-1FX-UKARUy1ogbNvfbbnAhM_uDlSU?e=3DVTGV" TargetMode="External"/><Relationship Id="rId27" Type="http://schemas.openxmlformats.org/officeDocument/2006/relationships/hyperlink" Target="../../../../:b:/s/TreinamentosPiumhi/IQCxnalicCSzSqHvA-1FX-UKARUy1ogbNvfbbnAhM_uDlSU?e=3DVTGV" TargetMode="External"/><Relationship Id="rId30" Type="http://schemas.openxmlformats.org/officeDocument/2006/relationships/hyperlink" Target="../../../../:b:/s/TreinamentosPiumhi/IQCxnalicCSzSqHvA-1FX-UKARUy1ogbNvfbbnAhM_uDlSU?e=3DVTGV" TargetMode="External"/><Relationship Id="rId35" Type="http://schemas.openxmlformats.org/officeDocument/2006/relationships/hyperlink" Target="../../../../:b:/s/TreinamentosPiumhi/IQCxnalicCSzSqHvA-1FX-UKARUy1ogbNvfbbnAhM_uDlSU?e=3DVTGV" TargetMode="External"/><Relationship Id="rId43" Type="http://schemas.openxmlformats.org/officeDocument/2006/relationships/hyperlink" Target="../../../../:b:/s/TreinamentosPiumhi/IQCeEK0_pRtMRacxBqpIbzedAcVXulNanfFzi8T2zQb6GiU?e=T2Q8h7" TargetMode="External"/><Relationship Id="rId48" Type="http://schemas.openxmlformats.org/officeDocument/2006/relationships/hyperlink" Target="../../../../:b:/s/TreinamentosPiumhi/IQBBtNitswvCTpWcuL3UMStzAZ4q9HP1h6JYZtIyWwSI0Mk?e=TQabER" TargetMode="External"/><Relationship Id="rId56" Type="http://schemas.openxmlformats.org/officeDocument/2006/relationships/hyperlink" Target="../../../../:b:/s/TreinamentosPiumhi/IQD116_rylghQ7PaX3G1ptLHAUNBEwqnpz3bot_pPEShLOg?e=FOySif" TargetMode="External"/><Relationship Id="rId64" Type="http://schemas.openxmlformats.org/officeDocument/2006/relationships/hyperlink" Target="../../../../:b:/s/TreinamentosPiumhi/IQDYtI_3MCQ0TIC6tjIdCZ7lAVJrr4mDscafvE8X6MyTnYQ?e=dLJ0gv" TargetMode="External"/><Relationship Id="rId69" Type="http://schemas.openxmlformats.org/officeDocument/2006/relationships/table" Target="../tables/table24.xml"/><Relationship Id="rId8" Type="http://schemas.openxmlformats.org/officeDocument/2006/relationships/hyperlink" Target="../../../../:b:/s/TreinamentosPiumhi/IQCwJfPPCQWYTIACuHOHmCb_Aeiw2bEVRqoMqrtAiUz3oX0?e=oZrIN4" TargetMode="External"/><Relationship Id="rId51" Type="http://schemas.openxmlformats.org/officeDocument/2006/relationships/hyperlink" Target="../../../../:i:/s/TreinamentosPiumhi/IQABNeJE7ghDRqpsPlpLarXbAVdGvWNpO1eXio0-bvvmVU8?e=ctVRea" TargetMode="External"/><Relationship Id="rId3" Type="http://schemas.openxmlformats.org/officeDocument/2006/relationships/hyperlink" Target="../../../../:b:/s/TreinamentosPiumhi/IQCwJfPPCQWYTIACuHOHmCb_Aeiw2bEVRqoMqrtAiUz3oX0?e=oZrIN4" TargetMode="External"/><Relationship Id="rId12" Type="http://schemas.openxmlformats.org/officeDocument/2006/relationships/hyperlink" Target="../../../../:b:/s/TreinamentosPiumhi/IQCwJfPPCQWYTIACuHOHmCb_Aeiw2bEVRqoMqrtAiUz3oX0?e=oZrIN4" TargetMode="External"/><Relationship Id="rId17" Type="http://schemas.openxmlformats.org/officeDocument/2006/relationships/hyperlink" Target="../../../../:b:/s/TreinamentosPiumhi/IQCxnalicCSzSqHvA-1FX-UKARUy1ogbNvfbbnAhM_uDlSU?e=3DVTGV" TargetMode="External"/><Relationship Id="rId25" Type="http://schemas.openxmlformats.org/officeDocument/2006/relationships/hyperlink" Target="../../../../:b:/s/TreinamentosPiumhi/IQCxnalicCSzSqHvA-1FX-UKARUy1ogbNvfbbnAhM_uDlSU?e=3DVTGV" TargetMode="External"/><Relationship Id="rId33" Type="http://schemas.openxmlformats.org/officeDocument/2006/relationships/hyperlink" Target="../../../../:b:/s/TreinamentosPiumhi/IQCxnalicCSzSqHvA-1FX-UKARUy1ogbNvfbbnAhM_uDlSU?e=3DVTGV" TargetMode="External"/><Relationship Id="rId38" Type="http://schemas.openxmlformats.org/officeDocument/2006/relationships/hyperlink" Target="../../../../:b:/s/TreinamentosPiumhi/IQCxnalicCSzSqHvA-1FX-UKARUy1ogbNvfbbnAhM_uDlSU?e=3DVTGV" TargetMode="External"/><Relationship Id="rId46" Type="http://schemas.openxmlformats.org/officeDocument/2006/relationships/hyperlink" Target="../../../../:b:/s/TreinamentosPiumhi/IQAs4PmzMxbRR7sN9gwHiqvbAfa5OJuFjblnoOYpplB9COM?e=ICXZfU" TargetMode="External"/><Relationship Id="rId59" Type="http://schemas.openxmlformats.org/officeDocument/2006/relationships/hyperlink" Target="../../../../:b:/s/TreinamentosPiumhi/IQCJwiXpIAYITZBuXKwKey4zAdLuDKcjKYRlq__HdQjdwPg?e=Vw7Uo4" TargetMode="External"/><Relationship Id="rId67" Type="http://schemas.openxmlformats.org/officeDocument/2006/relationships/hyperlink" Target="../../../../:b:/s/TreinamentosPiumhi/IQC4ehZu7PUhQqn9xgwDaNTcAbO6iKO6c9Re0WLMPmd4yMU?e=gfUNgZ" TargetMode="External"/><Relationship Id="rId20" Type="http://schemas.openxmlformats.org/officeDocument/2006/relationships/hyperlink" Target="../../../../:b:/s/TreinamentosPiumhi/IQCxnalicCSzSqHvA-1FX-UKARUy1ogbNvfbbnAhM_uDlSU?e=3DVTGV" TargetMode="External"/><Relationship Id="rId41" Type="http://schemas.openxmlformats.org/officeDocument/2006/relationships/hyperlink" Target="../../../../:b:/s/TreinamentosPiumhi/IQAerGlE6FUlRYXC3DCdPLqkAbsOmyR8QPcNnSE6lumJV9g?e=tI6GPJ" TargetMode="External"/><Relationship Id="rId54" Type="http://schemas.openxmlformats.org/officeDocument/2006/relationships/hyperlink" Target="../../../../:b:/s/TreinamentosPiumhi/IQByhAhOUqchRatBVfaCmwbwAZX6rlSPOSvm4172jZM7AWY?e=ZJB7wN" TargetMode="External"/><Relationship Id="rId62" Type="http://schemas.openxmlformats.org/officeDocument/2006/relationships/hyperlink" Target="../../../../:b:/s/TreinamentosPiumhi/IQBUWeJ3i4yOSI-EQJk7k7UYAenxVU23WYIcUqJMl6RKono?e=2iPsmc" TargetMode="External"/><Relationship Id="rId1" Type="http://schemas.openxmlformats.org/officeDocument/2006/relationships/hyperlink" Target="../../../../:b:/s/TreinamentosPiumhi/IQBnpxCUYXG1RKWrVq8CVLx3AZZFSIK61jQ3aax_wu8DfSk?e=91K959" TargetMode="External"/><Relationship Id="rId6" Type="http://schemas.openxmlformats.org/officeDocument/2006/relationships/hyperlink" Target="../../../../:b:/s/TreinamentosPiumhi/IQCwJfPPCQWYTIACuHOHmCb_Aeiw2bEVRqoMqrtAiUz3oX0?e=oZrIN4" TargetMode="External"/><Relationship Id="rId15" Type="http://schemas.openxmlformats.org/officeDocument/2006/relationships/hyperlink" Target="../../../../:b:/s/TreinamentosPiumhi/IQCxnalicCSzSqHvA-1FX-UKARUy1ogbNvfbbnAhM_uDlSU?e=3DVTGV" TargetMode="External"/><Relationship Id="rId23" Type="http://schemas.openxmlformats.org/officeDocument/2006/relationships/hyperlink" Target="../../../../:b:/s/TreinamentosPiumhi/IQCxnalicCSzSqHvA-1FX-UKARUy1ogbNvfbbnAhM_uDlSU?e=3DVTGV" TargetMode="External"/><Relationship Id="rId28" Type="http://schemas.openxmlformats.org/officeDocument/2006/relationships/hyperlink" Target="../../../../:b:/s/TreinamentosPiumhi/IQCxnalicCSzSqHvA-1FX-UKARUy1ogbNvfbbnAhM_uDlSU?e=3DVTGV" TargetMode="External"/><Relationship Id="rId36" Type="http://schemas.openxmlformats.org/officeDocument/2006/relationships/hyperlink" Target="../../../../:b:/s/TreinamentosPiumhi/IQCxnalicCSzSqHvA-1FX-UKARUy1ogbNvfbbnAhM_uDlSU?e=3DVTGV" TargetMode="External"/><Relationship Id="rId49" Type="http://schemas.openxmlformats.org/officeDocument/2006/relationships/hyperlink" Target="../../../../:b:/s/TreinamentosPiumhi/IQAxQLh8TmgGT5DNn7aHLLmRAQthTwae1bOdEmGWstQXIAI?e=d3eE1M" TargetMode="External"/><Relationship Id="rId57" Type="http://schemas.openxmlformats.org/officeDocument/2006/relationships/hyperlink" Target="../../../../:b:/s/TreinamentosPiumhi/IQCJwiXpIAYITZBuXKwKey4zAdLuDKcjKYRlq__HdQjdwPg?e=Vw7Uo4" TargetMode="External"/><Relationship Id="rId10" Type="http://schemas.openxmlformats.org/officeDocument/2006/relationships/hyperlink" Target="../../../../:b:/s/TreinamentosPiumhi/IQCwJfPPCQWYTIACuHOHmCb_Aeiw2bEVRqoMqrtAiUz3oX0?e=oZrIN4" TargetMode="External"/><Relationship Id="rId31" Type="http://schemas.openxmlformats.org/officeDocument/2006/relationships/hyperlink" Target="../../../../:b:/s/TreinamentosPiumhi/IQCxnalicCSzSqHvA-1FX-UKARUy1ogbNvfbbnAhM_uDlSU?e=3DVTGV" TargetMode="External"/><Relationship Id="rId44" Type="http://schemas.openxmlformats.org/officeDocument/2006/relationships/hyperlink" Target="../../../../:b:/s/TreinamentosPiumhi/IQCeEK0_pRtMRacxBqpIbzedAcVXulNanfFzi8T2zQb6GiU?e=T2Q8h7" TargetMode="External"/><Relationship Id="rId52" Type="http://schemas.openxmlformats.org/officeDocument/2006/relationships/hyperlink" Target="../../../../:i:/s/TreinamentosPiumhi/IQABNeJE7ghDRqpsPlpLarXbAVdGvWNpO1eXio0-bvvmVU8?e=ctVRea" TargetMode="External"/><Relationship Id="rId60" Type="http://schemas.openxmlformats.org/officeDocument/2006/relationships/hyperlink" Target="../../../../:b:/s/TreinamentosPiumhi/IQCJwiXpIAYITZBuXKwKey4zAdLuDKcjKYRlq__HdQjdwPg?e=Vw7Uo4" TargetMode="External"/><Relationship Id="rId65" Type="http://schemas.openxmlformats.org/officeDocument/2006/relationships/hyperlink" Target="../../../../:b:/s/TreinamentosPiumhi/IQC4ehZu7PUhQqn9xgwDaNTcAbO6iKO6c9Re0WLMPmd4yMU?e=gfUNgZ" TargetMode="External"/><Relationship Id="rId4" Type="http://schemas.openxmlformats.org/officeDocument/2006/relationships/hyperlink" Target="../../../../:b:/s/TreinamentosPiumhi/IQCwJfPPCQWYTIACuHOHmCb_Aeiw2bEVRqoMqrtAiUz3oX0?e=oZrIN4" TargetMode="External"/><Relationship Id="rId9" Type="http://schemas.openxmlformats.org/officeDocument/2006/relationships/hyperlink" Target="../../../../:b:/s/TreinamentosPiumhi/IQCwJfPPCQWYTIACuHOHmCb_Aeiw2bEVRqoMqrtAiUz3oX0?e=oZrIN4" TargetMode="External"/><Relationship Id="rId13" Type="http://schemas.openxmlformats.org/officeDocument/2006/relationships/hyperlink" Target="../../../../:b:/s/TreinamentosPiumhi/IQCxnalicCSzSqHvA-1FX-UKARUy1ogbNvfbbnAhM_uDlSU?e=3DVTGV" TargetMode="External"/><Relationship Id="rId18" Type="http://schemas.openxmlformats.org/officeDocument/2006/relationships/hyperlink" Target="../../../../:b:/s/TreinamentosPiumhi/IQCxnalicCSzSqHvA-1FX-UKARUy1ogbNvfbbnAhM_uDlSU?e=3DVTGV" TargetMode="External"/><Relationship Id="rId39" Type="http://schemas.openxmlformats.org/officeDocument/2006/relationships/hyperlink" Target="../../../../:b:/s/TreinamentosPiumhi/IQCxnalicCSzSqHvA-1FX-UKARUy1ogbNvfbbnAhM_uDlSU?e=3DVTGV" TargetMode="External"/><Relationship Id="rId34" Type="http://schemas.openxmlformats.org/officeDocument/2006/relationships/hyperlink" Target="../../../../:b:/s/TreinamentosPiumhi/IQCxnalicCSzSqHvA-1FX-UKARUy1ogbNvfbbnAhM_uDlSU?e=3DVTGV" TargetMode="External"/><Relationship Id="rId50" Type="http://schemas.openxmlformats.org/officeDocument/2006/relationships/hyperlink" Target="../../../../:b:/s/TreinamentosPiumhi/IQAxQLh8TmgGT5DNn7aHLLmRAQthTwae1bOdEmGWstQXIAI?e=d3eE1M" TargetMode="External"/><Relationship Id="rId55" Type="http://schemas.openxmlformats.org/officeDocument/2006/relationships/hyperlink" Target="../../../../:b:/s/TreinamentosPiumhi/IQD116_rylghQ7PaX3G1ptLHAUNBEwqnpz3bot_pPEShLOg?e=FOySif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BkPixdjQCIR4EG7sYVvYDiAed8LSVDkxHFVwipnAob-G8?e=dvyU7P" TargetMode="External"/><Relationship Id="rId18" Type="http://schemas.openxmlformats.org/officeDocument/2006/relationships/hyperlink" Target="../../../../:b:/s/TreinamentosPiumhi/IQD2RWhWcerZQIQlr3kIw8jOAfuO_Dhyw6brIyqDsKjGgq4?e=F2sGbg" TargetMode="External"/><Relationship Id="rId26" Type="http://schemas.openxmlformats.org/officeDocument/2006/relationships/hyperlink" Target="../../../../:b:/s/TreinamentosPiumhi/IQAEHu7nffloSI2tLBPRLL5DAecOQn_5XqC1FCyvOsD7Vec?e=jIZirM" TargetMode="External"/><Relationship Id="rId3" Type="http://schemas.openxmlformats.org/officeDocument/2006/relationships/hyperlink" Target="../../../../:b:/s/TreinamentosPiumhi/IQArwWFuaGP9TreCNMMahsx7AcE05eEOLFcnwqUdBhAkcUo?e=T32Z19" TargetMode="External"/><Relationship Id="rId21" Type="http://schemas.openxmlformats.org/officeDocument/2006/relationships/hyperlink" Target="../../../../:i:/s/TreinamentosPiumhi/IQDgFX3Hmd5XTJ04qKYeM7ReAWzVV_1xqBePQc3uEEt1npU?e=cMTChR" TargetMode="External"/><Relationship Id="rId34" Type="http://schemas.openxmlformats.org/officeDocument/2006/relationships/table" Target="../tables/table25.xml"/><Relationship Id="rId7" Type="http://schemas.openxmlformats.org/officeDocument/2006/relationships/hyperlink" Target="../../../../:b:/s/TreinamentosPiumhi/IQArwWFuaGP9TreCNMMahsx7AcE05eEOLFcnwqUdBhAkcUo?e=T32Z19" TargetMode="External"/><Relationship Id="rId12" Type="http://schemas.openxmlformats.org/officeDocument/2006/relationships/hyperlink" Target="../../../../:b:/s/TreinamentosPiumhi/IQBkPixdjQCIR4EG7sYVvYDiAed8LSVDkxHFVwipnAob-G8?e=dvyU7P" TargetMode="External"/><Relationship Id="rId17" Type="http://schemas.openxmlformats.org/officeDocument/2006/relationships/hyperlink" Target="../../../../:b:/s/TreinamentosPiumhi/IQCnqlhQpLjgQLIN1LgnltSeAes8fLofQtG-yP_ic1KGusU?e=YkJwF7" TargetMode="External"/><Relationship Id="rId25" Type="http://schemas.openxmlformats.org/officeDocument/2006/relationships/hyperlink" Target="../../../../:b:/s/TreinamentosPiumhi/IQDXSMW62yquSZC0VljzLmY6AZCLdmPqt2lxv1Vei6E4l_s?e=wRDqpG" TargetMode="External"/><Relationship Id="rId33" Type="http://schemas.openxmlformats.org/officeDocument/2006/relationships/printerSettings" Target="../printerSettings/printerSettings24.bin"/><Relationship Id="rId2" Type="http://schemas.openxmlformats.org/officeDocument/2006/relationships/hyperlink" Target="../../../../:b:/s/TreinamentosPiumhi/IQArwWFuaGP9TreCNMMahsx7AcE05eEOLFcnwqUdBhAkcUo?e=T32Z19" TargetMode="External"/><Relationship Id="rId16" Type="http://schemas.openxmlformats.org/officeDocument/2006/relationships/hyperlink" Target="../../../../:b:/s/TreinamentosPiumhi/IQCnqlhQpLjgQLIN1LgnltSeAes8fLofQtG-yP_ic1KGusU?e=YkJwF7" TargetMode="External"/><Relationship Id="rId20" Type="http://schemas.openxmlformats.org/officeDocument/2006/relationships/hyperlink" Target="../../../../:i:/s/TreinamentosPiumhi/IQDgFX3Hmd5XTJ04qKYeM7ReAWzVV_1xqBePQc3uEEt1npU?e=cMTChR" TargetMode="External"/><Relationship Id="rId29" Type="http://schemas.openxmlformats.org/officeDocument/2006/relationships/hyperlink" Target="../../../../:b:/s/TreinamentosPiumhi/IQBgYYKFrxbFTqLbxGPa74u6AW0El2dHl07-lErU9biBI8U?e=WnTinb" TargetMode="External"/><Relationship Id="rId1" Type="http://schemas.openxmlformats.org/officeDocument/2006/relationships/hyperlink" Target="../../../../:b:/s/TreinamentosPiumhi/IQB2F_oTX_e6TLaXUEKBloKSAdyiMCL7rmCuw8KoaZLC2mA?e=xDMNAs" TargetMode="External"/><Relationship Id="rId6" Type="http://schemas.openxmlformats.org/officeDocument/2006/relationships/hyperlink" Target="../../../../:b:/s/TreinamentosPiumhi/IQArwWFuaGP9TreCNMMahsx7AcE05eEOLFcnwqUdBhAkcUo?e=T32Z19" TargetMode="External"/><Relationship Id="rId11" Type="http://schemas.openxmlformats.org/officeDocument/2006/relationships/hyperlink" Target="../../../../:b:/s/TreinamentosPiumhi/IQArwWFuaGP9TreCNMMahsx7AcE05eEOLFcnwqUdBhAkcUo?e=T32Z19" TargetMode="External"/><Relationship Id="rId24" Type="http://schemas.openxmlformats.org/officeDocument/2006/relationships/hyperlink" Target="../../../../:b:/s/TreinamentosPiumhi/IQD5NqD52o6pQarv4uBM09BdAZ2PAlJ0cwgqKekXQMPLL6U?e=jr30bH" TargetMode="External"/><Relationship Id="rId32" Type="http://schemas.openxmlformats.org/officeDocument/2006/relationships/hyperlink" Target="../../../../:b:/s/TreinamentosPiumhi/IQCxZIswaQe6ToQ3tGUZQimUAYx9UF4HsmazihAP3brssuE?e=qbEsq4" TargetMode="External"/><Relationship Id="rId5" Type="http://schemas.openxmlformats.org/officeDocument/2006/relationships/hyperlink" Target="../../../../:b:/s/TreinamentosPiumhi/IQArwWFuaGP9TreCNMMahsx7AcE05eEOLFcnwqUdBhAkcUo?e=T32Z19" TargetMode="External"/><Relationship Id="rId15" Type="http://schemas.openxmlformats.org/officeDocument/2006/relationships/hyperlink" Target="../../../../:b:/s/TreinamentosPiumhi/IQBwsC9QYcV9S7ZYsk7JUtrsAS1y_qJ1CCXqao8Ru5yddyA?e=NouXoa" TargetMode="External"/><Relationship Id="rId23" Type="http://schemas.openxmlformats.org/officeDocument/2006/relationships/hyperlink" Target="../../../../:b:/s/TreinamentosPiumhi/IQAs-FKNAH2wRKE6WS82euzmARtN1GWjjnSXPVoxxgGAGTY?e=3XMc4y" TargetMode="External"/><Relationship Id="rId28" Type="http://schemas.openxmlformats.org/officeDocument/2006/relationships/hyperlink" Target="../../../../:b:/s/TreinamentosPiumhi/IQBgYYKFrxbFTqLbxGPa74u6AW0El2dHl07-lErU9biBI8U?e=WnTinb" TargetMode="External"/><Relationship Id="rId10" Type="http://schemas.openxmlformats.org/officeDocument/2006/relationships/hyperlink" Target="../../../../:b:/s/TreinamentosPiumhi/IQArwWFuaGP9TreCNMMahsx7AcE05eEOLFcnwqUdBhAkcUo?e=T32Z19" TargetMode="External"/><Relationship Id="rId19" Type="http://schemas.openxmlformats.org/officeDocument/2006/relationships/hyperlink" Target="../../../../:b:/s/TreinamentosPiumhi/IQD2RWhWcerZQIQlr3kIw8jOAfuO_Dhyw6brIyqDsKjGgq4?e=F2sGbg" TargetMode="External"/><Relationship Id="rId31" Type="http://schemas.openxmlformats.org/officeDocument/2006/relationships/hyperlink" Target="../../../../:b:/s/TreinamentosPiumhi/IQCxZIswaQe6ToQ3tGUZQimUAYx9UF4HsmazihAP3brssuE?e=qbEsq4" TargetMode="External"/><Relationship Id="rId4" Type="http://schemas.openxmlformats.org/officeDocument/2006/relationships/hyperlink" Target="../../../../:b:/s/TreinamentosPiumhi/IQArwWFuaGP9TreCNMMahsx7AcE05eEOLFcnwqUdBhAkcUo?e=T32Z19" TargetMode="External"/><Relationship Id="rId9" Type="http://schemas.openxmlformats.org/officeDocument/2006/relationships/hyperlink" Target="../../../../:b:/s/TreinamentosPiumhi/IQArwWFuaGP9TreCNMMahsx7AcE05eEOLFcnwqUdBhAkcUo?e=T32Z19" TargetMode="External"/><Relationship Id="rId14" Type="http://schemas.openxmlformats.org/officeDocument/2006/relationships/hyperlink" Target="../../../../:b:/s/TreinamentosPiumhi/IQBMU5ZQbWYFR50IoTp98htDAT-I2Rk1rB6jOWhR65oaY2Y?e=CcqloX" TargetMode="External"/><Relationship Id="rId22" Type="http://schemas.openxmlformats.org/officeDocument/2006/relationships/hyperlink" Target="../../../../:b:/s/TreinamentosPiumhi/IQAs-FKNAH2wRKE6WS82euzmARtN1GWjjnSXPVoxxgGAGTY?e=3XMc4y" TargetMode="External"/><Relationship Id="rId27" Type="http://schemas.openxmlformats.org/officeDocument/2006/relationships/hyperlink" Target="../../../../:b:/s/TreinamentosPiumhi/IQAEHu7nffloSI2tLBPRLL5DAecOQn_5XqC1FCyvOsD7Vec?e=jIZirM" TargetMode="External"/><Relationship Id="rId30" Type="http://schemas.openxmlformats.org/officeDocument/2006/relationships/hyperlink" Target="../../../../:b:/s/TreinamentosPiumhi/IQCxZIswaQe6ToQ3tGUZQimUAYx9UF4HsmazihAP3brssuE?e=qbEsq4" TargetMode="External"/><Relationship Id="rId8" Type="http://schemas.openxmlformats.org/officeDocument/2006/relationships/hyperlink" Target="../../../../:b:/s/TreinamentosPiumhi/IQArwWFuaGP9TreCNMMahsx7AcE05eEOLFcnwqUdBhAkcUo?e=T32Z19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CHVLHIXXqGQp31mCHHhG5kAfuWWfOoHiZeHujom7mNyFU?e=obg44E" TargetMode="External"/><Relationship Id="rId18" Type="http://schemas.openxmlformats.org/officeDocument/2006/relationships/hyperlink" Target="../../../../:b:/s/TreinamentosPiumhi/IQBJPjT5iwIZQY7k6vVx0hEEAXceSDeC4LBNro4AxIkUcJA?e=WFvCLy" TargetMode="External"/><Relationship Id="rId26" Type="http://schemas.openxmlformats.org/officeDocument/2006/relationships/hyperlink" Target="../../../../:b:/s/TreinamentosPiumhi/IQDarS_rFhimSqbYB_lclQEjAQBpIN8VNIbYIQcFEMorV1k?e=qcA1eM" TargetMode="External"/><Relationship Id="rId39" Type="http://schemas.openxmlformats.org/officeDocument/2006/relationships/hyperlink" Target="../../../../:b:/s/TreinamentosPiumhi/IQCB9UlSKjReRaLdkiaVTzV8AYAyBtymHTbslkt-sZ435zU?e=99tAZb" TargetMode="External"/><Relationship Id="rId21" Type="http://schemas.openxmlformats.org/officeDocument/2006/relationships/hyperlink" Target="../../../../:b:/s/TreinamentosPiumhi/IQD99mWDRb2ITLsrVOFvuJeGAU-El5YI901us0KqpD3ZGJU?e=dqpPtV" TargetMode="External"/><Relationship Id="rId34" Type="http://schemas.openxmlformats.org/officeDocument/2006/relationships/hyperlink" Target="../../../../:b:/s/TreinamentosPiumhi/IQBOI1e9gDCMQ5Czo1rHY1DuAYAz8c6pY2JL-NXC1jIn_fE?e=UxFAtE" TargetMode="External"/><Relationship Id="rId42" Type="http://schemas.openxmlformats.org/officeDocument/2006/relationships/printerSettings" Target="../printerSettings/printerSettings25.bin"/><Relationship Id="rId7" Type="http://schemas.openxmlformats.org/officeDocument/2006/relationships/hyperlink" Target="../../../../:b:/s/TreinamentosPiumhi/IQCZbPX_EtDQTqWgcKhTjy7jAZYRqU7wMqqpzlv19DldmVs?e=H7B0Jq" TargetMode="External"/><Relationship Id="rId2" Type="http://schemas.openxmlformats.org/officeDocument/2006/relationships/hyperlink" Target="../../../../:b:/s/TreinamentosPiumhi/IQCZbPX_EtDQTqWgcKhTjy7jAZYRqU7wMqqpzlv19DldmVs?e=BuJcZL" TargetMode="External"/><Relationship Id="rId16" Type="http://schemas.openxmlformats.org/officeDocument/2006/relationships/hyperlink" Target="../../../../:b:/s/TreinamentosPiumhi/IQDk3ThwSNYQS5d1a97vd3SfAbdcUqldBanP744otFUYAWM?e=qiT9Jo" TargetMode="External"/><Relationship Id="rId20" Type="http://schemas.openxmlformats.org/officeDocument/2006/relationships/hyperlink" Target="../../../../:b:/s/TreinamentosPiumhi/IQCjUQW_AmrRSp8BqW3aWRB7ATTv7lv59BGTyjiVEaJe5JI?e=gO2XXD" TargetMode="External"/><Relationship Id="rId29" Type="http://schemas.openxmlformats.org/officeDocument/2006/relationships/hyperlink" Target="../../../../:b:/s/TreinamentosPiumhi/IQBOI1e9gDCMQ5Czo1rHY1DuAYAz8c6pY2JL-NXC1jIn_fE?e=UxFAtE" TargetMode="External"/><Relationship Id="rId41" Type="http://schemas.openxmlformats.org/officeDocument/2006/relationships/hyperlink" Target="../../../../:b:/s/TreinamentosPiumhi/IQCB9UlSKjReRaLdkiaVTzV8AYAyBtymHTbslkt-sZ435zU?e=99tAZb" TargetMode="External"/><Relationship Id="rId1" Type="http://schemas.openxmlformats.org/officeDocument/2006/relationships/hyperlink" Target="../../../../:b:/s/TreinamentosPiumhi/IQD6FjGTO4SBS4FRxk-oqa6mAdpMOPBDjeV9VAY1ncXA338?e=QSfHiF" TargetMode="External"/><Relationship Id="rId6" Type="http://schemas.openxmlformats.org/officeDocument/2006/relationships/hyperlink" Target="../../../../:b:/s/TreinamentosPiumhi/IQCZbPX_EtDQTqWgcKhTjy7jAZYRqU7wMqqpzlv19DldmVs?e=H7B0Jq" TargetMode="External"/><Relationship Id="rId11" Type="http://schemas.openxmlformats.org/officeDocument/2006/relationships/hyperlink" Target="../../../../:b:/s/TreinamentosPiumhi/IQCZbPX_EtDQTqWgcKhTjy7jAZYRqU7wMqqpzlv19DldmVs?e=H7B0Jq" TargetMode="External"/><Relationship Id="rId24" Type="http://schemas.openxmlformats.org/officeDocument/2006/relationships/hyperlink" Target="../../../../:i:/s/TreinamentosPiumhi/IQDu9m43au10Tqm3Ll2yqNuKAUJyAwk0Lj9ESL9HbWFKHok?e=HvcSNl" TargetMode="External"/><Relationship Id="rId32" Type="http://schemas.openxmlformats.org/officeDocument/2006/relationships/hyperlink" Target="../../../../:b:/s/TreinamentosPiumhi/IQBOI1e9gDCMQ5Czo1rHY1DuAYAz8c6pY2JL-NXC1jIn_fE?e=UxFAtE" TargetMode="External"/><Relationship Id="rId37" Type="http://schemas.openxmlformats.org/officeDocument/2006/relationships/hyperlink" Target="../../../../:b:/s/TreinamentosPiumhi/IQAo1GDiTZpdSYG4vRW8kSWGAdq1gP3JjXzZAGsSdyTlSqE?e=Y8kQ4H" TargetMode="External"/><Relationship Id="rId40" Type="http://schemas.openxmlformats.org/officeDocument/2006/relationships/hyperlink" Target="../../../../:b:/s/TreinamentosPiumhi/IQCB9UlSKjReRaLdkiaVTzV8AYAyBtymHTbslkt-sZ435zU?e=99tAZb" TargetMode="External"/><Relationship Id="rId5" Type="http://schemas.openxmlformats.org/officeDocument/2006/relationships/hyperlink" Target="../../../../:b:/s/TreinamentosPiumhi/IQCZbPX_EtDQTqWgcKhTjy7jAZYRqU7wMqqpzlv19DldmVs?e=BuJcZL" TargetMode="External"/><Relationship Id="rId15" Type="http://schemas.openxmlformats.org/officeDocument/2006/relationships/hyperlink" Target="../../../../:b:/s/TreinamentosPiumhi/IQBKd_QYrZhnR7jH38bWZuqlAehDzaY65_wSGgBMbt9bxL0?e=7bc6lh" TargetMode="External"/><Relationship Id="rId23" Type="http://schemas.openxmlformats.org/officeDocument/2006/relationships/hyperlink" Target="../../../../:i:/s/TreinamentosPiumhi/IQDu9m43au10Tqm3Ll2yqNuKAUJyAwk0Lj9ESL9HbWFKHok?e=HvcSNl" TargetMode="External"/><Relationship Id="rId28" Type="http://schemas.openxmlformats.org/officeDocument/2006/relationships/hyperlink" Target="../../../../:b:/s/TreinamentosPiumhi/IQBbvHYF3dM3Q5R2UUgx-F7jAUY5-CEuPOHPlouj_bABs7Y?e=AQjA25" TargetMode="External"/><Relationship Id="rId36" Type="http://schemas.openxmlformats.org/officeDocument/2006/relationships/hyperlink" Target="../../../../:b:/s/TreinamentosPiumhi/IQCjBp6Z41ajQbykR_TSQU5rAQkcCa46YcnjK8KW5RQa85g?e=DdAMt5" TargetMode="External"/><Relationship Id="rId10" Type="http://schemas.openxmlformats.org/officeDocument/2006/relationships/hyperlink" Target="../../../../:b:/s/TreinamentosPiumhi/IQCZbPX_EtDQTqWgcKhTjy7jAZYRqU7wMqqpzlv19DldmVs?e=H7B0Jq" TargetMode="External"/><Relationship Id="rId19" Type="http://schemas.openxmlformats.org/officeDocument/2006/relationships/hyperlink" Target="../../../../:b:/s/TreinamentosPiumhi/IQCjUQW_AmrRSp8BqW3aWRB7ATTv7lv59BGTyjiVEaJe5JI?e=gO2XXD" TargetMode="External"/><Relationship Id="rId31" Type="http://schemas.openxmlformats.org/officeDocument/2006/relationships/hyperlink" Target="../../../../:b:/s/TreinamentosPiumhi/IQBOI1e9gDCMQ5Czo1rHY1DuAYAz8c6pY2JL-NXC1jIn_fE?e=UxFAtE" TargetMode="External"/><Relationship Id="rId4" Type="http://schemas.openxmlformats.org/officeDocument/2006/relationships/hyperlink" Target="../../../../:b:/s/TreinamentosPiumhi/IQCZbPX_EtDQTqWgcKhTjy7jAZYRqU7wMqqpzlv19DldmVs?e=BuJcZL" TargetMode="External"/><Relationship Id="rId9" Type="http://schemas.openxmlformats.org/officeDocument/2006/relationships/hyperlink" Target="../../../../:b:/s/TreinamentosPiumhi/IQCZbPX_EtDQTqWgcKhTjy7jAZYRqU7wMqqpzlv19DldmVs?e=H7B0Jq" TargetMode="External"/><Relationship Id="rId14" Type="http://schemas.openxmlformats.org/officeDocument/2006/relationships/hyperlink" Target="../../../../:b:/s/TreinamentosPiumhi/IQCHVLHIXXqGQp31mCHHhG5kAfuWWfOoHiZeHujom7mNyFU?e=obg44E" TargetMode="External"/><Relationship Id="rId22" Type="http://schemas.openxmlformats.org/officeDocument/2006/relationships/hyperlink" Target="../../../../:b:/s/TreinamentosPiumhi/IQD99mWDRb2ITLsrVOFvuJeGAU-El5YI901us0KqpD3ZGJU?e=dqpPtV" TargetMode="External"/><Relationship Id="rId27" Type="http://schemas.openxmlformats.org/officeDocument/2006/relationships/hyperlink" Target="../../../../:b:/s/TreinamentosPiumhi/IQBbvHYF3dM3Q5R2UUgx-F7jAUY5-CEuPOHPlouj_bABs7Y?e=AQjA25" TargetMode="External"/><Relationship Id="rId30" Type="http://schemas.openxmlformats.org/officeDocument/2006/relationships/hyperlink" Target="../../../../:b:/s/TreinamentosPiumhi/IQBOI1e9gDCMQ5Czo1rHY1DuAYAz8c6pY2JL-NXC1jIn_fE?e=UxFAtE" TargetMode="External"/><Relationship Id="rId35" Type="http://schemas.openxmlformats.org/officeDocument/2006/relationships/hyperlink" Target="../../../../:b:/s/TreinamentosPiumhi/IQCjBp6Z41ajQbykR_TSQU5rAQkcCa46YcnjK8KW5RQa85g?e=DdAMt5" TargetMode="External"/><Relationship Id="rId43" Type="http://schemas.openxmlformats.org/officeDocument/2006/relationships/table" Target="../tables/table26.xml"/><Relationship Id="rId8" Type="http://schemas.openxmlformats.org/officeDocument/2006/relationships/hyperlink" Target="../../../../:b:/s/TreinamentosPiumhi/IQCZbPX_EtDQTqWgcKhTjy7jAZYRqU7wMqqpzlv19DldmVs?e=H7B0Jq" TargetMode="External"/><Relationship Id="rId3" Type="http://schemas.openxmlformats.org/officeDocument/2006/relationships/hyperlink" Target="../../../../:b:/s/TreinamentosPiumhi/IQCZbPX_EtDQTqWgcKhTjy7jAZYRqU7wMqqpzlv19DldmVs?e=BuJcZL" TargetMode="External"/><Relationship Id="rId12" Type="http://schemas.openxmlformats.org/officeDocument/2006/relationships/hyperlink" Target="../../../../:b:/s/TreinamentosPiumhi/IQCHVLHIXXqGQp31mCHHhG5kAfuWWfOoHiZeHujom7mNyFU?e=obg44E" TargetMode="External"/><Relationship Id="rId17" Type="http://schemas.openxmlformats.org/officeDocument/2006/relationships/hyperlink" Target="../../../../:b:/s/TreinamentosPiumhi/IQCG0smd3EBISa0F4zXhVCxCAUoyREvmGkz0kVyVmKQnzXI?e=CL3KBg" TargetMode="External"/><Relationship Id="rId25" Type="http://schemas.openxmlformats.org/officeDocument/2006/relationships/hyperlink" Target="../../../../:b:/s/TreinamentosPiumhi/IQDarS_rFhimSqbYB_lclQEjAQBpIN8VNIbYIQcFEMorV1k?e=qcA1eM" TargetMode="External"/><Relationship Id="rId33" Type="http://schemas.openxmlformats.org/officeDocument/2006/relationships/hyperlink" Target="../../../../:b:/s/TreinamentosPiumhi/IQBOI1e9gDCMQ5Czo1rHY1DuAYAz8c6pY2JL-NXC1jIn_fE?e=UxFAtE" TargetMode="External"/><Relationship Id="rId38" Type="http://schemas.openxmlformats.org/officeDocument/2006/relationships/hyperlink" Target="../../../../:b:/s/TreinamentosPiumhi/IQAo1GDiTZpdSYG4vRW8kSWGAdq1gP3JjXzZAGsSdyTlSqE?e=Y8kQ4H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A2cdTi518XSrFs1sd_Ymw9AXwpgQkHQrnpbVdhG0VyfLo?e=lJeCq7" TargetMode="External"/><Relationship Id="rId18" Type="http://schemas.openxmlformats.org/officeDocument/2006/relationships/hyperlink" Target="../../../../:b:/s/TreinamentosPiumhi/IQA-gpfZBh4SSqedfs1uuRUoAY5hgdxENKT5gL-FpTfVYbY?e=lx41e0" TargetMode="External"/><Relationship Id="rId26" Type="http://schemas.openxmlformats.org/officeDocument/2006/relationships/hyperlink" Target="../../../../:i:/s/TreinamentosPiumhi/IQBMWFTX0az1SbYIMT24xg5xASa8osAfDwFu8DMIfeC7Ncw?e=dlbRWJ" TargetMode="External"/><Relationship Id="rId39" Type="http://schemas.openxmlformats.org/officeDocument/2006/relationships/hyperlink" Target="../../../../:b:/s/TreinamentosPiumhi/IQCD_bkKuvhxS5lNJEUHWiQlAWfsqVfMCTEO_ENnmy1RcX8?e=keMSh2" TargetMode="External"/><Relationship Id="rId21" Type="http://schemas.openxmlformats.org/officeDocument/2006/relationships/hyperlink" Target="../../../../:b:/s/TreinamentosPiumhi/IQBsM15ZK8UZQqyUYB8-bBT_AbnyDapqKaB3-O_P03UX0FA?e=25KqvP" TargetMode="External"/><Relationship Id="rId34" Type="http://schemas.openxmlformats.org/officeDocument/2006/relationships/hyperlink" Target="../../../../:b:/s/TreinamentosPiumhi/IQD5aCdYqK7MSoTsLDpNzTeHAfewmxhhLYX5y8yV35YR6fs?e=yuZ33g" TargetMode="External"/><Relationship Id="rId42" Type="http://schemas.openxmlformats.org/officeDocument/2006/relationships/hyperlink" Target="../../../../:b:/s/TreinamentosPiumhi/IQDxmlooWlaIT7g9fPxNQM59AVG8xq9jGT4Ir6MWj6REZsU?e=A66gBY" TargetMode="External"/><Relationship Id="rId47" Type="http://schemas.openxmlformats.org/officeDocument/2006/relationships/hyperlink" Target="../../../../:b:/s/TreinamentosPiumhi/IQB3qefrDij9Qqxl4LLtE9K2ATH5mY4wQQ6X6VG677t4btM?e=j8aRwV" TargetMode="External"/><Relationship Id="rId50" Type="http://schemas.openxmlformats.org/officeDocument/2006/relationships/printerSettings" Target="../printerSettings/printerSettings26.bin"/><Relationship Id="rId7" Type="http://schemas.openxmlformats.org/officeDocument/2006/relationships/hyperlink" Target="../../../../:b:/s/TreinamentosPiumhi/IQDin5gPiD8aRovfDi4YrznAAQqHnbhc9HjOsr407sPyHng?e=Qq4w4x" TargetMode="External"/><Relationship Id="rId2" Type="http://schemas.openxmlformats.org/officeDocument/2006/relationships/hyperlink" Target="../../../../:b:/s/TreinamentosPiumhi/IQDin5gPiD8aRovfDi4YrznAAQqHnbhc9HjOsr407sPyHng?e=ACdUJc" TargetMode="External"/><Relationship Id="rId16" Type="http://schemas.openxmlformats.org/officeDocument/2006/relationships/hyperlink" Target="../../../../:b:/s/TreinamentosPiumhi/IQA6qlczLiaTTZHYxPY6TNuQATVQFjBpWsZViIPoNnIfRco?e=vPwqhe" TargetMode="External"/><Relationship Id="rId29" Type="http://schemas.openxmlformats.org/officeDocument/2006/relationships/hyperlink" Target="../../../../:i:/s/TreinamentosPiumhi/IQBMWFTX0az1SbYIMT24xg5xASa8osAfDwFu8DMIfeC7Ncw?e=dlbRWJ" TargetMode="External"/><Relationship Id="rId11" Type="http://schemas.openxmlformats.org/officeDocument/2006/relationships/hyperlink" Target="../../../../:b:/s/TreinamentosPiumhi/IQDin5gPiD8aRovfDi4YrznAAQqHnbhc9HjOsr407sPyHng?e=w6oLhv" TargetMode="External"/><Relationship Id="rId24" Type="http://schemas.openxmlformats.org/officeDocument/2006/relationships/hyperlink" Target="../../../../:i:/s/TreinamentosPiumhi/IQBMWFTX0az1SbYIMT24xg5xASa8osAfDwFu8DMIfeC7Ncw?e=dlbRWJ" TargetMode="External"/><Relationship Id="rId32" Type="http://schemas.openxmlformats.org/officeDocument/2006/relationships/hyperlink" Target="../../../../:i:/s/TreinamentosPiumhi/IQBMWFTX0az1SbYIMT24xg5xASa8osAfDwFu8DMIfeC7Ncw?e=dlbRWJ" TargetMode="External"/><Relationship Id="rId37" Type="http://schemas.openxmlformats.org/officeDocument/2006/relationships/hyperlink" Target="../../../../:b:/s/TreinamentosPiumhi/IQCD_bkKuvhxS5lNJEUHWiQlAWfsqVfMCTEO_ENnmy1RcX8?e=keMSh2" TargetMode="External"/><Relationship Id="rId40" Type="http://schemas.openxmlformats.org/officeDocument/2006/relationships/hyperlink" Target="../../../../:b:/s/TreinamentosPiumhi/IQCD_bkKuvhxS5lNJEUHWiQlAWfsqVfMCTEO_ENnmy1RcX8?e=keMSh2" TargetMode="External"/><Relationship Id="rId45" Type="http://schemas.openxmlformats.org/officeDocument/2006/relationships/hyperlink" Target="../../../../:b:/s/TreinamentosPiumhi/IQBbE6vWbIk0S59iGZWFo4bDAU8gKJTH3UdmibpDdNzIln0?e=3yW8Cu" TargetMode="External"/><Relationship Id="rId5" Type="http://schemas.openxmlformats.org/officeDocument/2006/relationships/hyperlink" Target="../../../../:b:/s/TreinamentosPiumhi/IQDin5gPiD8aRovfDi4YrznAAQqHnbhc9HjOsr407sPyHng?e=Qq4w4x" TargetMode="External"/><Relationship Id="rId15" Type="http://schemas.openxmlformats.org/officeDocument/2006/relationships/hyperlink" Target="../../../../:b:/s/TreinamentosPiumhi/IQA6qlczLiaTTZHYxPY6TNuQATVQFjBpWsZViIPoNnIfRco?e=vPwqhe" TargetMode="External"/><Relationship Id="rId23" Type="http://schemas.openxmlformats.org/officeDocument/2006/relationships/hyperlink" Target="../../../../:i:/s/TreinamentosPiumhi/IQBMWFTX0az1SbYIMT24xg5xASa8osAfDwFu8DMIfeC7Ncw?e=dlbRWJ" TargetMode="External"/><Relationship Id="rId28" Type="http://schemas.openxmlformats.org/officeDocument/2006/relationships/hyperlink" Target="../../../../:i:/s/TreinamentosPiumhi/IQBMWFTX0az1SbYIMT24xg5xASa8osAfDwFu8DMIfeC7Ncw?e=dlbRWJ" TargetMode="External"/><Relationship Id="rId36" Type="http://schemas.openxmlformats.org/officeDocument/2006/relationships/hyperlink" Target="../../../../:b:/s/TreinamentosPiumhi/IQCD_bkKuvhxS5lNJEUHWiQlAWfsqVfMCTEO_ENnmy1RcX8?e=keMSh2" TargetMode="External"/><Relationship Id="rId49" Type="http://schemas.openxmlformats.org/officeDocument/2006/relationships/hyperlink" Target="../../../../:b:/s/TreinamentosPiumhi/IQB3qefrDij9Qqxl4LLtE9K2ATH5mY4wQQ6X6VG677t4btM?e=j8aRwV" TargetMode="External"/><Relationship Id="rId10" Type="http://schemas.openxmlformats.org/officeDocument/2006/relationships/hyperlink" Target="../../../../:b:/s/TreinamentosPiumhi/IQDin5gPiD8aRovfDi4YrznAAQqHnbhc9HjOsr407sPyHng?e=w6oLhv" TargetMode="External"/><Relationship Id="rId19" Type="http://schemas.openxmlformats.org/officeDocument/2006/relationships/hyperlink" Target="../../../../:b:/s/TreinamentosPiumhi/IQBXf6avbflfSLQi8PhcUBxvAat6ruoZtcPE5bN5cqtZTJM?e=e3TlCh" TargetMode="External"/><Relationship Id="rId31" Type="http://schemas.openxmlformats.org/officeDocument/2006/relationships/hyperlink" Target="../../../../:i:/s/TreinamentosPiumhi/IQBMWFTX0az1SbYIMT24xg5xASa8osAfDwFu8DMIfeC7Ncw?e=dlbRWJ" TargetMode="External"/><Relationship Id="rId44" Type="http://schemas.openxmlformats.org/officeDocument/2006/relationships/hyperlink" Target="../../../../:b:/s/TreinamentosPiumhi/IQBl-kiNOshLS5P8se1D7Hb5ARofKUbCz29mqKy1rcicwcQ?e=CsieME" TargetMode="External"/><Relationship Id="rId4" Type="http://schemas.openxmlformats.org/officeDocument/2006/relationships/hyperlink" Target="../../../../:b:/s/TreinamentosPiumhi/IQDin5gPiD8aRovfDi4YrznAAQqHnbhc9HjOsr407sPyHng?e=ACdUJc" TargetMode="External"/><Relationship Id="rId9" Type="http://schemas.openxmlformats.org/officeDocument/2006/relationships/hyperlink" Target="../../../../:b:/s/TreinamentosPiumhi/IQDin5gPiD8aRovfDi4YrznAAQqHnbhc9HjOsr407sPyHng?e=Qq4w4x" TargetMode="External"/><Relationship Id="rId14" Type="http://schemas.openxmlformats.org/officeDocument/2006/relationships/hyperlink" Target="../../../../:b:/s/TreinamentosPiumhi/IQA2cdTi518XSrFs1sd_Ymw9AXwpgQkHQrnpbVdhG0VyfLo?e=lJeCq7" TargetMode="External"/><Relationship Id="rId22" Type="http://schemas.openxmlformats.org/officeDocument/2006/relationships/hyperlink" Target="../../../../:b:/s/TreinamentosPiumhi/IQBsM15ZK8UZQqyUYB8-bBT_AbnyDapqKaB3-O_P03UX0FA?e=25KqvP" TargetMode="External"/><Relationship Id="rId27" Type="http://schemas.openxmlformats.org/officeDocument/2006/relationships/hyperlink" Target="../../../../:i:/s/TreinamentosPiumhi/IQBMWFTX0az1SbYIMT24xg5xASa8osAfDwFu8DMIfeC7Ncw?e=dlbRWJ" TargetMode="External"/><Relationship Id="rId30" Type="http://schemas.openxmlformats.org/officeDocument/2006/relationships/hyperlink" Target="../../../../:i:/s/TreinamentosPiumhi/IQBMWFTX0az1SbYIMT24xg5xASa8osAfDwFu8DMIfeC7Ncw?e=dlbRWJ" TargetMode="External"/><Relationship Id="rId35" Type="http://schemas.openxmlformats.org/officeDocument/2006/relationships/hyperlink" Target="../../../../:b:/s/TreinamentosPiumhi/IQD5aCdYqK7MSoTsLDpNzTeHAfewmxhhLYX5y8yV35YR6fs?e=yuZ33g" TargetMode="External"/><Relationship Id="rId43" Type="http://schemas.openxmlformats.org/officeDocument/2006/relationships/hyperlink" Target="../../../../:b:/s/TreinamentosPiumhi/IQBl-kiNOshLS5P8se1D7Hb5ARofKUbCz29mqKy1rcicwcQ?e=CsieME" TargetMode="External"/><Relationship Id="rId48" Type="http://schemas.openxmlformats.org/officeDocument/2006/relationships/hyperlink" Target="../../../../:b:/s/TreinamentosPiumhi/IQB3qefrDij9Qqxl4LLtE9K2ATH5mY4wQQ6X6VG677t4btM?e=j8aRwV" TargetMode="External"/><Relationship Id="rId8" Type="http://schemas.openxmlformats.org/officeDocument/2006/relationships/hyperlink" Target="../../../../:b:/s/TreinamentosPiumhi/IQDin5gPiD8aRovfDi4YrznAAQqHnbhc9HjOsr407sPyHng?e=Qq4w4x" TargetMode="External"/><Relationship Id="rId51" Type="http://schemas.openxmlformats.org/officeDocument/2006/relationships/table" Target="../tables/table27.xml"/><Relationship Id="rId3" Type="http://schemas.openxmlformats.org/officeDocument/2006/relationships/hyperlink" Target="../../../../:b:/s/TreinamentosPiumhi/IQDin5gPiD8aRovfDi4YrznAAQqHnbhc9HjOsr407sPyHng?e=ACdUJc" TargetMode="External"/><Relationship Id="rId12" Type="http://schemas.openxmlformats.org/officeDocument/2006/relationships/hyperlink" Target="../../../../:b:/s/TreinamentosPiumhi/IQA2cdTi518XSrFs1sd_Ymw9AXwpgQkHQrnpbVdhG0VyfLo?e=lJeCq7" TargetMode="External"/><Relationship Id="rId17" Type="http://schemas.openxmlformats.org/officeDocument/2006/relationships/hyperlink" Target="../../../../:b:/s/TreinamentosPiumhi/IQA_C0Hrw0iMSYRhLhOgQKzHAZdRGa3zx2OdbwACoohKgkQ?e=gZuWVh" TargetMode="External"/><Relationship Id="rId25" Type="http://schemas.openxmlformats.org/officeDocument/2006/relationships/hyperlink" Target="../../../../:i:/s/TreinamentosPiumhi/IQBMWFTX0az1SbYIMT24xg5xASa8osAfDwFu8DMIfeC7Ncw?e=dlbRWJ" TargetMode="External"/><Relationship Id="rId33" Type="http://schemas.openxmlformats.org/officeDocument/2006/relationships/hyperlink" Target="../../../../:i:/s/TreinamentosPiumhi/IQBMWFTX0az1SbYIMT24xg5xASa8osAfDwFu8DMIfeC7Ncw?e=dlbRWJ" TargetMode="External"/><Relationship Id="rId38" Type="http://schemas.openxmlformats.org/officeDocument/2006/relationships/hyperlink" Target="../../../../:b:/s/TreinamentosPiumhi/IQCD_bkKuvhxS5lNJEUHWiQlAWfsqVfMCTEO_ENnmy1RcX8?e=keMSh2" TargetMode="External"/><Relationship Id="rId46" Type="http://schemas.openxmlformats.org/officeDocument/2006/relationships/hyperlink" Target="../../../../:b:/s/TreinamentosPiumhi/IQBbE6vWbIk0S59iGZWFo4bDAU8gKJTH3UdmibpDdNzIln0?e=3yW8Cu" TargetMode="External"/><Relationship Id="rId20" Type="http://schemas.openxmlformats.org/officeDocument/2006/relationships/hyperlink" Target="../../../../:b:/s/TreinamentosPiumhi/IQBXf6avbflfSLQi8PhcUBxvAat6ruoZtcPE5bN5cqtZTJM?e=e3TlCh" TargetMode="External"/><Relationship Id="rId41" Type="http://schemas.openxmlformats.org/officeDocument/2006/relationships/hyperlink" Target="../../../../:b:/s/TreinamentosPiumhi/IQCD_bkKuvhxS5lNJEUHWiQlAWfsqVfMCTEO_ENnmy1RcX8?e=keMSh2" TargetMode="External"/><Relationship Id="rId1" Type="http://schemas.openxmlformats.org/officeDocument/2006/relationships/hyperlink" Target="../../../../:b:/s/TreinamentosPiumhi/IQBOAA3wKkEWSLna2OTL4sL9Ae9PkWlJd43gzHze2HByKIg?e=H5buW2" TargetMode="External"/><Relationship Id="rId6" Type="http://schemas.openxmlformats.org/officeDocument/2006/relationships/hyperlink" Target="../../../../:b:/s/TreinamentosPiumhi/IQDin5gPiD8aRovfDi4YrznAAQqHnbhc9HjOsr407sPyHng?e=Qq4w4x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E6BD-0587-480C-985E-551E0E0A0161}">
  <sheetPr codeName="Planilha21"/>
  <dimension ref="A1:B15"/>
  <sheetViews>
    <sheetView workbookViewId="0">
      <selection activeCell="B19" sqref="B19"/>
    </sheetView>
  </sheetViews>
  <sheetFormatPr defaultRowHeight="14.45"/>
  <cols>
    <col min="1" max="1" width="13.28515625" bestFit="1" customWidth="1"/>
    <col min="2" max="2" width="99.7109375" bestFit="1" customWidth="1"/>
  </cols>
  <sheetData>
    <row r="1" spans="1:2">
      <c r="A1" s="15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9" spans="1:2">
      <c r="A9" s="15" t="s">
        <v>11</v>
      </c>
    </row>
    <row r="10" spans="1:2">
      <c r="A10" t="s">
        <v>1</v>
      </c>
      <c r="B10" t="s">
        <v>2</v>
      </c>
    </row>
    <row r="11" spans="1:2">
      <c r="A11" t="s">
        <v>12</v>
      </c>
      <c r="B11" t="s">
        <v>4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6</v>
      </c>
    </row>
    <row r="14" spans="1:2">
      <c r="A14" t="s">
        <v>7</v>
      </c>
      <c r="B14" t="s">
        <v>8</v>
      </c>
    </row>
    <row r="15" spans="1:2">
      <c r="A15" t="s">
        <v>9</v>
      </c>
      <c r="B15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984D-E5BC-4A7C-8238-C6F526DC04D6}">
  <dimension ref="A1:H329"/>
  <sheetViews>
    <sheetView tabSelected="1" topLeftCell="A276" zoomScaleNormal="100" workbookViewId="0">
      <selection activeCell="A288" sqref="A288"/>
    </sheetView>
  </sheetViews>
  <sheetFormatPr defaultRowHeight="14.45"/>
  <cols>
    <col min="1" max="1" width="41" bestFit="1" customWidth="1"/>
    <col min="2" max="2" width="25.42578125" bestFit="1" customWidth="1"/>
    <col min="3" max="3" width="9.42578125" bestFit="1" customWidth="1"/>
    <col min="4" max="4" width="47.42578125" bestFit="1" customWidth="1"/>
    <col min="5" max="5" width="37.5703125" bestFit="1" customWidth="1"/>
    <col min="6" max="6" width="12.85546875" bestFit="1" customWidth="1"/>
    <col min="7" max="7" width="19.5703125" bestFit="1" customWidth="1"/>
    <col min="8" max="8" width="9" bestFit="1" customWidth="1"/>
    <col min="9" max="9" width="28.28515625" bestFit="1" customWidth="1"/>
    <col min="10" max="10" width="12.42578125" bestFit="1" customWidth="1"/>
    <col min="11" max="11" width="19.42578125" bestFit="1" customWidth="1"/>
  </cols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11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</row>
    <row r="3" spans="1:8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>
        <v>2</v>
      </c>
    </row>
    <row r="4" spans="1:8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35</v>
      </c>
      <c r="G4" t="s">
        <v>36</v>
      </c>
      <c r="H4">
        <v>3</v>
      </c>
    </row>
    <row r="5" spans="1:8">
      <c r="A5" t="s">
        <v>42</v>
      </c>
      <c r="B5" t="s">
        <v>43</v>
      </c>
      <c r="C5" t="s">
        <v>44</v>
      </c>
      <c r="D5" t="s">
        <v>45</v>
      </c>
      <c r="E5" t="s">
        <v>41</v>
      </c>
      <c r="F5" t="s">
        <v>35</v>
      </c>
      <c r="G5" t="s">
        <v>36</v>
      </c>
      <c r="H5">
        <v>4</v>
      </c>
    </row>
    <row r="6" spans="1:8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35</v>
      </c>
      <c r="G6" t="s">
        <v>51</v>
      </c>
      <c r="H6">
        <v>5</v>
      </c>
    </row>
    <row r="7" spans="1:8">
      <c r="A7" t="s">
        <v>52</v>
      </c>
      <c r="B7" t="s">
        <v>53</v>
      </c>
      <c r="C7" t="s">
        <v>32</v>
      </c>
      <c r="D7" t="s">
        <v>49</v>
      </c>
      <c r="E7" t="s">
        <v>50</v>
      </c>
      <c r="F7" t="s">
        <v>35</v>
      </c>
      <c r="G7" t="s">
        <v>51</v>
      </c>
      <c r="H7">
        <v>6</v>
      </c>
    </row>
    <row r="8" spans="1:8">
      <c r="A8" t="s">
        <v>54</v>
      </c>
      <c r="B8" t="s">
        <v>38</v>
      </c>
      <c r="C8" t="s">
        <v>39</v>
      </c>
      <c r="D8" t="s">
        <v>40</v>
      </c>
      <c r="E8" t="s">
        <v>41</v>
      </c>
      <c r="F8" t="s">
        <v>35</v>
      </c>
      <c r="G8" t="s">
        <v>36</v>
      </c>
      <c r="H8">
        <v>7</v>
      </c>
    </row>
    <row r="9" spans="1:8">
      <c r="A9" t="s">
        <v>55</v>
      </c>
      <c r="B9" t="s">
        <v>56</v>
      </c>
      <c r="C9" t="s">
        <v>25</v>
      </c>
      <c r="D9" t="s">
        <v>57</v>
      </c>
      <c r="E9" t="s">
        <v>58</v>
      </c>
      <c r="F9" t="s">
        <v>35</v>
      </c>
      <c r="G9" t="s">
        <v>59</v>
      </c>
      <c r="H9">
        <v>8</v>
      </c>
    </row>
    <row r="10" spans="1:8">
      <c r="A10" t="s">
        <v>60</v>
      </c>
      <c r="B10" t="s">
        <v>38</v>
      </c>
      <c r="C10" t="s">
        <v>39</v>
      </c>
      <c r="D10" t="s">
        <v>40</v>
      </c>
      <c r="E10" t="s">
        <v>61</v>
      </c>
      <c r="F10" t="s">
        <v>35</v>
      </c>
      <c r="G10" t="s">
        <v>62</v>
      </c>
      <c r="H10">
        <v>9</v>
      </c>
    </row>
    <row r="11" spans="1:8">
      <c r="A11" t="s">
        <v>63</v>
      </c>
      <c r="B11" t="s">
        <v>64</v>
      </c>
      <c r="C11" t="s">
        <v>25</v>
      </c>
      <c r="D11" t="s">
        <v>26</v>
      </c>
      <c r="E11" t="s">
        <v>65</v>
      </c>
      <c r="F11" t="s">
        <v>35</v>
      </c>
      <c r="G11" t="s">
        <v>29</v>
      </c>
      <c r="H11">
        <v>10</v>
      </c>
    </row>
    <row r="12" spans="1:8">
      <c r="A12" t="s">
        <v>66</v>
      </c>
      <c r="B12" t="s">
        <v>67</v>
      </c>
      <c r="C12" t="s">
        <v>39</v>
      </c>
      <c r="D12" t="s">
        <v>68</v>
      </c>
      <c r="E12" t="s">
        <v>61</v>
      </c>
      <c r="F12" t="s">
        <v>35</v>
      </c>
      <c r="G12" t="s">
        <v>69</v>
      </c>
      <c r="H12">
        <v>11</v>
      </c>
    </row>
    <row r="13" spans="1:8">
      <c r="A13" t="s">
        <v>70</v>
      </c>
      <c r="B13" t="s">
        <v>71</v>
      </c>
      <c r="C13" t="s">
        <v>48</v>
      </c>
      <c r="D13" t="s">
        <v>40</v>
      </c>
      <c r="E13" t="s">
        <v>34</v>
      </c>
      <c r="F13" t="s">
        <v>35</v>
      </c>
      <c r="G13" t="s">
        <v>36</v>
      </c>
      <c r="H13">
        <v>12</v>
      </c>
    </row>
    <row r="14" spans="1:8">
      <c r="A14" t="s">
        <v>72</v>
      </c>
      <c r="B14" t="s">
        <v>38</v>
      </c>
      <c r="C14" t="s">
        <v>39</v>
      </c>
      <c r="D14" t="s">
        <v>73</v>
      </c>
      <c r="E14" t="s">
        <v>34</v>
      </c>
      <c r="F14" t="s">
        <v>35</v>
      </c>
      <c r="G14" t="s">
        <v>69</v>
      </c>
      <c r="H14">
        <v>13</v>
      </c>
    </row>
    <row r="15" spans="1:8">
      <c r="A15" t="s">
        <v>74</v>
      </c>
      <c r="B15" t="s">
        <v>75</v>
      </c>
      <c r="C15" t="s">
        <v>25</v>
      </c>
      <c r="D15" t="s">
        <v>76</v>
      </c>
      <c r="E15" t="s">
        <v>77</v>
      </c>
      <c r="F15" t="s">
        <v>35</v>
      </c>
      <c r="G15" t="s">
        <v>78</v>
      </c>
      <c r="H15">
        <v>14</v>
      </c>
    </row>
    <row r="16" spans="1:8">
      <c r="A16" t="s">
        <v>79</v>
      </c>
      <c r="B16" t="s">
        <v>43</v>
      </c>
      <c r="C16" t="s">
        <v>44</v>
      </c>
      <c r="D16" t="s">
        <v>68</v>
      </c>
      <c r="E16" t="s">
        <v>41</v>
      </c>
      <c r="F16" t="s">
        <v>35</v>
      </c>
      <c r="G16" t="s">
        <v>36</v>
      </c>
      <c r="H16">
        <v>15</v>
      </c>
    </row>
    <row r="17" spans="1:8">
      <c r="A17" t="s">
        <v>80</v>
      </c>
      <c r="B17" t="s">
        <v>71</v>
      </c>
      <c r="C17" t="s">
        <v>48</v>
      </c>
      <c r="D17" t="s">
        <v>57</v>
      </c>
      <c r="E17" t="s">
        <v>81</v>
      </c>
      <c r="F17" t="s">
        <v>35</v>
      </c>
      <c r="G17" t="s">
        <v>82</v>
      </c>
      <c r="H17">
        <v>16</v>
      </c>
    </row>
    <row r="18" spans="1:8">
      <c r="A18" t="s">
        <v>83</v>
      </c>
      <c r="B18" t="s">
        <v>84</v>
      </c>
      <c r="C18" t="s">
        <v>25</v>
      </c>
      <c r="D18" t="s">
        <v>85</v>
      </c>
      <c r="E18" t="s">
        <v>86</v>
      </c>
      <c r="F18" t="s">
        <v>35</v>
      </c>
      <c r="G18" t="s">
        <v>87</v>
      </c>
      <c r="H18">
        <v>17</v>
      </c>
    </row>
    <row r="19" spans="1:8">
      <c r="A19" t="s">
        <v>88</v>
      </c>
      <c r="B19" t="s">
        <v>89</v>
      </c>
      <c r="C19" t="s">
        <v>25</v>
      </c>
      <c r="D19" t="s">
        <v>40</v>
      </c>
      <c r="E19" t="s">
        <v>65</v>
      </c>
      <c r="F19" t="s">
        <v>35</v>
      </c>
      <c r="G19" t="s">
        <v>90</v>
      </c>
      <c r="H19">
        <v>18</v>
      </c>
    </row>
    <row r="20" spans="1:8">
      <c r="A20" t="s">
        <v>91</v>
      </c>
      <c r="B20" t="s">
        <v>92</v>
      </c>
      <c r="C20" t="s">
        <v>25</v>
      </c>
      <c r="D20" t="s">
        <v>93</v>
      </c>
      <c r="E20" t="s">
        <v>94</v>
      </c>
      <c r="F20" t="s">
        <v>35</v>
      </c>
      <c r="G20" t="s">
        <v>95</v>
      </c>
      <c r="H20">
        <v>19</v>
      </c>
    </row>
    <row r="21" spans="1:8">
      <c r="A21" t="s">
        <v>96</v>
      </c>
      <c r="B21" t="s">
        <v>47</v>
      </c>
      <c r="C21" t="s">
        <v>48</v>
      </c>
      <c r="D21" t="s">
        <v>26</v>
      </c>
      <c r="E21" t="s">
        <v>61</v>
      </c>
      <c r="F21" t="s">
        <v>35</v>
      </c>
      <c r="G21" t="s">
        <v>36</v>
      </c>
      <c r="H21">
        <v>20</v>
      </c>
    </row>
    <row r="22" spans="1:8">
      <c r="A22" t="s">
        <v>97</v>
      </c>
      <c r="B22" t="s">
        <v>43</v>
      </c>
      <c r="C22" t="s">
        <v>44</v>
      </c>
      <c r="D22" t="s">
        <v>68</v>
      </c>
      <c r="E22" t="s">
        <v>41</v>
      </c>
      <c r="F22" t="s">
        <v>35</v>
      </c>
      <c r="G22" t="s">
        <v>36</v>
      </c>
      <c r="H22">
        <v>21</v>
      </c>
    </row>
    <row r="23" spans="1:8">
      <c r="A23" t="s">
        <v>98</v>
      </c>
      <c r="B23" t="s">
        <v>99</v>
      </c>
      <c r="C23" t="s">
        <v>25</v>
      </c>
      <c r="D23" t="s">
        <v>76</v>
      </c>
      <c r="E23" t="s">
        <v>58</v>
      </c>
      <c r="F23" t="s">
        <v>35</v>
      </c>
      <c r="G23" t="s">
        <v>78</v>
      </c>
      <c r="H23">
        <v>22</v>
      </c>
    </row>
    <row r="24" spans="1:8">
      <c r="A24" t="s">
        <v>100</v>
      </c>
      <c r="B24" t="s">
        <v>71</v>
      </c>
      <c r="C24" t="s">
        <v>48</v>
      </c>
      <c r="D24" t="s">
        <v>40</v>
      </c>
      <c r="E24" t="s">
        <v>41</v>
      </c>
      <c r="F24" t="s">
        <v>35</v>
      </c>
      <c r="G24" t="s">
        <v>36</v>
      </c>
      <c r="H24">
        <v>23</v>
      </c>
    </row>
    <row r="25" spans="1:8">
      <c r="A25" t="s">
        <v>101</v>
      </c>
      <c r="B25" t="s">
        <v>43</v>
      </c>
      <c r="C25" t="s">
        <v>44</v>
      </c>
      <c r="D25" t="s">
        <v>33</v>
      </c>
      <c r="E25" t="s">
        <v>34</v>
      </c>
      <c r="F25" t="s">
        <v>35</v>
      </c>
      <c r="G25" t="s">
        <v>69</v>
      </c>
      <c r="H25">
        <v>24</v>
      </c>
    </row>
    <row r="26" spans="1:8">
      <c r="A26" t="s">
        <v>102</v>
      </c>
      <c r="B26" t="s">
        <v>103</v>
      </c>
      <c r="C26" t="s">
        <v>25</v>
      </c>
      <c r="D26" t="s">
        <v>76</v>
      </c>
      <c r="E26" t="s">
        <v>65</v>
      </c>
      <c r="F26" t="s">
        <v>35</v>
      </c>
      <c r="G26" t="s">
        <v>78</v>
      </c>
      <c r="H26">
        <v>25</v>
      </c>
    </row>
    <row r="27" spans="1:8">
      <c r="A27" t="s">
        <v>104</v>
      </c>
      <c r="B27" t="s">
        <v>71</v>
      </c>
      <c r="C27" t="s">
        <v>48</v>
      </c>
      <c r="D27" t="s">
        <v>40</v>
      </c>
      <c r="E27" t="s">
        <v>61</v>
      </c>
      <c r="F27" t="s">
        <v>35</v>
      </c>
      <c r="G27" t="s">
        <v>105</v>
      </c>
      <c r="H27">
        <v>26</v>
      </c>
    </row>
    <row r="28" spans="1:8">
      <c r="A28" t="s">
        <v>106</v>
      </c>
      <c r="B28" t="s">
        <v>71</v>
      </c>
      <c r="C28" t="s">
        <v>48</v>
      </c>
      <c r="D28" t="s">
        <v>40</v>
      </c>
      <c r="E28" t="s">
        <v>61</v>
      </c>
      <c r="F28" t="s">
        <v>35</v>
      </c>
      <c r="G28" t="s">
        <v>105</v>
      </c>
      <c r="H28">
        <v>27</v>
      </c>
    </row>
    <row r="29" spans="1:8">
      <c r="A29" t="s">
        <v>107</v>
      </c>
      <c r="B29" t="s">
        <v>108</v>
      </c>
      <c r="C29" t="s">
        <v>39</v>
      </c>
      <c r="D29" t="s">
        <v>57</v>
      </c>
      <c r="E29" t="s">
        <v>81</v>
      </c>
      <c r="F29" t="s">
        <v>35</v>
      </c>
      <c r="G29" t="s">
        <v>82</v>
      </c>
      <c r="H29">
        <v>28</v>
      </c>
    </row>
    <row r="30" spans="1:8">
      <c r="A30" t="s">
        <v>109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69</v>
      </c>
      <c r="H30">
        <v>29</v>
      </c>
    </row>
    <row r="31" spans="1:8">
      <c r="A31" t="s">
        <v>110</v>
      </c>
      <c r="B31" t="s">
        <v>43</v>
      </c>
      <c r="C31" t="s">
        <v>44</v>
      </c>
      <c r="D31" t="s">
        <v>33</v>
      </c>
      <c r="E31" t="s">
        <v>34</v>
      </c>
      <c r="F31" t="s">
        <v>35</v>
      </c>
      <c r="G31" t="s">
        <v>69</v>
      </c>
      <c r="H31">
        <v>30</v>
      </c>
    </row>
    <row r="32" spans="1:8">
      <c r="A32" t="s">
        <v>111</v>
      </c>
      <c r="B32" t="s">
        <v>108</v>
      </c>
      <c r="C32" t="s">
        <v>39</v>
      </c>
      <c r="D32" t="s">
        <v>57</v>
      </c>
      <c r="E32" t="s">
        <v>81</v>
      </c>
      <c r="F32" t="s">
        <v>35</v>
      </c>
      <c r="G32" t="s">
        <v>82</v>
      </c>
      <c r="H32">
        <v>31</v>
      </c>
    </row>
    <row r="33" spans="1:8">
      <c r="A33" t="s">
        <v>112</v>
      </c>
      <c r="B33" t="s">
        <v>113</v>
      </c>
      <c r="C33" t="s">
        <v>25</v>
      </c>
      <c r="D33" t="s">
        <v>114</v>
      </c>
      <c r="E33" t="s">
        <v>58</v>
      </c>
      <c r="F33" t="s">
        <v>35</v>
      </c>
      <c r="G33" t="s">
        <v>95</v>
      </c>
      <c r="H33">
        <v>32</v>
      </c>
    </row>
    <row r="34" spans="1:8">
      <c r="A34" t="s">
        <v>115</v>
      </c>
      <c r="B34" t="s">
        <v>38</v>
      </c>
      <c r="C34" t="s">
        <v>39</v>
      </c>
      <c r="D34" t="s">
        <v>40</v>
      </c>
      <c r="E34" t="s">
        <v>41</v>
      </c>
      <c r="F34" t="s">
        <v>35</v>
      </c>
      <c r="G34" t="s">
        <v>36</v>
      </c>
      <c r="H34">
        <v>33</v>
      </c>
    </row>
    <row r="35" spans="1:8">
      <c r="A35" t="s">
        <v>116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>
        <v>34</v>
      </c>
    </row>
    <row r="36" spans="1:8">
      <c r="A36" t="s">
        <v>117</v>
      </c>
      <c r="B36" t="s">
        <v>118</v>
      </c>
      <c r="C36" t="s">
        <v>25</v>
      </c>
      <c r="D36" t="s">
        <v>93</v>
      </c>
      <c r="E36" t="s">
        <v>58</v>
      </c>
      <c r="F36" t="s">
        <v>35</v>
      </c>
      <c r="G36" t="s">
        <v>95</v>
      </c>
      <c r="H36">
        <v>35</v>
      </c>
    </row>
    <row r="37" spans="1:8">
      <c r="A37" t="s">
        <v>119</v>
      </c>
      <c r="B37" t="s">
        <v>75</v>
      </c>
      <c r="C37" t="s">
        <v>25</v>
      </c>
      <c r="D37" t="s">
        <v>76</v>
      </c>
      <c r="E37" t="s">
        <v>120</v>
      </c>
      <c r="F37" t="s">
        <v>35</v>
      </c>
      <c r="G37" t="s">
        <v>78</v>
      </c>
      <c r="H37">
        <v>36</v>
      </c>
    </row>
    <row r="38" spans="1:8">
      <c r="A38" t="s">
        <v>121</v>
      </c>
      <c r="B38" t="s">
        <v>53</v>
      </c>
      <c r="C38" t="s">
        <v>32</v>
      </c>
      <c r="D38" t="s">
        <v>122</v>
      </c>
      <c r="E38" t="s">
        <v>123</v>
      </c>
      <c r="F38" t="s">
        <v>35</v>
      </c>
      <c r="G38" t="s">
        <v>95</v>
      </c>
      <c r="H38">
        <v>37</v>
      </c>
    </row>
    <row r="39" spans="1:8">
      <c r="A39" t="s">
        <v>124</v>
      </c>
      <c r="B39" t="s">
        <v>125</v>
      </c>
      <c r="C39" t="s">
        <v>39</v>
      </c>
      <c r="D39" t="s">
        <v>93</v>
      </c>
      <c r="E39" t="s">
        <v>94</v>
      </c>
      <c r="F39" t="s">
        <v>35</v>
      </c>
      <c r="G39" t="s">
        <v>95</v>
      </c>
      <c r="H39">
        <v>38</v>
      </c>
    </row>
    <row r="40" spans="1:8">
      <c r="A40" t="s">
        <v>126</v>
      </c>
      <c r="B40" t="s">
        <v>127</v>
      </c>
      <c r="C40" t="s">
        <v>25</v>
      </c>
      <c r="D40" t="s">
        <v>26</v>
      </c>
      <c r="E40" t="s">
        <v>65</v>
      </c>
      <c r="F40" t="s">
        <v>35</v>
      </c>
      <c r="G40" t="s">
        <v>29</v>
      </c>
      <c r="H40">
        <v>39</v>
      </c>
    </row>
    <row r="41" spans="1:8">
      <c r="A41" t="s">
        <v>128</v>
      </c>
      <c r="B41" t="s">
        <v>38</v>
      </c>
      <c r="C41" t="s">
        <v>39</v>
      </c>
      <c r="D41" t="s">
        <v>73</v>
      </c>
      <c r="E41" t="s">
        <v>129</v>
      </c>
      <c r="F41" t="s">
        <v>35</v>
      </c>
      <c r="G41" t="s">
        <v>130</v>
      </c>
      <c r="H41">
        <v>40</v>
      </c>
    </row>
    <row r="42" spans="1:8">
      <c r="A42" t="s">
        <v>131</v>
      </c>
      <c r="B42" t="s">
        <v>53</v>
      </c>
      <c r="C42" t="s">
        <v>32</v>
      </c>
      <c r="D42" t="s">
        <v>45</v>
      </c>
      <c r="E42" t="s">
        <v>41</v>
      </c>
      <c r="F42" t="s">
        <v>35</v>
      </c>
      <c r="G42" t="s">
        <v>69</v>
      </c>
      <c r="H42">
        <v>41</v>
      </c>
    </row>
    <row r="43" spans="1:8">
      <c r="A43" t="s">
        <v>132</v>
      </c>
      <c r="B43" t="s">
        <v>133</v>
      </c>
      <c r="C43" t="s">
        <v>32</v>
      </c>
      <c r="D43" t="s">
        <v>93</v>
      </c>
      <c r="E43" t="s">
        <v>94</v>
      </c>
      <c r="F43" t="s">
        <v>35</v>
      </c>
      <c r="G43" t="s">
        <v>95</v>
      </c>
      <c r="H43">
        <v>42</v>
      </c>
    </row>
    <row r="44" spans="1:8">
      <c r="A44" t="s">
        <v>134</v>
      </c>
      <c r="B44" t="s">
        <v>53</v>
      </c>
      <c r="C44" t="s">
        <v>32</v>
      </c>
      <c r="D44" t="s">
        <v>135</v>
      </c>
      <c r="E44" t="s">
        <v>41</v>
      </c>
      <c r="F44" t="s">
        <v>35</v>
      </c>
      <c r="G44" t="s">
        <v>36</v>
      </c>
      <c r="H44">
        <v>43</v>
      </c>
    </row>
    <row r="45" spans="1:8">
      <c r="A45" t="s">
        <v>136</v>
      </c>
      <c r="B45" t="s">
        <v>43</v>
      </c>
      <c r="C45" t="s">
        <v>44</v>
      </c>
      <c r="D45" t="s">
        <v>33</v>
      </c>
      <c r="E45" t="s">
        <v>41</v>
      </c>
      <c r="F45" t="s">
        <v>35</v>
      </c>
      <c r="G45" t="s">
        <v>36</v>
      </c>
      <c r="H45">
        <v>44</v>
      </c>
    </row>
    <row r="46" spans="1:8">
      <c r="A46" t="s">
        <v>137</v>
      </c>
      <c r="B46" t="s">
        <v>53</v>
      </c>
      <c r="C46" t="s">
        <v>32</v>
      </c>
      <c r="D46" t="s">
        <v>73</v>
      </c>
      <c r="E46" t="s">
        <v>41</v>
      </c>
      <c r="F46" t="s">
        <v>35</v>
      </c>
      <c r="G46" t="s">
        <v>69</v>
      </c>
      <c r="H46">
        <v>45</v>
      </c>
    </row>
    <row r="47" spans="1:8">
      <c r="A47" t="s">
        <v>138</v>
      </c>
      <c r="B47" t="s">
        <v>139</v>
      </c>
      <c r="C47" t="s">
        <v>39</v>
      </c>
      <c r="D47" t="s">
        <v>68</v>
      </c>
      <c r="E47" t="s">
        <v>41</v>
      </c>
      <c r="F47" t="s">
        <v>35</v>
      </c>
      <c r="G47" t="s">
        <v>36</v>
      </c>
      <c r="H47">
        <v>46</v>
      </c>
    </row>
    <row r="48" spans="1:8">
      <c r="A48" t="s">
        <v>140</v>
      </c>
      <c r="B48" t="s">
        <v>53</v>
      </c>
      <c r="C48" t="s">
        <v>32</v>
      </c>
      <c r="D48" t="s">
        <v>135</v>
      </c>
      <c r="E48" t="s">
        <v>61</v>
      </c>
      <c r="F48" t="s">
        <v>35</v>
      </c>
      <c r="G48" t="s">
        <v>105</v>
      </c>
      <c r="H48">
        <v>47</v>
      </c>
    </row>
    <row r="49" spans="1:8">
      <c r="A49" t="s">
        <v>141</v>
      </c>
      <c r="B49" t="s">
        <v>31</v>
      </c>
      <c r="C49" t="s">
        <v>32</v>
      </c>
      <c r="D49" t="s">
        <v>142</v>
      </c>
      <c r="E49" t="s">
        <v>143</v>
      </c>
      <c r="F49" t="s">
        <v>35</v>
      </c>
      <c r="G49" t="s">
        <v>95</v>
      </c>
      <c r="H49">
        <v>48</v>
      </c>
    </row>
    <row r="50" spans="1:8">
      <c r="A50" t="s">
        <v>144</v>
      </c>
      <c r="B50" t="s">
        <v>38</v>
      </c>
      <c r="C50" t="s">
        <v>39</v>
      </c>
      <c r="D50" t="s">
        <v>40</v>
      </c>
      <c r="E50" t="s">
        <v>41</v>
      </c>
      <c r="F50" t="s">
        <v>35</v>
      </c>
      <c r="G50" t="s">
        <v>36</v>
      </c>
      <c r="H50">
        <v>49</v>
      </c>
    </row>
    <row r="51" spans="1:8">
      <c r="A51" t="s">
        <v>145</v>
      </c>
      <c r="B51" t="s">
        <v>56</v>
      </c>
      <c r="C51" t="s">
        <v>25</v>
      </c>
      <c r="D51" t="s">
        <v>146</v>
      </c>
      <c r="E51" t="s">
        <v>58</v>
      </c>
      <c r="F51" t="s">
        <v>35</v>
      </c>
      <c r="G51" t="s">
        <v>87</v>
      </c>
      <c r="H51">
        <v>50</v>
      </c>
    </row>
    <row r="52" spans="1:8">
      <c r="A52" t="s">
        <v>147</v>
      </c>
      <c r="B52" t="s">
        <v>99</v>
      </c>
      <c r="C52" t="s">
        <v>25</v>
      </c>
      <c r="D52" t="s">
        <v>146</v>
      </c>
      <c r="E52" t="s">
        <v>58</v>
      </c>
      <c r="F52" t="s">
        <v>35</v>
      </c>
      <c r="G52" t="s">
        <v>148</v>
      </c>
      <c r="H52">
        <v>51</v>
      </c>
    </row>
    <row r="53" spans="1:8">
      <c r="A53" t="s">
        <v>149</v>
      </c>
      <c r="B53" t="s">
        <v>31</v>
      </c>
      <c r="C53" t="s">
        <v>32</v>
      </c>
      <c r="D53" t="s">
        <v>49</v>
      </c>
      <c r="E53" t="s">
        <v>50</v>
      </c>
      <c r="F53" t="s">
        <v>35</v>
      </c>
      <c r="G53" t="s">
        <v>51</v>
      </c>
      <c r="H53">
        <v>52</v>
      </c>
    </row>
    <row r="54" spans="1:8">
      <c r="A54" t="s">
        <v>150</v>
      </c>
      <c r="B54" t="s">
        <v>151</v>
      </c>
      <c r="C54" t="s">
        <v>48</v>
      </c>
      <c r="D54" t="s">
        <v>57</v>
      </c>
      <c r="E54" t="s">
        <v>81</v>
      </c>
      <c r="F54" t="s">
        <v>35</v>
      </c>
      <c r="G54" t="s">
        <v>82</v>
      </c>
      <c r="H54">
        <v>53</v>
      </c>
    </row>
    <row r="55" spans="1:8">
      <c r="A55" t="s">
        <v>152</v>
      </c>
      <c r="B55" t="s">
        <v>38</v>
      </c>
      <c r="C55" t="s">
        <v>39</v>
      </c>
      <c r="D55" t="s">
        <v>49</v>
      </c>
      <c r="E55" t="s">
        <v>50</v>
      </c>
      <c r="F55" t="s">
        <v>35</v>
      </c>
      <c r="G55" t="s">
        <v>51</v>
      </c>
      <c r="H55">
        <v>54</v>
      </c>
    </row>
    <row r="56" spans="1:8">
      <c r="A56" t="s">
        <v>153</v>
      </c>
      <c r="B56" t="s">
        <v>64</v>
      </c>
      <c r="C56" t="s">
        <v>25</v>
      </c>
      <c r="D56" t="s">
        <v>76</v>
      </c>
      <c r="E56" t="s">
        <v>77</v>
      </c>
      <c r="F56" t="s">
        <v>35</v>
      </c>
      <c r="G56" t="s">
        <v>130</v>
      </c>
      <c r="H56">
        <v>55</v>
      </c>
    </row>
    <row r="57" spans="1:8">
      <c r="A57" t="s">
        <v>154</v>
      </c>
      <c r="B57" t="s">
        <v>103</v>
      </c>
      <c r="C57" t="s">
        <v>25</v>
      </c>
      <c r="D57" t="s">
        <v>26</v>
      </c>
      <c r="E57" t="s">
        <v>65</v>
      </c>
      <c r="F57" t="s">
        <v>35</v>
      </c>
      <c r="G57" t="s">
        <v>29</v>
      </c>
      <c r="H57">
        <v>56</v>
      </c>
    </row>
    <row r="58" spans="1:8">
      <c r="A58" t="s">
        <v>155</v>
      </c>
      <c r="B58" t="s">
        <v>156</v>
      </c>
      <c r="C58" t="s">
        <v>25</v>
      </c>
      <c r="D58" t="s">
        <v>73</v>
      </c>
      <c r="E58" t="s">
        <v>157</v>
      </c>
      <c r="F58" t="s">
        <v>35</v>
      </c>
      <c r="G58" t="s">
        <v>130</v>
      </c>
      <c r="H58">
        <v>57</v>
      </c>
    </row>
    <row r="59" spans="1:8">
      <c r="A59" t="s">
        <v>158</v>
      </c>
      <c r="B59" t="s">
        <v>53</v>
      </c>
      <c r="C59" t="s">
        <v>32</v>
      </c>
      <c r="D59" t="s">
        <v>73</v>
      </c>
      <c r="E59" t="s">
        <v>34</v>
      </c>
      <c r="F59" t="s">
        <v>35</v>
      </c>
      <c r="G59" t="s">
        <v>36</v>
      </c>
      <c r="H59">
        <v>58</v>
      </c>
    </row>
    <row r="60" spans="1:8">
      <c r="A60" t="s">
        <v>159</v>
      </c>
      <c r="B60" t="s">
        <v>64</v>
      </c>
      <c r="C60" t="s">
        <v>25</v>
      </c>
      <c r="D60" t="s">
        <v>76</v>
      </c>
      <c r="E60" t="s">
        <v>65</v>
      </c>
      <c r="F60" t="s">
        <v>35</v>
      </c>
      <c r="G60" t="s">
        <v>78</v>
      </c>
      <c r="H60">
        <v>59</v>
      </c>
    </row>
    <row r="61" spans="1:8">
      <c r="A61" t="s">
        <v>160</v>
      </c>
      <c r="B61" t="s">
        <v>161</v>
      </c>
      <c r="C61" t="s">
        <v>48</v>
      </c>
      <c r="D61" t="s">
        <v>162</v>
      </c>
      <c r="E61" t="s">
        <v>163</v>
      </c>
      <c r="F61" t="s">
        <v>35</v>
      </c>
      <c r="G61" t="s">
        <v>82</v>
      </c>
      <c r="H61">
        <v>60</v>
      </c>
    </row>
    <row r="62" spans="1:8">
      <c r="A62" t="s">
        <v>164</v>
      </c>
      <c r="B62" t="s">
        <v>38</v>
      </c>
      <c r="C62" t="s">
        <v>39</v>
      </c>
      <c r="D62" t="s">
        <v>33</v>
      </c>
      <c r="E62" t="s">
        <v>61</v>
      </c>
      <c r="F62" t="s">
        <v>35</v>
      </c>
      <c r="G62" t="s">
        <v>62</v>
      </c>
      <c r="H62">
        <v>61</v>
      </c>
    </row>
    <row r="63" spans="1:8">
      <c r="A63" t="s">
        <v>165</v>
      </c>
      <c r="B63" t="s">
        <v>38</v>
      </c>
      <c r="C63" t="s">
        <v>39</v>
      </c>
      <c r="D63" t="s">
        <v>73</v>
      </c>
      <c r="E63" t="s">
        <v>34</v>
      </c>
      <c r="F63" t="s">
        <v>35</v>
      </c>
      <c r="G63" t="s">
        <v>36</v>
      </c>
      <c r="H63">
        <v>62</v>
      </c>
    </row>
    <row r="64" spans="1:8">
      <c r="A64" t="s">
        <v>166</v>
      </c>
      <c r="B64" t="s">
        <v>64</v>
      </c>
      <c r="C64" t="s">
        <v>25</v>
      </c>
      <c r="D64" t="s">
        <v>40</v>
      </c>
      <c r="E64" t="s">
        <v>65</v>
      </c>
      <c r="F64" t="s">
        <v>35</v>
      </c>
      <c r="G64" t="s">
        <v>90</v>
      </c>
      <c r="H64">
        <v>63</v>
      </c>
    </row>
    <row r="65" spans="1:8">
      <c r="A65" t="s">
        <v>167</v>
      </c>
      <c r="B65" t="s">
        <v>71</v>
      </c>
      <c r="C65" t="s">
        <v>48</v>
      </c>
      <c r="D65" t="s">
        <v>73</v>
      </c>
      <c r="E65" t="s">
        <v>41</v>
      </c>
      <c r="F65" t="s">
        <v>35</v>
      </c>
      <c r="G65" t="s">
        <v>36</v>
      </c>
      <c r="H65">
        <v>64</v>
      </c>
    </row>
    <row r="66" spans="1:8">
      <c r="A66" t="s">
        <v>168</v>
      </c>
      <c r="B66" t="s">
        <v>118</v>
      </c>
      <c r="C66" t="s">
        <v>25</v>
      </c>
      <c r="D66" t="s">
        <v>57</v>
      </c>
      <c r="E66" t="s">
        <v>58</v>
      </c>
      <c r="F66" t="s">
        <v>35</v>
      </c>
      <c r="G66" t="s">
        <v>59</v>
      </c>
      <c r="H66">
        <v>65</v>
      </c>
    </row>
    <row r="67" spans="1:8">
      <c r="A67" t="s">
        <v>169</v>
      </c>
      <c r="B67" t="s">
        <v>84</v>
      </c>
      <c r="C67" t="s">
        <v>25</v>
      </c>
      <c r="D67" t="s">
        <v>170</v>
      </c>
      <c r="E67" t="s">
        <v>171</v>
      </c>
      <c r="F67" t="s">
        <v>172</v>
      </c>
      <c r="G67" t="s">
        <v>29</v>
      </c>
      <c r="H67">
        <v>66</v>
      </c>
    </row>
    <row r="68" spans="1:8">
      <c r="A68" t="s">
        <v>146</v>
      </c>
      <c r="B68" t="s">
        <v>84</v>
      </c>
      <c r="C68" t="s">
        <v>25</v>
      </c>
      <c r="D68" t="s">
        <v>173</v>
      </c>
      <c r="E68" t="s">
        <v>174</v>
      </c>
      <c r="F68" t="s">
        <v>35</v>
      </c>
      <c r="G68" t="s">
        <v>90</v>
      </c>
      <c r="H68">
        <v>67</v>
      </c>
    </row>
    <row r="69" spans="1:8">
      <c r="A69" t="s">
        <v>175</v>
      </c>
      <c r="B69" t="s">
        <v>71</v>
      </c>
      <c r="C69" t="s">
        <v>48</v>
      </c>
      <c r="D69" t="s">
        <v>40</v>
      </c>
      <c r="E69" t="s">
        <v>41</v>
      </c>
      <c r="F69" t="s">
        <v>35</v>
      </c>
      <c r="G69" t="s">
        <v>90</v>
      </c>
      <c r="H69">
        <v>68</v>
      </c>
    </row>
    <row r="70" spans="1:8">
      <c r="A70" t="s">
        <v>176</v>
      </c>
      <c r="B70" t="s">
        <v>177</v>
      </c>
      <c r="C70" t="s">
        <v>25</v>
      </c>
      <c r="D70" t="s">
        <v>57</v>
      </c>
      <c r="E70" t="s">
        <v>178</v>
      </c>
      <c r="F70" t="s">
        <v>35</v>
      </c>
      <c r="G70" t="s">
        <v>59</v>
      </c>
      <c r="H70">
        <v>69</v>
      </c>
    </row>
    <row r="71" spans="1:8">
      <c r="A71" t="s">
        <v>179</v>
      </c>
      <c r="B71" t="s">
        <v>64</v>
      </c>
      <c r="C71" t="s">
        <v>25</v>
      </c>
      <c r="D71" t="s">
        <v>180</v>
      </c>
      <c r="E71" t="s">
        <v>65</v>
      </c>
      <c r="F71" t="s">
        <v>35</v>
      </c>
      <c r="G71" t="s">
        <v>59</v>
      </c>
      <c r="H71">
        <v>70</v>
      </c>
    </row>
    <row r="72" spans="1:8">
      <c r="A72" t="s">
        <v>181</v>
      </c>
      <c r="B72" t="s">
        <v>182</v>
      </c>
      <c r="C72" t="s">
        <v>25</v>
      </c>
      <c r="D72" t="s">
        <v>57</v>
      </c>
      <c r="E72" t="s">
        <v>65</v>
      </c>
      <c r="F72" t="s">
        <v>35</v>
      </c>
      <c r="G72" t="s">
        <v>59</v>
      </c>
      <c r="H72">
        <v>71</v>
      </c>
    </row>
    <row r="73" spans="1:8">
      <c r="A73" t="s">
        <v>183</v>
      </c>
      <c r="B73" t="s">
        <v>108</v>
      </c>
      <c r="C73" t="s">
        <v>39</v>
      </c>
      <c r="D73" t="s">
        <v>57</v>
      </c>
      <c r="E73" t="s">
        <v>184</v>
      </c>
      <c r="F73" t="s">
        <v>35</v>
      </c>
      <c r="G73" t="s">
        <v>82</v>
      </c>
      <c r="H73">
        <v>72</v>
      </c>
    </row>
    <row r="74" spans="1:8">
      <c r="A74" t="s">
        <v>185</v>
      </c>
      <c r="B74" t="s">
        <v>43</v>
      </c>
      <c r="C74" t="s">
        <v>44</v>
      </c>
      <c r="D74" t="s">
        <v>68</v>
      </c>
      <c r="E74" t="s">
        <v>41</v>
      </c>
      <c r="F74" t="s">
        <v>35</v>
      </c>
      <c r="G74" t="s">
        <v>69</v>
      </c>
      <c r="H74">
        <v>73</v>
      </c>
    </row>
    <row r="75" spans="1:8">
      <c r="A75" t="s">
        <v>186</v>
      </c>
      <c r="B75" t="s">
        <v>67</v>
      </c>
      <c r="C75" t="s">
        <v>39</v>
      </c>
      <c r="D75" t="s">
        <v>49</v>
      </c>
      <c r="E75" t="s">
        <v>50</v>
      </c>
      <c r="F75" t="s">
        <v>35</v>
      </c>
      <c r="G75" t="s">
        <v>51</v>
      </c>
      <c r="H75">
        <v>74</v>
      </c>
    </row>
    <row r="76" spans="1:8">
      <c r="A76" t="s">
        <v>187</v>
      </c>
      <c r="B76" t="s">
        <v>84</v>
      </c>
      <c r="C76" t="s">
        <v>25</v>
      </c>
      <c r="D76" t="s">
        <v>122</v>
      </c>
      <c r="E76" t="s">
        <v>188</v>
      </c>
      <c r="F76" t="s">
        <v>35</v>
      </c>
      <c r="G76" t="s">
        <v>95</v>
      </c>
      <c r="H76">
        <v>75</v>
      </c>
    </row>
    <row r="77" spans="1:8">
      <c r="A77" t="s">
        <v>189</v>
      </c>
      <c r="B77" t="s">
        <v>182</v>
      </c>
      <c r="C77" t="s">
        <v>25</v>
      </c>
      <c r="D77" t="s">
        <v>190</v>
      </c>
      <c r="E77" t="s">
        <v>65</v>
      </c>
      <c r="F77" t="s">
        <v>35</v>
      </c>
      <c r="G77" t="s">
        <v>95</v>
      </c>
      <c r="H77">
        <v>76</v>
      </c>
    </row>
    <row r="78" spans="1:8">
      <c r="A78" t="s">
        <v>191</v>
      </c>
      <c r="B78" t="s">
        <v>64</v>
      </c>
      <c r="C78" t="s">
        <v>25</v>
      </c>
      <c r="D78" t="s">
        <v>85</v>
      </c>
      <c r="E78" t="s">
        <v>65</v>
      </c>
      <c r="F78" t="s">
        <v>35</v>
      </c>
      <c r="G78" t="s">
        <v>87</v>
      </c>
      <c r="H78">
        <v>77</v>
      </c>
    </row>
    <row r="79" spans="1:8">
      <c r="A79" t="s">
        <v>192</v>
      </c>
      <c r="B79" t="s">
        <v>193</v>
      </c>
      <c r="C79" t="s">
        <v>25</v>
      </c>
      <c r="D79" t="s">
        <v>170</v>
      </c>
      <c r="E79" t="s">
        <v>58</v>
      </c>
      <c r="F79" t="s">
        <v>35</v>
      </c>
      <c r="G79" t="s">
        <v>148</v>
      </c>
      <c r="H79">
        <v>78</v>
      </c>
    </row>
    <row r="80" spans="1:8">
      <c r="A80" t="s">
        <v>194</v>
      </c>
      <c r="B80" t="s">
        <v>195</v>
      </c>
      <c r="C80" t="s">
        <v>25</v>
      </c>
      <c r="D80" t="s">
        <v>57</v>
      </c>
      <c r="E80" t="s">
        <v>196</v>
      </c>
      <c r="F80" t="s">
        <v>35</v>
      </c>
      <c r="G80" t="s">
        <v>59</v>
      </c>
      <c r="H80">
        <v>79</v>
      </c>
    </row>
    <row r="81" spans="1:8">
      <c r="A81" t="s">
        <v>93</v>
      </c>
      <c r="B81" t="s">
        <v>197</v>
      </c>
      <c r="C81" t="s">
        <v>25</v>
      </c>
      <c r="D81" t="s">
        <v>190</v>
      </c>
      <c r="E81" t="s">
        <v>198</v>
      </c>
      <c r="F81" t="s">
        <v>35</v>
      </c>
      <c r="G81" t="s">
        <v>95</v>
      </c>
      <c r="H81">
        <v>80</v>
      </c>
    </row>
    <row r="82" spans="1:8">
      <c r="A82" t="s">
        <v>199</v>
      </c>
      <c r="B82" t="s">
        <v>200</v>
      </c>
      <c r="C82" t="s">
        <v>32</v>
      </c>
      <c r="D82" t="s">
        <v>162</v>
      </c>
      <c r="E82" t="s">
        <v>163</v>
      </c>
      <c r="F82" t="s">
        <v>35</v>
      </c>
      <c r="G82" t="s">
        <v>82</v>
      </c>
      <c r="H82">
        <v>81</v>
      </c>
    </row>
    <row r="83" spans="1:8">
      <c r="A83" t="s">
        <v>201</v>
      </c>
      <c r="B83" t="s">
        <v>53</v>
      </c>
      <c r="C83" t="s">
        <v>32</v>
      </c>
      <c r="D83" t="s">
        <v>33</v>
      </c>
      <c r="E83" t="s">
        <v>34</v>
      </c>
      <c r="F83" t="s">
        <v>35</v>
      </c>
      <c r="G83" t="s">
        <v>36</v>
      </c>
      <c r="H83">
        <v>82</v>
      </c>
    </row>
    <row r="84" spans="1:8">
      <c r="A84" t="s">
        <v>202</v>
      </c>
      <c r="B84" t="s">
        <v>203</v>
      </c>
      <c r="C84" t="s">
        <v>39</v>
      </c>
      <c r="D84" t="s">
        <v>68</v>
      </c>
      <c r="E84" t="s">
        <v>129</v>
      </c>
      <c r="F84" t="s">
        <v>35</v>
      </c>
      <c r="G84" t="s">
        <v>90</v>
      </c>
      <c r="H84">
        <v>83</v>
      </c>
    </row>
    <row r="85" spans="1:8">
      <c r="A85" t="s">
        <v>204</v>
      </c>
      <c r="B85" t="s">
        <v>43</v>
      </c>
      <c r="C85" t="s">
        <v>44</v>
      </c>
      <c r="D85" t="s">
        <v>33</v>
      </c>
      <c r="E85" t="s">
        <v>41</v>
      </c>
      <c r="F85" t="s">
        <v>35</v>
      </c>
      <c r="G85" t="s">
        <v>36</v>
      </c>
      <c r="H85">
        <v>84</v>
      </c>
    </row>
    <row r="86" spans="1:8">
      <c r="A86" t="s">
        <v>205</v>
      </c>
      <c r="B86" t="s">
        <v>71</v>
      </c>
      <c r="C86" t="s">
        <v>48</v>
      </c>
      <c r="D86" t="s">
        <v>40</v>
      </c>
      <c r="E86" t="s">
        <v>41</v>
      </c>
      <c r="F86" t="s">
        <v>35</v>
      </c>
      <c r="G86" t="s">
        <v>62</v>
      </c>
      <c r="H86">
        <v>85</v>
      </c>
    </row>
    <row r="87" spans="1:8">
      <c r="A87" t="s">
        <v>206</v>
      </c>
      <c r="B87" t="s">
        <v>53</v>
      </c>
      <c r="C87" t="s">
        <v>32</v>
      </c>
      <c r="D87" t="s">
        <v>146</v>
      </c>
      <c r="E87" t="s">
        <v>61</v>
      </c>
      <c r="F87" t="s">
        <v>35</v>
      </c>
      <c r="G87" t="s">
        <v>62</v>
      </c>
      <c r="H87">
        <v>86</v>
      </c>
    </row>
    <row r="88" spans="1:8">
      <c r="A88" t="s">
        <v>207</v>
      </c>
      <c r="B88" t="s">
        <v>208</v>
      </c>
      <c r="C88" t="s">
        <v>25</v>
      </c>
      <c r="D88" t="s">
        <v>170</v>
      </c>
      <c r="E88" t="s">
        <v>58</v>
      </c>
      <c r="F88" t="s">
        <v>35</v>
      </c>
      <c r="G88" t="s">
        <v>148</v>
      </c>
      <c r="H88">
        <v>87</v>
      </c>
    </row>
    <row r="89" spans="1:8">
      <c r="A89" t="s">
        <v>209</v>
      </c>
      <c r="B89" t="s">
        <v>210</v>
      </c>
      <c r="C89" t="s">
        <v>25</v>
      </c>
      <c r="D89" t="s">
        <v>211</v>
      </c>
      <c r="E89" t="s">
        <v>129</v>
      </c>
      <c r="F89" t="s">
        <v>35</v>
      </c>
      <c r="G89" t="s">
        <v>130</v>
      </c>
      <c r="H89">
        <v>88</v>
      </c>
    </row>
    <row r="90" spans="1:8">
      <c r="A90" t="s">
        <v>212</v>
      </c>
      <c r="B90" t="s">
        <v>213</v>
      </c>
      <c r="C90" t="s">
        <v>48</v>
      </c>
      <c r="D90" t="s">
        <v>49</v>
      </c>
      <c r="E90" t="s">
        <v>214</v>
      </c>
      <c r="F90" t="s">
        <v>35</v>
      </c>
      <c r="G90" t="s">
        <v>51</v>
      </c>
      <c r="H90">
        <v>89</v>
      </c>
    </row>
    <row r="91" spans="1:8">
      <c r="A91" t="s">
        <v>215</v>
      </c>
      <c r="B91" t="s">
        <v>38</v>
      </c>
      <c r="C91" t="s">
        <v>39</v>
      </c>
      <c r="D91" t="s">
        <v>40</v>
      </c>
      <c r="E91" t="s">
        <v>41</v>
      </c>
      <c r="F91" t="s">
        <v>35</v>
      </c>
      <c r="G91" t="s">
        <v>36</v>
      </c>
      <c r="H91">
        <v>90</v>
      </c>
    </row>
    <row r="92" spans="1:8">
      <c r="A92" t="s">
        <v>216</v>
      </c>
      <c r="B92" t="s">
        <v>71</v>
      </c>
      <c r="C92" t="s">
        <v>48</v>
      </c>
      <c r="D92" t="s">
        <v>40</v>
      </c>
      <c r="E92" t="s">
        <v>41</v>
      </c>
      <c r="F92" t="s">
        <v>35</v>
      </c>
      <c r="G92" t="s">
        <v>36</v>
      </c>
      <c r="H92">
        <v>91</v>
      </c>
    </row>
    <row r="93" spans="1:8">
      <c r="A93" t="s">
        <v>217</v>
      </c>
      <c r="B93" t="s">
        <v>71</v>
      </c>
      <c r="C93" t="s">
        <v>48</v>
      </c>
      <c r="D93" t="s">
        <v>40</v>
      </c>
      <c r="E93" t="s">
        <v>34</v>
      </c>
      <c r="F93" t="s">
        <v>35</v>
      </c>
      <c r="G93" t="s">
        <v>36</v>
      </c>
      <c r="H93">
        <v>92</v>
      </c>
    </row>
    <row r="94" spans="1:8">
      <c r="A94" t="s">
        <v>218</v>
      </c>
      <c r="B94" t="s">
        <v>71</v>
      </c>
      <c r="C94" t="s">
        <v>48</v>
      </c>
      <c r="D94" t="s">
        <v>162</v>
      </c>
      <c r="E94" t="s">
        <v>81</v>
      </c>
      <c r="F94" t="s">
        <v>35</v>
      </c>
      <c r="G94" t="s">
        <v>82</v>
      </c>
      <c r="H94">
        <v>93</v>
      </c>
    </row>
    <row r="95" spans="1:8">
      <c r="A95" t="s">
        <v>219</v>
      </c>
      <c r="B95" t="s">
        <v>53</v>
      </c>
      <c r="C95" t="s">
        <v>32</v>
      </c>
      <c r="D95" t="s">
        <v>49</v>
      </c>
      <c r="E95" t="s">
        <v>220</v>
      </c>
      <c r="F95" t="s">
        <v>35</v>
      </c>
      <c r="G95" t="s">
        <v>51</v>
      </c>
      <c r="H95">
        <v>94</v>
      </c>
    </row>
    <row r="96" spans="1:8">
      <c r="A96" t="s">
        <v>221</v>
      </c>
      <c r="B96" t="s">
        <v>43</v>
      </c>
      <c r="C96" t="s">
        <v>44</v>
      </c>
      <c r="D96" t="s">
        <v>33</v>
      </c>
      <c r="E96" t="s">
        <v>41</v>
      </c>
      <c r="F96" t="s">
        <v>35</v>
      </c>
      <c r="G96" t="s">
        <v>69</v>
      </c>
      <c r="H96">
        <v>95</v>
      </c>
    </row>
    <row r="97" spans="1:8">
      <c r="A97" t="s">
        <v>222</v>
      </c>
      <c r="B97" t="s">
        <v>84</v>
      </c>
      <c r="C97" t="s">
        <v>25</v>
      </c>
      <c r="D97" t="s">
        <v>146</v>
      </c>
      <c r="E97" t="s">
        <v>223</v>
      </c>
      <c r="F97" t="s">
        <v>35</v>
      </c>
      <c r="G97" t="s">
        <v>90</v>
      </c>
      <c r="H97">
        <v>96</v>
      </c>
    </row>
    <row r="98" spans="1:8">
      <c r="A98" t="s">
        <v>224</v>
      </c>
      <c r="B98" t="s">
        <v>156</v>
      </c>
      <c r="C98" t="s">
        <v>25</v>
      </c>
      <c r="D98" t="s">
        <v>57</v>
      </c>
      <c r="E98" t="s">
        <v>157</v>
      </c>
      <c r="F98" t="s">
        <v>35</v>
      </c>
      <c r="G98" t="s">
        <v>130</v>
      </c>
      <c r="H98">
        <v>97</v>
      </c>
    </row>
    <row r="99" spans="1:8">
      <c r="A99" t="s">
        <v>225</v>
      </c>
      <c r="B99" t="s">
        <v>38</v>
      </c>
      <c r="C99" t="s">
        <v>39</v>
      </c>
      <c r="D99" t="s">
        <v>33</v>
      </c>
      <c r="E99" t="s">
        <v>41</v>
      </c>
      <c r="F99" t="s">
        <v>35</v>
      </c>
      <c r="G99" t="s">
        <v>36</v>
      </c>
      <c r="H99">
        <v>98</v>
      </c>
    </row>
    <row r="100" spans="1:8">
      <c r="A100" t="s">
        <v>226</v>
      </c>
      <c r="B100" t="s">
        <v>64</v>
      </c>
      <c r="C100" t="s">
        <v>25</v>
      </c>
      <c r="D100" t="s">
        <v>40</v>
      </c>
      <c r="E100" t="s">
        <v>65</v>
      </c>
      <c r="F100" t="s">
        <v>35</v>
      </c>
      <c r="G100" t="s">
        <v>90</v>
      </c>
      <c r="H100">
        <v>99</v>
      </c>
    </row>
    <row r="101" spans="1:8">
      <c r="A101" t="s">
        <v>227</v>
      </c>
      <c r="B101" t="s">
        <v>75</v>
      </c>
      <c r="C101" t="s">
        <v>25</v>
      </c>
      <c r="D101" t="s">
        <v>228</v>
      </c>
      <c r="E101" t="s">
        <v>229</v>
      </c>
      <c r="F101" t="s">
        <v>35</v>
      </c>
      <c r="G101" t="s">
        <v>95</v>
      </c>
      <c r="H101">
        <v>100</v>
      </c>
    </row>
    <row r="102" spans="1:8">
      <c r="A102" t="s">
        <v>230</v>
      </c>
      <c r="B102" t="s">
        <v>71</v>
      </c>
      <c r="C102" t="s">
        <v>48</v>
      </c>
      <c r="D102" t="s">
        <v>40</v>
      </c>
      <c r="E102" t="s">
        <v>34</v>
      </c>
      <c r="F102" t="s">
        <v>35</v>
      </c>
      <c r="G102" t="s">
        <v>36</v>
      </c>
      <c r="H102">
        <v>101</v>
      </c>
    </row>
    <row r="103" spans="1:8">
      <c r="A103" t="s">
        <v>231</v>
      </c>
      <c r="B103" t="s">
        <v>53</v>
      </c>
      <c r="C103" t="s">
        <v>32</v>
      </c>
      <c r="D103" t="s">
        <v>45</v>
      </c>
      <c r="E103" t="s">
        <v>34</v>
      </c>
      <c r="F103" t="s">
        <v>35</v>
      </c>
      <c r="G103" t="s">
        <v>36</v>
      </c>
      <c r="H103">
        <v>102</v>
      </c>
    </row>
    <row r="104" spans="1:8">
      <c r="A104" t="s">
        <v>232</v>
      </c>
      <c r="B104" t="s">
        <v>43</v>
      </c>
      <c r="C104" t="s">
        <v>44</v>
      </c>
      <c r="D104" t="s">
        <v>68</v>
      </c>
      <c r="E104" t="s">
        <v>41</v>
      </c>
      <c r="F104" t="s">
        <v>35</v>
      </c>
      <c r="G104" t="s">
        <v>69</v>
      </c>
      <c r="H104">
        <v>103</v>
      </c>
    </row>
    <row r="105" spans="1:8">
      <c r="A105" t="s">
        <v>233</v>
      </c>
      <c r="B105" t="s">
        <v>53</v>
      </c>
      <c r="C105" t="s">
        <v>32</v>
      </c>
      <c r="D105" t="s">
        <v>45</v>
      </c>
      <c r="E105" t="s">
        <v>61</v>
      </c>
      <c r="F105" t="s">
        <v>35</v>
      </c>
      <c r="G105" t="s">
        <v>36</v>
      </c>
      <c r="H105">
        <v>104</v>
      </c>
    </row>
    <row r="106" spans="1:8">
      <c r="A106" t="s">
        <v>234</v>
      </c>
      <c r="B106" t="s">
        <v>139</v>
      </c>
      <c r="C106" t="s">
        <v>39</v>
      </c>
      <c r="D106" t="s">
        <v>93</v>
      </c>
      <c r="E106" t="s">
        <v>94</v>
      </c>
      <c r="F106" t="s">
        <v>35</v>
      </c>
      <c r="G106" t="s">
        <v>95</v>
      </c>
      <c r="H106">
        <v>105</v>
      </c>
    </row>
    <row r="107" spans="1:8">
      <c r="A107" t="s">
        <v>235</v>
      </c>
      <c r="B107" t="s">
        <v>71</v>
      </c>
      <c r="C107" t="s">
        <v>48</v>
      </c>
      <c r="D107" t="s">
        <v>40</v>
      </c>
      <c r="E107" t="s">
        <v>41</v>
      </c>
      <c r="F107" t="s">
        <v>35</v>
      </c>
      <c r="G107" t="s">
        <v>36</v>
      </c>
      <c r="H107">
        <v>106</v>
      </c>
    </row>
    <row r="108" spans="1:8">
      <c r="A108" t="s">
        <v>236</v>
      </c>
      <c r="B108" t="s">
        <v>53</v>
      </c>
      <c r="C108" t="s">
        <v>32</v>
      </c>
      <c r="D108" t="s">
        <v>49</v>
      </c>
      <c r="E108" t="s">
        <v>50</v>
      </c>
      <c r="F108" t="s">
        <v>35</v>
      </c>
      <c r="G108" t="s">
        <v>51</v>
      </c>
      <c r="H108">
        <v>107</v>
      </c>
    </row>
    <row r="109" spans="1:8">
      <c r="A109" t="s">
        <v>237</v>
      </c>
      <c r="B109" t="s">
        <v>38</v>
      </c>
      <c r="C109" t="s">
        <v>39</v>
      </c>
      <c r="D109" t="s">
        <v>68</v>
      </c>
      <c r="E109" t="s">
        <v>41</v>
      </c>
      <c r="F109" t="s">
        <v>35</v>
      </c>
      <c r="G109" t="s">
        <v>36</v>
      </c>
      <c r="H109">
        <v>108</v>
      </c>
    </row>
    <row r="110" spans="1:8">
      <c r="A110" t="s">
        <v>238</v>
      </c>
      <c r="B110" t="s">
        <v>156</v>
      </c>
      <c r="C110" t="s">
        <v>25</v>
      </c>
      <c r="D110" t="s">
        <v>239</v>
      </c>
      <c r="E110" t="s">
        <v>178</v>
      </c>
      <c r="F110" t="s">
        <v>35</v>
      </c>
      <c r="G110" t="s">
        <v>59</v>
      </c>
      <c r="H110">
        <v>109</v>
      </c>
    </row>
    <row r="111" spans="1:8">
      <c r="A111" t="s">
        <v>240</v>
      </c>
      <c r="B111" t="s">
        <v>84</v>
      </c>
      <c r="C111" t="s">
        <v>25</v>
      </c>
      <c r="D111" t="s">
        <v>241</v>
      </c>
      <c r="E111" t="s">
        <v>86</v>
      </c>
      <c r="F111" t="s">
        <v>35</v>
      </c>
      <c r="G111" t="s">
        <v>87</v>
      </c>
      <c r="H111">
        <v>110</v>
      </c>
    </row>
    <row r="112" spans="1:8">
      <c r="A112" t="s">
        <v>242</v>
      </c>
      <c r="B112" t="s">
        <v>53</v>
      </c>
      <c r="C112" t="s">
        <v>32</v>
      </c>
      <c r="D112" t="s">
        <v>57</v>
      </c>
      <c r="E112" t="s">
        <v>41</v>
      </c>
      <c r="F112" t="s">
        <v>35</v>
      </c>
      <c r="G112" t="s">
        <v>36</v>
      </c>
      <c r="H112">
        <v>111</v>
      </c>
    </row>
    <row r="113" spans="1:8">
      <c r="A113" t="s">
        <v>243</v>
      </c>
      <c r="B113" t="s">
        <v>53</v>
      </c>
      <c r="C113" t="s">
        <v>32</v>
      </c>
      <c r="D113" t="s">
        <v>45</v>
      </c>
      <c r="E113" t="s">
        <v>41</v>
      </c>
      <c r="F113" t="s">
        <v>35</v>
      </c>
      <c r="G113" t="s">
        <v>62</v>
      </c>
      <c r="H113">
        <v>112</v>
      </c>
    </row>
    <row r="114" spans="1:8">
      <c r="A114" t="s">
        <v>244</v>
      </c>
      <c r="B114" t="s">
        <v>67</v>
      </c>
      <c r="C114" t="s">
        <v>39</v>
      </c>
      <c r="D114" t="s">
        <v>68</v>
      </c>
      <c r="E114" t="s">
        <v>34</v>
      </c>
      <c r="F114" t="s">
        <v>35</v>
      </c>
      <c r="G114" t="s">
        <v>36</v>
      </c>
      <c r="H114">
        <v>113</v>
      </c>
    </row>
    <row r="115" spans="1:8">
      <c r="A115" t="s">
        <v>245</v>
      </c>
      <c r="B115" t="s">
        <v>193</v>
      </c>
      <c r="C115" t="s">
        <v>25</v>
      </c>
      <c r="D115" t="s">
        <v>76</v>
      </c>
      <c r="E115" t="s">
        <v>58</v>
      </c>
      <c r="F115" t="s">
        <v>35</v>
      </c>
      <c r="G115" t="s">
        <v>78</v>
      </c>
      <c r="H115">
        <v>114</v>
      </c>
    </row>
    <row r="116" spans="1:8">
      <c r="A116" t="s">
        <v>246</v>
      </c>
      <c r="B116" t="s">
        <v>208</v>
      </c>
      <c r="C116" t="s">
        <v>25</v>
      </c>
      <c r="D116" t="s">
        <v>247</v>
      </c>
      <c r="E116" t="s">
        <v>58</v>
      </c>
      <c r="F116" t="s">
        <v>35</v>
      </c>
      <c r="G116" t="s">
        <v>87</v>
      </c>
      <c r="H116">
        <v>115</v>
      </c>
    </row>
    <row r="117" spans="1:8">
      <c r="A117" t="s">
        <v>248</v>
      </c>
      <c r="B117" t="s">
        <v>38</v>
      </c>
      <c r="C117" t="s">
        <v>39</v>
      </c>
      <c r="D117" t="s">
        <v>40</v>
      </c>
      <c r="E117" t="s">
        <v>61</v>
      </c>
      <c r="F117" t="s">
        <v>35</v>
      </c>
      <c r="G117" t="s">
        <v>69</v>
      </c>
      <c r="H117">
        <v>116</v>
      </c>
    </row>
    <row r="118" spans="1:8">
      <c r="A118" t="s">
        <v>249</v>
      </c>
      <c r="B118" t="s">
        <v>113</v>
      </c>
      <c r="C118" t="s">
        <v>25</v>
      </c>
      <c r="D118" t="s">
        <v>57</v>
      </c>
      <c r="E118" t="s">
        <v>58</v>
      </c>
      <c r="F118" t="s">
        <v>35</v>
      </c>
      <c r="G118" t="s">
        <v>59</v>
      </c>
      <c r="H118">
        <v>117</v>
      </c>
    </row>
    <row r="119" spans="1:8">
      <c r="A119" t="s">
        <v>250</v>
      </c>
      <c r="B119" t="s">
        <v>182</v>
      </c>
      <c r="C119" t="s">
        <v>25</v>
      </c>
      <c r="D119" t="s">
        <v>73</v>
      </c>
      <c r="E119" t="s">
        <v>65</v>
      </c>
      <c r="F119" t="s">
        <v>35</v>
      </c>
      <c r="G119" t="s">
        <v>90</v>
      </c>
      <c r="H119">
        <v>118</v>
      </c>
    </row>
    <row r="120" spans="1:8">
      <c r="A120" t="s">
        <v>251</v>
      </c>
      <c r="B120" t="s">
        <v>43</v>
      </c>
      <c r="C120" t="s">
        <v>44</v>
      </c>
      <c r="D120" t="s">
        <v>33</v>
      </c>
      <c r="E120" t="s">
        <v>34</v>
      </c>
      <c r="F120" t="s">
        <v>35</v>
      </c>
      <c r="G120" t="s">
        <v>69</v>
      </c>
      <c r="H120">
        <v>119</v>
      </c>
    </row>
    <row r="121" spans="1:8">
      <c r="A121" t="s">
        <v>252</v>
      </c>
      <c r="B121" t="s">
        <v>53</v>
      </c>
      <c r="C121" t="s">
        <v>32</v>
      </c>
      <c r="D121" t="s">
        <v>135</v>
      </c>
      <c r="E121" t="s">
        <v>129</v>
      </c>
      <c r="F121" t="s">
        <v>35</v>
      </c>
      <c r="G121" t="s">
        <v>90</v>
      </c>
      <c r="H121">
        <v>120</v>
      </c>
    </row>
    <row r="122" spans="1:8">
      <c r="A122" t="s">
        <v>253</v>
      </c>
      <c r="B122" t="s">
        <v>71</v>
      </c>
      <c r="C122" t="s">
        <v>48</v>
      </c>
      <c r="D122" t="s">
        <v>40</v>
      </c>
      <c r="E122" t="s">
        <v>41</v>
      </c>
      <c r="F122" t="s">
        <v>35</v>
      </c>
      <c r="G122" t="s">
        <v>36</v>
      </c>
      <c r="H122">
        <v>121</v>
      </c>
    </row>
    <row r="123" spans="1:8">
      <c r="A123" t="s">
        <v>254</v>
      </c>
      <c r="B123" t="s">
        <v>38</v>
      </c>
      <c r="C123" t="s">
        <v>39</v>
      </c>
      <c r="D123" t="s">
        <v>122</v>
      </c>
      <c r="E123" t="s">
        <v>123</v>
      </c>
      <c r="F123" t="s">
        <v>35</v>
      </c>
      <c r="G123" t="s">
        <v>95</v>
      </c>
      <c r="H123">
        <v>122</v>
      </c>
    </row>
    <row r="124" spans="1:8">
      <c r="A124" t="s">
        <v>255</v>
      </c>
      <c r="B124" t="s">
        <v>38</v>
      </c>
      <c r="C124" t="s">
        <v>39</v>
      </c>
      <c r="D124" t="s">
        <v>40</v>
      </c>
      <c r="E124" t="s">
        <v>256</v>
      </c>
      <c r="F124" t="s">
        <v>35</v>
      </c>
      <c r="G124" t="s">
        <v>257</v>
      </c>
      <c r="H124">
        <v>123</v>
      </c>
    </row>
    <row r="125" spans="1:8">
      <c r="A125" t="s">
        <v>258</v>
      </c>
      <c r="B125" t="s">
        <v>75</v>
      </c>
      <c r="C125" t="s">
        <v>25</v>
      </c>
      <c r="D125" t="s">
        <v>259</v>
      </c>
      <c r="E125" t="s">
        <v>260</v>
      </c>
      <c r="F125" t="s">
        <v>35</v>
      </c>
      <c r="G125" t="s">
        <v>261</v>
      </c>
      <c r="H125">
        <v>124</v>
      </c>
    </row>
    <row r="126" spans="1:8">
      <c r="A126" t="s">
        <v>262</v>
      </c>
      <c r="B126" t="s">
        <v>56</v>
      </c>
      <c r="C126" t="s">
        <v>25</v>
      </c>
      <c r="D126" t="s">
        <v>122</v>
      </c>
      <c r="E126" t="s">
        <v>58</v>
      </c>
      <c r="F126" t="s">
        <v>35</v>
      </c>
      <c r="G126" t="s">
        <v>95</v>
      </c>
      <c r="H126">
        <v>125</v>
      </c>
    </row>
    <row r="127" spans="1:8">
      <c r="A127" t="s">
        <v>263</v>
      </c>
      <c r="B127" t="s">
        <v>156</v>
      </c>
      <c r="C127" t="s">
        <v>25</v>
      </c>
      <c r="D127" t="s">
        <v>57</v>
      </c>
      <c r="E127" t="s">
        <v>264</v>
      </c>
      <c r="F127" t="s">
        <v>35</v>
      </c>
      <c r="G127" t="s">
        <v>130</v>
      </c>
      <c r="H127">
        <v>126</v>
      </c>
    </row>
    <row r="128" spans="1:8">
      <c r="A128" t="s">
        <v>265</v>
      </c>
      <c r="B128" t="s">
        <v>53</v>
      </c>
      <c r="C128" t="s">
        <v>32</v>
      </c>
      <c r="D128" t="s">
        <v>146</v>
      </c>
      <c r="E128" t="s">
        <v>61</v>
      </c>
      <c r="F128" t="s">
        <v>35</v>
      </c>
      <c r="G128" t="s">
        <v>105</v>
      </c>
      <c r="H128">
        <v>128</v>
      </c>
    </row>
    <row r="129" spans="1:8">
      <c r="A129" t="s">
        <v>266</v>
      </c>
      <c r="B129" t="s">
        <v>64</v>
      </c>
      <c r="C129" t="s">
        <v>25</v>
      </c>
      <c r="D129" t="s">
        <v>76</v>
      </c>
      <c r="E129" t="s">
        <v>267</v>
      </c>
      <c r="F129" t="s">
        <v>35</v>
      </c>
      <c r="G129" t="s">
        <v>78</v>
      </c>
      <c r="H129">
        <v>129</v>
      </c>
    </row>
    <row r="130" spans="1:8">
      <c r="A130" t="s">
        <v>268</v>
      </c>
      <c r="B130" t="s">
        <v>31</v>
      </c>
      <c r="C130" t="s">
        <v>32</v>
      </c>
      <c r="D130" t="s">
        <v>45</v>
      </c>
      <c r="E130" t="s">
        <v>269</v>
      </c>
      <c r="F130" t="s">
        <v>35</v>
      </c>
      <c r="G130" t="s">
        <v>130</v>
      </c>
      <c r="H130">
        <v>131</v>
      </c>
    </row>
    <row r="131" spans="1:8">
      <c r="A131" t="s">
        <v>270</v>
      </c>
      <c r="B131" t="s">
        <v>271</v>
      </c>
      <c r="C131" t="s">
        <v>32</v>
      </c>
      <c r="D131" t="s">
        <v>135</v>
      </c>
      <c r="E131" t="s">
        <v>34</v>
      </c>
      <c r="F131" t="s">
        <v>35</v>
      </c>
      <c r="G131" t="s">
        <v>36</v>
      </c>
      <c r="H131">
        <v>133</v>
      </c>
    </row>
    <row r="132" spans="1:8">
      <c r="A132" t="s">
        <v>40</v>
      </c>
      <c r="B132" t="s">
        <v>272</v>
      </c>
      <c r="C132" t="s">
        <v>39</v>
      </c>
      <c r="D132" t="s">
        <v>170</v>
      </c>
      <c r="E132" t="s">
        <v>223</v>
      </c>
      <c r="F132" t="s">
        <v>28</v>
      </c>
      <c r="G132" t="s">
        <v>90</v>
      </c>
      <c r="H132">
        <v>134</v>
      </c>
    </row>
    <row r="133" spans="1:8">
      <c r="A133" t="s">
        <v>273</v>
      </c>
      <c r="B133" t="s">
        <v>208</v>
      </c>
      <c r="C133" t="s">
        <v>25</v>
      </c>
      <c r="D133" t="s">
        <v>76</v>
      </c>
      <c r="E133" t="s">
        <v>58</v>
      </c>
      <c r="F133" t="s">
        <v>35</v>
      </c>
      <c r="G133" t="s">
        <v>78</v>
      </c>
      <c r="H133">
        <v>135</v>
      </c>
    </row>
    <row r="134" spans="1:8">
      <c r="A134" t="s">
        <v>274</v>
      </c>
      <c r="B134" t="s">
        <v>71</v>
      </c>
      <c r="C134" t="s">
        <v>48</v>
      </c>
      <c r="D134" t="s">
        <v>40</v>
      </c>
      <c r="E134" t="s">
        <v>256</v>
      </c>
      <c r="F134" t="s">
        <v>35</v>
      </c>
      <c r="G134" t="s">
        <v>257</v>
      </c>
      <c r="H134">
        <v>136</v>
      </c>
    </row>
    <row r="135" spans="1:8">
      <c r="A135" t="s">
        <v>275</v>
      </c>
      <c r="B135" t="s">
        <v>103</v>
      </c>
      <c r="C135" t="s">
        <v>25</v>
      </c>
      <c r="D135" t="s">
        <v>276</v>
      </c>
      <c r="E135" t="s">
        <v>65</v>
      </c>
      <c r="F135" t="s">
        <v>28</v>
      </c>
      <c r="G135" t="s">
        <v>87</v>
      </c>
      <c r="H135">
        <v>137</v>
      </c>
    </row>
    <row r="136" spans="1:8">
      <c r="A136" t="s">
        <v>277</v>
      </c>
      <c r="B136" t="s">
        <v>38</v>
      </c>
      <c r="C136" t="s">
        <v>39</v>
      </c>
      <c r="D136" t="s">
        <v>40</v>
      </c>
      <c r="E136" t="s">
        <v>34</v>
      </c>
      <c r="F136" t="s">
        <v>35</v>
      </c>
      <c r="G136" t="s">
        <v>69</v>
      </c>
      <c r="H136">
        <v>138</v>
      </c>
    </row>
    <row r="137" spans="1:8">
      <c r="A137" t="s">
        <v>278</v>
      </c>
      <c r="B137" t="s">
        <v>47</v>
      </c>
      <c r="C137" t="s">
        <v>48</v>
      </c>
      <c r="D137" t="s">
        <v>45</v>
      </c>
      <c r="E137" t="s">
        <v>34</v>
      </c>
      <c r="F137" t="s">
        <v>35</v>
      </c>
      <c r="G137" t="s">
        <v>36</v>
      </c>
      <c r="H137">
        <v>141</v>
      </c>
    </row>
    <row r="138" spans="1:8">
      <c r="A138" t="s">
        <v>279</v>
      </c>
      <c r="B138" t="s">
        <v>156</v>
      </c>
      <c r="C138" t="s">
        <v>25</v>
      </c>
      <c r="D138" t="s">
        <v>122</v>
      </c>
      <c r="E138" t="s">
        <v>280</v>
      </c>
      <c r="F138" t="s">
        <v>35</v>
      </c>
      <c r="G138" t="s">
        <v>95</v>
      </c>
      <c r="H138">
        <v>143</v>
      </c>
    </row>
    <row r="139" spans="1:8">
      <c r="A139" t="s">
        <v>281</v>
      </c>
      <c r="B139" t="s">
        <v>71</v>
      </c>
      <c r="C139" t="s">
        <v>48</v>
      </c>
      <c r="D139" t="s">
        <v>73</v>
      </c>
      <c r="E139" t="s">
        <v>41</v>
      </c>
      <c r="F139" t="s">
        <v>35</v>
      </c>
      <c r="G139" t="s">
        <v>36</v>
      </c>
      <c r="H139">
        <v>146</v>
      </c>
    </row>
    <row r="140" spans="1:8">
      <c r="A140" t="s">
        <v>135</v>
      </c>
      <c r="B140" t="s">
        <v>64</v>
      </c>
      <c r="C140" t="s">
        <v>25</v>
      </c>
      <c r="D140" t="s">
        <v>73</v>
      </c>
      <c r="E140" t="s">
        <v>223</v>
      </c>
      <c r="F140" t="s">
        <v>35</v>
      </c>
      <c r="G140" t="s">
        <v>90</v>
      </c>
      <c r="H140">
        <v>148</v>
      </c>
    </row>
    <row r="141" spans="1:8">
      <c r="A141" t="s">
        <v>282</v>
      </c>
      <c r="B141" t="s">
        <v>84</v>
      </c>
      <c r="C141" t="s">
        <v>25</v>
      </c>
      <c r="D141" t="s">
        <v>146</v>
      </c>
      <c r="E141" t="s">
        <v>283</v>
      </c>
      <c r="F141" t="s">
        <v>28</v>
      </c>
      <c r="G141" t="s">
        <v>78</v>
      </c>
      <c r="H141">
        <v>149</v>
      </c>
    </row>
    <row r="142" spans="1:8">
      <c r="A142" t="s">
        <v>284</v>
      </c>
      <c r="B142" t="s">
        <v>53</v>
      </c>
      <c r="C142" t="s">
        <v>32</v>
      </c>
      <c r="D142" t="s">
        <v>73</v>
      </c>
      <c r="E142" t="s">
        <v>61</v>
      </c>
      <c r="F142" t="s">
        <v>35</v>
      </c>
      <c r="G142" t="s">
        <v>130</v>
      </c>
      <c r="H142">
        <v>150</v>
      </c>
    </row>
    <row r="143" spans="1:8">
      <c r="A143" t="s">
        <v>285</v>
      </c>
      <c r="B143" t="s">
        <v>84</v>
      </c>
      <c r="C143" t="s">
        <v>25</v>
      </c>
      <c r="D143" t="s">
        <v>146</v>
      </c>
      <c r="E143" t="s">
        <v>223</v>
      </c>
      <c r="F143" t="s">
        <v>35</v>
      </c>
      <c r="G143" t="s">
        <v>90</v>
      </c>
      <c r="H143">
        <v>151</v>
      </c>
    </row>
    <row r="144" spans="1:8">
      <c r="A144" t="s">
        <v>286</v>
      </c>
      <c r="B144" t="s">
        <v>38</v>
      </c>
      <c r="C144" t="s">
        <v>39</v>
      </c>
      <c r="D144" t="s">
        <v>93</v>
      </c>
      <c r="E144" t="s">
        <v>123</v>
      </c>
      <c r="F144" t="s">
        <v>28</v>
      </c>
      <c r="G144" t="s">
        <v>95</v>
      </c>
      <c r="H144">
        <v>153</v>
      </c>
    </row>
    <row r="145" spans="1:8">
      <c r="A145" t="s">
        <v>287</v>
      </c>
      <c r="B145" t="s">
        <v>43</v>
      </c>
      <c r="C145" t="s">
        <v>44</v>
      </c>
      <c r="D145" t="s">
        <v>33</v>
      </c>
      <c r="E145" t="s">
        <v>34</v>
      </c>
      <c r="F145" t="s">
        <v>35</v>
      </c>
      <c r="G145" t="s">
        <v>69</v>
      </c>
      <c r="H145">
        <v>154</v>
      </c>
    </row>
    <row r="146" spans="1:8">
      <c r="A146" t="s">
        <v>288</v>
      </c>
      <c r="B146" t="s">
        <v>113</v>
      </c>
      <c r="C146" t="s">
        <v>25</v>
      </c>
      <c r="D146" t="s">
        <v>57</v>
      </c>
      <c r="E146" t="s">
        <v>58</v>
      </c>
      <c r="F146" t="s">
        <v>35</v>
      </c>
      <c r="G146" t="s">
        <v>59</v>
      </c>
      <c r="H146">
        <v>155</v>
      </c>
    </row>
    <row r="147" spans="1:8">
      <c r="A147" t="s">
        <v>289</v>
      </c>
      <c r="B147" t="s">
        <v>113</v>
      </c>
      <c r="C147" t="s">
        <v>25</v>
      </c>
      <c r="D147" t="s">
        <v>93</v>
      </c>
      <c r="E147" t="s">
        <v>58</v>
      </c>
      <c r="F147" t="s">
        <v>35</v>
      </c>
      <c r="G147" t="s">
        <v>95</v>
      </c>
      <c r="H147">
        <v>156</v>
      </c>
    </row>
    <row r="148" spans="1:8">
      <c r="A148" t="s">
        <v>290</v>
      </c>
      <c r="B148" t="s">
        <v>38</v>
      </c>
      <c r="C148" t="s">
        <v>39</v>
      </c>
      <c r="D148" t="s">
        <v>33</v>
      </c>
      <c r="E148" t="s">
        <v>61</v>
      </c>
      <c r="F148" t="s">
        <v>35</v>
      </c>
      <c r="G148" t="s">
        <v>62</v>
      </c>
      <c r="H148">
        <v>157</v>
      </c>
    </row>
    <row r="149" spans="1:8">
      <c r="A149" t="s">
        <v>291</v>
      </c>
      <c r="B149" t="s">
        <v>53</v>
      </c>
      <c r="C149" t="s">
        <v>32</v>
      </c>
      <c r="D149" t="s">
        <v>45</v>
      </c>
      <c r="E149" t="s">
        <v>256</v>
      </c>
      <c r="F149" t="s">
        <v>35</v>
      </c>
      <c r="G149" t="s">
        <v>257</v>
      </c>
      <c r="H149">
        <v>159</v>
      </c>
    </row>
    <row r="150" spans="1:8">
      <c r="A150" t="s">
        <v>292</v>
      </c>
      <c r="B150" t="s">
        <v>43</v>
      </c>
      <c r="C150" t="s">
        <v>44</v>
      </c>
      <c r="D150" t="s">
        <v>45</v>
      </c>
      <c r="E150" t="s">
        <v>41</v>
      </c>
      <c r="F150" t="s">
        <v>35</v>
      </c>
      <c r="G150" t="s">
        <v>69</v>
      </c>
      <c r="H150">
        <v>160</v>
      </c>
    </row>
    <row r="151" spans="1:8">
      <c r="A151" t="s">
        <v>293</v>
      </c>
      <c r="B151" t="s">
        <v>38</v>
      </c>
      <c r="C151" t="s">
        <v>39</v>
      </c>
      <c r="D151" t="s">
        <v>40</v>
      </c>
      <c r="E151" t="s">
        <v>61</v>
      </c>
      <c r="F151" t="s">
        <v>35</v>
      </c>
      <c r="G151" t="s">
        <v>62</v>
      </c>
      <c r="H151">
        <v>161</v>
      </c>
    </row>
    <row r="152" spans="1:8">
      <c r="A152" t="s">
        <v>294</v>
      </c>
      <c r="B152" t="s">
        <v>67</v>
      </c>
      <c r="C152" t="s">
        <v>39</v>
      </c>
      <c r="D152" t="s">
        <v>45</v>
      </c>
      <c r="E152" t="s">
        <v>34</v>
      </c>
      <c r="F152" t="s">
        <v>35</v>
      </c>
      <c r="G152" t="s">
        <v>69</v>
      </c>
      <c r="H152">
        <v>162</v>
      </c>
    </row>
    <row r="153" spans="1:8">
      <c r="A153" t="s">
        <v>295</v>
      </c>
      <c r="B153" t="s">
        <v>75</v>
      </c>
      <c r="C153" t="s">
        <v>25</v>
      </c>
      <c r="D153" t="s">
        <v>26</v>
      </c>
      <c r="E153" t="s">
        <v>27</v>
      </c>
      <c r="F153" t="s">
        <v>35</v>
      </c>
      <c r="G153" t="s">
        <v>29</v>
      </c>
      <c r="H153">
        <v>164</v>
      </c>
    </row>
    <row r="154" spans="1:8">
      <c r="A154" t="s">
        <v>296</v>
      </c>
      <c r="B154" t="s">
        <v>297</v>
      </c>
      <c r="C154" t="s">
        <v>39</v>
      </c>
      <c r="D154" t="s">
        <v>162</v>
      </c>
      <c r="E154" t="s">
        <v>163</v>
      </c>
      <c r="F154" t="s">
        <v>35</v>
      </c>
      <c r="G154" t="s">
        <v>82</v>
      </c>
      <c r="H154">
        <v>165</v>
      </c>
    </row>
    <row r="155" spans="1:8">
      <c r="A155" t="s">
        <v>298</v>
      </c>
      <c r="B155" t="s">
        <v>71</v>
      </c>
      <c r="C155" t="s">
        <v>48</v>
      </c>
      <c r="D155" t="s">
        <v>40</v>
      </c>
      <c r="E155" t="s">
        <v>256</v>
      </c>
      <c r="F155" t="s">
        <v>35</v>
      </c>
      <c r="G155" t="s">
        <v>257</v>
      </c>
      <c r="H155">
        <v>166</v>
      </c>
    </row>
    <row r="156" spans="1:8">
      <c r="A156" t="s">
        <v>299</v>
      </c>
      <c r="B156" t="s">
        <v>64</v>
      </c>
      <c r="C156" t="s">
        <v>25</v>
      </c>
      <c r="D156" t="s">
        <v>93</v>
      </c>
      <c r="E156" t="s">
        <v>65</v>
      </c>
      <c r="F156" t="s">
        <v>35</v>
      </c>
      <c r="G156" t="s">
        <v>95</v>
      </c>
      <c r="H156">
        <v>167</v>
      </c>
    </row>
    <row r="157" spans="1:8">
      <c r="A157" t="s">
        <v>300</v>
      </c>
      <c r="B157" t="s">
        <v>84</v>
      </c>
      <c r="C157" t="s">
        <v>25</v>
      </c>
      <c r="D157" t="s">
        <v>276</v>
      </c>
      <c r="E157" t="s">
        <v>86</v>
      </c>
      <c r="F157" t="s">
        <v>35</v>
      </c>
      <c r="G157" t="s">
        <v>87</v>
      </c>
      <c r="H157">
        <v>169</v>
      </c>
    </row>
    <row r="158" spans="1:8">
      <c r="A158" t="s">
        <v>301</v>
      </c>
      <c r="B158" t="s">
        <v>43</v>
      </c>
      <c r="C158" t="s">
        <v>44</v>
      </c>
      <c r="D158" t="s">
        <v>68</v>
      </c>
      <c r="E158" t="s">
        <v>34</v>
      </c>
      <c r="F158" t="s">
        <v>35</v>
      </c>
      <c r="G158" t="s">
        <v>69</v>
      </c>
      <c r="H158">
        <v>170</v>
      </c>
    </row>
    <row r="159" spans="1:8">
      <c r="A159" t="s">
        <v>302</v>
      </c>
      <c r="B159" t="s">
        <v>271</v>
      </c>
      <c r="C159" t="s">
        <v>32</v>
      </c>
      <c r="D159" t="s">
        <v>57</v>
      </c>
      <c r="E159" t="s">
        <v>303</v>
      </c>
      <c r="F159" t="s">
        <v>35</v>
      </c>
      <c r="G159" t="s">
        <v>82</v>
      </c>
      <c r="H159">
        <v>171</v>
      </c>
    </row>
    <row r="160" spans="1:8">
      <c r="A160" t="s">
        <v>304</v>
      </c>
      <c r="B160" t="s">
        <v>71</v>
      </c>
      <c r="C160" t="s">
        <v>48</v>
      </c>
      <c r="D160" t="s">
        <v>40</v>
      </c>
      <c r="E160" t="s">
        <v>129</v>
      </c>
      <c r="F160" t="s">
        <v>35</v>
      </c>
      <c r="G160" t="s">
        <v>90</v>
      </c>
      <c r="H160">
        <v>172</v>
      </c>
    </row>
    <row r="161" spans="1:8">
      <c r="A161" t="s">
        <v>305</v>
      </c>
      <c r="B161" t="s">
        <v>43</v>
      </c>
      <c r="C161" t="s">
        <v>44</v>
      </c>
      <c r="D161" t="s">
        <v>40</v>
      </c>
      <c r="E161" t="s">
        <v>41</v>
      </c>
      <c r="F161" t="s">
        <v>35</v>
      </c>
      <c r="G161" t="s">
        <v>36</v>
      </c>
      <c r="H161">
        <v>173</v>
      </c>
    </row>
    <row r="162" spans="1:8">
      <c r="A162" t="s">
        <v>306</v>
      </c>
      <c r="B162" t="s">
        <v>113</v>
      </c>
      <c r="C162" t="s">
        <v>25</v>
      </c>
      <c r="D162" t="s">
        <v>93</v>
      </c>
      <c r="E162" t="s">
        <v>58</v>
      </c>
      <c r="F162" t="s">
        <v>35</v>
      </c>
      <c r="G162" t="s">
        <v>95</v>
      </c>
      <c r="H162">
        <v>174</v>
      </c>
    </row>
    <row r="163" spans="1:8">
      <c r="A163" t="s">
        <v>307</v>
      </c>
      <c r="B163" t="s">
        <v>53</v>
      </c>
      <c r="C163" t="s">
        <v>32</v>
      </c>
      <c r="D163" t="s">
        <v>45</v>
      </c>
      <c r="E163" t="s">
        <v>41</v>
      </c>
      <c r="F163" t="s">
        <v>35</v>
      </c>
      <c r="G163" t="s">
        <v>69</v>
      </c>
      <c r="H163">
        <v>175</v>
      </c>
    </row>
    <row r="164" spans="1:8">
      <c r="A164" t="s">
        <v>308</v>
      </c>
      <c r="B164" t="s">
        <v>43</v>
      </c>
      <c r="C164" t="s">
        <v>44</v>
      </c>
      <c r="D164" t="s">
        <v>33</v>
      </c>
      <c r="E164" t="s">
        <v>41</v>
      </c>
      <c r="F164" t="s">
        <v>35</v>
      </c>
      <c r="G164" t="s">
        <v>69</v>
      </c>
      <c r="H164">
        <v>176</v>
      </c>
    </row>
    <row r="165" spans="1:8">
      <c r="A165" t="s">
        <v>309</v>
      </c>
      <c r="B165" t="s">
        <v>208</v>
      </c>
      <c r="C165" t="s">
        <v>25</v>
      </c>
      <c r="D165" t="s">
        <v>26</v>
      </c>
      <c r="E165" t="s">
        <v>58</v>
      </c>
      <c r="F165" t="s">
        <v>35</v>
      </c>
      <c r="G165" t="s">
        <v>90</v>
      </c>
      <c r="H165">
        <v>177</v>
      </c>
    </row>
    <row r="166" spans="1:8">
      <c r="A166" t="s">
        <v>310</v>
      </c>
      <c r="B166" t="s">
        <v>56</v>
      </c>
      <c r="C166" t="s">
        <v>25</v>
      </c>
      <c r="D166" t="s">
        <v>73</v>
      </c>
      <c r="E166" t="s">
        <v>58</v>
      </c>
      <c r="F166" t="s">
        <v>35</v>
      </c>
      <c r="G166" t="s">
        <v>90</v>
      </c>
      <c r="H166">
        <v>179</v>
      </c>
    </row>
    <row r="167" spans="1:8">
      <c r="A167" t="s">
        <v>311</v>
      </c>
      <c r="B167" t="s">
        <v>71</v>
      </c>
      <c r="C167" t="s">
        <v>48</v>
      </c>
      <c r="D167" t="s">
        <v>40</v>
      </c>
      <c r="E167" t="s">
        <v>34</v>
      </c>
      <c r="F167" t="s">
        <v>35</v>
      </c>
      <c r="G167" t="s">
        <v>36</v>
      </c>
      <c r="H167">
        <v>180</v>
      </c>
    </row>
    <row r="168" spans="1:8">
      <c r="A168" t="s">
        <v>312</v>
      </c>
      <c r="B168" t="s">
        <v>53</v>
      </c>
      <c r="C168" t="s">
        <v>32</v>
      </c>
      <c r="D168" t="s">
        <v>135</v>
      </c>
      <c r="E168" t="s">
        <v>41</v>
      </c>
      <c r="F168" t="s">
        <v>35</v>
      </c>
      <c r="G168" t="s">
        <v>36</v>
      </c>
      <c r="H168">
        <v>181</v>
      </c>
    </row>
    <row r="169" spans="1:8">
      <c r="A169" t="s">
        <v>313</v>
      </c>
      <c r="B169" t="s">
        <v>38</v>
      </c>
      <c r="C169" t="s">
        <v>39</v>
      </c>
      <c r="D169" t="s">
        <v>33</v>
      </c>
      <c r="E169" t="s">
        <v>34</v>
      </c>
      <c r="F169" t="s">
        <v>35</v>
      </c>
      <c r="G169" t="s">
        <v>36</v>
      </c>
      <c r="H169">
        <v>182</v>
      </c>
    </row>
    <row r="170" spans="1:8">
      <c r="A170" t="s">
        <v>314</v>
      </c>
      <c r="B170" t="s">
        <v>193</v>
      </c>
      <c r="C170" t="s">
        <v>25</v>
      </c>
      <c r="D170" t="s">
        <v>170</v>
      </c>
      <c r="E170" t="s">
        <v>58</v>
      </c>
      <c r="F170" t="s">
        <v>35</v>
      </c>
      <c r="G170" t="s">
        <v>148</v>
      </c>
      <c r="H170">
        <v>184</v>
      </c>
    </row>
    <row r="171" spans="1:8">
      <c r="A171" t="s">
        <v>315</v>
      </c>
      <c r="B171" t="s">
        <v>64</v>
      </c>
      <c r="C171" t="s">
        <v>25</v>
      </c>
      <c r="D171" t="s">
        <v>316</v>
      </c>
      <c r="E171" t="s">
        <v>65</v>
      </c>
      <c r="F171" t="s">
        <v>28</v>
      </c>
      <c r="G171" t="s">
        <v>95</v>
      </c>
      <c r="H171">
        <v>185</v>
      </c>
    </row>
    <row r="172" spans="1:8">
      <c r="A172" t="s">
        <v>317</v>
      </c>
      <c r="B172" t="s">
        <v>43</v>
      </c>
      <c r="C172" t="s">
        <v>44</v>
      </c>
      <c r="D172" t="s">
        <v>45</v>
      </c>
      <c r="E172" t="s">
        <v>41</v>
      </c>
      <c r="F172" t="s">
        <v>35</v>
      </c>
      <c r="G172" t="s">
        <v>36</v>
      </c>
      <c r="H172">
        <v>186</v>
      </c>
    </row>
    <row r="173" spans="1:8">
      <c r="A173" t="s">
        <v>318</v>
      </c>
      <c r="B173" t="s">
        <v>38</v>
      </c>
      <c r="C173" t="s">
        <v>39</v>
      </c>
      <c r="D173" t="s">
        <v>40</v>
      </c>
      <c r="E173" t="s">
        <v>41</v>
      </c>
      <c r="F173" t="s">
        <v>35</v>
      </c>
      <c r="G173" t="s">
        <v>36</v>
      </c>
      <c r="H173">
        <v>187</v>
      </c>
    </row>
    <row r="174" spans="1:8">
      <c r="A174" t="s">
        <v>319</v>
      </c>
      <c r="B174" t="s">
        <v>161</v>
      </c>
      <c r="C174" t="s">
        <v>48</v>
      </c>
      <c r="D174" t="s">
        <v>162</v>
      </c>
      <c r="E174" t="s">
        <v>81</v>
      </c>
      <c r="F174" t="s">
        <v>172</v>
      </c>
      <c r="G174" t="s">
        <v>82</v>
      </c>
      <c r="H174">
        <v>188</v>
      </c>
    </row>
    <row r="175" spans="1:8">
      <c r="A175" t="s">
        <v>320</v>
      </c>
      <c r="B175" t="s">
        <v>53</v>
      </c>
      <c r="C175" t="s">
        <v>32</v>
      </c>
      <c r="D175" t="s">
        <v>68</v>
      </c>
      <c r="E175" t="s">
        <v>321</v>
      </c>
      <c r="F175" t="s">
        <v>172</v>
      </c>
      <c r="G175" t="s">
        <v>95</v>
      </c>
      <c r="H175">
        <v>189</v>
      </c>
    </row>
    <row r="176" spans="1:8">
      <c r="A176" t="s">
        <v>322</v>
      </c>
      <c r="B176" t="s">
        <v>31</v>
      </c>
      <c r="C176" t="s">
        <v>32</v>
      </c>
      <c r="D176" t="s">
        <v>33</v>
      </c>
      <c r="E176" t="s">
        <v>61</v>
      </c>
      <c r="F176" t="s">
        <v>172</v>
      </c>
      <c r="G176" t="s">
        <v>105</v>
      </c>
      <c r="H176">
        <v>190</v>
      </c>
    </row>
    <row r="177" spans="1:8">
      <c r="A177" t="s">
        <v>323</v>
      </c>
      <c r="B177" t="s">
        <v>38</v>
      </c>
      <c r="C177" t="s">
        <v>39</v>
      </c>
      <c r="D177" t="s">
        <v>324</v>
      </c>
      <c r="E177" t="s">
        <v>34</v>
      </c>
      <c r="F177" t="s">
        <v>172</v>
      </c>
      <c r="G177" t="s">
        <v>36</v>
      </c>
      <c r="H177">
        <v>191</v>
      </c>
    </row>
    <row r="178" spans="1:8">
      <c r="A178" t="s">
        <v>325</v>
      </c>
      <c r="B178" t="s">
        <v>161</v>
      </c>
      <c r="C178" t="s">
        <v>48</v>
      </c>
      <c r="D178" t="s">
        <v>162</v>
      </c>
      <c r="E178" t="s">
        <v>303</v>
      </c>
      <c r="F178" t="s">
        <v>172</v>
      </c>
      <c r="G178" t="s">
        <v>82</v>
      </c>
      <c r="H178">
        <v>192</v>
      </c>
    </row>
    <row r="179" spans="1:8">
      <c r="A179" t="s">
        <v>326</v>
      </c>
      <c r="B179" t="s">
        <v>195</v>
      </c>
      <c r="C179" t="s">
        <v>25</v>
      </c>
      <c r="D179" t="s">
        <v>68</v>
      </c>
      <c r="E179" t="s">
        <v>229</v>
      </c>
      <c r="F179" t="s">
        <v>172</v>
      </c>
      <c r="G179" t="s">
        <v>95</v>
      </c>
      <c r="H179">
        <v>194</v>
      </c>
    </row>
    <row r="180" spans="1:8">
      <c r="A180" t="s">
        <v>327</v>
      </c>
      <c r="B180" t="s">
        <v>210</v>
      </c>
      <c r="C180" t="s">
        <v>25</v>
      </c>
      <c r="D180" t="s">
        <v>211</v>
      </c>
      <c r="E180" t="s">
        <v>129</v>
      </c>
      <c r="F180" t="s">
        <v>172</v>
      </c>
      <c r="G180" t="s">
        <v>130</v>
      </c>
      <c r="H180">
        <v>195</v>
      </c>
    </row>
    <row r="181" spans="1:8">
      <c r="A181" t="s">
        <v>328</v>
      </c>
      <c r="B181" t="s">
        <v>329</v>
      </c>
      <c r="C181" t="s">
        <v>25</v>
      </c>
      <c r="D181" t="s">
        <v>57</v>
      </c>
      <c r="E181" t="s">
        <v>129</v>
      </c>
      <c r="F181" t="s">
        <v>172</v>
      </c>
      <c r="G181" t="s">
        <v>59</v>
      </c>
      <c r="H181">
        <v>196</v>
      </c>
    </row>
    <row r="182" spans="1:8">
      <c r="A182" t="s">
        <v>330</v>
      </c>
      <c r="B182" t="s">
        <v>53</v>
      </c>
      <c r="C182" t="s">
        <v>32</v>
      </c>
      <c r="D182" t="s">
        <v>331</v>
      </c>
      <c r="E182" t="s">
        <v>34</v>
      </c>
      <c r="F182" t="s">
        <v>172</v>
      </c>
      <c r="G182" t="s">
        <v>36</v>
      </c>
      <c r="H182">
        <v>197</v>
      </c>
    </row>
    <row r="183" spans="1:8">
      <c r="A183" t="s">
        <v>332</v>
      </c>
      <c r="B183" t="s">
        <v>43</v>
      </c>
      <c r="C183" t="s">
        <v>44</v>
      </c>
      <c r="D183" t="s">
        <v>57</v>
      </c>
      <c r="E183" t="s">
        <v>129</v>
      </c>
      <c r="F183" t="s">
        <v>172</v>
      </c>
      <c r="G183" t="s">
        <v>59</v>
      </c>
      <c r="H183">
        <v>198</v>
      </c>
    </row>
    <row r="184" spans="1:8">
      <c r="A184" t="s">
        <v>333</v>
      </c>
      <c r="B184" t="s">
        <v>210</v>
      </c>
      <c r="C184" t="s">
        <v>25</v>
      </c>
      <c r="D184" t="s">
        <v>211</v>
      </c>
      <c r="E184" t="s">
        <v>334</v>
      </c>
      <c r="F184" t="s">
        <v>172</v>
      </c>
      <c r="G184" t="s">
        <v>148</v>
      </c>
      <c r="H184">
        <v>199</v>
      </c>
    </row>
    <row r="185" spans="1:8">
      <c r="A185" t="s">
        <v>335</v>
      </c>
      <c r="B185" t="s">
        <v>336</v>
      </c>
      <c r="C185" t="s">
        <v>32</v>
      </c>
      <c r="D185" t="s">
        <v>68</v>
      </c>
      <c r="E185" t="s">
        <v>94</v>
      </c>
      <c r="F185" t="s">
        <v>172</v>
      </c>
      <c r="G185" t="s">
        <v>95</v>
      </c>
      <c r="H185">
        <v>200</v>
      </c>
    </row>
    <row r="186" spans="1:8">
      <c r="A186" t="s">
        <v>337</v>
      </c>
      <c r="B186" t="s">
        <v>43</v>
      </c>
      <c r="C186" t="s">
        <v>44</v>
      </c>
      <c r="D186" t="s">
        <v>338</v>
      </c>
      <c r="E186" t="s">
        <v>34</v>
      </c>
      <c r="F186" t="s">
        <v>35</v>
      </c>
      <c r="G186" t="s">
        <v>36</v>
      </c>
      <c r="H186">
        <v>201</v>
      </c>
    </row>
    <row r="187" spans="1:8">
      <c r="A187" t="s">
        <v>339</v>
      </c>
      <c r="B187" t="s">
        <v>329</v>
      </c>
      <c r="C187" t="s">
        <v>25</v>
      </c>
      <c r="D187" t="s">
        <v>57</v>
      </c>
      <c r="E187" t="s">
        <v>178</v>
      </c>
      <c r="F187" t="s">
        <v>172</v>
      </c>
      <c r="G187" t="s">
        <v>59</v>
      </c>
      <c r="H187">
        <v>202</v>
      </c>
    </row>
    <row r="188" spans="1:8">
      <c r="A188" t="s">
        <v>340</v>
      </c>
      <c r="B188" t="s">
        <v>31</v>
      </c>
      <c r="C188" t="s">
        <v>32</v>
      </c>
      <c r="D188" t="s">
        <v>331</v>
      </c>
      <c r="E188" t="s">
        <v>41</v>
      </c>
      <c r="F188" t="s">
        <v>172</v>
      </c>
      <c r="G188" t="s">
        <v>62</v>
      </c>
      <c r="H188">
        <v>203</v>
      </c>
    </row>
    <row r="189" spans="1:8">
      <c r="A189" t="s">
        <v>341</v>
      </c>
      <c r="B189" t="s">
        <v>329</v>
      </c>
      <c r="C189" t="s">
        <v>25</v>
      </c>
      <c r="D189" t="s">
        <v>57</v>
      </c>
      <c r="E189" t="s">
        <v>342</v>
      </c>
      <c r="F189" t="s">
        <v>172</v>
      </c>
      <c r="G189" t="s">
        <v>59</v>
      </c>
      <c r="H189">
        <v>204</v>
      </c>
    </row>
    <row r="190" spans="1:8">
      <c r="A190" t="s">
        <v>343</v>
      </c>
      <c r="B190" t="s">
        <v>297</v>
      </c>
      <c r="C190" t="s">
        <v>39</v>
      </c>
      <c r="D190" t="s">
        <v>162</v>
      </c>
      <c r="E190" t="s">
        <v>81</v>
      </c>
      <c r="F190" t="s">
        <v>172</v>
      </c>
      <c r="G190" t="s">
        <v>82</v>
      </c>
      <c r="H190">
        <v>205</v>
      </c>
    </row>
    <row r="191" spans="1:8">
      <c r="A191" t="s">
        <v>344</v>
      </c>
      <c r="B191" t="s">
        <v>271</v>
      </c>
      <c r="C191" t="s">
        <v>32</v>
      </c>
      <c r="D191" t="s">
        <v>162</v>
      </c>
      <c r="E191" t="s">
        <v>81</v>
      </c>
      <c r="F191" t="s">
        <v>172</v>
      </c>
      <c r="G191" t="s">
        <v>82</v>
      </c>
      <c r="H191">
        <v>206</v>
      </c>
    </row>
    <row r="192" spans="1:8">
      <c r="A192" t="s">
        <v>345</v>
      </c>
      <c r="B192" t="s">
        <v>47</v>
      </c>
      <c r="C192" t="s">
        <v>48</v>
      </c>
      <c r="D192" t="s">
        <v>338</v>
      </c>
      <c r="E192" t="s">
        <v>61</v>
      </c>
      <c r="F192" t="s">
        <v>172</v>
      </c>
      <c r="G192" t="s">
        <v>36</v>
      </c>
      <c r="H192">
        <v>208</v>
      </c>
    </row>
    <row r="193" spans="1:8">
      <c r="A193" t="s">
        <v>68</v>
      </c>
      <c r="B193" t="s">
        <v>84</v>
      </c>
      <c r="C193" t="s">
        <v>25</v>
      </c>
      <c r="D193" t="s">
        <v>170</v>
      </c>
      <c r="E193" t="s">
        <v>198</v>
      </c>
      <c r="F193" t="s">
        <v>172</v>
      </c>
      <c r="G193" t="s">
        <v>95</v>
      </c>
      <c r="H193">
        <v>209</v>
      </c>
    </row>
    <row r="194" spans="1:8">
      <c r="A194" t="s">
        <v>346</v>
      </c>
      <c r="B194" t="s">
        <v>71</v>
      </c>
      <c r="C194" t="s">
        <v>48</v>
      </c>
      <c r="D194" t="s">
        <v>211</v>
      </c>
      <c r="E194" t="s">
        <v>269</v>
      </c>
      <c r="F194" t="s">
        <v>172</v>
      </c>
      <c r="G194" t="s">
        <v>130</v>
      </c>
      <c r="H194">
        <v>211</v>
      </c>
    </row>
    <row r="195" spans="1:8">
      <c r="A195" t="s">
        <v>347</v>
      </c>
      <c r="B195" t="s">
        <v>348</v>
      </c>
      <c r="C195" t="s">
        <v>349</v>
      </c>
      <c r="D195" t="s">
        <v>333</v>
      </c>
      <c r="E195" t="s">
        <v>350</v>
      </c>
      <c r="F195" t="s">
        <v>172</v>
      </c>
      <c r="G195" t="s">
        <v>148</v>
      </c>
      <c r="H195">
        <v>212</v>
      </c>
    </row>
    <row r="196" spans="1:8">
      <c r="A196" t="s">
        <v>351</v>
      </c>
      <c r="B196" t="s">
        <v>67</v>
      </c>
      <c r="C196" t="s">
        <v>39</v>
      </c>
      <c r="D196" t="s">
        <v>68</v>
      </c>
      <c r="E196" t="s">
        <v>321</v>
      </c>
      <c r="F196" t="s">
        <v>172</v>
      </c>
      <c r="G196" t="s">
        <v>95</v>
      </c>
      <c r="H196">
        <v>213</v>
      </c>
    </row>
    <row r="197" spans="1:8">
      <c r="A197" t="s">
        <v>352</v>
      </c>
      <c r="B197" t="s">
        <v>47</v>
      </c>
      <c r="C197" t="s">
        <v>48</v>
      </c>
      <c r="D197" t="s">
        <v>49</v>
      </c>
      <c r="E197" t="s">
        <v>50</v>
      </c>
      <c r="F197" t="s">
        <v>172</v>
      </c>
      <c r="G197" t="s">
        <v>51</v>
      </c>
      <c r="H197">
        <v>214</v>
      </c>
    </row>
    <row r="198" spans="1:8">
      <c r="A198" t="s">
        <v>353</v>
      </c>
      <c r="B198" t="s">
        <v>38</v>
      </c>
      <c r="C198" t="s">
        <v>39</v>
      </c>
      <c r="D198" t="s">
        <v>211</v>
      </c>
      <c r="E198" t="s">
        <v>269</v>
      </c>
      <c r="F198" t="s">
        <v>172</v>
      </c>
      <c r="G198" t="s">
        <v>130</v>
      </c>
      <c r="H198">
        <v>215</v>
      </c>
    </row>
    <row r="199" spans="1:8">
      <c r="A199" t="s">
        <v>354</v>
      </c>
      <c r="B199" t="s">
        <v>67</v>
      </c>
      <c r="C199" t="s">
        <v>39</v>
      </c>
      <c r="D199" t="s">
        <v>324</v>
      </c>
      <c r="E199" t="s">
        <v>34</v>
      </c>
      <c r="F199" t="s">
        <v>172</v>
      </c>
      <c r="G199" t="s">
        <v>36</v>
      </c>
      <c r="H199">
        <v>216</v>
      </c>
    </row>
    <row r="200" spans="1:8">
      <c r="A200" t="s">
        <v>170</v>
      </c>
      <c r="B200" t="s">
        <v>197</v>
      </c>
      <c r="C200" t="s">
        <v>25</v>
      </c>
      <c r="D200" t="s">
        <v>355</v>
      </c>
      <c r="E200" t="s">
        <v>174</v>
      </c>
      <c r="F200" t="s">
        <v>172</v>
      </c>
      <c r="G200" t="s">
        <v>90</v>
      </c>
      <c r="H200">
        <v>217</v>
      </c>
    </row>
    <row r="201" spans="1:8">
      <c r="A201" t="s">
        <v>356</v>
      </c>
      <c r="B201" t="s">
        <v>47</v>
      </c>
      <c r="C201" t="s">
        <v>48</v>
      </c>
      <c r="D201" t="s">
        <v>338</v>
      </c>
      <c r="E201" t="s">
        <v>61</v>
      </c>
      <c r="F201" t="s">
        <v>172</v>
      </c>
      <c r="G201" t="s">
        <v>36</v>
      </c>
      <c r="H201">
        <v>218</v>
      </c>
    </row>
    <row r="202" spans="1:8">
      <c r="A202" t="s">
        <v>357</v>
      </c>
      <c r="B202" t="s">
        <v>47</v>
      </c>
      <c r="C202" t="s">
        <v>48</v>
      </c>
      <c r="D202" t="s">
        <v>33</v>
      </c>
      <c r="E202" t="s">
        <v>61</v>
      </c>
      <c r="F202" t="s">
        <v>172</v>
      </c>
      <c r="G202" t="s">
        <v>105</v>
      </c>
      <c r="H202">
        <v>219</v>
      </c>
    </row>
    <row r="203" spans="1:8">
      <c r="A203" t="s">
        <v>358</v>
      </c>
      <c r="B203" t="s">
        <v>67</v>
      </c>
      <c r="C203" t="s">
        <v>39</v>
      </c>
      <c r="D203" t="s">
        <v>33</v>
      </c>
      <c r="E203" t="s">
        <v>61</v>
      </c>
      <c r="F203" t="s">
        <v>172</v>
      </c>
      <c r="G203" t="s">
        <v>105</v>
      </c>
      <c r="H203">
        <v>220</v>
      </c>
    </row>
    <row r="204" spans="1:8">
      <c r="A204" t="s">
        <v>359</v>
      </c>
      <c r="B204" t="s">
        <v>329</v>
      </c>
      <c r="C204" t="s">
        <v>25</v>
      </c>
      <c r="D204" t="s">
        <v>316</v>
      </c>
      <c r="E204" t="s">
        <v>280</v>
      </c>
      <c r="F204" t="s">
        <v>172</v>
      </c>
      <c r="G204" t="s">
        <v>95</v>
      </c>
      <c r="H204">
        <v>221</v>
      </c>
    </row>
    <row r="205" spans="1:8">
      <c r="A205" t="s">
        <v>360</v>
      </c>
      <c r="B205" t="s">
        <v>31</v>
      </c>
      <c r="C205" t="s">
        <v>32</v>
      </c>
      <c r="D205" t="s">
        <v>49</v>
      </c>
      <c r="E205" t="s">
        <v>220</v>
      </c>
      <c r="F205" t="s">
        <v>172</v>
      </c>
      <c r="G205" t="s">
        <v>51</v>
      </c>
      <c r="H205">
        <v>222</v>
      </c>
    </row>
    <row r="206" spans="1:8">
      <c r="A206" t="s">
        <v>361</v>
      </c>
      <c r="B206" t="s">
        <v>200</v>
      </c>
      <c r="C206" t="s">
        <v>32</v>
      </c>
      <c r="D206" t="s">
        <v>162</v>
      </c>
      <c r="E206" t="s">
        <v>81</v>
      </c>
      <c r="F206" t="s">
        <v>172</v>
      </c>
      <c r="G206" t="s">
        <v>82</v>
      </c>
      <c r="H206">
        <v>223</v>
      </c>
    </row>
    <row r="207" spans="1:8">
      <c r="A207" t="s">
        <v>362</v>
      </c>
      <c r="B207" t="s">
        <v>31</v>
      </c>
      <c r="C207" t="s">
        <v>32</v>
      </c>
      <c r="D207" t="s">
        <v>33</v>
      </c>
      <c r="E207" t="s">
        <v>256</v>
      </c>
      <c r="F207" t="s">
        <v>172</v>
      </c>
      <c r="G207" t="s">
        <v>257</v>
      </c>
      <c r="H207">
        <v>224</v>
      </c>
    </row>
    <row r="208" spans="1:8">
      <c r="A208" t="s">
        <v>363</v>
      </c>
      <c r="B208" t="s">
        <v>47</v>
      </c>
      <c r="C208" t="s">
        <v>48</v>
      </c>
      <c r="D208" t="s">
        <v>33</v>
      </c>
      <c r="E208" t="s">
        <v>256</v>
      </c>
      <c r="F208" t="s">
        <v>172</v>
      </c>
      <c r="G208" t="s">
        <v>257</v>
      </c>
      <c r="H208">
        <v>226</v>
      </c>
    </row>
    <row r="209" spans="1:8">
      <c r="A209" t="s">
        <v>364</v>
      </c>
      <c r="B209" t="s">
        <v>67</v>
      </c>
      <c r="C209" t="s">
        <v>39</v>
      </c>
      <c r="D209" t="s">
        <v>33</v>
      </c>
      <c r="E209" t="s">
        <v>256</v>
      </c>
      <c r="F209" t="s">
        <v>172</v>
      </c>
      <c r="G209" t="s">
        <v>257</v>
      </c>
      <c r="H209">
        <v>227</v>
      </c>
    </row>
    <row r="210" spans="1:8">
      <c r="A210" t="s">
        <v>57</v>
      </c>
      <c r="B210" t="s">
        <v>197</v>
      </c>
      <c r="C210" t="s">
        <v>25</v>
      </c>
      <c r="D210" t="s">
        <v>170</v>
      </c>
      <c r="E210" t="s">
        <v>365</v>
      </c>
      <c r="F210" t="s">
        <v>172</v>
      </c>
      <c r="G210" t="s">
        <v>59</v>
      </c>
      <c r="H210">
        <v>228</v>
      </c>
    </row>
    <row r="211" spans="1:8">
      <c r="A211" t="s">
        <v>366</v>
      </c>
      <c r="B211" t="s">
        <v>47</v>
      </c>
      <c r="C211" t="s">
        <v>48</v>
      </c>
      <c r="D211" t="s">
        <v>49</v>
      </c>
      <c r="E211" t="s">
        <v>220</v>
      </c>
      <c r="F211" t="s">
        <v>172</v>
      </c>
      <c r="G211" t="s">
        <v>51</v>
      </c>
      <c r="H211">
        <v>230</v>
      </c>
    </row>
    <row r="212" spans="1:8">
      <c r="A212" t="s">
        <v>49</v>
      </c>
      <c r="B212" t="s">
        <v>329</v>
      </c>
      <c r="C212" t="s">
        <v>25</v>
      </c>
      <c r="D212" t="s">
        <v>367</v>
      </c>
      <c r="E212" t="s">
        <v>368</v>
      </c>
      <c r="F212" t="s">
        <v>172</v>
      </c>
      <c r="G212" t="s">
        <v>51</v>
      </c>
      <c r="H212">
        <v>231</v>
      </c>
    </row>
    <row r="213" spans="1:8">
      <c r="A213" t="s">
        <v>369</v>
      </c>
      <c r="B213" t="s">
        <v>200</v>
      </c>
      <c r="C213" t="s">
        <v>32</v>
      </c>
      <c r="D213" t="s">
        <v>162</v>
      </c>
      <c r="E213" t="s">
        <v>370</v>
      </c>
      <c r="F213" t="s">
        <v>172</v>
      </c>
      <c r="G213" t="s">
        <v>82</v>
      </c>
      <c r="H213">
        <v>232</v>
      </c>
    </row>
    <row r="214" spans="1:8">
      <c r="A214" t="s">
        <v>371</v>
      </c>
      <c r="B214" t="s">
        <v>67</v>
      </c>
      <c r="C214" t="s">
        <v>39</v>
      </c>
      <c r="D214" t="s">
        <v>324</v>
      </c>
      <c r="E214" t="s">
        <v>61</v>
      </c>
      <c r="F214" t="s">
        <v>172</v>
      </c>
      <c r="G214" t="s">
        <v>62</v>
      </c>
      <c r="H214">
        <v>233</v>
      </c>
    </row>
    <row r="215" spans="1:8">
      <c r="A215" t="s">
        <v>247</v>
      </c>
      <c r="B215" t="s">
        <v>197</v>
      </c>
      <c r="C215" t="s">
        <v>25</v>
      </c>
      <c r="D215" t="s">
        <v>276</v>
      </c>
      <c r="E215" t="s">
        <v>372</v>
      </c>
      <c r="F215" t="s">
        <v>172</v>
      </c>
      <c r="G215" t="s">
        <v>87</v>
      </c>
      <c r="H215">
        <v>234</v>
      </c>
    </row>
    <row r="216" spans="1:8">
      <c r="A216" t="s">
        <v>373</v>
      </c>
      <c r="B216" t="s">
        <v>47</v>
      </c>
      <c r="C216" t="s">
        <v>48</v>
      </c>
      <c r="D216" t="s">
        <v>33</v>
      </c>
      <c r="E216" t="s">
        <v>374</v>
      </c>
      <c r="F216" t="s">
        <v>172</v>
      </c>
      <c r="G216" t="s">
        <v>69</v>
      </c>
      <c r="H216">
        <v>235</v>
      </c>
    </row>
    <row r="217" spans="1:8">
      <c r="A217" t="s">
        <v>375</v>
      </c>
      <c r="B217" t="s">
        <v>31</v>
      </c>
      <c r="C217" t="s">
        <v>32</v>
      </c>
      <c r="D217" t="s">
        <v>33</v>
      </c>
      <c r="E217" t="s">
        <v>61</v>
      </c>
      <c r="F217" t="s">
        <v>172</v>
      </c>
      <c r="G217" t="s">
        <v>69</v>
      </c>
      <c r="H217">
        <v>236</v>
      </c>
    </row>
    <row r="218" spans="1:8">
      <c r="A218" t="s">
        <v>376</v>
      </c>
      <c r="B218" t="s">
        <v>127</v>
      </c>
      <c r="C218" t="s">
        <v>25</v>
      </c>
      <c r="D218" t="s">
        <v>33</v>
      </c>
      <c r="E218" t="s">
        <v>65</v>
      </c>
      <c r="F218" t="s">
        <v>172</v>
      </c>
      <c r="G218" t="s">
        <v>377</v>
      </c>
      <c r="H218">
        <v>237</v>
      </c>
    </row>
    <row r="219" spans="1:8">
      <c r="A219" t="s">
        <v>378</v>
      </c>
      <c r="B219" t="s">
        <v>47</v>
      </c>
      <c r="C219" t="s">
        <v>48</v>
      </c>
      <c r="D219" t="s">
        <v>49</v>
      </c>
      <c r="E219" t="s">
        <v>379</v>
      </c>
      <c r="F219" t="s">
        <v>172</v>
      </c>
      <c r="G219" t="s">
        <v>51</v>
      </c>
      <c r="H219">
        <v>238</v>
      </c>
    </row>
    <row r="220" spans="1:8">
      <c r="A220" t="s">
        <v>26</v>
      </c>
      <c r="B220" t="s">
        <v>84</v>
      </c>
      <c r="C220" t="s">
        <v>25</v>
      </c>
      <c r="D220" t="s">
        <v>170</v>
      </c>
      <c r="E220" t="s">
        <v>223</v>
      </c>
      <c r="F220" t="s">
        <v>172</v>
      </c>
      <c r="G220" t="s">
        <v>377</v>
      </c>
      <c r="H220">
        <v>240</v>
      </c>
    </row>
    <row r="221" spans="1:8">
      <c r="A221" t="s">
        <v>380</v>
      </c>
      <c r="B221" t="s">
        <v>161</v>
      </c>
      <c r="C221" t="s">
        <v>48</v>
      </c>
      <c r="D221" t="s">
        <v>162</v>
      </c>
      <c r="E221" t="s">
        <v>184</v>
      </c>
      <c r="F221" t="s">
        <v>172</v>
      </c>
      <c r="G221" t="s">
        <v>82</v>
      </c>
      <c r="H221">
        <v>241</v>
      </c>
    </row>
    <row r="222" spans="1:8">
      <c r="A222" t="s">
        <v>381</v>
      </c>
      <c r="B222" t="s">
        <v>329</v>
      </c>
      <c r="C222" t="s">
        <v>25</v>
      </c>
      <c r="D222" t="s">
        <v>76</v>
      </c>
      <c r="E222" t="s">
        <v>120</v>
      </c>
      <c r="F222" t="s">
        <v>172</v>
      </c>
      <c r="G222" t="s">
        <v>78</v>
      </c>
      <c r="H222">
        <v>242</v>
      </c>
    </row>
    <row r="223" spans="1:8">
      <c r="A223" t="s">
        <v>382</v>
      </c>
      <c r="B223" t="s">
        <v>43</v>
      </c>
      <c r="C223" t="s">
        <v>44</v>
      </c>
      <c r="D223" t="s">
        <v>68</v>
      </c>
      <c r="E223" t="s">
        <v>94</v>
      </c>
      <c r="F223" t="s">
        <v>172</v>
      </c>
      <c r="G223" t="s">
        <v>95</v>
      </c>
      <c r="H223">
        <v>243</v>
      </c>
    </row>
    <row r="224" spans="1:8">
      <c r="A224" t="s">
        <v>162</v>
      </c>
      <c r="B224" t="s">
        <v>329</v>
      </c>
      <c r="C224" t="s">
        <v>25</v>
      </c>
      <c r="D224" t="s">
        <v>57</v>
      </c>
      <c r="E224" t="s">
        <v>196</v>
      </c>
      <c r="F224" t="s">
        <v>172</v>
      </c>
      <c r="G224" t="s">
        <v>59</v>
      </c>
      <c r="H224">
        <v>244</v>
      </c>
    </row>
    <row r="225" spans="1:8">
      <c r="A225" t="s">
        <v>383</v>
      </c>
      <c r="B225" t="s">
        <v>329</v>
      </c>
      <c r="C225" t="s">
        <v>25</v>
      </c>
      <c r="D225" t="s">
        <v>57</v>
      </c>
      <c r="E225" t="s">
        <v>384</v>
      </c>
      <c r="F225" t="s">
        <v>172</v>
      </c>
      <c r="G225" t="s">
        <v>82</v>
      </c>
      <c r="H225">
        <v>245</v>
      </c>
    </row>
    <row r="226" spans="1:8">
      <c r="A226" t="s">
        <v>385</v>
      </c>
      <c r="B226" t="s">
        <v>161</v>
      </c>
      <c r="C226" t="s">
        <v>48</v>
      </c>
      <c r="D226" t="s">
        <v>338</v>
      </c>
      <c r="E226" t="s">
        <v>34</v>
      </c>
      <c r="F226" t="s">
        <v>172</v>
      </c>
      <c r="G226" t="s">
        <v>36</v>
      </c>
      <c r="H226">
        <v>246</v>
      </c>
    </row>
    <row r="227" spans="1:8">
      <c r="A227" t="s">
        <v>386</v>
      </c>
      <c r="B227" t="s">
        <v>31</v>
      </c>
      <c r="C227" t="s">
        <v>32</v>
      </c>
      <c r="D227" t="s">
        <v>331</v>
      </c>
      <c r="E227" t="s">
        <v>61</v>
      </c>
      <c r="F227" t="s">
        <v>172</v>
      </c>
      <c r="G227" t="s">
        <v>36</v>
      </c>
      <c r="H227">
        <v>247</v>
      </c>
    </row>
    <row r="228" spans="1:8">
      <c r="A228" t="s">
        <v>387</v>
      </c>
      <c r="B228" t="s">
        <v>31</v>
      </c>
      <c r="C228" t="s">
        <v>32</v>
      </c>
      <c r="D228" t="s">
        <v>33</v>
      </c>
      <c r="E228" t="s">
        <v>256</v>
      </c>
      <c r="F228" t="s">
        <v>172</v>
      </c>
      <c r="G228" t="s">
        <v>257</v>
      </c>
      <c r="H228">
        <v>248</v>
      </c>
    </row>
    <row r="229" spans="1:8">
      <c r="A229" t="s">
        <v>331</v>
      </c>
      <c r="B229" t="s">
        <v>388</v>
      </c>
      <c r="C229" t="s">
        <v>32</v>
      </c>
      <c r="D229" t="s">
        <v>26</v>
      </c>
      <c r="E229" t="s">
        <v>389</v>
      </c>
      <c r="F229" t="s">
        <v>172</v>
      </c>
      <c r="G229" t="s">
        <v>377</v>
      </c>
      <c r="H229">
        <v>249</v>
      </c>
    </row>
    <row r="230" spans="1:8">
      <c r="A230" t="s">
        <v>390</v>
      </c>
      <c r="B230" t="s">
        <v>161</v>
      </c>
      <c r="C230" t="s">
        <v>48</v>
      </c>
      <c r="D230" t="s">
        <v>162</v>
      </c>
      <c r="E230" t="s">
        <v>163</v>
      </c>
      <c r="F230" t="s">
        <v>172</v>
      </c>
      <c r="G230" t="s">
        <v>82</v>
      </c>
      <c r="H230">
        <v>250</v>
      </c>
    </row>
    <row r="231" spans="1:8">
      <c r="A231" t="s">
        <v>391</v>
      </c>
      <c r="B231" t="s">
        <v>127</v>
      </c>
      <c r="C231" t="s">
        <v>25</v>
      </c>
      <c r="D231" t="s">
        <v>76</v>
      </c>
      <c r="E231" t="s">
        <v>65</v>
      </c>
      <c r="F231" t="s">
        <v>172</v>
      </c>
      <c r="G231" t="s">
        <v>78</v>
      </c>
      <c r="H231">
        <v>251</v>
      </c>
    </row>
    <row r="232" spans="1:8">
      <c r="A232" t="s">
        <v>392</v>
      </c>
      <c r="B232" t="s">
        <v>393</v>
      </c>
      <c r="C232" t="s">
        <v>32</v>
      </c>
      <c r="D232" t="s">
        <v>211</v>
      </c>
      <c r="E232" t="s">
        <v>269</v>
      </c>
      <c r="F232" t="s">
        <v>172</v>
      </c>
      <c r="G232" t="s">
        <v>130</v>
      </c>
      <c r="H232">
        <v>252</v>
      </c>
    </row>
    <row r="233" spans="1:8">
      <c r="A233" t="s">
        <v>394</v>
      </c>
      <c r="B233" t="s">
        <v>47</v>
      </c>
      <c r="C233" t="s">
        <v>48</v>
      </c>
      <c r="D233" t="s">
        <v>33</v>
      </c>
      <c r="E233" t="s">
        <v>34</v>
      </c>
      <c r="F233" t="s">
        <v>172</v>
      </c>
      <c r="G233" t="s">
        <v>69</v>
      </c>
      <c r="H233">
        <v>253</v>
      </c>
    </row>
    <row r="234" spans="1:8">
      <c r="A234" t="s">
        <v>395</v>
      </c>
      <c r="B234" t="s">
        <v>47</v>
      </c>
      <c r="C234" t="s">
        <v>48</v>
      </c>
      <c r="D234" t="s">
        <v>338</v>
      </c>
      <c r="E234" t="s">
        <v>61</v>
      </c>
      <c r="F234" t="s">
        <v>172</v>
      </c>
      <c r="G234" t="s">
        <v>62</v>
      </c>
      <c r="H234">
        <v>255</v>
      </c>
    </row>
    <row r="235" spans="1:8">
      <c r="A235" t="s">
        <v>396</v>
      </c>
      <c r="B235" t="s">
        <v>31</v>
      </c>
      <c r="C235" t="s">
        <v>32</v>
      </c>
      <c r="D235" t="s">
        <v>331</v>
      </c>
      <c r="E235" t="s">
        <v>34</v>
      </c>
      <c r="F235" t="s">
        <v>172</v>
      </c>
      <c r="G235" t="s">
        <v>36</v>
      </c>
      <c r="H235">
        <v>256</v>
      </c>
    </row>
    <row r="236" spans="1:8">
      <c r="A236" t="s">
        <v>324</v>
      </c>
      <c r="B236" t="s">
        <v>203</v>
      </c>
      <c r="C236" t="s">
        <v>39</v>
      </c>
      <c r="D236" t="s">
        <v>26</v>
      </c>
      <c r="E236" t="s">
        <v>389</v>
      </c>
      <c r="F236" t="s">
        <v>172</v>
      </c>
      <c r="G236" t="s">
        <v>377</v>
      </c>
      <c r="H236">
        <v>257</v>
      </c>
    </row>
    <row r="237" spans="1:8">
      <c r="A237" t="s">
        <v>397</v>
      </c>
      <c r="B237" t="s">
        <v>43</v>
      </c>
      <c r="C237" t="s">
        <v>44</v>
      </c>
      <c r="D237" t="s">
        <v>324</v>
      </c>
      <c r="E237" t="s">
        <v>41</v>
      </c>
      <c r="F237" t="s">
        <v>35</v>
      </c>
      <c r="G237" t="s">
        <v>36</v>
      </c>
      <c r="H237">
        <v>258</v>
      </c>
    </row>
    <row r="238" spans="1:8">
      <c r="A238" t="s">
        <v>398</v>
      </c>
      <c r="B238" t="s">
        <v>43</v>
      </c>
      <c r="C238" t="s">
        <v>44</v>
      </c>
      <c r="D238" t="s">
        <v>324</v>
      </c>
      <c r="E238" t="s">
        <v>41</v>
      </c>
      <c r="F238" t="s">
        <v>172</v>
      </c>
      <c r="G238" t="s">
        <v>62</v>
      </c>
      <c r="H238">
        <v>260</v>
      </c>
    </row>
    <row r="239" spans="1:8">
      <c r="A239" t="s">
        <v>399</v>
      </c>
      <c r="B239" t="s">
        <v>38</v>
      </c>
      <c r="C239" t="s">
        <v>39</v>
      </c>
      <c r="D239" t="s">
        <v>33</v>
      </c>
      <c r="E239" t="s">
        <v>256</v>
      </c>
      <c r="F239" t="s">
        <v>35</v>
      </c>
      <c r="G239" t="s">
        <v>257</v>
      </c>
      <c r="H239">
        <v>261</v>
      </c>
    </row>
    <row r="240" spans="1:8">
      <c r="A240" t="s">
        <v>400</v>
      </c>
      <c r="B240" t="s">
        <v>297</v>
      </c>
      <c r="C240" t="s">
        <v>39</v>
      </c>
      <c r="D240" t="s">
        <v>162</v>
      </c>
      <c r="E240" t="s">
        <v>303</v>
      </c>
      <c r="F240" t="s">
        <v>172</v>
      </c>
      <c r="G240" t="s">
        <v>82</v>
      </c>
      <c r="H240">
        <v>262</v>
      </c>
    </row>
    <row r="241" spans="1:8">
      <c r="A241" t="s">
        <v>401</v>
      </c>
      <c r="B241" t="s">
        <v>161</v>
      </c>
      <c r="C241" t="s">
        <v>48</v>
      </c>
      <c r="D241" t="s">
        <v>162</v>
      </c>
      <c r="E241" t="s">
        <v>402</v>
      </c>
      <c r="F241" t="s">
        <v>172</v>
      </c>
      <c r="G241" t="s">
        <v>82</v>
      </c>
      <c r="H241">
        <v>263</v>
      </c>
    </row>
    <row r="242" spans="1:8">
      <c r="A242" t="s">
        <v>403</v>
      </c>
      <c r="B242" t="s">
        <v>67</v>
      </c>
      <c r="C242" t="s">
        <v>39</v>
      </c>
      <c r="D242" t="s">
        <v>33</v>
      </c>
      <c r="E242" t="s">
        <v>34</v>
      </c>
      <c r="F242" t="s">
        <v>172</v>
      </c>
      <c r="G242" t="s">
        <v>69</v>
      </c>
      <c r="H242">
        <v>264</v>
      </c>
    </row>
    <row r="243" spans="1:8">
      <c r="A243" t="s">
        <v>404</v>
      </c>
      <c r="B243" t="s">
        <v>329</v>
      </c>
      <c r="C243" t="s">
        <v>25</v>
      </c>
      <c r="D243" t="s">
        <v>169</v>
      </c>
      <c r="E243" t="s">
        <v>405</v>
      </c>
      <c r="F243" t="s">
        <v>172</v>
      </c>
      <c r="G243" t="s">
        <v>29</v>
      </c>
      <c r="H243">
        <v>265</v>
      </c>
    </row>
    <row r="244" spans="1:8">
      <c r="A244" t="s">
        <v>406</v>
      </c>
      <c r="B244" t="s">
        <v>47</v>
      </c>
      <c r="C244" t="s">
        <v>48</v>
      </c>
      <c r="D244" t="s">
        <v>49</v>
      </c>
      <c r="E244" t="s">
        <v>220</v>
      </c>
      <c r="F244" t="s">
        <v>172</v>
      </c>
      <c r="G244" t="s">
        <v>51</v>
      </c>
      <c r="H244">
        <v>266</v>
      </c>
    </row>
    <row r="245" spans="1:8">
      <c r="A245" t="s">
        <v>407</v>
      </c>
      <c r="B245" t="s">
        <v>408</v>
      </c>
      <c r="C245" t="s">
        <v>32</v>
      </c>
      <c r="D245" t="s">
        <v>162</v>
      </c>
      <c r="E245" t="s">
        <v>81</v>
      </c>
      <c r="F245" t="s">
        <v>172</v>
      </c>
      <c r="G245" t="s">
        <v>82</v>
      </c>
      <c r="H245">
        <v>267</v>
      </c>
    </row>
    <row r="246" spans="1:8">
      <c r="A246" t="s">
        <v>409</v>
      </c>
      <c r="B246" t="s">
        <v>31</v>
      </c>
      <c r="C246" t="s">
        <v>32</v>
      </c>
      <c r="D246" t="s">
        <v>49</v>
      </c>
      <c r="E246" t="s">
        <v>50</v>
      </c>
      <c r="F246" t="s">
        <v>172</v>
      </c>
      <c r="G246" t="s">
        <v>51</v>
      </c>
      <c r="H246">
        <v>268</v>
      </c>
    </row>
    <row r="247" spans="1:8">
      <c r="A247" t="s">
        <v>410</v>
      </c>
      <c r="B247" t="s">
        <v>103</v>
      </c>
      <c r="C247" t="s">
        <v>25</v>
      </c>
      <c r="D247" t="s">
        <v>57</v>
      </c>
      <c r="E247" t="s">
        <v>65</v>
      </c>
      <c r="F247" t="s">
        <v>172</v>
      </c>
      <c r="G247" t="s">
        <v>59</v>
      </c>
      <c r="H247">
        <v>270</v>
      </c>
    </row>
    <row r="248" spans="1:8">
      <c r="A248" t="s">
        <v>411</v>
      </c>
      <c r="B248" t="s">
        <v>67</v>
      </c>
      <c r="C248" t="s">
        <v>39</v>
      </c>
      <c r="D248" t="s">
        <v>49</v>
      </c>
      <c r="E248" t="s">
        <v>220</v>
      </c>
      <c r="F248" t="s">
        <v>172</v>
      </c>
      <c r="G248" t="s">
        <v>51</v>
      </c>
      <c r="H248">
        <v>271</v>
      </c>
    </row>
    <row r="249" spans="1:8">
      <c r="A249" t="s">
        <v>412</v>
      </c>
      <c r="B249" t="s">
        <v>200</v>
      </c>
      <c r="C249" t="s">
        <v>32</v>
      </c>
      <c r="D249" t="s">
        <v>49</v>
      </c>
      <c r="E249" t="s">
        <v>50</v>
      </c>
      <c r="F249" t="s">
        <v>35</v>
      </c>
      <c r="G249" t="s">
        <v>51</v>
      </c>
      <c r="H249">
        <v>272</v>
      </c>
    </row>
    <row r="250" spans="1:8">
      <c r="A250" t="s">
        <v>33</v>
      </c>
      <c r="B250" t="s">
        <v>84</v>
      </c>
      <c r="C250" t="s">
        <v>25</v>
      </c>
      <c r="D250" t="s">
        <v>170</v>
      </c>
      <c r="E250" t="s">
        <v>223</v>
      </c>
      <c r="F250" t="s">
        <v>172</v>
      </c>
      <c r="G250" t="s">
        <v>377</v>
      </c>
      <c r="H250">
        <v>273</v>
      </c>
    </row>
    <row r="251" spans="1:8">
      <c r="A251" t="s">
        <v>413</v>
      </c>
      <c r="B251" t="s">
        <v>329</v>
      </c>
      <c r="C251" t="s">
        <v>25</v>
      </c>
      <c r="D251" t="s">
        <v>33</v>
      </c>
      <c r="E251" t="s">
        <v>414</v>
      </c>
      <c r="F251" t="s">
        <v>172</v>
      </c>
      <c r="G251" t="s">
        <v>377</v>
      </c>
      <c r="H251">
        <v>274</v>
      </c>
    </row>
    <row r="252" spans="1:8">
      <c r="A252" t="s">
        <v>415</v>
      </c>
      <c r="B252" t="s">
        <v>103</v>
      </c>
      <c r="C252" t="s">
        <v>25</v>
      </c>
      <c r="D252" t="s">
        <v>68</v>
      </c>
      <c r="E252" t="s">
        <v>65</v>
      </c>
      <c r="F252" t="s">
        <v>172</v>
      </c>
      <c r="G252" t="s">
        <v>95</v>
      </c>
      <c r="H252">
        <v>275</v>
      </c>
    </row>
    <row r="253" spans="1:8">
      <c r="A253" t="s">
        <v>416</v>
      </c>
      <c r="B253" t="s">
        <v>47</v>
      </c>
      <c r="C253" t="s">
        <v>48</v>
      </c>
      <c r="D253" t="s">
        <v>33</v>
      </c>
      <c r="E253" t="s">
        <v>417</v>
      </c>
      <c r="F253" t="s">
        <v>172</v>
      </c>
      <c r="G253" t="s">
        <v>69</v>
      </c>
      <c r="H253">
        <v>276</v>
      </c>
    </row>
    <row r="254" spans="1:8">
      <c r="A254" t="s">
        <v>418</v>
      </c>
      <c r="B254" t="s">
        <v>67</v>
      </c>
      <c r="C254" t="s">
        <v>39</v>
      </c>
      <c r="D254" t="s">
        <v>324</v>
      </c>
      <c r="E254" t="s">
        <v>41</v>
      </c>
      <c r="F254" t="s">
        <v>172</v>
      </c>
      <c r="G254" t="s">
        <v>36</v>
      </c>
      <c r="H254">
        <v>277</v>
      </c>
    </row>
    <row r="255" spans="1:8">
      <c r="A255" t="s">
        <v>419</v>
      </c>
      <c r="B255" t="s">
        <v>67</v>
      </c>
      <c r="C255" t="s">
        <v>39</v>
      </c>
      <c r="D255" t="s">
        <v>324</v>
      </c>
      <c r="E255" t="s">
        <v>61</v>
      </c>
      <c r="F255" t="s">
        <v>172</v>
      </c>
      <c r="G255" t="s">
        <v>62</v>
      </c>
      <c r="H255">
        <v>278</v>
      </c>
    </row>
    <row r="256" spans="1:8">
      <c r="A256" t="s">
        <v>420</v>
      </c>
      <c r="B256" t="s">
        <v>421</v>
      </c>
      <c r="C256" t="s">
        <v>25</v>
      </c>
      <c r="D256" t="s">
        <v>57</v>
      </c>
      <c r="E256" t="s">
        <v>422</v>
      </c>
      <c r="F256" t="s">
        <v>172</v>
      </c>
      <c r="G256" t="s">
        <v>59</v>
      </c>
      <c r="H256">
        <v>279</v>
      </c>
    </row>
    <row r="257" spans="1:8">
      <c r="A257" t="s">
        <v>423</v>
      </c>
      <c r="B257" t="s">
        <v>67</v>
      </c>
      <c r="C257" t="s">
        <v>39</v>
      </c>
      <c r="D257" t="s">
        <v>324</v>
      </c>
      <c r="E257" t="s">
        <v>41</v>
      </c>
      <c r="F257" t="s">
        <v>172</v>
      </c>
      <c r="G257" t="s">
        <v>36</v>
      </c>
      <c r="H257">
        <v>280</v>
      </c>
    </row>
    <row r="258" spans="1:8">
      <c r="A258" t="s">
        <v>424</v>
      </c>
      <c r="B258" t="s">
        <v>31</v>
      </c>
      <c r="C258" t="s">
        <v>32</v>
      </c>
      <c r="D258" t="s">
        <v>33</v>
      </c>
      <c r="E258" t="s">
        <v>256</v>
      </c>
      <c r="F258" t="s">
        <v>172</v>
      </c>
      <c r="G258" t="s">
        <v>257</v>
      </c>
      <c r="H258">
        <v>281</v>
      </c>
    </row>
    <row r="259" spans="1:8">
      <c r="A259" t="s">
        <v>425</v>
      </c>
      <c r="B259" t="s">
        <v>421</v>
      </c>
      <c r="C259" t="s">
        <v>25</v>
      </c>
      <c r="D259" t="s">
        <v>49</v>
      </c>
      <c r="E259" t="s">
        <v>379</v>
      </c>
      <c r="F259" t="s">
        <v>172</v>
      </c>
      <c r="G259" t="s">
        <v>51</v>
      </c>
      <c r="H259">
        <v>282</v>
      </c>
    </row>
    <row r="260" spans="1:8">
      <c r="A260" t="s">
        <v>338</v>
      </c>
      <c r="B260" t="s">
        <v>213</v>
      </c>
      <c r="C260" t="s">
        <v>48</v>
      </c>
      <c r="D260" t="s">
        <v>26</v>
      </c>
      <c r="E260" t="s">
        <v>389</v>
      </c>
      <c r="F260" t="s">
        <v>172</v>
      </c>
      <c r="G260" t="s">
        <v>377</v>
      </c>
      <c r="H260">
        <v>284</v>
      </c>
    </row>
    <row r="261" spans="1:8">
      <c r="A261" t="s">
        <v>426</v>
      </c>
      <c r="B261" t="s">
        <v>31</v>
      </c>
      <c r="C261" t="s">
        <v>32</v>
      </c>
      <c r="D261" t="s">
        <v>331</v>
      </c>
      <c r="E261" t="s">
        <v>61</v>
      </c>
      <c r="F261" t="s">
        <v>172</v>
      </c>
      <c r="G261" t="s">
        <v>62</v>
      </c>
      <c r="H261">
        <v>285</v>
      </c>
    </row>
    <row r="262" spans="1:8">
      <c r="A262" t="s">
        <v>427</v>
      </c>
      <c r="B262" t="s">
        <v>47</v>
      </c>
      <c r="C262" t="s">
        <v>48</v>
      </c>
      <c r="D262" t="s">
        <v>68</v>
      </c>
      <c r="E262" t="s">
        <v>321</v>
      </c>
      <c r="F262" t="s">
        <v>172</v>
      </c>
      <c r="G262" t="s">
        <v>95</v>
      </c>
      <c r="H262">
        <v>286</v>
      </c>
    </row>
    <row r="263" spans="1:8">
      <c r="A263" t="s">
        <v>428</v>
      </c>
      <c r="B263" t="s">
        <v>210</v>
      </c>
      <c r="C263" t="s">
        <v>25</v>
      </c>
      <c r="D263" t="s">
        <v>429</v>
      </c>
      <c r="E263" t="s">
        <v>27</v>
      </c>
      <c r="F263" t="s">
        <v>172</v>
      </c>
      <c r="G263" t="s">
        <v>261</v>
      </c>
      <c r="H263">
        <v>287</v>
      </c>
    </row>
    <row r="264" spans="1:8">
      <c r="A264" t="s">
        <v>430</v>
      </c>
      <c r="B264" t="s">
        <v>67</v>
      </c>
      <c r="C264" t="s">
        <v>39</v>
      </c>
      <c r="D264" t="s">
        <v>324</v>
      </c>
      <c r="E264" t="s">
        <v>34</v>
      </c>
      <c r="F264" t="s">
        <v>172</v>
      </c>
      <c r="G264" t="s">
        <v>36</v>
      </c>
      <c r="H264">
        <v>288</v>
      </c>
    </row>
    <row r="265" spans="1:8">
      <c r="A265" t="s">
        <v>431</v>
      </c>
      <c r="B265" t="s">
        <v>329</v>
      </c>
      <c r="C265" t="s">
        <v>25</v>
      </c>
      <c r="D265" t="s">
        <v>259</v>
      </c>
      <c r="E265" t="s">
        <v>432</v>
      </c>
      <c r="F265" t="s">
        <v>172</v>
      </c>
      <c r="G265" t="s">
        <v>261</v>
      </c>
      <c r="H265">
        <v>289</v>
      </c>
    </row>
    <row r="266" spans="1:8">
      <c r="A266" t="s">
        <v>433</v>
      </c>
      <c r="B266" t="s">
        <v>329</v>
      </c>
      <c r="C266" t="s">
        <v>25</v>
      </c>
      <c r="D266" t="s">
        <v>76</v>
      </c>
      <c r="E266" t="s">
        <v>267</v>
      </c>
      <c r="F266" t="s">
        <v>172</v>
      </c>
      <c r="G266" t="s">
        <v>78</v>
      </c>
      <c r="H266">
        <v>290</v>
      </c>
    </row>
    <row r="267" spans="1:8">
      <c r="A267" t="s">
        <v>211</v>
      </c>
      <c r="B267" t="s">
        <v>434</v>
      </c>
      <c r="C267" t="s">
        <v>25</v>
      </c>
      <c r="D267" t="s">
        <v>170</v>
      </c>
      <c r="E267" t="s">
        <v>435</v>
      </c>
      <c r="F267" t="s">
        <v>172</v>
      </c>
      <c r="G267" t="s">
        <v>130</v>
      </c>
      <c r="H267">
        <v>291</v>
      </c>
    </row>
    <row r="268" spans="1:8">
      <c r="A268" t="s">
        <v>436</v>
      </c>
      <c r="B268" t="s">
        <v>297</v>
      </c>
      <c r="C268" t="s">
        <v>39</v>
      </c>
      <c r="D268" t="s">
        <v>162</v>
      </c>
      <c r="E268" t="s">
        <v>163</v>
      </c>
      <c r="F268" t="s">
        <v>172</v>
      </c>
      <c r="G268" t="s">
        <v>82</v>
      </c>
      <c r="H268">
        <v>292</v>
      </c>
    </row>
    <row r="269" spans="1:8">
      <c r="A269" t="s">
        <v>437</v>
      </c>
      <c r="B269" t="s">
        <v>438</v>
      </c>
      <c r="C269" t="s">
        <v>25</v>
      </c>
      <c r="D269" t="s">
        <v>68</v>
      </c>
      <c r="E269" t="s">
        <v>123</v>
      </c>
      <c r="F269" t="s">
        <v>172</v>
      </c>
      <c r="G269" t="s">
        <v>95</v>
      </c>
      <c r="H269">
        <v>293</v>
      </c>
    </row>
    <row r="270" spans="1:8">
      <c r="A270" t="s">
        <v>439</v>
      </c>
      <c r="B270" t="s">
        <v>195</v>
      </c>
      <c r="C270" t="s">
        <v>25</v>
      </c>
      <c r="D270" t="s">
        <v>211</v>
      </c>
      <c r="E270" t="s">
        <v>440</v>
      </c>
      <c r="F270" t="s">
        <v>172</v>
      </c>
      <c r="G270" t="s">
        <v>130</v>
      </c>
      <c r="H270">
        <v>294</v>
      </c>
    </row>
    <row r="271" spans="1:8">
      <c r="A271" t="s">
        <v>441</v>
      </c>
      <c r="B271" t="s">
        <v>31</v>
      </c>
      <c r="C271" t="s">
        <v>32</v>
      </c>
      <c r="D271" t="s">
        <v>33</v>
      </c>
      <c r="E271" t="s">
        <v>34</v>
      </c>
      <c r="F271" t="s">
        <v>172</v>
      </c>
      <c r="G271" t="s">
        <v>69</v>
      </c>
      <c r="H271">
        <v>295</v>
      </c>
    </row>
    <row r="272" spans="1:8">
      <c r="A272" t="s">
        <v>442</v>
      </c>
      <c r="B272" t="s">
        <v>125</v>
      </c>
      <c r="C272" t="s">
        <v>39</v>
      </c>
      <c r="D272" t="s">
        <v>68</v>
      </c>
      <c r="E272" t="s">
        <v>123</v>
      </c>
      <c r="F272" t="s">
        <v>172</v>
      </c>
      <c r="G272" t="s">
        <v>95</v>
      </c>
      <c r="H272">
        <v>296</v>
      </c>
    </row>
    <row r="273" spans="1:8">
      <c r="A273" t="s">
        <v>76</v>
      </c>
      <c r="B273" t="s">
        <v>197</v>
      </c>
      <c r="C273" t="s">
        <v>25</v>
      </c>
      <c r="D273" t="s">
        <v>170</v>
      </c>
      <c r="E273" t="s">
        <v>283</v>
      </c>
      <c r="F273" t="s">
        <v>172</v>
      </c>
      <c r="G273" t="s">
        <v>78</v>
      </c>
      <c r="H273">
        <v>297</v>
      </c>
    </row>
    <row r="274" spans="1:8">
      <c r="A274" t="s">
        <v>443</v>
      </c>
      <c r="B274" t="s">
        <v>127</v>
      </c>
      <c r="C274" t="s">
        <v>25</v>
      </c>
      <c r="D274" t="s">
        <v>26</v>
      </c>
      <c r="E274" t="s">
        <v>65</v>
      </c>
      <c r="F274" t="s">
        <v>172</v>
      </c>
      <c r="G274" t="s">
        <v>377</v>
      </c>
      <c r="H274">
        <v>298</v>
      </c>
    </row>
    <row r="275" spans="1:8">
      <c r="A275" t="s">
        <v>444</v>
      </c>
      <c r="B275" t="s">
        <v>297</v>
      </c>
      <c r="C275" t="s">
        <v>39</v>
      </c>
      <c r="D275" t="s">
        <v>162</v>
      </c>
      <c r="E275" t="s">
        <v>81</v>
      </c>
      <c r="F275" t="s">
        <v>172</v>
      </c>
      <c r="G275" t="s">
        <v>82</v>
      </c>
      <c r="H275">
        <v>299</v>
      </c>
    </row>
    <row r="276" spans="1:8">
      <c r="A276" t="s">
        <v>445</v>
      </c>
      <c r="B276" t="s">
        <v>31</v>
      </c>
      <c r="C276" t="s">
        <v>32</v>
      </c>
      <c r="D276" t="s">
        <v>331</v>
      </c>
      <c r="E276" t="s">
        <v>61</v>
      </c>
      <c r="F276" t="s">
        <v>172</v>
      </c>
      <c r="G276" t="s">
        <v>62</v>
      </c>
      <c r="H276">
        <v>300</v>
      </c>
    </row>
    <row r="277" spans="1:8">
      <c r="A277" t="s">
        <v>446</v>
      </c>
      <c r="B277" t="s">
        <v>38</v>
      </c>
      <c r="C277" t="s">
        <v>39</v>
      </c>
      <c r="D277" t="s">
        <v>33</v>
      </c>
      <c r="E277" t="s">
        <v>256</v>
      </c>
      <c r="F277" t="s">
        <v>172</v>
      </c>
      <c r="G277" t="s">
        <v>257</v>
      </c>
      <c r="H277">
        <v>301</v>
      </c>
    </row>
    <row r="278" spans="1:8">
      <c r="A278" t="s">
        <v>447</v>
      </c>
      <c r="B278" t="s">
        <v>208</v>
      </c>
      <c r="C278" t="s">
        <v>25</v>
      </c>
      <c r="D278" t="s">
        <v>76</v>
      </c>
      <c r="E278" t="s">
        <v>58</v>
      </c>
      <c r="F278" t="s">
        <v>172</v>
      </c>
      <c r="G278" t="s">
        <v>78</v>
      </c>
      <c r="H278">
        <v>302</v>
      </c>
    </row>
    <row r="279" spans="1:8">
      <c r="A279" t="s">
        <v>448</v>
      </c>
      <c r="B279" t="s">
        <v>67</v>
      </c>
      <c r="C279" t="s">
        <v>39</v>
      </c>
      <c r="D279" t="s">
        <v>324</v>
      </c>
      <c r="E279" t="s">
        <v>61</v>
      </c>
      <c r="F279" t="s">
        <v>35</v>
      </c>
      <c r="G279" t="s">
        <v>62</v>
      </c>
      <c r="H279">
        <v>303</v>
      </c>
    </row>
    <row r="280" spans="1:8">
      <c r="A280" t="s">
        <v>449</v>
      </c>
      <c r="B280" t="s">
        <v>271</v>
      </c>
      <c r="C280" t="s">
        <v>32</v>
      </c>
      <c r="D280" t="s">
        <v>162</v>
      </c>
      <c r="E280" t="s">
        <v>163</v>
      </c>
      <c r="F280" t="s">
        <v>172</v>
      </c>
      <c r="G280" t="s">
        <v>82</v>
      </c>
      <c r="H280">
        <v>304</v>
      </c>
    </row>
    <row r="281" spans="1:8">
      <c r="A281" t="s">
        <v>450</v>
      </c>
      <c r="B281" t="s">
        <v>47</v>
      </c>
      <c r="C281" t="s">
        <v>48</v>
      </c>
      <c r="D281" t="s">
        <v>338</v>
      </c>
      <c r="E281" t="s">
        <v>61</v>
      </c>
      <c r="F281" t="s">
        <v>172</v>
      </c>
      <c r="G281" t="s">
        <v>62</v>
      </c>
      <c r="H281">
        <v>305</v>
      </c>
    </row>
    <row r="282" spans="1:8">
      <c r="A282" t="s">
        <v>451</v>
      </c>
      <c r="B282" t="s">
        <v>103</v>
      </c>
      <c r="C282" t="s">
        <v>25</v>
      </c>
      <c r="D282" t="s">
        <v>247</v>
      </c>
      <c r="E282" t="s">
        <v>65</v>
      </c>
      <c r="F282" t="s">
        <v>172</v>
      </c>
      <c r="G282" t="s">
        <v>87</v>
      </c>
      <c r="H282">
        <v>306</v>
      </c>
    </row>
    <row r="283" spans="1:8">
      <c r="A283" t="s">
        <v>452</v>
      </c>
      <c r="B283" t="s">
        <v>53</v>
      </c>
      <c r="C283" t="s">
        <v>32</v>
      </c>
      <c r="D283" t="s">
        <v>331</v>
      </c>
      <c r="E283" t="s">
        <v>41</v>
      </c>
      <c r="F283" t="s">
        <v>172</v>
      </c>
      <c r="G283" t="s">
        <v>36</v>
      </c>
      <c r="H283">
        <v>307</v>
      </c>
    </row>
    <row r="284" spans="1:8">
      <c r="A284" t="s">
        <v>453</v>
      </c>
      <c r="B284" t="s">
        <v>47</v>
      </c>
      <c r="C284" t="s">
        <v>48</v>
      </c>
      <c r="D284" t="s">
        <v>338</v>
      </c>
      <c r="E284" t="s">
        <v>41</v>
      </c>
      <c r="F284" t="s">
        <v>172</v>
      </c>
      <c r="G284" t="s">
        <v>36</v>
      </c>
      <c r="H284">
        <v>308</v>
      </c>
    </row>
    <row r="285" spans="1:8">
      <c r="A285" t="s">
        <v>454</v>
      </c>
      <c r="B285" t="s">
        <v>103</v>
      </c>
      <c r="C285" t="s">
        <v>25</v>
      </c>
      <c r="D285" t="s">
        <v>68</v>
      </c>
      <c r="E285" t="s">
        <v>65</v>
      </c>
      <c r="F285" t="s">
        <v>172</v>
      </c>
      <c r="G285" t="s">
        <v>95</v>
      </c>
      <c r="H285">
        <v>309</v>
      </c>
    </row>
    <row r="286" spans="1:8">
      <c r="A286" t="s">
        <v>455</v>
      </c>
      <c r="B286" t="s">
        <v>43</v>
      </c>
      <c r="C286" t="s">
        <v>44</v>
      </c>
      <c r="D286" t="s">
        <v>331</v>
      </c>
      <c r="E286" t="s">
        <v>41</v>
      </c>
      <c r="F286" t="s">
        <v>35</v>
      </c>
      <c r="G286" t="s">
        <v>36</v>
      </c>
      <c r="H286">
        <v>310</v>
      </c>
    </row>
    <row r="287" spans="1:8">
      <c r="A287" t="s">
        <v>456</v>
      </c>
      <c r="B287" t="s">
        <v>43</v>
      </c>
      <c r="C287" t="s">
        <v>44</v>
      </c>
      <c r="D287" t="s">
        <v>33</v>
      </c>
      <c r="E287" t="s">
        <v>34</v>
      </c>
      <c r="F287" t="s">
        <v>172</v>
      </c>
      <c r="G287" t="s">
        <v>69</v>
      </c>
      <c r="H287">
        <v>311</v>
      </c>
    </row>
    <row r="288" spans="1:8">
      <c r="A288" t="s">
        <v>457</v>
      </c>
      <c r="B288" t="s">
        <v>53</v>
      </c>
      <c r="C288" t="s">
        <v>32</v>
      </c>
      <c r="D288" t="s">
        <v>33</v>
      </c>
      <c r="E288" t="s">
        <v>374</v>
      </c>
      <c r="F288" t="s">
        <v>172</v>
      </c>
      <c r="G288" t="s">
        <v>69</v>
      </c>
      <c r="H288">
        <v>312</v>
      </c>
    </row>
    <row r="289" spans="1:8">
      <c r="A289" t="s">
        <v>458</v>
      </c>
      <c r="B289" t="s">
        <v>151</v>
      </c>
      <c r="C289" t="s">
        <v>48</v>
      </c>
      <c r="D289" t="s">
        <v>162</v>
      </c>
      <c r="E289" t="s">
        <v>81</v>
      </c>
      <c r="F289" t="s">
        <v>172</v>
      </c>
      <c r="G289" t="s">
        <v>82</v>
      </c>
      <c r="H289">
        <v>313</v>
      </c>
    </row>
    <row r="290" spans="1:8">
      <c r="A290" t="s">
        <v>459</v>
      </c>
      <c r="B290" t="s">
        <v>271</v>
      </c>
      <c r="C290" t="s">
        <v>32</v>
      </c>
      <c r="D290" t="s">
        <v>49</v>
      </c>
      <c r="E290" t="s">
        <v>50</v>
      </c>
      <c r="F290" t="s">
        <v>172</v>
      </c>
      <c r="G290" t="s">
        <v>51</v>
      </c>
      <c r="H290">
        <v>314</v>
      </c>
    </row>
    <row r="291" spans="1:8">
      <c r="A291" t="s">
        <v>460</v>
      </c>
      <c r="B291" t="s">
        <v>38</v>
      </c>
      <c r="C291" t="s">
        <v>39</v>
      </c>
      <c r="D291" t="s">
        <v>49</v>
      </c>
      <c r="E291" t="s">
        <v>50</v>
      </c>
      <c r="F291" t="s">
        <v>35</v>
      </c>
      <c r="G291" t="s">
        <v>51</v>
      </c>
      <c r="H291">
        <v>315</v>
      </c>
    </row>
    <row r="292" spans="1:8">
      <c r="A292" t="s">
        <v>461</v>
      </c>
      <c r="B292" t="s">
        <v>75</v>
      </c>
      <c r="C292" t="s">
        <v>25</v>
      </c>
      <c r="D292" t="s">
        <v>40</v>
      </c>
      <c r="E292" t="s">
        <v>414</v>
      </c>
      <c r="F292" t="s">
        <v>35</v>
      </c>
      <c r="G292" t="s">
        <v>90</v>
      </c>
      <c r="H292">
        <v>316</v>
      </c>
    </row>
    <row r="293" spans="1:8">
      <c r="A293" t="s">
        <v>462</v>
      </c>
      <c r="B293" t="s">
        <v>71</v>
      </c>
      <c r="C293" t="s">
        <v>48</v>
      </c>
      <c r="D293" t="s">
        <v>122</v>
      </c>
      <c r="E293" t="s">
        <v>123</v>
      </c>
      <c r="F293" t="s">
        <v>35</v>
      </c>
      <c r="G293" t="s">
        <v>95</v>
      </c>
      <c r="H293">
        <v>317</v>
      </c>
    </row>
    <row r="294" spans="1:8">
      <c r="A294" t="s">
        <v>463</v>
      </c>
      <c r="B294" t="s">
        <v>193</v>
      </c>
      <c r="C294" t="s">
        <v>25</v>
      </c>
      <c r="D294" t="s">
        <v>76</v>
      </c>
      <c r="E294" t="s">
        <v>58</v>
      </c>
      <c r="F294" t="s">
        <v>35</v>
      </c>
      <c r="G294" t="s">
        <v>78</v>
      </c>
      <c r="H294">
        <v>318</v>
      </c>
    </row>
    <row r="295" spans="1:8">
      <c r="A295" t="s">
        <v>464</v>
      </c>
      <c r="B295" t="s">
        <v>64</v>
      </c>
      <c r="C295" t="s">
        <v>25</v>
      </c>
      <c r="D295" t="s">
        <v>122</v>
      </c>
      <c r="E295" t="s">
        <v>65</v>
      </c>
      <c r="F295" t="s">
        <v>35</v>
      </c>
      <c r="G295" t="s">
        <v>95</v>
      </c>
      <c r="H295">
        <v>319</v>
      </c>
    </row>
    <row r="296" spans="1:8">
      <c r="A296" t="s">
        <v>465</v>
      </c>
      <c r="B296" t="s">
        <v>208</v>
      </c>
      <c r="C296" t="s">
        <v>25</v>
      </c>
      <c r="D296" t="s">
        <v>170</v>
      </c>
      <c r="E296" t="s">
        <v>58</v>
      </c>
      <c r="F296" t="s">
        <v>35</v>
      </c>
      <c r="G296" t="s">
        <v>148</v>
      </c>
      <c r="H296">
        <v>320</v>
      </c>
    </row>
    <row r="297" spans="1:8">
      <c r="A297" t="s">
        <v>466</v>
      </c>
      <c r="B297" t="s">
        <v>84</v>
      </c>
      <c r="C297" t="s">
        <v>25</v>
      </c>
      <c r="D297" t="s">
        <v>85</v>
      </c>
      <c r="E297" t="s">
        <v>86</v>
      </c>
      <c r="F297" t="s">
        <v>35</v>
      </c>
      <c r="G297" t="s">
        <v>87</v>
      </c>
      <c r="H297">
        <v>321</v>
      </c>
    </row>
    <row r="298" spans="1:8">
      <c r="A298" t="s">
        <v>467</v>
      </c>
      <c r="B298" t="s">
        <v>47</v>
      </c>
      <c r="C298" t="s">
        <v>48</v>
      </c>
      <c r="D298" t="s">
        <v>26</v>
      </c>
      <c r="E298" t="s">
        <v>256</v>
      </c>
      <c r="F298" t="s">
        <v>35</v>
      </c>
      <c r="G298" t="s">
        <v>257</v>
      </c>
      <c r="H298">
        <v>322</v>
      </c>
    </row>
    <row r="299" spans="1:8">
      <c r="A299" t="s">
        <v>468</v>
      </c>
      <c r="B299" t="s">
        <v>31</v>
      </c>
      <c r="C299" t="s">
        <v>32</v>
      </c>
      <c r="D299" t="s">
        <v>49</v>
      </c>
      <c r="E299" t="s">
        <v>50</v>
      </c>
      <c r="F299" t="s">
        <v>35</v>
      </c>
      <c r="G299" t="s">
        <v>51</v>
      </c>
      <c r="H299">
        <v>323</v>
      </c>
    </row>
    <row r="300" spans="1:8">
      <c r="A300" t="s">
        <v>469</v>
      </c>
      <c r="B300" t="s">
        <v>43</v>
      </c>
      <c r="C300" t="s">
        <v>44</v>
      </c>
      <c r="D300" t="s">
        <v>45</v>
      </c>
      <c r="E300" t="s">
        <v>41</v>
      </c>
      <c r="F300" t="s">
        <v>35</v>
      </c>
      <c r="G300" t="s">
        <v>36</v>
      </c>
      <c r="H300">
        <v>324</v>
      </c>
    </row>
    <row r="301" spans="1:8">
      <c r="A301" t="s">
        <v>470</v>
      </c>
      <c r="B301" t="s">
        <v>64</v>
      </c>
      <c r="C301" t="s">
        <v>25</v>
      </c>
      <c r="D301" t="s">
        <v>40</v>
      </c>
      <c r="E301" t="s">
        <v>129</v>
      </c>
      <c r="F301" t="s">
        <v>35</v>
      </c>
      <c r="G301" t="s">
        <v>130</v>
      </c>
      <c r="H301">
        <v>325</v>
      </c>
    </row>
    <row r="302" spans="1:8">
      <c r="A302" t="s">
        <v>471</v>
      </c>
      <c r="B302" t="s">
        <v>71</v>
      </c>
      <c r="C302" t="s">
        <v>48</v>
      </c>
      <c r="D302" t="s">
        <v>93</v>
      </c>
      <c r="E302" t="s">
        <v>123</v>
      </c>
      <c r="F302" t="s">
        <v>35</v>
      </c>
      <c r="G302" t="s">
        <v>95</v>
      </c>
      <c r="H302">
        <v>326</v>
      </c>
    </row>
    <row r="303" spans="1:8">
      <c r="A303" t="s">
        <v>73</v>
      </c>
      <c r="B303" t="s">
        <v>84</v>
      </c>
      <c r="C303" t="s">
        <v>25</v>
      </c>
      <c r="D303" t="s">
        <v>170</v>
      </c>
      <c r="E303" t="s">
        <v>223</v>
      </c>
      <c r="F303" t="s">
        <v>35</v>
      </c>
      <c r="G303" t="s">
        <v>90</v>
      </c>
      <c r="H303">
        <v>327</v>
      </c>
    </row>
    <row r="304" spans="1:8">
      <c r="A304" t="s">
        <v>472</v>
      </c>
      <c r="B304" t="s">
        <v>64</v>
      </c>
      <c r="C304" t="s">
        <v>25</v>
      </c>
      <c r="D304" t="s">
        <v>180</v>
      </c>
      <c r="E304" t="s">
        <v>65</v>
      </c>
      <c r="F304" t="s">
        <v>35</v>
      </c>
      <c r="G304" t="s">
        <v>90</v>
      </c>
      <c r="H304">
        <v>328</v>
      </c>
    </row>
    <row r="305" spans="1:8">
      <c r="A305" t="s">
        <v>473</v>
      </c>
      <c r="B305" t="s">
        <v>67</v>
      </c>
      <c r="C305" t="s">
        <v>39</v>
      </c>
      <c r="D305" t="s">
        <v>324</v>
      </c>
      <c r="E305" t="s">
        <v>41</v>
      </c>
      <c r="F305" t="s">
        <v>474</v>
      </c>
      <c r="G305" t="s">
        <v>62</v>
      </c>
      <c r="H305">
        <v>329</v>
      </c>
    </row>
    <row r="306" spans="1:8">
      <c r="A306" t="s">
        <v>475</v>
      </c>
      <c r="B306" t="s">
        <v>47</v>
      </c>
      <c r="C306" t="s">
        <v>48</v>
      </c>
      <c r="D306" t="s">
        <v>338</v>
      </c>
      <c r="E306" t="s">
        <v>34</v>
      </c>
      <c r="F306" t="s">
        <v>474</v>
      </c>
      <c r="G306" t="s">
        <v>36</v>
      </c>
      <c r="H306">
        <v>330</v>
      </c>
    </row>
    <row r="307" spans="1:8">
      <c r="A307" t="s">
        <v>476</v>
      </c>
      <c r="B307" t="s">
        <v>477</v>
      </c>
      <c r="C307" t="s">
        <v>32</v>
      </c>
      <c r="D307" t="s">
        <v>33</v>
      </c>
      <c r="E307" t="s">
        <v>129</v>
      </c>
      <c r="F307" t="s">
        <v>474</v>
      </c>
      <c r="G307" t="s">
        <v>377</v>
      </c>
      <c r="H307">
        <v>331</v>
      </c>
    </row>
    <row r="308" spans="1:8">
      <c r="A308" t="s">
        <v>478</v>
      </c>
      <c r="B308" t="s">
        <v>195</v>
      </c>
      <c r="C308" t="s">
        <v>25</v>
      </c>
      <c r="D308" t="s">
        <v>26</v>
      </c>
      <c r="E308" t="s">
        <v>27</v>
      </c>
      <c r="F308" t="s">
        <v>28</v>
      </c>
      <c r="G308" t="s">
        <v>29</v>
      </c>
      <c r="H308">
        <v>332</v>
      </c>
    </row>
    <row r="309" spans="1:8">
      <c r="A309" t="s">
        <v>45</v>
      </c>
      <c r="B309" t="s">
        <v>479</v>
      </c>
      <c r="C309" t="s">
        <v>48</v>
      </c>
      <c r="D309" t="s">
        <v>170</v>
      </c>
      <c r="E309" t="s">
        <v>223</v>
      </c>
      <c r="F309" t="s">
        <v>28</v>
      </c>
      <c r="G309" t="s">
        <v>90</v>
      </c>
      <c r="H309">
        <v>333</v>
      </c>
    </row>
    <row r="310" spans="1:8">
      <c r="A310" t="s">
        <v>480</v>
      </c>
      <c r="B310" t="s">
        <v>195</v>
      </c>
      <c r="C310" t="s">
        <v>25</v>
      </c>
      <c r="D310" t="s">
        <v>259</v>
      </c>
      <c r="E310" t="s">
        <v>432</v>
      </c>
      <c r="F310" t="s">
        <v>28</v>
      </c>
      <c r="G310" t="s">
        <v>261</v>
      </c>
      <c r="H310">
        <v>334</v>
      </c>
    </row>
    <row r="311" spans="1:8">
      <c r="A311" t="s">
        <v>114</v>
      </c>
      <c r="B311" t="s">
        <v>84</v>
      </c>
      <c r="C311" t="s">
        <v>25</v>
      </c>
      <c r="D311" t="s">
        <v>190</v>
      </c>
      <c r="E311" t="s">
        <v>198</v>
      </c>
      <c r="F311" t="s">
        <v>28</v>
      </c>
      <c r="G311" t="s">
        <v>95</v>
      </c>
      <c r="H311">
        <v>335</v>
      </c>
    </row>
    <row r="312" spans="1:8">
      <c r="A312" t="s">
        <v>481</v>
      </c>
      <c r="B312" t="s">
        <v>103</v>
      </c>
      <c r="C312" t="s">
        <v>25</v>
      </c>
      <c r="D312" t="s">
        <v>316</v>
      </c>
      <c r="E312" t="s">
        <v>65</v>
      </c>
      <c r="F312" t="s">
        <v>28</v>
      </c>
      <c r="G312" t="s">
        <v>95</v>
      </c>
      <c r="H312">
        <v>336</v>
      </c>
    </row>
    <row r="313" spans="1:8">
      <c r="A313" t="s">
        <v>239</v>
      </c>
      <c r="B313" t="s">
        <v>84</v>
      </c>
      <c r="C313" t="s">
        <v>25</v>
      </c>
      <c r="D313" t="s">
        <v>146</v>
      </c>
      <c r="E313" t="s">
        <v>365</v>
      </c>
      <c r="F313" t="s">
        <v>28</v>
      </c>
      <c r="G313" t="s">
        <v>59</v>
      </c>
      <c r="H313">
        <v>337</v>
      </c>
    </row>
    <row r="314" spans="1:8">
      <c r="A314" t="s">
        <v>482</v>
      </c>
      <c r="B314" t="s">
        <v>161</v>
      </c>
      <c r="C314" t="s">
        <v>48</v>
      </c>
      <c r="D314" t="s">
        <v>162</v>
      </c>
      <c r="E314" t="s">
        <v>81</v>
      </c>
      <c r="F314" t="s">
        <v>28</v>
      </c>
      <c r="G314" t="s">
        <v>82</v>
      </c>
      <c r="H314">
        <v>338</v>
      </c>
    </row>
    <row r="315" spans="1:8">
      <c r="A315" t="s">
        <v>483</v>
      </c>
      <c r="B315" t="s">
        <v>484</v>
      </c>
      <c r="C315" t="s">
        <v>25</v>
      </c>
      <c r="D315" t="s">
        <v>367</v>
      </c>
      <c r="E315" t="s">
        <v>368</v>
      </c>
      <c r="F315" t="s">
        <v>28</v>
      </c>
      <c r="G315" t="s">
        <v>51</v>
      </c>
      <c r="H315">
        <v>339</v>
      </c>
    </row>
    <row r="316" spans="1:8">
      <c r="A316" t="s">
        <v>485</v>
      </c>
      <c r="B316" t="s">
        <v>271</v>
      </c>
      <c r="C316" t="s">
        <v>32</v>
      </c>
      <c r="D316" t="s">
        <v>33</v>
      </c>
      <c r="E316" t="s">
        <v>256</v>
      </c>
      <c r="F316" t="s">
        <v>172</v>
      </c>
      <c r="G316" t="s">
        <v>257</v>
      </c>
      <c r="H316">
        <v>340</v>
      </c>
    </row>
    <row r="317" spans="1:8">
      <c r="A317" t="s">
        <v>486</v>
      </c>
      <c r="B317" t="s">
        <v>43</v>
      </c>
      <c r="C317" t="s">
        <v>44</v>
      </c>
      <c r="D317" t="s">
        <v>33</v>
      </c>
      <c r="E317" t="s">
        <v>34</v>
      </c>
      <c r="F317" t="s">
        <v>172</v>
      </c>
      <c r="G317" t="s">
        <v>69</v>
      </c>
      <c r="H317">
        <v>341</v>
      </c>
    </row>
    <row r="318" spans="1:8">
      <c r="A318" t="s">
        <v>487</v>
      </c>
      <c r="B318" t="s">
        <v>53</v>
      </c>
      <c r="C318" t="s">
        <v>32</v>
      </c>
      <c r="D318" t="s">
        <v>162</v>
      </c>
      <c r="E318" t="s">
        <v>163</v>
      </c>
      <c r="F318" t="s">
        <v>172</v>
      </c>
      <c r="G318" t="s">
        <v>82</v>
      </c>
      <c r="H318">
        <v>342</v>
      </c>
    </row>
    <row r="319" spans="1:8">
      <c r="A319" t="s">
        <v>488</v>
      </c>
      <c r="B319" t="s">
        <v>71</v>
      </c>
      <c r="C319" t="s">
        <v>48</v>
      </c>
      <c r="D319" t="s">
        <v>162</v>
      </c>
      <c r="E319" t="s">
        <v>163</v>
      </c>
      <c r="F319" t="s">
        <v>172</v>
      </c>
      <c r="G319" t="s">
        <v>82</v>
      </c>
      <c r="H319">
        <v>343</v>
      </c>
    </row>
    <row r="320" spans="1:8">
      <c r="A320" t="s">
        <v>489</v>
      </c>
      <c r="B320" t="s">
        <v>38</v>
      </c>
      <c r="C320" t="s">
        <v>39</v>
      </c>
      <c r="D320" t="s">
        <v>49</v>
      </c>
      <c r="E320" t="s">
        <v>50</v>
      </c>
      <c r="F320" t="s">
        <v>35</v>
      </c>
      <c r="G320" t="s">
        <v>51</v>
      </c>
      <c r="H320">
        <v>344</v>
      </c>
    </row>
    <row r="321" spans="1:8">
      <c r="A321" t="s">
        <v>490</v>
      </c>
      <c r="B321" t="s">
        <v>103</v>
      </c>
      <c r="C321" t="s">
        <v>25</v>
      </c>
      <c r="D321" t="s">
        <v>316</v>
      </c>
      <c r="E321" t="s">
        <v>65</v>
      </c>
      <c r="F321" t="s">
        <v>172</v>
      </c>
      <c r="G321" t="s">
        <v>95</v>
      </c>
      <c r="H321">
        <v>345</v>
      </c>
    </row>
    <row r="322" spans="1:8">
      <c r="A322" t="s">
        <v>491</v>
      </c>
      <c r="B322" t="s">
        <v>193</v>
      </c>
      <c r="C322" t="s">
        <v>25</v>
      </c>
      <c r="D322" t="s">
        <v>57</v>
      </c>
      <c r="E322" t="s">
        <v>58</v>
      </c>
      <c r="F322" t="s">
        <v>172</v>
      </c>
      <c r="G322" t="s">
        <v>59</v>
      </c>
      <c r="H322">
        <v>346</v>
      </c>
    </row>
    <row r="323" spans="1:8">
      <c r="A323" t="s">
        <v>492</v>
      </c>
      <c r="B323" t="s">
        <v>193</v>
      </c>
      <c r="C323" t="s">
        <v>25</v>
      </c>
      <c r="D323" t="s">
        <v>68</v>
      </c>
      <c r="E323" t="s">
        <v>58</v>
      </c>
      <c r="F323" t="s">
        <v>172</v>
      </c>
      <c r="G323" t="s">
        <v>95</v>
      </c>
      <c r="H323">
        <v>347</v>
      </c>
    </row>
    <row r="324" spans="1:8">
      <c r="A324" t="s">
        <v>493</v>
      </c>
      <c r="B324" t="s">
        <v>103</v>
      </c>
      <c r="C324" t="s">
        <v>25</v>
      </c>
      <c r="D324" t="s">
        <v>169</v>
      </c>
      <c r="E324" t="s">
        <v>65</v>
      </c>
      <c r="F324" t="s">
        <v>172</v>
      </c>
      <c r="G324" t="s">
        <v>29</v>
      </c>
      <c r="H324">
        <v>348</v>
      </c>
    </row>
    <row r="325" spans="1:8">
      <c r="A325" t="s">
        <v>494</v>
      </c>
      <c r="B325" t="s">
        <v>43</v>
      </c>
      <c r="C325" t="s">
        <v>44</v>
      </c>
      <c r="D325" t="s">
        <v>338</v>
      </c>
      <c r="E325" t="s">
        <v>41</v>
      </c>
      <c r="F325" t="s">
        <v>35</v>
      </c>
      <c r="G325" t="s">
        <v>36</v>
      </c>
      <c r="H325">
        <v>349</v>
      </c>
    </row>
    <row r="326" spans="1:8">
      <c r="A326" t="s">
        <v>495</v>
      </c>
      <c r="B326" t="s">
        <v>43</v>
      </c>
      <c r="C326" t="s">
        <v>44</v>
      </c>
      <c r="D326" t="s">
        <v>26</v>
      </c>
      <c r="E326" t="s">
        <v>41</v>
      </c>
      <c r="F326" t="s">
        <v>172</v>
      </c>
      <c r="G326" t="s">
        <v>36</v>
      </c>
      <c r="H326">
        <v>350</v>
      </c>
    </row>
    <row r="327" spans="1:8">
      <c r="A327" t="s">
        <v>496</v>
      </c>
      <c r="B327" t="s">
        <v>43</v>
      </c>
      <c r="C327" t="s">
        <v>44</v>
      </c>
      <c r="D327" t="s">
        <v>26</v>
      </c>
      <c r="E327" t="s">
        <v>41</v>
      </c>
      <c r="F327" t="s">
        <v>172</v>
      </c>
      <c r="G327" t="s">
        <v>36</v>
      </c>
      <c r="H327">
        <v>351</v>
      </c>
    </row>
    <row r="328" spans="1:8">
      <c r="A328" t="s">
        <v>497</v>
      </c>
      <c r="B328" t="s">
        <v>38</v>
      </c>
      <c r="C328" t="s">
        <v>39</v>
      </c>
      <c r="D328" t="s">
        <v>49</v>
      </c>
      <c r="E328" t="s">
        <v>50</v>
      </c>
      <c r="F328" t="s">
        <v>172</v>
      </c>
      <c r="G328" t="s">
        <v>51</v>
      </c>
      <c r="H328">
        <v>352</v>
      </c>
    </row>
    <row r="329" spans="1:8">
      <c r="A329" t="s">
        <v>498</v>
      </c>
      <c r="B329" t="s">
        <v>43</v>
      </c>
      <c r="C329" t="s">
        <v>44</v>
      </c>
      <c r="D329" t="s">
        <v>324</v>
      </c>
      <c r="E329" t="s">
        <v>41</v>
      </c>
      <c r="F329" t="s">
        <v>172</v>
      </c>
      <c r="G329" t="s">
        <v>36</v>
      </c>
      <c r="H329">
        <v>353</v>
      </c>
    </row>
  </sheetData>
  <sheetProtection insertColumns="0" insertRows="0" insertHyperlinks="0" sort="0" autoFilter="0" pivotTables="0"/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C733-4EDF-42D6-8800-8C91F63169DA}">
  <sheetPr codeName="Planilha2">
    <tabColor rgb="FFC00000"/>
  </sheetPr>
  <dimension ref="A1:M59"/>
  <sheetViews>
    <sheetView zoomScale="80" zoomScaleNormal="80" workbookViewId="0">
      <selection activeCell="F55" sqref="F55"/>
    </sheetView>
  </sheetViews>
  <sheetFormatPr defaultColWidth="8.7109375" defaultRowHeight="14.45"/>
  <cols>
    <col min="1" max="1" width="13.28515625" bestFit="1" customWidth="1"/>
    <col min="2" max="2" width="17.5703125" bestFit="1" customWidth="1"/>
    <col min="3" max="3" width="25.5703125" bestFit="1" customWidth="1"/>
    <col min="4" max="4" width="18.5703125" bestFit="1" customWidth="1"/>
    <col min="5" max="6" width="37.42578125" bestFit="1" customWidth="1"/>
    <col min="7" max="7" width="18.28515625" bestFit="1" customWidth="1"/>
    <col min="8" max="8" width="14.5703125" style="38" bestFit="1" customWidth="1"/>
    <col min="9" max="9" width="12.5703125" bestFit="1" customWidth="1"/>
    <col min="10" max="10" width="14.7109375" bestFit="1" customWidth="1"/>
    <col min="11" max="11" width="9.28515625" customWidth="1"/>
    <col min="12" max="12" width="15" bestFit="1" customWidth="1"/>
    <col min="13" max="13" width="14.5703125" bestFit="1" customWidth="1"/>
  </cols>
  <sheetData>
    <row r="1" spans="1:13">
      <c r="A1" s="30" t="s">
        <v>499</v>
      </c>
      <c r="B1" s="30" t="s">
        <v>500</v>
      </c>
      <c r="C1" s="30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40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510</v>
      </c>
      <c r="C2" t="s">
        <v>511</v>
      </c>
      <c r="D2" t="s">
        <v>512</v>
      </c>
      <c r="E2" t="s">
        <v>322</v>
      </c>
      <c r="F2" t="str">
        <f>VLOOKUP(CIPA[[#This Row],[NOME]],'CADASTRO'!A:K,5,0)</f>
        <v>OPERADOR INDUSTRIAL II</v>
      </c>
      <c r="G2" s="3">
        <v>45629</v>
      </c>
      <c r="H2" s="38">
        <v>730</v>
      </c>
      <c r="I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IF(G326="01/01/1900", "SEM REGISTRO",
                        IF((G2+H2)&gt;TODAY(), "NO PRAZO", "VENCIDO"
                        )
                    )
                )
            )
        )
    ),"N.A.")</f>
        <v>HISTORICO</v>
      </c>
      <c r="J2" s="14">
        <f>CIPA[[#This Row],[TREINADO EM]]+CIPA[[#This Row],[VALIDADE]]</f>
        <v>46359</v>
      </c>
      <c r="K2">
        <v>16</v>
      </c>
      <c r="L2" t="s">
        <v>5</v>
      </c>
      <c r="M2" t="str">
        <f>VLOOKUP(CIPA[[#This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512</v>
      </c>
      <c r="E3" t="s">
        <v>325</v>
      </c>
      <c r="F3" t="str">
        <f>VLOOKUP(CIPA[[#This Row],[NOME]],'CADASTRO'!A:K,5,0)</f>
        <v>TECNICO MECANICO III</v>
      </c>
      <c r="G3" s="3">
        <v>46001</v>
      </c>
      <c r="H3" s="38">
        <v>730</v>
      </c>
      <c r="I3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IF(G327="01/01/1900", "SEM REGISTRO",
                        IF((G3+H3)&gt;TODAY(), "NO PRAZO", "VENCIDO"
                        )
                    )
                )
            )
        )
    ),"N.A.")</f>
        <v>NO PRAZO</v>
      </c>
      <c r="J3" s="14">
        <f>CIPA[[#This Row],[TREINADO EM]]+CIPA[[#This Row],[VALIDADE]]</f>
        <v>46731</v>
      </c>
      <c r="K3">
        <v>16</v>
      </c>
      <c r="L3" t="s">
        <v>3</v>
      </c>
      <c r="M3" t="str">
        <f>VLOOKUP(CIPA[[#This Row],[NOME]],'CADASTRO'!A:K,6,0)</f>
        <v>ATIVO</v>
      </c>
    </row>
    <row r="4" spans="1:13" hidden="1">
      <c r="A4" t="s">
        <v>509</v>
      </c>
      <c r="B4" t="s">
        <v>513</v>
      </c>
      <c r="C4" t="s">
        <v>514</v>
      </c>
      <c r="D4" t="s">
        <v>512</v>
      </c>
      <c r="E4" t="s">
        <v>343</v>
      </c>
      <c r="F4" t="str">
        <f>VLOOKUP(CIPA[[#This Row],[NOME]],'CADASTRO'!A:K,5,0)</f>
        <v>TECNICO MECANICO II</v>
      </c>
      <c r="G4" s="3">
        <v>45426</v>
      </c>
      <c r="H4" s="38">
        <v>730</v>
      </c>
      <c r="I4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IF(G328="01/01/1900", "SEM REGISTRO",
                        IF((G4+H4)&gt;TODAY(), "NO PRAZO", "VENCIDO"
                        )
                    )
                )
            )
        )
    ),"N.A.")</f>
        <v>N.A.</v>
      </c>
      <c r="J4" s="14">
        <f>CIPA[[#This Row],[TREINADO EM]]+CIPA[[#This Row],[VALIDADE]]</f>
        <v>46156</v>
      </c>
      <c r="K4">
        <v>16</v>
      </c>
      <c r="L4" t="s">
        <v>1</v>
      </c>
      <c r="M4" t="str">
        <f>VLOOKUP(CIPA[[#This Row],[NOME]],'CADASTRO'!A:K,6,0)</f>
        <v>ATIVO</v>
      </c>
    </row>
    <row r="5" spans="1:13">
      <c r="A5" t="s">
        <v>509</v>
      </c>
      <c r="B5" t="s">
        <v>510</v>
      </c>
      <c r="C5" t="s">
        <v>511</v>
      </c>
      <c r="D5" t="s">
        <v>512</v>
      </c>
      <c r="E5" t="s">
        <v>327</v>
      </c>
      <c r="F5" t="str">
        <f>VLOOKUP(CIPA[[#This Row],[NOME]],'CADASTRO'!A:K,5,0)</f>
        <v>ASSISTENTE ADMINISTRATIVO</v>
      </c>
      <c r="G5" s="3">
        <v>46001</v>
      </c>
      <c r="H5" s="38">
        <v>730</v>
      </c>
      <c r="I5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IF(G329="01/01/1900", "SEM REGISTRO",
                        IF((G5+H5)&gt;TODAY(), "NO PRAZO", "VENCIDO"
                        )
                    )
                )
            )
        )
    ),"N.A.")</f>
        <v>NO PRAZO</v>
      </c>
      <c r="J5" s="14">
        <f>CIPA[[#This Row],[TREINADO EM]]+CIPA[[#This Row],[VALIDADE]]</f>
        <v>46731</v>
      </c>
      <c r="K5">
        <v>16</v>
      </c>
      <c r="L5" t="s">
        <v>3</v>
      </c>
      <c r="M5" t="str">
        <f>VLOOKUP(CIPA[[#This Row],[NOME]],'CADASTRO'!A:K,6,0)</f>
        <v>ATIVO</v>
      </c>
    </row>
    <row r="6" spans="1:13" hidden="1">
      <c r="A6" t="s">
        <v>509</v>
      </c>
      <c r="B6" t="s">
        <v>513</v>
      </c>
      <c r="C6" t="s">
        <v>515</v>
      </c>
      <c r="D6" t="s">
        <v>512</v>
      </c>
      <c r="E6" t="s">
        <v>341</v>
      </c>
      <c r="F6" t="str">
        <f>VLOOKUP(CIPA[[#This Row],[NOME]],'CADASTRO'!A:K,5,0)</f>
        <v>Analista PCM PL</v>
      </c>
      <c r="G6" s="3">
        <v>45267</v>
      </c>
      <c r="H6" s="38">
        <v>730</v>
      </c>
      <c r="I6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IF(G330="01/01/1900", "SEM REGISTRO",
                        IF((G6+H6)&gt;TODAY(), "NO PRAZO", "VENCIDO"
                        )
                    )
                )
            )
        )
    ),"N.A.")</f>
        <v>N.A.</v>
      </c>
      <c r="J6" s="14">
        <f>CIPA[[#This Row],[TREINADO EM]]+CIPA[[#This Row],[VALIDADE]]</f>
        <v>45997</v>
      </c>
      <c r="K6">
        <v>16</v>
      </c>
      <c r="L6" t="s">
        <v>1</v>
      </c>
      <c r="M6" t="str">
        <f>VLOOKUP(CIPA[[#This Row],[NOME]],'CADASTRO'!A:K,6,0)</f>
        <v>ATIVO</v>
      </c>
    </row>
    <row r="7" spans="1:13" hidden="1">
      <c r="A7" t="s">
        <v>509</v>
      </c>
      <c r="B7" t="s">
        <v>513</v>
      </c>
      <c r="C7" t="s">
        <v>515</v>
      </c>
      <c r="D7" t="s">
        <v>512</v>
      </c>
      <c r="E7" t="s">
        <v>344</v>
      </c>
      <c r="F7" t="str">
        <f>VLOOKUP(CIPA[[#This Row],[NOME]],'CADASTRO'!A:K,5,0)</f>
        <v>TECNICO MECANICO II</v>
      </c>
      <c r="G7" s="3">
        <v>44545</v>
      </c>
      <c r="H7" s="38">
        <v>730</v>
      </c>
      <c r="I7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IF(G331="01/01/1900", "SEM REGISTRO",
                        IF((G7+H7)&gt;TODAY(), "NO PRAZO", "VENCIDO"
                        )
                    )
                )
            )
        )
    ),"N.A.")</f>
        <v>N.A.</v>
      </c>
      <c r="J7" s="14">
        <f>CIPA[[#This Row],[TREINADO EM]]+CIPA[[#This Row],[VALIDADE]]</f>
        <v>45275</v>
      </c>
      <c r="K7">
        <v>20</v>
      </c>
      <c r="L7" t="s">
        <v>1</v>
      </c>
      <c r="M7" t="str">
        <f>VLOOKUP(CIPA[[#This Row],[NOME]],'CADASTRO'!A:K,6,0)</f>
        <v>ATIVO</v>
      </c>
    </row>
    <row r="8" spans="1:13" hidden="1">
      <c r="A8" t="s">
        <v>509</v>
      </c>
      <c r="B8" t="s">
        <v>513</v>
      </c>
      <c r="C8" t="s">
        <v>515</v>
      </c>
      <c r="D8" t="s">
        <v>512</v>
      </c>
      <c r="E8" t="s">
        <v>344</v>
      </c>
      <c r="F8" t="str">
        <f>VLOOKUP(CIPA[[#This Row],[NOME]],'CADASTRO'!A:K,5,0)</f>
        <v>TECNICO MECANICO II</v>
      </c>
      <c r="G8" s="3">
        <v>44900</v>
      </c>
      <c r="H8" s="38">
        <v>730</v>
      </c>
      <c r="I8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IF(G332="01/01/1900", "SEM REGISTRO",
                        IF((G8+H8)&gt;TODAY(), "NO PRAZO", "VENCIDO"
                        )
                    )
                )
            )
        )
    ),"N.A.")</f>
        <v>N.A.</v>
      </c>
      <c r="J8" s="14">
        <f>CIPA[[#This Row],[TREINADO EM]]+CIPA[[#This Row],[VALIDADE]]</f>
        <v>45630</v>
      </c>
      <c r="K8">
        <v>20</v>
      </c>
      <c r="L8" t="s">
        <v>1</v>
      </c>
      <c r="M8" t="str">
        <f>VLOOKUP(CIPA[[#This Row],[NOME]],'CADASTRO'!A:K,6,0)</f>
        <v>ATIVO</v>
      </c>
    </row>
    <row r="9" spans="1:13" hidden="1">
      <c r="A9" t="s">
        <v>509</v>
      </c>
      <c r="B9" t="s">
        <v>513</v>
      </c>
      <c r="C9" t="s">
        <v>515</v>
      </c>
      <c r="D9" t="s">
        <v>512</v>
      </c>
      <c r="E9" t="s">
        <v>344</v>
      </c>
      <c r="F9" t="str">
        <f>VLOOKUP(CIPA[[#This Row],[NOME]],'CADASTRO'!A:K,5,0)</f>
        <v>TECNICO MECANICO II</v>
      </c>
      <c r="G9" s="3">
        <v>45267</v>
      </c>
      <c r="H9" s="38">
        <v>730</v>
      </c>
      <c r="I9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IF(G333="01/01/1900", "SEM REGISTRO",
                        IF((G9+H9)&gt;TODAY(), "NO PRAZO", "VENCIDO"
                        )
                    )
                )
            )
        )
    ),"N.A.")</f>
        <v>N.A.</v>
      </c>
      <c r="J9" s="14">
        <f>CIPA[[#This Row],[TREINADO EM]]+CIPA[[#This Row],[VALIDADE]]</f>
        <v>45997</v>
      </c>
      <c r="K9">
        <v>16</v>
      </c>
      <c r="L9" t="s">
        <v>1</v>
      </c>
      <c r="M9" t="str">
        <f>VLOOKUP(CIPA[[#This Row],[NOME]],'CADASTRO'!A:K,6,0)</f>
        <v>ATIVO</v>
      </c>
    </row>
    <row r="10" spans="1:13" hidden="1">
      <c r="A10" t="s">
        <v>509</v>
      </c>
      <c r="B10" t="s">
        <v>510</v>
      </c>
      <c r="C10" t="s">
        <v>511</v>
      </c>
      <c r="D10" t="s">
        <v>512</v>
      </c>
      <c r="E10" t="s">
        <v>202</v>
      </c>
      <c r="F10" t="str">
        <f>VLOOKUP(CIPA[[#This Row],[NOME]],'CADASTRO'!A:K,5,0)</f>
        <v>ASSISTENTE ADMINISTRATIVO</v>
      </c>
      <c r="G10" s="3">
        <v>45629</v>
      </c>
      <c r="H10" s="38">
        <v>730</v>
      </c>
      <c r="I10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IF(G334="01/01/1900", "SEM REGISTRO",
                        IF((G10+H10)&gt;TODAY(), "NO PRAZO", "VENCIDO"
                        )
                    )
                )
            )
        )
    ),"N.A.")</f>
        <v>N.A.</v>
      </c>
      <c r="J10" s="14">
        <f>CIPA[[#This Row],[TREINADO EM]]+CIPA[[#This Row],[VALIDADE]]</f>
        <v>46359</v>
      </c>
      <c r="K10">
        <v>16</v>
      </c>
      <c r="L10" t="s">
        <v>3</v>
      </c>
      <c r="M10" t="str">
        <f>VLOOKUP(CIPA[[#This Row],[NOME]],'CADASTRO'!A:K,6,0)</f>
        <v>DESLIGADO</v>
      </c>
    </row>
    <row r="11" spans="1:13" hidden="1">
      <c r="A11" t="s">
        <v>509</v>
      </c>
      <c r="B11" t="s">
        <v>513</v>
      </c>
      <c r="C11" t="s">
        <v>515</v>
      </c>
      <c r="D11" t="s">
        <v>512</v>
      </c>
      <c r="E11" t="s">
        <v>205</v>
      </c>
      <c r="F11" t="str">
        <f>VLOOKUP(CIPA[[#This Row],[NOME]],'CADASTRO'!A:K,5,0)</f>
        <v>AUXILIAR INDUSTRIAL</v>
      </c>
      <c r="G11" s="3">
        <v>44545</v>
      </c>
      <c r="H11" s="38">
        <v>730</v>
      </c>
      <c r="I11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IF(G335="01/01/1900", "SEM REGISTRO",
                        IF((G11+H11)&gt;TODAY(), "NO PRAZO", "VENCIDO"
                        )
                    )
                )
            )
        )
    ),"N.A.")</f>
        <v>N.A.</v>
      </c>
      <c r="J11" s="14">
        <f>CIPA[[#This Row],[TREINADO EM]]+CIPA[[#This Row],[VALIDADE]]</f>
        <v>45275</v>
      </c>
      <c r="K11">
        <v>20</v>
      </c>
      <c r="L11" t="s">
        <v>1</v>
      </c>
      <c r="M11" t="str">
        <f>VLOOKUP(CIPA[[#This Row],[NOME]],'CADASTRO'!A:K,6,0)</f>
        <v>DESLIGADO</v>
      </c>
    </row>
    <row r="12" spans="1:13" hidden="1">
      <c r="A12" t="s">
        <v>509</v>
      </c>
      <c r="B12" t="s">
        <v>510</v>
      </c>
      <c r="C12" t="s">
        <v>511</v>
      </c>
      <c r="D12" t="s">
        <v>512</v>
      </c>
      <c r="E12" t="s">
        <v>347</v>
      </c>
      <c r="F12" t="str">
        <f>VLOOKUP(CIPA[[#This Row],[NOME]],'CADASTRO'!A:K,5,0)</f>
        <v>SUPERVISOR DE OPERAÇÕES</v>
      </c>
      <c r="G12" s="3">
        <v>45629</v>
      </c>
      <c r="H12" s="38">
        <v>730</v>
      </c>
      <c r="I1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IF(G336="01/01/1900",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CIPA[[#This Row],[TREINADO EM]]+CIPA[[#This Row],[VALIDADE]]</f>
        <v>46359</v>
      </c>
      <c r="K12">
        <v>16</v>
      </c>
      <c r="L12" t="s">
        <v>5</v>
      </c>
      <c r="M12" t="str">
        <f>VLOOKUP(CIPA[[#This Row],[NOME]],'CADASTRO'!A:K,6,0)</f>
        <v>ATIVO</v>
      </c>
    </row>
    <row r="13" spans="1:13">
      <c r="A13" t="s">
        <v>509</v>
      </c>
      <c r="B13" t="s">
        <v>510</v>
      </c>
      <c r="C13" t="s">
        <v>511</v>
      </c>
      <c r="D13" t="s">
        <v>512</v>
      </c>
      <c r="E13" t="s">
        <v>347</v>
      </c>
      <c r="F13" t="str">
        <f>VLOOKUP(CIPA[[#This Row],[NOME]],'CADASTRO'!A:K,5,0)</f>
        <v>SUPERVISOR DE OPERAÇÕES</v>
      </c>
      <c r="G13" s="3">
        <v>46001</v>
      </c>
      <c r="H13" s="38">
        <v>730</v>
      </c>
      <c r="I1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IF(G337="01/01/1900",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CIPA[[#This Row],[TREINADO EM]]+CIPA[[#This Row],[VALIDADE]]</f>
        <v>46731</v>
      </c>
      <c r="K13">
        <v>16</v>
      </c>
      <c r="L13" t="s">
        <v>3</v>
      </c>
      <c r="M13" t="str">
        <f>VLOOKUP(CIPA[[#This Row],[NOME]],'CADASTRO'!A:K,6,0)</f>
        <v>ATIVO</v>
      </c>
    </row>
    <row r="14" spans="1:13" hidden="1">
      <c r="A14" t="s">
        <v>516</v>
      </c>
      <c r="B14" t="s">
        <v>517</v>
      </c>
      <c r="C14" t="s">
        <v>119</v>
      </c>
      <c r="D14" t="s">
        <v>512</v>
      </c>
      <c r="E14" t="s">
        <v>351</v>
      </c>
      <c r="F14" t="str">
        <f>VLOOKUP(CIPA[[#This Row],[NOME]],'CADASTRO'!A:K,5,0)</f>
        <v>CONTROLADOR QUALIDADE</v>
      </c>
      <c r="G14" s="3">
        <v>44172</v>
      </c>
      <c r="H14" s="38">
        <v>730</v>
      </c>
      <c r="I1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IF(G338="01/01/1900", "SEM REGISTRO",
                        IF((G14+H14)&gt;TODAY(), "NO PRAZO", "VENCIDO"
                        )
                    )
                )
            )
        )
    ),"N.A.")</f>
        <v>N.A.</v>
      </c>
      <c r="J14" s="14">
        <f>CIPA[[#This Row],[TREINADO EM]]+CIPA[[#This Row],[VALIDADE]]</f>
        <v>44902</v>
      </c>
      <c r="K14">
        <v>20</v>
      </c>
      <c r="L14" t="s">
        <v>1</v>
      </c>
      <c r="M14" t="str">
        <f>VLOOKUP(CIPA[[#This Row],[NOME]],'CADASTRO'!A:K,6,0)</f>
        <v>ATIVO</v>
      </c>
    </row>
    <row r="15" spans="1:13" hidden="1">
      <c r="A15" t="s">
        <v>509</v>
      </c>
      <c r="B15" t="s">
        <v>513</v>
      </c>
      <c r="C15" t="s">
        <v>515</v>
      </c>
      <c r="D15" t="s">
        <v>512</v>
      </c>
      <c r="E15" t="s">
        <v>219</v>
      </c>
      <c r="F15" t="str">
        <f>VLOOKUP(CIPA[[#This Row],[NOME]],'CADASTRO'!A:K,5,0)</f>
        <v>OPERADOR LOGISTICO II</v>
      </c>
      <c r="G15" s="3">
        <v>44545</v>
      </c>
      <c r="H15" s="38">
        <v>730</v>
      </c>
      <c r="I1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IF(G339="01/01/1900", "SEM REGISTRO",
                        IF((G15+H15)&gt;TODAY(), "NO PRAZO", "VENCIDO"
                        )
                    )
                )
            )
        )
    ),"N.A.")</f>
        <v>N.A.</v>
      </c>
      <c r="J15" s="14">
        <f>CIPA[[#This Row],[TREINADO EM]]+CIPA[[#This Row],[VALIDADE]]</f>
        <v>45275</v>
      </c>
      <c r="K15">
        <v>20</v>
      </c>
      <c r="L15" t="s">
        <v>1</v>
      </c>
      <c r="M15" t="str">
        <f>VLOOKUP(CIPA[[#This Row],[NOME]],'CADASTRO'!A:K,6,0)</f>
        <v>DESLIGADO</v>
      </c>
    </row>
    <row r="16" spans="1:13" hidden="1">
      <c r="A16" t="s">
        <v>509</v>
      </c>
      <c r="B16" t="s">
        <v>513</v>
      </c>
      <c r="C16" t="s">
        <v>515</v>
      </c>
      <c r="D16" t="s">
        <v>512</v>
      </c>
      <c r="E16" t="s">
        <v>483</v>
      </c>
      <c r="F16" t="str">
        <f>VLOOKUP(CIPA[[#This Row],[NOME]],'CADASTRO'!A:K,5,0)</f>
        <v>LIDER OPERACOES</v>
      </c>
      <c r="G16" s="3">
        <v>44900</v>
      </c>
      <c r="H16" s="38">
        <v>730</v>
      </c>
      <c r="I1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IF(G340="01/01/1900", "SEM REGISTRO",
                        IF((G16+H16)&gt;TODAY(), "NO PRAZO", "VENCIDO"
                        )
                    )
                )
            )
        )
    ),"N.A.")</f>
        <v>N.A.</v>
      </c>
      <c r="J16" s="14">
        <f>CIPA[[#This Row],[TREINADO EM]]+CIPA[[#This Row],[VALIDADE]]</f>
        <v>45630</v>
      </c>
      <c r="K16">
        <v>20</v>
      </c>
      <c r="L16" t="s">
        <v>1</v>
      </c>
      <c r="M16" t="str">
        <f>VLOOKUP(CIPA[[#This Row],[NOME]],'CADASTRO'!A:K,6,0)</f>
        <v>TRANSFERIDO</v>
      </c>
    </row>
    <row r="17" spans="1:13" hidden="1">
      <c r="A17" t="s">
        <v>509</v>
      </c>
      <c r="B17" t="s">
        <v>513</v>
      </c>
      <c r="C17" t="s">
        <v>515</v>
      </c>
      <c r="D17" t="s">
        <v>512</v>
      </c>
      <c r="E17" t="s">
        <v>362</v>
      </c>
      <c r="F17" t="str">
        <f>VLOOKUP(CIPA[[#This Row],[NOME]],'CADASTRO'!A:K,5,0)</f>
        <v>OPERADOR INDUSTRIAL III</v>
      </c>
      <c r="G17" s="3">
        <v>44545</v>
      </c>
      <c r="H17" s="38">
        <v>730</v>
      </c>
      <c r="I1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IF(G341="01/01/1900", "SEM REGISTRO",
                        IF((G17+H17)&gt;TODAY(), "NO PRAZO", "VENCIDO"
                        )
                    )
                )
            )
        )
    ),"N.A.")</f>
        <v>N.A.</v>
      </c>
      <c r="J17" s="14">
        <f>CIPA[[#This Row],[TREINADO EM]]+CIPA[[#This Row],[VALIDADE]]</f>
        <v>45275</v>
      </c>
      <c r="K17">
        <v>20</v>
      </c>
      <c r="L17" t="s">
        <v>1</v>
      </c>
      <c r="M17" t="str">
        <f>VLOOKUP(CIPA[[#This Row],[NOME]],'CADASTRO'!A:K,6,0)</f>
        <v>ATIVO</v>
      </c>
    </row>
    <row r="18" spans="1:13" hidden="1">
      <c r="A18" t="s">
        <v>516</v>
      </c>
      <c r="B18" t="s">
        <v>517</v>
      </c>
      <c r="C18" t="s">
        <v>119</v>
      </c>
      <c r="D18" t="s">
        <v>512</v>
      </c>
      <c r="E18" t="s">
        <v>49</v>
      </c>
      <c r="F18" t="str">
        <f>VLOOKUP(CIPA[[#This Row],[NOME]],'CADASTRO'!A:K,5,0)</f>
        <v>LIDER OPERACOES</v>
      </c>
      <c r="G18" s="3">
        <v>44172</v>
      </c>
      <c r="H18" s="38">
        <v>730</v>
      </c>
      <c r="I1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IF(G342="01/01/1900", "SEM REGISTRO",
                        IF((G18+H18)&gt;TODAY(), "NO PRAZO", "VENCIDO"
                        )
                    )
                )
            )
        )
    ),"N.A.")</f>
        <v>N.A.</v>
      </c>
      <c r="J18" s="14">
        <f>CIPA[[#This Row],[TREINADO EM]]+CIPA[[#This Row],[VALIDADE]]</f>
        <v>44902</v>
      </c>
      <c r="K18">
        <v>20</v>
      </c>
      <c r="L18" t="s">
        <v>1</v>
      </c>
      <c r="M18" t="str">
        <f>VLOOKUP(CIPA[[#This Row],[NOME]],'CADASTRO'!A:K,6,0)</f>
        <v>ATIVO</v>
      </c>
    </row>
    <row r="19" spans="1:13" hidden="1">
      <c r="A19" t="s">
        <v>509</v>
      </c>
      <c r="B19" t="s">
        <v>510</v>
      </c>
      <c r="C19" t="s">
        <v>511</v>
      </c>
      <c r="D19" t="s">
        <v>512</v>
      </c>
      <c r="E19" t="s">
        <v>49</v>
      </c>
      <c r="F19" t="str">
        <f>VLOOKUP(CIPA[[#This Row],[NOME]],'CADASTRO'!A:K,5,0)</f>
        <v>LIDER OPERACOES</v>
      </c>
      <c r="G19" s="3">
        <v>45629</v>
      </c>
      <c r="H19" s="38">
        <v>730</v>
      </c>
      <c r="I1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IF(G343="01/01/1900",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CIPA[[#This Row],[TREINADO EM]]+CIPA[[#This Row],[VALIDADE]]</f>
        <v>46359</v>
      </c>
      <c r="K19">
        <v>16</v>
      </c>
      <c r="L19" t="s">
        <v>5</v>
      </c>
      <c r="M19" t="str">
        <f>VLOOKUP(CIPA[[#This Row],[NOME]],'CADASTRO'!A:K,6,0)</f>
        <v>ATIVO</v>
      </c>
    </row>
    <row r="20" spans="1:13" hidden="1">
      <c r="A20" t="s">
        <v>509</v>
      </c>
      <c r="B20" t="s">
        <v>513</v>
      </c>
      <c r="C20" t="s">
        <v>515</v>
      </c>
      <c r="D20" t="s">
        <v>512</v>
      </c>
      <c r="E20" t="s">
        <v>371</v>
      </c>
      <c r="F20" t="str">
        <f>VLOOKUP(CIPA[[#This Row],[NOME]],'CADASTRO'!A:K,5,0)</f>
        <v>OPERADOR INDUSTRIAL II</v>
      </c>
      <c r="G20" s="3">
        <v>44900</v>
      </c>
      <c r="H20" s="38">
        <v>730</v>
      </c>
      <c r="I2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IF(G344="01/01/1900", "SEM REGISTRO",
                        IF((G20+H20)&gt;TODAY(), "NO PRAZO", "VENCIDO"
                        )
                    )
                )
            )
        )
    ),"N.A.")</f>
        <v>N.A.</v>
      </c>
      <c r="J20" s="14">
        <f>CIPA[[#This Row],[TREINADO EM]]+CIPA[[#This Row],[VALIDADE]]</f>
        <v>45630</v>
      </c>
      <c r="K20">
        <v>20</v>
      </c>
      <c r="L20" t="s">
        <v>1</v>
      </c>
      <c r="M20" t="str">
        <f>VLOOKUP(CIPA[[#This Row],[NOME]],'CADASTRO'!A:K,6,0)</f>
        <v>ATIVO</v>
      </c>
    </row>
    <row r="21" spans="1:13" hidden="1">
      <c r="A21" t="s">
        <v>509</v>
      </c>
      <c r="B21" t="s">
        <v>513</v>
      </c>
      <c r="C21" t="s">
        <v>515</v>
      </c>
      <c r="D21" t="s">
        <v>512</v>
      </c>
      <c r="E21" t="s">
        <v>467</v>
      </c>
      <c r="F21" t="str">
        <f>VLOOKUP(CIPA[[#This Row],[NOME]],'CADASTRO'!A:K,5,0)</f>
        <v>OPERADOR INDUSTRIAL III</v>
      </c>
      <c r="G21" s="3">
        <v>44900</v>
      </c>
      <c r="H21" s="38">
        <v>730</v>
      </c>
      <c r="I2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IF(G345="01/01/1900", "SEM REGISTRO",
                        IF((G21+H21)&gt;TODAY(), "NO PRAZO", "VENCIDO"
                        )
                    )
                )
            )
        )
    ),"N.A.")</f>
        <v>N.A.</v>
      </c>
      <c r="J21" s="14">
        <f>CIPA[[#This Row],[TREINADO EM]]+CIPA[[#This Row],[VALIDADE]]</f>
        <v>45630</v>
      </c>
      <c r="K21">
        <v>20</v>
      </c>
      <c r="L21" t="s">
        <v>1</v>
      </c>
      <c r="M21" t="str">
        <f>VLOOKUP(CIPA[[#This Row],[NOME]],'CADASTRO'!A:K,6,0)</f>
        <v>DESLIGADO</v>
      </c>
    </row>
    <row r="22" spans="1:13" hidden="1">
      <c r="A22" t="s">
        <v>509</v>
      </c>
      <c r="B22" t="s">
        <v>513</v>
      </c>
      <c r="C22" t="s">
        <v>515</v>
      </c>
      <c r="D22" t="s">
        <v>512</v>
      </c>
      <c r="E22" t="s">
        <v>467</v>
      </c>
      <c r="F22" t="str">
        <f>VLOOKUP(CIPA[[#This Row],[NOME]],'CADASTRO'!A:K,5,0)</f>
        <v>OPERADOR INDUSTRIAL III</v>
      </c>
      <c r="G22" s="3">
        <v>45267</v>
      </c>
      <c r="H22" s="38">
        <v>730</v>
      </c>
      <c r="I2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IF(G346="01/01/1900", "SEM REGISTRO",
                        IF((G22+H22)&gt;TODAY(), "NO PRAZO", "VENCIDO"
                        )
                    )
                )
            )
        )
    ),"N.A.")</f>
        <v>N.A.</v>
      </c>
      <c r="J22" s="14">
        <f>CIPA[[#This Row],[TREINADO EM]]+CIPA[[#This Row],[VALIDADE]]</f>
        <v>45997</v>
      </c>
      <c r="K22">
        <v>16</v>
      </c>
      <c r="L22" t="s">
        <v>1</v>
      </c>
      <c r="M22" t="str">
        <f>VLOOKUP(CIPA[[#This Row],[NOME]],'CADASTRO'!A:K,6,0)</f>
        <v>DESLIGADO</v>
      </c>
    </row>
    <row r="23" spans="1:13" hidden="1">
      <c r="A23" t="s">
        <v>509</v>
      </c>
      <c r="B23" t="s">
        <v>513</v>
      </c>
      <c r="C23" t="s">
        <v>515</v>
      </c>
      <c r="D23" t="s">
        <v>512</v>
      </c>
      <c r="E23" t="s">
        <v>471</v>
      </c>
      <c r="F23" t="str">
        <f>VLOOKUP(CIPA[[#This Row],[NOME]],'CADASTRO'!A:K,5,0)</f>
        <v>ANALISTA CONTROLE QUALIDADE PL</v>
      </c>
      <c r="G23" s="3">
        <v>44545</v>
      </c>
      <c r="H23" s="38">
        <v>730</v>
      </c>
      <c r="I2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IF(G347="01/01/1900", "SEM REGISTRO",
                        IF((G23+H23)&gt;TODAY(), "NO PRAZO", "VENCIDO"
                        )
                    )
                )
            )
        )
    ),"N.A.")</f>
        <v>N.A.</v>
      </c>
      <c r="J23" s="14">
        <f>CIPA[[#This Row],[TREINADO EM]]+CIPA[[#This Row],[VALIDADE]]</f>
        <v>45275</v>
      </c>
      <c r="K23">
        <v>20</v>
      </c>
      <c r="L23" t="s">
        <v>1</v>
      </c>
      <c r="M23" t="str">
        <f>VLOOKUP(CIPA[[#This Row],[NOME]],'CADASTRO'!A:K,6,0)</f>
        <v>DESLIGADO</v>
      </c>
    </row>
    <row r="24" spans="1:13" hidden="1">
      <c r="A24" t="s">
        <v>509</v>
      </c>
      <c r="B24" t="s">
        <v>510</v>
      </c>
      <c r="C24" t="s">
        <v>511</v>
      </c>
      <c r="D24" t="s">
        <v>512</v>
      </c>
      <c r="E24" t="s">
        <v>380</v>
      </c>
      <c r="F24" t="str">
        <f>VLOOKUP(CIPA[[#This Row],[NOME]],'CADASTRO'!A:K,5,0)</f>
        <v>TECNICO ELETRONICO I</v>
      </c>
      <c r="G24" s="3">
        <v>45629</v>
      </c>
      <c r="H24" s="38">
        <v>730</v>
      </c>
      <c r="I2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IF(G348="01/01/1900",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CIPA[[#This Row],[TREINADO EM]]+CIPA[[#This Row],[VALIDADE]]</f>
        <v>46359</v>
      </c>
      <c r="K24">
        <v>16</v>
      </c>
      <c r="L24" t="s">
        <v>5</v>
      </c>
      <c r="M24" t="str">
        <f>VLOOKUP(CIPA[[#This Row],[NOME]],'CADASTRO'!A:K,6,0)</f>
        <v>ATIVO</v>
      </c>
    </row>
    <row r="25" spans="1:13" hidden="1">
      <c r="A25" t="s">
        <v>509</v>
      </c>
      <c r="B25" t="s">
        <v>513</v>
      </c>
      <c r="C25" t="s">
        <v>515</v>
      </c>
      <c r="D25" t="s">
        <v>512</v>
      </c>
      <c r="E25" t="s">
        <v>381</v>
      </c>
      <c r="F25" t="str">
        <f>VLOOKUP(CIPA[[#This Row],[NOME]],'CADASTRO'!A:K,5,0)</f>
        <v>TECNICO SEGURANCA TRABALHO</v>
      </c>
      <c r="G25" s="3">
        <v>44900</v>
      </c>
      <c r="H25" s="38">
        <v>730</v>
      </c>
      <c r="I2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IF(G349="01/01/1900", "SEM REGISTRO",
                        IF((G25+H25)&gt;TODAY(), "NO PRAZO", "VENCIDO"
                        )
                    )
                )
            )
        )
    ),"N.A.")</f>
        <v>N.A.</v>
      </c>
      <c r="J25" s="14">
        <f>CIPA[[#This Row],[TREINADO EM]]+CIPA[[#This Row],[VALIDADE]]</f>
        <v>45630</v>
      </c>
      <c r="K25">
        <v>20</v>
      </c>
      <c r="L25" t="s">
        <v>1</v>
      </c>
      <c r="M25" t="str">
        <f>VLOOKUP(CIPA[[#This Row],[NOME]],'CADASTRO'!A:K,6,0)</f>
        <v>ATIVO</v>
      </c>
    </row>
    <row r="26" spans="1:13" hidden="1">
      <c r="A26" t="s">
        <v>509</v>
      </c>
      <c r="B26" t="s">
        <v>513</v>
      </c>
      <c r="C26" t="s">
        <v>515</v>
      </c>
      <c r="D26" t="s">
        <v>512</v>
      </c>
      <c r="E26" t="s">
        <v>331</v>
      </c>
      <c r="F26" t="str">
        <f>VLOOKUP(CIPA[[#This Row],[NOME]],'CADASTRO'!A:K,5,0)</f>
        <v>LIDER DE TURNO</v>
      </c>
      <c r="G26" s="3">
        <v>45267</v>
      </c>
      <c r="H26" s="38">
        <v>730</v>
      </c>
      <c r="I2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IF(G350="01/01/1900", "SEM REGISTRO",
                        IF((G26+H26)&gt;TODAY(), "NO PRAZO", "VENCIDO"
                        )
                    )
                )
            )
        )
    ),"N.A.")</f>
        <v>N.A.</v>
      </c>
      <c r="J26" s="14">
        <f>CIPA[[#This Row],[TREINADO EM]]+CIPA[[#This Row],[VALIDADE]]</f>
        <v>45997</v>
      </c>
      <c r="K26">
        <v>16</v>
      </c>
      <c r="L26" t="s">
        <v>1</v>
      </c>
      <c r="M26" t="str">
        <f>VLOOKUP(CIPA[[#This Row],[NOME]],'CADASTRO'!A:K,6,0)</f>
        <v>ATIVO</v>
      </c>
    </row>
    <row r="27" spans="1:13" hidden="1">
      <c r="A27" t="s">
        <v>509</v>
      </c>
      <c r="B27" t="s">
        <v>513</v>
      </c>
      <c r="C27" t="s">
        <v>515</v>
      </c>
      <c r="D27" t="s">
        <v>512</v>
      </c>
      <c r="E27" t="s">
        <v>392</v>
      </c>
      <c r="F27" t="str">
        <f>VLOOKUP(CIPA[[#This Row],[NOME]],'CADASTRO'!A:K,5,0)</f>
        <v>Almoxarife</v>
      </c>
      <c r="G27" s="3">
        <v>45267</v>
      </c>
      <c r="H27" s="38">
        <v>730</v>
      </c>
      <c r="I2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IF(G351="01/01/1900",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CIPA[[#This Row],[TREINADO EM]]+CIPA[[#This Row],[VALIDADE]]</f>
        <v>45997</v>
      </c>
      <c r="K27">
        <v>16</v>
      </c>
      <c r="L27" t="s">
        <v>5</v>
      </c>
      <c r="M27" t="str">
        <f>VLOOKUP(CIPA[[#This Row],[NOME]],'CADASTRO'!A:K,6,0)</f>
        <v>ATIVO</v>
      </c>
    </row>
    <row r="28" spans="1:13" hidden="1">
      <c r="A28" t="s">
        <v>509</v>
      </c>
      <c r="B28" t="s">
        <v>510</v>
      </c>
      <c r="C28" t="s">
        <v>511</v>
      </c>
      <c r="D28" t="s">
        <v>512</v>
      </c>
      <c r="E28" t="s">
        <v>392</v>
      </c>
      <c r="F28" t="str">
        <f>VLOOKUP(CIPA[[#This Row],[NOME]],'CADASTRO'!A:K,5,0)</f>
        <v>Almoxarife</v>
      </c>
      <c r="G28" s="3">
        <v>45629</v>
      </c>
      <c r="H28" s="38">
        <v>730</v>
      </c>
      <c r="I2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IF(G352="01/01/1900",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CIPA[[#This Row],[TREINADO EM]]+CIPA[[#This Row],[VALIDADE]]</f>
        <v>46359</v>
      </c>
      <c r="K28">
        <v>16</v>
      </c>
      <c r="L28" t="s">
        <v>5</v>
      </c>
      <c r="M28" t="str">
        <f>VLOOKUP(CIPA[[#This Row],[NOME]],'CADASTRO'!A:K,6,0)</f>
        <v>ATIVO</v>
      </c>
    </row>
    <row r="29" spans="1:13" hidden="1">
      <c r="A29" t="s">
        <v>509</v>
      </c>
      <c r="B29" t="s">
        <v>513</v>
      </c>
      <c r="C29" t="s">
        <v>515</v>
      </c>
      <c r="D29" t="s">
        <v>512</v>
      </c>
      <c r="E29" t="s">
        <v>291</v>
      </c>
      <c r="F29" t="str">
        <f>VLOOKUP(CIPA[[#This Row],[NOME]],'CADASTRO'!A:K,5,0)</f>
        <v>OPERADOR INDUSTRIAL III</v>
      </c>
      <c r="G29" s="3">
        <v>44545</v>
      </c>
      <c r="H29" s="38">
        <v>730</v>
      </c>
      <c r="I2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IF(G353="01/01/1900", "SEM REGISTRO",
                        IF((G29+H29)&gt;TODAY(), "NO PRAZO", "VENCIDO"
                        )
                    )
                )
            )
        )
    ),"N.A.")</f>
        <v>N.A.</v>
      </c>
      <c r="J29" s="14">
        <f>CIPA[[#This Row],[TREINADO EM]]+CIPA[[#This Row],[VALIDADE]]</f>
        <v>45275</v>
      </c>
      <c r="K29">
        <v>20</v>
      </c>
      <c r="L29" t="s">
        <v>1</v>
      </c>
      <c r="M29" t="str">
        <f>VLOOKUP(CIPA[[#This Row],[NOME]],'CADASTRO'!A:K,6,0)</f>
        <v>DESLIGADO</v>
      </c>
    </row>
    <row r="30" spans="1:13" hidden="1">
      <c r="A30" t="s">
        <v>516</v>
      </c>
      <c r="B30" t="s">
        <v>517</v>
      </c>
      <c r="C30" t="s">
        <v>119</v>
      </c>
      <c r="D30" t="s">
        <v>512</v>
      </c>
      <c r="E30" t="s">
        <v>304</v>
      </c>
      <c r="F30" t="str">
        <f>VLOOKUP(CIPA[[#This Row],[NOME]],'CADASTRO'!A:K,5,0)</f>
        <v>ASSISTENTE ADMINISTRATIVO</v>
      </c>
      <c r="G30" s="3">
        <v>44172</v>
      </c>
      <c r="H30" s="38">
        <v>730</v>
      </c>
      <c r="I3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IF(G354="01/01/1900", "SEM REGISTRO",
                        IF((G30+H30)&gt;TODAY(), "NO PRAZO", "VENCIDO"
                        )
                    )
                )
            )
        )
    ),"N.A.")</f>
        <v>N.A.</v>
      </c>
      <c r="J30" s="14">
        <f>CIPA[[#This Row],[TREINADO EM]]+CIPA[[#This Row],[VALIDADE]]</f>
        <v>44902</v>
      </c>
      <c r="K30">
        <v>20</v>
      </c>
      <c r="L30" t="s">
        <v>1</v>
      </c>
      <c r="M30" t="str">
        <f>VLOOKUP(CIPA[[#This Row],[NOME]],'CADASTRO'!A:K,6,0)</f>
        <v>DESLIGADO</v>
      </c>
    </row>
    <row r="31" spans="1:13" hidden="1">
      <c r="A31" t="s">
        <v>509</v>
      </c>
      <c r="B31" t="s">
        <v>510</v>
      </c>
      <c r="C31" t="s">
        <v>511</v>
      </c>
      <c r="D31" t="s">
        <v>512</v>
      </c>
      <c r="E31" t="s">
        <v>395</v>
      </c>
      <c r="F31" t="str">
        <f>VLOOKUP(CIPA[[#This Row],[NOME]],'CADASTRO'!A:K,5,0)</f>
        <v>OPERADOR INDUSTRIAL II</v>
      </c>
      <c r="G31" s="3">
        <v>45629</v>
      </c>
      <c r="H31" s="38">
        <v>730</v>
      </c>
      <c r="I3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IF(G355="01/01/1900",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CIPA[[#This Row],[TREINADO EM]]+CIPA[[#This Row],[VALIDADE]]</f>
        <v>46359</v>
      </c>
      <c r="K31">
        <v>16</v>
      </c>
      <c r="L31" t="s">
        <v>5</v>
      </c>
      <c r="M31" t="str">
        <f>VLOOKUP(CIPA[[#This Row],[NOME]],'CADASTRO'!A:K,6,0)</f>
        <v>ATIVO</v>
      </c>
    </row>
    <row r="32" spans="1:13" hidden="1">
      <c r="A32" t="s">
        <v>516</v>
      </c>
      <c r="B32" t="s">
        <v>517</v>
      </c>
      <c r="C32" t="s">
        <v>119</v>
      </c>
      <c r="D32" t="s">
        <v>512</v>
      </c>
      <c r="E32" t="s">
        <v>324</v>
      </c>
      <c r="F32" t="str">
        <f>VLOOKUP(CIPA[[#This Row],[NOME]],'CADASTRO'!A:K,5,0)</f>
        <v>LIDER DE TURNO</v>
      </c>
      <c r="G32" s="3">
        <v>44172</v>
      </c>
      <c r="H32" s="38">
        <v>730</v>
      </c>
      <c r="I3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IF(G356="01/01/1900",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CIPA[[#This Row],[TREINADO EM]]+CIPA[[#This Row],[VALIDADE]]</f>
        <v>44902</v>
      </c>
      <c r="K32">
        <v>20</v>
      </c>
      <c r="L32" t="s">
        <v>5</v>
      </c>
      <c r="M32" t="str">
        <f>VLOOKUP(CIPA[[#This Row],[NOME]],'CADASTRO'!A:K,6,0)</f>
        <v>ATIVO</v>
      </c>
    </row>
    <row r="33" spans="1:13">
      <c r="A33" t="s">
        <v>509</v>
      </c>
      <c r="B33" t="s">
        <v>510</v>
      </c>
      <c r="C33" t="s">
        <v>511</v>
      </c>
      <c r="D33" t="s">
        <v>512</v>
      </c>
      <c r="E33" t="s">
        <v>324</v>
      </c>
      <c r="F33" t="str">
        <f>VLOOKUP(CIPA[[#This Row],[NOME]],'CADASTRO'!A:K,5,0)</f>
        <v>LIDER DE TURNO</v>
      </c>
      <c r="G33" s="3">
        <v>46001</v>
      </c>
      <c r="H33" s="38">
        <v>730</v>
      </c>
      <c r="I3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IF(G357="01/01/1900",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CIPA[[#This Row],[TREINADO EM]]+CIPA[[#This Row],[VALIDADE]]</f>
        <v>46731</v>
      </c>
      <c r="K33">
        <v>16</v>
      </c>
      <c r="L33" t="s">
        <v>3</v>
      </c>
      <c r="M33" t="str">
        <f>VLOOKUP(CIPA[[#This Row],[NOME]],'CADASTRO'!A:K,6,0)</f>
        <v>ATIVO</v>
      </c>
    </row>
    <row r="34" spans="1:13" hidden="1">
      <c r="A34" t="s">
        <v>509</v>
      </c>
      <c r="B34" t="s">
        <v>513</v>
      </c>
      <c r="C34" t="s">
        <v>515</v>
      </c>
      <c r="D34" t="s">
        <v>512</v>
      </c>
      <c r="E34" t="s">
        <v>160</v>
      </c>
      <c r="F34" t="str">
        <f>VLOOKUP(CIPA[[#This Row],[NOME]],'CADASTRO'!A:K,5,0)</f>
        <v>TECNICO ELETRONICO II</v>
      </c>
      <c r="G34" s="3">
        <v>44900</v>
      </c>
      <c r="H34" s="38">
        <v>730</v>
      </c>
      <c r="I3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IF(G358="01/01/1900", "SEM REGISTRO",
                        IF((G34+H34)&gt;TODAY(), "NO PRAZO", "VENCIDO"
                        )
                    )
                )
            )
        )
    ),"N.A.")</f>
        <v>N.A.</v>
      </c>
      <c r="J34" s="14">
        <f>CIPA[[#This Row],[TREINADO EM]]+CIPA[[#This Row],[VALIDADE]]</f>
        <v>45630</v>
      </c>
      <c r="K34">
        <v>20</v>
      </c>
      <c r="L34" t="s">
        <v>1</v>
      </c>
      <c r="M34" t="str">
        <f>VLOOKUP(CIPA[[#This Row],[NOME]],'CADASTRO'!A:K,6,0)</f>
        <v>DESLIGADO</v>
      </c>
    </row>
    <row r="35" spans="1:13" hidden="1">
      <c r="A35" t="s">
        <v>509</v>
      </c>
      <c r="B35" t="s">
        <v>513</v>
      </c>
      <c r="C35" t="s">
        <v>515</v>
      </c>
      <c r="D35" t="s">
        <v>512</v>
      </c>
      <c r="E35" t="s">
        <v>160</v>
      </c>
      <c r="F35" t="str">
        <f>VLOOKUP(CIPA[[#This Row],[NOME]],'CADASTRO'!A:K,5,0)</f>
        <v>TECNICO ELETRONICO II</v>
      </c>
      <c r="G35" s="3">
        <v>45328</v>
      </c>
      <c r="H35" s="38">
        <v>730</v>
      </c>
      <c r="I3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IF(G359="01/01/1900", "SEM REGISTRO",
                        IF((G35+H35)&gt;TODAY(), "NO PRAZO", "VENCIDO"
                        )
                    )
                )
            )
        )
    ),"N.A.")</f>
        <v>N.A.</v>
      </c>
      <c r="J35" s="14">
        <f>CIPA[[#This Row],[TREINADO EM]]+CIPA[[#This Row],[VALIDADE]]</f>
        <v>46058</v>
      </c>
      <c r="K35">
        <v>16</v>
      </c>
      <c r="L35" t="s">
        <v>1</v>
      </c>
      <c r="M35" t="str">
        <f>VLOOKUP(CIPA[[#This Row],[NOME]],'CADASTRO'!A:K,6,0)</f>
        <v>DESLIGADO</v>
      </c>
    </row>
    <row r="36" spans="1:13" hidden="1">
      <c r="A36" t="s">
        <v>509</v>
      </c>
      <c r="B36" t="s">
        <v>513</v>
      </c>
      <c r="C36" t="s">
        <v>515</v>
      </c>
      <c r="D36" t="s">
        <v>512</v>
      </c>
      <c r="E36" t="s">
        <v>399</v>
      </c>
      <c r="F36" t="str">
        <f>VLOOKUP(CIPA[[#This Row],[NOME]],'CADASTRO'!A:K,5,0)</f>
        <v>OPERADOR INDUSTRIAL III</v>
      </c>
      <c r="G36" s="3">
        <v>44545</v>
      </c>
      <c r="H36" s="38">
        <v>730</v>
      </c>
      <c r="I3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IF(G360="01/01/1900", "SEM REGISTRO",
                        IF((G36+H36)&gt;TODAY(), "NO PRAZO", "VENCIDO"
                        )
                    )
                )
            )
        )
    ),"N.A.")</f>
        <v>N.A.</v>
      </c>
      <c r="J36" s="14">
        <f>CIPA[[#This Row],[TREINADO EM]]+CIPA[[#This Row],[VALIDADE]]</f>
        <v>45275</v>
      </c>
      <c r="K36">
        <v>20</v>
      </c>
      <c r="L36" t="s">
        <v>1</v>
      </c>
      <c r="M36" t="str">
        <f>VLOOKUP(CIPA[[#This Row],[NOME]],'CADASTRO'!A:K,6,0)</f>
        <v>DESLIGADO</v>
      </c>
    </row>
    <row r="37" spans="1:13" hidden="1">
      <c r="A37" t="s">
        <v>516</v>
      </c>
      <c r="B37" t="s">
        <v>517</v>
      </c>
      <c r="C37" t="s">
        <v>119</v>
      </c>
      <c r="D37" t="s">
        <v>512</v>
      </c>
      <c r="E37" t="s">
        <v>400</v>
      </c>
      <c r="F37" t="str">
        <f>VLOOKUP(CIPA[[#This Row],[NOME]],'CADASTRO'!A:K,5,0)</f>
        <v>TECNICO MECANICO III</v>
      </c>
      <c r="G37" s="3">
        <v>44172</v>
      </c>
      <c r="H37" s="38">
        <v>730</v>
      </c>
      <c r="I3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IF(G361="01/01/1900", "SEM REGISTRO",
                        IF((G37+H37)&gt;TODAY(), "NO PRAZO", "VENCIDO"
                        )
                    )
                )
            )
        )
    ),"N.A.")</f>
        <v>N.A.</v>
      </c>
      <c r="J37" s="14">
        <f>CIPA[[#This Row],[TREINADO EM]]+CIPA[[#This Row],[VALIDADE]]</f>
        <v>44902</v>
      </c>
      <c r="K37">
        <v>20</v>
      </c>
      <c r="L37" t="s">
        <v>1</v>
      </c>
      <c r="M37" t="str">
        <f>VLOOKUP(CIPA[[#This Row],[NOME]],'CADASTRO'!A:K,6,0)</f>
        <v>ATIVO</v>
      </c>
    </row>
    <row r="38" spans="1:13" hidden="1">
      <c r="A38" t="s">
        <v>509</v>
      </c>
      <c r="B38" t="s">
        <v>513</v>
      </c>
      <c r="C38" t="s">
        <v>515</v>
      </c>
      <c r="D38" t="s">
        <v>512</v>
      </c>
      <c r="E38" t="s">
        <v>400</v>
      </c>
      <c r="F38" t="str">
        <f>VLOOKUP(CIPA[[#This Row],[NOME]],'CADASTRO'!A:K,5,0)</f>
        <v>TECNICO MECANICO III</v>
      </c>
      <c r="G38" s="3">
        <v>44728</v>
      </c>
      <c r="H38" s="38">
        <v>730</v>
      </c>
      <c r="I3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IF(G362="01/01/1900", "SEM REGISTRO",
                        IF((G38+H38)&gt;TODAY(), "NO PRAZO", "VENCIDO"
                        )
                    )
                )
            )
        )
    ),"N.A.")</f>
        <v>N.A.</v>
      </c>
      <c r="J38" s="14">
        <f>CIPA[[#This Row],[TREINADO EM]]+CIPA[[#This Row],[VALIDADE]]</f>
        <v>45458</v>
      </c>
      <c r="K38">
        <v>20</v>
      </c>
      <c r="L38" t="s">
        <v>1</v>
      </c>
      <c r="M38" t="str">
        <f>VLOOKUP(CIPA[[#This Row],[NOME]],'CADASTRO'!A:K,6,0)</f>
        <v>ATIVO</v>
      </c>
    </row>
    <row r="39" spans="1:13" hidden="1">
      <c r="A39" t="s">
        <v>509</v>
      </c>
      <c r="B39" t="s">
        <v>513</v>
      </c>
      <c r="C39" t="s">
        <v>515</v>
      </c>
      <c r="D39" t="s">
        <v>512</v>
      </c>
      <c r="E39" t="s">
        <v>400</v>
      </c>
      <c r="F39" t="str">
        <f>VLOOKUP(CIPA[[#This Row],[NOME]],'CADASTRO'!A:K,5,0)</f>
        <v>TECNICO MECANICO III</v>
      </c>
      <c r="G39" s="3">
        <v>45267</v>
      </c>
      <c r="H39" s="38">
        <v>730</v>
      </c>
      <c r="I3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IF(G363="01/01/1900", "SEM REGISTRO",
                        IF((G39+H39)&gt;TODAY(), "NO PRAZO", "VENCIDO"
                        )
                    )
                )
            )
        )
    ),"N.A.")</f>
        <v>N.A.</v>
      </c>
      <c r="J39" s="14">
        <f>CIPA[[#This Row],[TREINADO EM]]+CIPA[[#This Row],[VALIDADE]]</f>
        <v>45997</v>
      </c>
      <c r="K39">
        <v>16</v>
      </c>
      <c r="L39" t="s">
        <v>1</v>
      </c>
      <c r="M39" t="str">
        <f>VLOOKUP(CIPA[[#This Row],[NOME]],'CADASTRO'!A:K,6,0)</f>
        <v>ATIVO</v>
      </c>
    </row>
    <row r="40" spans="1:13" hidden="1">
      <c r="A40" t="s">
        <v>516</v>
      </c>
      <c r="B40" t="s">
        <v>517</v>
      </c>
      <c r="C40" t="s">
        <v>119</v>
      </c>
      <c r="D40" t="s">
        <v>512</v>
      </c>
      <c r="E40" t="s">
        <v>158</v>
      </c>
      <c r="F40" t="str">
        <f>VLOOKUP(CIPA[[#This Row],[NOME]],'CADASTRO'!A:K,5,0)</f>
        <v>OPERADOR INDUSTRIAL I</v>
      </c>
      <c r="G40" s="3">
        <v>44172</v>
      </c>
      <c r="H40" s="38">
        <v>730</v>
      </c>
      <c r="I4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IF(G364="01/01/1900", "SEM REGISTRO",
                        IF((G40+H40)&gt;TODAY(), "NO PRAZO", "VENCIDO"
                        )
                    )
                )
            )
        )
    ),"N.A.")</f>
        <v>N.A.</v>
      </c>
      <c r="J40" s="14">
        <f>CIPA[[#This Row],[TREINADO EM]]+CIPA[[#This Row],[VALIDADE]]</f>
        <v>44902</v>
      </c>
      <c r="K40">
        <v>20</v>
      </c>
      <c r="L40" t="s">
        <v>1</v>
      </c>
      <c r="M40" t="str">
        <f>VLOOKUP(CIPA[[#This Row],[NOME]],'CADASTRO'!A:K,6,0)</f>
        <v>DESLIGADO</v>
      </c>
    </row>
    <row r="41" spans="1:13" hidden="1">
      <c r="A41" t="s">
        <v>509</v>
      </c>
      <c r="B41" t="s">
        <v>513</v>
      </c>
      <c r="C41" t="s">
        <v>515</v>
      </c>
      <c r="D41" t="s">
        <v>512</v>
      </c>
      <c r="E41" t="s">
        <v>155</v>
      </c>
      <c r="F41" t="str">
        <f>VLOOKUP(CIPA[[#This Row],[NOME]],'CADASTRO'!A:K,5,0)</f>
        <v>AUXILIAR TECNICO</v>
      </c>
      <c r="G41" s="3">
        <v>44545</v>
      </c>
      <c r="H41" s="38">
        <v>730</v>
      </c>
      <c r="I4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IF(G365="01/01/1900", "SEM REGISTRO",
                        IF((G41+H41)&gt;TODAY(), "NO PRAZO", "VENCIDO"
                        )
                    )
                )
            )
        )
    ),"N.A.")</f>
        <v>N.A.</v>
      </c>
      <c r="J41" s="14">
        <f>CIPA[[#This Row],[TREINADO EM]]+CIPA[[#This Row],[VALIDADE]]</f>
        <v>45275</v>
      </c>
      <c r="K41">
        <v>20</v>
      </c>
      <c r="L41" t="s">
        <v>3</v>
      </c>
      <c r="M41" t="str">
        <f>VLOOKUP(CIPA[[#This Row],[NOME]],'CADASTRO'!A:K,6,0)</f>
        <v>DESLIGADO</v>
      </c>
    </row>
    <row r="42" spans="1:13" hidden="1">
      <c r="A42" t="s">
        <v>509</v>
      </c>
      <c r="B42" t="s">
        <v>513</v>
      </c>
      <c r="C42" t="s">
        <v>515</v>
      </c>
      <c r="D42" t="s">
        <v>512</v>
      </c>
      <c r="E42" t="s">
        <v>401</v>
      </c>
      <c r="F42" t="str">
        <f>VLOOKUP(CIPA[[#This Row],[NOME]],'CADASTRO'!A:K,5,0)</f>
        <v>TECNICO MECANICO I</v>
      </c>
      <c r="G42" s="3">
        <v>44545</v>
      </c>
      <c r="H42" s="38">
        <v>730</v>
      </c>
      <c r="I4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IF(G366="01/01/1900", "SEM REGISTRO",
                        IF((G42+H42)&gt;TODAY(), "NO PRAZO", "VENCIDO"
                        )
                    )
                )
            )
        )
    ),"N.A.")</f>
        <v>N.A.</v>
      </c>
      <c r="J42" s="14">
        <f>CIPA[[#This Row],[TREINADO EM]]+CIPA[[#This Row],[VALIDADE]]</f>
        <v>45275</v>
      </c>
      <c r="K42">
        <v>20</v>
      </c>
      <c r="L42" t="s">
        <v>1</v>
      </c>
      <c r="M42" t="str">
        <f>VLOOKUP(CIPA[[#This Row],[NOME]],'CADASTRO'!A:K,6,0)</f>
        <v>ATIVO</v>
      </c>
    </row>
    <row r="43" spans="1:13" hidden="1">
      <c r="A43" t="s">
        <v>516</v>
      </c>
      <c r="B43" t="s">
        <v>517</v>
      </c>
      <c r="C43" t="s">
        <v>119</v>
      </c>
      <c r="D43" t="s">
        <v>512</v>
      </c>
      <c r="E43" t="s">
        <v>114</v>
      </c>
      <c r="F43" t="str">
        <f>VLOOKUP(CIPA[[#This Row],[NOME]],'CADASTRO'!A:K,5,0)</f>
        <v>COORDENADOR CONTROLE DE QUALIDADE</v>
      </c>
      <c r="G43" s="3">
        <v>44172</v>
      </c>
      <c r="H43" s="38">
        <v>730</v>
      </c>
      <c r="I43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IF(G367="01/01/1900", "SEM REGISTRO",
                        IF((G43+H43)&gt;TODAY(), "NO PRAZO", "VENCIDO"
                        )
                    )
                )
            )
        )
    ),"N.A.")</f>
        <v>N.A.</v>
      </c>
      <c r="J43" s="14">
        <f>CIPA[[#This Row],[TREINADO EM]]+CIPA[[#This Row],[VALIDADE]]</f>
        <v>44902</v>
      </c>
      <c r="K43">
        <v>20</v>
      </c>
      <c r="L43" t="s">
        <v>1</v>
      </c>
      <c r="M43" t="str">
        <f>VLOOKUP(CIPA[[#This Row],[NOME]],'CADASTRO'!A:K,6,0)</f>
        <v>TRANSFERIDO</v>
      </c>
    </row>
    <row r="44" spans="1:13" hidden="1">
      <c r="A44" t="s">
        <v>509</v>
      </c>
      <c r="B44" t="s">
        <v>513</v>
      </c>
      <c r="C44" t="s">
        <v>515</v>
      </c>
      <c r="D44" t="s">
        <v>512</v>
      </c>
      <c r="E44" t="s">
        <v>413</v>
      </c>
      <c r="F44" t="str">
        <f>VLOOKUP(CIPA[[#This Row],[NOME]],'CADASTRO'!A:K,5,0)</f>
        <v>ANALISTA PRODUCAO JR</v>
      </c>
      <c r="G44" s="3">
        <v>44545</v>
      </c>
      <c r="H44" s="38">
        <v>730</v>
      </c>
      <c r="I4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IF(G368="01/01/1900", "SEM REGISTRO",
                        IF((G44+H44)&gt;TODAY(), "NO PRAZO", "VENCIDO"
                        )
                    )
                )
            )
        )
    ),"N.A.")</f>
        <v>N.A.</v>
      </c>
      <c r="J44" s="14">
        <f>CIPA[[#This Row],[TREINADO EM]]+CIPA[[#This Row],[VALIDADE]]</f>
        <v>45275</v>
      </c>
      <c r="K44">
        <v>20</v>
      </c>
      <c r="L44" t="s">
        <v>1</v>
      </c>
      <c r="M44" t="str">
        <f>VLOOKUP(CIPA[[#This Row],[NOME]],'CADASTRO'!A:K,6,0)</f>
        <v>ATIVO</v>
      </c>
    </row>
    <row r="45" spans="1:13" hidden="1">
      <c r="A45" t="s">
        <v>516</v>
      </c>
      <c r="B45" t="s">
        <v>517</v>
      </c>
      <c r="C45" t="s">
        <v>119</v>
      </c>
      <c r="D45" t="s">
        <v>512</v>
      </c>
      <c r="E45" t="s">
        <v>416</v>
      </c>
      <c r="F45" t="str">
        <f>VLOOKUP(CIPA[[#This Row],[NOME]],'CADASTRO'!A:K,5,0)</f>
        <v>ENCARREGADO EXPEDICAO</v>
      </c>
      <c r="G45" s="3">
        <v>44172</v>
      </c>
      <c r="H45" s="38">
        <v>730</v>
      </c>
      <c r="I4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IF(G369="01/01/1900", "SEM REGISTRO",
                        IF((G45+H45)&gt;TODAY(), "NO PRAZO", "VENCIDO"
                        )
                    )
                )
            )
        )
    ),"N.A.")</f>
        <v>N.A.</v>
      </c>
      <c r="J45" s="14">
        <f>CIPA[[#This Row],[TREINADO EM]]+CIPA[[#This Row],[VALIDADE]]</f>
        <v>44902</v>
      </c>
      <c r="K45">
        <v>20</v>
      </c>
      <c r="L45" t="s">
        <v>1</v>
      </c>
      <c r="M45" t="str">
        <f>VLOOKUP(CIPA[[#This Row],[NOME]],'CADASTRO'!A:K,6,0)</f>
        <v>ATIVO</v>
      </c>
    </row>
    <row r="46" spans="1:13" hidden="1">
      <c r="A46" t="s">
        <v>509</v>
      </c>
      <c r="B46" t="s">
        <v>513</v>
      </c>
      <c r="C46" t="s">
        <v>515</v>
      </c>
      <c r="D46" t="s">
        <v>512</v>
      </c>
      <c r="E46" t="s">
        <v>416</v>
      </c>
      <c r="F46" t="str">
        <f>VLOOKUP(CIPA[[#This Row],[NOME]],'CADASTRO'!A:K,5,0)</f>
        <v>ENCARREGADO EXPEDICAO</v>
      </c>
      <c r="G46" s="3">
        <v>45267</v>
      </c>
      <c r="H46" s="38">
        <v>730</v>
      </c>
      <c r="I4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IF(G370="01/01/1900", "SEM REGISTRO",
                        IF((G46+H46)&gt;TODAY(), "NO PRAZO", "VENCIDO"
                        )
                    )
                )
            )
        )
    ),"N.A.")</f>
        <v>N.A.</v>
      </c>
      <c r="J46" s="14">
        <f>CIPA[[#This Row],[TREINADO EM]]+CIPA[[#This Row],[VALIDADE]]</f>
        <v>45997</v>
      </c>
      <c r="K46">
        <v>16</v>
      </c>
      <c r="L46" t="s">
        <v>1</v>
      </c>
      <c r="M46" t="str">
        <f>VLOOKUP(CIPA[[#This Row],[NOME]],'CADASTRO'!A:K,6,0)</f>
        <v>ATIVO</v>
      </c>
    </row>
    <row r="47" spans="1:13" hidden="1">
      <c r="A47" t="s">
        <v>509</v>
      </c>
      <c r="B47" t="s">
        <v>513</v>
      </c>
      <c r="C47" t="s">
        <v>515</v>
      </c>
      <c r="D47" t="s">
        <v>512</v>
      </c>
      <c r="E47" t="s">
        <v>419</v>
      </c>
      <c r="F47" t="str">
        <f>VLOOKUP(CIPA[[#This Row],[NOME]],'CADASTRO'!A:K,5,0)</f>
        <v>OPERADOR INDUSTRIAL II</v>
      </c>
      <c r="G47" s="3">
        <v>44581</v>
      </c>
      <c r="H47" s="38">
        <v>730</v>
      </c>
      <c r="I4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IF(G371="01/01/1900",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CIPA[[#This Row],[TREINADO EM]]+CIPA[[#This Row],[VALIDADE]]</f>
        <v>45311</v>
      </c>
      <c r="K47">
        <v>20</v>
      </c>
      <c r="L47" t="s">
        <v>5</v>
      </c>
      <c r="M47" t="str">
        <f>VLOOKUP(CIPA[[#This Row],[NOME]],'CADASTRO'!A:K,6,0)</f>
        <v>ATIVO</v>
      </c>
    </row>
    <row r="48" spans="1:13" hidden="1">
      <c r="A48" t="s">
        <v>509</v>
      </c>
      <c r="B48" t="s">
        <v>513</v>
      </c>
      <c r="C48" t="s">
        <v>514</v>
      </c>
      <c r="D48" t="s">
        <v>512</v>
      </c>
      <c r="E48" t="s">
        <v>419</v>
      </c>
      <c r="F48" t="str">
        <f>VLOOKUP(CIPA[[#This Row],[NOME]],'CADASTRO'!A:K,5,0)</f>
        <v>OPERADOR INDUSTRIAL II</v>
      </c>
      <c r="G48" s="3">
        <v>45300</v>
      </c>
      <c r="H48" s="38">
        <v>730</v>
      </c>
      <c r="I4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IF(G372="01/01/1900",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CIPA[[#This Row],[TREINADO EM]]+CIPA[[#This Row],[VALIDADE]]</f>
        <v>46030</v>
      </c>
      <c r="K48">
        <v>16</v>
      </c>
      <c r="L48" t="s">
        <v>5</v>
      </c>
      <c r="M48" t="str">
        <f>VLOOKUP(CIPA[[#This Row],[NOME]],'CADASTRO'!A:K,6,0)</f>
        <v>ATIVO</v>
      </c>
    </row>
    <row r="49" spans="1:13" hidden="1">
      <c r="A49" t="s">
        <v>516</v>
      </c>
      <c r="B49" t="s">
        <v>517</v>
      </c>
      <c r="C49" t="s">
        <v>119</v>
      </c>
      <c r="D49" t="s">
        <v>512</v>
      </c>
      <c r="E49" t="s">
        <v>119</v>
      </c>
      <c r="F49" t="str">
        <f>VLOOKUP(CIPA[[#This Row],[NOME]],'CADASTRO'!A:K,5,0)</f>
        <v>TECNICO SEGURANCA TRABALHO</v>
      </c>
      <c r="G49" s="3">
        <v>44172</v>
      </c>
      <c r="H49" s="38">
        <v>730</v>
      </c>
      <c r="I4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IF(G373="01/01/1900", "SEM REGISTRO",
                        IF((G49+H49)&gt;TODAY(), "NO PRAZO", "VENCIDO"
                        )
                    )
                )
            )
        )
    ),"N.A.")</f>
        <v>N.A.</v>
      </c>
      <c r="J49" s="14">
        <f>CIPA[[#This Row],[TREINADO EM]]+CIPA[[#This Row],[VALIDADE]]</f>
        <v>44902</v>
      </c>
      <c r="K49">
        <v>20</v>
      </c>
      <c r="L49" t="s">
        <v>1</v>
      </c>
      <c r="M49" t="str">
        <f>VLOOKUP(CIPA[[#This Row],[NOME]],'CADASTRO'!A:K,6,0)</f>
        <v>DESLIGADO</v>
      </c>
    </row>
    <row r="50" spans="1:13">
      <c r="A50" t="s">
        <v>509</v>
      </c>
      <c r="B50" t="s">
        <v>510</v>
      </c>
      <c r="C50" t="s">
        <v>511</v>
      </c>
      <c r="D50" t="s">
        <v>512</v>
      </c>
      <c r="E50" t="s">
        <v>425</v>
      </c>
      <c r="F50" t="str">
        <f>VLOOKUP(CIPA[[#This Row],[NOME]],'CADASTRO'!A:K,5,0)</f>
        <v>ANALISTA LOGISTICA JR</v>
      </c>
      <c r="G50" s="3">
        <v>46001</v>
      </c>
      <c r="H50" s="38">
        <v>730</v>
      </c>
      <c r="I5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IF(G374="01/01/1900",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CIPA[[#This Row],[TREINADO EM]]+CIPA[[#This Row],[VALIDADE]]</f>
        <v>46731</v>
      </c>
      <c r="K50">
        <v>16</v>
      </c>
      <c r="L50" t="s">
        <v>3</v>
      </c>
      <c r="M50" t="str">
        <f>VLOOKUP(CIPA[[#This Row],[NOME]],'CADASTRO'!A:K,6,0)</f>
        <v>ATIVO</v>
      </c>
    </row>
    <row r="51" spans="1:13" hidden="1">
      <c r="A51" t="s">
        <v>509</v>
      </c>
      <c r="B51" t="s">
        <v>513</v>
      </c>
      <c r="C51" t="s">
        <v>515</v>
      </c>
      <c r="D51" t="s">
        <v>512</v>
      </c>
      <c r="E51" t="s">
        <v>45</v>
      </c>
      <c r="F51" t="str">
        <f>VLOOKUP(CIPA[[#This Row],[NOME]],'CADASTRO'!A:K,5,0)</f>
        <v>COORDENADOR PRODUCAO</v>
      </c>
      <c r="G51" s="3">
        <v>44900</v>
      </c>
      <c r="H51" s="38">
        <v>730</v>
      </c>
      <c r="I5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IF(G375="01/01/1900", "SEM REGISTRO",
                        IF((G51+H51)&gt;TODAY(), "NO PRAZO", "VENCIDO"
                        )
                    )
                )
            )
        )
    ),"N.A.")</f>
        <v>N.A.</v>
      </c>
      <c r="J51" s="14">
        <f>CIPA[[#This Row],[TREINADO EM]]+CIPA[[#This Row],[VALIDADE]]</f>
        <v>45630</v>
      </c>
      <c r="K51">
        <v>20</v>
      </c>
      <c r="L51" t="s">
        <v>1</v>
      </c>
      <c r="M51" t="str">
        <f>VLOOKUP(CIPA[[#This Row],[NOME]],'CADASTRO'!A:K,6,0)</f>
        <v>TRANSFERIDO</v>
      </c>
    </row>
    <row r="52" spans="1:13" hidden="1">
      <c r="A52" t="s">
        <v>509</v>
      </c>
      <c r="B52" t="s">
        <v>513</v>
      </c>
      <c r="C52" t="s">
        <v>515</v>
      </c>
      <c r="D52" t="s">
        <v>512</v>
      </c>
      <c r="E52" t="s">
        <v>73</v>
      </c>
      <c r="F52" t="str">
        <f>VLOOKUP(CIPA[[#This Row],[NOME]],'CADASTRO'!A:K,5,0)</f>
        <v>COORDENADOR PRODUCAO</v>
      </c>
      <c r="G52" s="3">
        <v>44592</v>
      </c>
      <c r="H52" s="38">
        <v>730</v>
      </c>
      <c r="I5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IF(G376="01/01/1900", "SEM REGISTRO",
                        IF((G52+H52)&gt;TODAY(), "NO PRAZO", "VENCIDO"
                        )
                    )
                )
            )
        )
    ),"N.A.")</f>
        <v>N.A.</v>
      </c>
      <c r="J52" s="14">
        <f>CIPA[[#This Row],[TREINADO EM]]+CIPA[[#This Row],[VALIDADE]]</f>
        <v>45322</v>
      </c>
      <c r="K52">
        <v>20</v>
      </c>
      <c r="L52" t="s">
        <v>3</v>
      </c>
      <c r="M52" t="str">
        <f>VLOOKUP(CIPA[[#This Row],[NOME]],'CADASTRO'!A:K,6,0)</f>
        <v>DESLIGADO</v>
      </c>
    </row>
    <row r="53" spans="1:13" hidden="1">
      <c r="A53" t="s">
        <v>509</v>
      </c>
      <c r="B53" t="s">
        <v>513</v>
      </c>
      <c r="C53" t="s">
        <v>515</v>
      </c>
      <c r="D53" t="s">
        <v>512</v>
      </c>
      <c r="E53" t="s">
        <v>428</v>
      </c>
      <c r="F53" t="str">
        <f>VLOOKUP(CIPA[[#This Row],[NOME]],'CADASTRO'!A:K,5,0)</f>
        <v>ANALISTA PROCESSOS</v>
      </c>
      <c r="G53" s="3">
        <v>44900</v>
      </c>
      <c r="H53" s="38">
        <v>730</v>
      </c>
      <c r="I53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IF(G377="01/01/1900", "SEM REGISTRO",
                        IF((G53+H53)&gt;TODAY(), "NO PRAZO", "VENCIDO"
                        )
                    )
                )
            )
        )
    ),"N.A.")</f>
        <v>N.A.</v>
      </c>
      <c r="J53" s="14">
        <f>CIPA[[#This Row],[TREINADO EM]]+CIPA[[#This Row],[VALIDADE]]</f>
        <v>45630</v>
      </c>
      <c r="K53">
        <v>20</v>
      </c>
      <c r="L53" t="s">
        <v>1</v>
      </c>
      <c r="M53" t="str">
        <f>VLOOKUP(CIPA[[#This Row],[NOME]],'CADASTRO'!A:K,6,0)</f>
        <v>ATIVO</v>
      </c>
    </row>
    <row r="54" spans="1:13" hidden="1">
      <c r="A54" t="s">
        <v>509</v>
      </c>
      <c r="B54" t="s">
        <v>510</v>
      </c>
      <c r="C54" t="s">
        <v>511</v>
      </c>
      <c r="D54" t="s">
        <v>512</v>
      </c>
      <c r="E54" t="s">
        <v>428</v>
      </c>
      <c r="F54" t="str">
        <f>VLOOKUP(CIPA[[#This Row],[NOME]],'CADASTRO'!A:K,5,0)</f>
        <v>ANALISTA PROCESSOS</v>
      </c>
      <c r="G54" s="3">
        <v>45629</v>
      </c>
      <c r="H54" s="38">
        <v>730</v>
      </c>
      <c r="I54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IF(G378="01/01/1900",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CIPA[[#This Row],[TREINADO EM]]+CIPA[[#This Row],[VALIDADE]]</f>
        <v>46359</v>
      </c>
      <c r="K54">
        <v>16</v>
      </c>
      <c r="L54" t="s">
        <v>5</v>
      </c>
      <c r="M54" t="str">
        <f>VLOOKUP(CIPA[[#This Row],[NOME]],'CADASTRO'!A:K,6,0)</f>
        <v>ATIVO</v>
      </c>
    </row>
    <row r="55" spans="1:13">
      <c r="A55" t="s">
        <v>509</v>
      </c>
      <c r="B55" t="s">
        <v>510</v>
      </c>
      <c r="C55" t="s">
        <v>511</v>
      </c>
      <c r="D55" t="s">
        <v>512</v>
      </c>
      <c r="E55" t="s">
        <v>431</v>
      </c>
      <c r="F55" t="str">
        <f>VLOOKUP(CIPA[[#This Row],[NOME]],'CADASTRO'!A:K,5,0)</f>
        <v>ANALISTA PROJETOS PL</v>
      </c>
      <c r="G55" s="3">
        <v>46001</v>
      </c>
      <c r="H55" s="38">
        <v>730</v>
      </c>
      <c r="I55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IF(G379="01/01/1900",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CIPA[[#This Row],[TREINADO EM]]+CIPA[[#This Row],[VALIDADE]]</f>
        <v>46731</v>
      </c>
      <c r="K55">
        <v>16</v>
      </c>
      <c r="L55" t="s">
        <v>3</v>
      </c>
      <c r="M55" t="str">
        <f>VLOOKUP(CIPA[[#This Row],[NOME]],'CADASTRO'!A:K,6,0)</f>
        <v>ATIVO</v>
      </c>
    </row>
    <row r="56" spans="1:13" hidden="1">
      <c r="A56" t="s">
        <v>509</v>
      </c>
      <c r="B56" t="s">
        <v>513</v>
      </c>
      <c r="C56" t="s">
        <v>515</v>
      </c>
      <c r="D56" t="s">
        <v>512</v>
      </c>
      <c r="E56" t="s">
        <v>433</v>
      </c>
      <c r="F56" t="str">
        <f>VLOOKUP(CIPA[[#This Row],[NOME]],'CADASTRO'!A:K,5,0)</f>
        <v>ANALISTA SEGURANCA TRABALHO E MEIO</v>
      </c>
      <c r="G56" s="3">
        <v>44900</v>
      </c>
      <c r="H56" s="38">
        <v>730</v>
      </c>
      <c r="I56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IF(G380="01/01/1900", "SEM REGISTRO",
                        IF((G56+H56)&gt;TODAY(), "NO PRAZO", "VENCIDO"
                        )
                    )
                )
            )
        )
    ),"N.A.")</f>
        <v>N.A.</v>
      </c>
      <c r="J56" s="14">
        <f>CIPA[[#This Row],[TREINADO EM]]+CIPA[[#This Row],[VALIDADE]]</f>
        <v>45630</v>
      </c>
      <c r="K56">
        <v>20</v>
      </c>
      <c r="L56" t="s">
        <v>1</v>
      </c>
      <c r="M56" t="str">
        <f>VLOOKUP(CIPA[[#This Row],[NOME]],'CADASTRO'!A:K,6,0)</f>
        <v>ATIVO</v>
      </c>
    </row>
    <row r="57" spans="1:13">
      <c r="A57" t="s">
        <v>509</v>
      </c>
      <c r="B57" t="s">
        <v>510</v>
      </c>
      <c r="C57" t="s">
        <v>511</v>
      </c>
      <c r="D57" t="s">
        <v>512</v>
      </c>
      <c r="E57" t="s">
        <v>433</v>
      </c>
      <c r="F57" t="str">
        <f>VLOOKUP(CIPA[[#This Row],[NOME]],'CADASTRO'!A:K,5,0)</f>
        <v>ANALISTA SEGURANCA TRABALHO E MEIO</v>
      </c>
      <c r="G57" s="3">
        <v>45629</v>
      </c>
      <c r="H57" s="38">
        <v>730</v>
      </c>
      <c r="I57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IF(G381="01/01/1900",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CIPA[[#This Row],[TREINADO EM]]+CIPA[[#This Row],[VALIDADE]]</f>
        <v>46359</v>
      </c>
      <c r="K57">
        <v>16</v>
      </c>
      <c r="L57" t="s">
        <v>3</v>
      </c>
      <c r="M57" t="str">
        <f>VLOOKUP(CIPA[[#This Row],[NOME]],'CADASTRO'!A:K,6,0)</f>
        <v>ATIVO</v>
      </c>
    </row>
    <row r="58" spans="1:13" hidden="1">
      <c r="A58" t="s">
        <v>516</v>
      </c>
      <c r="B58" t="s">
        <v>517</v>
      </c>
      <c r="C58" t="s">
        <v>119</v>
      </c>
      <c r="D58" t="s">
        <v>512</v>
      </c>
      <c r="E58" t="s">
        <v>60</v>
      </c>
      <c r="F58" t="str">
        <f>VLOOKUP(CIPA[[#This Row],[NOME]],'CADASTRO'!A:K,5,0)</f>
        <v>OPERADOR INDUSTRIAL II</v>
      </c>
      <c r="G58" s="3">
        <v>44172</v>
      </c>
      <c r="H58" s="38">
        <v>730</v>
      </c>
      <c r="I58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IF(G382="01/01/1900", "SEM REGISTRO",
                        IF((G58+H58)&gt;TODAY(), "NO PRAZO", "VENCIDO"
                        )
                    )
                )
            )
        )
    ),"N.A.")</f>
        <v>N.A.</v>
      </c>
      <c r="J58" s="14">
        <f>CIPA[[#This Row],[TREINADO EM]]+CIPA[[#This Row],[VALIDADE]]</f>
        <v>44902</v>
      </c>
      <c r="K58">
        <v>20</v>
      </c>
      <c r="L58" t="s">
        <v>1</v>
      </c>
      <c r="M58" t="str">
        <f>VLOOKUP(CIPA[[#This Row],[NOME]],'CADASTRO'!A:K,6,0)</f>
        <v>DESLIGADO</v>
      </c>
    </row>
    <row r="59" spans="1:13">
      <c r="A59" t="s">
        <v>509</v>
      </c>
      <c r="B59" t="s">
        <v>510</v>
      </c>
      <c r="C59" t="s">
        <v>511</v>
      </c>
      <c r="D59" t="s">
        <v>512</v>
      </c>
      <c r="E59" t="s">
        <v>446</v>
      </c>
      <c r="F59" t="str">
        <f>VLOOKUP(CIPA[[#This Row],[NOME]],'CADASTRO'!A:K,5,0)</f>
        <v>OPERADOR INDUSTRIAL III</v>
      </c>
      <c r="G59" s="3">
        <v>46001</v>
      </c>
      <c r="H59" s="38">
        <v>730</v>
      </c>
      <c r="I59" s="42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IF(G383="01/01/1900",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CIPA[[#This Row],[TREINADO EM]]+CIPA[[#This Row],[VALIDADE]]</f>
        <v>46731</v>
      </c>
      <c r="K59">
        <v>16</v>
      </c>
      <c r="L59" t="s">
        <v>3</v>
      </c>
      <c r="M59" t="str">
        <f>VLOOKUP(CIPA[[#This Row],[NOME]],'CADASTRO'!A:K,6,0)</f>
        <v>ATIVO</v>
      </c>
    </row>
  </sheetData>
  <sheetProtection sort="0" autoFilter="0"/>
  <phoneticPr fontId="6" type="noConversion"/>
  <conditionalFormatting sqref="I2:I59">
    <cfRule type="cellIs" dxfId="1126" priority="1" operator="equal">
      <formula>"REPROVADO"</formula>
    </cfRule>
    <cfRule type="cellIs" dxfId="1125" priority="2" stopIfTrue="1" operator="equal">
      <formula>"HISTORICO"</formula>
    </cfRule>
  </conditionalFormatting>
  <conditionalFormatting sqref="I2:J59">
    <cfRule type="cellIs" dxfId="1124" priority="4" stopIfTrue="1" operator="equal">
      <formula>"N.A."</formula>
    </cfRule>
    <cfRule type="cellIs" dxfId="1123" priority="5" stopIfTrue="1" operator="equal">
      <formula>"NO PRAZO"</formula>
    </cfRule>
    <cfRule type="cellIs" dxfId="1122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CF366D-AC3F-4FC3-B8D6-C079B30340C7}">
          <x14:formula1>
            <xm:f>'BASE '!$A$2:$A$6</xm:f>
          </x14:formula1>
          <xm:sqref>L2:L59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6606-0E6C-4747-B43E-875F065AAC1D}">
  <sheetPr codeName="Planilha29">
    <tabColor rgb="FFC00000"/>
  </sheetPr>
  <dimension ref="A1:S629"/>
  <sheetViews>
    <sheetView zoomScale="70" zoomScaleNormal="70" workbookViewId="0">
      <pane ySplit="1" topLeftCell="A2" activePane="bottomLeft" state="frozen"/>
      <selection pane="bottomLeft" activeCell="I2" sqref="I2"/>
    </sheetView>
  </sheetViews>
  <sheetFormatPr defaultColWidth="8.7109375" defaultRowHeight="14.45"/>
  <cols>
    <col min="1" max="1" width="13.28515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28515625" bestFit="1" customWidth="1"/>
    <col min="6" max="6" width="36.42578125" bestFit="1" customWidth="1"/>
    <col min="7" max="7" width="18.28515625" bestFit="1" customWidth="1"/>
    <col min="8" max="8" width="14.5703125" style="38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13.28515625" bestFit="1" customWidth="1"/>
    <col min="16" max="16" width="8.7109375" customWidth="1"/>
    <col min="18" max="18" width="17.42578125" customWidth="1"/>
  </cols>
  <sheetData>
    <row r="1" spans="1:19" ht="15" thickBot="1">
      <c r="A1" s="30" t="s">
        <v>499</v>
      </c>
      <c r="B1" s="30" t="s">
        <v>500</v>
      </c>
      <c r="C1" s="30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40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  <c r="Q1" s="109" t="s">
        <v>519</v>
      </c>
      <c r="R1" s="110"/>
      <c r="S1" s="80" t="str">
        <f>IF(OR(COUNTIFS(E:E,B2,I:I,"NO PRAZO")&gt;1,
        COUNTIFS(E:E,B2,I:I,"VENCIDO")&gt;1,
        AND(COUNTIFS(E:E,B2,I:I,"NO PRAZO")&gt;=1,
            COUNTIFS(E:E,B2,I:I,"VENCIDO")&gt;=1)),
    "TREINAMENTO NÃO RECEBEU RECICLADO",
    "OK")</f>
        <v>OK</v>
      </c>
    </row>
    <row r="2" spans="1:19">
      <c r="A2" t="s">
        <v>516</v>
      </c>
      <c r="B2" t="s">
        <v>517</v>
      </c>
      <c r="C2" t="s">
        <v>381</v>
      </c>
      <c r="D2" t="s">
        <v>520</v>
      </c>
      <c r="E2" t="s">
        <v>323</v>
      </c>
      <c r="F2" t="str">
        <f>VLOOKUP(EPI[[#This Row],[NOME]],'CADASTRO'!A:K,5,0)</f>
        <v>OPERADOR INDUSTRIAL I</v>
      </c>
      <c r="G2" s="44">
        <v>46119</v>
      </c>
      <c r="H2" s="38">
        <v>365</v>
      </c>
      <c r="I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IF(G391="01/01/1900", "SEM REGISTRO",
                        IF((G2+H2)&gt;TODAY(), "NO PRAZO", "VENCIDO"
                        )
                    )
                )
            )
        )
    ),"N.A.")</f>
        <v>NO PRAZO</v>
      </c>
      <c r="J2" s="14">
        <f>EPI[[#This Row],[TREINADO EM]]+EPI[[#This Row],[VALIDADE]]</f>
        <v>46484</v>
      </c>
      <c r="K2">
        <v>0.15</v>
      </c>
      <c r="L2" t="s">
        <v>3</v>
      </c>
      <c r="M2" t="str">
        <f>VLOOKUP(EPI[[#This Row],[NOME]],'CADASTRO'!A:K,6,0)</f>
        <v>ATIVO</v>
      </c>
      <c r="N2" s="63" t="s">
        <v>521</v>
      </c>
    </row>
    <row r="3" spans="1:19">
      <c r="A3" t="s">
        <v>516</v>
      </c>
      <c r="B3" t="s">
        <v>517</v>
      </c>
      <c r="C3" t="s">
        <v>381</v>
      </c>
      <c r="D3" t="s">
        <v>520</v>
      </c>
      <c r="E3" t="s">
        <v>319</v>
      </c>
      <c r="F3" t="str">
        <f>VLOOKUP(EPI[[#This Row],[NOME]],'CADASTRO'!A:K,5,0)</f>
        <v>TECNICO MECANICO II</v>
      </c>
      <c r="G3" s="44">
        <v>45092</v>
      </c>
      <c r="H3" s="38">
        <v>365</v>
      </c>
      <c r="I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IF(G392="01/01/1900", "SEM REGISTRO",
                        IF((G3+H3)&gt;TODAY(), "NO PRAZO", "VENCIDO"
                        )
                    )
                )
            )
        )
    ),"N.A.")</f>
        <v>HISTORICO</v>
      </c>
      <c r="J3" s="14">
        <f>EPI[[#This Row],[TREINADO EM]]+EPI[[#This Row],[VALIDADE]]</f>
        <v>45457</v>
      </c>
      <c r="K3">
        <v>1</v>
      </c>
      <c r="L3" t="s">
        <v>5</v>
      </c>
      <c r="M3" t="str">
        <f>VLOOKUP(EPI[[#This Row],[NOME]],'CADASTRO'!A:K,6,0)</f>
        <v>ATIVO</v>
      </c>
    </row>
    <row r="4" spans="1:19">
      <c r="A4" t="s">
        <v>516</v>
      </c>
      <c r="B4" t="s">
        <v>517</v>
      </c>
      <c r="C4" t="s">
        <v>102</v>
      </c>
      <c r="D4" t="s">
        <v>520</v>
      </c>
      <c r="E4" t="s">
        <v>319</v>
      </c>
      <c r="F4" t="str">
        <f>VLOOKUP(EPI[[#This Row],[NOME]],'CADASTRO'!A:K,5,0)</f>
        <v>TECNICO MECANICO II</v>
      </c>
      <c r="G4" s="44">
        <v>45279</v>
      </c>
      <c r="H4" s="38">
        <v>365</v>
      </c>
      <c r="I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IF(G393="01/01/1900", "SEM REGISTRO",
                        IF((G4+H4)&gt;TODAY(), "NO PRAZO", "VENCIDO"
                        )
                    )
                )
            )
        )
    ),"N.A.")</f>
        <v>HISTORICO</v>
      </c>
      <c r="J4" s="14">
        <f>EPI[[#This Row],[TREINADO EM]]+EPI[[#This Row],[VALIDADE]]</f>
        <v>45644</v>
      </c>
      <c r="K4">
        <v>1</v>
      </c>
      <c r="L4" t="s">
        <v>5</v>
      </c>
      <c r="M4" t="str">
        <f>VLOOKUP(EPI[[#This Row],[NOME]],'CADASTRO'!A:K,6,0)</f>
        <v>ATIVO</v>
      </c>
    </row>
    <row r="5" spans="1:19">
      <c r="A5" t="s">
        <v>516</v>
      </c>
      <c r="B5" t="s">
        <v>517</v>
      </c>
      <c r="C5" t="s">
        <v>381</v>
      </c>
      <c r="D5" t="s">
        <v>520</v>
      </c>
      <c r="E5" s="11" t="s">
        <v>319</v>
      </c>
      <c r="F5" t="str">
        <f>VLOOKUP(EPI[[#This Row],[NOME]],'CADASTRO'!A:K,5,0)</f>
        <v>TECNICO MECANICO II</v>
      </c>
      <c r="G5" s="44">
        <v>46293</v>
      </c>
      <c r="H5" s="38">
        <v>365</v>
      </c>
      <c r="I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IF(G394="01/01/1900", "SEM REGISTRO",
                        IF((G5+H5)&gt;TODAY(), "NO PRAZO", "VENCIDO"
                        )
                    )
                )
            )
        )
    ),"N.A.")</f>
        <v>NO PRAZO</v>
      </c>
      <c r="J5" s="14">
        <f>EPI[[#This Row],[TREINADO EM]]+EPI[[#This Row],[VALIDADE]]</f>
        <v>46658</v>
      </c>
      <c r="K5">
        <v>1</v>
      </c>
      <c r="L5" t="s">
        <v>3</v>
      </c>
      <c r="M5" t="str">
        <f>VLOOKUP(EPI[[#This Row],[NOME]],'CADASTRO'!A:K,6,0)</f>
        <v>ATIVO</v>
      </c>
      <c r="N5" s="63"/>
    </row>
    <row r="6" spans="1:19">
      <c r="A6" t="s">
        <v>516</v>
      </c>
      <c r="B6" t="s">
        <v>517</v>
      </c>
      <c r="C6" t="s">
        <v>381</v>
      </c>
      <c r="D6" t="s">
        <v>520</v>
      </c>
      <c r="E6" t="s">
        <v>322</v>
      </c>
      <c r="F6" t="str">
        <f>VLOOKUP(EPI[[#This Row],[NOME]],'CADASTRO'!A:K,5,0)</f>
        <v>OPERADOR INDUSTRIAL II</v>
      </c>
      <c r="G6" s="44">
        <v>44928</v>
      </c>
      <c r="H6" s="38">
        <v>365</v>
      </c>
      <c r="I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IF(G395="01/01/1900", "SEM REGISTRO",
                        IF((G6+H6)&gt;TODAY(), "NO PRAZO", "VENCIDO"
                        )
                    )
                )
            )
        )
    ),"N.A.")</f>
        <v>HISTORICO</v>
      </c>
      <c r="J6" s="14">
        <f>EPI[[#This Row],[TREINADO EM]]+EPI[[#This Row],[VALIDADE]]</f>
        <v>45293</v>
      </c>
      <c r="K6">
        <v>1</v>
      </c>
      <c r="L6" t="s">
        <v>5</v>
      </c>
      <c r="M6" t="str">
        <f>VLOOKUP(EPI[[#This Row],[NOME]],'CADASTRO'!A:K,6,0)</f>
        <v>ATIVO</v>
      </c>
    </row>
    <row r="7" spans="1:19">
      <c r="A7" t="s">
        <v>516</v>
      </c>
      <c r="B7" t="s">
        <v>517</v>
      </c>
      <c r="C7" t="s">
        <v>102</v>
      </c>
      <c r="D7" t="s">
        <v>520</v>
      </c>
      <c r="E7" t="s">
        <v>322</v>
      </c>
      <c r="F7" t="str">
        <f>VLOOKUP(EPI[[#This Row],[NOME]],'CADASTRO'!A:K,5,0)</f>
        <v>OPERADOR INDUSTRIAL II</v>
      </c>
      <c r="G7" s="44">
        <v>45279</v>
      </c>
      <c r="H7" s="38">
        <v>365</v>
      </c>
      <c r="I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IF(G396="01/01/1900", "SEM REGISTRO",
                        IF((G7+H7)&gt;TODAY(), "NO PRAZO", "VENCIDO"
                        )
                    )
                )
            )
        )
    ),"N.A.")</f>
        <v>HISTORICO</v>
      </c>
      <c r="J7" s="14">
        <f>EPI[[#This Row],[TREINADO EM]]+EPI[[#This Row],[VALIDADE]]</f>
        <v>45644</v>
      </c>
      <c r="K7">
        <v>1</v>
      </c>
      <c r="L7" t="s">
        <v>5</v>
      </c>
      <c r="M7" t="str">
        <f>VLOOKUP(EPI[[#This Row],[NOME]],'CADASTRO'!A:K,6,0)</f>
        <v>ATIVO</v>
      </c>
    </row>
    <row r="8" spans="1:19">
      <c r="A8" t="s">
        <v>516</v>
      </c>
      <c r="B8" t="s">
        <v>517</v>
      </c>
      <c r="C8" t="s">
        <v>381</v>
      </c>
      <c r="D8" t="s">
        <v>520</v>
      </c>
      <c r="E8" t="s">
        <v>322</v>
      </c>
      <c r="F8" t="str">
        <f>VLOOKUP(EPI[[#This Row],[NOME]],'CADASTRO'!A:K,5,0)</f>
        <v>OPERADOR INDUSTRIAL II</v>
      </c>
      <c r="G8" s="44">
        <v>45645</v>
      </c>
      <c r="H8" s="38">
        <v>365</v>
      </c>
      <c r="I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IF(G397="01/01/1900", "SEM REGISTRO",
                        IF((G8+H8)&gt;TODAY(), "NO PRAZO", "VENCIDO"
                        )
                    )
                )
            )
        )
    ),"N.A.")</f>
        <v>HISTORICO</v>
      </c>
      <c r="J8" s="14">
        <f>EPI[[#This Row],[TREINADO EM]]+EPI[[#This Row],[VALIDADE]]</f>
        <v>46010</v>
      </c>
      <c r="K8">
        <v>1</v>
      </c>
      <c r="L8" t="s">
        <v>5</v>
      </c>
      <c r="M8" t="str">
        <f>VLOOKUP(EPI[[#This Row],[NOME]],'CADASTRO'!A:K,6,0)</f>
        <v>ATIVO</v>
      </c>
    </row>
    <row r="9" spans="1:19">
      <c r="A9" t="s">
        <v>516</v>
      </c>
      <c r="B9" t="s">
        <v>517</v>
      </c>
      <c r="C9" t="s">
        <v>381</v>
      </c>
      <c r="D9" t="s">
        <v>520</v>
      </c>
      <c r="E9" t="s">
        <v>322</v>
      </c>
      <c r="F9" t="str">
        <f>VLOOKUP(EPI[[#This Row],[NOME]],'CADASTRO'!A:K,5,0)</f>
        <v>OPERADOR INDUSTRIAL II</v>
      </c>
      <c r="G9" s="44">
        <v>46009</v>
      </c>
      <c r="H9" s="38">
        <v>365</v>
      </c>
      <c r="I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IF(G398="01/01/1900", "SEM REGISTRO",
                        IF((G9+H9)&gt;TODAY(), "NO PRAZO", "VENCIDO"
                        )
                    )
                )
            )
        )
    ),"N.A.")</f>
        <v>HISTORICO</v>
      </c>
      <c r="J9" s="14">
        <f>EPI[[#This Row],[TREINADO EM]]+EPI[[#This Row],[VALIDADE]]</f>
        <v>46374</v>
      </c>
      <c r="K9">
        <v>1</v>
      </c>
      <c r="L9" t="s">
        <v>5</v>
      </c>
      <c r="M9" t="str">
        <f>VLOOKUP(EPI[[#This Row],[NOME]],'CADASTRO'!A:K,6,0)</f>
        <v>ATIVO</v>
      </c>
      <c r="N9" s="63"/>
    </row>
    <row r="10" spans="1:19">
      <c r="A10" t="s">
        <v>516</v>
      </c>
      <c r="B10" t="s">
        <v>517</v>
      </c>
      <c r="C10" t="s">
        <v>381</v>
      </c>
      <c r="D10" t="s">
        <v>520</v>
      </c>
      <c r="E10" t="s">
        <v>322</v>
      </c>
      <c r="F10" t="str">
        <f>VLOOKUP(EPI[[#This Row],[NOME]],'CADASTRO'!A:K,5,0)</f>
        <v>OPERADOR INDUSTRIAL II</v>
      </c>
      <c r="G10" s="44">
        <v>46211.536111111098</v>
      </c>
      <c r="H10" s="38">
        <v>183</v>
      </c>
      <c r="I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IF(G399="01/01/1900",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EPI[[#This Row],[TREINADO EM]]+EPI[[#This Row],[VALIDADE]]</f>
        <v>46394.536111111098</v>
      </c>
      <c r="K10">
        <v>1</v>
      </c>
      <c r="L10" t="s">
        <v>3</v>
      </c>
      <c r="M10" t="str">
        <f>VLOOKUP(EPI[[#This Row],[NOME]],'CADASTRO'!A:K,6,0)</f>
        <v>ATIVO</v>
      </c>
      <c r="N10" s="63" t="s">
        <v>522</v>
      </c>
    </row>
    <row r="11" spans="1:19">
      <c r="A11" t="s">
        <v>516</v>
      </c>
      <c r="B11" t="s">
        <v>517</v>
      </c>
      <c r="C11" t="s">
        <v>102</v>
      </c>
      <c r="D11" t="s">
        <v>520</v>
      </c>
      <c r="E11" t="s">
        <v>186</v>
      </c>
      <c r="F11" t="str">
        <f>VLOOKUP(EPI[[#This Row],[NOME]],'CADASTRO'!A:K,5,0)</f>
        <v>OPERADOR LOGISTICO I</v>
      </c>
      <c r="G11" s="44">
        <v>45253</v>
      </c>
      <c r="H11" s="38">
        <v>365</v>
      </c>
      <c r="I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IF(G400="01/01/1900", "SEM REGISTRO",
                        IF((G11+H11)&gt;TODAY(), "NO PRAZO", "VENCIDO"
                        )
                    )
                )
            )
        )
    ),"N.A.")</f>
        <v>N.A.</v>
      </c>
      <c r="J11" s="14">
        <f>EPI[[#This Row],[TREINADO EM]]+EPI[[#This Row],[VALIDADE]]</f>
        <v>45618</v>
      </c>
      <c r="K11">
        <v>1</v>
      </c>
      <c r="L11" t="s">
        <v>5</v>
      </c>
      <c r="M11" t="str">
        <f>VLOOKUP(EPI[[#This Row],[NOME]],'CADASTRO'!A:K,6,0)</f>
        <v>DESLIGADO</v>
      </c>
    </row>
    <row r="12" spans="1:19">
      <c r="A12" t="s">
        <v>516</v>
      </c>
      <c r="B12" t="s">
        <v>517</v>
      </c>
      <c r="C12" t="s">
        <v>102</v>
      </c>
      <c r="D12" t="s">
        <v>520</v>
      </c>
      <c r="E12" t="s">
        <v>186</v>
      </c>
      <c r="F12" t="str">
        <f>VLOOKUP(EPI[[#This Row],[NOME]],'CADASTRO'!A:K,5,0)</f>
        <v>OPERADOR LOGISTICO I</v>
      </c>
      <c r="G12" s="44">
        <v>45279</v>
      </c>
      <c r="H12" s="38">
        <v>365</v>
      </c>
      <c r="I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IF(G401="01/01/1900", "SEM REGISTRO",
                        IF((G12+H12)&gt;TODAY(), "NO PRAZO", "VENCIDO"
                        )
                    )
                )
            )
        )
    ),"N.A.")</f>
        <v>N.A.</v>
      </c>
      <c r="J12" s="14">
        <f>EPI[[#This Row],[TREINADO EM]]+EPI[[#This Row],[VALIDADE]]</f>
        <v>45644</v>
      </c>
      <c r="K12">
        <v>1</v>
      </c>
      <c r="L12" t="s">
        <v>5</v>
      </c>
      <c r="M12" t="str">
        <f>VLOOKUP(EPI[[#This Row],[NOME]],'CADASTRO'!A:K,6,0)</f>
        <v>DESLIGADO</v>
      </c>
    </row>
    <row r="13" spans="1:19">
      <c r="A13" t="s">
        <v>516</v>
      </c>
      <c r="B13" t="s">
        <v>517</v>
      </c>
      <c r="C13" t="s">
        <v>76</v>
      </c>
      <c r="D13" t="s">
        <v>520</v>
      </c>
      <c r="E13" t="s">
        <v>186</v>
      </c>
      <c r="F13" t="str">
        <f>VLOOKUP(EPI[[#This Row],[NOME]],'CADASTRO'!A:K,5,0)</f>
        <v>OPERADOR LOGISTICO I</v>
      </c>
      <c r="G13" s="44">
        <v>45645</v>
      </c>
      <c r="H13" s="38">
        <v>365</v>
      </c>
      <c r="I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IF(G402="01/01/1900", "SEM REGISTRO",
                        IF((G13+H13)&gt;TODAY(), "NO PRAZO", "VENCIDO"
                        )
                    )
                )
            )
        )
    ),"N.A.")</f>
        <v>N.A.</v>
      </c>
      <c r="J13" s="14">
        <f>EPI[[#This Row],[TREINADO EM]]+EPI[[#This Row],[VALIDADE]]</f>
        <v>46010</v>
      </c>
      <c r="K13">
        <v>1</v>
      </c>
      <c r="L13" t="s">
        <v>5</v>
      </c>
      <c r="M13" t="str">
        <f>VLOOKUP(EPI[[#This Row],[NOME]],'CADASTRO'!A:K,6,0)</f>
        <v>DESLIGADO</v>
      </c>
    </row>
    <row r="14" spans="1:19">
      <c r="A14" t="s">
        <v>516</v>
      </c>
      <c r="B14" t="s">
        <v>517</v>
      </c>
      <c r="C14" t="s">
        <v>381</v>
      </c>
      <c r="D14" t="s">
        <v>520</v>
      </c>
      <c r="E14" t="s">
        <v>186</v>
      </c>
      <c r="F14" t="str">
        <f>VLOOKUP(EPI[[#This Row],[NOME]],'CADASTRO'!A:K,5,0)</f>
        <v>OPERADOR LOGISTICO I</v>
      </c>
      <c r="G14" s="44">
        <v>46009</v>
      </c>
      <c r="H14" s="38">
        <v>365</v>
      </c>
      <c r="I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IF(G403="01/01/1900", "SEM REGISTRO",
                        IF((G14+H14)&gt;TODAY(), "NO PRAZO", "VENCIDO"
                        )
                    )
                )
            )
        )
    ),"N.A.")</f>
        <v>N.A.</v>
      </c>
      <c r="J14" s="14">
        <f>EPI[[#This Row],[TREINADO EM]]+EPI[[#This Row],[VALIDADE]]</f>
        <v>46374</v>
      </c>
      <c r="K14">
        <v>1</v>
      </c>
      <c r="L14" t="s">
        <v>3</v>
      </c>
      <c r="M14" t="str">
        <f>VLOOKUP(EPI[[#This Row],[NOME]],'CADASTRO'!A:K,6,0)</f>
        <v>DESLIGADO</v>
      </c>
      <c r="N14" s="63" t="s">
        <v>523</v>
      </c>
    </row>
    <row r="15" spans="1:19">
      <c r="A15" t="s">
        <v>516</v>
      </c>
      <c r="B15" t="s">
        <v>517</v>
      </c>
      <c r="C15" t="s">
        <v>381</v>
      </c>
      <c r="D15" t="s">
        <v>520</v>
      </c>
      <c r="E15" t="s">
        <v>325</v>
      </c>
      <c r="F15" t="str">
        <f>VLOOKUP(EPI[[#This Row],[NOME]],'CADASTRO'!A:K,5,0)</f>
        <v>TECNICO MECANICO III</v>
      </c>
      <c r="G15" s="44">
        <v>44928</v>
      </c>
      <c r="H15" s="38">
        <v>365</v>
      </c>
      <c r="I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IF(G404="01/01/1900",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EPI[[#This Row],[TREINADO EM]]+EPI[[#This Row],[VALIDADE]]</f>
        <v>45293</v>
      </c>
      <c r="K15">
        <v>1</v>
      </c>
      <c r="L15" t="s">
        <v>5</v>
      </c>
      <c r="M15" t="str">
        <f>VLOOKUP(EPI[[#This Row],[NOME]],'CADASTRO'!A:K,6,0)</f>
        <v>ATIVO</v>
      </c>
    </row>
    <row r="16" spans="1:19">
      <c r="A16" t="s">
        <v>516</v>
      </c>
      <c r="B16" t="s">
        <v>517</v>
      </c>
      <c r="C16" t="s">
        <v>102</v>
      </c>
      <c r="D16" t="s">
        <v>520</v>
      </c>
      <c r="E16" t="s">
        <v>325</v>
      </c>
      <c r="F16" t="str">
        <f>VLOOKUP(EPI[[#This Row],[NOME]],'CADASTRO'!A:K,5,0)</f>
        <v>TECNICO MECANICO III</v>
      </c>
      <c r="G16" s="44">
        <v>45358</v>
      </c>
      <c r="H16" s="38">
        <v>365</v>
      </c>
      <c r="I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IF(G405="01/01/1900",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EPI[[#This Row],[TREINADO EM]]+EPI[[#This Row],[VALIDADE]]</f>
        <v>45723</v>
      </c>
      <c r="K16">
        <v>1</v>
      </c>
      <c r="L16" t="s">
        <v>5</v>
      </c>
      <c r="M16" t="str">
        <f>VLOOKUP(EPI[[#This Row],[NOME]],'CADASTRO'!A:K,6,0)</f>
        <v>ATIVO</v>
      </c>
    </row>
    <row r="17" spans="1:14">
      <c r="A17" t="s">
        <v>516</v>
      </c>
      <c r="B17" t="s">
        <v>517</v>
      </c>
      <c r="C17" t="s">
        <v>381</v>
      </c>
      <c r="D17" t="s">
        <v>520</v>
      </c>
      <c r="E17" t="s">
        <v>325</v>
      </c>
      <c r="F17" t="str">
        <f>VLOOKUP(EPI[[#This Row],[NOME]],'CADASTRO'!A:K,5,0)</f>
        <v>TECNICO MECANICO III</v>
      </c>
      <c r="G17" s="44">
        <v>45645</v>
      </c>
      <c r="H17" s="38">
        <v>365</v>
      </c>
      <c r="I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IF(G406="01/01/1900",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EPI[[#This Row],[TREINADO EM]]+EPI[[#This Row],[VALIDADE]]</f>
        <v>46010</v>
      </c>
      <c r="K17">
        <v>1</v>
      </c>
      <c r="L17" t="s">
        <v>5</v>
      </c>
      <c r="M17" t="str">
        <f>VLOOKUP(EPI[[#This Row],[NOME]],'CADASTRO'!A:K,6,0)</f>
        <v>ATIVO</v>
      </c>
    </row>
    <row r="18" spans="1:14">
      <c r="A18" t="s">
        <v>516</v>
      </c>
      <c r="B18" t="s">
        <v>517</v>
      </c>
      <c r="C18" t="s">
        <v>381</v>
      </c>
      <c r="D18" t="s">
        <v>520</v>
      </c>
      <c r="E18" t="s">
        <v>325</v>
      </c>
      <c r="F18" t="str">
        <f>VLOOKUP(EPI[[#This Row],[NOME]],'CADASTRO'!A:K,5,0)</f>
        <v>TECNICO MECANICO III</v>
      </c>
      <c r="G18" s="44">
        <v>46211.566701388903</v>
      </c>
      <c r="H18" s="38">
        <v>183</v>
      </c>
      <c r="I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IF(G407="01/01/1900",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EPI[[#This Row],[TREINADO EM]]+EPI[[#This Row],[VALIDADE]]</f>
        <v>46394.566701388903</v>
      </c>
      <c r="K18">
        <v>1</v>
      </c>
      <c r="L18" t="s">
        <v>3</v>
      </c>
      <c r="M18" t="str">
        <f>VLOOKUP(EPI[[#This Row],[NOME]],'CADASTRO'!A:K,6,0)</f>
        <v>ATIVO</v>
      </c>
      <c r="N18" s="63" t="s">
        <v>522</v>
      </c>
    </row>
    <row r="19" spans="1:14">
      <c r="A19" t="s">
        <v>516</v>
      </c>
      <c r="B19" t="s">
        <v>517</v>
      </c>
      <c r="C19" t="s">
        <v>381</v>
      </c>
      <c r="D19" t="s">
        <v>520</v>
      </c>
      <c r="E19" t="s">
        <v>343</v>
      </c>
      <c r="F19" t="str">
        <f>VLOOKUP(EPI[[#This Row],[NOME]],'CADASTRO'!A:K,5,0)</f>
        <v>TECNICO MECANICO II</v>
      </c>
      <c r="G19" s="44">
        <v>44928</v>
      </c>
      <c r="H19" s="38">
        <v>365</v>
      </c>
      <c r="I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IF(G408="01/01/1900",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EPI[[#This Row],[TREINADO EM]]+EPI[[#This Row],[VALIDADE]]</f>
        <v>45293</v>
      </c>
      <c r="K19">
        <v>1</v>
      </c>
      <c r="L19" t="s">
        <v>5</v>
      </c>
      <c r="M19" t="str">
        <f>VLOOKUP(EPI[[#This Row],[NOME]],'CADASTRO'!A:K,6,0)</f>
        <v>ATIVO</v>
      </c>
    </row>
    <row r="20" spans="1:14">
      <c r="A20" t="s">
        <v>516</v>
      </c>
      <c r="B20" t="s">
        <v>517</v>
      </c>
      <c r="C20" t="s">
        <v>102</v>
      </c>
      <c r="D20" t="s">
        <v>520</v>
      </c>
      <c r="E20" t="s">
        <v>343</v>
      </c>
      <c r="F20" t="str">
        <f>VLOOKUP(EPI[[#This Row],[NOME]],'CADASTRO'!A:K,5,0)</f>
        <v>TECNICO MECANICO II</v>
      </c>
      <c r="G20" s="44">
        <v>45279</v>
      </c>
      <c r="H20" s="38">
        <v>365</v>
      </c>
      <c r="I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IF(G409="01/01/1900",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EPI[[#This Row],[TREINADO EM]]+EPI[[#This Row],[VALIDADE]]</f>
        <v>45644</v>
      </c>
      <c r="K20">
        <v>1</v>
      </c>
      <c r="L20" t="s">
        <v>5</v>
      </c>
      <c r="M20" t="str">
        <f>VLOOKUP(EPI[[#This Row],[NOME]],'CADASTRO'!A:K,6,0)</f>
        <v>ATIVO</v>
      </c>
    </row>
    <row r="21" spans="1:14">
      <c r="A21" t="s">
        <v>516</v>
      </c>
      <c r="B21" t="s">
        <v>517</v>
      </c>
      <c r="C21" t="s">
        <v>381</v>
      </c>
      <c r="D21" t="s">
        <v>520</v>
      </c>
      <c r="E21" t="s">
        <v>343</v>
      </c>
      <c r="F21" t="str">
        <f>VLOOKUP(EPI[[#This Row],[NOME]],'CADASTRO'!A:K,5,0)</f>
        <v>TECNICO MECANICO II</v>
      </c>
      <c r="G21" s="44">
        <v>45645</v>
      </c>
      <c r="H21" s="38">
        <v>365</v>
      </c>
      <c r="I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IF(G410="01/01/1900",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EPI[[#This Row],[TREINADO EM]]+EPI[[#This Row],[VALIDADE]]</f>
        <v>46010</v>
      </c>
      <c r="K21">
        <v>1</v>
      </c>
      <c r="L21" t="s">
        <v>5</v>
      </c>
      <c r="M21" t="str">
        <f>VLOOKUP(EPI[[#This Row],[NOME]],'CADASTRO'!A:K,6,0)</f>
        <v>ATIVO</v>
      </c>
    </row>
    <row r="22" spans="1:14">
      <c r="A22" t="s">
        <v>516</v>
      </c>
      <c r="B22" t="s">
        <v>517</v>
      </c>
      <c r="C22" t="s">
        <v>381</v>
      </c>
      <c r="D22" t="s">
        <v>520</v>
      </c>
      <c r="E22" t="s">
        <v>343</v>
      </c>
      <c r="F22" t="str">
        <f>VLOOKUP(EPI[[#This Row],[NOME]],'CADASTRO'!A:K,5,0)</f>
        <v>TECNICO MECANICO II</v>
      </c>
      <c r="G22" s="44">
        <v>46211.982141203698</v>
      </c>
      <c r="H22" s="38">
        <v>183</v>
      </c>
      <c r="I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IF(G411="01/01/1900",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EPI[[#This Row],[TREINADO EM]]+EPI[[#This Row],[VALIDADE]]</f>
        <v>46394.982141203698</v>
      </c>
      <c r="K22">
        <v>1</v>
      </c>
      <c r="L22" t="s">
        <v>3</v>
      </c>
      <c r="M22" t="str">
        <f>VLOOKUP(EPI[[#This Row],[NOME]],'CADASTRO'!A:K,6,0)</f>
        <v>ATIVO</v>
      </c>
      <c r="N22" s="63" t="s">
        <v>522</v>
      </c>
    </row>
    <row r="23" spans="1:14">
      <c r="A23" t="s">
        <v>516</v>
      </c>
      <c r="B23" t="s">
        <v>517</v>
      </c>
      <c r="C23" t="s">
        <v>381</v>
      </c>
      <c r="D23" t="s">
        <v>520</v>
      </c>
      <c r="E23" t="s">
        <v>326</v>
      </c>
      <c r="F23" t="str">
        <f>VLOOKUP(EPI[[#This Row],[NOME]],'CADASTRO'!A:K,5,0)</f>
        <v>ANALISTA GESTAO QUALIDADE PL</v>
      </c>
      <c r="G23" s="44">
        <v>46098</v>
      </c>
      <c r="H23" s="38">
        <v>365</v>
      </c>
      <c r="I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IF(G412="01/01/1900",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EPI[[#This Row],[TREINADO EM]]+EPI[[#This Row],[VALIDADE]]</f>
        <v>46463</v>
      </c>
      <c r="K23">
        <v>1</v>
      </c>
      <c r="L23" t="s">
        <v>3</v>
      </c>
      <c r="M23" t="str">
        <f>VLOOKUP(EPI[[#This Row],[NOME]],'CADASTRO'!A:K,6,0)</f>
        <v>ATIVO</v>
      </c>
      <c r="N23" s="63" t="s">
        <v>524</v>
      </c>
    </row>
    <row r="24" spans="1:14">
      <c r="A24" t="s">
        <v>516</v>
      </c>
      <c r="B24" t="s">
        <v>517</v>
      </c>
      <c r="C24" t="s">
        <v>381</v>
      </c>
      <c r="D24" t="s">
        <v>520</v>
      </c>
      <c r="E24" s="1" t="s">
        <v>327</v>
      </c>
      <c r="F24" t="str">
        <f>VLOOKUP(EPI[[#This Row],[NOME]],'CADASTRO'!A:K,5,0)</f>
        <v>ASSISTENTE ADMINISTRATIVO</v>
      </c>
      <c r="G24" s="44">
        <v>45274</v>
      </c>
      <c r="H24" s="38">
        <v>365</v>
      </c>
      <c r="I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IF(G413="01/01/1900",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EPI[[#This Row],[TREINADO EM]]+EPI[[#This Row],[VALIDADE]]</f>
        <v>45639</v>
      </c>
      <c r="K24">
        <v>1</v>
      </c>
      <c r="L24" t="s">
        <v>5</v>
      </c>
      <c r="M24" t="str">
        <f>VLOOKUP(EPI[[#This Row],[NOME]],'CADASTRO'!A:K,6,0)</f>
        <v>ATIVO</v>
      </c>
    </row>
    <row r="25" spans="1:14">
      <c r="A25" t="s">
        <v>516</v>
      </c>
      <c r="B25" t="s">
        <v>517</v>
      </c>
      <c r="C25" t="s">
        <v>381</v>
      </c>
      <c r="D25" t="s">
        <v>520</v>
      </c>
      <c r="E25" s="11" t="s">
        <v>327</v>
      </c>
      <c r="F25" t="str">
        <f>VLOOKUP(EPI[[#This Row],[NOME]],'CADASTRO'!A:K,5,0)</f>
        <v>ASSISTENTE ADMINISTRATIVO</v>
      </c>
      <c r="G25" s="44">
        <v>45826</v>
      </c>
      <c r="H25" s="38">
        <v>365</v>
      </c>
      <c r="I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IF(G414="01/01/1900",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EPI[[#This Row],[TREINADO EM]]+EPI[[#This Row],[VALIDADE]]</f>
        <v>46191</v>
      </c>
      <c r="K25">
        <v>1</v>
      </c>
      <c r="L25" t="s">
        <v>5</v>
      </c>
      <c r="M25" t="str">
        <f>VLOOKUP(EPI[[#This Row],[NOME]],'CADASTRO'!A:K,6,0)</f>
        <v>ATIVO</v>
      </c>
    </row>
    <row r="26" spans="1:14">
      <c r="A26" t="s">
        <v>516</v>
      </c>
      <c r="B26" t="s">
        <v>517</v>
      </c>
      <c r="C26" t="s">
        <v>381</v>
      </c>
      <c r="D26" t="s">
        <v>520</v>
      </c>
      <c r="E26" t="s">
        <v>327</v>
      </c>
      <c r="F26" t="str">
        <f>VLOOKUP(EPI[[#This Row],[NOME]],'CADASTRO'!A:K,5,0)</f>
        <v>ASSISTENTE ADMINISTRATIVO</v>
      </c>
      <c r="G26" s="44">
        <v>46176</v>
      </c>
      <c r="H26" s="38">
        <v>365</v>
      </c>
      <c r="I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IF(G415="01/01/1900",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EPI[[#This Row],[TREINADO EM]]+EPI[[#This Row],[VALIDADE]]</f>
        <v>46541</v>
      </c>
      <c r="K26">
        <v>1</v>
      </c>
      <c r="L26" t="s">
        <v>3</v>
      </c>
      <c r="M26" t="str">
        <f>VLOOKUP(EPI[[#This Row],[NOME]],'CADASTRO'!A:K,6,0)</f>
        <v>ATIVO</v>
      </c>
      <c r="N26" s="63" t="s">
        <v>522</v>
      </c>
    </row>
    <row r="27" spans="1:14">
      <c r="A27" t="s">
        <v>516</v>
      </c>
      <c r="B27" t="s">
        <v>517</v>
      </c>
      <c r="C27" t="s">
        <v>381</v>
      </c>
      <c r="D27" t="s">
        <v>520</v>
      </c>
      <c r="E27" t="s">
        <v>454</v>
      </c>
      <c r="F27" t="str">
        <f>VLOOKUP(EPI[[#This Row],[NOME]],'CADASTRO'!A:K,5,0)</f>
        <v>ESTAGIARIO</v>
      </c>
      <c r="G27" s="44">
        <v>46182</v>
      </c>
      <c r="H27" s="38">
        <v>365</v>
      </c>
      <c r="I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IF(G416="01/01/1900",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EPI[[#This Row],[TREINADO EM]]+EPI[[#This Row],[VALIDADE]]</f>
        <v>46547</v>
      </c>
      <c r="K27">
        <v>1</v>
      </c>
      <c r="L27" t="s">
        <v>3</v>
      </c>
      <c r="M27" t="str">
        <f>VLOOKUP(EPI[[#This Row],[NOME]],'CADASTRO'!A:K,6,0)</f>
        <v>ATIVO</v>
      </c>
      <c r="N27" s="63" t="s">
        <v>522</v>
      </c>
    </row>
    <row r="28" spans="1:14">
      <c r="A28" t="s">
        <v>516</v>
      </c>
      <c r="B28" t="s">
        <v>517</v>
      </c>
      <c r="C28" t="s">
        <v>381</v>
      </c>
      <c r="D28" t="s">
        <v>520</v>
      </c>
      <c r="E28" s="11" t="s">
        <v>328</v>
      </c>
      <c r="F28" t="str">
        <f>VLOOKUP(EPI[[#This Row],[NOME]],'CADASTRO'!A:K,5,0)</f>
        <v>ASSISTENTE ADMINISTRATIVO</v>
      </c>
      <c r="G28" s="44">
        <v>45826</v>
      </c>
      <c r="H28" s="38">
        <v>365</v>
      </c>
      <c r="I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IF(G417="01/01/1900",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EPI[[#This Row],[TREINADO EM]]+EPI[[#This Row],[VALIDADE]]</f>
        <v>46191</v>
      </c>
      <c r="K28">
        <v>1</v>
      </c>
      <c r="L28" t="s">
        <v>5</v>
      </c>
      <c r="M28" t="str">
        <f>VLOOKUP(EPI[[#This Row],[NOME]],'CADASTRO'!A:K,6,0)</f>
        <v>ATIVO</v>
      </c>
    </row>
    <row r="29" spans="1:14">
      <c r="A29" t="s">
        <v>516</v>
      </c>
      <c r="B29" t="s">
        <v>517</v>
      </c>
      <c r="C29" t="s">
        <v>381</v>
      </c>
      <c r="D29" t="s">
        <v>520</v>
      </c>
      <c r="E29" t="s">
        <v>328</v>
      </c>
      <c r="F29" t="str">
        <f>VLOOKUP(EPI[[#This Row],[NOME]],'CADASTRO'!A:K,5,0)</f>
        <v>ASSISTENTE ADMINISTRATIVO</v>
      </c>
      <c r="G29" s="44">
        <v>45882</v>
      </c>
      <c r="H29" s="38">
        <v>365</v>
      </c>
      <c r="I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IF(G418="01/01/1900",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EPI[[#This Row],[TREINADO EM]]+EPI[[#This Row],[VALIDADE]]</f>
        <v>46247</v>
      </c>
      <c r="K29">
        <v>1</v>
      </c>
      <c r="L29" t="s">
        <v>5</v>
      </c>
      <c r="M29" t="str">
        <f>VLOOKUP(EPI[[#This Row],[NOME]],'CADASTRO'!A:K,6,0)</f>
        <v>ATIVO</v>
      </c>
    </row>
    <row r="30" spans="1:14">
      <c r="A30" t="s">
        <v>516</v>
      </c>
      <c r="B30" t="s">
        <v>517</v>
      </c>
      <c r="C30" t="s">
        <v>381</v>
      </c>
      <c r="D30" t="s">
        <v>520</v>
      </c>
      <c r="E30" t="s">
        <v>328</v>
      </c>
      <c r="F30" t="str">
        <f>VLOOKUP(EPI[[#This Row],[NOME]],'CADASTRO'!A:K,5,0)</f>
        <v>ASSISTENTE ADMINISTRATIVO</v>
      </c>
      <c r="G30" s="44">
        <v>46269.583321759259</v>
      </c>
      <c r="H30" s="38">
        <v>365</v>
      </c>
      <c r="I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IF(G419="01/01/1900",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EPI[[#This Row],[TREINADO EM]]+EPI[[#This Row],[VALIDADE]]</f>
        <v>46634.583321759259</v>
      </c>
      <c r="K30">
        <v>1</v>
      </c>
      <c r="L30" t="s">
        <v>3</v>
      </c>
      <c r="M30" t="str">
        <f>VLOOKUP(EPI[[#This Row],[NOME]],'CADASTRO'!A:K,6,0)</f>
        <v>ATIVO</v>
      </c>
      <c r="N30" s="63" t="s">
        <v>525</v>
      </c>
    </row>
    <row r="31" spans="1:14">
      <c r="A31" t="s">
        <v>516</v>
      </c>
      <c r="B31" t="s">
        <v>517</v>
      </c>
      <c r="C31" t="s">
        <v>381</v>
      </c>
      <c r="D31" t="s">
        <v>520</v>
      </c>
      <c r="E31" t="s">
        <v>330</v>
      </c>
      <c r="F31" t="str">
        <f>VLOOKUP(EPI[[#This Row],[NOME]],'CADASTRO'!A:K,5,0)</f>
        <v>OPERADOR INDUSTRIAL I</v>
      </c>
      <c r="G31" s="44">
        <v>45812</v>
      </c>
      <c r="H31" s="38">
        <v>365</v>
      </c>
      <c r="I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IF(G420="01/01/1900",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EPI[[#This Row],[TREINADO EM]]+EPI[[#This Row],[VALIDADE]]</f>
        <v>46177</v>
      </c>
      <c r="K31">
        <v>1</v>
      </c>
      <c r="L31" t="s">
        <v>5</v>
      </c>
      <c r="M31" t="str">
        <f>VLOOKUP(EPI[[#This Row],[NOME]],'CADASTRO'!A:K,6,0)</f>
        <v>ATIVO</v>
      </c>
    </row>
    <row r="32" spans="1:14">
      <c r="A32" t="s">
        <v>516</v>
      </c>
      <c r="B32" t="s">
        <v>517</v>
      </c>
      <c r="C32" t="s">
        <v>381</v>
      </c>
      <c r="D32" t="s">
        <v>520</v>
      </c>
      <c r="E32" t="s">
        <v>330</v>
      </c>
      <c r="F32" t="str">
        <f>VLOOKUP(EPI[[#This Row],[NOME]],'CADASTRO'!A:K,5,0)</f>
        <v>OPERADOR INDUSTRIAL I</v>
      </c>
      <c r="G32" s="44">
        <v>46009</v>
      </c>
      <c r="H32" s="38">
        <v>365</v>
      </c>
      <c r="I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IF(G421="01/01/1900",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EPI[[#This Row],[TREINADO EM]]+EPI[[#This Row],[VALIDADE]]</f>
        <v>46374</v>
      </c>
      <c r="K32">
        <v>1</v>
      </c>
      <c r="L32" t="s">
        <v>3</v>
      </c>
      <c r="M32" t="str">
        <f>VLOOKUP(EPI[[#This Row],[NOME]],'CADASTRO'!A:K,6,0)</f>
        <v>ATIVO</v>
      </c>
      <c r="N32" s="63" t="s">
        <v>523</v>
      </c>
    </row>
    <row r="33" spans="1:14">
      <c r="A33" t="s">
        <v>516</v>
      </c>
      <c r="B33" t="s">
        <v>517</v>
      </c>
      <c r="C33" t="s">
        <v>381</v>
      </c>
      <c r="D33" t="s">
        <v>520</v>
      </c>
      <c r="E33" t="s">
        <v>191</v>
      </c>
      <c r="F33" t="str">
        <f>VLOOKUP(EPI[[#This Row],[NOME]],'CADASTRO'!A:K,5,0)</f>
        <v>ESTAGIARIO</v>
      </c>
      <c r="G33" s="44">
        <v>45064</v>
      </c>
      <c r="H33" s="38">
        <v>365</v>
      </c>
      <c r="I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IF(G422="01/01/1900", "SEM REGISTRO",
                        IF((G33+H33)&gt;TODAY(), "NO PRAZO", "VENCIDO"
                        )
                    )
                )
            )
        )
    ),"N.A.")</f>
        <v>N.A.</v>
      </c>
      <c r="J33" s="14">
        <f>EPI[[#This Row],[TREINADO EM]]+EPI[[#This Row],[VALIDADE]]</f>
        <v>45429</v>
      </c>
      <c r="K33">
        <v>1</v>
      </c>
      <c r="L33" t="s">
        <v>3</v>
      </c>
      <c r="M33" t="str">
        <f>VLOOKUP(EPI[[#This Row],[NOME]],'CADASTRO'!A:K,6,0)</f>
        <v>DESLIGADO</v>
      </c>
    </row>
    <row r="34" spans="1:14">
      <c r="A34" t="s">
        <v>516</v>
      </c>
      <c r="B34" t="s">
        <v>517</v>
      </c>
      <c r="C34" t="s">
        <v>381</v>
      </c>
      <c r="D34" t="s">
        <v>520</v>
      </c>
      <c r="E34" t="s">
        <v>332</v>
      </c>
      <c r="F34" t="str">
        <f>VLOOKUP(EPI[[#This Row],[NOME]],'CADASTRO'!A:K,5,0)</f>
        <v>ASSISTENTE ADMINISTRATIVO</v>
      </c>
      <c r="G34" s="3">
        <v>46126</v>
      </c>
      <c r="H34" s="38">
        <v>365</v>
      </c>
      <c r="I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IF(G423="01/01/1900",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EPI[[#This Row],[TREINADO EM]]+EPI[[#This Row],[VALIDADE]]</f>
        <v>46491</v>
      </c>
      <c r="K34">
        <v>1</v>
      </c>
      <c r="L34" t="s">
        <v>3</v>
      </c>
      <c r="M34" t="str">
        <f>VLOOKUP(EPI[[#This Row],[NOME]],'CADASTRO'!A:K,6,0)</f>
        <v>ATIVO</v>
      </c>
    </row>
    <row r="35" spans="1:14">
      <c r="A35" t="s">
        <v>516</v>
      </c>
      <c r="B35" t="s">
        <v>517</v>
      </c>
      <c r="C35" t="s">
        <v>381</v>
      </c>
      <c r="D35" t="s">
        <v>520</v>
      </c>
      <c r="E35" t="s">
        <v>333</v>
      </c>
      <c r="F35" t="str">
        <f>VLOOKUP(EPI[[#This Row],[NOME]],'CADASTRO'!A:K,5,0)</f>
        <v>ANALISTA FACILITIES</v>
      </c>
      <c r="G35" s="44">
        <v>45092</v>
      </c>
      <c r="H35" s="38">
        <v>365</v>
      </c>
      <c r="I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IF(G424="01/01/1900",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EPI[[#This Row],[TREINADO EM]]+EPI[[#This Row],[VALIDADE]]</f>
        <v>45457</v>
      </c>
      <c r="K35">
        <v>1</v>
      </c>
      <c r="L35" t="s">
        <v>5</v>
      </c>
      <c r="M35" t="str">
        <f>VLOOKUP(EPI[[#This Row],[NOME]],'CADASTRO'!A:K,6,0)</f>
        <v>ATIVO</v>
      </c>
    </row>
    <row r="36" spans="1:14">
      <c r="A36" t="s">
        <v>516</v>
      </c>
      <c r="B36" t="s">
        <v>517</v>
      </c>
      <c r="C36" t="s">
        <v>381</v>
      </c>
      <c r="D36" t="s">
        <v>520</v>
      </c>
      <c r="E36" t="s">
        <v>333</v>
      </c>
      <c r="F36" t="str">
        <f>VLOOKUP(EPI[[#This Row],[NOME]],'CADASTRO'!A:K,5,0)</f>
        <v>ANALISTA FACILITIES</v>
      </c>
      <c r="G36" s="44">
        <v>45547</v>
      </c>
      <c r="H36" s="38">
        <v>365</v>
      </c>
      <c r="I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IF(G425="01/01/1900",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EPI[[#This Row],[TREINADO EM]]+EPI[[#This Row],[VALIDADE]]</f>
        <v>45912</v>
      </c>
      <c r="K36">
        <v>1</v>
      </c>
      <c r="L36" t="s">
        <v>5</v>
      </c>
      <c r="M36" t="str">
        <f>VLOOKUP(EPI[[#This Row],[NOME]],'CADASTRO'!A:K,6,0)</f>
        <v>ATIVO</v>
      </c>
    </row>
    <row r="37" spans="1:14">
      <c r="A37" t="s">
        <v>516</v>
      </c>
      <c r="B37" t="s">
        <v>517</v>
      </c>
      <c r="C37" t="s">
        <v>381</v>
      </c>
      <c r="D37" t="s">
        <v>520</v>
      </c>
      <c r="E37" t="s">
        <v>333</v>
      </c>
      <c r="F37" t="str">
        <f>VLOOKUP(EPI[[#This Row],[NOME]],'CADASTRO'!A:K,5,0)</f>
        <v>ANALISTA FACILITIES</v>
      </c>
      <c r="G37" s="44">
        <v>45903</v>
      </c>
      <c r="H37" s="38">
        <v>365</v>
      </c>
      <c r="I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IF(G426="01/01/1900",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EPI[[#This Row],[TREINADO EM]]+EPI[[#This Row],[VALIDADE]]</f>
        <v>46268</v>
      </c>
      <c r="K37">
        <v>1</v>
      </c>
      <c r="L37" t="s">
        <v>5</v>
      </c>
      <c r="M37" t="str">
        <f>VLOOKUP(EPI[[#This Row],[NOME]],'CADASTRO'!A:K,6,0)</f>
        <v>ATIVO</v>
      </c>
    </row>
    <row r="38" spans="1:14">
      <c r="A38" t="s">
        <v>516</v>
      </c>
      <c r="B38" t="s">
        <v>517</v>
      </c>
      <c r="C38" t="s">
        <v>381</v>
      </c>
      <c r="D38" t="s">
        <v>520</v>
      </c>
      <c r="E38" t="s">
        <v>333</v>
      </c>
      <c r="F38" t="str">
        <f>VLOOKUP(EPI[[#This Row],[NOME]],'CADASTRO'!A:K,5,0)</f>
        <v>ANALISTA FACILITIES</v>
      </c>
      <c r="G38" s="44">
        <v>46280</v>
      </c>
      <c r="H38" s="38">
        <v>365</v>
      </c>
      <c r="I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IF(G427="01/01/1900",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EPI[[#This Row],[TREINADO EM]]+EPI[[#This Row],[VALIDADE]]</f>
        <v>46645</v>
      </c>
      <c r="K38">
        <v>1</v>
      </c>
      <c r="L38" t="s">
        <v>3</v>
      </c>
      <c r="M38" t="str">
        <f>VLOOKUP(EPI[[#This Row],[NOME]],'CADASTRO'!A:K,6,0)</f>
        <v>ATIVO</v>
      </c>
    </row>
    <row r="39" spans="1:14">
      <c r="A39" t="s">
        <v>516</v>
      </c>
      <c r="B39" t="s">
        <v>517</v>
      </c>
      <c r="C39" t="s">
        <v>381</v>
      </c>
      <c r="D39" t="s">
        <v>520</v>
      </c>
      <c r="E39" t="s">
        <v>335</v>
      </c>
      <c r="F39" t="str">
        <f>VLOOKUP(EPI[[#This Row],[NOME]],'CADASTRO'!A:K,5,0)</f>
        <v>ANALISTA CONTROLE QUALIDADE JR</v>
      </c>
      <c r="G39" s="44">
        <v>45568</v>
      </c>
      <c r="H39" s="38">
        <v>365</v>
      </c>
      <c r="I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IF(G428="01/01/1900",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EPI[[#This Row],[TREINADO EM]]+EPI[[#This Row],[VALIDADE]]</f>
        <v>45933</v>
      </c>
      <c r="K39">
        <v>1</v>
      </c>
      <c r="L39" t="s">
        <v>5</v>
      </c>
      <c r="M39" t="str">
        <f>VLOOKUP(EPI[[#This Row],[NOME]],'CADASTRO'!A:K,6,0)</f>
        <v>ATIVO</v>
      </c>
    </row>
    <row r="40" spans="1:14">
      <c r="A40" t="s">
        <v>516</v>
      </c>
      <c r="B40" t="s">
        <v>517</v>
      </c>
      <c r="C40" t="s">
        <v>381</v>
      </c>
      <c r="D40" t="s">
        <v>520</v>
      </c>
      <c r="E40" t="s">
        <v>335</v>
      </c>
      <c r="F40" t="str">
        <f>VLOOKUP(EPI[[#This Row],[NOME]],'CADASTRO'!A:K,5,0)</f>
        <v>ANALISTA CONTROLE QUALIDADE JR</v>
      </c>
      <c r="G40" s="44">
        <v>46098</v>
      </c>
      <c r="H40" s="38">
        <v>365</v>
      </c>
      <c r="I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IF(G429="01/01/1900",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EPI[[#This Row],[TREINADO EM]]+EPI[[#This Row],[VALIDADE]]</f>
        <v>46463</v>
      </c>
      <c r="K40">
        <v>1</v>
      </c>
      <c r="L40" t="s">
        <v>3</v>
      </c>
      <c r="M40" t="str">
        <f>VLOOKUP(EPI[[#This Row],[NOME]],'CADASTRO'!A:K,6,0)</f>
        <v>ATIVO</v>
      </c>
      <c r="N40" s="63" t="s">
        <v>524</v>
      </c>
    </row>
    <row r="41" spans="1:14">
      <c r="A41" t="s">
        <v>516</v>
      </c>
      <c r="B41" t="s">
        <v>517</v>
      </c>
      <c r="C41" t="s">
        <v>381</v>
      </c>
      <c r="D41" t="s">
        <v>520</v>
      </c>
      <c r="E41" t="s">
        <v>337</v>
      </c>
      <c r="F41" t="str">
        <f>VLOOKUP(EPI[[#This Row],[NOME]],'CADASTRO'!A:K,5,0)</f>
        <v>OPERADOR INDUSTRIAL I</v>
      </c>
      <c r="G41" s="44">
        <v>46154</v>
      </c>
      <c r="H41" s="38">
        <v>365</v>
      </c>
      <c r="I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IF(G430="01/01/1900", "SEM REGISTRO",
                        IF((G41+H41)&gt;TODAY(), "NO PRAZO", "VENCIDO"
                        )
                    )
                )
            )
        )
    ),"N.A.")</f>
        <v>N.A.</v>
      </c>
      <c r="J41" s="14">
        <f>EPI[[#This Row],[TREINADO EM]]+EPI[[#This Row],[VALIDADE]]</f>
        <v>46519</v>
      </c>
      <c r="K41">
        <v>1</v>
      </c>
      <c r="L41" t="s">
        <v>3</v>
      </c>
      <c r="M41" t="str">
        <f>VLOOKUP(EPI[[#This Row],[NOME]],'CADASTRO'!A:K,6,0)</f>
        <v>DESLIGADO</v>
      </c>
      <c r="N41" s="63" t="s">
        <v>522</v>
      </c>
    </row>
    <row r="42" spans="1:14">
      <c r="A42" t="s">
        <v>516</v>
      </c>
      <c r="B42" t="s">
        <v>517</v>
      </c>
      <c r="C42" t="s">
        <v>381</v>
      </c>
      <c r="D42" t="s">
        <v>520</v>
      </c>
      <c r="E42" t="s">
        <v>487</v>
      </c>
      <c r="F42" t="str">
        <f>VLOOKUP(EPI[[#This Row],[NOME]],'CADASTRO'!A:K,5,0)</f>
        <v>TECNICO ELETRONICO II</v>
      </c>
      <c r="G42" s="44">
        <v>46245.61204861111</v>
      </c>
      <c r="H42" s="38">
        <v>365</v>
      </c>
      <c r="I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IF(G431="01/01/1900",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EPI[[#This Row],[TREINADO EM]]+EPI[[#This Row],[VALIDADE]]</f>
        <v>46610.61204861111</v>
      </c>
      <c r="K42">
        <v>1</v>
      </c>
      <c r="L42" t="s">
        <v>3</v>
      </c>
      <c r="M42" t="str">
        <f>VLOOKUP(EPI[[#This Row],[NOME]],'CADASTRO'!A:K,6,0)</f>
        <v>ATIVO</v>
      </c>
      <c r="N42" s="63" t="s">
        <v>526</v>
      </c>
    </row>
    <row r="43" spans="1:14">
      <c r="A43" t="s">
        <v>516</v>
      </c>
      <c r="B43" t="s">
        <v>517</v>
      </c>
      <c r="C43" t="s">
        <v>381</v>
      </c>
      <c r="D43" t="s">
        <v>520</v>
      </c>
      <c r="E43" s="52" t="s">
        <v>339</v>
      </c>
      <c r="F43" t="str">
        <f>VLOOKUP(EPI[[#This Row],[NOME]],'CADASTRO'!A:K,5,0)</f>
        <v>ANALISTA MANUTENCAO JR</v>
      </c>
      <c r="G43" s="44">
        <v>45889</v>
      </c>
      <c r="H43" s="38">
        <v>365</v>
      </c>
      <c r="I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IF(G432="01/01/1900",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EPI[[#This Row],[TREINADO EM]]+EPI[[#This Row],[VALIDADE]]</f>
        <v>46254</v>
      </c>
      <c r="K43">
        <v>1</v>
      </c>
      <c r="L43" t="s">
        <v>5</v>
      </c>
      <c r="M43" t="str">
        <f>VLOOKUP(EPI[[#This Row],[NOME]],'CADASTRO'!A:K,6,0)</f>
        <v>ATIVO</v>
      </c>
    </row>
    <row r="44" spans="1:14">
      <c r="A44" t="s">
        <v>516</v>
      </c>
      <c r="B44" t="s">
        <v>517</v>
      </c>
      <c r="C44" t="s">
        <v>381</v>
      </c>
      <c r="D44" t="s">
        <v>520</v>
      </c>
      <c r="E44" t="s">
        <v>339</v>
      </c>
      <c r="F44" t="str">
        <f>VLOOKUP(EPI[[#This Row],[NOME]],'CADASTRO'!A:K,5,0)</f>
        <v>ANALISTA MANUTENCAO JR</v>
      </c>
      <c r="G44" s="44">
        <v>46281</v>
      </c>
      <c r="H44" s="38">
        <v>365</v>
      </c>
      <c r="I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IF(G433="01/01/1900",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EPI[[#This Row],[TREINADO EM]]+EPI[[#This Row],[VALIDADE]]</f>
        <v>46646</v>
      </c>
      <c r="K44">
        <v>1</v>
      </c>
      <c r="L44" t="s">
        <v>3</v>
      </c>
      <c r="M44" t="str">
        <f>VLOOKUP(EPI[[#This Row],[NOME]],'CADASTRO'!A:K,6,0)</f>
        <v>ATIVO</v>
      </c>
    </row>
    <row r="45" spans="1:14">
      <c r="A45" t="s">
        <v>516</v>
      </c>
      <c r="B45" t="s">
        <v>517</v>
      </c>
      <c r="C45" t="s">
        <v>381</v>
      </c>
      <c r="D45" t="s">
        <v>520</v>
      </c>
      <c r="E45" t="s">
        <v>340</v>
      </c>
      <c r="F45" t="str">
        <f>VLOOKUP(EPI[[#This Row],[NOME]],'CADASTRO'!A:K,5,0)</f>
        <v>AUXILIAR INDUSTRIAL</v>
      </c>
      <c r="G45" s="44">
        <v>44928</v>
      </c>
      <c r="H45" s="38">
        <v>365</v>
      </c>
      <c r="I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IF(G434="01/01/1900",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EPI[[#This Row],[TREINADO EM]]+EPI[[#This Row],[VALIDADE]]</f>
        <v>45293</v>
      </c>
      <c r="K45">
        <v>1</v>
      </c>
      <c r="L45" t="s">
        <v>5</v>
      </c>
      <c r="M45" t="str">
        <f>VLOOKUP(EPI[[#This Row],[NOME]],'CADASTRO'!A:K,6,0)</f>
        <v>ATIVO</v>
      </c>
    </row>
    <row r="46" spans="1:14">
      <c r="A46" t="s">
        <v>516</v>
      </c>
      <c r="B46" t="s">
        <v>517</v>
      </c>
      <c r="C46" t="s">
        <v>102</v>
      </c>
      <c r="D46" t="s">
        <v>520</v>
      </c>
      <c r="E46" t="s">
        <v>340</v>
      </c>
      <c r="F46" t="str">
        <f>VLOOKUP(EPI[[#This Row],[NOME]],'CADASTRO'!A:K,5,0)</f>
        <v>AUXILIAR INDUSTRIAL</v>
      </c>
      <c r="G46" s="44">
        <v>45279</v>
      </c>
      <c r="H46" s="38">
        <v>365</v>
      </c>
      <c r="I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IF(G435="01/01/1900",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EPI[[#This Row],[TREINADO EM]]+EPI[[#This Row],[VALIDADE]]</f>
        <v>45644</v>
      </c>
      <c r="K46">
        <v>1</v>
      </c>
      <c r="L46" t="s">
        <v>5</v>
      </c>
      <c r="M46" t="str">
        <f>VLOOKUP(EPI[[#This Row],[NOME]],'CADASTRO'!A:K,6,0)</f>
        <v>ATIVO</v>
      </c>
    </row>
    <row r="47" spans="1:14">
      <c r="A47" t="s">
        <v>516</v>
      </c>
      <c r="B47" t="s">
        <v>517</v>
      </c>
      <c r="C47" t="s">
        <v>76</v>
      </c>
      <c r="D47" t="s">
        <v>520</v>
      </c>
      <c r="E47" t="s">
        <v>340</v>
      </c>
      <c r="F47" t="str">
        <f>VLOOKUP(EPI[[#This Row],[NOME]],'CADASTRO'!A:K,5,0)</f>
        <v>AUXILIAR INDUSTRIAL</v>
      </c>
      <c r="G47" s="44">
        <v>45645</v>
      </c>
      <c r="H47" s="38">
        <v>365</v>
      </c>
      <c r="I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IF(G436="01/01/1900",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EPI[[#This Row],[TREINADO EM]]+EPI[[#This Row],[VALIDADE]]</f>
        <v>46010</v>
      </c>
      <c r="K47">
        <v>1</v>
      </c>
      <c r="L47" t="s">
        <v>5</v>
      </c>
      <c r="M47" t="str">
        <f>VLOOKUP(EPI[[#This Row],[NOME]],'CADASTRO'!A:K,6,0)</f>
        <v>ATIVO</v>
      </c>
    </row>
    <row r="48" spans="1:14">
      <c r="A48" t="s">
        <v>516</v>
      </c>
      <c r="B48" t="s">
        <v>517</v>
      </c>
      <c r="C48" t="s">
        <v>381</v>
      </c>
      <c r="D48" t="s">
        <v>520</v>
      </c>
      <c r="E48" t="s">
        <v>340</v>
      </c>
      <c r="F48" t="str">
        <f>VLOOKUP(EPI[[#This Row],[NOME]],'CADASTRO'!A:K,5,0)</f>
        <v>AUXILIAR INDUSTRIAL</v>
      </c>
      <c r="G48" s="44">
        <v>46009</v>
      </c>
      <c r="H48" s="38">
        <v>365</v>
      </c>
      <c r="I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IF(G437="01/01/1900", "SEM REGISTRO",
                        IF((G48+H48)&gt;TODAY(), "NO PRAZO", "VENCIDO"
                        )
                    )
                )
            )
        )
    ),"N.A.")</f>
        <v>NO PRAZO</v>
      </c>
      <c r="J48" s="14">
        <f>EPI[[#This Row],[TREINADO EM]]+EPI[[#This Row],[VALIDADE]]</f>
        <v>46374</v>
      </c>
      <c r="K48">
        <v>1</v>
      </c>
      <c r="L48" t="s">
        <v>3</v>
      </c>
      <c r="M48" t="str">
        <f>VLOOKUP(EPI[[#This Row],[NOME]],'CADASTRO'!A:K,6,0)</f>
        <v>ATIVO</v>
      </c>
      <c r="N48" s="63" t="s">
        <v>523</v>
      </c>
    </row>
    <row r="49" spans="1:14">
      <c r="A49" t="s">
        <v>516</v>
      </c>
      <c r="B49" t="s">
        <v>517</v>
      </c>
      <c r="C49" t="s">
        <v>381</v>
      </c>
      <c r="D49" t="s">
        <v>520</v>
      </c>
      <c r="E49" t="s">
        <v>341</v>
      </c>
      <c r="F49" t="str">
        <f>VLOOKUP(EPI[[#This Row],[NOME]],'CADASTRO'!A:K,5,0)</f>
        <v>Analista PCM PL</v>
      </c>
      <c r="G49" s="44">
        <v>44973</v>
      </c>
      <c r="H49" s="38">
        <v>365</v>
      </c>
      <c r="I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IF(G438="01/01/1900",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EPI[[#This Row],[TREINADO EM]]+EPI[[#This Row],[VALIDADE]]</f>
        <v>45338</v>
      </c>
      <c r="K49">
        <v>1</v>
      </c>
      <c r="L49" t="s">
        <v>5</v>
      </c>
      <c r="M49" t="str">
        <f>VLOOKUP(EPI[[#This Row],[NOME]],'CADASTRO'!A:K,6,0)</f>
        <v>ATIVO</v>
      </c>
    </row>
    <row r="50" spans="1:14">
      <c r="A50" t="s">
        <v>516</v>
      </c>
      <c r="B50" t="s">
        <v>517</v>
      </c>
      <c r="C50" t="s">
        <v>102</v>
      </c>
      <c r="D50" t="s">
        <v>520</v>
      </c>
      <c r="E50" t="s">
        <v>341</v>
      </c>
      <c r="F50" t="str">
        <f>VLOOKUP(EPI[[#This Row],[NOME]],'CADASTRO'!A:K,5,0)</f>
        <v>Analista PCM PL</v>
      </c>
      <c r="G50" s="44">
        <v>45533</v>
      </c>
      <c r="H50" s="38">
        <v>365</v>
      </c>
      <c r="I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IF(G439="01/01/1900",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EPI[[#This Row],[TREINADO EM]]+EPI[[#This Row],[VALIDADE]]</f>
        <v>45898</v>
      </c>
      <c r="K50">
        <v>1</v>
      </c>
      <c r="L50" t="s">
        <v>5</v>
      </c>
      <c r="M50" t="str">
        <f>VLOOKUP(EPI[[#This Row],[NOME]],'CADASTRO'!A:K,6,0)</f>
        <v>ATIVO</v>
      </c>
    </row>
    <row r="51" spans="1:14">
      <c r="A51" t="s">
        <v>516</v>
      </c>
      <c r="B51" t="s">
        <v>517</v>
      </c>
      <c r="C51" t="s">
        <v>381</v>
      </c>
      <c r="D51" t="s">
        <v>520</v>
      </c>
      <c r="E51" t="s">
        <v>341</v>
      </c>
      <c r="F51" t="str">
        <f>VLOOKUP(EPI[[#This Row],[NOME]],'CADASTRO'!A:K,5,0)</f>
        <v>Analista PCM PL</v>
      </c>
      <c r="G51" s="44">
        <v>46091</v>
      </c>
      <c r="H51" s="38">
        <v>365</v>
      </c>
      <c r="I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IF(G440="01/01/1900",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EPI[[#This Row],[TREINADO EM]]+EPI[[#This Row],[VALIDADE]]</f>
        <v>46456</v>
      </c>
      <c r="K51">
        <v>1</v>
      </c>
      <c r="L51" t="s">
        <v>3</v>
      </c>
      <c r="M51" t="str">
        <f>VLOOKUP(EPI[[#This Row],[NOME]],'CADASTRO'!A:K,6,0)</f>
        <v>ATIVO</v>
      </c>
      <c r="N51" s="63" t="s">
        <v>527</v>
      </c>
    </row>
    <row r="52" spans="1:14">
      <c r="A52" t="s">
        <v>516</v>
      </c>
      <c r="B52" t="s">
        <v>517</v>
      </c>
      <c r="C52" t="s">
        <v>102</v>
      </c>
      <c r="D52" t="s">
        <v>520</v>
      </c>
      <c r="E52" t="s">
        <v>194</v>
      </c>
      <c r="F52" t="str">
        <f>VLOOKUP(EPI[[#This Row],[NOME]],'CADASTRO'!A:K,5,0)</f>
        <v>SUPERVISOR DE MANUTENCAO</v>
      </c>
      <c r="G52" s="44">
        <v>45393</v>
      </c>
      <c r="H52" s="38">
        <v>365</v>
      </c>
      <c r="I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IF(G441="01/01/1900", "SEM REGISTRO",
                        IF((G52+H52)&gt;TODAY(), "NO PRAZO", "VENCIDO"
                        )
                    )
                )
            )
        )
    ),"N.A.")</f>
        <v>N.A.</v>
      </c>
      <c r="J52" s="14">
        <f>EPI[[#This Row],[TREINADO EM]]+EPI[[#This Row],[VALIDADE]]</f>
        <v>45758</v>
      </c>
      <c r="K52">
        <v>1</v>
      </c>
      <c r="L52" t="s">
        <v>3</v>
      </c>
      <c r="M52" t="str">
        <f>VLOOKUP(EPI[[#This Row],[NOME]],'CADASTRO'!A:K,6,0)</f>
        <v>DESLIGADO</v>
      </c>
    </row>
    <row r="53" spans="1:14">
      <c r="A53" t="s">
        <v>516</v>
      </c>
      <c r="B53" t="s">
        <v>517</v>
      </c>
      <c r="C53" t="s">
        <v>381</v>
      </c>
      <c r="D53" t="s">
        <v>520</v>
      </c>
      <c r="E53" t="s">
        <v>345</v>
      </c>
      <c r="F53" t="str">
        <f>VLOOKUP(EPI[[#This Row],[NOME]],'CADASTRO'!A:K,5,0)</f>
        <v>OPERADOR INDUSTRIAL II</v>
      </c>
      <c r="G53" s="44">
        <v>44928</v>
      </c>
      <c r="H53" s="38">
        <v>365</v>
      </c>
      <c r="I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IF(G442="01/01/1900",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EPI[[#This Row],[TREINADO EM]]+EPI[[#This Row],[VALIDADE]]</f>
        <v>45293</v>
      </c>
      <c r="K53">
        <v>1</v>
      </c>
      <c r="L53" t="s">
        <v>5</v>
      </c>
      <c r="M53" t="str">
        <f>VLOOKUP(EPI[[#This Row],[NOME]],'CADASTRO'!A:K,6,0)</f>
        <v>ATIVO</v>
      </c>
    </row>
    <row r="54" spans="1:14">
      <c r="A54" t="s">
        <v>516</v>
      </c>
      <c r="B54" t="s">
        <v>517</v>
      </c>
      <c r="C54" t="s">
        <v>381</v>
      </c>
      <c r="D54" t="s">
        <v>520</v>
      </c>
      <c r="E54" t="s">
        <v>345</v>
      </c>
      <c r="F54" t="str">
        <f>VLOOKUP(EPI[[#This Row],[NOME]],'CADASTRO'!A:K,5,0)</f>
        <v>OPERADOR INDUSTRIAL II</v>
      </c>
      <c r="G54" s="44">
        <v>45134</v>
      </c>
      <c r="H54" s="38">
        <v>365</v>
      </c>
      <c r="I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IF(G443="01/01/1900",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EPI[[#This Row],[TREINADO EM]]+EPI[[#This Row],[VALIDADE]]</f>
        <v>45499</v>
      </c>
      <c r="K54">
        <v>1</v>
      </c>
      <c r="L54" t="s">
        <v>5</v>
      </c>
      <c r="M54" t="str">
        <f>VLOOKUP(EPI[[#This Row],[NOME]],'CADASTRO'!A:K,6,0)</f>
        <v>ATIVO</v>
      </c>
    </row>
    <row r="55" spans="1:14">
      <c r="A55" t="s">
        <v>516</v>
      </c>
      <c r="B55" t="s">
        <v>517</v>
      </c>
      <c r="C55" t="s">
        <v>102</v>
      </c>
      <c r="D55" t="s">
        <v>520</v>
      </c>
      <c r="E55" t="s">
        <v>345</v>
      </c>
      <c r="F55" t="str">
        <f>VLOOKUP(EPI[[#This Row],[NOME]],'CADASTRO'!A:K,5,0)</f>
        <v>OPERADOR INDUSTRIAL II</v>
      </c>
      <c r="G55" s="44">
        <v>45279</v>
      </c>
      <c r="H55" s="38">
        <v>365</v>
      </c>
      <c r="I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IF(G444="01/01/1900",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EPI[[#This Row],[TREINADO EM]]+EPI[[#This Row],[VALIDADE]]</f>
        <v>45644</v>
      </c>
      <c r="K55">
        <v>1</v>
      </c>
      <c r="L55" t="s">
        <v>5</v>
      </c>
      <c r="M55" t="str">
        <f>VLOOKUP(EPI[[#This Row],[NOME]],'CADASTRO'!A:K,6,0)</f>
        <v>ATIVO</v>
      </c>
    </row>
    <row r="56" spans="1:14">
      <c r="A56" t="s">
        <v>516</v>
      </c>
      <c r="B56" t="s">
        <v>517</v>
      </c>
      <c r="C56" t="s">
        <v>76</v>
      </c>
      <c r="D56" t="s">
        <v>520</v>
      </c>
      <c r="E56" t="s">
        <v>345</v>
      </c>
      <c r="F56" t="str">
        <f>VLOOKUP(EPI[[#This Row],[NOME]],'CADASTRO'!A:K,5,0)</f>
        <v>OPERADOR INDUSTRIAL II</v>
      </c>
      <c r="G56" s="44">
        <v>45645</v>
      </c>
      <c r="H56" s="38">
        <v>365</v>
      </c>
      <c r="I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IF(G445="01/01/1900",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EPI[[#This Row],[TREINADO EM]]+EPI[[#This Row],[VALIDADE]]</f>
        <v>46010</v>
      </c>
      <c r="K56">
        <v>1</v>
      </c>
      <c r="L56" t="s">
        <v>5</v>
      </c>
      <c r="M56" t="str">
        <f>VLOOKUP(EPI[[#This Row],[NOME]],'CADASTRO'!A:K,6,0)</f>
        <v>ATIVO</v>
      </c>
    </row>
    <row r="57" spans="1:14">
      <c r="A57" t="s">
        <v>516</v>
      </c>
      <c r="B57" t="s">
        <v>517</v>
      </c>
      <c r="C57" t="s">
        <v>381</v>
      </c>
      <c r="D57" t="s">
        <v>520</v>
      </c>
      <c r="E57" t="s">
        <v>345</v>
      </c>
      <c r="F57" t="str">
        <f>VLOOKUP(EPI[[#This Row],[NOME]],'CADASTRO'!A:K,5,0)</f>
        <v>OPERADOR INDUSTRIAL II</v>
      </c>
      <c r="G57" s="44">
        <v>46009</v>
      </c>
      <c r="H57" s="38">
        <v>365</v>
      </c>
      <c r="I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IF(G446="01/01/1900",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EPI[[#This Row],[TREINADO EM]]+EPI[[#This Row],[VALIDADE]]</f>
        <v>46374</v>
      </c>
      <c r="K57">
        <v>1</v>
      </c>
      <c r="L57" t="s">
        <v>3</v>
      </c>
      <c r="M57" t="str">
        <f>VLOOKUP(EPI[[#This Row],[NOME]],'CADASTRO'!A:K,6,0)</f>
        <v>ATIVO</v>
      </c>
      <c r="N57" s="63" t="s">
        <v>523</v>
      </c>
    </row>
    <row r="58" spans="1:14">
      <c r="A58" t="s">
        <v>516</v>
      </c>
      <c r="B58" t="s">
        <v>517</v>
      </c>
      <c r="C58" t="s">
        <v>381</v>
      </c>
      <c r="D58" t="s">
        <v>520</v>
      </c>
      <c r="E58" t="s">
        <v>199</v>
      </c>
      <c r="F58" t="str">
        <f>VLOOKUP(EPI[[#This Row],[NOME]],'CADASTRO'!A:K,5,0)</f>
        <v>TECNICO ELETRONICO II</v>
      </c>
      <c r="G58" s="44">
        <v>44928</v>
      </c>
      <c r="H58" s="38">
        <v>365</v>
      </c>
      <c r="I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IF(G447="01/01/1900", "SEM REGISTRO",
                        IF((G58+H58)&gt;TODAY(), "NO PRAZO", "VENCIDO"
                        )
                    )
                )
            )
        )
    ),"N.A.")</f>
        <v>N.A.</v>
      </c>
      <c r="J58" s="14">
        <f>EPI[[#This Row],[TREINADO EM]]+EPI[[#This Row],[VALIDADE]]</f>
        <v>45293</v>
      </c>
      <c r="K58">
        <v>1</v>
      </c>
      <c r="L58" t="s">
        <v>5</v>
      </c>
      <c r="M58" t="str">
        <f>VLOOKUP(EPI[[#This Row],[NOME]],'CADASTRO'!A:K,6,0)</f>
        <v>DESLIGADO</v>
      </c>
    </row>
    <row r="59" spans="1:14">
      <c r="A59" t="s">
        <v>516</v>
      </c>
      <c r="B59" t="s">
        <v>517</v>
      </c>
      <c r="C59" t="s">
        <v>102</v>
      </c>
      <c r="D59" t="s">
        <v>520</v>
      </c>
      <c r="E59" t="s">
        <v>199</v>
      </c>
      <c r="F59" t="str">
        <f>VLOOKUP(EPI[[#This Row],[NOME]],'CADASTRO'!A:K,5,0)</f>
        <v>TECNICO ELETRONICO II</v>
      </c>
      <c r="G59" s="44">
        <v>45279</v>
      </c>
      <c r="H59" s="38">
        <v>365</v>
      </c>
      <c r="I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IF(G448="01/01/1900", "SEM REGISTRO",
                        IF((G59+H59)&gt;TODAY(), "NO PRAZO", "VENCIDO"
                        )
                    )
                )
            )
        )
    ),"N.A.")</f>
        <v>N.A.</v>
      </c>
      <c r="J59" s="14">
        <f>EPI[[#This Row],[TREINADO EM]]+EPI[[#This Row],[VALIDADE]]</f>
        <v>45644</v>
      </c>
      <c r="K59">
        <v>1</v>
      </c>
      <c r="L59" t="s">
        <v>5</v>
      </c>
      <c r="M59" t="str">
        <f>VLOOKUP(EPI[[#This Row],[NOME]],'CADASTRO'!A:K,6,0)</f>
        <v>DESLIGADO</v>
      </c>
    </row>
    <row r="60" spans="1:14">
      <c r="A60" t="s">
        <v>516</v>
      </c>
      <c r="B60" t="s">
        <v>517</v>
      </c>
      <c r="C60" t="s">
        <v>381</v>
      </c>
      <c r="D60" t="s">
        <v>520</v>
      </c>
      <c r="E60" t="s">
        <v>199</v>
      </c>
      <c r="F60" t="str">
        <f>VLOOKUP(EPI[[#This Row],[NOME]],'CADASTRO'!A:K,5,0)</f>
        <v>TECNICO ELETRONICO II</v>
      </c>
      <c r="G60" s="44">
        <v>45645</v>
      </c>
      <c r="H60" s="38">
        <v>365</v>
      </c>
      <c r="I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IF(G449="01/01/1900", "SEM REGISTRO",
                        IF((G60+H60)&gt;TODAY(), "NO PRAZO", "VENCIDO"
                        )
                    )
                )
            )
        )
    ),"N.A.")</f>
        <v>N.A.</v>
      </c>
      <c r="J60" s="14">
        <f>EPI[[#This Row],[TREINADO EM]]+EPI[[#This Row],[VALIDADE]]</f>
        <v>46010</v>
      </c>
      <c r="K60">
        <v>1</v>
      </c>
      <c r="L60" t="s">
        <v>3</v>
      </c>
      <c r="M60" t="str">
        <f>VLOOKUP(EPI[[#This Row],[NOME]],'CADASTRO'!A:K,6,0)</f>
        <v>DESLIGADO</v>
      </c>
    </row>
    <row r="61" spans="1:14">
      <c r="A61" t="s">
        <v>516</v>
      </c>
      <c r="B61" t="s">
        <v>517</v>
      </c>
      <c r="C61" t="s">
        <v>381</v>
      </c>
      <c r="D61" t="s">
        <v>520</v>
      </c>
      <c r="E61" t="s">
        <v>344</v>
      </c>
      <c r="F61" t="str">
        <f>VLOOKUP(EPI[[#This Row],[NOME]],'CADASTRO'!A:K,5,0)</f>
        <v>TECNICO MECANICO II</v>
      </c>
      <c r="G61" s="44">
        <v>44928</v>
      </c>
      <c r="H61" s="38">
        <v>365</v>
      </c>
      <c r="I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IF(G450="01/01/1900",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EPI[[#This Row],[TREINADO EM]]+EPI[[#This Row],[VALIDADE]]</f>
        <v>45293</v>
      </c>
      <c r="K61">
        <v>1</v>
      </c>
      <c r="L61" t="s">
        <v>5</v>
      </c>
      <c r="M61" t="str">
        <f>VLOOKUP(EPI[[#This Row],[NOME]],'CADASTRO'!A:K,6,0)</f>
        <v>ATIVO</v>
      </c>
    </row>
    <row r="62" spans="1:14">
      <c r="A62" t="s">
        <v>516</v>
      </c>
      <c r="B62" t="s">
        <v>517</v>
      </c>
      <c r="C62" t="s">
        <v>102</v>
      </c>
      <c r="D62" t="s">
        <v>520</v>
      </c>
      <c r="E62" t="s">
        <v>344</v>
      </c>
      <c r="F62" t="str">
        <f>VLOOKUP(EPI[[#This Row],[NOME]],'CADASTRO'!A:K,5,0)</f>
        <v>TECNICO MECANICO II</v>
      </c>
      <c r="G62" s="44">
        <v>45547</v>
      </c>
      <c r="H62" s="38">
        <v>365</v>
      </c>
      <c r="I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IF(G451="01/01/1900",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EPI[[#This Row],[TREINADO EM]]+EPI[[#This Row],[VALIDADE]]</f>
        <v>45912</v>
      </c>
      <c r="K62">
        <v>1</v>
      </c>
      <c r="L62" t="s">
        <v>5</v>
      </c>
      <c r="M62" t="str">
        <f>VLOOKUP(EPI[[#This Row],[NOME]],'CADASTRO'!A:K,6,0)</f>
        <v>ATIVO</v>
      </c>
    </row>
    <row r="63" spans="1:14">
      <c r="A63" t="s">
        <v>516</v>
      </c>
      <c r="B63" t="s">
        <v>517</v>
      </c>
      <c r="C63" t="s">
        <v>381</v>
      </c>
      <c r="D63" t="s">
        <v>520</v>
      </c>
      <c r="E63" t="s">
        <v>344</v>
      </c>
      <c r="F63" t="str">
        <f>VLOOKUP(EPI[[#This Row],[NOME]],'CADASTRO'!A:K,5,0)</f>
        <v>TECNICO MECANICO II</v>
      </c>
      <c r="G63" s="44">
        <v>45645</v>
      </c>
      <c r="H63" s="38">
        <v>365</v>
      </c>
      <c r="I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IF(G452="01/01/1900",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EPI[[#This Row],[TREINADO EM]]+EPI[[#This Row],[VALIDADE]]</f>
        <v>46010</v>
      </c>
      <c r="K63">
        <v>1</v>
      </c>
      <c r="L63" t="s">
        <v>5</v>
      </c>
      <c r="M63" t="str">
        <f>VLOOKUP(EPI[[#This Row],[NOME]],'CADASTRO'!A:K,6,0)</f>
        <v>ATIVO</v>
      </c>
    </row>
    <row r="64" spans="1:14">
      <c r="A64" t="s">
        <v>516</v>
      </c>
      <c r="B64" t="s">
        <v>517</v>
      </c>
      <c r="C64" t="s">
        <v>381</v>
      </c>
      <c r="D64" t="s">
        <v>520</v>
      </c>
      <c r="E64" t="s">
        <v>344</v>
      </c>
      <c r="F64" t="str">
        <f>VLOOKUP(EPI[[#This Row],[NOME]],'CADASTRO'!A:K,5,0)</f>
        <v>TECNICO MECANICO II</v>
      </c>
      <c r="G64" s="44">
        <v>46211.608020833301</v>
      </c>
      <c r="H64" s="38">
        <v>183</v>
      </c>
      <c r="I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IF(G453="01/01/1900", "SEM REGISTRO",
                        IF((G64+H64)&gt;TODAY(), "NO PRAZO", "VENCIDO"
                        )
                    )
                )
            )
        )
    ),"N.A.")</f>
        <v>NO PRAZO</v>
      </c>
      <c r="J64" s="14">
        <f>EPI[[#This Row],[TREINADO EM]]+EPI[[#This Row],[VALIDADE]]</f>
        <v>46394.608020833301</v>
      </c>
      <c r="K64">
        <v>1</v>
      </c>
      <c r="L64" t="s">
        <v>3</v>
      </c>
      <c r="M64" t="str">
        <f>VLOOKUP(EPI[[#This Row],[NOME]],'CADASTRO'!A:K,6,0)</f>
        <v>ATIVO</v>
      </c>
      <c r="N64" s="63" t="s">
        <v>522</v>
      </c>
    </row>
    <row r="65" spans="1:14">
      <c r="A65" t="s">
        <v>516</v>
      </c>
      <c r="B65" t="s">
        <v>517</v>
      </c>
      <c r="C65" t="s">
        <v>381</v>
      </c>
      <c r="D65" t="s">
        <v>520</v>
      </c>
      <c r="E65" t="s">
        <v>201</v>
      </c>
      <c r="F65" t="str">
        <f>VLOOKUP(EPI[[#This Row],[NOME]],'CADASTRO'!A:K,5,0)</f>
        <v>OPERADOR INDUSTRIAL I</v>
      </c>
      <c r="G65" s="44">
        <v>46119</v>
      </c>
      <c r="H65" s="38">
        <v>365</v>
      </c>
      <c r="I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IF(G454="01/01/1900", "SEM REGISTRO",
                        IF((G65+H65)&gt;TODAY(), "NO PRAZO", "VENCIDO"
                        )
                    )
                )
            )
        )
    ),"N.A.")</f>
        <v>N.A.</v>
      </c>
      <c r="J65" s="14">
        <f>EPI[[#This Row],[TREINADO EM]]+EPI[[#This Row],[VALIDADE]]</f>
        <v>46484</v>
      </c>
      <c r="K65">
        <v>0.15</v>
      </c>
      <c r="L65" t="s">
        <v>3</v>
      </c>
      <c r="M65" t="str">
        <f>VLOOKUP(EPI[[#This Row],[NOME]],'CADASTRO'!A:K,6,0)</f>
        <v>DESLIGADO</v>
      </c>
      <c r="N65" s="63" t="s">
        <v>521</v>
      </c>
    </row>
    <row r="66" spans="1:14">
      <c r="A66" t="s">
        <v>516</v>
      </c>
      <c r="B66" t="s">
        <v>517</v>
      </c>
      <c r="C66" t="s">
        <v>102</v>
      </c>
      <c r="D66" t="s">
        <v>520</v>
      </c>
      <c r="E66" t="s">
        <v>202</v>
      </c>
      <c r="F66" t="str">
        <f>VLOOKUP(EPI[[#This Row],[NOME]],'CADASTRO'!A:K,5,0)</f>
        <v>ASSISTENTE ADMINISTRATIVO</v>
      </c>
      <c r="G66" s="44">
        <v>45358</v>
      </c>
      <c r="H66" s="38">
        <v>365</v>
      </c>
      <c r="I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IF(G455="01/01/1900", "SEM REGISTRO",
                        IF((G66+H66)&gt;TODAY(), "NO PRAZO", "VENCIDO"
                        )
                    )
                )
            )
        )
    ),"N.A.")</f>
        <v>N.A.</v>
      </c>
      <c r="J66" s="14">
        <f>EPI[[#This Row],[TREINADO EM]]+EPI[[#This Row],[VALIDADE]]</f>
        <v>45723</v>
      </c>
      <c r="K66">
        <v>1</v>
      </c>
      <c r="L66" t="s">
        <v>5</v>
      </c>
      <c r="M66" t="str">
        <f>VLOOKUP(EPI[[#This Row],[NOME]],'CADASTRO'!A:K,6,0)</f>
        <v>DESLIGADO</v>
      </c>
    </row>
    <row r="67" spans="1:14">
      <c r="A67" t="s">
        <v>516</v>
      </c>
      <c r="B67" t="s">
        <v>517</v>
      </c>
      <c r="C67" t="s">
        <v>381</v>
      </c>
      <c r="D67" t="s">
        <v>520</v>
      </c>
      <c r="E67" t="s">
        <v>202</v>
      </c>
      <c r="F67" t="str">
        <f>VLOOKUP(EPI[[#This Row],[NOME]],'CADASTRO'!A:K,5,0)</f>
        <v>ASSISTENTE ADMINISTRATIVO</v>
      </c>
      <c r="G67" s="44">
        <v>46009</v>
      </c>
      <c r="H67" s="38">
        <v>365</v>
      </c>
      <c r="I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IF(G456="01/01/1900", "SEM REGISTRO",
                        IF((G67+H67)&gt;TODAY(), "NO PRAZO", "VENCIDO"
                        )
                    )
                )
            )
        )
    ),"N.A.")</f>
        <v>N.A.</v>
      </c>
      <c r="J67" s="14">
        <f>EPI[[#This Row],[TREINADO EM]]+EPI[[#This Row],[VALIDADE]]</f>
        <v>46374</v>
      </c>
      <c r="K67">
        <v>1</v>
      </c>
      <c r="L67" t="s">
        <v>3</v>
      </c>
      <c r="M67" t="str">
        <f>VLOOKUP(EPI[[#This Row],[NOME]],'CADASTRO'!A:K,6,0)</f>
        <v>DESLIGADO</v>
      </c>
    </row>
    <row r="68" spans="1:14">
      <c r="A68" t="s">
        <v>516</v>
      </c>
      <c r="B68" t="s">
        <v>517</v>
      </c>
      <c r="C68" t="s">
        <v>381</v>
      </c>
      <c r="D68" t="s">
        <v>520</v>
      </c>
      <c r="E68" t="s">
        <v>204</v>
      </c>
      <c r="F68" t="str">
        <f>VLOOKUP(EPI[[#This Row],[NOME]],'CADASTRO'!A:K,5,0)</f>
        <v>AUXILIAR INDUSTRIAL</v>
      </c>
      <c r="G68" s="44">
        <v>45875</v>
      </c>
      <c r="H68" s="38">
        <v>365</v>
      </c>
      <c r="I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IF(G457="01/01/1900", "SEM REGISTRO",
                        IF((G68+H68)&gt;TODAY(), "NO PRAZO", "VENCIDO"
                        )
                    )
                )
            )
        )
    ),"N.A.")</f>
        <v>N.A.</v>
      </c>
      <c r="J68" s="14">
        <f>EPI[[#This Row],[TREINADO EM]]+EPI[[#This Row],[VALIDADE]]</f>
        <v>46240</v>
      </c>
      <c r="K68">
        <v>1</v>
      </c>
      <c r="L68" t="s">
        <v>3</v>
      </c>
      <c r="M68" t="str">
        <f>VLOOKUP(EPI[[#This Row],[NOME]],'CADASTRO'!A:K,6,0)</f>
        <v>DESLIGADO</v>
      </c>
    </row>
    <row r="69" spans="1:14">
      <c r="A69" t="s">
        <v>516</v>
      </c>
      <c r="B69" t="s">
        <v>517</v>
      </c>
      <c r="C69" t="s">
        <v>381</v>
      </c>
      <c r="D69" t="s">
        <v>520</v>
      </c>
      <c r="E69" t="s">
        <v>475</v>
      </c>
      <c r="F69" t="str">
        <f>VLOOKUP(EPI[[#This Row],[NOME]],'CADASTRO'!A:K,5,0)</f>
        <v>OPERADOR INDUSTRIAL I</v>
      </c>
      <c r="G69" s="44">
        <v>44928</v>
      </c>
      <c r="H69" s="38">
        <v>365</v>
      </c>
      <c r="I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IF(G458="01/01/1900", "SEM REGISTRO",
                        IF((G69+H69)&gt;TODAY(), "NO PRAZO", "VENCIDO"
                        )
                    )
                )
            )
        )
    ),"N.A.")</f>
        <v>N.A.</v>
      </c>
      <c r="J69" s="14">
        <f>EPI[[#This Row],[TREINADO EM]]+EPI[[#This Row],[VALIDADE]]</f>
        <v>45293</v>
      </c>
      <c r="K69">
        <v>1</v>
      </c>
      <c r="L69" t="s">
        <v>5</v>
      </c>
      <c r="M69" t="str">
        <f>VLOOKUP(EPI[[#This Row],[NOME]],'CADASTRO'!A:K,6,0)</f>
        <v>S-AFASTADO</v>
      </c>
    </row>
    <row r="70" spans="1:14">
      <c r="A70" t="s">
        <v>516</v>
      </c>
      <c r="B70" t="s">
        <v>517</v>
      </c>
      <c r="C70" t="s">
        <v>102</v>
      </c>
      <c r="D70" t="s">
        <v>520</v>
      </c>
      <c r="E70" t="s">
        <v>475</v>
      </c>
      <c r="F70" t="str">
        <f>VLOOKUP(EPI[[#This Row],[NOME]],'CADASTRO'!A:K,5,0)</f>
        <v>OPERADOR INDUSTRIAL I</v>
      </c>
      <c r="G70" s="44">
        <v>45279</v>
      </c>
      <c r="H70" s="38">
        <v>365</v>
      </c>
      <c r="I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IF(G459="01/01/1900", "SEM REGISTRO",
                        IF((G70+H70)&gt;TODAY(), "NO PRAZO", "VENCIDO"
                        )
                    )
                )
            )
        )
    ),"N.A.")</f>
        <v>N.A.</v>
      </c>
      <c r="J70" s="14">
        <f>EPI[[#This Row],[TREINADO EM]]+EPI[[#This Row],[VALIDADE]]</f>
        <v>45644</v>
      </c>
      <c r="K70">
        <v>1</v>
      </c>
      <c r="L70" t="s">
        <v>5</v>
      </c>
      <c r="M70" t="str">
        <f>VLOOKUP(EPI[[#This Row],[NOME]],'CADASTRO'!A:K,6,0)</f>
        <v>S-AFASTADO</v>
      </c>
    </row>
    <row r="71" spans="1:14">
      <c r="A71" t="s">
        <v>516</v>
      </c>
      <c r="B71" t="s">
        <v>517</v>
      </c>
      <c r="C71" t="s">
        <v>381</v>
      </c>
      <c r="D71" t="s">
        <v>520</v>
      </c>
      <c r="E71" t="s">
        <v>475</v>
      </c>
      <c r="F71" t="str">
        <f>VLOOKUP(EPI[[#This Row],[NOME]],'CADASTRO'!A:K,5,0)</f>
        <v>OPERADOR INDUSTRIAL I</v>
      </c>
      <c r="G71" s="44">
        <v>45589</v>
      </c>
      <c r="H71" s="38">
        <v>365</v>
      </c>
      <c r="I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IF(G460="01/01/1900", "SEM REGISTRO",
                        IF((G71+H71)&gt;TODAY(), "NO PRAZO", "VENCIDO"
                        )
                    )
                )
            )
        )
    ),"N.A.")</f>
        <v>N.A.</v>
      </c>
      <c r="J71" s="14">
        <f>EPI[[#This Row],[TREINADO EM]]+EPI[[#This Row],[VALIDADE]]</f>
        <v>45954</v>
      </c>
      <c r="K71">
        <v>1</v>
      </c>
      <c r="L71" t="s">
        <v>5</v>
      </c>
      <c r="M71" t="str">
        <f>VLOOKUP(EPI[[#This Row],[NOME]],'CADASTRO'!A:K,6,0)</f>
        <v>S-AFASTADO</v>
      </c>
    </row>
    <row r="72" spans="1:14">
      <c r="A72" t="s">
        <v>516</v>
      </c>
      <c r="B72" t="s">
        <v>517</v>
      </c>
      <c r="C72" t="s">
        <v>102</v>
      </c>
      <c r="D72" t="s">
        <v>520</v>
      </c>
      <c r="E72" t="s">
        <v>475</v>
      </c>
      <c r="F72" t="str">
        <f>VLOOKUP(EPI[[#This Row],[NOME]],'CADASTRO'!A:K,5,0)</f>
        <v>OPERADOR INDUSTRIAL I</v>
      </c>
      <c r="G72" s="44">
        <v>45609</v>
      </c>
      <c r="H72" s="38">
        <v>365</v>
      </c>
      <c r="I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IF(G461="01/01/1900", "SEM REGISTRO",
                        IF((G72+H72)&gt;TODAY(), "NO PRAZO", "VENCIDO"
                        )
                    )
                )
            )
        )
    ),"N.A.")</f>
        <v>N.A.</v>
      </c>
      <c r="J72" s="14">
        <f>EPI[[#This Row],[TREINADO EM]]+EPI[[#This Row],[VALIDADE]]</f>
        <v>45974</v>
      </c>
      <c r="K72">
        <v>1</v>
      </c>
      <c r="L72" t="s">
        <v>5</v>
      </c>
      <c r="M72" t="str">
        <f>VLOOKUP(EPI[[#This Row],[NOME]],'CADASTRO'!A:K,6,0)</f>
        <v>S-AFASTADO</v>
      </c>
    </row>
    <row r="73" spans="1:14">
      <c r="A73" t="s">
        <v>516</v>
      </c>
      <c r="B73" t="s">
        <v>517</v>
      </c>
      <c r="C73" t="s">
        <v>76</v>
      </c>
      <c r="D73" t="s">
        <v>520</v>
      </c>
      <c r="E73" t="s">
        <v>475</v>
      </c>
      <c r="F73" t="str">
        <f>VLOOKUP(EPI[[#This Row],[NOME]],'CADASTRO'!A:K,5,0)</f>
        <v>OPERADOR INDUSTRIAL I</v>
      </c>
      <c r="G73" s="44">
        <v>45645</v>
      </c>
      <c r="H73" s="38">
        <v>365</v>
      </c>
      <c r="I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IF(G462="01/01/1900", "SEM REGISTRO",
                        IF((G73+H73)&gt;TODAY(), "NO PRAZO", "VENCIDO"
                        )
                    )
                )
            )
        )
    ),"N.A.")</f>
        <v>N.A.</v>
      </c>
      <c r="J73" s="14">
        <f>EPI[[#This Row],[TREINADO EM]]+EPI[[#This Row],[VALIDADE]]</f>
        <v>46010</v>
      </c>
      <c r="K73">
        <v>1</v>
      </c>
      <c r="L73" t="s">
        <v>5</v>
      </c>
      <c r="M73" t="str">
        <f>VLOOKUP(EPI[[#This Row],[NOME]],'CADASTRO'!A:K,6,0)</f>
        <v>S-AFASTADO</v>
      </c>
    </row>
    <row r="74" spans="1:14">
      <c r="A74" t="s">
        <v>516</v>
      </c>
      <c r="B74" t="s">
        <v>517</v>
      </c>
      <c r="C74" t="s">
        <v>102</v>
      </c>
      <c r="D74" t="s">
        <v>520</v>
      </c>
      <c r="E74" t="s">
        <v>475</v>
      </c>
      <c r="F74" t="str">
        <f>VLOOKUP(EPI[[#This Row],[NOME]],'CADASTRO'!A:K,5,0)</f>
        <v>OPERADOR INDUSTRIAL I</v>
      </c>
      <c r="G74" s="44">
        <v>46009</v>
      </c>
      <c r="H74" s="38">
        <v>365</v>
      </c>
      <c r="I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IF(G463="01/01/1900", "SEM REGISTRO",
                        IF((G74+H74)&gt;TODAY(), "NO PRAZO", "VENCIDO"
                        )
                    )
                )
            )
        )
    ),"N.A.")</f>
        <v>N.A.</v>
      </c>
      <c r="J74" s="14">
        <f>EPI[[#This Row],[TREINADO EM]]+EPI[[#This Row],[VALIDADE]]</f>
        <v>46374</v>
      </c>
      <c r="K74">
        <v>1</v>
      </c>
      <c r="L74" t="s">
        <v>3</v>
      </c>
      <c r="M74" t="str">
        <f>VLOOKUP(EPI[[#This Row],[NOME]],'CADASTRO'!A:K,6,0)</f>
        <v>S-AFASTADO</v>
      </c>
      <c r="N74" s="63" t="s">
        <v>523</v>
      </c>
    </row>
    <row r="75" spans="1:14">
      <c r="A75" t="s">
        <v>516</v>
      </c>
      <c r="B75" t="s">
        <v>517</v>
      </c>
      <c r="C75" t="s">
        <v>381</v>
      </c>
      <c r="D75" t="s">
        <v>520</v>
      </c>
      <c r="E75" t="s">
        <v>353</v>
      </c>
      <c r="F75" t="str">
        <f>VLOOKUP(EPI[[#This Row],[NOME]],'CADASTRO'!A:K,5,0)</f>
        <v>Almoxarife</v>
      </c>
      <c r="G75" s="3">
        <v>45910</v>
      </c>
      <c r="H75" s="38">
        <v>365</v>
      </c>
      <c r="I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IF(G464="01/01/1900",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EPI[[#This Row],[TREINADO EM]]+EPI[[#This Row],[VALIDADE]]</f>
        <v>46275</v>
      </c>
      <c r="K75">
        <v>1</v>
      </c>
      <c r="L75" t="s">
        <v>5</v>
      </c>
      <c r="M75" t="str">
        <f>VLOOKUP(EPI[[#This Row],[NOME]],'CADASTRO'!A:K,6,0)</f>
        <v>ATIVO</v>
      </c>
    </row>
    <row r="76" spans="1:14">
      <c r="A76" t="s">
        <v>516</v>
      </c>
      <c r="B76" t="s">
        <v>517</v>
      </c>
      <c r="C76" t="s">
        <v>381</v>
      </c>
      <c r="D76" t="s">
        <v>520</v>
      </c>
      <c r="E76" t="s">
        <v>353</v>
      </c>
      <c r="F76" t="str">
        <f>VLOOKUP(EPI[[#This Row],[NOME]],'CADASTRO'!A:K,5,0)</f>
        <v>Almoxarife</v>
      </c>
      <c r="G76" s="44">
        <v>46269.088206018518</v>
      </c>
      <c r="H76" s="38">
        <v>365</v>
      </c>
      <c r="I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IF(G465="01/01/1900", "SEM REGISTRO",
                        IF((G76+H76)&gt;TODAY(), "NO PRAZO", "VENCIDO"
                        )
                    )
                )
            )
        )
    ),"N.A.")</f>
        <v>NO PRAZO</v>
      </c>
      <c r="J76" s="14">
        <f>EPI[[#This Row],[TREINADO EM]]+EPI[[#This Row],[VALIDADE]]</f>
        <v>46634.088206018518</v>
      </c>
      <c r="K76">
        <v>1</v>
      </c>
      <c r="L76" t="s">
        <v>3</v>
      </c>
      <c r="M76" t="str">
        <f>VLOOKUP(EPI[[#This Row],[NOME]],'CADASTRO'!A:K,6,0)</f>
        <v>ATIVO</v>
      </c>
      <c r="N76" s="63" t="s">
        <v>526</v>
      </c>
    </row>
    <row r="77" spans="1:14">
      <c r="A77" t="s">
        <v>516</v>
      </c>
      <c r="B77" t="s">
        <v>517</v>
      </c>
      <c r="C77" t="s">
        <v>381</v>
      </c>
      <c r="D77" t="s">
        <v>520</v>
      </c>
      <c r="E77" t="s">
        <v>205</v>
      </c>
      <c r="F77" t="str">
        <f>VLOOKUP(EPI[[#This Row],[NOME]],'CADASTRO'!A:K,5,0)</f>
        <v>AUXILIAR INDUSTRIAL</v>
      </c>
      <c r="G77" s="44">
        <v>45092</v>
      </c>
      <c r="H77" s="38">
        <v>365</v>
      </c>
      <c r="I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IF(G466="01/01/1900", "SEM REGISTRO",
                        IF((G77+H77)&gt;TODAY(), "NO PRAZO", "VENCIDO"
                        )
                    )
                )
            )
        )
    ),"N.A.")</f>
        <v>N.A.</v>
      </c>
      <c r="J77" s="14">
        <f>EPI[[#This Row],[TREINADO EM]]+EPI[[#This Row],[VALIDADE]]</f>
        <v>45457</v>
      </c>
      <c r="K77">
        <v>1</v>
      </c>
      <c r="L77" t="s">
        <v>5</v>
      </c>
      <c r="M77" t="str">
        <f>VLOOKUP(EPI[[#This Row],[NOME]],'CADASTRO'!A:K,6,0)</f>
        <v>DESLIGADO</v>
      </c>
    </row>
    <row r="78" spans="1:14">
      <c r="A78" t="s">
        <v>516</v>
      </c>
      <c r="B78" t="s">
        <v>517</v>
      </c>
      <c r="C78" t="s">
        <v>102</v>
      </c>
      <c r="D78" t="s">
        <v>520</v>
      </c>
      <c r="E78" t="s">
        <v>205</v>
      </c>
      <c r="F78" t="str">
        <f>VLOOKUP(EPI[[#This Row],[NOME]],'CADASTRO'!A:K,5,0)</f>
        <v>AUXILIAR INDUSTRIAL</v>
      </c>
      <c r="G78" s="44">
        <v>45279</v>
      </c>
      <c r="H78" s="38">
        <v>365</v>
      </c>
      <c r="I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IF(G467="01/01/1900", "SEM REGISTRO",
                        IF((G78+H78)&gt;TODAY(), "NO PRAZO", "VENCIDO"
                        )
                    )
                )
            )
        )
    ),"N.A.")</f>
        <v>N.A.</v>
      </c>
      <c r="J78" s="14">
        <f>EPI[[#This Row],[TREINADO EM]]+EPI[[#This Row],[VALIDADE]]</f>
        <v>45644</v>
      </c>
      <c r="K78">
        <v>1</v>
      </c>
      <c r="L78" t="s">
        <v>5</v>
      </c>
      <c r="M78" t="str">
        <f>VLOOKUP(EPI[[#This Row],[NOME]],'CADASTRO'!A:K,6,0)</f>
        <v>DESLIGADO</v>
      </c>
    </row>
    <row r="79" spans="1:14">
      <c r="A79" t="s">
        <v>516</v>
      </c>
      <c r="B79" t="s">
        <v>517</v>
      </c>
      <c r="C79" t="s">
        <v>381</v>
      </c>
      <c r="D79" t="s">
        <v>520</v>
      </c>
      <c r="E79" t="s">
        <v>205</v>
      </c>
      <c r="F79" t="str">
        <f>VLOOKUP(EPI[[#This Row],[NOME]],'CADASTRO'!A:K,5,0)</f>
        <v>AUXILIAR INDUSTRIAL</v>
      </c>
      <c r="G79" s="44">
        <v>45589</v>
      </c>
      <c r="H79" s="38">
        <v>365</v>
      </c>
      <c r="I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IF(G468="01/01/1900", "SEM REGISTRO",
                        IF((G79+H79)&gt;TODAY(), "NO PRAZO", "VENCIDO"
                        )
                    )
                )
            )
        )
    ),"N.A.")</f>
        <v>N.A.</v>
      </c>
      <c r="J79" s="14">
        <f>EPI[[#This Row],[TREINADO EM]]+EPI[[#This Row],[VALIDADE]]</f>
        <v>45954</v>
      </c>
      <c r="K79">
        <v>1</v>
      </c>
      <c r="L79" t="s">
        <v>5</v>
      </c>
      <c r="M79" t="str">
        <f>VLOOKUP(EPI[[#This Row],[NOME]],'CADASTRO'!A:K,6,0)</f>
        <v>DESLIGADO</v>
      </c>
    </row>
    <row r="80" spans="1:14">
      <c r="A80" t="s">
        <v>516</v>
      </c>
      <c r="B80" t="s">
        <v>517</v>
      </c>
      <c r="C80" t="s">
        <v>76</v>
      </c>
      <c r="D80" t="s">
        <v>520</v>
      </c>
      <c r="E80" t="s">
        <v>205</v>
      </c>
      <c r="F80" t="str">
        <f>VLOOKUP(EPI[[#This Row],[NOME]],'CADASTRO'!A:K,5,0)</f>
        <v>AUXILIAR INDUSTRIAL</v>
      </c>
      <c r="G80" s="44">
        <v>45645</v>
      </c>
      <c r="H80" s="38">
        <v>365</v>
      </c>
      <c r="I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IF(G469="01/01/1900", "SEM REGISTRO",
                        IF((G80+H80)&gt;TODAY(), "NO PRAZO", "VENCIDO"
                        )
                    )
                )
            )
        )
    ),"N.A.")</f>
        <v>N.A.</v>
      </c>
      <c r="J80" s="14">
        <f>EPI[[#This Row],[TREINADO EM]]+EPI[[#This Row],[VALIDADE]]</f>
        <v>46010</v>
      </c>
      <c r="K80">
        <v>1</v>
      </c>
      <c r="L80" t="s">
        <v>3</v>
      </c>
      <c r="M80" t="str">
        <f>VLOOKUP(EPI[[#This Row],[NOME]],'CADASTRO'!A:K,6,0)</f>
        <v>DESLIGADO</v>
      </c>
    </row>
    <row r="81" spans="1:14">
      <c r="A81" t="s">
        <v>516</v>
      </c>
      <c r="B81" t="s">
        <v>517</v>
      </c>
      <c r="C81" t="s">
        <v>381</v>
      </c>
      <c r="D81" t="s">
        <v>520</v>
      </c>
      <c r="E81" t="s">
        <v>68</v>
      </c>
      <c r="F81" t="str">
        <f>VLOOKUP(EPI[[#This Row],[NOME]],'CADASTRO'!A:K,5,0)</f>
        <v>COORDENADOR CONTROLE DE QUALIDADE</v>
      </c>
      <c r="G81" s="44">
        <v>45092</v>
      </c>
      <c r="H81" s="38">
        <v>365</v>
      </c>
      <c r="I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IF(G470="01/01/1900", "SEM REGISTRO",
                        IF((G81+H81)&gt;TODAY(), "NO PRAZO", "VENCIDO"
                        )
                    )
                )
            )
        )
    ),"N.A.")</f>
        <v>HISTORICO</v>
      </c>
      <c r="J81" s="14">
        <f>EPI[[#This Row],[TREINADO EM]]+EPI[[#This Row],[VALIDADE]]</f>
        <v>45457</v>
      </c>
      <c r="K81">
        <v>1</v>
      </c>
      <c r="L81" t="s">
        <v>5</v>
      </c>
      <c r="M81" t="str">
        <f>VLOOKUP(EPI[[#This Row],[NOME]],'CADASTRO'!A:K,6,0)</f>
        <v>ATIVO</v>
      </c>
    </row>
    <row r="82" spans="1:14">
      <c r="A82" t="s">
        <v>516</v>
      </c>
      <c r="B82" t="s">
        <v>517</v>
      </c>
      <c r="C82" t="s">
        <v>102</v>
      </c>
      <c r="D82" t="s">
        <v>520</v>
      </c>
      <c r="E82" t="s">
        <v>68</v>
      </c>
      <c r="F82" t="str">
        <f>VLOOKUP(EPI[[#This Row],[NOME]],'CADASTRO'!A:K,5,0)</f>
        <v>COORDENADOR CONTROLE DE QUALIDADE</v>
      </c>
      <c r="G82" s="44">
        <v>45547</v>
      </c>
      <c r="H82" s="38">
        <v>365</v>
      </c>
      <c r="I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IF(G471="01/01/1900",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EPI[[#This Row],[TREINADO EM]]+EPI[[#This Row],[VALIDADE]]</f>
        <v>45912</v>
      </c>
      <c r="K82">
        <v>1</v>
      </c>
      <c r="L82" t="s">
        <v>5</v>
      </c>
      <c r="M82" t="str">
        <f>VLOOKUP(EPI[[#This Row],[NOME]],'CADASTRO'!A:K,6,0)</f>
        <v>ATIVO</v>
      </c>
    </row>
    <row r="83" spans="1:14">
      <c r="A83" t="s">
        <v>516</v>
      </c>
      <c r="B83" t="s">
        <v>517</v>
      </c>
      <c r="C83" t="s">
        <v>381</v>
      </c>
      <c r="D83" t="s">
        <v>520</v>
      </c>
      <c r="E83" t="s">
        <v>68</v>
      </c>
      <c r="F83" t="str">
        <f>VLOOKUP(EPI[[#This Row],[NOME]],'CADASTRO'!A:K,5,0)</f>
        <v>COORDENADOR CONTROLE DE QUALIDADE</v>
      </c>
      <c r="G83" s="44">
        <v>45645</v>
      </c>
      <c r="H83" s="38">
        <v>365</v>
      </c>
      <c r="I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IF(G472="01/01/1900",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EPI[[#This Row],[TREINADO EM]]+EPI[[#This Row],[VALIDADE]]</f>
        <v>46010</v>
      </c>
      <c r="K83">
        <v>1</v>
      </c>
      <c r="L83" t="s">
        <v>5</v>
      </c>
      <c r="M83" t="str">
        <f>VLOOKUP(EPI[[#This Row],[NOME]],'CADASTRO'!A:K,6,0)</f>
        <v>ATIVO</v>
      </c>
    </row>
    <row r="84" spans="1:14">
      <c r="A84" t="s">
        <v>516</v>
      </c>
      <c r="B84" t="s">
        <v>517</v>
      </c>
      <c r="C84" t="s">
        <v>381</v>
      </c>
      <c r="D84" t="s">
        <v>520</v>
      </c>
      <c r="E84" t="s">
        <v>68</v>
      </c>
      <c r="F84" t="str">
        <f>VLOOKUP(EPI[[#This Row],[NOME]],'CADASTRO'!A:K,5,0)</f>
        <v>COORDENADOR CONTROLE DE QUALIDADE</v>
      </c>
      <c r="G84" s="44">
        <v>46009</v>
      </c>
      <c r="H84" s="38">
        <v>365</v>
      </c>
      <c r="I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IF(G473="01/01/1900", "SEM REGISTRO",
                        IF((G84+H84)&gt;TODAY(), "NO PRAZO", "VENCIDO"
                        )
                    )
                )
            )
        )
    ),"N.A.")</f>
        <v>NO PRAZO</v>
      </c>
      <c r="J84" s="14">
        <f>EPI[[#This Row],[TREINADO EM]]+EPI[[#This Row],[VALIDADE]]</f>
        <v>46374</v>
      </c>
      <c r="K84">
        <v>1</v>
      </c>
      <c r="L84" t="s">
        <v>3</v>
      </c>
      <c r="M84" t="str">
        <f>VLOOKUP(EPI[[#This Row],[NOME]],'CADASTRO'!A:K,6,0)</f>
        <v>ATIVO</v>
      </c>
      <c r="N84" s="63"/>
    </row>
    <row r="85" spans="1:14">
      <c r="A85" t="s">
        <v>516</v>
      </c>
      <c r="B85" t="s">
        <v>517</v>
      </c>
      <c r="C85" t="s">
        <v>381</v>
      </c>
      <c r="D85" t="s">
        <v>520</v>
      </c>
      <c r="E85" t="s">
        <v>209</v>
      </c>
      <c r="F85" t="str">
        <f>VLOOKUP(EPI[[#This Row],[NOME]],'CADASTRO'!A:K,5,0)</f>
        <v>ASSISTENTE ADMINISTRATIVO</v>
      </c>
      <c r="G85" s="44">
        <v>44928</v>
      </c>
      <c r="H85" s="38">
        <v>365</v>
      </c>
      <c r="I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IF(G474="01/01/1900", "SEM REGISTRO",
                        IF((G85+H85)&gt;TODAY(), "NO PRAZO", "VENCIDO"
                        )
                    )
                )
            )
        )
    ),"N.A.")</f>
        <v>N.A.</v>
      </c>
      <c r="J85" s="14">
        <f>EPI[[#This Row],[TREINADO EM]]+EPI[[#This Row],[VALIDADE]]</f>
        <v>45293</v>
      </c>
      <c r="K85">
        <v>1</v>
      </c>
      <c r="L85" t="s">
        <v>5</v>
      </c>
      <c r="M85" t="str">
        <f>VLOOKUP(EPI[[#This Row],[NOME]],'CADASTRO'!A:K,6,0)</f>
        <v>DESLIGADO</v>
      </c>
    </row>
    <row r="86" spans="1:14">
      <c r="A86" t="s">
        <v>516</v>
      </c>
      <c r="B86" t="s">
        <v>517</v>
      </c>
      <c r="C86" t="s">
        <v>102</v>
      </c>
      <c r="D86" t="s">
        <v>520</v>
      </c>
      <c r="E86" t="s">
        <v>209</v>
      </c>
      <c r="F86" t="str">
        <f>VLOOKUP(EPI[[#This Row],[NOME]],'CADASTRO'!A:K,5,0)</f>
        <v>ASSISTENTE ADMINISTRATIVO</v>
      </c>
      <c r="G86" s="44">
        <v>45279</v>
      </c>
      <c r="H86" s="38">
        <v>365</v>
      </c>
      <c r="I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IF(G475="01/01/1900", "SEM REGISTRO",
                        IF((G86+H86)&gt;TODAY(), "NO PRAZO", "VENCIDO"
                        )
                    )
                )
            )
        )
    ),"N.A.")</f>
        <v>N.A.</v>
      </c>
      <c r="J86" s="14">
        <f>EPI[[#This Row],[TREINADO EM]]+EPI[[#This Row],[VALIDADE]]</f>
        <v>45644</v>
      </c>
      <c r="K86">
        <v>1</v>
      </c>
      <c r="L86" t="s">
        <v>5</v>
      </c>
      <c r="M86" t="str">
        <f>VLOOKUP(EPI[[#This Row],[NOME]],'CADASTRO'!A:K,6,0)</f>
        <v>DESLIGADO</v>
      </c>
    </row>
    <row r="87" spans="1:14">
      <c r="A87" t="s">
        <v>516</v>
      </c>
      <c r="B87" t="s">
        <v>517</v>
      </c>
      <c r="C87" t="s">
        <v>381</v>
      </c>
      <c r="D87" t="s">
        <v>520</v>
      </c>
      <c r="E87" t="s">
        <v>209</v>
      </c>
      <c r="F87" t="str">
        <f>VLOOKUP(EPI[[#This Row],[NOME]],'CADASTRO'!A:K,5,0)</f>
        <v>ASSISTENTE ADMINISTRATIVO</v>
      </c>
      <c r="G87" s="44">
        <v>45589</v>
      </c>
      <c r="H87" s="38">
        <v>365</v>
      </c>
      <c r="I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IF(G476="01/01/1900", "SEM REGISTRO",
                        IF((G87+H87)&gt;TODAY(), "NO PRAZO", "VENCIDO"
                        )
                    )
                )
            )
        )
    ),"N.A.")</f>
        <v>N.A.</v>
      </c>
      <c r="J87" s="14">
        <f>EPI[[#This Row],[TREINADO EM]]+EPI[[#This Row],[VALIDADE]]</f>
        <v>45954</v>
      </c>
      <c r="K87">
        <v>1</v>
      </c>
      <c r="L87" t="s">
        <v>5</v>
      </c>
      <c r="M87" t="str">
        <f>VLOOKUP(EPI[[#This Row],[NOME]],'CADASTRO'!A:K,6,0)</f>
        <v>DESLIGADO</v>
      </c>
    </row>
    <row r="88" spans="1:14">
      <c r="A88" t="s">
        <v>516</v>
      </c>
      <c r="B88" t="s">
        <v>517</v>
      </c>
      <c r="C88" t="s">
        <v>381</v>
      </c>
      <c r="D88" t="s">
        <v>520</v>
      </c>
      <c r="E88" t="s">
        <v>209</v>
      </c>
      <c r="F88" t="str">
        <f>VLOOKUP(EPI[[#This Row],[NOME]],'CADASTRO'!A:K,5,0)</f>
        <v>ASSISTENTE ADMINISTRATIVO</v>
      </c>
      <c r="G88" s="44">
        <v>45882</v>
      </c>
      <c r="H88" s="38">
        <v>365</v>
      </c>
      <c r="I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IF(G477="01/01/1900", "SEM REGISTRO",
                        IF((G88+H88)&gt;TODAY(), "NO PRAZO", "VENCIDO"
                        )
                    )
                )
            )
        )
    ),"N.A.")</f>
        <v>N.A.</v>
      </c>
      <c r="J88" s="14">
        <f>EPI[[#This Row],[TREINADO EM]]+EPI[[#This Row],[VALIDADE]]</f>
        <v>46247</v>
      </c>
      <c r="K88">
        <v>1</v>
      </c>
      <c r="L88" t="s">
        <v>3</v>
      </c>
      <c r="M88" t="str">
        <f>VLOOKUP(EPI[[#This Row],[NOME]],'CADASTRO'!A:K,6,0)</f>
        <v>DESLIGADO</v>
      </c>
    </row>
    <row r="89" spans="1:14">
      <c r="A89" t="s">
        <v>516</v>
      </c>
      <c r="B89" t="s">
        <v>517</v>
      </c>
      <c r="C89" t="s">
        <v>102</v>
      </c>
      <c r="D89" t="s">
        <v>520</v>
      </c>
      <c r="E89" t="s">
        <v>212</v>
      </c>
      <c r="F89" t="str">
        <f>VLOOKUP(EPI[[#This Row],[NOME]],'CADASTRO'!A:K,5,0)</f>
        <v>ANALISTA LOGISTICA PL</v>
      </c>
      <c r="G89" s="44">
        <v>45279</v>
      </c>
      <c r="H89" s="38">
        <v>365</v>
      </c>
      <c r="I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IF(G478="01/01/1900", "SEM REGISTRO",
                        IF((G89+H89)&gt;TODAY(), "NO PRAZO", "VENCIDO"
                        )
                    )
                )
            )
        )
    ),"N.A.")</f>
        <v>N.A.</v>
      </c>
      <c r="J89" s="14">
        <f>EPI[[#This Row],[TREINADO EM]]+EPI[[#This Row],[VALIDADE]]</f>
        <v>45644</v>
      </c>
      <c r="K89">
        <v>1</v>
      </c>
      <c r="L89" t="s">
        <v>5</v>
      </c>
      <c r="M89" t="str">
        <f>VLOOKUP(EPI[[#This Row],[NOME]],'CADASTRO'!A:K,6,0)</f>
        <v>DESLIGADO</v>
      </c>
    </row>
    <row r="90" spans="1:14">
      <c r="A90" t="s">
        <v>516</v>
      </c>
      <c r="B90" t="s">
        <v>517</v>
      </c>
      <c r="C90" t="s">
        <v>76</v>
      </c>
      <c r="D90" t="s">
        <v>520</v>
      </c>
      <c r="E90" t="s">
        <v>212</v>
      </c>
      <c r="F90" t="str">
        <f>VLOOKUP(EPI[[#This Row],[NOME]],'CADASTRO'!A:K,5,0)</f>
        <v>ANALISTA LOGISTICA PL</v>
      </c>
      <c r="G90" s="44">
        <v>45645</v>
      </c>
      <c r="H90" s="38">
        <v>365</v>
      </c>
      <c r="I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IF(G479="01/01/1900", "SEM REGISTRO",
                        IF((G90+H90)&gt;TODAY(), "NO PRAZO", "VENCIDO"
                        )
                    )
                )
            )
        )
    ),"N.A.")</f>
        <v>N.A.</v>
      </c>
      <c r="J90" s="14">
        <f>EPI[[#This Row],[TREINADO EM]]+EPI[[#This Row],[VALIDADE]]</f>
        <v>46010</v>
      </c>
      <c r="K90">
        <v>1</v>
      </c>
      <c r="L90" t="s">
        <v>3</v>
      </c>
      <c r="M90" t="str">
        <f>VLOOKUP(EPI[[#This Row],[NOME]],'CADASTRO'!A:K,6,0)</f>
        <v>DESLIGADO</v>
      </c>
    </row>
    <row r="91" spans="1:14">
      <c r="A91" t="s">
        <v>516</v>
      </c>
      <c r="B91" t="s">
        <v>517</v>
      </c>
      <c r="C91" t="s">
        <v>381</v>
      </c>
      <c r="D91" t="s">
        <v>520</v>
      </c>
      <c r="E91" t="s">
        <v>482</v>
      </c>
      <c r="F91" t="str">
        <f>VLOOKUP(EPI[[#This Row],[NOME]],'CADASTRO'!A:K,5,0)</f>
        <v>TECNICO MECANICO II</v>
      </c>
      <c r="G91" s="44">
        <v>44928</v>
      </c>
      <c r="H91" s="38">
        <v>365</v>
      </c>
      <c r="I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IF(G480="01/01/1900", "SEM REGISTRO",
                        IF((G91+H91)&gt;TODAY(), "NO PRAZO", "VENCIDO"
                        )
                    )
                )
            )
        )
    ),"N.A.")</f>
        <v>N.A.</v>
      </c>
      <c r="J91" s="14">
        <f>EPI[[#This Row],[TREINADO EM]]+EPI[[#This Row],[VALIDADE]]</f>
        <v>45293</v>
      </c>
      <c r="K91">
        <v>1</v>
      </c>
      <c r="L91" t="s">
        <v>5</v>
      </c>
      <c r="M91" t="str">
        <f>VLOOKUP(EPI[[#This Row],[NOME]],'CADASTRO'!A:K,6,0)</f>
        <v>TRANSFERIDO</v>
      </c>
    </row>
    <row r="92" spans="1:14">
      <c r="A92" t="s">
        <v>516</v>
      </c>
      <c r="B92" t="s">
        <v>517</v>
      </c>
      <c r="C92" t="s">
        <v>102</v>
      </c>
      <c r="D92" t="s">
        <v>520</v>
      </c>
      <c r="E92" t="s">
        <v>482</v>
      </c>
      <c r="F92" t="str">
        <f>VLOOKUP(EPI[[#This Row],[NOME]],'CADASTRO'!A:K,5,0)</f>
        <v>TECNICO MECANICO II</v>
      </c>
      <c r="G92" s="44">
        <v>45279</v>
      </c>
      <c r="H92" s="38">
        <v>365</v>
      </c>
      <c r="I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IF(G481="01/01/1900", "SEM REGISTRO",
                        IF((G92+H92)&gt;TODAY(), "NO PRAZO", "VENCIDO"
                        )
                    )
                )
            )
        )
    ),"N.A.")</f>
        <v>N.A.</v>
      </c>
      <c r="J92" s="14">
        <f>EPI[[#This Row],[TREINADO EM]]+EPI[[#This Row],[VALIDADE]]</f>
        <v>45644</v>
      </c>
      <c r="K92">
        <v>1</v>
      </c>
      <c r="L92" t="s">
        <v>3</v>
      </c>
      <c r="M92" t="str">
        <f>VLOOKUP(EPI[[#This Row],[NOME]],'CADASTRO'!A:K,6,0)</f>
        <v>TRANSFERIDO</v>
      </c>
    </row>
    <row r="93" spans="1:14">
      <c r="A93" t="s">
        <v>516</v>
      </c>
      <c r="B93" t="s">
        <v>517</v>
      </c>
      <c r="C93" t="s">
        <v>381</v>
      </c>
      <c r="D93" t="s">
        <v>520</v>
      </c>
      <c r="E93" t="s">
        <v>346</v>
      </c>
      <c r="F93" t="str">
        <f>VLOOKUP(EPI[[#This Row],[NOME]],'CADASTRO'!A:K,5,0)</f>
        <v>Almoxarife</v>
      </c>
      <c r="G93" s="44">
        <v>45092</v>
      </c>
      <c r="H93" s="38">
        <v>365</v>
      </c>
      <c r="I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IF(G482="01/01/1900",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EPI[[#This Row],[TREINADO EM]]+EPI[[#This Row],[VALIDADE]]</f>
        <v>45457</v>
      </c>
      <c r="K93">
        <v>1</v>
      </c>
      <c r="L93" t="s">
        <v>5</v>
      </c>
      <c r="M93" t="str">
        <f>VLOOKUP(EPI[[#This Row],[NOME]],'CADASTRO'!A:K,6,0)</f>
        <v>ATIVO</v>
      </c>
    </row>
    <row r="94" spans="1:14">
      <c r="A94" t="s">
        <v>516</v>
      </c>
      <c r="B94" t="s">
        <v>517</v>
      </c>
      <c r="C94" t="s">
        <v>102</v>
      </c>
      <c r="D94" t="s">
        <v>520</v>
      </c>
      <c r="E94" t="s">
        <v>346</v>
      </c>
      <c r="F94" t="str">
        <f>VLOOKUP(EPI[[#This Row],[NOME]],'CADASTRO'!A:K,5,0)</f>
        <v>Almoxarife</v>
      </c>
      <c r="G94" s="44">
        <v>45533</v>
      </c>
      <c r="H94" s="38">
        <v>365</v>
      </c>
      <c r="I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IF(G483="01/01/1900",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EPI[[#This Row],[TREINADO EM]]+EPI[[#This Row],[VALIDADE]]</f>
        <v>45898</v>
      </c>
      <c r="K94">
        <v>1</v>
      </c>
      <c r="L94" t="s">
        <v>5</v>
      </c>
      <c r="M94" t="str">
        <f>VLOOKUP(EPI[[#This Row],[NOME]],'CADASTRO'!A:K,6,0)</f>
        <v>ATIVO</v>
      </c>
    </row>
    <row r="95" spans="1:14">
      <c r="A95" t="s">
        <v>516</v>
      </c>
      <c r="B95" t="s">
        <v>517</v>
      </c>
      <c r="C95" t="s">
        <v>381</v>
      </c>
      <c r="D95" t="s">
        <v>520</v>
      </c>
      <c r="E95" t="s">
        <v>346</v>
      </c>
      <c r="F95" t="str">
        <f>VLOOKUP(EPI[[#This Row],[NOME]],'CADASTRO'!A:K,5,0)</f>
        <v>Almoxarife</v>
      </c>
      <c r="G95" s="44">
        <v>45645</v>
      </c>
      <c r="H95" s="38">
        <v>365</v>
      </c>
      <c r="I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IF(G484="01/01/1900",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EPI[[#This Row],[TREINADO EM]]+EPI[[#This Row],[VALIDADE]]</f>
        <v>46010</v>
      </c>
      <c r="K95">
        <v>1</v>
      </c>
      <c r="L95" t="s">
        <v>5</v>
      </c>
      <c r="M95" t="str">
        <f>VLOOKUP(EPI[[#This Row],[NOME]],'CADASTRO'!A:K,6,0)</f>
        <v>ATIVO</v>
      </c>
    </row>
    <row r="96" spans="1:14">
      <c r="A96" t="s">
        <v>516</v>
      </c>
      <c r="B96" t="s">
        <v>517</v>
      </c>
      <c r="C96" t="s">
        <v>381</v>
      </c>
      <c r="D96" t="s">
        <v>520</v>
      </c>
      <c r="E96" t="s">
        <v>346</v>
      </c>
      <c r="F96" t="str">
        <f>VLOOKUP(EPI[[#This Row],[NOME]],'CADASTRO'!A:K,5,0)</f>
        <v>Almoxarife</v>
      </c>
      <c r="G96" s="44">
        <v>45875</v>
      </c>
      <c r="H96" s="38">
        <v>365</v>
      </c>
      <c r="I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IF(G485="01/01/1900",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EPI[[#This Row],[TREINADO EM]]+EPI[[#This Row],[VALIDADE]]</f>
        <v>46240</v>
      </c>
      <c r="K96">
        <v>1</v>
      </c>
      <c r="L96" t="s">
        <v>5</v>
      </c>
      <c r="M96" t="str">
        <f>VLOOKUP(EPI[[#This Row],[NOME]],'CADASTRO'!A:K,6,0)</f>
        <v>ATIVO</v>
      </c>
    </row>
    <row r="97" spans="1:14">
      <c r="A97" t="s">
        <v>516</v>
      </c>
      <c r="B97" t="s">
        <v>517</v>
      </c>
      <c r="C97" t="s">
        <v>381</v>
      </c>
      <c r="D97" t="s">
        <v>520</v>
      </c>
      <c r="E97" s="11" t="s">
        <v>346</v>
      </c>
      <c r="F97" t="str">
        <f>VLOOKUP(EPI[[#This Row],[NOME]],'CADASTRO'!A:K,5,0)</f>
        <v>Almoxarife</v>
      </c>
      <c r="G97" s="44">
        <v>46286</v>
      </c>
      <c r="H97" s="38">
        <v>365</v>
      </c>
      <c r="I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IF(G486="01/01/1900",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EPI[[#This Row],[TREINADO EM]]+EPI[[#This Row],[VALIDADE]]</f>
        <v>46651</v>
      </c>
      <c r="K97">
        <v>1</v>
      </c>
      <c r="L97" t="s">
        <v>3</v>
      </c>
      <c r="M97" t="str">
        <f>VLOOKUP(EPI[[#This Row],[NOME]],'CADASTRO'!A:K,6,0)</f>
        <v>ATIVO</v>
      </c>
      <c r="N97" s="63"/>
    </row>
    <row r="98" spans="1:14">
      <c r="A98" t="s">
        <v>516</v>
      </c>
      <c r="B98" t="s">
        <v>517</v>
      </c>
      <c r="C98" t="s">
        <v>381</v>
      </c>
      <c r="D98" t="s">
        <v>520</v>
      </c>
      <c r="E98" t="s">
        <v>347</v>
      </c>
      <c r="F98" t="str">
        <f>VLOOKUP(EPI[[#This Row],[NOME]],'CADASTRO'!A:K,5,0)</f>
        <v>SUPERVISOR DE OPERAÇÕES</v>
      </c>
      <c r="G98" s="3">
        <v>46063</v>
      </c>
      <c r="H98" s="38">
        <v>365</v>
      </c>
      <c r="I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IF(G487="01/01/1900", "SEM REGISTRO",
                        IF((G98+H98)&gt;TODAY(), "NO PRAZO", "VENCIDO"
                        )
                    )
                )
            )
        )
    ),"N.A.")</f>
        <v>NO PRAZO</v>
      </c>
      <c r="J98" s="14">
        <f>EPI[[#This Row],[TREINADO EM]]+EPI[[#This Row],[VALIDADE]]</f>
        <v>46428</v>
      </c>
      <c r="K98">
        <v>1</v>
      </c>
      <c r="L98" t="s">
        <v>3</v>
      </c>
      <c r="M98" t="str">
        <f>VLOOKUP(EPI[[#This Row],[NOME]],'CADASTRO'!A:K,6,0)</f>
        <v>ATIVO</v>
      </c>
    </row>
    <row r="99" spans="1:14">
      <c r="A99" t="s">
        <v>516</v>
      </c>
      <c r="B99" t="s">
        <v>517</v>
      </c>
      <c r="C99" t="s">
        <v>381</v>
      </c>
      <c r="D99" t="s">
        <v>520</v>
      </c>
      <c r="E99" t="s">
        <v>351</v>
      </c>
      <c r="F99" t="str">
        <f>VLOOKUP(EPI[[#This Row],[NOME]],'CADASTRO'!A:K,5,0)</f>
        <v>CONTROLADOR QUALIDADE</v>
      </c>
      <c r="G99" s="44">
        <v>44928</v>
      </c>
      <c r="H99" s="38">
        <v>365</v>
      </c>
      <c r="I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IF(G488="01/01/1900",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EPI[[#This Row],[TREINADO EM]]+EPI[[#This Row],[VALIDADE]]</f>
        <v>45293</v>
      </c>
      <c r="K99">
        <v>1</v>
      </c>
      <c r="L99" t="s">
        <v>5</v>
      </c>
      <c r="M99" t="str">
        <f>VLOOKUP(EPI[[#This Row],[NOME]],'CADASTRO'!A:K,6,0)</f>
        <v>ATIVO</v>
      </c>
    </row>
    <row r="100" spans="1:14">
      <c r="A100" t="s">
        <v>516</v>
      </c>
      <c r="B100" t="s">
        <v>517</v>
      </c>
      <c r="C100" t="s">
        <v>102</v>
      </c>
      <c r="D100" t="s">
        <v>520</v>
      </c>
      <c r="E100" t="s">
        <v>351</v>
      </c>
      <c r="F100" t="str">
        <f>VLOOKUP(EPI[[#This Row],[NOME]],'CADASTRO'!A:K,5,0)</f>
        <v>CONTROLADOR QUALIDADE</v>
      </c>
      <c r="G100" s="44">
        <v>45279</v>
      </c>
      <c r="H100" s="38">
        <v>365</v>
      </c>
      <c r="I1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IF(G489="01/01/1900",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EPI[[#This Row],[TREINADO EM]]+EPI[[#This Row],[VALIDADE]]</f>
        <v>45644</v>
      </c>
      <c r="K100">
        <v>1</v>
      </c>
      <c r="L100" t="s">
        <v>5</v>
      </c>
      <c r="M100" t="str">
        <f>VLOOKUP(EPI[[#This Row],[NOME]],'CADASTRO'!A:K,6,0)</f>
        <v>ATIVO</v>
      </c>
    </row>
    <row r="101" spans="1:14">
      <c r="A101" t="s">
        <v>516</v>
      </c>
      <c r="B101" t="s">
        <v>517</v>
      </c>
      <c r="C101" t="s">
        <v>381</v>
      </c>
      <c r="D101" t="s">
        <v>520</v>
      </c>
      <c r="E101" t="s">
        <v>351</v>
      </c>
      <c r="F101" t="str">
        <f>VLOOKUP(EPI[[#This Row],[NOME]],'CADASTRO'!A:K,5,0)</f>
        <v>CONTROLADOR QUALIDADE</v>
      </c>
      <c r="G101" s="44">
        <v>45645</v>
      </c>
      <c r="H101" s="38">
        <v>365</v>
      </c>
      <c r="I1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IF(G490="01/01/1900",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EPI[[#This Row],[TREINADO EM]]+EPI[[#This Row],[VALIDADE]]</f>
        <v>46010</v>
      </c>
      <c r="K101">
        <v>1</v>
      </c>
      <c r="L101" t="s">
        <v>5</v>
      </c>
      <c r="M101" t="str">
        <f>VLOOKUP(EPI[[#This Row],[NOME]],'CADASTRO'!A:K,6,0)</f>
        <v>ATIVO</v>
      </c>
    </row>
    <row r="102" spans="1:14">
      <c r="A102" t="s">
        <v>516</v>
      </c>
      <c r="B102" t="s">
        <v>517</v>
      </c>
      <c r="C102" t="s">
        <v>381</v>
      </c>
      <c r="D102" t="s">
        <v>520</v>
      </c>
      <c r="E102" t="s">
        <v>351</v>
      </c>
      <c r="F102" t="str">
        <f>VLOOKUP(EPI[[#This Row],[NOME]],'CADASTRO'!A:K,5,0)</f>
        <v>CONTROLADOR QUALIDADE</v>
      </c>
      <c r="G102" s="3">
        <v>46213.058287036998</v>
      </c>
      <c r="H102" s="38">
        <v>183</v>
      </c>
      <c r="I1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IF(G491="01/01/1900", "SEM REGISTRO",
                        IF((G102+H102)&gt;TODAY(), "NO PRAZO", "VENCIDO"
                        )
                    )
                )
            )
        )
    ),"N.A.")</f>
        <v>NO PRAZO</v>
      </c>
      <c r="J102" s="14">
        <f>EPI[[#This Row],[TREINADO EM]]+EPI[[#This Row],[VALIDADE]]</f>
        <v>46396.058287036998</v>
      </c>
      <c r="K102">
        <v>1</v>
      </c>
      <c r="L102" t="s">
        <v>3</v>
      </c>
      <c r="M102" t="str">
        <f>VLOOKUP(EPI[[#This Row],[NOME]],'CADASTRO'!A:K,6,0)</f>
        <v>ATIVO</v>
      </c>
    </row>
    <row r="103" spans="1:14">
      <c r="A103" t="s">
        <v>516</v>
      </c>
      <c r="B103" t="s">
        <v>517</v>
      </c>
      <c r="C103" t="s">
        <v>266</v>
      </c>
      <c r="D103" t="s">
        <v>520</v>
      </c>
      <c r="E103" t="s">
        <v>216</v>
      </c>
      <c r="F103" t="str">
        <f>VLOOKUP(EPI[[#This Row],[NOME]],'CADASTRO'!A:K,5,0)</f>
        <v>AUXILIAR INDUSTRIAL</v>
      </c>
      <c r="G103" s="44">
        <v>45302</v>
      </c>
      <c r="H103" s="38">
        <v>365</v>
      </c>
      <c r="I1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IF(G492="01/01/1900",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EPI[[#This Row],[TREINADO EM]]+EPI[[#This Row],[VALIDADE]]</f>
        <v>45667</v>
      </c>
      <c r="K103">
        <v>1</v>
      </c>
      <c r="L103" t="s">
        <v>3</v>
      </c>
      <c r="M103" t="str">
        <f>VLOOKUP(EPI[[#This Row],[NOME]],'CADASTRO'!A:K,6,0)</f>
        <v>DESLIGADO</v>
      </c>
    </row>
    <row r="104" spans="1:14">
      <c r="A104" t="s">
        <v>516</v>
      </c>
      <c r="B104" t="s">
        <v>517</v>
      </c>
      <c r="C104" t="s">
        <v>102</v>
      </c>
      <c r="D104" t="s">
        <v>520</v>
      </c>
      <c r="E104" t="s">
        <v>216</v>
      </c>
      <c r="F104" t="str">
        <f>VLOOKUP(EPI[[#This Row],[NOME]],'CADASTRO'!A:K,5,0)</f>
        <v>AUXILIAR INDUSTRIAL</v>
      </c>
      <c r="G104" s="44">
        <v>45302</v>
      </c>
      <c r="H104" s="38">
        <v>365</v>
      </c>
      <c r="I1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IF(G493="01/01/1900",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EPI[[#This Row],[TREINADO EM]]+EPI[[#This Row],[VALIDADE]]</f>
        <v>45667</v>
      </c>
      <c r="K104">
        <v>1</v>
      </c>
      <c r="L104" t="s">
        <v>3</v>
      </c>
      <c r="M104" t="str">
        <f>VLOOKUP(EPI[[#This Row],[NOME]],'CADASTRO'!A:K,6,0)</f>
        <v>DESLIGADO</v>
      </c>
    </row>
    <row r="105" spans="1:14">
      <c r="A105" t="s">
        <v>516</v>
      </c>
      <c r="B105" t="s">
        <v>517</v>
      </c>
      <c r="C105" t="s">
        <v>381</v>
      </c>
      <c r="D105" t="s">
        <v>520</v>
      </c>
      <c r="E105" t="s">
        <v>352</v>
      </c>
      <c r="F105" t="str">
        <f>VLOOKUP(EPI[[#This Row],[NOME]],'CADASTRO'!A:K,5,0)</f>
        <v>OPERADOR LOGISTICO I</v>
      </c>
      <c r="G105" s="44">
        <v>44928</v>
      </c>
      <c r="H105" s="38">
        <v>365</v>
      </c>
      <c r="I1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IF(G494="01/01/1900",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EPI[[#This Row],[TREINADO EM]]+EPI[[#This Row],[VALIDADE]]</f>
        <v>45293</v>
      </c>
      <c r="K105">
        <v>1</v>
      </c>
      <c r="L105" t="s">
        <v>5</v>
      </c>
      <c r="M105" t="str">
        <f>VLOOKUP(EPI[[#This Row],[NOME]],'CADASTRO'!A:K,6,0)</f>
        <v>ATIVO</v>
      </c>
    </row>
    <row r="106" spans="1:14">
      <c r="A106" t="s">
        <v>516</v>
      </c>
      <c r="B106" t="s">
        <v>517</v>
      </c>
      <c r="C106" t="s">
        <v>102</v>
      </c>
      <c r="D106" t="s">
        <v>520</v>
      </c>
      <c r="E106" t="s">
        <v>352</v>
      </c>
      <c r="F106" t="str">
        <f>VLOOKUP(EPI[[#This Row],[NOME]],'CADASTRO'!A:K,5,0)</f>
        <v>OPERADOR LOGISTICO I</v>
      </c>
      <c r="G106" s="44">
        <v>45279</v>
      </c>
      <c r="H106" s="38">
        <v>365</v>
      </c>
      <c r="I1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IF(G495="01/01/1900",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EPI[[#This Row],[TREINADO EM]]+EPI[[#This Row],[VALIDADE]]</f>
        <v>45644</v>
      </c>
      <c r="K106">
        <v>1</v>
      </c>
      <c r="L106" t="s">
        <v>5</v>
      </c>
      <c r="M106" t="str">
        <f>VLOOKUP(EPI[[#This Row],[NOME]],'CADASTRO'!A:K,6,0)</f>
        <v>ATIVO</v>
      </c>
    </row>
    <row r="107" spans="1:14">
      <c r="A107" t="s">
        <v>516</v>
      </c>
      <c r="B107" t="s">
        <v>517</v>
      </c>
      <c r="C107" t="s">
        <v>76</v>
      </c>
      <c r="D107" t="s">
        <v>520</v>
      </c>
      <c r="E107" t="s">
        <v>352</v>
      </c>
      <c r="F107" t="str">
        <f>VLOOKUP(EPI[[#This Row],[NOME]],'CADASTRO'!A:K,5,0)</f>
        <v>OPERADOR LOGISTICO I</v>
      </c>
      <c r="G107" s="44">
        <v>45645</v>
      </c>
      <c r="H107" s="38">
        <v>365</v>
      </c>
      <c r="I1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IF(G496="01/01/1900",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EPI[[#This Row],[TREINADO EM]]+EPI[[#This Row],[VALIDADE]]</f>
        <v>46010</v>
      </c>
      <c r="K107">
        <v>1</v>
      </c>
      <c r="L107" t="s">
        <v>5</v>
      </c>
      <c r="M107" t="str">
        <f>VLOOKUP(EPI[[#This Row],[NOME]],'CADASTRO'!A:K,6,0)</f>
        <v>ATIVO</v>
      </c>
    </row>
    <row r="108" spans="1:14">
      <c r="A108" t="s">
        <v>516</v>
      </c>
      <c r="B108" t="s">
        <v>517</v>
      </c>
      <c r="C108" t="s">
        <v>381</v>
      </c>
      <c r="D108" t="s">
        <v>520</v>
      </c>
      <c r="E108" t="s">
        <v>352</v>
      </c>
      <c r="F108" t="str">
        <f>VLOOKUP(EPI[[#This Row],[NOME]],'CADASTRO'!A:K,5,0)</f>
        <v>OPERADOR LOGISTICO I</v>
      </c>
      <c r="G108" s="44">
        <v>46008</v>
      </c>
      <c r="H108" s="38">
        <v>365</v>
      </c>
      <c r="I1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IF(G497="01/01/1900", "SEM REGISTRO",
                        IF((G108+H108)&gt;TODAY(), "NO PRAZO", "VENCIDO"
                        )
                    )
                )
            )
        )
    ),"N.A.")</f>
        <v>NO PRAZO</v>
      </c>
      <c r="J108" s="14">
        <f>EPI[[#This Row],[TREINADO EM]]+EPI[[#This Row],[VALIDADE]]</f>
        <v>46373</v>
      </c>
      <c r="K108">
        <v>1</v>
      </c>
      <c r="L108" t="s">
        <v>3</v>
      </c>
      <c r="M108" t="str">
        <f>VLOOKUP(EPI[[#This Row],[NOME]],'CADASTRO'!A:K,6,0)</f>
        <v>ATIVO</v>
      </c>
      <c r="N108" s="63"/>
    </row>
    <row r="109" spans="1:14">
      <c r="A109" t="s">
        <v>516</v>
      </c>
      <c r="B109" t="s">
        <v>517</v>
      </c>
      <c r="C109" t="s">
        <v>381</v>
      </c>
      <c r="D109" t="s">
        <v>520</v>
      </c>
      <c r="E109" s="1" t="s">
        <v>354</v>
      </c>
      <c r="F109" t="str">
        <f>VLOOKUP(EPI[[#This Row],[NOME]],'CADASTRO'!A:K,5,0)</f>
        <v>OPERADOR INDUSTRIAL I</v>
      </c>
      <c r="G109" s="44">
        <v>45204</v>
      </c>
      <c r="H109" s="38">
        <v>365</v>
      </c>
      <c r="I1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IF(G498="01/01/1900",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EPI[[#This Row],[TREINADO EM]]+EPI[[#This Row],[VALIDADE]]</f>
        <v>45569</v>
      </c>
      <c r="K109">
        <v>1</v>
      </c>
      <c r="L109" t="s">
        <v>5</v>
      </c>
      <c r="M109" t="str">
        <f>VLOOKUP(EPI[[#This Row],[NOME]],'CADASTRO'!A:K,6,0)</f>
        <v>ATIVO</v>
      </c>
    </row>
    <row r="110" spans="1:14">
      <c r="A110" t="s">
        <v>516</v>
      </c>
      <c r="B110" t="s">
        <v>517</v>
      </c>
      <c r="C110" t="s">
        <v>102</v>
      </c>
      <c r="D110" t="s">
        <v>520</v>
      </c>
      <c r="E110" t="s">
        <v>354</v>
      </c>
      <c r="F110" t="str">
        <f>VLOOKUP(EPI[[#This Row],[NOME]],'CADASTRO'!A:K,5,0)</f>
        <v>OPERADOR INDUSTRIAL I</v>
      </c>
      <c r="G110" s="44">
        <v>45279</v>
      </c>
      <c r="H110" s="38">
        <v>365</v>
      </c>
      <c r="I1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IF(G499="01/01/1900",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EPI[[#This Row],[TREINADO EM]]+EPI[[#This Row],[VALIDADE]]</f>
        <v>45644</v>
      </c>
      <c r="K110">
        <v>1</v>
      </c>
      <c r="L110" t="s">
        <v>5</v>
      </c>
      <c r="M110" t="str">
        <f>VLOOKUP(EPI[[#This Row],[NOME]],'CADASTRO'!A:K,6,0)</f>
        <v>ATIVO</v>
      </c>
    </row>
    <row r="111" spans="1:14">
      <c r="A111" t="s">
        <v>516</v>
      </c>
      <c r="B111" t="s">
        <v>517</v>
      </c>
      <c r="C111" t="s">
        <v>76</v>
      </c>
      <c r="D111" t="s">
        <v>520</v>
      </c>
      <c r="E111" t="s">
        <v>354</v>
      </c>
      <c r="F111" t="str">
        <f>VLOOKUP(EPI[[#This Row],[NOME]],'CADASTRO'!A:K,5,0)</f>
        <v>OPERADOR INDUSTRIAL I</v>
      </c>
      <c r="G111" s="44">
        <v>45645</v>
      </c>
      <c r="H111" s="38">
        <v>365</v>
      </c>
      <c r="I1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IF(G500="01/01/1900",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EPI[[#This Row],[TREINADO EM]]+EPI[[#This Row],[VALIDADE]]</f>
        <v>46010</v>
      </c>
      <c r="K111">
        <v>1</v>
      </c>
      <c r="L111" t="s">
        <v>5</v>
      </c>
      <c r="M111" t="str">
        <f>VLOOKUP(EPI[[#This Row],[NOME]],'CADASTRO'!A:K,6,0)</f>
        <v>ATIVO</v>
      </c>
    </row>
    <row r="112" spans="1:14">
      <c r="A112" t="s">
        <v>516</v>
      </c>
      <c r="B112" t="s">
        <v>517</v>
      </c>
      <c r="C112" t="s">
        <v>381</v>
      </c>
      <c r="D112" t="s">
        <v>520</v>
      </c>
      <c r="E112" t="s">
        <v>354</v>
      </c>
      <c r="F112" t="str">
        <f>VLOOKUP(EPI[[#This Row],[NOME]],'CADASTRO'!A:K,5,0)</f>
        <v>OPERADOR INDUSTRIAL I</v>
      </c>
      <c r="G112" s="44">
        <v>46209.1809490741</v>
      </c>
      <c r="H112" s="38">
        <v>183</v>
      </c>
      <c r="I1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IF(G501="01/01/1900", "SEM REGISTRO",
                        IF((G112+H112)&gt;TODAY(), "NO PRAZO", "VENCIDO"
                        )
                    )
                )
            )
        )
    ),"N.A.")</f>
        <v>NO PRAZO</v>
      </c>
      <c r="J112" s="14">
        <f>EPI[[#This Row],[TREINADO EM]]+EPI[[#This Row],[VALIDADE]]</f>
        <v>46392.1809490741</v>
      </c>
      <c r="K112">
        <v>1</v>
      </c>
      <c r="L112" t="s">
        <v>3</v>
      </c>
      <c r="M112" t="str">
        <f>VLOOKUP(EPI[[#This Row],[NOME]],'CADASTRO'!A:K,6,0)</f>
        <v>ATIVO</v>
      </c>
      <c r="N112" s="63" t="s">
        <v>522</v>
      </c>
    </row>
    <row r="113" spans="1:14">
      <c r="A113" t="s">
        <v>516</v>
      </c>
      <c r="B113" t="s">
        <v>517</v>
      </c>
      <c r="C113" t="s">
        <v>381</v>
      </c>
      <c r="D113" t="s">
        <v>520</v>
      </c>
      <c r="E113" t="s">
        <v>217</v>
      </c>
      <c r="F113" t="str">
        <f>VLOOKUP(EPI[[#This Row],[NOME]],'CADASTRO'!A:K,5,0)</f>
        <v>OPERADOR INDUSTRIAL I</v>
      </c>
      <c r="G113" s="44">
        <v>44652</v>
      </c>
      <c r="H113" s="38">
        <v>365</v>
      </c>
      <c r="I1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IF(G502="01/01/1900",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EPI[[#This Row],[TREINADO EM]]+EPI[[#This Row],[VALIDADE]]</f>
        <v>45017</v>
      </c>
      <c r="K113">
        <v>1</v>
      </c>
      <c r="L113" t="s">
        <v>5</v>
      </c>
      <c r="M113" t="str">
        <f>VLOOKUP(EPI[[#This Row],[NOME]],'CADASTRO'!A:K,6,0)</f>
        <v>DESLIGADO</v>
      </c>
    </row>
    <row r="114" spans="1:14">
      <c r="A114" t="s">
        <v>516</v>
      </c>
      <c r="B114" t="s">
        <v>517</v>
      </c>
      <c r="C114" t="s">
        <v>381</v>
      </c>
      <c r="D114" t="s">
        <v>520</v>
      </c>
      <c r="E114" t="s">
        <v>217</v>
      </c>
      <c r="F114" t="str">
        <f>VLOOKUP(EPI[[#This Row],[NOME]],'CADASTRO'!A:K,5,0)</f>
        <v>OPERADOR INDUSTRIAL I</v>
      </c>
      <c r="G114" s="44">
        <v>45092</v>
      </c>
      <c r="H114" s="38">
        <v>365</v>
      </c>
      <c r="I1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IF(G503="01/01/1900",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EPI[[#This Row],[TREINADO EM]]+EPI[[#This Row],[VALIDADE]]</f>
        <v>45457</v>
      </c>
      <c r="K114">
        <v>1</v>
      </c>
      <c r="L114" t="s">
        <v>3</v>
      </c>
      <c r="M114" t="str">
        <f>VLOOKUP(EPI[[#This Row],[NOME]],'CADASTRO'!A:K,6,0)</f>
        <v>DESLIGADO</v>
      </c>
    </row>
    <row r="115" spans="1:14">
      <c r="A115" t="s">
        <v>516</v>
      </c>
      <c r="B115" t="s">
        <v>517</v>
      </c>
      <c r="C115" t="s">
        <v>381</v>
      </c>
      <c r="D115" t="s">
        <v>520</v>
      </c>
      <c r="E115" t="s">
        <v>221</v>
      </c>
      <c r="F115" t="str">
        <f>VLOOKUP(EPI[[#This Row],[NOME]],'CADASTRO'!A:K,5,0)</f>
        <v>AUXILIAR INDUSTRIAL</v>
      </c>
      <c r="G115" s="44">
        <v>45999</v>
      </c>
      <c r="H115" s="38">
        <v>365</v>
      </c>
      <c r="I1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IF(G504="01/01/1900",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EPI[[#This Row],[TREINADO EM]]+EPI[[#This Row],[VALIDADE]]</f>
        <v>46364</v>
      </c>
      <c r="K115">
        <v>1</v>
      </c>
      <c r="L115" t="s">
        <v>3</v>
      </c>
      <c r="M115" t="str">
        <f>VLOOKUP(EPI[[#This Row],[NOME]],'CADASTRO'!A:K,6,0)</f>
        <v>DESLIGADO</v>
      </c>
      <c r="N115" s="70"/>
    </row>
    <row r="116" spans="1:14">
      <c r="A116" t="s">
        <v>516</v>
      </c>
      <c r="B116" t="s">
        <v>517</v>
      </c>
      <c r="C116" t="s">
        <v>381</v>
      </c>
      <c r="D116" t="s">
        <v>520</v>
      </c>
      <c r="E116" t="s">
        <v>358</v>
      </c>
      <c r="F116" t="str">
        <f>VLOOKUP(EPI[[#This Row],[NOME]],'CADASTRO'!A:K,5,0)</f>
        <v>OPERADOR INDUSTRIAL II</v>
      </c>
      <c r="G116" s="44">
        <v>44928</v>
      </c>
      <c r="H116" s="38">
        <v>365</v>
      </c>
      <c r="I1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IF(G505="01/01/1900",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EPI[[#This Row],[TREINADO EM]]+EPI[[#This Row],[VALIDADE]]</f>
        <v>45293</v>
      </c>
      <c r="K116">
        <v>1</v>
      </c>
      <c r="L116" t="s">
        <v>5</v>
      </c>
      <c r="M116" t="str">
        <f>VLOOKUP(EPI[[#This Row],[NOME]],'CADASTRO'!A:K,6,0)</f>
        <v>ATIVO</v>
      </c>
    </row>
    <row r="117" spans="1:14">
      <c r="A117" t="s">
        <v>516</v>
      </c>
      <c r="B117" t="s">
        <v>517</v>
      </c>
      <c r="C117" t="s">
        <v>102</v>
      </c>
      <c r="D117" t="s">
        <v>520</v>
      </c>
      <c r="E117" t="s">
        <v>358</v>
      </c>
      <c r="F117" t="str">
        <f>VLOOKUP(EPI[[#This Row],[NOME]],'CADASTRO'!A:K,5,0)</f>
        <v>OPERADOR INDUSTRIAL II</v>
      </c>
      <c r="G117" s="44">
        <v>45279</v>
      </c>
      <c r="H117" s="38">
        <v>365</v>
      </c>
      <c r="I1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IF(G506="01/01/1900",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EPI[[#This Row],[TREINADO EM]]+EPI[[#This Row],[VALIDADE]]</f>
        <v>45644</v>
      </c>
      <c r="K117">
        <v>1</v>
      </c>
      <c r="L117" t="s">
        <v>5</v>
      </c>
      <c r="M117" t="str">
        <f>VLOOKUP(EPI[[#This Row],[NOME]],'CADASTRO'!A:K,6,0)</f>
        <v>ATIVO</v>
      </c>
    </row>
    <row r="118" spans="1:14">
      <c r="A118" t="s">
        <v>516</v>
      </c>
      <c r="B118" t="s">
        <v>517</v>
      </c>
      <c r="C118" t="s">
        <v>76</v>
      </c>
      <c r="D118" t="s">
        <v>520</v>
      </c>
      <c r="E118" t="s">
        <v>358</v>
      </c>
      <c r="F118" t="str">
        <f>VLOOKUP(EPI[[#This Row],[NOME]],'CADASTRO'!A:K,5,0)</f>
        <v>OPERADOR INDUSTRIAL II</v>
      </c>
      <c r="G118" s="44">
        <v>45645</v>
      </c>
      <c r="H118" s="38">
        <v>365</v>
      </c>
      <c r="I1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IF(G507="01/01/1900",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EPI[[#This Row],[TREINADO EM]]+EPI[[#This Row],[VALIDADE]]</f>
        <v>46010</v>
      </c>
      <c r="K118">
        <v>1</v>
      </c>
      <c r="L118" t="s">
        <v>5</v>
      </c>
      <c r="M118" t="str">
        <f>VLOOKUP(EPI[[#This Row],[NOME]],'CADASTRO'!A:K,6,0)</f>
        <v>ATIVO</v>
      </c>
    </row>
    <row r="119" spans="1:14">
      <c r="A119" t="s">
        <v>516</v>
      </c>
      <c r="B119" t="s">
        <v>517</v>
      </c>
      <c r="C119" t="s">
        <v>381</v>
      </c>
      <c r="D119" t="s">
        <v>520</v>
      </c>
      <c r="E119" t="s">
        <v>358</v>
      </c>
      <c r="F119" t="str">
        <f>VLOOKUP(EPI[[#This Row],[NOME]],'CADASTRO'!A:K,5,0)</f>
        <v>OPERADOR INDUSTRIAL II</v>
      </c>
      <c r="G119" s="44">
        <v>46206.990740740701</v>
      </c>
      <c r="H119" s="38">
        <v>183</v>
      </c>
      <c r="I1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IF(G508="01/01/1900",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EPI[[#This Row],[TREINADO EM]]+EPI[[#This Row],[VALIDADE]]</f>
        <v>46389.990740740701</v>
      </c>
      <c r="K119">
        <v>1</v>
      </c>
      <c r="L119" t="s">
        <v>5</v>
      </c>
      <c r="M119" t="str">
        <f>VLOOKUP(EPI[[#This Row],[NOME]],'CADASTRO'!A:K,6,0)</f>
        <v>ATIVO</v>
      </c>
      <c r="N119" s="63" t="s">
        <v>522</v>
      </c>
    </row>
    <row r="120" spans="1:14">
      <c r="A120" t="s">
        <v>516</v>
      </c>
      <c r="B120" t="s">
        <v>517</v>
      </c>
      <c r="C120" t="s">
        <v>381</v>
      </c>
      <c r="D120" t="s">
        <v>520</v>
      </c>
      <c r="E120" s="11" t="s">
        <v>358</v>
      </c>
      <c r="F120" t="str">
        <f>VLOOKUP(EPI[[#This Row],[NOME]],'CADASTRO'!A:K,5,0)</f>
        <v>OPERADOR INDUSTRIAL II</v>
      </c>
      <c r="G120" s="44">
        <v>46293</v>
      </c>
      <c r="H120" s="38">
        <v>365</v>
      </c>
      <c r="I1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IF(G509="01/01/1900", "SEM REGISTRO",
                        IF((G120+H120)&gt;TODAY(), "NO PRAZO", "VENCIDO"
                        )
                    )
                )
            )
        )
    ),"N.A.")</f>
        <v>NO PRAZO</v>
      </c>
      <c r="J120" s="14">
        <f>EPI[[#This Row],[TREINADO EM]]+EPI[[#This Row],[VALIDADE]]</f>
        <v>46658</v>
      </c>
      <c r="K120">
        <v>1</v>
      </c>
      <c r="L120" t="s">
        <v>3</v>
      </c>
      <c r="M120" t="str">
        <f>VLOOKUP(EPI[[#This Row],[NOME]],'CADASTRO'!A:K,6,0)</f>
        <v>ATIVO</v>
      </c>
      <c r="N120" s="63"/>
    </row>
    <row r="121" spans="1:14">
      <c r="A121" t="s">
        <v>516</v>
      </c>
      <c r="B121" t="s">
        <v>517</v>
      </c>
      <c r="C121" t="s">
        <v>381</v>
      </c>
      <c r="D121" t="s">
        <v>520</v>
      </c>
      <c r="E121" t="s">
        <v>225</v>
      </c>
      <c r="F121" t="str">
        <f>VLOOKUP(EPI[[#This Row],[NOME]],'CADASTRO'!A:K,5,0)</f>
        <v>AUXILIAR INDUSTRIAL</v>
      </c>
      <c r="G121" s="44">
        <v>45029</v>
      </c>
      <c r="H121" s="38">
        <v>365</v>
      </c>
      <c r="I1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IF(G510="01/01/1900",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EPI[[#This Row],[TREINADO EM]]+EPI[[#This Row],[VALIDADE]]</f>
        <v>45394</v>
      </c>
      <c r="K121">
        <v>1</v>
      </c>
      <c r="L121" t="s">
        <v>5</v>
      </c>
      <c r="M121" t="str">
        <f>VLOOKUP(EPI[[#This Row],[NOME]],'CADASTRO'!A:K,6,0)</f>
        <v>DESLIGADO</v>
      </c>
    </row>
    <row r="122" spans="1:14">
      <c r="A122" t="s">
        <v>516</v>
      </c>
      <c r="B122" t="s">
        <v>517</v>
      </c>
      <c r="C122" t="s">
        <v>102</v>
      </c>
      <c r="D122" t="s">
        <v>520</v>
      </c>
      <c r="E122" t="s">
        <v>225</v>
      </c>
      <c r="F122" t="str">
        <f>VLOOKUP(EPI[[#This Row],[NOME]],'CADASTRO'!A:K,5,0)</f>
        <v>AUXILIAR INDUSTRIAL</v>
      </c>
      <c r="G122" s="44">
        <v>45279</v>
      </c>
      <c r="H122" s="38">
        <v>365</v>
      </c>
      <c r="I1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IF(G511="01/01/1900",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EPI[[#This Row],[TREINADO EM]]+EPI[[#This Row],[VALIDADE]]</f>
        <v>45644</v>
      </c>
      <c r="K122">
        <v>1</v>
      </c>
      <c r="L122" t="s">
        <v>3</v>
      </c>
      <c r="M122" t="str">
        <f>VLOOKUP(EPI[[#This Row],[NOME]],'CADASTRO'!A:K,6,0)</f>
        <v>DESLIGADO</v>
      </c>
    </row>
    <row r="123" spans="1:14">
      <c r="A123" t="s">
        <v>516</v>
      </c>
      <c r="B123" t="s">
        <v>517</v>
      </c>
      <c r="C123" t="s">
        <v>381</v>
      </c>
      <c r="D123" t="s">
        <v>520</v>
      </c>
      <c r="E123" t="s">
        <v>170</v>
      </c>
      <c r="F123" t="str">
        <f>VLOOKUP(EPI[[#This Row],[NOME]],'CADASTRO'!A:K,5,0)</f>
        <v>GERENTE PLANTA</v>
      </c>
      <c r="G123" s="44">
        <v>45092</v>
      </c>
      <c r="H123" s="38">
        <v>365</v>
      </c>
      <c r="I1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IF(G512="01/01/1900",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EPI[[#This Row],[TREINADO EM]]+EPI[[#This Row],[VALIDADE]]</f>
        <v>45457</v>
      </c>
      <c r="K123">
        <v>1</v>
      </c>
      <c r="L123" t="s">
        <v>5</v>
      </c>
      <c r="M123" t="str">
        <f>VLOOKUP(EPI[[#This Row],[NOME]],'CADASTRO'!A:K,6,0)</f>
        <v>ATIVO</v>
      </c>
    </row>
    <row r="124" spans="1:14">
      <c r="A124" t="s">
        <v>516</v>
      </c>
      <c r="B124" t="s">
        <v>517</v>
      </c>
      <c r="C124" t="s">
        <v>76</v>
      </c>
      <c r="D124" t="s">
        <v>520</v>
      </c>
      <c r="E124" t="s">
        <v>356</v>
      </c>
      <c r="F124" t="str">
        <f>VLOOKUP(EPI[[#This Row],[NOME]],'CADASTRO'!A:K,5,0)</f>
        <v>OPERADOR INDUSTRIAL II</v>
      </c>
      <c r="G124" s="44">
        <v>45645</v>
      </c>
      <c r="H124" s="38">
        <v>365</v>
      </c>
      <c r="I1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IF(G513="01/01/1900",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EPI[[#This Row],[TREINADO EM]]+EPI[[#This Row],[VALIDADE]]</f>
        <v>46010</v>
      </c>
      <c r="K124">
        <v>1</v>
      </c>
      <c r="L124" t="s">
        <v>5</v>
      </c>
      <c r="M124" t="str">
        <f>VLOOKUP(EPI[[#This Row],[NOME]],'CADASTRO'!A:K,6,0)</f>
        <v>ATIVO</v>
      </c>
    </row>
    <row r="125" spans="1:14">
      <c r="A125" t="s">
        <v>516</v>
      </c>
      <c r="B125" t="s">
        <v>517</v>
      </c>
      <c r="C125" t="s">
        <v>381</v>
      </c>
      <c r="D125" t="s">
        <v>520</v>
      </c>
      <c r="E125" t="s">
        <v>356</v>
      </c>
      <c r="F125" t="str">
        <f>VLOOKUP(EPI[[#This Row],[NOME]],'CADASTRO'!A:K,5,0)</f>
        <v>OPERADOR INDUSTRIAL II</v>
      </c>
      <c r="G125" s="44">
        <v>46009</v>
      </c>
      <c r="H125" s="38">
        <v>365</v>
      </c>
      <c r="I1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IF(G514="01/01/1900",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EPI[[#This Row],[TREINADO EM]]+EPI[[#This Row],[VALIDADE]]</f>
        <v>46374</v>
      </c>
      <c r="K125">
        <v>1</v>
      </c>
      <c r="L125" t="s">
        <v>3</v>
      </c>
      <c r="M125" t="str">
        <f>VLOOKUP(EPI[[#This Row],[NOME]],'CADASTRO'!A:K,6,0)</f>
        <v>ATIVO</v>
      </c>
      <c r="N125" s="70" t="s">
        <v>528</v>
      </c>
    </row>
    <row r="126" spans="1:14">
      <c r="A126" t="s">
        <v>516</v>
      </c>
      <c r="B126" t="s">
        <v>517</v>
      </c>
      <c r="C126" t="s">
        <v>381</v>
      </c>
      <c r="D126" t="s">
        <v>520</v>
      </c>
      <c r="E126" t="s">
        <v>357</v>
      </c>
      <c r="F126" t="str">
        <f>VLOOKUP(EPI[[#This Row],[NOME]],'CADASTRO'!A:K,5,0)</f>
        <v>OPERADOR INDUSTRIAL II</v>
      </c>
      <c r="G126" s="44">
        <v>46028</v>
      </c>
      <c r="H126" s="38">
        <v>365</v>
      </c>
      <c r="I1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IF(G515="01/01/1900",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EPI[[#This Row],[TREINADO EM]]+EPI[[#This Row],[VALIDADE]]</f>
        <v>46393</v>
      </c>
      <c r="K126">
        <v>1</v>
      </c>
      <c r="L126" t="s">
        <v>3</v>
      </c>
      <c r="M126" t="str">
        <f>VLOOKUP(EPI[[#This Row],[NOME]],'CADASTRO'!A:K,6,0)</f>
        <v>ATIVO</v>
      </c>
    </row>
    <row r="127" spans="1:14">
      <c r="A127" t="s">
        <v>516</v>
      </c>
      <c r="B127" t="s">
        <v>517</v>
      </c>
      <c r="C127" t="s">
        <v>381</v>
      </c>
      <c r="D127" t="s">
        <v>520</v>
      </c>
      <c r="E127" t="s">
        <v>230</v>
      </c>
      <c r="F127" t="str">
        <f>VLOOKUP(EPI[[#This Row],[NOME]],'CADASTRO'!A:K,5,0)</f>
        <v>OPERADOR INDUSTRIAL I</v>
      </c>
      <c r="G127" s="44">
        <v>44928</v>
      </c>
      <c r="H127" s="38">
        <v>365</v>
      </c>
      <c r="I1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IF(G516="01/01/1900",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EPI[[#This Row],[TREINADO EM]]+EPI[[#This Row],[VALIDADE]]</f>
        <v>45293</v>
      </c>
      <c r="K127">
        <v>1</v>
      </c>
      <c r="L127" t="s">
        <v>3</v>
      </c>
      <c r="M127" t="str">
        <f>VLOOKUP(EPI[[#This Row],[NOME]],'CADASTRO'!A:K,6,0)</f>
        <v>DESLIGADO</v>
      </c>
    </row>
    <row r="128" spans="1:14">
      <c r="A128" t="s">
        <v>516</v>
      </c>
      <c r="B128" t="s">
        <v>517</v>
      </c>
      <c r="C128" t="s">
        <v>381</v>
      </c>
      <c r="D128" t="s">
        <v>520</v>
      </c>
      <c r="E128" t="s">
        <v>320</v>
      </c>
      <c r="F128" t="str">
        <f>VLOOKUP(EPI[[#This Row],[NOME]],'CADASTRO'!A:K,5,0)</f>
        <v>CONTROLADOR QUALIDADE</v>
      </c>
      <c r="G128" s="44">
        <v>45029</v>
      </c>
      <c r="H128" s="38">
        <v>365</v>
      </c>
      <c r="I1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IF(G517="01/01/1900",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EPI[[#This Row],[TREINADO EM]]+EPI[[#This Row],[VALIDADE]]</f>
        <v>45394</v>
      </c>
      <c r="K128">
        <v>1</v>
      </c>
      <c r="L128" t="s">
        <v>5</v>
      </c>
      <c r="M128" t="str">
        <f>VLOOKUP(EPI[[#This Row],[NOME]],'CADASTRO'!A:K,6,0)</f>
        <v>ATIVO</v>
      </c>
    </row>
    <row r="129" spans="1:14">
      <c r="A129" t="s">
        <v>516</v>
      </c>
      <c r="B129" t="s">
        <v>517</v>
      </c>
      <c r="C129" t="s">
        <v>102</v>
      </c>
      <c r="D129" t="s">
        <v>520</v>
      </c>
      <c r="E129" t="s">
        <v>320</v>
      </c>
      <c r="F129" t="str">
        <f>VLOOKUP(EPI[[#This Row],[NOME]],'CADASTRO'!A:K,5,0)</f>
        <v>CONTROLADOR QUALIDADE</v>
      </c>
      <c r="G129" s="44">
        <v>45279</v>
      </c>
      <c r="H129" s="38">
        <v>365</v>
      </c>
      <c r="I1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IF(G518="01/01/1900",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EPI[[#This Row],[TREINADO EM]]+EPI[[#This Row],[VALIDADE]]</f>
        <v>45644</v>
      </c>
      <c r="K129">
        <v>1</v>
      </c>
      <c r="L129" t="s">
        <v>5</v>
      </c>
      <c r="M129" t="str">
        <f>VLOOKUP(EPI[[#This Row],[NOME]],'CADASTRO'!A:K,6,0)</f>
        <v>ATIVO</v>
      </c>
    </row>
    <row r="130" spans="1:14">
      <c r="A130" t="s">
        <v>516</v>
      </c>
      <c r="B130" t="s">
        <v>517</v>
      </c>
      <c r="C130" t="s">
        <v>381</v>
      </c>
      <c r="D130" t="s">
        <v>520</v>
      </c>
      <c r="E130" t="s">
        <v>320</v>
      </c>
      <c r="F130" t="str">
        <f>VLOOKUP(EPI[[#This Row],[NOME]],'CADASTRO'!A:K,5,0)</f>
        <v>CONTROLADOR QUALIDADE</v>
      </c>
      <c r="G130" s="44">
        <v>45645</v>
      </c>
      <c r="H130" s="38">
        <v>365</v>
      </c>
      <c r="I1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IF(G519="01/01/1900",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EPI[[#This Row],[TREINADO EM]]+EPI[[#This Row],[VALIDADE]]</f>
        <v>46010</v>
      </c>
      <c r="K130">
        <v>1</v>
      </c>
      <c r="L130" t="s">
        <v>5</v>
      </c>
      <c r="M130" t="str">
        <f>VLOOKUP(EPI[[#This Row],[NOME]],'CADASTRO'!A:K,6,0)</f>
        <v>ATIVO</v>
      </c>
    </row>
    <row r="131" spans="1:14">
      <c r="A131" t="s">
        <v>516</v>
      </c>
      <c r="B131" t="s">
        <v>517</v>
      </c>
      <c r="C131" t="s">
        <v>381</v>
      </c>
      <c r="D131" t="s">
        <v>520</v>
      </c>
      <c r="E131" t="s">
        <v>320</v>
      </c>
      <c r="F131" t="str">
        <f>VLOOKUP(EPI[[#This Row],[NOME]],'CADASTRO'!A:K,5,0)</f>
        <v>CONTROLADOR QUALIDADE</v>
      </c>
      <c r="G131" s="3">
        <v>46212.931331018503</v>
      </c>
      <c r="H131" s="38">
        <v>183</v>
      </c>
      <c r="I1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IF(G520="01/01/1900",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EPI[[#This Row],[TREINADO EM]]+EPI[[#This Row],[VALIDADE]]</f>
        <v>46395.931331018503</v>
      </c>
      <c r="K131">
        <v>1</v>
      </c>
      <c r="L131" t="s">
        <v>3</v>
      </c>
      <c r="M131" t="str">
        <f>VLOOKUP(EPI[[#This Row],[NOME]],'CADASTRO'!A:K,6,0)</f>
        <v>ATIVO</v>
      </c>
    </row>
    <row r="132" spans="1:14">
      <c r="A132" t="s">
        <v>516</v>
      </c>
      <c r="B132" t="s">
        <v>517</v>
      </c>
      <c r="C132" t="s">
        <v>381</v>
      </c>
      <c r="D132" t="s">
        <v>520</v>
      </c>
      <c r="E132" t="s">
        <v>231</v>
      </c>
      <c r="F132" t="str">
        <f>VLOOKUP(EPI[[#This Row],[NOME]],'CADASTRO'!A:K,5,0)</f>
        <v>OPERADOR INDUSTRIAL I</v>
      </c>
      <c r="G132" s="44">
        <v>45001</v>
      </c>
      <c r="H132" s="38">
        <v>365</v>
      </c>
      <c r="I1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IF(G521="01/01/1900",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EPI[[#This Row],[TREINADO EM]]+EPI[[#This Row],[VALIDADE]]</f>
        <v>45366</v>
      </c>
      <c r="K132">
        <v>1</v>
      </c>
      <c r="L132" t="s">
        <v>3</v>
      </c>
      <c r="M132" t="str">
        <f>VLOOKUP(EPI[[#This Row],[NOME]],'CADASTRO'!A:K,6,0)</f>
        <v>DESLIGADO</v>
      </c>
    </row>
    <row r="133" spans="1:14">
      <c r="A133" t="s">
        <v>516</v>
      </c>
      <c r="B133" t="s">
        <v>517</v>
      </c>
      <c r="C133" t="s">
        <v>381</v>
      </c>
      <c r="D133" t="s">
        <v>520</v>
      </c>
      <c r="E133" t="s">
        <v>359</v>
      </c>
      <c r="F133" t="str">
        <f>VLOOKUP(EPI[[#This Row],[NOME]],'CADASTRO'!A:K,5,0)</f>
        <v>CLASSIFICADOR TECNICO CAFE JR</v>
      </c>
      <c r="G133" s="44">
        <v>44973</v>
      </c>
      <c r="H133" s="38">
        <v>365</v>
      </c>
      <c r="I1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IF(G522="01/01/1900",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EPI[[#This Row],[TREINADO EM]]+EPI[[#This Row],[VALIDADE]]</f>
        <v>45338</v>
      </c>
      <c r="K133">
        <v>1</v>
      </c>
      <c r="L133" t="s">
        <v>5</v>
      </c>
      <c r="M133" t="str">
        <f>VLOOKUP(EPI[[#This Row],[NOME]],'CADASTRO'!A:K,6,0)</f>
        <v>ATIVO</v>
      </c>
    </row>
    <row r="134" spans="1:14">
      <c r="A134" t="s">
        <v>516</v>
      </c>
      <c r="B134" t="s">
        <v>517</v>
      </c>
      <c r="C134" t="s">
        <v>102</v>
      </c>
      <c r="D134" t="s">
        <v>520</v>
      </c>
      <c r="E134" t="s">
        <v>359</v>
      </c>
      <c r="F134" t="str">
        <f>VLOOKUP(EPI[[#This Row],[NOME]],'CADASTRO'!A:K,5,0)</f>
        <v>CLASSIFICADOR TECNICO CAFE JR</v>
      </c>
      <c r="G134" s="44">
        <v>45279</v>
      </c>
      <c r="H134" s="38">
        <v>365</v>
      </c>
      <c r="I1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IF(G523="01/01/1900",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EPI[[#This Row],[TREINADO EM]]+EPI[[#This Row],[VALIDADE]]</f>
        <v>45644</v>
      </c>
      <c r="K134">
        <v>1</v>
      </c>
      <c r="L134" t="s">
        <v>5</v>
      </c>
      <c r="M134" t="str">
        <f>VLOOKUP(EPI[[#This Row],[NOME]],'CADASTRO'!A:K,6,0)</f>
        <v>ATIVO</v>
      </c>
    </row>
    <row r="135" spans="1:14">
      <c r="A135" t="s">
        <v>516</v>
      </c>
      <c r="B135" t="s">
        <v>517</v>
      </c>
      <c r="C135" t="s">
        <v>381</v>
      </c>
      <c r="D135" t="s">
        <v>520</v>
      </c>
      <c r="E135" t="s">
        <v>359</v>
      </c>
      <c r="F135" t="str">
        <f>VLOOKUP(EPI[[#This Row],[NOME]],'CADASTRO'!A:K,5,0)</f>
        <v>CLASSIFICADOR TECNICO CAFE JR</v>
      </c>
      <c r="G135" s="44">
        <v>45645</v>
      </c>
      <c r="H135" s="38">
        <v>365</v>
      </c>
      <c r="I1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IF(G524="01/01/1900",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EPI[[#This Row],[TREINADO EM]]+EPI[[#This Row],[VALIDADE]]</f>
        <v>46010</v>
      </c>
      <c r="K135">
        <v>1</v>
      </c>
      <c r="L135" t="s">
        <v>5</v>
      </c>
      <c r="M135" t="str">
        <f>VLOOKUP(EPI[[#This Row],[NOME]],'CADASTRO'!A:K,6,0)</f>
        <v>ATIVO</v>
      </c>
    </row>
    <row r="136" spans="1:14">
      <c r="A136" t="s">
        <v>516</v>
      </c>
      <c r="B136" t="s">
        <v>517</v>
      </c>
      <c r="C136" t="s">
        <v>381</v>
      </c>
      <c r="D136" t="s">
        <v>520</v>
      </c>
      <c r="E136" t="s">
        <v>359</v>
      </c>
      <c r="F136" t="str">
        <f>VLOOKUP(EPI[[#This Row],[NOME]],'CADASTRO'!A:K,5,0)</f>
        <v>CLASSIFICADOR TECNICO CAFE JR</v>
      </c>
      <c r="G136" s="44">
        <v>46006</v>
      </c>
      <c r="H136" s="38">
        <v>365</v>
      </c>
      <c r="I1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IF(G525="01/01/1900", "SEM REGISTRO",
                        IF((G136+H136)&gt;TODAY(), "NO PRAZO", "VENCIDO"
                        )
                    )
                )
            )
        )
    ),"N.A.")</f>
        <v>NO PRAZO</v>
      </c>
      <c r="J136" s="14">
        <f>EPI[[#This Row],[TREINADO EM]]+EPI[[#This Row],[VALIDADE]]</f>
        <v>46371</v>
      </c>
      <c r="K136">
        <v>1</v>
      </c>
      <c r="L136" t="s">
        <v>3</v>
      </c>
      <c r="M136" t="str">
        <f>VLOOKUP(EPI[[#This Row],[NOME]],'CADASTRO'!A:K,6,0)</f>
        <v>ATIVO</v>
      </c>
      <c r="N136" s="70"/>
    </row>
    <row r="137" spans="1:14">
      <c r="A137" t="s">
        <v>516</v>
      </c>
      <c r="B137" t="s">
        <v>517</v>
      </c>
      <c r="C137" t="s">
        <v>381</v>
      </c>
      <c r="D137" t="s">
        <v>520</v>
      </c>
      <c r="E137" t="s">
        <v>456</v>
      </c>
      <c r="F137" t="str">
        <f>VLOOKUP(EPI[[#This Row],[NOME]],'CADASTRO'!A:K,5,0)</f>
        <v>OPERADOR INDUSTRIAL I</v>
      </c>
      <c r="G137" s="3">
        <v>46217</v>
      </c>
      <c r="H137" s="38">
        <v>365</v>
      </c>
      <c r="I1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IF(G526="01/01/1900",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EPI[[#This Row],[TREINADO EM]]+EPI[[#This Row],[VALIDADE]]</f>
        <v>46582</v>
      </c>
      <c r="K137">
        <v>1</v>
      </c>
      <c r="L137" t="s">
        <v>3</v>
      </c>
      <c r="M137" t="str">
        <f>VLOOKUP(EPI[[#This Row],[NOME]],'CADASTRO'!A:K,6,0)</f>
        <v>ATIVO</v>
      </c>
    </row>
    <row r="138" spans="1:14">
      <c r="A138" t="s">
        <v>516</v>
      </c>
      <c r="B138" t="s">
        <v>517</v>
      </c>
      <c r="C138" t="s">
        <v>381</v>
      </c>
      <c r="D138" t="s">
        <v>520</v>
      </c>
      <c r="E138" t="s">
        <v>360</v>
      </c>
      <c r="F138" t="str">
        <f>VLOOKUP(EPI[[#This Row],[NOME]],'CADASTRO'!A:K,5,0)</f>
        <v>OPERADOR LOGISTICO II</v>
      </c>
      <c r="G138" s="44">
        <v>44928</v>
      </c>
      <c r="H138" s="38">
        <v>365</v>
      </c>
      <c r="I1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IF(G527="01/01/1900",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EPI[[#This Row],[TREINADO EM]]+EPI[[#This Row],[VALIDADE]]</f>
        <v>45293</v>
      </c>
      <c r="K138">
        <v>1</v>
      </c>
      <c r="L138" t="s">
        <v>5</v>
      </c>
      <c r="M138" t="str">
        <f>VLOOKUP(EPI[[#This Row],[NOME]],'CADASTRO'!A:K,6,0)</f>
        <v>ATIVO</v>
      </c>
    </row>
    <row r="139" spans="1:14">
      <c r="A139" t="s">
        <v>516</v>
      </c>
      <c r="B139" t="s">
        <v>517</v>
      </c>
      <c r="C139" t="s">
        <v>102</v>
      </c>
      <c r="D139" t="s">
        <v>520</v>
      </c>
      <c r="E139" t="s">
        <v>360</v>
      </c>
      <c r="F139" t="str">
        <f>VLOOKUP(EPI[[#This Row],[NOME]],'CADASTRO'!A:K,5,0)</f>
        <v>OPERADOR LOGISTICO II</v>
      </c>
      <c r="G139" s="44">
        <v>45279</v>
      </c>
      <c r="H139" s="38">
        <v>365</v>
      </c>
      <c r="I1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IF(G528="01/01/1900",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EPI[[#This Row],[TREINADO EM]]+EPI[[#This Row],[VALIDADE]]</f>
        <v>45644</v>
      </c>
      <c r="K139">
        <v>1</v>
      </c>
      <c r="L139" t="s">
        <v>5</v>
      </c>
      <c r="M139" t="str">
        <f>VLOOKUP(EPI[[#This Row],[NOME]],'CADASTRO'!A:K,6,0)</f>
        <v>ATIVO</v>
      </c>
    </row>
    <row r="140" spans="1:14">
      <c r="A140" t="s">
        <v>516</v>
      </c>
      <c r="B140" t="s">
        <v>517</v>
      </c>
      <c r="C140" t="s">
        <v>76</v>
      </c>
      <c r="D140" t="s">
        <v>520</v>
      </c>
      <c r="E140" t="s">
        <v>360</v>
      </c>
      <c r="F140" t="str">
        <f>VLOOKUP(EPI[[#This Row],[NOME]],'CADASTRO'!A:K,5,0)</f>
        <v>OPERADOR LOGISTICO II</v>
      </c>
      <c r="G140" s="44">
        <v>45645</v>
      </c>
      <c r="H140" s="38">
        <v>365</v>
      </c>
      <c r="I1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IF(G529="01/01/1900",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EPI[[#This Row],[TREINADO EM]]+EPI[[#This Row],[VALIDADE]]</f>
        <v>46010</v>
      </c>
      <c r="K140">
        <v>1</v>
      </c>
      <c r="L140" t="s">
        <v>5</v>
      </c>
      <c r="M140" t="str">
        <f>VLOOKUP(EPI[[#This Row],[NOME]],'CADASTRO'!A:K,6,0)</f>
        <v>ATIVO</v>
      </c>
    </row>
    <row r="141" spans="1:14">
      <c r="A141" t="s">
        <v>516</v>
      </c>
      <c r="B141" t="s">
        <v>517</v>
      </c>
      <c r="C141" t="s">
        <v>381</v>
      </c>
      <c r="D141" t="s">
        <v>520</v>
      </c>
      <c r="E141" t="s">
        <v>360</v>
      </c>
      <c r="F141" t="str">
        <f>VLOOKUP(EPI[[#This Row],[NOME]],'CADASTRO'!A:K,5,0)</f>
        <v>OPERADOR LOGISTICO II</v>
      </c>
      <c r="G141" s="44">
        <v>46008</v>
      </c>
      <c r="H141" s="38">
        <v>365</v>
      </c>
      <c r="I1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IF(G530="01/01/1900", "SEM REGISTRO",
                        IF((G141+H141)&gt;TODAY(), "NO PRAZO", "VENCIDO"
                        )
                    )
                )
            )
        )
    ),"N.A.")</f>
        <v>NO PRAZO</v>
      </c>
      <c r="J141" s="14">
        <f>EPI[[#This Row],[TREINADO EM]]+EPI[[#This Row],[VALIDADE]]</f>
        <v>46373</v>
      </c>
      <c r="K141">
        <v>1</v>
      </c>
      <c r="L141" t="s">
        <v>3</v>
      </c>
      <c r="M141" t="str">
        <f>VLOOKUP(EPI[[#This Row],[NOME]],'CADASTRO'!A:K,6,0)</f>
        <v>ATIVO</v>
      </c>
      <c r="N141" s="70"/>
    </row>
    <row r="142" spans="1:14">
      <c r="A142" t="s">
        <v>516</v>
      </c>
      <c r="B142" t="s">
        <v>517</v>
      </c>
      <c r="C142" t="s">
        <v>381</v>
      </c>
      <c r="D142" t="s">
        <v>520</v>
      </c>
      <c r="E142" t="s">
        <v>232</v>
      </c>
      <c r="F142" t="str">
        <f>VLOOKUP(EPI[[#This Row],[NOME]],'CADASTRO'!A:K,5,0)</f>
        <v>AUXILIAR INDUSTRIAL</v>
      </c>
      <c r="G142" s="44">
        <v>45903</v>
      </c>
      <c r="H142" s="38">
        <v>365</v>
      </c>
      <c r="I1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IF(G531="01/01/1900",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EPI[[#This Row],[TREINADO EM]]+EPI[[#This Row],[VALIDADE]]</f>
        <v>46268</v>
      </c>
      <c r="K142">
        <v>1</v>
      </c>
      <c r="L142" t="s">
        <v>3</v>
      </c>
      <c r="M142" t="str">
        <f>VLOOKUP(EPI[[#This Row],[NOME]],'CADASTRO'!A:K,6,0)</f>
        <v>DESLIGADO</v>
      </c>
    </row>
    <row r="143" spans="1:14">
      <c r="A143" t="s">
        <v>516</v>
      </c>
      <c r="B143" t="s">
        <v>517</v>
      </c>
      <c r="C143" t="s">
        <v>381</v>
      </c>
      <c r="D143" t="s">
        <v>520</v>
      </c>
      <c r="E143" t="s">
        <v>233</v>
      </c>
      <c r="F143" t="str">
        <f>VLOOKUP(EPI[[#This Row],[NOME]],'CADASTRO'!A:K,5,0)</f>
        <v>OPERADOR INDUSTRIAL II</v>
      </c>
      <c r="G143" s="44">
        <v>45225</v>
      </c>
      <c r="H143" s="38">
        <v>365</v>
      </c>
      <c r="I1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IF(G532="01/01/1900",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EPI[[#This Row],[TREINADO EM]]+EPI[[#This Row],[VALIDADE]]</f>
        <v>45590</v>
      </c>
      <c r="K143">
        <v>1</v>
      </c>
      <c r="L143" t="s">
        <v>5</v>
      </c>
      <c r="M143" t="str">
        <f>VLOOKUP(EPI[[#This Row],[NOME]],'CADASTRO'!A:K,6,0)</f>
        <v>DESLIGADO</v>
      </c>
    </row>
    <row r="144" spans="1:14">
      <c r="A144" t="s">
        <v>516</v>
      </c>
      <c r="B144" t="s">
        <v>517</v>
      </c>
      <c r="C144" t="s">
        <v>266</v>
      </c>
      <c r="D144" t="s">
        <v>520</v>
      </c>
      <c r="E144" t="s">
        <v>233</v>
      </c>
      <c r="F144" t="str">
        <f>VLOOKUP(EPI[[#This Row],[NOME]],'CADASTRO'!A:K,5,0)</f>
        <v>OPERADOR INDUSTRIAL II</v>
      </c>
      <c r="G144" s="44">
        <v>45302</v>
      </c>
      <c r="H144" s="38">
        <v>365</v>
      </c>
      <c r="I1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IF(G533="01/01/1900",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EPI[[#This Row],[TREINADO EM]]+EPI[[#This Row],[VALIDADE]]</f>
        <v>45667</v>
      </c>
      <c r="K144">
        <v>1</v>
      </c>
      <c r="L144" t="s">
        <v>3</v>
      </c>
      <c r="M144" t="str">
        <f>VLOOKUP(EPI[[#This Row],[NOME]],'CADASTRO'!A:K,6,0)</f>
        <v>DESLIGADO</v>
      </c>
    </row>
    <row r="145" spans="1:14">
      <c r="A145" t="s">
        <v>516</v>
      </c>
      <c r="B145" t="s">
        <v>517</v>
      </c>
      <c r="C145" t="s">
        <v>381</v>
      </c>
      <c r="D145" t="s">
        <v>520</v>
      </c>
      <c r="E145" t="s">
        <v>234</v>
      </c>
      <c r="F145" t="str">
        <f>VLOOKUP(EPI[[#This Row],[NOME]],'CADASTRO'!A:K,5,0)</f>
        <v>ANALISTA CONTROLE QUALIDADE JR</v>
      </c>
      <c r="G145" s="44">
        <v>44973</v>
      </c>
      <c r="H145" s="38">
        <v>365</v>
      </c>
      <c r="I1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IF(G534="01/01/1900",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EPI[[#This Row],[TREINADO EM]]+EPI[[#This Row],[VALIDADE]]</f>
        <v>45338</v>
      </c>
      <c r="K145">
        <v>1</v>
      </c>
      <c r="L145" t="s">
        <v>3</v>
      </c>
      <c r="M145" t="str">
        <f>VLOOKUP(EPI[[#This Row],[NOME]],'CADASTRO'!A:K,6,0)</f>
        <v>DESLIGADO</v>
      </c>
    </row>
    <row r="146" spans="1:14">
      <c r="A146" t="s">
        <v>516</v>
      </c>
      <c r="B146" t="s">
        <v>517</v>
      </c>
      <c r="C146" t="s">
        <v>102</v>
      </c>
      <c r="D146" t="s">
        <v>520</v>
      </c>
      <c r="E146" t="s">
        <v>235</v>
      </c>
      <c r="F146" t="str">
        <f>VLOOKUP(EPI[[#This Row],[NOME]],'CADASTRO'!A:K,5,0)</f>
        <v>AUXILIAR INDUSTRIAL</v>
      </c>
      <c r="G146" s="44">
        <v>45330</v>
      </c>
      <c r="H146" s="38">
        <v>365</v>
      </c>
      <c r="I1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IF(G535="01/01/1900",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EPI[[#This Row],[TREINADO EM]]+EPI[[#This Row],[VALIDADE]]</f>
        <v>45695</v>
      </c>
      <c r="K146">
        <v>1</v>
      </c>
      <c r="L146" t="s">
        <v>5</v>
      </c>
      <c r="M146" t="str">
        <f>VLOOKUP(EPI[[#This Row],[NOME]],'CADASTRO'!A:K,6,0)</f>
        <v>DESLIGADO</v>
      </c>
    </row>
    <row r="147" spans="1:14">
      <c r="A147" t="s">
        <v>516</v>
      </c>
      <c r="B147" t="s">
        <v>517</v>
      </c>
      <c r="C147" t="s">
        <v>102</v>
      </c>
      <c r="D147" t="s">
        <v>520</v>
      </c>
      <c r="E147" t="s">
        <v>235</v>
      </c>
      <c r="F147" t="str">
        <f>VLOOKUP(EPI[[#This Row],[NOME]],'CADASTRO'!A:K,5,0)</f>
        <v>AUXILIAR INDUSTRIAL</v>
      </c>
      <c r="G147" s="44">
        <v>45547</v>
      </c>
      <c r="H147" s="38">
        <v>365</v>
      </c>
      <c r="I1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IF(G536="01/01/1900",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EPI[[#This Row],[TREINADO EM]]+EPI[[#This Row],[VALIDADE]]</f>
        <v>45912</v>
      </c>
      <c r="K147">
        <v>1</v>
      </c>
      <c r="L147" t="s">
        <v>5</v>
      </c>
      <c r="M147" t="str">
        <f>VLOOKUP(EPI[[#This Row],[NOME]],'CADASTRO'!A:K,6,0)</f>
        <v>DESLIGADO</v>
      </c>
    </row>
    <row r="148" spans="1:14">
      <c r="A148" t="s">
        <v>516</v>
      </c>
      <c r="B148" t="s">
        <v>517</v>
      </c>
      <c r="C148" t="s">
        <v>76</v>
      </c>
      <c r="D148" t="s">
        <v>520</v>
      </c>
      <c r="E148" t="s">
        <v>235</v>
      </c>
      <c r="F148" t="str">
        <f>VLOOKUP(EPI[[#This Row],[NOME]],'CADASTRO'!A:K,5,0)</f>
        <v>AUXILIAR INDUSTRIAL</v>
      </c>
      <c r="G148" s="44">
        <v>45645</v>
      </c>
      <c r="H148" s="38">
        <v>365</v>
      </c>
      <c r="I1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IF(G537="01/01/1900",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EPI[[#This Row],[TREINADO EM]]+EPI[[#This Row],[VALIDADE]]</f>
        <v>46010</v>
      </c>
      <c r="K148">
        <v>1</v>
      </c>
      <c r="L148" t="s">
        <v>3</v>
      </c>
      <c r="M148" t="str">
        <f>VLOOKUP(EPI[[#This Row],[NOME]],'CADASTRO'!A:K,6,0)</f>
        <v>DESLIGADO</v>
      </c>
    </row>
    <row r="149" spans="1:14">
      <c r="A149" t="s">
        <v>516</v>
      </c>
      <c r="B149" t="s">
        <v>517</v>
      </c>
      <c r="C149" t="s">
        <v>102</v>
      </c>
      <c r="D149" t="s">
        <v>520</v>
      </c>
      <c r="E149" t="s">
        <v>483</v>
      </c>
      <c r="F149" t="str">
        <f>VLOOKUP(EPI[[#This Row],[NOME]],'CADASTRO'!A:K,5,0)</f>
        <v>LIDER OPERACOES</v>
      </c>
      <c r="G149" s="44">
        <v>45279</v>
      </c>
      <c r="H149" s="38">
        <v>365</v>
      </c>
      <c r="I1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IF(G538="01/01/1900",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EPI[[#This Row],[TREINADO EM]]+EPI[[#This Row],[VALIDADE]]</f>
        <v>45644</v>
      </c>
      <c r="K149">
        <v>1</v>
      </c>
      <c r="L149" t="s">
        <v>3</v>
      </c>
      <c r="M149" t="str">
        <f>VLOOKUP(EPI[[#This Row],[NOME]],'CADASTRO'!A:K,6,0)</f>
        <v>TRANSFERIDO</v>
      </c>
    </row>
    <row r="150" spans="1:14">
      <c r="A150" t="s">
        <v>516</v>
      </c>
      <c r="B150" t="s">
        <v>517</v>
      </c>
      <c r="C150" t="s">
        <v>381</v>
      </c>
      <c r="D150" t="s">
        <v>520</v>
      </c>
      <c r="E150" t="s">
        <v>457</v>
      </c>
      <c r="F150" t="str">
        <f>VLOOKUP(EPI[[#This Row],[NOME]],'CADASTRO'!A:K,5,0)</f>
        <v>AUXILIAR DE CARGA E DESCARGA</v>
      </c>
      <c r="G150" s="44">
        <v>46189</v>
      </c>
      <c r="H150" s="38">
        <v>365</v>
      </c>
      <c r="I1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IF(G539="01/01/1900", "SEM REGISTRO",
                        IF((G150+H150)&gt;TODAY(), "NO PRAZO", "VENCIDO"
                        )
                    )
                )
            )
        )
    ),"N.A.")</f>
        <v>NO PRAZO</v>
      </c>
      <c r="J150" s="14">
        <f>EPI[[#This Row],[TREINADO EM]]+EPI[[#This Row],[VALIDADE]]</f>
        <v>46554</v>
      </c>
      <c r="K150" s="64">
        <v>1</v>
      </c>
      <c r="L150" t="s">
        <v>3</v>
      </c>
      <c r="M150" t="str">
        <f>VLOOKUP(EPI[[#This Row],[NOME]],'CADASTRO'!A:K,6,0)</f>
        <v>ATIVO</v>
      </c>
      <c r="N150" s="63" t="s">
        <v>529</v>
      </c>
    </row>
    <row r="151" spans="1:14">
      <c r="A151" t="s">
        <v>516</v>
      </c>
      <c r="B151" t="s">
        <v>517</v>
      </c>
      <c r="C151" t="s">
        <v>381</v>
      </c>
      <c r="D151" t="s">
        <v>520</v>
      </c>
      <c r="E151" t="s">
        <v>361</v>
      </c>
      <c r="F151" t="str">
        <f>VLOOKUP(EPI[[#This Row],[NOME]],'CADASTRO'!A:K,5,0)</f>
        <v>TECNICO MECANICO II</v>
      </c>
      <c r="G151" s="44">
        <v>45092</v>
      </c>
      <c r="H151" s="38">
        <v>365</v>
      </c>
      <c r="I1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IF(G540="01/01/1900",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EPI[[#This Row],[TREINADO EM]]+EPI[[#This Row],[VALIDADE]]</f>
        <v>45457</v>
      </c>
      <c r="K151">
        <v>1</v>
      </c>
      <c r="L151" t="s">
        <v>5</v>
      </c>
      <c r="M151" t="str">
        <f>VLOOKUP(EPI[[#This Row],[NOME]],'CADASTRO'!A:K,6,0)</f>
        <v>ATIVO</v>
      </c>
    </row>
    <row r="152" spans="1:14">
      <c r="A152" t="s">
        <v>516</v>
      </c>
      <c r="B152" t="s">
        <v>517</v>
      </c>
      <c r="C152" t="s">
        <v>102</v>
      </c>
      <c r="D152" t="s">
        <v>520</v>
      </c>
      <c r="E152" t="s">
        <v>361</v>
      </c>
      <c r="F152" t="str">
        <f>VLOOKUP(EPI[[#This Row],[NOME]],'CADASTRO'!A:K,5,0)</f>
        <v>TECNICO MECANICO II</v>
      </c>
      <c r="G152" s="44">
        <v>45279</v>
      </c>
      <c r="H152" s="38">
        <v>365</v>
      </c>
      <c r="I1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IF(G541="01/01/1900",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EPI[[#This Row],[TREINADO EM]]+EPI[[#This Row],[VALIDADE]]</f>
        <v>45644</v>
      </c>
      <c r="K152">
        <v>1</v>
      </c>
      <c r="L152" t="s">
        <v>5</v>
      </c>
      <c r="M152" t="str">
        <f>VLOOKUP(EPI[[#This Row],[NOME]],'CADASTRO'!A:K,6,0)</f>
        <v>ATIVO</v>
      </c>
    </row>
    <row r="153" spans="1:14">
      <c r="A153" t="s">
        <v>516</v>
      </c>
      <c r="B153" t="s">
        <v>517</v>
      </c>
      <c r="C153" t="s">
        <v>102</v>
      </c>
      <c r="D153" t="s">
        <v>520</v>
      </c>
      <c r="E153" t="s">
        <v>361</v>
      </c>
      <c r="F153" t="str">
        <f>VLOOKUP(EPI[[#This Row],[NOME]],'CADASTRO'!A:K,5,0)</f>
        <v>TECNICO MECANICO II</v>
      </c>
      <c r="G153" s="44">
        <v>45372</v>
      </c>
      <c r="H153" s="38">
        <v>365</v>
      </c>
      <c r="I1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IF(G542="01/01/1900",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EPI[[#This Row],[TREINADO EM]]+EPI[[#This Row],[VALIDADE]]</f>
        <v>45737</v>
      </c>
      <c r="K153">
        <v>1</v>
      </c>
      <c r="L153" t="s">
        <v>5</v>
      </c>
      <c r="M153" t="str">
        <f>VLOOKUP(EPI[[#This Row],[NOME]],'CADASTRO'!A:K,6,0)</f>
        <v>ATIVO</v>
      </c>
    </row>
    <row r="154" spans="1:14">
      <c r="A154" t="s">
        <v>516</v>
      </c>
      <c r="B154" t="s">
        <v>517</v>
      </c>
      <c r="C154" t="s">
        <v>102</v>
      </c>
      <c r="D154" t="s">
        <v>520</v>
      </c>
      <c r="E154" t="s">
        <v>361</v>
      </c>
      <c r="F154" t="str">
        <f>VLOOKUP(EPI[[#This Row],[NOME]],'CADASTRO'!A:K,5,0)</f>
        <v>TECNICO MECANICO II</v>
      </c>
      <c r="G154" s="44">
        <v>45372</v>
      </c>
      <c r="H154" s="38">
        <v>365</v>
      </c>
      <c r="I1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IF(G543="01/01/1900",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EPI[[#This Row],[TREINADO EM]]+EPI[[#This Row],[VALIDADE]]</f>
        <v>45737</v>
      </c>
      <c r="K154">
        <v>1</v>
      </c>
      <c r="L154" t="s">
        <v>5</v>
      </c>
      <c r="M154" t="str">
        <f>VLOOKUP(EPI[[#This Row],[NOME]],'CADASTRO'!A:K,6,0)</f>
        <v>ATIVO</v>
      </c>
    </row>
    <row r="155" spans="1:14">
      <c r="A155" t="s">
        <v>516</v>
      </c>
      <c r="B155" t="s">
        <v>517</v>
      </c>
      <c r="C155" t="s">
        <v>381</v>
      </c>
      <c r="D155" t="s">
        <v>520</v>
      </c>
      <c r="E155" t="s">
        <v>361</v>
      </c>
      <c r="F155" t="str">
        <f>VLOOKUP(EPI[[#This Row],[NOME]],'CADASTRO'!A:K,5,0)</f>
        <v>TECNICO MECANICO II</v>
      </c>
      <c r="G155" s="44">
        <v>45645</v>
      </c>
      <c r="H155" s="38">
        <v>365</v>
      </c>
      <c r="I1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IF(G544="01/01/1900",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EPI[[#This Row],[TREINADO EM]]+EPI[[#This Row],[VALIDADE]]</f>
        <v>46010</v>
      </c>
      <c r="K155">
        <v>1</v>
      </c>
      <c r="L155" t="s">
        <v>5</v>
      </c>
      <c r="M155" t="str">
        <f>VLOOKUP(EPI[[#This Row],[NOME]],'CADASTRO'!A:K,6,0)</f>
        <v>ATIVO</v>
      </c>
    </row>
    <row r="156" spans="1:14">
      <c r="A156" t="s">
        <v>516</v>
      </c>
      <c r="B156" t="s">
        <v>517</v>
      </c>
      <c r="C156" t="s">
        <v>381</v>
      </c>
      <c r="D156" t="s">
        <v>520</v>
      </c>
      <c r="E156" t="s">
        <v>361</v>
      </c>
      <c r="F156" t="str">
        <f>VLOOKUP(EPI[[#This Row],[NOME]],'CADASTRO'!A:K,5,0)</f>
        <v>TECNICO MECANICO II</v>
      </c>
      <c r="G156" s="44">
        <v>46211.505729166704</v>
      </c>
      <c r="H156" s="38">
        <v>183</v>
      </c>
      <c r="I1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IF(G545="01/01/1900",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EPI[[#This Row],[TREINADO EM]]+EPI[[#This Row],[VALIDADE]]</f>
        <v>46394.505729166704</v>
      </c>
      <c r="K156">
        <v>1</v>
      </c>
      <c r="L156" t="s">
        <v>5</v>
      </c>
      <c r="M156" t="str">
        <f>VLOOKUP(EPI[[#This Row],[NOME]],'CADASTRO'!A:K,6,0)</f>
        <v>ATIVO</v>
      </c>
      <c r="N156" s="63" t="s">
        <v>522</v>
      </c>
    </row>
    <row r="157" spans="1:14">
      <c r="A157" t="s">
        <v>516</v>
      </c>
      <c r="B157" t="s">
        <v>517</v>
      </c>
      <c r="C157" t="s">
        <v>381</v>
      </c>
      <c r="D157" t="s">
        <v>520</v>
      </c>
      <c r="E157" s="11" t="s">
        <v>361</v>
      </c>
      <c r="F157" t="str">
        <f>VLOOKUP(EPI[[#This Row],[NOME]],'CADASTRO'!A:K,5,0)</f>
        <v>TECNICO MECANICO II</v>
      </c>
      <c r="G157" s="44">
        <v>46294</v>
      </c>
      <c r="H157" s="38">
        <v>365</v>
      </c>
      <c r="I1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IF(G546="01/01/1900", "SEM REGISTRO",
                        IF((G157+H157)&gt;TODAY(), "NO PRAZO", "VENCIDO"
                        )
                    )
                )
            )
        )
    ),"N.A.")</f>
        <v>NO PRAZO</v>
      </c>
      <c r="J157" s="14">
        <f>EPI[[#This Row],[TREINADO EM]]+EPI[[#This Row],[VALIDADE]]</f>
        <v>46659</v>
      </c>
      <c r="K157">
        <v>1</v>
      </c>
      <c r="L157" t="s">
        <v>3</v>
      </c>
      <c r="M157" t="str">
        <f>VLOOKUP(EPI[[#This Row],[NOME]],'CADASTRO'!A:K,6,0)</f>
        <v>ATIVO</v>
      </c>
      <c r="N157" s="63"/>
    </row>
    <row r="158" spans="1:14">
      <c r="A158" t="s">
        <v>516</v>
      </c>
      <c r="B158" t="s">
        <v>517</v>
      </c>
      <c r="C158" t="s">
        <v>381</v>
      </c>
      <c r="D158" t="s">
        <v>520</v>
      </c>
      <c r="E158" s="11" t="s">
        <v>490</v>
      </c>
      <c r="F158" t="str">
        <f>VLOOKUP(EPI[[#This Row],[NOME]],'CADASTRO'!A:K,5,0)</f>
        <v>ESTAGIARIO</v>
      </c>
      <c r="G158" s="44">
        <v>46273</v>
      </c>
      <c r="H158" s="38">
        <v>365</v>
      </c>
      <c r="I1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IF(G547="01/01/1900", "SEM REGISTRO",
                        IF((G158+H158)&gt;TODAY(), "NO PRAZO", "VENCIDO"
                        )
                    )
                )
            )
        )
    ),"N.A.")</f>
        <v>NO PRAZO</v>
      </c>
      <c r="J158" s="14">
        <f>EPI[[#This Row],[TREINADO EM]]+EPI[[#This Row],[VALIDADE]]</f>
        <v>46638</v>
      </c>
      <c r="K158">
        <v>1</v>
      </c>
      <c r="L158" t="s">
        <v>3</v>
      </c>
      <c r="M158" t="str">
        <f>VLOOKUP(EPI[[#This Row],[NOME]],'CADASTRO'!A:K,6,0)</f>
        <v>ATIVO</v>
      </c>
      <c r="N158" s="63" t="s">
        <v>530</v>
      </c>
    </row>
    <row r="159" spans="1:14">
      <c r="A159" t="s">
        <v>516</v>
      </c>
      <c r="B159" t="s">
        <v>517</v>
      </c>
      <c r="C159" t="s">
        <v>381</v>
      </c>
      <c r="D159" t="s">
        <v>520</v>
      </c>
      <c r="E159" t="s">
        <v>362</v>
      </c>
      <c r="F159" t="str">
        <f>VLOOKUP(EPI[[#This Row],[NOME]],'CADASTRO'!A:K,5,0)</f>
        <v>OPERADOR INDUSTRIAL III</v>
      </c>
      <c r="G159" s="44">
        <v>44928</v>
      </c>
      <c r="H159" s="38">
        <v>365</v>
      </c>
      <c r="I1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IF(G548="01/01/1900",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EPI[[#This Row],[TREINADO EM]]+EPI[[#This Row],[VALIDADE]]</f>
        <v>45293</v>
      </c>
      <c r="K159">
        <v>1</v>
      </c>
      <c r="L159" t="s">
        <v>5</v>
      </c>
      <c r="M159" t="str">
        <f>VLOOKUP(EPI[[#This Row],[NOME]],'CADASTRO'!A:K,6,0)</f>
        <v>ATIVO</v>
      </c>
    </row>
    <row r="160" spans="1:14">
      <c r="A160" t="s">
        <v>516</v>
      </c>
      <c r="B160" t="s">
        <v>517</v>
      </c>
      <c r="C160" t="s">
        <v>102</v>
      </c>
      <c r="D160" t="s">
        <v>520</v>
      </c>
      <c r="E160" t="s">
        <v>362</v>
      </c>
      <c r="F160" t="str">
        <f>VLOOKUP(EPI[[#This Row],[NOME]],'CADASTRO'!A:K,5,0)</f>
        <v>OPERADOR INDUSTRIAL III</v>
      </c>
      <c r="G160" s="44">
        <v>45279</v>
      </c>
      <c r="H160" s="38">
        <v>365</v>
      </c>
      <c r="I1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IF(G549="01/01/1900",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EPI[[#This Row],[TREINADO EM]]+EPI[[#This Row],[VALIDADE]]</f>
        <v>45644</v>
      </c>
      <c r="K160">
        <v>1</v>
      </c>
      <c r="L160" t="s">
        <v>5</v>
      </c>
      <c r="M160" t="str">
        <f>VLOOKUP(EPI[[#This Row],[NOME]],'CADASTRO'!A:K,6,0)</f>
        <v>ATIVO</v>
      </c>
    </row>
    <row r="161" spans="1:14">
      <c r="A161" t="s">
        <v>516</v>
      </c>
      <c r="B161" t="s">
        <v>517</v>
      </c>
      <c r="C161" t="s">
        <v>381</v>
      </c>
      <c r="D161" t="s">
        <v>520</v>
      </c>
      <c r="E161" t="s">
        <v>362</v>
      </c>
      <c r="F161" t="str">
        <f>VLOOKUP(EPI[[#This Row],[NOME]],'CADASTRO'!A:K,5,0)</f>
        <v>OPERADOR INDUSTRIAL III</v>
      </c>
      <c r="G161" s="44">
        <v>45645</v>
      </c>
      <c r="H161" s="38">
        <v>365</v>
      </c>
      <c r="I1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IF(G550="01/01/1900",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EPI[[#This Row],[TREINADO EM]]+EPI[[#This Row],[VALIDADE]]</f>
        <v>46010</v>
      </c>
      <c r="K161">
        <v>1</v>
      </c>
      <c r="L161" t="s">
        <v>5</v>
      </c>
      <c r="M161" t="str">
        <f>VLOOKUP(EPI[[#This Row],[NOME]],'CADASTRO'!A:K,6,0)</f>
        <v>ATIVO</v>
      </c>
    </row>
    <row r="162" spans="1:14">
      <c r="A162" t="s">
        <v>516</v>
      </c>
      <c r="B162" t="s">
        <v>517</v>
      </c>
      <c r="C162" t="s">
        <v>381</v>
      </c>
      <c r="D162" t="s">
        <v>520</v>
      </c>
      <c r="E162" t="s">
        <v>362</v>
      </c>
      <c r="F162" t="str">
        <f>VLOOKUP(EPI[[#This Row],[NOME]],'CADASTRO'!A:K,5,0)</f>
        <v>OPERADOR INDUSTRIAL III</v>
      </c>
      <c r="G162" s="44">
        <v>46009</v>
      </c>
      <c r="H162" s="38">
        <v>365</v>
      </c>
      <c r="I1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IF(G551="01/01/1900", "SEM REGISTRO",
                        IF((G162+H162)&gt;TODAY(), "NO PRAZO", "VENCIDO"
                        )
                    )
                )
            )
        )
    ),"N.A.")</f>
        <v>NO PRAZO</v>
      </c>
      <c r="J162" s="14">
        <f>EPI[[#This Row],[TREINADO EM]]+EPI[[#This Row],[VALIDADE]]</f>
        <v>46374</v>
      </c>
      <c r="K162">
        <v>1</v>
      </c>
      <c r="L162" t="s">
        <v>3</v>
      </c>
      <c r="M162" t="str">
        <f>VLOOKUP(EPI[[#This Row],[NOME]],'CADASTRO'!A:K,6,0)</f>
        <v>ATIVO</v>
      </c>
      <c r="N162" s="63" t="s">
        <v>523</v>
      </c>
    </row>
    <row r="163" spans="1:14">
      <c r="A163" t="s">
        <v>516</v>
      </c>
      <c r="B163" t="s">
        <v>517</v>
      </c>
      <c r="C163" t="s">
        <v>381</v>
      </c>
      <c r="D163" t="s">
        <v>520</v>
      </c>
      <c r="E163" t="s">
        <v>363</v>
      </c>
      <c r="F163" t="str">
        <f>VLOOKUP(EPI[[#This Row],[NOME]],'CADASTRO'!A:K,5,0)</f>
        <v>OPERADOR INDUSTRIAL III</v>
      </c>
      <c r="G163" s="44">
        <v>44928</v>
      </c>
      <c r="H163" s="38">
        <v>365</v>
      </c>
      <c r="I1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IF(G552="01/01/1900",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EPI[[#This Row],[TREINADO EM]]+EPI[[#This Row],[VALIDADE]]</f>
        <v>45293</v>
      </c>
      <c r="K163">
        <v>1</v>
      </c>
      <c r="L163" t="s">
        <v>5</v>
      </c>
      <c r="M163" t="str">
        <f>VLOOKUP(EPI[[#This Row],[NOME]],'CADASTRO'!A:K,6,0)</f>
        <v>ATIVO</v>
      </c>
    </row>
    <row r="164" spans="1:14">
      <c r="A164" t="s">
        <v>516</v>
      </c>
      <c r="B164" t="s">
        <v>517</v>
      </c>
      <c r="C164" t="s">
        <v>102</v>
      </c>
      <c r="D164" t="s">
        <v>520</v>
      </c>
      <c r="E164" t="s">
        <v>363</v>
      </c>
      <c r="F164" t="str">
        <f>VLOOKUP(EPI[[#This Row],[NOME]],'CADASTRO'!A:K,5,0)</f>
        <v>OPERADOR INDUSTRIAL III</v>
      </c>
      <c r="G164" s="44">
        <v>45279</v>
      </c>
      <c r="H164" s="38">
        <v>365</v>
      </c>
      <c r="I1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IF(G553="01/01/1900", "SEM REGISTRO",
                        IF((G164+H164)&gt;TODAY(), "NO PRAZO", "VENCIDO"
                        )
                    )
                )
            )
        )
    ),"N.A.")</f>
        <v>HISTORICO</v>
      </c>
      <c r="J164" s="14">
        <f>EPI[[#This Row],[TREINADO EM]]+EPI[[#This Row],[VALIDADE]]</f>
        <v>45644</v>
      </c>
      <c r="K164">
        <v>1</v>
      </c>
      <c r="L164" t="s">
        <v>5</v>
      </c>
      <c r="M164" t="str">
        <f>VLOOKUP(EPI[[#This Row],[NOME]],'CADASTRO'!A:K,6,0)</f>
        <v>ATIVO</v>
      </c>
    </row>
    <row r="165" spans="1:14">
      <c r="A165" t="s">
        <v>516</v>
      </c>
      <c r="B165" t="s">
        <v>517</v>
      </c>
      <c r="C165" t="s">
        <v>381</v>
      </c>
      <c r="D165" t="s">
        <v>520</v>
      </c>
      <c r="E165" t="s">
        <v>363</v>
      </c>
      <c r="F165" t="str">
        <f>VLOOKUP(EPI[[#This Row],[NOME]],'CADASTRO'!A:K,5,0)</f>
        <v>OPERADOR INDUSTRIAL III</v>
      </c>
      <c r="G165" s="44">
        <v>45645</v>
      </c>
      <c r="H165" s="38">
        <v>365</v>
      </c>
      <c r="I1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IF(G554="01/01/1900",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EPI[[#This Row],[TREINADO EM]]+EPI[[#This Row],[VALIDADE]]</f>
        <v>46010</v>
      </c>
      <c r="K165">
        <v>1</v>
      </c>
      <c r="L165" t="s">
        <v>5</v>
      </c>
      <c r="M165" t="str">
        <f>VLOOKUP(EPI[[#This Row],[NOME]],'CADASTRO'!A:K,6,0)</f>
        <v>ATIVO</v>
      </c>
    </row>
    <row r="166" spans="1:14">
      <c r="A166" t="s">
        <v>516</v>
      </c>
      <c r="B166" t="s">
        <v>517</v>
      </c>
      <c r="C166" t="s">
        <v>381</v>
      </c>
      <c r="D166" t="s">
        <v>520</v>
      </c>
      <c r="E166" t="s">
        <v>363</v>
      </c>
      <c r="F166" t="str">
        <f>VLOOKUP(EPI[[#This Row],[NOME]],'CADASTRO'!A:K,5,0)</f>
        <v>OPERADOR INDUSTRIAL III</v>
      </c>
      <c r="G166" s="44">
        <v>46009</v>
      </c>
      <c r="H166" s="38">
        <v>365</v>
      </c>
      <c r="I1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IF(G555="01/01/1900", "SEM REGISTRO",
                        IF((G166+H166)&gt;TODAY(), "NO PRAZO", "VENCIDO"
                        )
                    )
                )
            )
        )
    ),"N.A.")</f>
        <v>NO PRAZO</v>
      </c>
      <c r="J166" s="14">
        <f>EPI[[#This Row],[TREINADO EM]]+EPI[[#This Row],[VALIDADE]]</f>
        <v>46374</v>
      </c>
      <c r="K166">
        <v>1</v>
      </c>
      <c r="L166" t="s">
        <v>3</v>
      </c>
      <c r="M166" t="str">
        <f>VLOOKUP(EPI[[#This Row],[NOME]],'CADASTRO'!A:K,6,0)</f>
        <v>ATIVO</v>
      </c>
      <c r="N166" s="63" t="s">
        <v>523</v>
      </c>
    </row>
    <row r="167" spans="1:14">
      <c r="A167" t="s">
        <v>516</v>
      </c>
      <c r="B167" t="s">
        <v>517</v>
      </c>
      <c r="C167" t="s">
        <v>381</v>
      </c>
      <c r="D167" t="s">
        <v>520</v>
      </c>
      <c r="E167" t="s">
        <v>364</v>
      </c>
      <c r="F167" t="str">
        <f>VLOOKUP(EPI[[#This Row],[NOME]],'CADASTRO'!A:K,5,0)</f>
        <v>OPERADOR INDUSTRIAL III</v>
      </c>
      <c r="G167" s="44">
        <v>45064</v>
      </c>
      <c r="H167" s="38">
        <v>365</v>
      </c>
      <c r="I1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IF(G556="01/01/1900",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EPI[[#This Row],[TREINADO EM]]+EPI[[#This Row],[VALIDADE]]</f>
        <v>45429</v>
      </c>
      <c r="K167">
        <v>1</v>
      </c>
      <c r="L167" t="s">
        <v>5</v>
      </c>
      <c r="M167" t="str">
        <f>VLOOKUP(EPI[[#This Row],[NOME]],'CADASTRO'!A:K,6,0)</f>
        <v>ATIVO</v>
      </c>
    </row>
    <row r="168" spans="1:14">
      <c r="A168" t="s">
        <v>516</v>
      </c>
      <c r="B168" t="s">
        <v>517</v>
      </c>
      <c r="C168" t="s">
        <v>102</v>
      </c>
      <c r="D168" t="s">
        <v>520</v>
      </c>
      <c r="E168" t="s">
        <v>364</v>
      </c>
      <c r="F168" t="str">
        <f>VLOOKUP(EPI[[#This Row],[NOME]],'CADASTRO'!A:K,5,0)</f>
        <v>OPERADOR INDUSTRIAL III</v>
      </c>
      <c r="G168" s="44">
        <v>45279</v>
      </c>
      <c r="H168" s="38">
        <v>365</v>
      </c>
      <c r="I1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IF(G557="01/01/1900",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EPI[[#This Row],[TREINADO EM]]+EPI[[#This Row],[VALIDADE]]</f>
        <v>45644</v>
      </c>
      <c r="K168">
        <v>1</v>
      </c>
      <c r="L168" t="s">
        <v>5</v>
      </c>
      <c r="M168" t="str">
        <f>VLOOKUP(EPI[[#This Row],[NOME]],'CADASTRO'!A:K,6,0)</f>
        <v>ATIVO</v>
      </c>
    </row>
    <row r="169" spans="1:14">
      <c r="A169" t="s">
        <v>516</v>
      </c>
      <c r="B169" t="s">
        <v>517</v>
      </c>
      <c r="C169" t="s">
        <v>381</v>
      </c>
      <c r="D169" t="s">
        <v>520</v>
      </c>
      <c r="E169" t="s">
        <v>364</v>
      </c>
      <c r="F169" t="str">
        <f>VLOOKUP(EPI[[#This Row],[NOME]],'CADASTRO'!A:K,5,0)</f>
        <v>OPERADOR INDUSTRIAL III</v>
      </c>
      <c r="G169" s="44">
        <v>45645</v>
      </c>
      <c r="H169" s="38">
        <v>365</v>
      </c>
      <c r="I1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IF(G558="01/01/1900",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EPI[[#This Row],[TREINADO EM]]+EPI[[#This Row],[VALIDADE]]</f>
        <v>46010</v>
      </c>
      <c r="K169">
        <v>1</v>
      </c>
      <c r="L169" t="s">
        <v>5</v>
      </c>
      <c r="M169" t="str">
        <f>VLOOKUP(EPI[[#This Row],[NOME]],'CADASTRO'!A:K,6,0)</f>
        <v>ATIVO</v>
      </c>
    </row>
    <row r="170" spans="1:14">
      <c r="A170" t="s">
        <v>516</v>
      </c>
      <c r="B170" t="s">
        <v>517</v>
      </c>
      <c r="C170" t="s">
        <v>381</v>
      </c>
      <c r="D170" t="s">
        <v>520</v>
      </c>
      <c r="E170" t="s">
        <v>364</v>
      </c>
      <c r="F170" t="str">
        <f>VLOOKUP(EPI[[#This Row],[NOME]],'CADASTRO'!A:K,5,0)</f>
        <v>OPERADOR INDUSTRIAL III</v>
      </c>
      <c r="G170" s="44">
        <v>46009</v>
      </c>
      <c r="H170" s="38">
        <v>365</v>
      </c>
      <c r="I1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IF(G559="01/01/1900", "SEM REGISTRO",
                        IF((G170+H170)&gt;TODAY(), "NO PRAZO", "VENCIDO"
                        )
                    )
                )
            )
        )
    ),"N.A.")</f>
        <v>NO PRAZO</v>
      </c>
      <c r="J170" s="14">
        <f>EPI[[#This Row],[TREINADO EM]]+EPI[[#This Row],[VALIDADE]]</f>
        <v>46374</v>
      </c>
      <c r="K170">
        <v>1</v>
      </c>
      <c r="L170" t="s">
        <v>3</v>
      </c>
      <c r="M170" t="str">
        <f>VLOOKUP(EPI[[#This Row],[NOME]],'CADASTRO'!A:K,6,0)</f>
        <v>ATIVO</v>
      </c>
      <c r="N170" s="63" t="s">
        <v>523</v>
      </c>
    </row>
    <row r="171" spans="1:14">
      <c r="A171" t="s">
        <v>516</v>
      </c>
      <c r="B171" t="s">
        <v>517</v>
      </c>
      <c r="C171" t="s">
        <v>381</v>
      </c>
      <c r="D171" t="s">
        <v>520</v>
      </c>
      <c r="E171" t="s">
        <v>57</v>
      </c>
      <c r="F171" t="str">
        <f>VLOOKUP(EPI[[#This Row],[NOME]],'CADASTRO'!A:K,5,0)</f>
        <v>COORDENADOR MANUTENCAO SR</v>
      </c>
      <c r="G171" s="44">
        <v>45092</v>
      </c>
      <c r="H171" s="38">
        <v>365</v>
      </c>
      <c r="I1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IF(G560="01/01/1900",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EPI[[#This Row],[TREINADO EM]]+EPI[[#This Row],[VALIDADE]]</f>
        <v>45457</v>
      </c>
      <c r="K171">
        <v>1</v>
      </c>
      <c r="L171" t="s">
        <v>5</v>
      </c>
      <c r="M171" t="str">
        <f>VLOOKUP(EPI[[#This Row],[NOME]],'CADASTRO'!A:K,6,0)</f>
        <v>ATIVO</v>
      </c>
    </row>
    <row r="172" spans="1:14">
      <c r="A172" t="s">
        <v>516</v>
      </c>
      <c r="B172" t="s">
        <v>517</v>
      </c>
      <c r="C172" t="s">
        <v>102</v>
      </c>
      <c r="D172" t="s">
        <v>520</v>
      </c>
      <c r="E172" t="s">
        <v>57</v>
      </c>
      <c r="F172" t="str">
        <f>VLOOKUP(EPI[[#This Row],[NOME]],'CADASTRO'!A:K,5,0)</f>
        <v>COORDENADOR MANUTENCAO SR</v>
      </c>
      <c r="G172" s="44">
        <v>45279</v>
      </c>
      <c r="H172" s="38">
        <v>365</v>
      </c>
      <c r="I1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IF(G561="01/01/1900",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EPI[[#This Row],[TREINADO EM]]+EPI[[#This Row],[VALIDADE]]</f>
        <v>45644</v>
      </c>
      <c r="K172">
        <v>1</v>
      </c>
      <c r="L172" t="s">
        <v>5</v>
      </c>
      <c r="M172" t="str">
        <f>VLOOKUP(EPI[[#This Row],[NOME]],'CADASTRO'!A:K,6,0)</f>
        <v>ATIVO</v>
      </c>
    </row>
    <row r="173" spans="1:14">
      <c r="A173" t="s">
        <v>516</v>
      </c>
      <c r="B173" t="s">
        <v>517</v>
      </c>
      <c r="C173" t="s">
        <v>381</v>
      </c>
      <c r="D173" t="s">
        <v>520</v>
      </c>
      <c r="E173" t="s">
        <v>57</v>
      </c>
      <c r="F173" t="str">
        <f>VLOOKUP(EPI[[#This Row],[NOME]],'CADASTRO'!A:K,5,0)</f>
        <v>COORDENADOR MANUTENCAO SR</v>
      </c>
      <c r="G173" s="44">
        <v>45882</v>
      </c>
      <c r="H173" s="38">
        <v>365</v>
      </c>
      <c r="I1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IF(G562="01/01/1900",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EPI[[#This Row],[TREINADO EM]]+EPI[[#This Row],[VALIDADE]]</f>
        <v>46247</v>
      </c>
      <c r="K173">
        <v>1</v>
      </c>
      <c r="L173" t="s">
        <v>5</v>
      </c>
      <c r="M173" t="str">
        <f>VLOOKUP(EPI[[#This Row],[NOME]],'CADASTRO'!A:K,6,0)</f>
        <v>ATIVO</v>
      </c>
    </row>
    <row r="174" spans="1:14">
      <c r="A174" t="s">
        <v>516</v>
      </c>
      <c r="B174" t="s">
        <v>517</v>
      </c>
      <c r="C174" t="s">
        <v>381</v>
      </c>
      <c r="D174" t="s">
        <v>520</v>
      </c>
      <c r="E174" t="s">
        <v>57</v>
      </c>
      <c r="F174" t="str">
        <f>VLOOKUP(EPI[[#This Row],[NOME]],'CADASTRO'!A:K,5,0)</f>
        <v>COORDENADOR MANUTENCAO SR</v>
      </c>
      <c r="G174" s="44">
        <v>46274.71979166667</v>
      </c>
      <c r="H174" s="38">
        <v>365</v>
      </c>
      <c r="I1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IF(G563="01/01/1900", "SEM REGISTRO",
                        IF((G174+H174)&gt;TODAY(), "NO PRAZO", "VENCIDO"
                        )
                    )
                )
            )
        )
    ),"N.A.")</f>
        <v>NO PRAZO</v>
      </c>
      <c r="J174" s="14">
        <f>EPI[[#This Row],[TREINADO EM]]+EPI[[#This Row],[VALIDADE]]</f>
        <v>46639.71979166667</v>
      </c>
      <c r="K174">
        <v>1</v>
      </c>
      <c r="L174" t="s">
        <v>3</v>
      </c>
      <c r="M174" t="str">
        <f>VLOOKUP(EPI[[#This Row],[NOME]],'CADASTRO'!A:K,6,0)</f>
        <v>ATIVO</v>
      </c>
      <c r="N174" s="63"/>
    </row>
    <row r="175" spans="1:14">
      <c r="A175" t="s">
        <v>516</v>
      </c>
      <c r="B175" t="s">
        <v>517</v>
      </c>
      <c r="C175" t="s">
        <v>381</v>
      </c>
      <c r="D175" t="s">
        <v>520</v>
      </c>
      <c r="E175" t="s">
        <v>243</v>
      </c>
      <c r="F175" t="str">
        <f>VLOOKUP(EPI[[#This Row],[NOME]],'CADASTRO'!A:K,5,0)</f>
        <v>AUXILIAR INDUSTRIAL</v>
      </c>
      <c r="G175" s="44">
        <v>44928</v>
      </c>
      <c r="H175" s="38">
        <v>365</v>
      </c>
      <c r="I1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IF(G564="01/01/1900", "SEM REGISTRO",
                        IF((G175+H175)&gt;TODAY(), "NO PRAZO", "VENCIDO"
                        )
                    )
                )
            )
        )
    ),"N.A.")</f>
        <v>N.A.</v>
      </c>
      <c r="J175" s="14">
        <f>EPI[[#This Row],[TREINADO EM]]+EPI[[#This Row],[VALIDADE]]</f>
        <v>45293</v>
      </c>
      <c r="K175">
        <v>1</v>
      </c>
      <c r="L175" t="s">
        <v>3</v>
      </c>
      <c r="M175" t="str">
        <f>VLOOKUP(EPI[[#This Row],[NOME]],'CADASTRO'!A:K,6,0)</f>
        <v>DESLIGADO</v>
      </c>
    </row>
    <row r="176" spans="1:14">
      <c r="A176" t="s">
        <v>516</v>
      </c>
      <c r="B176" t="s">
        <v>517</v>
      </c>
      <c r="C176" t="s">
        <v>381</v>
      </c>
      <c r="D176" t="s">
        <v>520</v>
      </c>
      <c r="E176" t="s">
        <v>459</v>
      </c>
      <c r="F176" t="str">
        <f>VLOOKUP(EPI[[#This Row],[NOME]],'CADASTRO'!A:K,5,0)</f>
        <v>OPERADOR LOGISTICO I</v>
      </c>
      <c r="G176" s="44">
        <v>46224</v>
      </c>
      <c r="H176" s="38">
        <v>365</v>
      </c>
      <c r="I1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IF(G565="01/01/1900",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EPI[[#This Row],[TREINADO EM]]+EPI[[#This Row],[VALIDADE]]</f>
        <v>46589</v>
      </c>
      <c r="K176">
        <v>1</v>
      </c>
      <c r="L176" t="s">
        <v>3</v>
      </c>
      <c r="M176" t="str">
        <f>VLOOKUP(EPI[[#This Row],[NOME]],'CADASTRO'!A:K,6,0)</f>
        <v>ATIVO</v>
      </c>
      <c r="N176" s="63" t="s">
        <v>526</v>
      </c>
    </row>
    <row r="177" spans="1:14">
      <c r="A177" t="s">
        <v>516</v>
      </c>
      <c r="B177" t="s">
        <v>517</v>
      </c>
      <c r="C177" t="s">
        <v>381</v>
      </c>
      <c r="D177" t="s">
        <v>520</v>
      </c>
      <c r="E177" t="s">
        <v>244</v>
      </c>
      <c r="F177" t="str">
        <f>VLOOKUP(EPI[[#This Row],[NOME]],'CADASTRO'!A:K,5,0)</f>
        <v>OPERADOR INDUSTRIAL I</v>
      </c>
      <c r="G177" s="44">
        <v>45358</v>
      </c>
      <c r="H177" s="38">
        <v>365</v>
      </c>
      <c r="I1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IF(G566="01/01/1900",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EPI[[#This Row],[TREINADO EM]]+EPI[[#This Row],[VALIDADE]]</f>
        <v>45723</v>
      </c>
      <c r="K177">
        <v>1</v>
      </c>
      <c r="L177" t="s">
        <v>5</v>
      </c>
      <c r="M177" t="str">
        <f>VLOOKUP(EPI[[#This Row],[NOME]],'CADASTRO'!A:K,6,0)</f>
        <v>DESLIGADO</v>
      </c>
    </row>
    <row r="178" spans="1:14">
      <c r="A178" t="s">
        <v>516</v>
      </c>
      <c r="B178" t="s">
        <v>517</v>
      </c>
      <c r="C178" t="s">
        <v>381</v>
      </c>
      <c r="D178" t="s">
        <v>520</v>
      </c>
      <c r="E178" t="s">
        <v>244</v>
      </c>
      <c r="F178" t="str">
        <f>VLOOKUP(EPI[[#This Row],[NOME]],'CADASTRO'!A:K,5,0)</f>
        <v>OPERADOR INDUSTRIAL I</v>
      </c>
      <c r="G178" s="44">
        <v>45875</v>
      </c>
      <c r="H178" s="38">
        <v>365</v>
      </c>
      <c r="I1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IF(G567="01/01/1900",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EPI[[#This Row],[TREINADO EM]]+EPI[[#This Row],[VALIDADE]]</f>
        <v>46240</v>
      </c>
      <c r="K178">
        <v>1</v>
      </c>
      <c r="L178" t="s">
        <v>3</v>
      </c>
      <c r="M178" t="str">
        <f>VLOOKUP(EPI[[#This Row],[NOME]],'CADASTRO'!A:K,6,0)</f>
        <v>DESLIGADO</v>
      </c>
    </row>
    <row r="179" spans="1:14">
      <c r="A179" t="s">
        <v>516</v>
      </c>
      <c r="B179" t="s">
        <v>517</v>
      </c>
      <c r="C179" t="s">
        <v>381</v>
      </c>
      <c r="D179" t="s">
        <v>520</v>
      </c>
      <c r="E179" t="s">
        <v>476</v>
      </c>
      <c r="F179" t="str">
        <f>VLOOKUP(EPI[[#This Row],[NOME]],'CADASTRO'!A:K,5,0)</f>
        <v>ASSISTENTE ADMINISTRATIVO</v>
      </c>
      <c r="G179" s="44">
        <v>45197</v>
      </c>
      <c r="H179" s="38">
        <v>365</v>
      </c>
      <c r="I1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IF(G568="01/01/1900",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EPI[[#This Row],[TREINADO EM]]+EPI[[#This Row],[VALIDADE]]</f>
        <v>45562</v>
      </c>
      <c r="K179">
        <v>1</v>
      </c>
      <c r="L179" t="s">
        <v>5</v>
      </c>
      <c r="M179" t="str">
        <f>VLOOKUP(EPI[[#This Row],[NOME]],'CADASTRO'!A:K,6,0)</f>
        <v>S-AFASTADO</v>
      </c>
    </row>
    <row r="180" spans="1:14">
      <c r="A180" t="s">
        <v>516</v>
      </c>
      <c r="B180" t="s">
        <v>517</v>
      </c>
      <c r="C180" t="s">
        <v>102</v>
      </c>
      <c r="D180" t="s">
        <v>520</v>
      </c>
      <c r="E180" t="s">
        <v>476</v>
      </c>
      <c r="F180" t="str">
        <f>VLOOKUP(EPI[[#This Row],[NOME]],'CADASTRO'!A:K,5,0)</f>
        <v>ASSISTENTE ADMINISTRATIVO</v>
      </c>
      <c r="G180" s="44">
        <v>45279</v>
      </c>
      <c r="H180" s="38">
        <v>365</v>
      </c>
      <c r="I1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IF(G569="01/01/1900",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EPI[[#This Row],[TREINADO EM]]+EPI[[#This Row],[VALIDADE]]</f>
        <v>45644</v>
      </c>
      <c r="K180">
        <v>1</v>
      </c>
      <c r="L180" t="s">
        <v>5</v>
      </c>
      <c r="M180" t="str">
        <f>VLOOKUP(EPI[[#This Row],[NOME]],'CADASTRO'!A:K,6,0)</f>
        <v>S-AFASTADO</v>
      </c>
    </row>
    <row r="181" spans="1:14">
      <c r="A181" t="s">
        <v>516</v>
      </c>
      <c r="B181" t="s">
        <v>517</v>
      </c>
      <c r="C181" t="s">
        <v>76</v>
      </c>
      <c r="D181" t="s">
        <v>520</v>
      </c>
      <c r="E181" t="s">
        <v>476</v>
      </c>
      <c r="F181" t="str">
        <f>VLOOKUP(EPI[[#This Row],[NOME]],'CADASTRO'!A:K,5,0)</f>
        <v>ASSISTENTE ADMINISTRATIVO</v>
      </c>
      <c r="G181" s="44">
        <v>45645</v>
      </c>
      <c r="H181" s="38">
        <v>365</v>
      </c>
      <c r="I1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IF(G570="01/01/1900",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EPI[[#This Row],[TREINADO EM]]+EPI[[#This Row],[VALIDADE]]</f>
        <v>46010</v>
      </c>
      <c r="K181">
        <v>1</v>
      </c>
      <c r="L181" t="s">
        <v>5</v>
      </c>
      <c r="M181" t="str">
        <f>VLOOKUP(EPI[[#This Row],[NOME]],'CADASTRO'!A:K,6,0)</f>
        <v>S-AFASTADO</v>
      </c>
    </row>
    <row r="182" spans="1:14">
      <c r="A182" t="s">
        <v>516</v>
      </c>
      <c r="B182" t="s">
        <v>517</v>
      </c>
      <c r="C182" t="s">
        <v>381</v>
      </c>
      <c r="D182" t="s">
        <v>520</v>
      </c>
      <c r="E182" t="s">
        <v>476</v>
      </c>
      <c r="F182" t="str">
        <f>VLOOKUP(EPI[[#This Row],[NOME]],'CADASTRO'!A:K,5,0)</f>
        <v>ASSISTENTE ADMINISTRATIVO</v>
      </c>
      <c r="G182" s="44">
        <v>46009</v>
      </c>
      <c r="H182" s="38">
        <v>365</v>
      </c>
      <c r="I1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IF(G571="01/01/1900",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EPI[[#This Row],[TREINADO EM]]+EPI[[#This Row],[VALIDADE]]</f>
        <v>46374</v>
      </c>
      <c r="K182">
        <v>1</v>
      </c>
      <c r="L182" t="s">
        <v>3</v>
      </c>
      <c r="M182" t="str">
        <f>VLOOKUP(EPI[[#This Row],[NOME]],'CADASTRO'!A:K,6,0)</f>
        <v>S-AFASTADO</v>
      </c>
      <c r="N182" s="63" t="s">
        <v>523</v>
      </c>
    </row>
    <row r="183" spans="1:14">
      <c r="A183" t="s">
        <v>516</v>
      </c>
      <c r="B183" t="s">
        <v>517</v>
      </c>
      <c r="C183" t="s">
        <v>381</v>
      </c>
      <c r="D183" t="s">
        <v>520</v>
      </c>
      <c r="E183" t="s">
        <v>248</v>
      </c>
      <c r="F183" t="str">
        <f>VLOOKUP(EPI[[#This Row],[NOME]],'CADASTRO'!A:K,5,0)</f>
        <v>OPERADOR INDUSTRIAL II</v>
      </c>
      <c r="G183" s="44">
        <v>44928</v>
      </c>
      <c r="H183" s="38">
        <v>365</v>
      </c>
      <c r="I1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IF(G572="01/01/1900", "SEM REGISTRO",
                        IF((G183+H183)&gt;TODAY(), "NO PRAZO", "VENCIDO"
                        )
                    )
                )
            )
        )
    ),"N.A.")</f>
        <v>N.A.</v>
      </c>
      <c r="J183" s="14">
        <f>EPI[[#This Row],[TREINADO EM]]+EPI[[#This Row],[VALIDADE]]</f>
        <v>45293</v>
      </c>
      <c r="K183">
        <v>1</v>
      </c>
      <c r="L183" t="s">
        <v>3</v>
      </c>
      <c r="M183" t="str">
        <f>VLOOKUP(EPI[[#This Row],[NOME]],'CADASTRO'!A:K,6,0)</f>
        <v>DESLIGADO</v>
      </c>
    </row>
    <row r="184" spans="1:14">
      <c r="A184" t="s">
        <v>516</v>
      </c>
      <c r="B184" t="s">
        <v>517</v>
      </c>
      <c r="C184" t="s">
        <v>381</v>
      </c>
      <c r="D184" t="s">
        <v>520</v>
      </c>
      <c r="E184" t="s">
        <v>366</v>
      </c>
      <c r="F184" t="str">
        <f>VLOOKUP(EPI[[#This Row],[NOME]],'CADASTRO'!A:K,5,0)</f>
        <v>OPERADOR LOGISTICO II</v>
      </c>
      <c r="G184" s="44">
        <v>44928</v>
      </c>
      <c r="H184" s="38">
        <v>365</v>
      </c>
      <c r="I1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IF(G573="01/01/1900",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EPI[[#This Row],[TREINADO EM]]+EPI[[#This Row],[VALIDADE]]</f>
        <v>45293</v>
      </c>
      <c r="K184">
        <v>1</v>
      </c>
      <c r="L184" t="s">
        <v>5</v>
      </c>
      <c r="M184" t="str">
        <f>VLOOKUP(EPI[[#This Row],[NOME]],'CADASTRO'!A:K,6,0)</f>
        <v>ATIVO</v>
      </c>
    </row>
    <row r="185" spans="1:14">
      <c r="A185" t="s">
        <v>516</v>
      </c>
      <c r="B185" t="s">
        <v>517</v>
      </c>
      <c r="C185" t="s">
        <v>102</v>
      </c>
      <c r="D185" t="s">
        <v>520</v>
      </c>
      <c r="E185" t="s">
        <v>366</v>
      </c>
      <c r="F185" t="str">
        <f>VLOOKUP(EPI[[#This Row],[NOME]],'CADASTRO'!A:K,5,0)</f>
        <v>OPERADOR LOGISTICO II</v>
      </c>
      <c r="G185" s="44">
        <v>45279</v>
      </c>
      <c r="H185" s="38">
        <v>365</v>
      </c>
      <c r="I1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IF(G574="01/01/1900",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EPI[[#This Row],[TREINADO EM]]+EPI[[#This Row],[VALIDADE]]</f>
        <v>45644</v>
      </c>
      <c r="K185">
        <v>1</v>
      </c>
      <c r="L185" t="s">
        <v>5</v>
      </c>
      <c r="M185" t="str">
        <f>VLOOKUP(EPI[[#This Row],[NOME]],'CADASTRO'!A:K,6,0)</f>
        <v>ATIVO</v>
      </c>
    </row>
    <row r="186" spans="1:14">
      <c r="A186" t="s">
        <v>516</v>
      </c>
      <c r="B186" t="s">
        <v>517</v>
      </c>
      <c r="C186" t="s">
        <v>76</v>
      </c>
      <c r="D186" t="s">
        <v>520</v>
      </c>
      <c r="E186" t="s">
        <v>366</v>
      </c>
      <c r="F186" t="str">
        <f>VLOOKUP(EPI[[#This Row],[NOME]],'CADASTRO'!A:K,5,0)</f>
        <v>OPERADOR LOGISTICO II</v>
      </c>
      <c r="G186" s="44">
        <v>45645</v>
      </c>
      <c r="H186" s="38">
        <v>365</v>
      </c>
      <c r="I1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IF(G575="01/01/1900",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EPI[[#This Row],[TREINADO EM]]+EPI[[#This Row],[VALIDADE]]</f>
        <v>46010</v>
      </c>
      <c r="K186">
        <v>1</v>
      </c>
      <c r="L186" t="s">
        <v>5</v>
      </c>
      <c r="M186" t="str">
        <f>VLOOKUP(EPI[[#This Row],[NOME]],'CADASTRO'!A:K,6,0)</f>
        <v>ATIVO</v>
      </c>
    </row>
    <row r="187" spans="1:14">
      <c r="A187" t="s">
        <v>516</v>
      </c>
      <c r="B187" t="s">
        <v>517</v>
      </c>
      <c r="C187" t="s">
        <v>381</v>
      </c>
      <c r="D187" t="s">
        <v>520</v>
      </c>
      <c r="E187" t="s">
        <v>366</v>
      </c>
      <c r="F187" t="str">
        <f>VLOOKUP(EPI[[#This Row],[NOME]],'CADASTRO'!A:K,5,0)</f>
        <v>OPERADOR LOGISTICO II</v>
      </c>
      <c r="G187" s="44">
        <v>46008</v>
      </c>
      <c r="H187" s="38">
        <v>365</v>
      </c>
      <c r="I1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IF(G576="01/01/1900",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EPI[[#This Row],[TREINADO EM]]+EPI[[#This Row],[VALIDADE]]</f>
        <v>46373</v>
      </c>
      <c r="K187">
        <v>1</v>
      </c>
      <c r="L187" t="s">
        <v>3</v>
      </c>
      <c r="M187" t="str">
        <f>VLOOKUP(EPI[[#This Row],[NOME]],'CADASTRO'!A:K,6,0)</f>
        <v>ATIVO</v>
      </c>
      <c r="N187" s="70"/>
    </row>
    <row r="188" spans="1:14">
      <c r="A188" t="s">
        <v>516</v>
      </c>
      <c r="B188" t="s">
        <v>517</v>
      </c>
      <c r="C188" t="s">
        <v>102</v>
      </c>
      <c r="D188" t="s">
        <v>520</v>
      </c>
      <c r="E188" t="s">
        <v>49</v>
      </c>
      <c r="F188" t="str">
        <f>VLOOKUP(EPI[[#This Row],[NOME]],'CADASTRO'!A:K,5,0)</f>
        <v>LIDER OPERACOES</v>
      </c>
      <c r="G188" s="44">
        <v>45279</v>
      </c>
      <c r="H188" s="38">
        <v>365</v>
      </c>
      <c r="I1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IF(G577="01/01/1900",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EPI[[#This Row],[TREINADO EM]]+EPI[[#This Row],[VALIDADE]]</f>
        <v>45644</v>
      </c>
      <c r="K188">
        <v>1</v>
      </c>
      <c r="L188" t="s">
        <v>5</v>
      </c>
      <c r="M188" t="str">
        <f>VLOOKUP(EPI[[#This Row],[NOME]],'CADASTRO'!A:K,6,0)</f>
        <v>ATIVO</v>
      </c>
    </row>
    <row r="189" spans="1:14">
      <c r="A189" t="s">
        <v>516</v>
      </c>
      <c r="B189" t="s">
        <v>517</v>
      </c>
      <c r="C189" t="s">
        <v>76</v>
      </c>
      <c r="D189" t="s">
        <v>520</v>
      </c>
      <c r="E189" t="s">
        <v>49</v>
      </c>
      <c r="F189" t="str">
        <f>VLOOKUP(EPI[[#This Row],[NOME]],'CADASTRO'!A:K,5,0)</f>
        <v>LIDER OPERACOES</v>
      </c>
      <c r="G189" s="44">
        <v>45645</v>
      </c>
      <c r="H189" s="38">
        <v>365</v>
      </c>
      <c r="I1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IF(G578="01/01/1900",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EPI[[#This Row],[TREINADO EM]]+EPI[[#This Row],[VALIDADE]]</f>
        <v>46010</v>
      </c>
      <c r="K189">
        <v>1</v>
      </c>
      <c r="L189" t="s">
        <v>5</v>
      </c>
      <c r="M189" t="str">
        <f>VLOOKUP(EPI[[#This Row],[NOME]],'CADASTRO'!A:K,6,0)</f>
        <v>ATIVO</v>
      </c>
    </row>
    <row r="190" spans="1:14">
      <c r="A190" t="s">
        <v>516</v>
      </c>
      <c r="B190" t="s">
        <v>517</v>
      </c>
      <c r="C190" t="s">
        <v>381</v>
      </c>
      <c r="D190" t="s">
        <v>520</v>
      </c>
      <c r="E190" t="s">
        <v>49</v>
      </c>
      <c r="F190" t="str">
        <f>VLOOKUP(EPI[[#This Row],[NOME]],'CADASTRO'!A:K,5,0)</f>
        <v>LIDER OPERACOES</v>
      </c>
      <c r="G190" s="44">
        <v>46008</v>
      </c>
      <c r="H190" s="38">
        <v>365</v>
      </c>
      <c r="I1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IF(G579="01/01/1900",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EPI[[#This Row],[TREINADO EM]]+EPI[[#This Row],[VALIDADE]]</f>
        <v>46373</v>
      </c>
      <c r="K190">
        <v>1</v>
      </c>
      <c r="L190" t="s">
        <v>3</v>
      </c>
      <c r="M190" t="str">
        <f>VLOOKUP(EPI[[#This Row],[NOME]],'CADASTRO'!A:K,6,0)</f>
        <v>ATIVO</v>
      </c>
      <c r="N190" s="63"/>
    </row>
    <row r="191" spans="1:14">
      <c r="A191" t="s">
        <v>516</v>
      </c>
      <c r="B191" t="s">
        <v>517</v>
      </c>
      <c r="C191" t="s">
        <v>381</v>
      </c>
      <c r="D191" t="s">
        <v>520</v>
      </c>
      <c r="E191" t="s">
        <v>369</v>
      </c>
      <c r="F191" t="str">
        <f>VLOOKUP(EPI[[#This Row],[NOME]],'CADASTRO'!A:K,5,0)</f>
        <v>TECNICO ELETRONICO III</v>
      </c>
      <c r="G191" s="44">
        <v>44928</v>
      </c>
      <c r="H191" s="38">
        <v>365</v>
      </c>
      <c r="I1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IF(G580="01/01/1900",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EPI[[#This Row],[TREINADO EM]]+EPI[[#This Row],[VALIDADE]]</f>
        <v>45293</v>
      </c>
      <c r="K191">
        <v>1</v>
      </c>
      <c r="L191" t="s">
        <v>5</v>
      </c>
      <c r="M191" t="str">
        <f>VLOOKUP(EPI[[#This Row],[NOME]],'CADASTRO'!A:K,6,0)</f>
        <v>ATIVO</v>
      </c>
    </row>
    <row r="192" spans="1:14">
      <c r="A192" t="s">
        <v>516</v>
      </c>
      <c r="B192" t="s">
        <v>517</v>
      </c>
      <c r="C192" t="s">
        <v>102</v>
      </c>
      <c r="D192" t="s">
        <v>520</v>
      </c>
      <c r="E192" t="s">
        <v>369</v>
      </c>
      <c r="F192" t="str">
        <f>VLOOKUP(EPI[[#This Row],[NOME]],'CADASTRO'!A:K,5,0)</f>
        <v>TECNICO ELETRONICO III</v>
      </c>
      <c r="G192" s="44">
        <v>45279</v>
      </c>
      <c r="H192" s="38">
        <v>365</v>
      </c>
      <c r="I1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IF(G581="01/01/1900",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EPI[[#This Row],[TREINADO EM]]+EPI[[#This Row],[VALIDADE]]</f>
        <v>45644</v>
      </c>
      <c r="K192">
        <v>1</v>
      </c>
      <c r="L192" t="s">
        <v>5</v>
      </c>
      <c r="M192" t="str">
        <f>VLOOKUP(EPI[[#This Row],[NOME]],'CADASTRO'!A:K,6,0)</f>
        <v>ATIVO</v>
      </c>
    </row>
    <row r="193" spans="1:14">
      <c r="A193" t="s">
        <v>516</v>
      </c>
      <c r="B193" t="s">
        <v>517</v>
      </c>
      <c r="C193" t="s">
        <v>381</v>
      </c>
      <c r="D193" t="s">
        <v>520</v>
      </c>
      <c r="E193" t="s">
        <v>369</v>
      </c>
      <c r="F193" t="str">
        <f>VLOOKUP(EPI[[#This Row],[NOME]],'CADASTRO'!A:K,5,0)</f>
        <v>TECNICO ELETRONICO III</v>
      </c>
      <c r="G193" s="44">
        <v>45645</v>
      </c>
      <c r="H193" s="38">
        <v>365</v>
      </c>
      <c r="I1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IF(G582="01/01/1900",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EPI[[#This Row],[TREINADO EM]]+EPI[[#This Row],[VALIDADE]]</f>
        <v>46010</v>
      </c>
      <c r="K193">
        <v>1</v>
      </c>
      <c r="L193" t="s">
        <v>5</v>
      </c>
      <c r="M193" t="str">
        <f>VLOOKUP(EPI[[#This Row],[NOME]],'CADASTRO'!A:K,6,0)</f>
        <v>ATIVO</v>
      </c>
    </row>
    <row r="194" spans="1:14">
      <c r="A194" t="s">
        <v>516</v>
      </c>
      <c r="B194" t="s">
        <v>517</v>
      </c>
      <c r="C194" t="s">
        <v>381</v>
      </c>
      <c r="D194" t="s">
        <v>520</v>
      </c>
      <c r="E194" t="s">
        <v>369</v>
      </c>
      <c r="F194" t="str">
        <f>VLOOKUP(EPI[[#This Row],[NOME]],'CADASTRO'!A:K,5,0)</f>
        <v>TECNICO ELETRONICO III</v>
      </c>
      <c r="G194" s="44">
        <v>46211.608055555596</v>
      </c>
      <c r="H194" s="38">
        <v>183</v>
      </c>
      <c r="I1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IF(G583="01/01/1900",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EPI[[#This Row],[TREINADO EM]]+EPI[[#This Row],[VALIDADE]]</f>
        <v>46394.608055555596</v>
      </c>
      <c r="K194">
        <v>1</v>
      </c>
      <c r="L194" t="s">
        <v>3</v>
      </c>
      <c r="M194" t="str">
        <f>VLOOKUP(EPI[[#This Row],[NOME]],'CADASTRO'!A:K,6,0)</f>
        <v>ATIVO</v>
      </c>
      <c r="N194" s="63" t="s">
        <v>522</v>
      </c>
    </row>
    <row r="195" spans="1:14">
      <c r="A195" t="s">
        <v>516</v>
      </c>
      <c r="B195" t="s">
        <v>517</v>
      </c>
      <c r="C195" t="s">
        <v>381</v>
      </c>
      <c r="D195" t="s">
        <v>520</v>
      </c>
      <c r="E195" t="s">
        <v>371</v>
      </c>
      <c r="F195" t="str">
        <f>VLOOKUP(EPI[[#This Row],[NOME]],'CADASTRO'!A:K,5,0)</f>
        <v>OPERADOR INDUSTRIAL II</v>
      </c>
      <c r="G195" s="44">
        <v>44928</v>
      </c>
      <c r="H195" s="38">
        <v>365</v>
      </c>
      <c r="I1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IF(G584="01/01/1900",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EPI[[#This Row],[TREINADO EM]]+EPI[[#This Row],[VALIDADE]]</f>
        <v>45293</v>
      </c>
      <c r="K195">
        <v>1</v>
      </c>
      <c r="L195" t="s">
        <v>5</v>
      </c>
      <c r="M195" t="str">
        <f>VLOOKUP(EPI[[#This Row],[NOME]],'CADASTRO'!A:K,6,0)</f>
        <v>ATIVO</v>
      </c>
    </row>
    <row r="196" spans="1:14">
      <c r="A196" t="s">
        <v>516</v>
      </c>
      <c r="B196" t="s">
        <v>517</v>
      </c>
      <c r="C196" t="s">
        <v>102</v>
      </c>
      <c r="D196" t="s">
        <v>520</v>
      </c>
      <c r="E196" t="s">
        <v>371</v>
      </c>
      <c r="F196" t="str">
        <f>VLOOKUP(EPI[[#This Row],[NOME]],'CADASTRO'!A:K,5,0)</f>
        <v>OPERADOR INDUSTRIAL II</v>
      </c>
      <c r="G196" s="44">
        <v>45279</v>
      </c>
      <c r="H196" s="38">
        <v>365</v>
      </c>
      <c r="I1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IF(G585="01/01/1900",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EPI[[#This Row],[TREINADO EM]]+EPI[[#This Row],[VALIDADE]]</f>
        <v>45644</v>
      </c>
      <c r="K196">
        <v>1</v>
      </c>
      <c r="L196" t="s">
        <v>5</v>
      </c>
      <c r="M196" t="str">
        <f>VLOOKUP(EPI[[#This Row],[NOME]],'CADASTRO'!A:K,6,0)</f>
        <v>ATIVO</v>
      </c>
    </row>
    <row r="197" spans="1:14">
      <c r="A197" t="s">
        <v>516</v>
      </c>
      <c r="B197" t="s">
        <v>517</v>
      </c>
      <c r="C197" t="s">
        <v>76</v>
      </c>
      <c r="D197" t="s">
        <v>520</v>
      </c>
      <c r="E197" t="s">
        <v>371</v>
      </c>
      <c r="F197" t="str">
        <f>VLOOKUP(EPI[[#This Row],[NOME]],'CADASTRO'!A:K,5,0)</f>
        <v>OPERADOR INDUSTRIAL II</v>
      </c>
      <c r="G197" s="44">
        <v>45645</v>
      </c>
      <c r="H197" s="38">
        <v>365</v>
      </c>
      <c r="I1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IF(G586="01/01/1900",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EPI[[#This Row],[TREINADO EM]]+EPI[[#This Row],[VALIDADE]]</f>
        <v>46010</v>
      </c>
      <c r="K197">
        <v>1</v>
      </c>
      <c r="L197" t="s">
        <v>5</v>
      </c>
      <c r="M197" t="str">
        <f>VLOOKUP(EPI[[#This Row],[NOME]],'CADASTRO'!A:K,6,0)</f>
        <v>ATIVO</v>
      </c>
    </row>
    <row r="198" spans="1:14">
      <c r="A198" t="s">
        <v>516</v>
      </c>
      <c r="B198" t="s">
        <v>517</v>
      </c>
      <c r="C198" t="s">
        <v>381</v>
      </c>
      <c r="D198" t="s">
        <v>520</v>
      </c>
      <c r="E198" t="s">
        <v>371</v>
      </c>
      <c r="F198" t="str">
        <f>VLOOKUP(EPI[[#This Row],[NOME]],'CADASTRO'!A:K,5,0)</f>
        <v>OPERADOR INDUSTRIAL II</v>
      </c>
      <c r="G198" s="44">
        <v>46009</v>
      </c>
      <c r="H198" s="38">
        <v>365</v>
      </c>
      <c r="I1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IF(G587="01/01/1900", "SEM REGISTRO",
                        IF((G198+H198)&gt;TODAY(), "NO PRAZO", "VENCIDO"
                        )
                    )
                )
            )
        )
    ),"N.A.")</f>
        <v>NO PRAZO</v>
      </c>
      <c r="J198" s="14">
        <f>EPI[[#This Row],[TREINADO EM]]+EPI[[#This Row],[VALIDADE]]</f>
        <v>46374</v>
      </c>
      <c r="K198">
        <v>1</v>
      </c>
      <c r="L198" t="s">
        <v>3</v>
      </c>
      <c r="M198" t="str">
        <f>VLOOKUP(EPI[[#This Row],[NOME]],'CADASTRO'!A:K,6,0)</f>
        <v>ATIVO</v>
      </c>
      <c r="N198" s="63" t="s">
        <v>523</v>
      </c>
    </row>
    <row r="199" spans="1:14">
      <c r="A199" t="s">
        <v>516</v>
      </c>
      <c r="B199" t="s">
        <v>517</v>
      </c>
      <c r="C199" t="s">
        <v>381</v>
      </c>
      <c r="D199" t="s">
        <v>520</v>
      </c>
      <c r="E199" t="s">
        <v>247</v>
      </c>
      <c r="F199" t="str">
        <f>VLOOKUP(EPI[[#This Row],[NOME]],'CADASTRO'!A:K,5,0)</f>
        <v>PARCEIRO DE NEGOCIO DE RH SR</v>
      </c>
      <c r="G199" s="44">
        <v>46211.709120370397</v>
      </c>
      <c r="H199" s="38">
        <v>183</v>
      </c>
      <c r="I1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IF(G588="01/01/1900", "SEM REGISTRO",
                        IF((G199+H199)&gt;TODAY(), "NO PRAZO", "VENCIDO"
                        )
                    )
                )
            )
        )
    ),"N.A.")</f>
        <v>NO PRAZO</v>
      </c>
      <c r="J199" s="14">
        <f>EPI[[#This Row],[TREINADO EM]]+EPI[[#This Row],[VALIDADE]]</f>
        <v>46394.709120370397</v>
      </c>
      <c r="K199">
        <v>1</v>
      </c>
      <c r="L199" t="s">
        <v>3</v>
      </c>
      <c r="M199" t="str">
        <f>VLOOKUP(EPI[[#This Row],[NOME]],'CADASTRO'!A:K,6,0)</f>
        <v>ATIVO</v>
      </c>
      <c r="N199" s="63" t="s">
        <v>522</v>
      </c>
    </row>
    <row r="200" spans="1:14">
      <c r="A200" t="s">
        <v>516</v>
      </c>
      <c r="B200" t="s">
        <v>517</v>
      </c>
      <c r="C200" t="s">
        <v>381</v>
      </c>
      <c r="D200" t="s">
        <v>520</v>
      </c>
      <c r="E200" t="s">
        <v>373</v>
      </c>
      <c r="F200" t="str">
        <f>VLOOKUP(EPI[[#This Row],[NOME]],'CADASTRO'!A:K,5,0)</f>
        <v>AUXILIAR DE CARGA E DESCARGA</v>
      </c>
      <c r="G200" s="44">
        <v>44928</v>
      </c>
      <c r="H200" s="38">
        <v>365</v>
      </c>
      <c r="I2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IF(G589="01/01/1900",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EPI[[#This Row],[TREINADO EM]]+EPI[[#This Row],[VALIDADE]]</f>
        <v>45293</v>
      </c>
      <c r="K200">
        <v>1</v>
      </c>
      <c r="L200" t="s">
        <v>5</v>
      </c>
      <c r="M200" t="str">
        <f>VLOOKUP(EPI[[#This Row],[NOME]],'CADASTRO'!A:K,6,0)</f>
        <v>ATIVO</v>
      </c>
    </row>
    <row r="201" spans="1:14">
      <c r="A201" t="s">
        <v>516</v>
      </c>
      <c r="B201" t="s">
        <v>517</v>
      </c>
      <c r="C201" t="s">
        <v>102</v>
      </c>
      <c r="D201" t="s">
        <v>520</v>
      </c>
      <c r="E201" t="s">
        <v>373</v>
      </c>
      <c r="F201" t="str">
        <f>VLOOKUP(EPI[[#This Row],[NOME]],'CADASTRO'!A:K,5,0)</f>
        <v>AUXILIAR DE CARGA E DESCARGA</v>
      </c>
      <c r="G201" s="44">
        <v>45279</v>
      </c>
      <c r="H201" s="38">
        <v>365</v>
      </c>
      <c r="I2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IF(G590="01/01/1900",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EPI[[#This Row],[TREINADO EM]]+EPI[[#This Row],[VALIDADE]]</f>
        <v>45644</v>
      </c>
      <c r="K201">
        <v>1</v>
      </c>
      <c r="L201" t="s">
        <v>5</v>
      </c>
      <c r="M201" t="str">
        <f>VLOOKUP(EPI[[#This Row],[NOME]],'CADASTRO'!A:K,6,0)</f>
        <v>ATIVO</v>
      </c>
    </row>
    <row r="202" spans="1:14">
      <c r="A202" t="s">
        <v>516</v>
      </c>
      <c r="B202" t="s">
        <v>517</v>
      </c>
      <c r="C202" t="s">
        <v>381</v>
      </c>
      <c r="D202" t="s">
        <v>520</v>
      </c>
      <c r="E202" t="s">
        <v>373</v>
      </c>
      <c r="F202" t="str">
        <f>VLOOKUP(EPI[[#This Row],[NOME]],'CADASTRO'!A:K,5,0)</f>
        <v>AUXILIAR DE CARGA E DESCARGA</v>
      </c>
      <c r="G202" s="44">
        <v>45882</v>
      </c>
      <c r="H202" s="38">
        <v>365</v>
      </c>
      <c r="I2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IF(G591="01/01/1900",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EPI[[#This Row],[TREINADO EM]]+EPI[[#This Row],[VALIDADE]]</f>
        <v>46247</v>
      </c>
      <c r="K202">
        <v>1</v>
      </c>
      <c r="L202" t="s">
        <v>5</v>
      </c>
      <c r="M202" t="str">
        <f>VLOOKUP(EPI[[#This Row],[NOME]],'CADASTRO'!A:K,6,0)</f>
        <v>ATIVO</v>
      </c>
    </row>
    <row r="203" spans="1:14">
      <c r="A203" t="s">
        <v>516</v>
      </c>
      <c r="B203" t="s">
        <v>517</v>
      </c>
      <c r="C203" t="s">
        <v>381</v>
      </c>
      <c r="D203" t="s">
        <v>520</v>
      </c>
      <c r="E203" s="11" t="s">
        <v>373</v>
      </c>
      <c r="F203" t="str">
        <f>VLOOKUP(EPI[[#This Row],[NOME]],'CADASTRO'!A:K,5,0)</f>
        <v>AUXILIAR DE CARGA E DESCARGA</v>
      </c>
      <c r="G203" s="44">
        <v>46289</v>
      </c>
      <c r="H203" s="38">
        <v>365</v>
      </c>
      <c r="I2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IF(G592="01/01/1900", "SEM REGISTRO",
                        IF((G203+H203)&gt;TODAY(), "NO PRAZO", "VENCIDO"
                        )
                    )
                )
            )
        )
    ),"N.A.")</f>
        <v>NO PRAZO</v>
      </c>
      <c r="J203" s="14">
        <f>EPI[[#This Row],[TREINADO EM]]+EPI[[#This Row],[VALIDADE]]</f>
        <v>46654</v>
      </c>
      <c r="K203">
        <v>1</v>
      </c>
      <c r="L203" t="s">
        <v>3</v>
      </c>
      <c r="M203" t="str">
        <f>VLOOKUP(EPI[[#This Row],[NOME]],'CADASTRO'!A:K,6,0)</f>
        <v>ATIVO</v>
      </c>
      <c r="N203" s="63"/>
    </row>
    <row r="204" spans="1:14">
      <c r="A204" t="s">
        <v>516</v>
      </c>
      <c r="B204" t="s">
        <v>517</v>
      </c>
      <c r="C204" t="s">
        <v>381</v>
      </c>
      <c r="D204" t="s">
        <v>520</v>
      </c>
      <c r="E204" t="s">
        <v>251</v>
      </c>
      <c r="F204" t="str">
        <f>VLOOKUP(EPI[[#This Row],[NOME]],'CADASTRO'!A:K,5,0)</f>
        <v>OPERADOR INDUSTRIAL I</v>
      </c>
      <c r="G204" s="44">
        <v>45756</v>
      </c>
      <c r="H204" s="38">
        <v>365</v>
      </c>
      <c r="I2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IF(G593="01/01/1900",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EPI[[#This Row],[TREINADO EM]]+EPI[[#This Row],[VALIDADE]]</f>
        <v>46121</v>
      </c>
      <c r="K204">
        <v>1</v>
      </c>
      <c r="L204" t="s">
        <v>3</v>
      </c>
      <c r="M204" t="str">
        <f>VLOOKUP(EPI[[#This Row],[NOME]],'CADASTRO'!A:K,6,0)</f>
        <v>DESLIGADO</v>
      </c>
    </row>
    <row r="205" spans="1:14">
      <c r="A205" t="s">
        <v>516</v>
      </c>
      <c r="B205" t="s">
        <v>517</v>
      </c>
      <c r="C205" t="s">
        <v>381</v>
      </c>
      <c r="D205" t="s">
        <v>520</v>
      </c>
      <c r="E205" t="s">
        <v>461</v>
      </c>
      <c r="F205" t="str">
        <f>VLOOKUP(EPI[[#This Row],[NOME]],'CADASTRO'!A:K,5,0)</f>
        <v>ANALISTA PRODUCAO JR</v>
      </c>
      <c r="G205" s="44">
        <v>44928</v>
      </c>
      <c r="H205" s="38">
        <v>365</v>
      </c>
      <c r="I2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IF(G594="01/01/1900",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EPI[[#This Row],[TREINADO EM]]+EPI[[#This Row],[VALIDADE]]</f>
        <v>45293</v>
      </c>
      <c r="K205">
        <v>1</v>
      </c>
      <c r="L205" t="s">
        <v>3</v>
      </c>
      <c r="M205" t="str">
        <f>VLOOKUP(EPI[[#This Row],[NOME]],'CADASTRO'!A:K,6,0)</f>
        <v>DESLIGADO</v>
      </c>
    </row>
    <row r="206" spans="1:14">
      <c r="A206" t="s">
        <v>516</v>
      </c>
      <c r="B206" t="s">
        <v>517</v>
      </c>
      <c r="C206" t="s">
        <v>381</v>
      </c>
      <c r="D206" t="s">
        <v>520</v>
      </c>
      <c r="E206" t="s">
        <v>375</v>
      </c>
      <c r="F206" t="str">
        <f>VLOOKUP(EPI[[#This Row],[NOME]],'CADASTRO'!A:K,5,0)</f>
        <v>OPERADOR INDUSTRIAL II</v>
      </c>
      <c r="G206" s="44">
        <v>44928</v>
      </c>
      <c r="H206" s="38">
        <v>365</v>
      </c>
      <c r="I2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IF(G595="01/01/1900",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EPI[[#This Row],[TREINADO EM]]+EPI[[#This Row],[VALIDADE]]</f>
        <v>45293</v>
      </c>
      <c r="K206">
        <v>1</v>
      </c>
      <c r="L206" t="s">
        <v>5</v>
      </c>
      <c r="M206" t="str">
        <f>VLOOKUP(EPI[[#This Row],[NOME]],'CADASTRO'!A:K,6,0)</f>
        <v>ATIVO</v>
      </c>
    </row>
    <row r="207" spans="1:14">
      <c r="A207" t="s">
        <v>516</v>
      </c>
      <c r="B207" t="s">
        <v>517</v>
      </c>
      <c r="C207" t="s">
        <v>102</v>
      </c>
      <c r="D207" t="s">
        <v>520</v>
      </c>
      <c r="E207" t="s">
        <v>375</v>
      </c>
      <c r="F207" t="str">
        <f>VLOOKUP(EPI[[#This Row],[NOME]],'CADASTRO'!A:K,5,0)</f>
        <v>OPERADOR INDUSTRIAL II</v>
      </c>
      <c r="G207" s="44">
        <v>45344</v>
      </c>
      <c r="H207" s="38">
        <v>365</v>
      </c>
      <c r="I2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IF(G596="01/01/1900",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EPI[[#This Row],[TREINADO EM]]+EPI[[#This Row],[VALIDADE]]</f>
        <v>45709</v>
      </c>
      <c r="K207">
        <v>1</v>
      </c>
      <c r="L207" t="s">
        <v>5</v>
      </c>
      <c r="M207" t="str">
        <f>VLOOKUP(EPI[[#This Row],[NOME]],'CADASTRO'!A:K,6,0)</f>
        <v>ATIVO</v>
      </c>
    </row>
    <row r="208" spans="1:14">
      <c r="A208" t="s">
        <v>516</v>
      </c>
      <c r="B208" t="s">
        <v>517</v>
      </c>
      <c r="C208" t="s">
        <v>102</v>
      </c>
      <c r="D208" t="s">
        <v>520</v>
      </c>
      <c r="E208" t="s">
        <v>375</v>
      </c>
      <c r="F208" t="str">
        <f>VLOOKUP(EPI[[#This Row],[NOME]],'CADASTRO'!A:K,5,0)</f>
        <v>OPERADOR INDUSTRIAL II</v>
      </c>
      <c r="G208" s="44">
        <v>45533</v>
      </c>
      <c r="H208" s="38">
        <v>365</v>
      </c>
      <c r="I2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IF(G597="01/01/1900",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EPI[[#This Row],[TREINADO EM]]+EPI[[#This Row],[VALIDADE]]</f>
        <v>45898</v>
      </c>
      <c r="K208">
        <v>1</v>
      </c>
      <c r="L208" t="s">
        <v>5</v>
      </c>
      <c r="M208" t="str">
        <f>VLOOKUP(EPI[[#This Row],[NOME]],'CADASTRO'!A:K,6,0)</f>
        <v>ATIVO</v>
      </c>
    </row>
    <row r="209" spans="1:14">
      <c r="A209" t="s">
        <v>516</v>
      </c>
      <c r="B209" t="s">
        <v>517</v>
      </c>
      <c r="C209" t="s">
        <v>381</v>
      </c>
      <c r="D209" t="s">
        <v>520</v>
      </c>
      <c r="E209" t="s">
        <v>375</v>
      </c>
      <c r="F209" t="str">
        <f>VLOOKUP(EPI[[#This Row],[NOME]],'CADASTRO'!A:K,5,0)</f>
        <v>OPERADOR INDUSTRIAL II</v>
      </c>
      <c r="G209" s="44">
        <v>45875</v>
      </c>
      <c r="H209" s="38">
        <v>365</v>
      </c>
      <c r="I2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IF(G598="01/01/1900",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EPI[[#This Row],[TREINADO EM]]+EPI[[#This Row],[VALIDADE]]</f>
        <v>46240</v>
      </c>
      <c r="K209">
        <v>1</v>
      </c>
      <c r="L209" t="s">
        <v>5</v>
      </c>
      <c r="M209" t="str">
        <f>VLOOKUP(EPI[[#This Row],[NOME]],'CADASTRO'!A:K,6,0)</f>
        <v>ATIVO</v>
      </c>
    </row>
    <row r="210" spans="1:14">
      <c r="A210" t="s">
        <v>516</v>
      </c>
      <c r="B210" t="s">
        <v>517</v>
      </c>
      <c r="C210" t="s">
        <v>381</v>
      </c>
      <c r="D210" t="s">
        <v>520</v>
      </c>
      <c r="E210" s="11" t="s">
        <v>375</v>
      </c>
      <c r="F210" t="str">
        <f>VLOOKUP(EPI[[#This Row],[NOME]],'CADASTRO'!A:K,5,0)</f>
        <v>OPERADOR INDUSTRIAL II</v>
      </c>
      <c r="G210" s="44">
        <v>46295</v>
      </c>
      <c r="H210" s="38">
        <v>365</v>
      </c>
      <c r="I2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IF(G599="01/01/1900", "SEM REGISTRO",
                        IF((G210+H210)&gt;TODAY(), "NO PRAZO", "VENCIDO"
                        )
                    )
                )
            )
        )
    ),"N.A.")</f>
        <v>NO PRAZO</v>
      </c>
      <c r="J210" s="14">
        <f>EPI[[#This Row],[TREINADO EM]]+EPI[[#This Row],[VALIDADE]]</f>
        <v>46660</v>
      </c>
      <c r="K210">
        <v>1</v>
      </c>
      <c r="L210" t="s">
        <v>3</v>
      </c>
      <c r="M210" t="str">
        <f>VLOOKUP(EPI[[#This Row],[NOME]],'CADASTRO'!A:K,6,0)</f>
        <v>ATIVO</v>
      </c>
      <c r="N210" s="63"/>
    </row>
    <row r="211" spans="1:14">
      <c r="A211" t="s">
        <v>516</v>
      </c>
      <c r="B211" t="s">
        <v>517</v>
      </c>
      <c r="C211" t="s">
        <v>381</v>
      </c>
      <c r="D211" t="s">
        <v>520</v>
      </c>
      <c r="E211" t="s">
        <v>376</v>
      </c>
      <c r="F211" t="str">
        <f>VLOOKUP(EPI[[#This Row],[NOME]],'CADASTRO'!A:K,5,0)</f>
        <v>ESTAGIARIO</v>
      </c>
      <c r="G211" s="44">
        <v>46063</v>
      </c>
      <c r="H211" s="38">
        <v>365</v>
      </c>
      <c r="I2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IF(G600="01/01/1900",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EPI[[#This Row],[TREINADO EM]]+EPI[[#This Row],[VALIDADE]]</f>
        <v>46428</v>
      </c>
      <c r="K211">
        <v>0.5</v>
      </c>
      <c r="L211" t="s">
        <v>3</v>
      </c>
      <c r="M211" t="str">
        <f>VLOOKUP(EPI[[#This Row],[NOME]],'CADASTRO'!A:K,6,0)</f>
        <v>ATIVO</v>
      </c>
      <c r="N211" s="63" t="s">
        <v>531</v>
      </c>
    </row>
    <row r="212" spans="1:14">
      <c r="A212" t="s">
        <v>516</v>
      </c>
      <c r="B212" t="s">
        <v>517</v>
      </c>
      <c r="C212" t="s">
        <v>381</v>
      </c>
      <c r="D212" t="s">
        <v>520</v>
      </c>
      <c r="E212" t="s">
        <v>466</v>
      </c>
      <c r="F212" t="str">
        <f>VLOOKUP(EPI[[#This Row],[NOME]],'CADASTRO'!A:K,5,0)</f>
        <v>PARCEIRO DE NEGOCIO DE RH</v>
      </c>
      <c r="G212" s="44">
        <v>45064</v>
      </c>
      <c r="H212" s="38">
        <v>365</v>
      </c>
      <c r="I2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IF(G601="01/01/1900",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EPI[[#This Row],[TREINADO EM]]+EPI[[#This Row],[VALIDADE]]</f>
        <v>45429</v>
      </c>
      <c r="K212">
        <v>1</v>
      </c>
      <c r="L212" t="s">
        <v>3</v>
      </c>
      <c r="M212" t="str">
        <f>VLOOKUP(EPI[[#This Row],[NOME]],'CADASTRO'!A:K,6,0)</f>
        <v>DESLIGADO</v>
      </c>
    </row>
    <row r="213" spans="1:14">
      <c r="A213" t="s">
        <v>516</v>
      </c>
      <c r="B213" t="s">
        <v>517</v>
      </c>
      <c r="C213" t="s">
        <v>381</v>
      </c>
      <c r="D213" t="s">
        <v>520</v>
      </c>
      <c r="E213" t="s">
        <v>467</v>
      </c>
      <c r="F213" t="str">
        <f>VLOOKUP(EPI[[#This Row],[NOME]],'CADASTRO'!A:K,5,0)</f>
        <v>OPERADOR INDUSTRIAL III</v>
      </c>
      <c r="G213" s="44">
        <v>44652</v>
      </c>
      <c r="H213" s="38">
        <v>365</v>
      </c>
      <c r="I2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IF(G602="01/01/1900",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EPI[[#This Row],[TREINADO EM]]+EPI[[#This Row],[VALIDADE]]</f>
        <v>45017</v>
      </c>
      <c r="K213">
        <v>1</v>
      </c>
      <c r="L213" t="s">
        <v>5</v>
      </c>
      <c r="M213" t="str">
        <f>VLOOKUP(EPI[[#This Row],[NOME]],'CADASTRO'!A:K,6,0)</f>
        <v>DESLIGADO</v>
      </c>
    </row>
    <row r="214" spans="1:14">
      <c r="A214" t="s">
        <v>516</v>
      </c>
      <c r="B214" t="s">
        <v>517</v>
      </c>
      <c r="C214" t="s">
        <v>381</v>
      </c>
      <c r="D214" t="s">
        <v>520</v>
      </c>
      <c r="E214" t="s">
        <v>467</v>
      </c>
      <c r="F214" t="str">
        <f>VLOOKUP(EPI[[#This Row],[NOME]],'CADASTRO'!A:K,5,0)</f>
        <v>OPERADOR INDUSTRIAL III</v>
      </c>
      <c r="G214" s="44">
        <v>44928</v>
      </c>
      <c r="H214" s="38">
        <v>365</v>
      </c>
      <c r="I2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IF(G603="01/01/1900",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EPI[[#This Row],[TREINADO EM]]+EPI[[#This Row],[VALIDADE]]</f>
        <v>45293</v>
      </c>
      <c r="K214">
        <v>1</v>
      </c>
      <c r="L214" t="s">
        <v>5</v>
      </c>
      <c r="M214" t="str">
        <f>VLOOKUP(EPI[[#This Row],[NOME]],'CADASTRO'!A:K,6,0)</f>
        <v>DESLIGADO</v>
      </c>
    </row>
    <row r="215" spans="1:14">
      <c r="A215" t="s">
        <v>516</v>
      </c>
      <c r="B215" t="s">
        <v>517</v>
      </c>
      <c r="C215" t="s">
        <v>102</v>
      </c>
      <c r="D215" t="s">
        <v>520</v>
      </c>
      <c r="E215" t="s">
        <v>467</v>
      </c>
      <c r="F215" t="str">
        <f>VLOOKUP(EPI[[#This Row],[NOME]],'CADASTRO'!A:K,5,0)</f>
        <v>OPERADOR INDUSTRIAL III</v>
      </c>
      <c r="G215" s="44">
        <v>45279</v>
      </c>
      <c r="H215" s="38">
        <v>365</v>
      </c>
      <c r="I2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IF(G604="01/01/1900",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EPI[[#This Row],[TREINADO EM]]+EPI[[#This Row],[VALIDADE]]</f>
        <v>45644</v>
      </c>
      <c r="K215">
        <v>1</v>
      </c>
      <c r="L215" t="s">
        <v>5</v>
      </c>
      <c r="M215" t="str">
        <f>VLOOKUP(EPI[[#This Row],[NOME]],'CADASTRO'!A:K,6,0)</f>
        <v>DESLIGADO</v>
      </c>
    </row>
    <row r="216" spans="1:14">
      <c r="A216" t="s">
        <v>516</v>
      </c>
      <c r="B216" t="s">
        <v>517</v>
      </c>
      <c r="C216" t="s">
        <v>381</v>
      </c>
      <c r="D216" t="s">
        <v>520</v>
      </c>
      <c r="E216" t="s">
        <v>467</v>
      </c>
      <c r="F216" t="str">
        <f>VLOOKUP(EPI[[#This Row],[NOME]],'CADASTRO'!A:K,5,0)</f>
        <v>OPERADOR INDUSTRIAL III</v>
      </c>
      <c r="G216" s="44">
        <v>45645</v>
      </c>
      <c r="H216" s="38">
        <v>365</v>
      </c>
      <c r="I2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IF(G605="01/01/1900",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EPI[[#This Row],[TREINADO EM]]+EPI[[#This Row],[VALIDADE]]</f>
        <v>46010</v>
      </c>
      <c r="K216">
        <v>1</v>
      </c>
      <c r="L216" t="s">
        <v>5</v>
      </c>
      <c r="M216" t="str">
        <f>VLOOKUP(EPI[[#This Row],[NOME]],'CADASTRO'!A:K,6,0)</f>
        <v>DESLIGADO</v>
      </c>
    </row>
    <row r="217" spans="1:14">
      <c r="A217" t="s">
        <v>516</v>
      </c>
      <c r="B217" t="s">
        <v>517</v>
      </c>
      <c r="C217" t="s">
        <v>381</v>
      </c>
      <c r="D217" t="s">
        <v>520</v>
      </c>
      <c r="E217" t="s">
        <v>467</v>
      </c>
      <c r="F217" t="str">
        <f>VLOOKUP(EPI[[#This Row],[NOME]],'CADASTRO'!A:K,5,0)</f>
        <v>OPERADOR INDUSTRIAL III</v>
      </c>
      <c r="G217" s="44">
        <v>46009</v>
      </c>
      <c r="H217" s="38">
        <v>365</v>
      </c>
      <c r="I2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IF(G606="01/01/1900",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EPI[[#This Row],[TREINADO EM]]+EPI[[#This Row],[VALIDADE]]</f>
        <v>46374</v>
      </c>
      <c r="K217">
        <v>1</v>
      </c>
      <c r="L217" t="s">
        <v>3</v>
      </c>
      <c r="M217" t="str">
        <f>VLOOKUP(EPI[[#This Row],[NOME]],'CADASTRO'!A:K,6,0)</f>
        <v>DESLIGADO</v>
      </c>
      <c r="N217" s="63" t="s">
        <v>523</v>
      </c>
    </row>
    <row r="218" spans="1:14">
      <c r="A218" t="s">
        <v>516</v>
      </c>
      <c r="B218" t="s">
        <v>517</v>
      </c>
      <c r="C218" t="s">
        <v>381</v>
      </c>
      <c r="D218" t="s">
        <v>520</v>
      </c>
      <c r="E218" t="s">
        <v>378</v>
      </c>
      <c r="F218" t="str">
        <f>VLOOKUP(EPI[[#This Row],[NOME]],'CADASTRO'!A:K,5,0)</f>
        <v>ANALISTA LOGISTICA JR</v>
      </c>
      <c r="G218" s="44">
        <v>44928</v>
      </c>
      <c r="H218" s="38">
        <v>365</v>
      </c>
      <c r="I2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IF(G607="01/01/1900",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EPI[[#This Row],[TREINADO EM]]+EPI[[#This Row],[VALIDADE]]</f>
        <v>45293</v>
      </c>
      <c r="K218">
        <v>1</v>
      </c>
      <c r="L218" t="s">
        <v>5</v>
      </c>
      <c r="M218" t="str">
        <f>VLOOKUP(EPI[[#This Row],[NOME]],'CADASTRO'!A:K,6,0)</f>
        <v>ATIVO</v>
      </c>
    </row>
    <row r="219" spans="1:14">
      <c r="A219" t="s">
        <v>516</v>
      </c>
      <c r="B219" t="s">
        <v>517</v>
      </c>
      <c r="C219" t="s">
        <v>102</v>
      </c>
      <c r="D219" t="s">
        <v>520</v>
      </c>
      <c r="E219" t="s">
        <v>378</v>
      </c>
      <c r="F219" t="str">
        <f>VLOOKUP(EPI[[#This Row],[NOME]],'CADASTRO'!A:K,5,0)</f>
        <v>ANALISTA LOGISTICA JR</v>
      </c>
      <c r="G219" s="44">
        <v>45279</v>
      </c>
      <c r="H219" s="38">
        <v>365</v>
      </c>
      <c r="I2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IF(G608="01/01/1900",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EPI[[#This Row],[TREINADO EM]]+EPI[[#This Row],[VALIDADE]]</f>
        <v>45644</v>
      </c>
      <c r="K219">
        <v>1</v>
      </c>
      <c r="L219" t="s">
        <v>5</v>
      </c>
      <c r="M219" t="str">
        <f>VLOOKUP(EPI[[#This Row],[NOME]],'CADASTRO'!A:K,6,0)</f>
        <v>ATIVO</v>
      </c>
    </row>
    <row r="220" spans="1:14">
      <c r="A220" t="s">
        <v>516</v>
      </c>
      <c r="B220" t="s">
        <v>517</v>
      </c>
      <c r="C220" t="s">
        <v>76</v>
      </c>
      <c r="D220" t="s">
        <v>520</v>
      </c>
      <c r="E220" t="s">
        <v>378</v>
      </c>
      <c r="F220" t="str">
        <f>VLOOKUP(EPI[[#This Row],[NOME]],'CADASTRO'!A:K,5,0)</f>
        <v>ANALISTA LOGISTICA JR</v>
      </c>
      <c r="G220" s="44">
        <v>45645</v>
      </c>
      <c r="H220" s="38">
        <v>365</v>
      </c>
      <c r="I2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IF(G609="01/01/1900",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EPI[[#This Row],[TREINADO EM]]+EPI[[#This Row],[VALIDADE]]</f>
        <v>46010</v>
      </c>
      <c r="K220">
        <v>1</v>
      </c>
      <c r="L220" t="s">
        <v>5</v>
      </c>
      <c r="M220" t="str">
        <f>VLOOKUP(EPI[[#This Row],[NOME]],'CADASTRO'!A:K,6,0)</f>
        <v>ATIVO</v>
      </c>
    </row>
    <row r="221" spans="1:14">
      <c r="A221" t="s">
        <v>516</v>
      </c>
      <c r="B221" t="s">
        <v>517</v>
      </c>
      <c r="C221" t="s">
        <v>381</v>
      </c>
      <c r="D221" t="s">
        <v>520</v>
      </c>
      <c r="E221" t="s">
        <v>378</v>
      </c>
      <c r="F221" t="str">
        <f>VLOOKUP(EPI[[#This Row],[NOME]],'CADASTRO'!A:K,5,0)</f>
        <v>ANALISTA LOGISTICA JR</v>
      </c>
      <c r="G221" s="44">
        <v>46008</v>
      </c>
      <c r="H221" s="38">
        <v>365</v>
      </c>
      <c r="I2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IF(G610="01/01/1900",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EPI[[#This Row],[TREINADO EM]]+EPI[[#This Row],[VALIDADE]]</f>
        <v>46373</v>
      </c>
      <c r="K221">
        <v>1</v>
      </c>
      <c r="L221" t="s">
        <v>3</v>
      </c>
      <c r="M221" t="str">
        <f>VLOOKUP(EPI[[#This Row],[NOME]],'CADASTRO'!A:K,6,0)</f>
        <v>ATIVO</v>
      </c>
      <c r="N221" s="70"/>
    </row>
    <row r="222" spans="1:14">
      <c r="A222" t="s">
        <v>516</v>
      </c>
      <c r="B222" t="s">
        <v>517</v>
      </c>
      <c r="C222" t="s">
        <v>381</v>
      </c>
      <c r="D222" t="s">
        <v>520</v>
      </c>
      <c r="E222" t="s">
        <v>468</v>
      </c>
      <c r="F222" t="str">
        <f>VLOOKUP(EPI[[#This Row],[NOME]],'CADASTRO'!A:K,5,0)</f>
        <v>OPERADOR LOGISTICO I</v>
      </c>
      <c r="G222" s="44">
        <v>46009</v>
      </c>
      <c r="H222" s="38">
        <v>365</v>
      </c>
      <c r="I2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IF(G611="01/01/1900",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EPI[[#This Row],[TREINADO EM]]+EPI[[#This Row],[VALIDADE]]</f>
        <v>46374</v>
      </c>
      <c r="K222">
        <v>1</v>
      </c>
      <c r="L222" t="s">
        <v>3</v>
      </c>
      <c r="M222" t="str">
        <f>VLOOKUP(EPI[[#This Row],[NOME]],'CADASTRO'!A:K,6,0)</f>
        <v>DESLIGADO</v>
      </c>
      <c r="N222" s="63"/>
    </row>
    <row r="223" spans="1:14">
      <c r="A223" t="s">
        <v>516</v>
      </c>
      <c r="B223" t="s">
        <v>517</v>
      </c>
      <c r="C223" t="s">
        <v>381</v>
      </c>
      <c r="D223" t="s">
        <v>520</v>
      </c>
      <c r="E223" t="s">
        <v>469</v>
      </c>
      <c r="F223" t="str">
        <f>VLOOKUP(EPI[[#This Row],[NOME]],'CADASTRO'!A:K,5,0)</f>
        <v>AUXILIAR INDUSTRIAL</v>
      </c>
      <c r="G223" s="44">
        <v>45875</v>
      </c>
      <c r="H223" s="38">
        <v>365</v>
      </c>
      <c r="I2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IF(G612="01/01/1900",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EPI[[#This Row],[TREINADO EM]]+EPI[[#This Row],[VALIDADE]]</f>
        <v>46240</v>
      </c>
      <c r="K223">
        <v>1</v>
      </c>
      <c r="L223" t="s">
        <v>3</v>
      </c>
      <c r="M223" t="str">
        <f>VLOOKUP(EPI[[#This Row],[NOME]],'CADASTRO'!A:K,6,0)</f>
        <v>DESLIGADO</v>
      </c>
    </row>
    <row r="224" spans="1:14">
      <c r="A224" t="s">
        <v>516</v>
      </c>
      <c r="B224" t="s">
        <v>517</v>
      </c>
      <c r="C224" t="s">
        <v>381</v>
      </c>
      <c r="D224" t="s">
        <v>520</v>
      </c>
      <c r="E224" t="s">
        <v>470</v>
      </c>
      <c r="F224" t="str">
        <f>VLOOKUP(EPI[[#This Row],[NOME]],'CADASTRO'!A:K,5,0)</f>
        <v>ASSISTENTE ADMINISTRATIVO</v>
      </c>
      <c r="G224" s="44">
        <v>45029</v>
      </c>
      <c r="H224" s="38">
        <v>365</v>
      </c>
      <c r="I2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IF(G613="01/01/1900",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EPI[[#This Row],[TREINADO EM]]+EPI[[#This Row],[VALIDADE]]</f>
        <v>45394</v>
      </c>
      <c r="K224">
        <v>1</v>
      </c>
      <c r="L224" t="s">
        <v>3</v>
      </c>
      <c r="M224" t="str">
        <f>VLOOKUP(EPI[[#This Row],[NOME]],'CADASTRO'!A:K,6,0)</f>
        <v>DESLIGADO</v>
      </c>
    </row>
    <row r="225" spans="1:14">
      <c r="A225" t="s">
        <v>516</v>
      </c>
      <c r="B225" t="s">
        <v>517</v>
      </c>
      <c r="C225" t="s">
        <v>381</v>
      </c>
      <c r="D225" t="s">
        <v>520</v>
      </c>
      <c r="E225" t="s">
        <v>26</v>
      </c>
      <c r="F225" t="str">
        <f>VLOOKUP(EPI[[#This Row],[NOME]],'CADASTRO'!A:K,5,0)</f>
        <v>COORDENADOR PRODUCAO</v>
      </c>
      <c r="G225" s="44">
        <v>44973</v>
      </c>
      <c r="H225" s="38">
        <v>365</v>
      </c>
      <c r="I2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IF(G614="01/01/1900",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EPI[[#This Row],[TREINADO EM]]+EPI[[#This Row],[VALIDADE]]</f>
        <v>45338</v>
      </c>
      <c r="K225">
        <v>1</v>
      </c>
      <c r="L225" t="s">
        <v>5</v>
      </c>
      <c r="M225" t="str">
        <f>VLOOKUP(EPI[[#This Row],[NOME]],'CADASTRO'!A:K,6,0)</f>
        <v>ATIVO</v>
      </c>
    </row>
    <row r="226" spans="1:14">
      <c r="A226" t="s">
        <v>516</v>
      </c>
      <c r="B226" t="s">
        <v>517</v>
      </c>
      <c r="C226" t="s">
        <v>102</v>
      </c>
      <c r="D226" t="s">
        <v>520</v>
      </c>
      <c r="E226" t="s">
        <v>26</v>
      </c>
      <c r="F226" t="str">
        <f>VLOOKUP(EPI[[#This Row],[NOME]],'CADASTRO'!A:K,5,0)</f>
        <v>COORDENADOR PRODUCAO</v>
      </c>
      <c r="G226" s="44">
        <v>45547</v>
      </c>
      <c r="H226" s="38">
        <v>365</v>
      </c>
      <c r="I2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IF(G615="01/01/1900",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EPI[[#This Row],[TREINADO EM]]+EPI[[#This Row],[VALIDADE]]</f>
        <v>45912</v>
      </c>
      <c r="K226">
        <v>1</v>
      </c>
      <c r="L226" t="s">
        <v>5</v>
      </c>
      <c r="M226" t="str">
        <f>VLOOKUP(EPI[[#This Row],[NOME]],'CADASTRO'!A:K,6,0)</f>
        <v>ATIVO</v>
      </c>
    </row>
    <row r="227" spans="1:14">
      <c r="A227" t="s">
        <v>516</v>
      </c>
      <c r="B227" t="s">
        <v>517</v>
      </c>
      <c r="C227" t="s">
        <v>381</v>
      </c>
      <c r="D227" t="s">
        <v>520</v>
      </c>
      <c r="E227" t="s">
        <v>26</v>
      </c>
      <c r="F227" t="str">
        <f>VLOOKUP(EPI[[#This Row],[NOME]],'CADASTRO'!A:K,5,0)</f>
        <v>COORDENADOR PRODUCAO</v>
      </c>
      <c r="G227" s="44">
        <v>46212.462407407402</v>
      </c>
      <c r="H227" s="38">
        <v>183</v>
      </c>
      <c r="I2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IF(G616="01/01/1900",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EPI[[#This Row],[TREINADO EM]]+EPI[[#This Row],[VALIDADE]]</f>
        <v>46395.462407407402</v>
      </c>
      <c r="K227">
        <v>1</v>
      </c>
      <c r="L227" t="s">
        <v>3</v>
      </c>
      <c r="M227" t="str">
        <f>VLOOKUP(EPI[[#This Row],[NOME]],'CADASTRO'!A:K,6,0)</f>
        <v>ATIVO</v>
      </c>
      <c r="N227" s="63" t="s">
        <v>522</v>
      </c>
    </row>
    <row r="228" spans="1:14">
      <c r="A228" t="s">
        <v>516</v>
      </c>
      <c r="B228" t="s">
        <v>517</v>
      </c>
      <c r="C228" t="s">
        <v>381</v>
      </c>
      <c r="D228" t="s">
        <v>520</v>
      </c>
      <c r="E228" t="s">
        <v>380</v>
      </c>
      <c r="F228" t="str">
        <f>VLOOKUP(EPI[[#This Row],[NOME]],'CADASTRO'!A:K,5,0)</f>
        <v>TECNICO ELETRONICO I</v>
      </c>
      <c r="G228" s="44">
        <v>44928</v>
      </c>
      <c r="H228" s="38">
        <v>365</v>
      </c>
      <c r="I2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IF(G617="01/01/1900",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EPI[[#This Row],[TREINADO EM]]+EPI[[#This Row],[VALIDADE]]</f>
        <v>45293</v>
      </c>
      <c r="K228">
        <v>1</v>
      </c>
      <c r="L228" t="s">
        <v>5</v>
      </c>
      <c r="M228" t="str">
        <f>VLOOKUP(EPI[[#This Row],[NOME]],'CADASTRO'!A:K,6,0)</f>
        <v>ATIVO</v>
      </c>
    </row>
    <row r="229" spans="1:14">
      <c r="A229" t="s">
        <v>516</v>
      </c>
      <c r="B229" t="s">
        <v>517</v>
      </c>
      <c r="C229" t="s">
        <v>102</v>
      </c>
      <c r="D229" t="s">
        <v>520</v>
      </c>
      <c r="E229" t="s">
        <v>380</v>
      </c>
      <c r="F229" t="str">
        <f>VLOOKUP(EPI[[#This Row],[NOME]],'CADASTRO'!A:K,5,0)</f>
        <v>TECNICO ELETRONICO I</v>
      </c>
      <c r="G229" s="44">
        <v>45279</v>
      </c>
      <c r="H229" s="38">
        <v>365</v>
      </c>
      <c r="I2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IF(G618="01/01/1900",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EPI[[#This Row],[TREINADO EM]]+EPI[[#This Row],[VALIDADE]]</f>
        <v>45644</v>
      </c>
      <c r="K229">
        <v>1</v>
      </c>
      <c r="L229" t="s">
        <v>5</v>
      </c>
      <c r="M229" t="str">
        <f>VLOOKUP(EPI[[#This Row],[NOME]],'CADASTRO'!A:K,6,0)</f>
        <v>ATIVO</v>
      </c>
    </row>
    <row r="230" spans="1:14">
      <c r="A230" t="s">
        <v>516</v>
      </c>
      <c r="B230" t="s">
        <v>517</v>
      </c>
      <c r="C230" t="s">
        <v>76</v>
      </c>
      <c r="D230" t="s">
        <v>520</v>
      </c>
      <c r="E230" t="s">
        <v>380</v>
      </c>
      <c r="F230" t="str">
        <f>VLOOKUP(EPI[[#This Row],[NOME]],'CADASTRO'!A:K,5,0)</f>
        <v>TECNICO ELETRONICO I</v>
      </c>
      <c r="G230" s="44">
        <v>45645</v>
      </c>
      <c r="H230" s="38">
        <v>365</v>
      </c>
      <c r="I2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IF(G619="01/01/1900",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EPI[[#This Row],[TREINADO EM]]+EPI[[#This Row],[VALIDADE]]</f>
        <v>46010</v>
      </c>
      <c r="K230">
        <v>1</v>
      </c>
      <c r="L230" t="s">
        <v>5</v>
      </c>
      <c r="M230" t="str">
        <f>VLOOKUP(EPI[[#This Row],[NOME]],'CADASTRO'!A:K,6,0)</f>
        <v>ATIVO</v>
      </c>
    </row>
    <row r="231" spans="1:14">
      <c r="A231" t="s">
        <v>516</v>
      </c>
      <c r="B231" t="s">
        <v>517</v>
      </c>
      <c r="C231" t="s">
        <v>381</v>
      </c>
      <c r="D231" t="s">
        <v>520</v>
      </c>
      <c r="E231" t="s">
        <v>380</v>
      </c>
      <c r="F231" t="str">
        <f>VLOOKUP(EPI[[#This Row],[NOME]],'CADASTRO'!A:K,5,0)</f>
        <v>TECNICO ELETRONICO I</v>
      </c>
      <c r="G231" s="44">
        <v>46009</v>
      </c>
      <c r="H231" s="38">
        <v>365</v>
      </c>
      <c r="I2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IF(G620="01/01/1900",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EPI[[#This Row],[TREINADO EM]]+EPI[[#This Row],[VALIDADE]]</f>
        <v>46374</v>
      </c>
      <c r="K231">
        <v>1</v>
      </c>
      <c r="L231" t="s">
        <v>5</v>
      </c>
      <c r="M231" t="str">
        <f>VLOOKUP(EPI[[#This Row],[NOME]],'CADASTRO'!A:K,6,0)</f>
        <v>ATIVO</v>
      </c>
      <c r="N231" s="63" t="s">
        <v>523</v>
      </c>
    </row>
    <row r="232" spans="1:14">
      <c r="A232" t="s">
        <v>516</v>
      </c>
      <c r="B232" t="s">
        <v>517</v>
      </c>
      <c r="C232" t="s">
        <v>381</v>
      </c>
      <c r="D232" t="s">
        <v>520</v>
      </c>
      <c r="E232" t="s">
        <v>380</v>
      </c>
      <c r="F232" t="str">
        <f>VLOOKUP(EPI[[#This Row],[NOME]],'CADASTRO'!A:K,5,0)</f>
        <v>TECNICO ELETRONICO I</v>
      </c>
      <c r="G232" s="44">
        <v>46211.537303240701</v>
      </c>
      <c r="H232" s="38">
        <v>183</v>
      </c>
      <c r="I2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IF(G621="01/01/1900", "SEM REGISTRO",
                        IF((G232+H232)&gt;TODAY(), "NO PRAZO", "VENCIDO"
                        )
                    )
                )
            )
        )
    ),"N.A.")</f>
        <v>NO PRAZO</v>
      </c>
      <c r="J232" s="14">
        <f>EPI[[#This Row],[TREINADO EM]]+EPI[[#This Row],[VALIDADE]]</f>
        <v>46394.537303240701</v>
      </c>
      <c r="K232">
        <v>1</v>
      </c>
      <c r="L232" t="s">
        <v>3</v>
      </c>
      <c r="M232" t="str">
        <f>VLOOKUP(EPI[[#This Row],[NOME]],'CADASTRO'!A:K,6,0)</f>
        <v>ATIVO</v>
      </c>
      <c r="N232" s="63" t="s">
        <v>522</v>
      </c>
    </row>
    <row r="233" spans="1:14">
      <c r="A233" t="s">
        <v>516</v>
      </c>
      <c r="B233" t="s">
        <v>517</v>
      </c>
      <c r="C233" t="s">
        <v>381</v>
      </c>
      <c r="D233" t="s">
        <v>520</v>
      </c>
      <c r="E233" t="s">
        <v>381</v>
      </c>
      <c r="F233" t="str">
        <f>VLOOKUP(EPI[[#This Row],[NOME]],'CADASTRO'!A:K,5,0)</f>
        <v>TECNICO SEGURANCA TRABALHO</v>
      </c>
      <c r="G233" s="44">
        <v>45276</v>
      </c>
      <c r="H233" s="38">
        <v>365</v>
      </c>
      <c r="I2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IF(G622="01/01/1900",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EPI[[#This Row],[TREINADO EM]]+EPI[[#This Row],[VALIDADE]]</f>
        <v>45641</v>
      </c>
      <c r="K233">
        <v>1</v>
      </c>
      <c r="L233" t="s">
        <v>5</v>
      </c>
      <c r="M233" t="str">
        <f>VLOOKUP(EPI[[#This Row],[NOME]],'CADASTRO'!A:K,6,0)</f>
        <v>ATIVO</v>
      </c>
    </row>
    <row r="234" spans="1:14">
      <c r="A234" t="s">
        <v>516</v>
      </c>
      <c r="B234" t="s">
        <v>517</v>
      </c>
      <c r="C234" t="s">
        <v>381</v>
      </c>
      <c r="D234" t="s">
        <v>520</v>
      </c>
      <c r="E234" t="s">
        <v>381</v>
      </c>
      <c r="F234" t="str">
        <f>VLOOKUP(EPI[[#This Row],[NOME]],'CADASTRO'!A:K,5,0)</f>
        <v>TECNICO SEGURANCA TRABALHO</v>
      </c>
      <c r="G234" s="44">
        <v>46206.703738425902</v>
      </c>
      <c r="H234" s="38">
        <v>183</v>
      </c>
      <c r="I2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IF(G623="01/01/1900", "SEM REGISTRO",
                        IF((G234+H234)&gt;TODAY(), "NO PRAZO", "VENCIDO"
                        )
                    )
                )
            )
        )
    ),"N.A.")</f>
        <v>NO PRAZO</v>
      </c>
      <c r="J234" s="14">
        <f>EPI[[#This Row],[TREINADO EM]]+EPI[[#This Row],[VALIDADE]]</f>
        <v>46389.703738425902</v>
      </c>
      <c r="K234">
        <v>1</v>
      </c>
      <c r="L234" t="s">
        <v>3</v>
      </c>
      <c r="M234" t="str">
        <f>VLOOKUP(EPI[[#This Row],[NOME]],'CADASTRO'!A:K,6,0)</f>
        <v>ATIVO</v>
      </c>
      <c r="N234" s="63" t="s">
        <v>522</v>
      </c>
    </row>
    <row r="235" spans="1:14">
      <c r="A235" t="s">
        <v>516</v>
      </c>
      <c r="B235" t="s">
        <v>517</v>
      </c>
      <c r="C235" t="s">
        <v>381</v>
      </c>
      <c r="D235" t="s">
        <v>520</v>
      </c>
      <c r="E235" t="s">
        <v>382</v>
      </c>
      <c r="F235" t="str">
        <f>VLOOKUP(EPI[[#This Row],[NOME]],'CADASTRO'!A:K,5,0)</f>
        <v>ANALISTA CONTROLE QUALIDADE JR</v>
      </c>
      <c r="G235" s="3">
        <v>46213.088333333297</v>
      </c>
      <c r="H235" s="38">
        <v>183</v>
      </c>
      <c r="I2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IF(G624="01/01/1900",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EPI[[#This Row],[TREINADO EM]]+EPI[[#This Row],[VALIDADE]]</f>
        <v>46396.088333333297</v>
      </c>
      <c r="K235">
        <v>1</v>
      </c>
      <c r="L235" t="s">
        <v>3</v>
      </c>
      <c r="M235" t="str">
        <f>VLOOKUP(EPI[[#This Row],[NOME]],'CADASTRO'!A:K,6,0)</f>
        <v>ATIVO</v>
      </c>
    </row>
    <row r="236" spans="1:14">
      <c r="A236" t="s">
        <v>516</v>
      </c>
      <c r="B236" t="s">
        <v>517</v>
      </c>
      <c r="C236" t="s">
        <v>381</v>
      </c>
      <c r="D236" t="s">
        <v>520</v>
      </c>
      <c r="E236" t="s">
        <v>489</v>
      </c>
      <c r="F236" t="str">
        <f>VLOOKUP(EPI[[#This Row],[NOME]],'CADASTRO'!A:K,5,0)</f>
        <v>OPERADOR LOGISTICO I</v>
      </c>
      <c r="G236" s="44">
        <v>46252.638252314813</v>
      </c>
      <c r="H236" s="38">
        <v>365</v>
      </c>
      <c r="I2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IF(G625="01/01/1900",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EPI[[#This Row],[TREINADO EM]]+EPI[[#This Row],[VALIDADE]]</f>
        <v>46617.638252314813</v>
      </c>
      <c r="K236">
        <v>1</v>
      </c>
      <c r="L236" t="s">
        <v>3</v>
      </c>
      <c r="M236" t="str">
        <f>VLOOKUP(EPI[[#This Row],[NOME]],'CADASTRO'!A:K,6,0)</f>
        <v>DESLIGADO</v>
      </c>
      <c r="N236" s="63" t="s">
        <v>532</v>
      </c>
    </row>
    <row r="237" spans="1:14">
      <c r="A237" t="s">
        <v>516</v>
      </c>
      <c r="B237" t="s">
        <v>517</v>
      </c>
      <c r="C237" t="s">
        <v>381</v>
      </c>
      <c r="D237" t="s">
        <v>520</v>
      </c>
      <c r="E237" t="s">
        <v>453</v>
      </c>
      <c r="F237" t="str">
        <f>VLOOKUP(EPI[[#This Row],[NOME]],'CADASTRO'!A:K,5,0)</f>
        <v>AUXILIAR INDUSTRIAL</v>
      </c>
      <c r="G237" s="44">
        <v>46175</v>
      </c>
      <c r="H237" s="38">
        <v>365</v>
      </c>
      <c r="I2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IF(G626="01/01/1900", "SEM REGISTRO",
                        IF((G237+H237)&gt;TODAY(), "NO PRAZO", "VENCIDO"
                        )
                    )
                )
            )
        )
    ),"N.A.")</f>
        <v>NO PRAZO</v>
      </c>
      <c r="J237" s="14">
        <f>EPI[[#This Row],[TREINADO EM]]+EPI[[#This Row],[VALIDADE]]</f>
        <v>46540</v>
      </c>
      <c r="K237">
        <v>1</v>
      </c>
      <c r="L237" t="s">
        <v>3</v>
      </c>
      <c r="M237" t="str">
        <f>VLOOKUP(EPI[[#This Row],[NOME]],'CADASTRO'!A:K,6,0)</f>
        <v>ATIVO</v>
      </c>
      <c r="N237" s="63" t="s">
        <v>533</v>
      </c>
    </row>
    <row r="238" spans="1:14">
      <c r="A238" t="s">
        <v>516</v>
      </c>
      <c r="B238" t="s">
        <v>517</v>
      </c>
      <c r="C238" t="s">
        <v>381</v>
      </c>
      <c r="D238" t="s">
        <v>520</v>
      </c>
      <c r="E238" t="s">
        <v>268</v>
      </c>
      <c r="F238" t="str">
        <f>VLOOKUP(EPI[[#This Row],[NOME]],'CADASTRO'!A:K,5,0)</f>
        <v>Almoxarife</v>
      </c>
      <c r="G238" s="44">
        <v>45155</v>
      </c>
      <c r="H238" s="38">
        <v>365</v>
      </c>
      <c r="I2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IF(G627="01/01/1900",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EPI[[#This Row],[TREINADO EM]]+EPI[[#This Row],[VALIDADE]]</f>
        <v>45520</v>
      </c>
      <c r="K238">
        <v>1</v>
      </c>
      <c r="L238" t="s">
        <v>5</v>
      </c>
      <c r="M238" t="str">
        <f>VLOOKUP(EPI[[#This Row],[NOME]],'CADASTRO'!A:K,6,0)</f>
        <v>DESLIGADO</v>
      </c>
    </row>
    <row r="239" spans="1:14">
      <c r="A239" t="s">
        <v>516</v>
      </c>
      <c r="B239" t="s">
        <v>517</v>
      </c>
      <c r="C239" t="s">
        <v>102</v>
      </c>
      <c r="D239" t="s">
        <v>520</v>
      </c>
      <c r="E239" t="s">
        <v>268</v>
      </c>
      <c r="F239" t="str">
        <f>VLOOKUP(EPI[[#This Row],[NOME]],'CADASTRO'!A:K,5,0)</f>
        <v>Almoxarife</v>
      </c>
      <c r="G239" s="44">
        <v>45533</v>
      </c>
      <c r="H239" s="38">
        <v>365</v>
      </c>
      <c r="I2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IF(G628="01/01/1900",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EPI[[#This Row],[TREINADO EM]]+EPI[[#This Row],[VALIDADE]]</f>
        <v>45898</v>
      </c>
      <c r="K239">
        <v>1</v>
      </c>
      <c r="L239" t="s">
        <v>5</v>
      </c>
      <c r="M239" t="str">
        <f>VLOOKUP(EPI[[#This Row],[NOME]],'CADASTRO'!A:K,6,0)</f>
        <v>DESLIGADO</v>
      </c>
    </row>
    <row r="240" spans="1:14">
      <c r="A240" t="s">
        <v>516</v>
      </c>
      <c r="B240" t="s">
        <v>517</v>
      </c>
      <c r="C240" t="s">
        <v>381</v>
      </c>
      <c r="D240" t="s">
        <v>520</v>
      </c>
      <c r="E240" t="s">
        <v>268</v>
      </c>
      <c r="F240" t="str">
        <f>VLOOKUP(EPI[[#This Row],[NOME]],'CADASTRO'!A:K,5,0)</f>
        <v>Almoxarife</v>
      </c>
      <c r="G240" s="44">
        <v>45589</v>
      </c>
      <c r="H240" s="38">
        <v>365</v>
      </c>
      <c r="I2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IF(G629="01/01/1900",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EPI[[#This Row],[TREINADO EM]]+EPI[[#This Row],[VALIDADE]]</f>
        <v>45954</v>
      </c>
      <c r="K240">
        <v>1</v>
      </c>
      <c r="L240" t="s">
        <v>5</v>
      </c>
      <c r="M240" t="str">
        <f>VLOOKUP(EPI[[#This Row],[NOME]],'CADASTRO'!A:K,6,0)</f>
        <v>DESLIGADO</v>
      </c>
    </row>
    <row r="241" spans="1:14">
      <c r="A241" t="s">
        <v>516</v>
      </c>
      <c r="B241" t="s">
        <v>517</v>
      </c>
      <c r="C241" t="s">
        <v>76</v>
      </c>
      <c r="D241" t="s">
        <v>520</v>
      </c>
      <c r="E241" t="s">
        <v>268</v>
      </c>
      <c r="F241" t="str">
        <f>VLOOKUP(EPI[[#This Row],[NOME]],'CADASTRO'!A:K,5,0)</f>
        <v>Almoxarife</v>
      </c>
      <c r="G241" s="44">
        <v>45645</v>
      </c>
      <c r="H241" s="38">
        <v>365</v>
      </c>
      <c r="I2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IF(G630="01/01/1900",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EPI[[#This Row],[TREINADO EM]]+EPI[[#This Row],[VALIDADE]]</f>
        <v>46010</v>
      </c>
      <c r="K241">
        <v>1</v>
      </c>
      <c r="L241" t="s">
        <v>3</v>
      </c>
      <c r="M241" t="str">
        <f>VLOOKUP(EPI[[#This Row],[NOME]],'CADASTRO'!A:K,6,0)</f>
        <v>DESLIGADO</v>
      </c>
    </row>
    <row r="242" spans="1:14">
      <c r="A242" t="s">
        <v>516</v>
      </c>
      <c r="B242" t="s">
        <v>517</v>
      </c>
      <c r="C242" t="s">
        <v>381</v>
      </c>
      <c r="D242" t="s">
        <v>520</v>
      </c>
      <c r="E242" t="s">
        <v>162</v>
      </c>
      <c r="F242" t="str">
        <f>VLOOKUP(EPI[[#This Row],[NOME]],'CADASTRO'!A:K,5,0)</f>
        <v>SUPERVISOR DE MANUTENCAO</v>
      </c>
      <c r="G242" s="44">
        <v>45092</v>
      </c>
      <c r="H242" s="38">
        <v>365</v>
      </c>
      <c r="I2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IF(G631="01/01/1900",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EPI[[#This Row],[TREINADO EM]]+EPI[[#This Row],[VALIDADE]]</f>
        <v>45457</v>
      </c>
      <c r="K242">
        <v>1</v>
      </c>
      <c r="L242" t="s">
        <v>5</v>
      </c>
      <c r="M242" t="str">
        <f>VLOOKUP(EPI[[#This Row],[NOME]],'CADASTRO'!A:K,6,0)</f>
        <v>ATIVO</v>
      </c>
    </row>
    <row r="243" spans="1:14">
      <c r="A243" t="s">
        <v>516</v>
      </c>
      <c r="B243" t="s">
        <v>517</v>
      </c>
      <c r="C243" t="s">
        <v>102</v>
      </c>
      <c r="D243" t="s">
        <v>520</v>
      </c>
      <c r="E243" t="s">
        <v>162</v>
      </c>
      <c r="F243" t="str">
        <f>VLOOKUP(EPI[[#This Row],[NOME]],'CADASTRO'!A:K,5,0)</f>
        <v>SUPERVISOR DE MANUTENCAO</v>
      </c>
      <c r="G243" s="44">
        <v>45547</v>
      </c>
      <c r="H243" s="38">
        <v>365</v>
      </c>
      <c r="I2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IF(G632="01/01/1900",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EPI[[#This Row],[TREINADO EM]]+EPI[[#This Row],[VALIDADE]]</f>
        <v>45912</v>
      </c>
      <c r="K243">
        <v>1</v>
      </c>
      <c r="L243" t="s">
        <v>5</v>
      </c>
      <c r="M243" t="str">
        <f>VLOOKUP(EPI[[#This Row],[NOME]],'CADASTRO'!A:K,6,0)</f>
        <v>ATIVO</v>
      </c>
    </row>
    <row r="244" spans="1:14">
      <c r="A244" t="s">
        <v>516</v>
      </c>
      <c r="B244" t="s">
        <v>517</v>
      </c>
      <c r="C244" t="s">
        <v>381</v>
      </c>
      <c r="D244" t="s">
        <v>520</v>
      </c>
      <c r="E244" t="s">
        <v>162</v>
      </c>
      <c r="F244" t="str">
        <f>VLOOKUP(EPI[[#This Row],[NOME]],'CADASTRO'!A:K,5,0)</f>
        <v>SUPERVISOR DE MANUTENCAO</v>
      </c>
      <c r="G244" s="44">
        <v>46211.565694444398</v>
      </c>
      <c r="H244" s="38">
        <v>183</v>
      </c>
      <c r="I2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IF(G633="01/01/1900", "SEM REGISTRO",
                        IF((G244+H244)&gt;TODAY(), "NO PRAZO", "VENCIDO"
                        )
                    )
                )
            )
        )
    ),"N.A.")</f>
        <v>NO PRAZO</v>
      </c>
      <c r="J244" s="14">
        <f>EPI[[#This Row],[TREINADO EM]]+EPI[[#This Row],[VALIDADE]]</f>
        <v>46394.565694444398</v>
      </c>
      <c r="K244">
        <v>1</v>
      </c>
      <c r="L244" t="s">
        <v>3</v>
      </c>
      <c r="M244" t="str">
        <f>VLOOKUP(EPI[[#This Row],[NOME]],'CADASTRO'!A:K,6,0)</f>
        <v>ATIVO</v>
      </c>
      <c r="N244" s="63" t="s">
        <v>522</v>
      </c>
    </row>
    <row r="245" spans="1:14">
      <c r="A245" t="s">
        <v>516</v>
      </c>
      <c r="B245" t="s">
        <v>517</v>
      </c>
      <c r="C245" t="s">
        <v>381</v>
      </c>
      <c r="D245" t="s">
        <v>520</v>
      </c>
      <c r="E245" t="s">
        <v>40</v>
      </c>
      <c r="F245" t="str">
        <f>VLOOKUP(EPI[[#This Row],[NOME]],'CADASTRO'!A:K,5,0)</f>
        <v>COORDENADOR PRODUCAO</v>
      </c>
      <c r="G245" s="44">
        <v>44652</v>
      </c>
      <c r="H245" s="38">
        <v>365</v>
      </c>
      <c r="I2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IF(G634="01/01/1900",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EPI[[#This Row],[TREINADO EM]]+EPI[[#This Row],[VALIDADE]]</f>
        <v>45017</v>
      </c>
      <c r="K245">
        <v>1</v>
      </c>
      <c r="L245" t="s">
        <v>5</v>
      </c>
      <c r="M245" t="str">
        <f>VLOOKUP(EPI[[#This Row],[NOME]],'CADASTRO'!A:K,6,0)</f>
        <v>TRANSFERIDO</v>
      </c>
    </row>
    <row r="246" spans="1:14">
      <c r="A246" t="s">
        <v>516</v>
      </c>
      <c r="B246" t="s">
        <v>517</v>
      </c>
      <c r="C246" t="s">
        <v>381</v>
      </c>
      <c r="D246" t="s">
        <v>520</v>
      </c>
      <c r="E246" t="s">
        <v>40</v>
      </c>
      <c r="F246" t="str">
        <f>VLOOKUP(EPI[[#This Row],[NOME]],'CADASTRO'!A:K,5,0)</f>
        <v>COORDENADOR PRODUCAO</v>
      </c>
      <c r="G246" s="44">
        <v>45064</v>
      </c>
      <c r="H246" s="38">
        <v>365</v>
      </c>
      <c r="I2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IF(G635="01/01/1900",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EPI[[#This Row],[TREINADO EM]]+EPI[[#This Row],[VALIDADE]]</f>
        <v>45429</v>
      </c>
      <c r="K246">
        <v>1</v>
      </c>
      <c r="L246" t="s">
        <v>5</v>
      </c>
      <c r="M246" t="str">
        <f>VLOOKUP(EPI[[#This Row],[NOME]],'CADASTRO'!A:K,6,0)</f>
        <v>TRANSFERIDO</v>
      </c>
    </row>
    <row r="247" spans="1:14">
      <c r="A247" t="s">
        <v>516</v>
      </c>
      <c r="B247" t="s">
        <v>517</v>
      </c>
      <c r="C247" t="s">
        <v>102</v>
      </c>
      <c r="D247" t="s">
        <v>520</v>
      </c>
      <c r="E247" t="s">
        <v>40</v>
      </c>
      <c r="F247" t="str">
        <f>VLOOKUP(EPI[[#This Row],[NOME]],'CADASTRO'!A:K,5,0)</f>
        <v>COORDENADOR PRODUCAO</v>
      </c>
      <c r="G247" s="44">
        <v>45279</v>
      </c>
      <c r="H247" s="38">
        <v>365</v>
      </c>
      <c r="I2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IF(G636="01/01/1900",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EPI[[#This Row],[TREINADO EM]]+EPI[[#This Row],[VALIDADE]]</f>
        <v>45644</v>
      </c>
      <c r="K247">
        <v>1</v>
      </c>
      <c r="L247" t="s">
        <v>5</v>
      </c>
      <c r="M247" t="str">
        <f>VLOOKUP(EPI[[#This Row],[NOME]],'CADASTRO'!A:K,6,0)</f>
        <v>TRANSFERIDO</v>
      </c>
    </row>
    <row r="248" spans="1:14">
      <c r="A248" t="s">
        <v>516</v>
      </c>
      <c r="B248" t="s">
        <v>517</v>
      </c>
      <c r="C248" t="s">
        <v>381</v>
      </c>
      <c r="D248" t="s">
        <v>520</v>
      </c>
      <c r="E248" t="s">
        <v>40</v>
      </c>
      <c r="F248" t="str">
        <f>VLOOKUP(EPI[[#This Row],[NOME]],'CADASTRO'!A:K,5,0)</f>
        <v>COORDENADOR PRODUCAO</v>
      </c>
      <c r="G248" s="44">
        <v>45645</v>
      </c>
      <c r="H248" s="38">
        <v>365</v>
      </c>
      <c r="I2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IF(G637="01/01/1900",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EPI[[#This Row],[TREINADO EM]]+EPI[[#This Row],[VALIDADE]]</f>
        <v>46010</v>
      </c>
      <c r="K248">
        <v>1</v>
      </c>
      <c r="L248" t="s">
        <v>3</v>
      </c>
      <c r="M248" t="str">
        <f>VLOOKUP(EPI[[#This Row],[NOME]],'CADASTRO'!A:K,6,0)</f>
        <v>TRANSFERIDO</v>
      </c>
    </row>
    <row r="249" spans="1:14">
      <c r="A249" t="s">
        <v>516</v>
      </c>
      <c r="B249" t="s">
        <v>517</v>
      </c>
      <c r="C249" t="s">
        <v>102</v>
      </c>
      <c r="D249" t="s">
        <v>520</v>
      </c>
      <c r="E249" t="s">
        <v>275</v>
      </c>
      <c r="F249" t="str">
        <f>VLOOKUP(EPI[[#This Row],[NOME]],'CADASTRO'!A:K,5,0)</f>
        <v>ESTAGIARIO</v>
      </c>
      <c r="G249" s="44">
        <v>45547</v>
      </c>
      <c r="H249" s="38">
        <v>365</v>
      </c>
      <c r="I2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IF(G638="01/01/1900",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EPI[[#This Row],[TREINADO EM]]+EPI[[#This Row],[VALIDADE]]</f>
        <v>45912</v>
      </c>
      <c r="K249">
        <v>1</v>
      </c>
      <c r="L249" t="s">
        <v>3</v>
      </c>
      <c r="M249" t="str">
        <f>VLOOKUP(EPI[[#This Row],[NOME]],'CADASTRO'!A:K,6,0)</f>
        <v>TRANSFERIDO</v>
      </c>
    </row>
    <row r="250" spans="1:14">
      <c r="A250" t="s">
        <v>516</v>
      </c>
      <c r="B250" t="s">
        <v>517</v>
      </c>
      <c r="C250" t="s">
        <v>381</v>
      </c>
      <c r="D250" t="s">
        <v>520</v>
      </c>
      <c r="E250" t="s">
        <v>277</v>
      </c>
      <c r="F250" t="str">
        <f>VLOOKUP(EPI[[#This Row],[NOME]],'CADASTRO'!A:K,5,0)</f>
        <v>OPERADOR INDUSTRIAL I</v>
      </c>
      <c r="G250" s="44">
        <v>44928</v>
      </c>
      <c r="H250" s="38">
        <v>365</v>
      </c>
      <c r="I2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IF(G639="01/01/1900",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EPI[[#This Row],[TREINADO EM]]+EPI[[#This Row],[VALIDADE]]</f>
        <v>45293</v>
      </c>
      <c r="K250">
        <v>1</v>
      </c>
      <c r="L250" t="s">
        <v>3</v>
      </c>
      <c r="M250" t="str">
        <f>VLOOKUP(EPI[[#This Row],[NOME]],'CADASTRO'!A:K,6,0)</f>
        <v>DESLIGADO</v>
      </c>
    </row>
    <row r="251" spans="1:14">
      <c r="A251" t="s">
        <v>516</v>
      </c>
      <c r="B251" t="s">
        <v>517</v>
      </c>
      <c r="C251" t="s">
        <v>381</v>
      </c>
      <c r="D251" t="s">
        <v>520</v>
      </c>
      <c r="E251" t="s">
        <v>383</v>
      </c>
      <c r="F251" t="str">
        <f>VLOOKUP(EPI[[#This Row],[NOME]],'CADASTRO'!A:K,5,0)</f>
        <v>TECNICO AUTOMACAO</v>
      </c>
      <c r="G251" s="44">
        <v>45092</v>
      </c>
      <c r="H251" s="38">
        <v>365</v>
      </c>
      <c r="I2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IF(G640="01/01/1900",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EPI[[#This Row],[TREINADO EM]]+EPI[[#This Row],[VALIDADE]]</f>
        <v>45457</v>
      </c>
      <c r="K251">
        <v>1</v>
      </c>
      <c r="L251" t="s">
        <v>5</v>
      </c>
      <c r="M251" t="str">
        <f>VLOOKUP(EPI[[#This Row],[NOME]],'CADASTRO'!A:K,6,0)</f>
        <v>ATIVO</v>
      </c>
    </row>
    <row r="252" spans="1:14">
      <c r="A252" t="s">
        <v>516</v>
      </c>
      <c r="B252" t="s">
        <v>517</v>
      </c>
      <c r="C252" t="s">
        <v>102</v>
      </c>
      <c r="D252" t="s">
        <v>520</v>
      </c>
      <c r="E252" t="s">
        <v>383</v>
      </c>
      <c r="F252" t="str">
        <f>VLOOKUP(EPI[[#This Row],[NOME]],'CADASTRO'!A:K,5,0)</f>
        <v>TECNICO AUTOMACAO</v>
      </c>
      <c r="G252" s="44">
        <v>45279</v>
      </c>
      <c r="H252" s="38">
        <v>365</v>
      </c>
      <c r="I2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IF(G641="01/01/1900",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EPI[[#This Row],[TREINADO EM]]+EPI[[#This Row],[VALIDADE]]</f>
        <v>45644</v>
      </c>
      <c r="K252">
        <v>1</v>
      </c>
      <c r="L252" t="s">
        <v>5</v>
      </c>
      <c r="M252" t="str">
        <f>VLOOKUP(EPI[[#This Row],[NOME]],'CADASTRO'!A:K,6,0)</f>
        <v>ATIVO</v>
      </c>
    </row>
    <row r="253" spans="1:14">
      <c r="A253" t="s">
        <v>516</v>
      </c>
      <c r="B253" t="s">
        <v>517</v>
      </c>
      <c r="C253" t="s">
        <v>381</v>
      </c>
      <c r="D253" t="s">
        <v>520</v>
      </c>
      <c r="E253" t="s">
        <v>383</v>
      </c>
      <c r="F253" t="str">
        <f>VLOOKUP(EPI[[#This Row],[NOME]],'CADASTRO'!A:K,5,0)</f>
        <v>TECNICO AUTOMACAO</v>
      </c>
      <c r="G253" s="44">
        <v>45645</v>
      </c>
      <c r="H253" s="38">
        <v>365</v>
      </c>
      <c r="I2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IF(G642="01/01/1900",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EPI[[#This Row],[TREINADO EM]]+EPI[[#This Row],[VALIDADE]]</f>
        <v>46010</v>
      </c>
      <c r="K253">
        <v>1</v>
      </c>
      <c r="L253" t="s">
        <v>5</v>
      </c>
      <c r="M253" t="str">
        <f>VLOOKUP(EPI[[#This Row],[NOME]],'CADASTRO'!A:K,6,0)</f>
        <v>ATIVO</v>
      </c>
    </row>
    <row r="254" spans="1:14">
      <c r="A254" t="s">
        <v>516</v>
      </c>
      <c r="B254" t="s">
        <v>517</v>
      </c>
      <c r="C254" t="s">
        <v>381</v>
      </c>
      <c r="D254" t="s">
        <v>520</v>
      </c>
      <c r="E254" t="s">
        <v>383</v>
      </c>
      <c r="F254" t="str">
        <f>VLOOKUP(EPI[[#This Row],[NOME]],'CADASTRO'!A:K,5,0)</f>
        <v>TECNICO AUTOMACAO</v>
      </c>
      <c r="G254" s="44">
        <v>46211.709606481498</v>
      </c>
      <c r="H254" s="38">
        <v>183</v>
      </c>
      <c r="I2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IF(G643="01/01/1900", "SEM REGISTRO",
                        IF((G254+H254)&gt;TODAY(), "NO PRAZO", "VENCIDO"
                        )
                    )
                )
            )
        )
    ),"N.A.")</f>
        <v>NO PRAZO</v>
      </c>
      <c r="J254" s="14">
        <f>EPI[[#This Row],[TREINADO EM]]+EPI[[#This Row],[VALIDADE]]</f>
        <v>46394.709606481498</v>
      </c>
      <c r="K254">
        <v>1</v>
      </c>
      <c r="L254" t="s">
        <v>3</v>
      </c>
      <c r="M254" t="str">
        <f>VLOOKUP(EPI[[#This Row],[NOME]],'CADASTRO'!A:K,6,0)</f>
        <v>ATIVO</v>
      </c>
      <c r="N254" s="63" t="s">
        <v>522</v>
      </c>
    </row>
    <row r="255" spans="1:14">
      <c r="A255" t="s">
        <v>516</v>
      </c>
      <c r="B255" t="s">
        <v>517</v>
      </c>
      <c r="C255" t="s">
        <v>381</v>
      </c>
      <c r="D255" t="s">
        <v>520</v>
      </c>
      <c r="E255" t="s">
        <v>385</v>
      </c>
      <c r="F255" t="str">
        <f>VLOOKUP(EPI[[#This Row],[NOME]],'CADASTRO'!A:K,5,0)</f>
        <v>OPERADOR INDUSTRIAL I</v>
      </c>
      <c r="G255" s="44">
        <v>46105</v>
      </c>
      <c r="H255" s="38">
        <v>365</v>
      </c>
      <c r="I2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IF(G644="01/01/1900", "SEM REGISTRO",
                        IF((G255+H255)&gt;TODAY(), "NO PRAZO", "VENCIDO"
                        )
                    )
                )
            )
        )
    ),"N.A.")</f>
        <v>NO PRAZO</v>
      </c>
      <c r="J255" s="14">
        <f>EPI[[#This Row],[TREINADO EM]]+EPI[[#This Row],[VALIDADE]]</f>
        <v>46470</v>
      </c>
      <c r="K255">
        <v>0.25</v>
      </c>
      <c r="L255" t="s">
        <v>3</v>
      </c>
      <c r="M255" t="str">
        <f>VLOOKUP(EPI[[#This Row],[NOME]],'CADASTRO'!A:K,6,0)</f>
        <v>ATIVO</v>
      </c>
      <c r="N255" s="63" t="s">
        <v>534</v>
      </c>
    </row>
    <row r="256" spans="1:14">
      <c r="A256" t="s">
        <v>516</v>
      </c>
      <c r="B256" t="s">
        <v>517</v>
      </c>
      <c r="C256" t="s">
        <v>381</v>
      </c>
      <c r="D256" t="s">
        <v>520</v>
      </c>
      <c r="E256" t="s">
        <v>278</v>
      </c>
      <c r="F256" t="str">
        <f>VLOOKUP(EPI[[#This Row],[NOME]],'CADASTRO'!A:K,5,0)</f>
        <v>OPERADOR INDUSTRIAL I</v>
      </c>
      <c r="G256" s="44">
        <v>44928</v>
      </c>
      <c r="H256" s="38">
        <v>365</v>
      </c>
      <c r="I2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IF(G645="01/01/1900",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EPI[[#This Row],[TREINADO EM]]+EPI[[#This Row],[VALIDADE]]</f>
        <v>45293</v>
      </c>
      <c r="K256">
        <v>1</v>
      </c>
      <c r="L256" t="s">
        <v>5</v>
      </c>
      <c r="M256" t="str">
        <f>VLOOKUP(EPI[[#This Row],[NOME]],'CADASTRO'!A:K,6,0)</f>
        <v>DESLIGADO</v>
      </c>
    </row>
    <row r="257" spans="1:14">
      <c r="A257" t="s">
        <v>516</v>
      </c>
      <c r="B257" t="s">
        <v>517</v>
      </c>
      <c r="C257" t="s">
        <v>102</v>
      </c>
      <c r="D257" t="s">
        <v>520</v>
      </c>
      <c r="E257" t="s">
        <v>278</v>
      </c>
      <c r="F257" t="str">
        <f>VLOOKUP(EPI[[#This Row],[NOME]],'CADASTRO'!A:K,5,0)</f>
        <v>OPERADOR INDUSTRIAL I</v>
      </c>
      <c r="G257" s="44">
        <v>45279</v>
      </c>
      <c r="H257" s="38">
        <v>365</v>
      </c>
      <c r="I2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IF(G646="01/01/1900",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EPI[[#This Row],[TREINADO EM]]+EPI[[#This Row],[VALIDADE]]</f>
        <v>45644</v>
      </c>
      <c r="K257">
        <v>1</v>
      </c>
      <c r="L257" t="s">
        <v>5</v>
      </c>
      <c r="M257" t="str">
        <f>VLOOKUP(EPI[[#This Row],[NOME]],'CADASTRO'!A:K,6,0)</f>
        <v>DESLIGADO</v>
      </c>
    </row>
    <row r="258" spans="1:14">
      <c r="A258" t="s">
        <v>516</v>
      </c>
      <c r="B258" t="s">
        <v>517</v>
      </c>
      <c r="C258" t="s">
        <v>76</v>
      </c>
      <c r="D258" t="s">
        <v>520</v>
      </c>
      <c r="E258" t="s">
        <v>278</v>
      </c>
      <c r="F258" t="str">
        <f>VLOOKUP(EPI[[#This Row],[NOME]],'CADASTRO'!A:K,5,0)</f>
        <v>OPERADOR INDUSTRIAL I</v>
      </c>
      <c r="G258" s="44">
        <v>45645</v>
      </c>
      <c r="H258" s="38">
        <v>365</v>
      </c>
      <c r="I2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IF(G647="01/01/1900",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EPI[[#This Row],[TREINADO EM]]+EPI[[#This Row],[VALIDADE]]</f>
        <v>46010</v>
      </c>
      <c r="K258">
        <v>1</v>
      </c>
      <c r="L258" t="s">
        <v>5</v>
      </c>
      <c r="M258" t="str">
        <f>VLOOKUP(EPI[[#This Row],[NOME]],'CADASTRO'!A:K,6,0)</f>
        <v>DESLIGADO</v>
      </c>
    </row>
    <row r="259" spans="1:14">
      <c r="A259" t="s">
        <v>516</v>
      </c>
      <c r="B259" t="s">
        <v>517</v>
      </c>
      <c r="C259" t="s">
        <v>381</v>
      </c>
      <c r="D259" t="s">
        <v>520</v>
      </c>
      <c r="E259" t="s">
        <v>278</v>
      </c>
      <c r="F259" t="str">
        <f>VLOOKUP(EPI[[#This Row],[NOME]],'CADASTRO'!A:K,5,0)</f>
        <v>OPERADOR INDUSTRIAL I</v>
      </c>
      <c r="G259" s="44">
        <v>46009</v>
      </c>
      <c r="H259" s="38">
        <v>365</v>
      </c>
      <c r="I2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IF(G648="01/01/1900",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EPI[[#This Row],[TREINADO EM]]+EPI[[#This Row],[VALIDADE]]</f>
        <v>46374</v>
      </c>
      <c r="K259">
        <v>1</v>
      </c>
      <c r="L259" t="s">
        <v>3</v>
      </c>
      <c r="M259" t="str">
        <f>VLOOKUP(EPI[[#This Row],[NOME]],'CADASTRO'!A:K,6,0)</f>
        <v>DESLIGADO</v>
      </c>
      <c r="N259" s="63" t="s">
        <v>523</v>
      </c>
    </row>
    <row r="260" spans="1:14">
      <c r="A260" t="s">
        <v>516</v>
      </c>
      <c r="B260" t="s">
        <v>517</v>
      </c>
      <c r="C260" t="s">
        <v>381</v>
      </c>
      <c r="D260" t="s">
        <v>520</v>
      </c>
      <c r="E260" s="11" t="s">
        <v>491</v>
      </c>
      <c r="F260" t="str">
        <f>VLOOKUP(EPI[[#This Row],[NOME]],'CADASTRO'!A:K,5,0)</f>
        <v>APRENDIZ</v>
      </c>
      <c r="G260" s="44">
        <v>46266</v>
      </c>
      <c r="H260" s="38">
        <v>365</v>
      </c>
      <c r="I2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IF(G649="01/01/1900",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EPI[[#This Row],[TREINADO EM]]+EPI[[#This Row],[VALIDADE]]</f>
        <v>46631</v>
      </c>
      <c r="K260">
        <v>1</v>
      </c>
      <c r="L260" t="s">
        <v>3</v>
      </c>
      <c r="M260" t="str">
        <f>VLOOKUP(EPI[[#This Row],[NOME]],'CADASTRO'!A:K,6,0)</f>
        <v>ATIVO</v>
      </c>
      <c r="N260" s="63" t="s">
        <v>535</v>
      </c>
    </row>
    <row r="261" spans="1:14">
      <c r="A261" t="s">
        <v>516</v>
      </c>
      <c r="B261" t="s">
        <v>517</v>
      </c>
      <c r="C261" t="s">
        <v>381</v>
      </c>
      <c r="D261" t="s">
        <v>520</v>
      </c>
      <c r="E261" t="s">
        <v>386</v>
      </c>
      <c r="F261" t="str">
        <f>VLOOKUP(EPI[[#This Row],[NOME]],'CADASTRO'!A:K,5,0)</f>
        <v>OPERADOR INDUSTRIAL II</v>
      </c>
      <c r="G261" s="44">
        <v>44928</v>
      </c>
      <c r="H261" s="38">
        <v>365</v>
      </c>
      <c r="I2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IF(G650="01/01/1900",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EPI[[#This Row],[TREINADO EM]]+EPI[[#This Row],[VALIDADE]]</f>
        <v>45293</v>
      </c>
      <c r="K261">
        <v>1</v>
      </c>
      <c r="L261" t="s">
        <v>5</v>
      </c>
      <c r="M261" t="str">
        <f>VLOOKUP(EPI[[#This Row],[NOME]],'CADASTRO'!A:K,6,0)</f>
        <v>ATIVO</v>
      </c>
    </row>
    <row r="262" spans="1:14">
      <c r="A262" t="s">
        <v>516</v>
      </c>
      <c r="B262" t="s">
        <v>517</v>
      </c>
      <c r="C262" t="s">
        <v>102</v>
      </c>
      <c r="D262" t="s">
        <v>520</v>
      </c>
      <c r="E262" t="s">
        <v>386</v>
      </c>
      <c r="F262" t="str">
        <f>VLOOKUP(EPI[[#This Row],[NOME]],'CADASTRO'!A:K,5,0)</f>
        <v>OPERADOR INDUSTRIAL II</v>
      </c>
      <c r="G262" s="44">
        <v>45279</v>
      </c>
      <c r="H262" s="38">
        <v>365</v>
      </c>
      <c r="I2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IF(G651="01/01/1900",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EPI[[#This Row],[TREINADO EM]]+EPI[[#This Row],[VALIDADE]]</f>
        <v>45644</v>
      </c>
      <c r="K262">
        <v>1</v>
      </c>
      <c r="L262" t="s">
        <v>5</v>
      </c>
      <c r="M262" t="str">
        <f>VLOOKUP(EPI[[#This Row],[NOME]],'CADASTRO'!A:K,6,0)</f>
        <v>ATIVO</v>
      </c>
    </row>
    <row r="263" spans="1:14">
      <c r="A263" t="s">
        <v>516</v>
      </c>
      <c r="B263" t="s">
        <v>517</v>
      </c>
      <c r="C263" t="s">
        <v>76</v>
      </c>
      <c r="D263" t="s">
        <v>520</v>
      </c>
      <c r="E263" t="s">
        <v>386</v>
      </c>
      <c r="F263" t="str">
        <f>VLOOKUP(EPI[[#This Row],[NOME]],'CADASTRO'!A:K,5,0)</f>
        <v>OPERADOR INDUSTRIAL II</v>
      </c>
      <c r="G263" s="44">
        <v>45645</v>
      </c>
      <c r="H263" s="38">
        <v>365</v>
      </c>
      <c r="I2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IF(G652="01/01/1900",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EPI[[#This Row],[TREINADO EM]]+EPI[[#This Row],[VALIDADE]]</f>
        <v>46010</v>
      </c>
      <c r="K263">
        <v>1</v>
      </c>
      <c r="L263" t="s">
        <v>5</v>
      </c>
      <c r="M263" t="str">
        <f>VLOOKUP(EPI[[#This Row],[NOME]],'CADASTRO'!A:K,6,0)</f>
        <v>ATIVO</v>
      </c>
    </row>
    <row r="264" spans="1:14">
      <c r="A264" t="s">
        <v>516</v>
      </c>
      <c r="B264" t="s">
        <v>517</v>
      </c>
      <c r="C264" t="s">
        <v>381</v>
      </c>
      <c r="D264" t="s">
        <v>520</v>
      </c>
      <c r="E264" t="s">
        <v>386</v>
      </c>
      <c r="F264" t="str">
        <f>VLOOKUP(EPI[[#This Row],[NOME]],'CADASTRO'!A:K,5,0)</f>
        <v>OPERADOR INDUSTRIAL II</v>
      </c>
      <c r="G264" s="44">
        <v>46009</v>
      </c>
      <c r="H264" s="38">
        <v>365</v>
      </c>
      <c r="I2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IF(G653="01/01/1900", "SEM REGISTRO",
                        IF((G264+H264)&gt;TODAY(), "NO PRAZO", "VENCIDO"
                        )
                    )
                )
            )
        )
    ),"N.A.")</f>
        <v>NO PRAZO</v>
      </c>
      <c r="J264" s="14">
        <f>EPI[[#This Row],[TREINADO EM]]+EPI[[#This Row],[VALIDADE]]</f>
        <v>46374</v>
      </c>
      <c r="K264">
        <v>1</v>
      </c>
      <c r="L264" t="s">
        <v>3</v>
      </c>
      <c r="M264" t="str">
        <f>VLOOKUP(EPI[[#This Row],[NOME]],'CADASTRO'!A:K,6,0)</f>
        <v>ATIVO</v>
      </c>
      <c r="N264" s="63" t="s">
        <v>523</v>
      </c>
    </row>
    <row r="265" spans="1:14">
      <c r="A265" t="s">
        <v>516</v>
      </c>
      <c r="B265" t="s">
        <v>517</v>
      </c>
      <c r="C265" t="s">
        <v>381</v>
      </c>
      <c r="D265" t="s">
        <v>520</v>
      </c>
      <c r="E265" t="s">
        <v>387</v>
      </c>
      <c r="F265" t="str">
        <f>VLOOKUP(EPI[[#This Row],[NOME]],'CADASTRO'!A:K,5,0)</f>
        <v>OPERADOR INDUSTRIAL III</v>
      </c>
      <c r="G265" s="44">
        <v>44928</v>
      </c>
      <c r="H265" s="38">
        <v>365</v>
      </c>
      <c r="I2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IF(G654="01/01/1900",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EPI[[#This Row],[TREINADO EM]]+EPI[[#This Row],[VALIDADE]]</f>
        <v>45293</v>
      </c>
      <c r="K265">
        <v>1</v>
      </c>
      <c r="L265" t="s">
        <v>5</v>
      </c>
      <c r="M265" t="str">
        <f>VLOOKUP(EPI[[#This Row],[NOME]],'CADASTRO'!A:K,6,0)</f>
        <v>ATIVO</v>
      </c>
    </row>
    <row r="266" spans="1:14">
      <c r="A266" t="s">
        <v>516</v>
      </c>
      <c r="B266" t="s">
        <v>517</v>
      </c>
      <c r="C266" t="s">
        <v>102</v>
      </c>
      <c r="D266" t="s">
        <v>520</v>
      </c>
      <c r="E266" t="s">
        <v>387</v>
      </c>
      <c r="F266" t="str">
        <f>VLOOKUP(EPI[[#This Row],[NOME]],'CADASTRO'!A:K,5,0)</f>
        <v>OPERADOR INDUSTRIAL III</v>
      </c>
      <c r="G266" s="44">
        <v>45279</v>
      </c>
      <c r="H266" s="38">
        <v>365</v>
      </c>
      <c r="I2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IF(G655="01/01/1900",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EPI[[#This Row],[TREINADO EM]]+EPI[[#This Row],[VALIDADE]]</f>
        <v>45644</v>
      </c>
      <c r="K266">
        <v>1</v>
      </c>
      <c r="L266" t="s">
        <v>5</v>
      </c>
      <c r="M266" t="str">
        <f>VLOOKUP(EPI[[#This Row],[NOME]],'CADASTRO'!A:K,6,0)</f>
        <v>ATIVO</v>
      </c>
    </row>
    <row r="267" spans="1:14">
      <c r="A267" t="s">
        <v>516</v>
      </c>
      <c r="B267" t="s">
        <v>517</v>
      </c>
      <c r="C267" t="s">
        <v>381</v>
      </c>
      <c r="D267" t="s">
        <v>520</v>
      </c>
      <c r="E267" t="s">
        <v>387</v>
      </c>
      <c r="F267" t="str">
        <f>VLOOKUP(EPI[[#This Row],[NOME]],'CADASTRO'!A:K,5,0)</f>
        <v>OPERADOR INDUSTRIAL III</v>
      </c>
      <c r="G267" s="44">
        <v>45882</v>
      </c>
      <c r="H267" s="38">
        <v>365</v>
      </c>
      <c r="I2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IF(G656="01/01/1900",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EPI[[#This Row],[TREINADO EM]]+EPI[[#This Row],[VALIDADE]]</f>
        <v>46247</v>
      </c>
      <c r="K267">
        <v>1</v>
      </c>
      <c r="L267" t="s">
        <v>5</v>
      </c>
      <c r="M267" t="str">
        <f>VLOOKUP(EPI[[#This Row],[NOME]],'CADASTRO'!A:K,6,0)</f>
        <v>ATIVO</v>
      </c>
    </row>
    <row r="268" spans="1:14">
      <c r="A268" t="s">
        <v>516</v>
      </c>
      <c r="B268" t="s">
        <v>517</v>
      </c>
      <c r="C268" t="s">
        <v>381</v>
      </c>
      <c r="D268" t="s">
        <v>520</v>
      </c>
      <c r="E268" t="s">
        <v>387</v>
      </c>
      <c r="F268" t="str">
        <f>VLOOKUP(EPI[[#This Row],[NOME]],'CADASTRO'!A:K,5,0)</f>
        <v>OPERADOR INDUSTRIAL III</v>
      </c>
      <c r="G268" s="44">
        <v>46009</v>
      </c>
      <c r="H268" s="38">
        <v>365</v>
      </c>
      <c r="I2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IF(G657="01/01/1900", "SEM REGISTRO",
                        IF((G268+H268)&gt;TODAY(), "NO PRAZO", "VENCIDO"
                        )
                    )
                )
            )
        )
    ),"N.A.")</f>
        <v>NO PRAZO</v>
      </c>
      <c r="J268" s="14">
        <f>EPI[[#This Row],[TREINADO EM]]+EPI[[#This Row],[VALIDADE]]</f>
        <v>46374</v>
      </c>
      <c r="K268">
        <v>1</v>
      </c>
      <c r="L268" t="s">
        <v>3</v>
      </c>
      <c r="M268" t="str">
        <f>VLOOKUP(EPI[[#This Row],[NOME]],'CADASTRO'!A:K,6,0)</f>
        <v>ATIVO</v>
      </c>
      <c r="N268" s="63" t="s">
        <v>523</v>
      </c>
    </row>
    <row r="269" spans="1:14">
      <c r="A269" t="s">
        <v>516</v>
      </c>
      <c r="B269" t="s">
        <v>517</v>
      </c>
      <c r="C269" t="s">
        <v>381</v>
      </c>
      <c r="D269" t="s">
        <v>520</v>
      </c>
      <c r="E269" t="s">
        <v>331</v>
      </c>
      <c r="F269" t="str">
        <f>VLOOKUP(EPI[[#This Row],[NOME]],'CADASTRO'!A:K,5,0)</f>
        <v>LIDER DE TURNO</v>
      </c>
      <c r="G269" s="44">
        <v>45064</v>
      </c>
      <c r="H269" s="38">
        <v>365</v>
      </c>
      <c r="I2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IF(G658="01/01/1900",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EPI[[#This Row],[TREINADO EM]]+EPI[[#This Row],[VALIDADE]]</f>
        <v>45429</v>
      </c>
      <c r="K269">
        <v>1</v>
      </c>
      <c r="L269" t="s">
        <v>5</v>
      </c>
      <c r="M269" t="str">
        <f>VLOOKUP(EPI[[#This Row],[NOME]],'CADASTRO'!A:K,6,0)</f>
        <v>ATIVO</v>
      </c>
    </row>
    <row r="270" spans="1:14">
      <c r="A270" t="s">
        <v>516</v>
      </c>
      <c r="B270" t="s">
        <v>517</v>
      </c>
      <c r="C270" t="s">
        <v>102</v>
      </c>
      <c r="D270" t="s">
        <v>520</v>
      </c>
      <c r="E270" t="s">
        <v>331</v>
      </c>
      <c r="F270" t="str">
        <f>VLOOKUP(EPI[[#This Row],[NOME]],'CADASTRO'!A:K,5,0)</f>
        <v>LIDER DE TURNO</v>
      </c>
      <c r="G270" s="44">
        <v>45279</v>
      </c>
      <c r="H270" s="38">
        <v>365</v>
      </c>
      <c r="I2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IF(G659="01/01/1900",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EPI[[#This Row],[TREINADO EM]]+EPI[[#This Row],[VALIDADE]]</f>
        <v>45644</v>
      </c>
      <c r="K270">
        <v>1</v>
      </c>
      <c r="L270" t="s">
        <v>5</v>
      </c>
      <c r="M270" t="str">
        <f>VLOOKUP(EPI[[#This Row],[NOME]],'CADASTRO'!A:K,6,0)</f>
        <v>ATIVO</v>
      </c>
    </row>
    <row r="271" spans="1:14">
      <c r="A271" t="s">
        <v>516</v>
      </c>
      <c r="B271" t="s">
        <v>517</v>
      </c>
      <c r="C271" t="s">
        <v>381</v>
      </c>
      <c r="D271" t="s">
        <v>520</v>
      </c>
      <c r="E271" t="s">
        <v>331</v>
      </c>
      <c r="F271" t="str">
        <f>VLOOKUP(EPI[[#This Row],[NOME]],'CADASTRO'!A:K,5,0)</f>
        <v>LIDER DE TURNO</v>
      </c>
      <c r="G271" s="3">
        <v>46213.088333333297</v>
      </c>
      <c r="H271" s="38">
        <v>183</v>
      </c>
      <c r="I2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IF(G660="01/01/1900", "SEM REGISTRO",
                        IF((G271+H271)&gt;TODAY(), "NO PRAZO", "VENCIDO"
                        )
                    )
                )
            )
        )
    ),"N.A.")</f>
        <v>NO PRAZO</v>
      </c>
      <c r="J271" s="14">
        <f>EPI[[#This Row],[TREINADO EM]]+EPI[[#This Row],[VALIDADE]]</f>
        <v>46396.088333333297</v>
      </c>
      <c r="K271">
        <v>1</v>
      </c>
      <c r="L271" t="s">
        <v>3</v>
      </c>
      <c r="M271" t="str">
        <f>VLOOKUP(EPI[[#This Row],[NOME]],'CADASTRO'!A:K,6,0)</f>
        <v>ATIVO</v>
      </c>
    </row>
    <row r="272" spans="1:14">
      <c r="A272" t="s">
        <v>516</v>
      </c>
      <c r="B272" t="s">
        <v>517</v>
      </c>
      <c r="C272" t="s">
        <v>381</v>
      </c>
      <c r="D272" t="s">
        <v>520</v>
      </c>
      <c r="E272" t="s">
        <v>390</v>
      </c>
      <c r="F272" t="str">
        <f>VLOOKUP(EPI[[#This Row],[NOME]],'CADASTRO'!A:K,5,0)</f>
        <v>TECNICO ELETRONICO II</v>
      </c>
      <c r="G272" s="44">
        <v>44928</v>
      </c>
      <c r="H272" s="38">
        <v>365</v>
      </c>
      <c r="I2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IF(G661="01/01/1900",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EPI[[#This Row],[TREINADO EM]]+EPI[[#This Row],[VALIDADE]]</f>
        <v>45293</v>
      </c>
      <c r="K272">
        <v>1</v>
      </c>
      <c r="L272" t="s">
        <v>5</v>
      </c>
      <c r="M272" t="str">
        <f>VLOOKUP(EPI[[#This Row],[NOME]],'CADASTRO'!A:K,6,0)</f>
        <v>ATIVO</v>
      </c>
    </row>
    <row r="273" spans="1:14">
      <c r="A273" t="s">
        <v>516</v>
      </c>
      <c r="B273" t="s">
        <v>517</v>
      </c>
      <c r="C273" t="s">
        <v>102</v>
      </c>
      <c r="D273" t="s">
        <v>520</v>
      </c>
      <c r="E273" t="s">
        <v>390</v>
      </c>
      <c r="F273" t="str">
        <f>VLOOKUP(EPI[[#This Row],[NOME]],'CADASTRO'!A:K,5,0)</f>
        <v>TECNICO ELETRONICO II</v>
      </c>
      <c r="G273" s="44">
        <v>45547</v>
      </c>
      <c r="H273" s="38">
        <v>365</v>
      </c>
      <c r="I2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IF(G662="01/01/1900",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EPI[[#This Row],[TREINADO EM]]+EPI[[#This Row],[VALIDADE]]</f>
        <v>45912</v>
      </c>
      <c r="K273">
        <v>1</v>
      </c>
      <c r="L273" t="s">
        <v>5</v>
      </c>
      <c r="M273" t="str">
        <f>VLOOKUP(EPI[[#This Row],[NOME]],'CADASTRO'!A:K,6,0)</f>
        <v>ATIVO</v>
      </c>
    </row>
    <row r="274" spans="1:14">
      <c r="A274" t="s">
        <v>516</v>
      </c>
      <c r="B274" t="s">
        <v>517</v>
      </c>
      <c r="C274" t="s">
        <v>381</v>
      </c>
      <c r="D274" t="s">
        <v>520</v>
      </c>
      <c r="E274" t="s">
        <v>390</v>
      </c>
      <c r="F274" t="str">
        <f>VLOOKUP(EPI[[#This Row],[NOME]],'CADASTRO'!A:K,5,0)</f>
        <v>TECNICO ELETRONICO II</v>
      </c>
      <c r="G274" s="44">
        <v>46211.536134259302</v>
      </c>
      <c r="H274" s="38">
        <v>183</v>
      </c>
      <c r="I2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IF(G663="01/01/1900", "SEM REGISTRO",
                        IF((G274+H274)&gt;TODAY(), "NO PRAZO", "VENCIDO"
                        )
                    )
                )
            )
        )
    ),"N.A.")</f>
        <v>NO PRAZO</v>
      </c>
      <c r="J274" s="14">
        <f>EPI[[#This Row],[TREINADO EM]]+EPI[[#This Row],[VALIDADE]]</f>
        <v>46394.536134259302</v>
      </c>
      <c r="K274">
        <v>1</v>
      </c>
      <c r="L274" t="s">
        <v>3</v>
      </c>
      <c r="M274" t="str">
        <f>VLOOKUP(EPI[[#This Row],[NOME]],'CADASTRO'!A:K,6,0)</f>
        <v>ATIVO</v>
      </c>
      <c r="N274" s="63" t="s">
        <v>522</v>
      </c>
    </row>
    <row r="275" spans="1:14">
      <c r="A275" t="s">
        <v>516</v>
      </c>
      <c r="B275" t="s">
        <v>517</v>
      </c>
      <c r="C275" t="s">
        <v>381</v>
      </c>
      <c r="D275" t="s">
        <v>520</v>
      </c>
      <c r="E275" s="11" t="s">
        <v>496</v>
      </c>
      <c r="F275" t="str">
        <f>VLOOKUP(EPI[[#This Row],[NOME]],'CADASTRO'!A:K,5,0)</f>
        <v>AUXILIAR INDUSTRIAL</v>
      </c>
      <c r="G275" s="44">
        <v>46301</v>
      </c>
      <c r="H275" s="38">
        <v>365</v>
      </c>
      <c r="I2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IF(G664="01/01/1900", "SEM REGISTRO",
                        IF((G275+H275)&gt;TODAY(), "NO PRAZO", "VENCIDO"
                        )
                    )
                )
            )
        )
    ),"N.A.")</f>
        <v>NO PRAZO</v>
      </c>
      <c r="J275" s="14">
        <f>EPI[[#This Row],[TREINADO EM]]+EPI[[#This Row],[VALIDADE]]</f>
        <v>46666</v>
      </c>
      <c r="K275">
        <v>1</v>
      </c>
      <c r="L275" t="s">
        <v>3</v>
      </c>
      <c r="M275" t="str">
        <f>VLOOKUP(EPI[[#This Row],[NOME]],'CADASTRO'!A:K,6,0)</f>
        <v>ATIVO</v>
      </c>
      <c r="N275" s="63"/>
    </row>
    <row r="276" spans="1:14">
      <c r="A276" t="s">
        <v>516</v>
      </c>
      <c r="B276" t="s">
        <v>517</v>
      </c>
      <c r="C276" t="s">
        <v>381</v>
      </c>
      <c r="D276" t="s">
        <v>520</v>
      </c>
      <c r="E276" t="s">
        <v>391</v>
      </c>
      <c r="F276" t="str">
        <f>VLOOKUP(EPI[[#This Row],[NOME]],'CADASTRO'!A:K,5,0)</f>
        <v>ESTAGIARIO</v>
      </c>
      <c r="G276" s="44">
        <v>45756</v>
      </c>
      <c r="H276" s="38">
        <v>5000</v>
      </c>
      <c r="I2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IF(G665="01/01/1900", "SEM REGISTRO",
                        IF((G276+H276)&gt;TODAY(), "NO PRAZO", "VENCIDO"
                        )
                    )
                )
            )
        )
    ),"N.A.")</f>
        <v>NO PRAZO</v>
      </c>
      <c r="J276" s="14">
        <f>EPI[[#This Row],[TREINADO EM]]+EPI[[#This Row],[VALIDADE]]</f>
        <v>50756</v>
      </c>
      <c r="K276">
        <v>1</v>
      </c>
      <c r="L276" t="s">
        <v>3</v>
      </c>
      <c r="M276" t="str">
        <f>VLOOKUP(EPI[[#This Row],[NOME]],'CADASTRO'!A:K,6,0)</f>
        <v>ATIVO</v>
      </c>
    </row>
    <row r="277" spans="1:14">
      <c r="A277" t="s">
        <v>516</v>
      </c>
      <c r="B277" t="s">
        <v>517</v>
      </c>
      <c r="C277" t="s">
        <v>381</v>
      </c>
      <c r="D277" t="s">
        <v>520</v>
      </c>
      <c r="E277" s="88" t="s">
        <v>287</v>
      </c>
      <c r="F277" t="str">
        <f>VLOOKUP(EPI[[#This Row],[NOME]],'CADASTRO'!A:K,5,0)</f>
        <v>OPERADOR INDUSTRIAL I</v>
      </c>
      <c r="G277" s="97">
        <v>45847</v>
      </c>
      <c r="H277" s="38">
        <v>365</v>
      </c>
      <c r="I2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IF(G666="01/01/1900",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EPI[[#This Row],[TREINADO EM]]+EPI[[#This Row],[VALIDADE]]</f>
        <v>46212</v>
      </c>
      <c r="K277">
        <v>1</v>
      </c>
      <c r="L277" t="s">
        <v>3</v>
      </c>
      <c r="M277" t="str">
        <f>VLOOKUP(EPI[[#This Row],[NOME]],'CADASTRO'!A:K,6,0)</f>
        <v>DESLIGADO</v>
      </c>
    </row>
    <row r="278" spans="1:14">
      <c r="A278" t="s">
        <v>516</v>
      </c>
      <c r="B278" t="s">
        <v>517</v>
      </c>
      <c r="C278" t="s">
        <v>381</v>
      </c>
      <c r="D278" t="s">
        <v>520</v>
      </c>
      <c r="E278" t="s">
        <v>485</v>
      </c>
      <c r="F278" t="str">
        <f>VLOOKUP(EPI[[#This Row],[NOME]],'CADASTRO'!A:K,5,0)</f>
        <v>OPERADOR INDUSTRIAL III</v>
      </c>
      <c r="G278" s="3">
        <v>46238</v>
      </c>
      <c r="H278" s="38">
        <v>365</v>
      </c>
      <c r="I2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IF(G667="01/01/1900",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EPI[[#This Row],[TREINADO EM]]+EPI[[#This Row],[VALIDADE]]</f>
        <v>46603</v>
      </c>
      <c r="K278">
        <v>1</v>
      </c>
      <c r="L278" t="s">
        <v>3</v>
      </c>
      <c r="M278" t="str">
        <f>VLOOKUP(EPI[[#This Row],[NOME]],'CADASTRO'!A:K,6,0)</f>
        <v>ATIVO</v>
      </c>
    </row>
    <row r="279" spans="1:14">
      <c r="A279" t="s">
        <v>516</v>
      </c>
      <c r="B279" t="s">
        <v>517</v>
      </c>
      <c r="C279" t="s">
        <v>381</v>
      </c>
      <c r="D279" t="s">
        <v>520</v>
      </c>
      <c r="E279" s="11" t="s">
        <v>495</v>
      </c>
      <c r="F279" t="str">
        <f>VLOOKUP(EPI[[#This Row],[NOME]],'CADASTRO'!A:K,5,0)</f>
        <v>AUXILIAR INDUSTRIAL</v>
      </c>
      <c r="G279" s="44">
        <v>46280</v>
      </c>
      <c r="H279" s="38">
        <v>365</v>
      </c>
      <c r="I2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IF(G668="01/01/1900", "SEM REGISTRO",
                        IF((G279+H279)&gt;TODAY(), "NO PRAZO", "VENCIDO"
                        )
                    )
                )
            )
        )
    ),"N.A.")</f>
        <v>NO PRAZO</v>
      </c>
      <c r="J279" s="14">
        <f>EPI[[#This Row],[TREINADO EM]]+EPI[[#This Row],[VALIDADE]]</f>
        <v>46645</v>
      </c>
      <c r="K279">
        <v>1</v>
      </c>
      <c r="L279" t="s">
        <v>3</v>
      </c>
      <c r="M279" t="str">
        <f>VLOOKUP(EPI[[#This Row],[NOME]],'CADASTRO'!A:K,6,0)</f>
        <v>ATIVO</v>
      </c>
      <c r="N279" s="63"/>
    </row>
    <row r="280" spans="1:14">
      <c r="A280" t="s">
        <v>516</v>
      </c>
      <c r="B280" t="s">
        <v>517</v>
      </c>
      <c r="C280" t="s">
        <v>381</v>
      </c>
      <c r="D280" t="s">
        <v>520</v>
      </c>
      <c r="E280" t="s">
        <v>290</v>
      </c>
      <c r="F280" t="str">
        <f>VLOOKUP(EPI[[#This Row],[NOME]],'CADASTRO'!A:K,5,0)</f>
        <v>OPERADOR INDUSTRIAL II</v>
      </c>
      <c r="G280" s="44">
        <v>44652</v>
      </c>
      <c r="H280" s="38">
        <v>365</v>
      </c>
      <c r="I2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IF(G669="01/01/1900",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EPI[[#This Row],[TREINADO EM]]+EPI[[#This Row],[VALIDADE]]</f>
        <v>45017</v>
      </c>
      <c r="K280">
        <v>1</v>
      </c>
      <c r="L280" t="s">
        <v>5</v>
      </c>
      <c r="M280" t="str">
        <f>VLOOKUP(EPI[[#This Row],[NOME]],'CADASTRO'!A:K,6,0)</f>
        <v>DESLIGADO</v>
      </c>
    </row>
    <row r="281" spans="1:14">
      <c r="A281" t="s">
        <v>516</v>
      </c>
      <c r="B281" t="s">
        <v>517</v>
      </c>
      <c r="C281" t="s">
        <v>381</v>
      </c>
      <c r="D281" t="s">
        <v>520</v>
      </c>
      <c r="E281" t="s">
        <v>290</v>
      </c>
      <c r="F281" t="str">
        <f>VLOOKUP(EPI[[#This Row],[NOME]],'CADASTRO'!A:K,5,0)</f>
        <v>OPERADOR INDUSTRIAL II</v>
      </c>
      <c r="G281" s="44">
        <v>44928</v>
      </c>
      <c r="H281" s="38">
        <v>365</v>
      </c>
      <c r="I2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IF(G670="01/01/1900",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EPI[[#This Row],[TREINADO EM]]+EPI[[#This Row],[VALIDADE]]</f>
        <v>45293</v>
      </c>
      <c r="K281">
        <v>1</v>
      </c>
      <c r="L281" t="s">
        <v>5</v>
      </c>
      <c r="M281" t="str">
        <f>VLOOKUP(EPI[[#This Row],[NOME]],'CADASTRO'!A:K,6,0)</f>
        <v>DESLIGADO</v>
      </c>
    </row>
    <row r="282" spans="1:14">
      <c r="A282" t="s">
        <v>516</v>
      </c>
      <c r="B282" t="s">
        <v>517</v>
      </c>
      <c r="C282" t="s">
        <v>102</v>
      </c>
      <c r="D282" t="s">
        <v>520</v>
      </c>
      <c r="E282" t="s">
        <v>290</v>
      </c>
      <c r="F282" t="str">
        <f>VLOOKUP(EPI[[#This Row],[NOME]],'CADASTRO'!A:K,5,0)</f>
        <v>OPERADOR INDUSTRIAL II</v>
      </c>
      <c r="G282" s="44">
        <v>45279</v>
      </c>
      <c r="H282" s="38">
        <v>365</v>
      </c>
      <c r="I2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IF(G671="01/01/1900",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EPI[[#This Row],[TREINADO EM]]+EPI[[#This Row],[VALIDADE]]</f>
        <v>45644</v>
      </c>
      <c r="K282">
        <v>1</v>
      </c>
      <c r="L282" t="s">
        <v>3</v>
      </c>
      <c r="M282" t="str">
        <f>VLOOKUP(EPI[[#This Row],[NOME]],'CADASTRO'!A:K,6,0)</f>
        <v>DESLIGADO</v>
      </c>
    </row>
    <row r="283" spans="1:14">
      <c r="A283" t="s">
        <v>516</v>
      </c>
      <c r="B283" t="s">
        <v>517</v>
      </c>
      <c r="C283" t="s">
        <v>381</v>
      </c>
      <c r="D283" t="s">
        <v>520</v>
      </c>
      <c r="E283" t="s">
        <v>392</v>
      </c>
      <c r="F283" t="str">
        <f>VLOOKUP(EPI[[#This Row],[NOME]],'CADASTRO'!A:K,5,0)</f>
        <v>Almoxarife</v>
      </c>
      <c r="G283" s="44">
        <v>45064</v>
      </c>
      <c r="H283" s="38">
        <v>365</v>
      </c>
      <c r="I2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IF(G672="01/01/1900",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EPI[[#This Row],[TREINADO EM]]+EPI[[#This Row],[VALIDADE]]</f>
        <v>45429</v>
      </c>
      <c r="K283">
        <v>1</v>
      </c>
      <c r="L283" t="s">
        <v>5</v>
      </c>
      <c r="M283" t="str">
        <f>VLOOKUP(EPI[[#This Row],[NOME]],'CADASTRO'!A:K,6,0)</f>
        <v>ATIVO</v>
      </c>
    </row>
    <row r="284" spans="1:14">
      <c r="A284" t="s">
        <v>516</v>
      </c>
      <c r="B284" t="s">
        <v>517</v>
      </c>
      <c r="C284" t="s">
        <v>102</v>
      </c>
      <c r="D284" t="s">
        <v>520</v>
      </c>
      <c r="E284" t="s">
        <v>392</v>
      </c>
      <c r="F284" t="str">
        <f>VLOOKUP(EPI[[#This Row],[NOME]],'CADASTRO'!A:K,5,0)</f>
        <v>Almoxarife</v>
      </c>
      <c r="G284" s="44">
        <v>45279</v>
      </c>
      <c r="H284" s="38">
        <v>365</v>
      </c>
      <c r="I2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IF(G673="01/01/1900",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EPI[[#This Row],[TREINADO EM]]+EPI[[#This Row],[VALIDADE]]</f>
        <v>45644</v>
      </c>
      <c r="K284">
        <v>1</v>
      </c>
      <c r="L284" t="s">
        <v>5</v>
      </c>
      <c r="M284" t="str">
        <f>VLOOKUP(EPI[[#This Row],[NOME]],'CADASTRO'!A:K,6,0)</f>
        <v>ATIVO</v>
      </c>
    </row>
    <row r="285" spans="1:14">
      <c r="A285" t="s">
        <v>516</v>
      </c>
      <c r="B285" t="s">
        <v>517</v>
      </c>
      <c r="C285" t="s">
        <v>381</v>
      </c>
      <c r="D285" t="s">
        <v>520</v>
      </c>
      <c r="E285" s="11" t="s">
        <v>392</v>
      </c>
      <c r="F285" t="str">
        <f>VLOOKUP(EPI[[#This Row],[NOME]],'CADASTRO'!A:K,5,0)</f>
        <v>Almoxarife</v>
      </c>
      <c r="G285" s="44">
        <v>45826</v>
      </c>
      <c r="H285" s="38">
        <v>365</v>
      </c>
      <c r="I2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IF(G674="01/01/1900",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EPI[[#This Row],[TREINADO EM]]+EPI[[#This Row],[VALIDADE]]</f>
        <v>46191</v>
      </c>
      <c r="K285">
        <v>1</v>
      </c>
      <c r="L285" t="s">
        <v>5</v>
      </c>
      <c r="M285" t="str">
        <f>VLOOKUP(EPI[[#This Row],[NOME]],'CADASTRO'!A:K,6,0)</f>
        <v>ATIVO</v>
      </c>
    </row>
    <row r="286" spans="1:14">
      <c r="A286" t="s">
        <v>516</v>
      </c>
      <c r="B286" t="s">
        <v>517</v>
      </c>
      <c r="C286" t="s">
        <v>381</v>
      </c>
      <c r="D286" t="s">
        <v>520</v>
      </c>
      <c r="E286" t="s">
        <v>392</v>
      </c>
      <c r="F286" t="str">
        <f>VLOOKUP(EPI[[#This Row],[NOME]],'CADASTRO'!A:K,5,0)</f>
        <v>Almoxarife</v>
      </c>
      <c r="G286" s="44">
        <v>46174</v>
      </c>
      <c r="H286" s="38">
        <v>365</v>
      </c>
      <c r="I2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IF(G675="01/01/1900",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EPI[[#This Row],[TREINADO EM]]+EPI[[#This Row],[VALIDADE]]</f>
        <v>46539</v>
      </c>
      <c r="K286">
        <v>1</v>
      </c>
      <c r="L286" t="s">
        <v>5</v>
      </c>
      <c r="M286" t="str">
        <f>VLOOKUP(EPI[[#This Row],[NOME]],'CADASTRO'!A:K,6,0)</f>
        <v>ATIVO</v>
      </c>
      <c r="N286" s="63" t="s">
        <v>522</v>
      </c>
    </row>
    <row r="287" spans="1:14">
      <c r="A287" t="s">
        <v>516</v>
      </c>
      <c r="B287" t="s">
        <v>517</v>
      </c>
      <c r="C287" t="s">
        <v>381</v>
      </c>
      <c r="D287" t="s">
        <v>520</v>
      </c>
      <c r="E287" t="s">
        <v>392</v>
      </c>
      <c r="F287" t="str">
        <f>VLOOKUP(EPI[[#This Row],[NOME]],'CADASTRO'!A:K,5,0)</f>
        <v>Almoxarife</v>
      </c>
      <c r="G287" s="44">
        <v>46209.840914351902</v>
      </c>
      <c r="H287" s="38">
        <v>183</v>
      </c>
      <c r="I2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IF(G676="01/01/1900", "SEM REGISTRO",
                        IF((G287+H287)&gt;TODAY(), "NO PRAZO", "VENCIDO"
                        )
                    )
                )
            )
        )
    ),"N.A.")</f>
        <v>NO PRAZO</v>
      </c>
      <c r="J287" s="14">
        <f>EPI[[#This Row],[TREINADO EM]]+EPI[[#This Row],[VALIDADE]]</f>
        <v>46392.840914351902</v>
      </c>
      <c r="K287">
        <v>1</v>
      </c>
      <c r="L287" t="s">
        <v>3</v>
      </c>
      <c r="M287" t="str">
        <f>VLOOKUP(EPI[[#This Row],[NOME]],'CADASTRO'!A:K,6,0)</f>
        <v>ATIVO</v>
      </c>
      <c r="N287" s="63" t="s">
        <v>522</v>
      </c>
    </row>
    <row r="288" spans="1:14">
      <c r="A288" t="s">
        <v>516</v>
      </c>
      <c r="B288" t="s">
        <v>517</v>
      </c>
      <c r="C288" t="s">
        <v>381</v>
      </c>
      <c r="D288" t="s">
        <v>520</v>
      </c>
      <c r="E288" t="s">
        <v>291</v>
      </c>
      <c r="F288" t="str">
        <f>VLOOKUP(EPI[[#This Row],[NOME]],'CADASTRO'!A:K,5,0)</f>
        <v>OPERADOR INDUSTRIAL III</v>
      </c>
      <c r="G288" s="44">
        <v>44928</v>
      </c>
      <c r="H288" s="38">
        <v>365</v>
      </c>
      <c r="I2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IF(G677="01/01/1900",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EPI[[#This Row],[TREINADO EM]]+EPI[[#This Row],[VALIDADE]]</f>
        <v>45293</v>
      </c>
      <c r="K288">
        <v>1</v>
      </c>
      <c r="L288" t="s">
        <v>5</v>
      </c>
      <c r="M288" t="str">
        <f>VLOOKUP(EPI[[#This Row],[NOME]],'CADASTRO'!A:K,6,0)</f>
        <v>DESLIGADO</v>
      </c>
    </row>
    <row r="289" spans="1:14">
      <c r="A289" t="s">
        <v>516</v>
      </c>
      <c r="B289" t="s">
        <v>517</v>
      </c>
      <c r="C289" t="s">
        <v>102</v>
      </c>
      <c r="D289" t="s">
        <v>520</v>
      </c>
      <c r="E289" t="s">
        <v>291</v>
      </c>
      <c r="F289" t="str">
        <f>VLOOKUP(EPI[[#This Row],[NOME]],'CADASTRO'!A:K,5,0)</f>
        <v>OPERADOR INDUSTRIAL III</v>
      </c>
      <c r="G289" s="44">
        <v>45279</v>
      </c>
      <c r="H289" s="38">
        <v>365</v>
      </c>
      <c r="I2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IF(G678="01/01/1900",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EPI[[#This Row],[TREINADO EM]]+EPI[[#This Row],[VALIDADE]]</f>
        <v>45644</v>
      </c>
      <c r="K289">
        <v>1</v>
      </c>
      <c r="L289" t="s">
        <v>3</v>
      </c>
      <c r="M289" t="str">
        <f>VLOOKUP(EPI[[#This Row],[NOME]],'CADASTRO'!A:K,6,0)</f>
        <v>DESLIGADO</v>
      </c>
    </row>
    <row r="290" spans="1:14">
      <c r="A290" t="s">
        <v>516</v>
      </c>
      <c r="B290" t="s">
        <v>517</v>
      </c>
      <c r="C290" t="s">
        <v>102</v>
      </c>
      <c r="D290" t="s">
        <v>520</v>
      </c>
      <c r="E290" t="s">
        <v>294</v>
      </c>
      <c r="F290" t="str">
        <f>VLOOKUP(EPI[[#This Row],[NOME]],'CADASTRO'!A:K,5,0)</f>
        <v>OPERADOR INDUSTRIAL I</v>
      </c>
      <c r="G290" s="44">
        <v>45279</v>
      </c>
      <c r="H290" s="38">
        <v>365</v>
      </c>
      <c r="I2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IF(G679="01/01/1900",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EPI[[#This Row],[TREINADO EM]]+EPI[[#This Row],[VALIDADE]]</f>
        <v>45644</v>
      </c>
      <c r="K290">
        <v>1</v>
      </c>
      <c r="L290" t="s">
        <v>3</v>
      </c>
      <c r="M290" t="str">
        <f>VLOOKUP(EPI[[#This Row],[NOME]],'CADASTRO'!A:K,6,0)</f>
        <v>DESLIGADO</v>
      </c>
    </row>
    <row r="291" spans="1:14">
      <c r="A291" t="s">
        <v>516</v>
      </c>
      <c r="B291" t="s">
        <v>517</v>
      </c>
      <c r="C291" t="s">
        <v>381</v>
      </c>
      <c r="D291" t="s">
        <v>520</v>
      </c>
      <c r="E291" t="s">
        <v>394</v>
      </c>
      <c r="F291" t="str">
        <f>VLOOKUP(EPI[[#This Row],[NOME]],'CADASTRO'!A:K,5,0)</f>
        <v>OPERADOR INDUSTRIAL I</v>
      </c>
      <c r="G291" s="44">
        <v>44928</v>
      </c>
      <c r="H291" s="38">
        <v>365</v>
      </c>
      <c r="I2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IF(G680="01/01/1900",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EPI[[#This Row],[TREINADO EM]]+EPI[[#This Row],[VALIDADE]]</f>
        <v>45293</v>
      </c>
      <c r="K291">
        <v>1</v>
      </c>
      <c r="L291" t="s">
        <v>5</v>
      </c>
      <c r="M291" t="str">
        <f>VLOOKUP(EPI[[#This Row],[NOME]],'CADASTRO'!A:K,6,0)</f>
        <v>ATIVO</v>
      </c>
    </row>
    <row r="292" spans="1:14">
      <c r="A292" t="s">
        <v>516</v>
      </c>
      <c r="B292" t="s">
        <v>517</v>
      </c>
      <c r="C292" t="s">
        <v>102</v>
      </c>
      <c r="D292" t="s">
        <v>520</v>
      </c>
      <c r="E292" t="s">
        <v>394</v>
      </c>
      <c r="F292" t="str">
        <f>VLOOKUP(EPI[[#This Row],[NOME]],'CADASTRO'!A:K,5,0)</f>
        <v>OPERADOR INDUSTRIAL I</v>
      </c>
      <c r="G292" s="44">
        <v>45279</v>
      </c>
      <c r="H292" s="38">
        <v>365</v>
      </c>
      <c r="I2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IF(G681="01/01/1900", "SEM REGISTRO",
                        IF((G292+H292)&gt;TODAY(), "NO PRAZO", "VENCIDO"
                        )
                    )
                )
            )
        )
    ),"N.A.")</f>
        <v>HISTORICO</v>
      </c>
      <c r="J292" s="14">
        <f>EPI[[#This Row],[TREINADO EM]]+EPI[[#This Row],[VALIDADE]]</f>
        <v>45644</v>
      </c>
      <c r="K292">
        <v>1</v>
      </c>
      <c r="L292" t="s">
        <v>5</v>
      </c>
      <c r="M292" t="str">
        <f>VLOOKUP(EPI[[#This Row],[NOME]],'CADASTRO'!A:K,6,0)</f>
        <v>ATIVO</v>
      </c>
    </row>
    <row r="293" spans="1:14">
      <c r="A293" t="s">
        <v>516</v>
      </c>
      <c r="B293" t="s">
        <v>517</v>
      </c>
      <c r="C293" t="s">
        <v>381</v>
      </c>
      <c r="D293" t="s">
        <v>520</v>
      </c>
      <c r="E293" t="s">
        <v>394</v>
      </c>
      <c r="F293" t="str">
        <f>VLOOKUP(EPI[[#This Row],[NOME]],'CADASTRO'!A:K,5,0)</f>
        <v>OPERADOR INDUSTRIAL I</v>
      </c>
      <c r="G293" s="44">
        <v>45645</v>
      </c>
      <c r="H293" s="38">
        <v>365</v>
      </c>
      <c r="I2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IF(G682="01/01/1900",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EPI[[#This Row],[TREINADO EM]]+EPI[[#This Row],[VALIDADE]]</f>
        <v>46010</v>
      </c>
      <c r="K293">
        <v>1</v>
      </c>
      <c r="L293" t="s">
        <v>5</v>
      </c>
      <c r="M293" t="str">
        <f>VLOOKUP(EPI[[#This Row],[NOME]],'CADASTRO'!A:K,6,0)</f>
        <v>ATIVO</v>
      </c>
    </row>
    <row r="294" spans="1:14">
      <c r="A294" t="s">
        <v>516</v>
      </c>
      <c r="B294" t="s">
        <v>517</v>
      </c>
      <c r="C294" t="s">
        <v>381</v>
      </c>
      <c r="D294" t="s">
        <v>520</v>
      </c>
      <c r="E294" t="s">
        <v>394</v>
      </c>
      <c r="F294" t="str">
        <f>VLOOKUP(EPI[[#This Row],[NOME]],'CADASTRO'!A:K,5,0)</f>
        <v>OPERADOR INDUSTRIAL I</v>
      </c>
      <c r="G294" s="44">
        <v>45875</v>
      </c>
      <c r="H294" s="38">
        <v>365</v>
      </c>
      <c r="I2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IF(G683="01/01/1900",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EPI[[#This Row],[TREINADO EM]]+EPI[[#This Row],[VALIDADE]]</f>
        <v>46240</v>
      </c>
      <c r="K294">
        <v>1</v>
      </c>
      <c r="L294" t="s">
        <v>5</v>
      </c>
      <c r="M294" t="str">
        <f>VLOOKUP(EPI[[#This Row],[NOME]],'CADASTRO'!A:K,6,0)</f>
        <v>ATIVO</v>
      </c>
    </row>
    <row r="295" spans="1:14">
      <c r="A295" t="s">
        <v>516</v>
      </c>
      <c r="B295" t="s">
        <v>517</v>
      </c>
      <c r="C295" t="s">
        <v>381</v>
      </c>
      <c r="D295" t="s">
        <v>520</v>
      </c>
      <c r="E295" s="11" t="s">
        <v>394</v>
      </c>
      <c r="F295" t="str">
        <f>VLOOKUP(EPI[[#This Row],[NOME]],'CADASTRO'!A:K,5,0)</f>
        <v>OPERADOR INDUSTRIAL I</v>
      </c>
      <c r="G295" s="44">
        <v>46289</v>
      </c>
      <c r="H295" s="38">
        <v>365</v>
      </c>
      <c r="I2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IF(G684="01/01/1900", "SEM REGISTRO",
                        IF((G295+H295)&gt;TODAY(), "NO PRAZO", "VENCIDO"
                        )
                    )
                )
            )
        )
    ),"N.A.")</f>
        <v>NO PRAZO</v>
      </c>
      <c r="J295" s="14">
        <f>EPI[[#This Row],[TREINADO EM]]+EPI[[#This Row],[VALIDADE]]</f>
        <v>46654</v>
      </c>
      <c r="K295">
        <v>1</v>
      </c>
      <c r="L295" t="s">
        <v>3</v>
      </c>
      <c r="M295" t="str">
        <f>VLOOKUP(EPI[[#This Row],[NOME]],'CADASTRO'!A:K,6,0)</f>
        <v>ATIVO</v>
      </c>
      <c r="N295" s="63"/>
    </row>
    <row r="296" spans="1:14">
      <c r="A296" t="s">
        <v>516</v>
      </c>
      <c r="B296" t="s">
        <v>517</v>
      </c>
      <c r="C296" t="s">
        <v>381</v>
      </c>
      <c r="D296" t="s">
        <v>520</v>
      </c>
      <c r="E296" t="s">
        <v>296</v>
      </c>
      <c r="F296" t="str">
        <f>VLOOKUP(EPI[[#This Row],[NOME]],'CADASTRO'!A:K,5,0)</f>
        <v>TECNICO ELETRONICO II</v>
      </c>
      <c r="G296" s="44">
        <v>44928</v>
      </c>
      <c r="H296" s="38">
        <v>365</v>
      </c>
      <c r="I2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IF(G685="01/01/1900",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EPI[[#This Row],[TREINADO EM]]+EPI[[#This Row],[VALIDADE]]</f>
        <v>45293</v>
      </c>
      <c r="K296">
        <v>1</v>
      </c>
      <c r="L296" t="s">
        <v>5</v>
      </c>
      <c r="M296" t="str">
        <f>VLOOKUP(EPI[[#This Row],[NOME]],'CADASTRO'!A:K,6,0)</f>
        <v>DESLIGADO</v>
      </c>
    </row>
    <row r="297" spans="1:14">
      <c r="A297" t="s">
        <v>516</v>
      </c>
      <c r="B297" t="s">
        <v>517</v>
      </c>
      <c r="C297" t="s">
        <v>102</v>
      </c>
      <c r="D297" t="s">
        <v>520</v>
      </c>
      <c r="E297" t="s">
        <v>296</v>
      </c>
      <c r="F297" t="str">
        <f>VLOOKUP(EPI[[#This Row],[NOME]],'CADASTRO'!A:K,5,0)</f>
        <v>TECNICO ELETRONICO II</v>
      </c>
      <c r="G297" s="44">
        <v>45279</v>
      </c>
      <c r="H297" s="38">
        <v>365</v>
      </c>
      <c r="I2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IF(G686="01/01/1900",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EPI[[#This Row],[TREINADO EM]]+EPI[[#This Row],[VALIDADE]]</f>
        <v>45644</v>
      </c>
      <c r="K297">
        <v>1</v>
      </c>
      <c r="L297" t="s">
        <v>5</v>
      </c>
      <c r="M297" t="str">
        <f>VLOOKUP(EPI[[#This Row],[NOME]],'CADASTRO'!A:K,6,0)</f>
        <v>DESLIGADO</v>
      </c>
    </row>
    <row r="298" spans="1:14">
      <c r="A298" t="s">
        <v>516</v>
      </c>
      <c r="B298" t="s">
        <v>517</v>
      </c>
      <c r="C298" t="s">
        <v>102</v>
      </c>
      <c r="D298" t="s">
        <v>520</v>
      </c>
      <c r="E298" t="s">
        <v>296</v>
      </c>
      <c r="F298" t="str">
        <f>VLOOKUP(EPI[[#This Row],[NOME]],'CADASTRO'!A:K,5,0)</f>
        <v>TECNICO ELETRONICO II</v>
      </c>
      <c r="G298" s="44">
        <v>45547</v>
      </c>
      <c r="H298" s="38">
        <v>365</v>
      </c>
      <c r="I2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IF(G687="01/01/1900",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EPI[[#This Row],[TREINADO EM]]+EPI[[#This Row],[VALIDADE]]</f>
        <v>45912</v>
      </c>
      <c r="K298">
        <v>1</v>
      </c>
      <c r="L298" t="s">
        <v>5</v>
      </c>
      <c r="M298" t="str">
        <f>VLOOKUP(EPI[[#This Row],[NOME]],'CADASTRO'!A:K,6,0)</f>
        <v>DESLIGADO</v>
      </c>
    </row>
    <row r="299" spans="1:14">
      <c r="A299" t="s">
        <v>516</v>
      </c>
      <c r="B299" t="s">
        <v>517</v>
      </c>
      <c r="C299" t="s">
        <v>381</v>
      </c>
      <c r="D299" t="s">
        <v>520</v>
      </c>
      <c r="E299" t="s">
        <v>296</v>
      </c>
      <c r="F299" t="str">
        <f>VLOOKUP(EPI[[#This Row],[NOME]],'CADASTRO'!A:K,5,0)</f>
        <v>TECNICO ELETRONICO II</v>
      </c>
      <c r="G299" s="44">
        <v>45645</v>
      </c>
      <c r="H299" s="38">
        <v>365</v>
      </c>
      <c r="I2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IF(G688="01/01/1900",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EPI[[#This Row],[TREINADO EM]]+EPI[[#This Row],[VALIDADE]]</f>
        <v>46010</v>
      </c>
      <c r="K299">
        <v>1</v>
      </c>
      <c r="L299" t="s">
        <v>3</v>
      </c>
      <c r="M299" t="str">
        <f>VLOOKUP(EPI[[#This Row],[NOME]],'CADASTRO'!A:K,6,0)</f>
        <v>DESLIGADO</v>
      </c>
    </row>
    <row r="300" spans="1:14">
      <c r="A300" t="s">
        <v>516</v>
      </c>
      <c r="B300" t="s">
        <v>517</v>
      </c>
      <c r="C300" t="s">
        <v>381</v>
      </c>
      <c r="D300" t="s">
        <v>520</v>
      </c>
      <c r="E300" t="s">
        <v>298</v>
      </c>
      <c r="F300" t="str">
        <f>VLOOKUP(EPI[[#This Row],[NOME]],'CADASTRO'!A:K,5,0)</f>
        <v>OPERADOR INDUSTRIAL III</v>
      </c>
      <c r="G300" s="44">
        <v>45029</v>
      </c>
      <c r="H300" s="38">
        <v>365</v>
      </c>
      <c r="I3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IF(G689="01/01/1900",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EPI[[#This Row],[TREINADO EM]]+EPI[[#This Row],[VALIDADE]]</f>
        <v>45394</v>
      </c>
      <c r="K300">
        <v>1</v>
      </c>
      <c r="L300" t="s">
        <v>5</v>
      </c>
      <c r="M300" t="str">
        <f>VLOOKUP(EPI[[#This Row],[NOME]],'CADASTRO'!A:K,6,0)</f>
        <v>DESLIGADO</v>
      </c>
    </row>
    <row r="301" spans="1:14">
      <c r="A301" t="s">
        <v>516</v>
      </c>
      <c r="B301" t="s">
        <v>517</v>
      </c>
      <c r="C301" t="s">
        <v>102</v>
      </c>
      <c r="D301" t="s">
        <v>520</v>
      </c>
      <c r="E301" t="s">
        <v>298</v>
      </c>
      <c r="F301" t="str">
        <f>VLOOKUP(EPI[[#This Row],[NOME]],'CADASTRO'!A:K,5,0)</f>
        <v>OPERADOR INDUSTRIAL III</v>
      </c>
      <c r="G301" s="44">
        <v>45279</v>
      </c>
      <c r="H301" s="38">
        <v>365</v>
      </c>
      <c r="I3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IF(G690="01/01/1900",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EPI[[#This Row],[TREINADO EM]]+EPI[[#This Row],[VALIDADE]]</f>
        <v>45644</v>
      </c>
      <c r="K301">
        <v>1</v>
      </c>
      <c r="L301" t="s">
        <v>5</v>
      </c>
      <c r="M301" t="str">
        <f>VLOOKUP(EPI[[#This Row],[NOME]],'CADASTRO'!A:K,6,0)</f>
        <v>DESLIGADO</v>
      </c>
    </row>
    <row r="302" spans="1:14">
      <c r="A302" t="s">
        <v>516</v>
      </c>
      <c r="B302" t="s">
        <v>517</v>
      </c>
      <c r="C302" t="s">
        <v>381</v>
      </c>
      <c r="D302" t="s">
        <v>520</v>
      </c>
      <c r="E302" t="s">
        <v>298</v>
      </c>
      <c r="F302" t="str">
        <f>VLOOKUP(EPI[[#This Row],[NOME]],'CADASTRO'!A:K,5,0)</f>
        <v>OPERADOR INDUSTRIAL III</v>
      </c>
      <c r="G302" s="44">
        <v>45645</v>
      </c>
      <c r="H302" s="38">
        <v>365</v>
      </c>
      <c r="I3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IF(G691="01/01/1900",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EPI[[#This Row],[TREINADO EM]]+EPI[[#This Row],[VALIDADE]]</f>
        <v>46010</v>
      </c>
      <c r="K302">
        <v>1</v>
      </c>
      <c r="L302" t="s">
        <v>3</v>
      </c>
      <c r="M302" t="str">
        <f>VLOOKUP(EPI[[#This Row],[NOME]],'CADASTRO'!A:K,6,0)</f>
        <v>DESLIGADO</v>
      </c>
    </row>
    <row r="303" spans="1:14">
      <c r="A303" t="s">
        <v>516</v>
      </c>
      <c r="B303" t="s">
        <v>517</v>
      </c>
      <c r="C303" t="s">
        <v>381</v>
      </c>
      <c r="D303" t="s">
        <v>520</v>
      </c>
      <c r="E303" t="s">
        <v>299</v>
      </c>
      <c r="F303" t="str">
        <f>VLOOKUP(EPI[[#This Row],[NOME]],'CADASTRO'!A:K,5,0)</f>
        <v>ESTAGIARIO</v>
      </c>
      <c r="G303" s="44">
        <v>45155</v>
      </c>
      <c r="H303" s="38">
        <v>365</v>
      </c>
      <c r="I3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IF(G692="01/01/1900",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EPI[[#This Row],[TREINADO EM]]+EPI[[#This Row],[VALIDADE]]</f>
        <v>45520</v>
      </c>
      <c r="K303">
        <v>1</v>
      </c>
      <c r="L303" t="s">
        <v>3</v>
      </c>
      <c r="M303" t="str">
        <f>VLOOKUP(EPI[[#This Row],[NOME]],'CADASTRO'!A:K,6,0)</f>
        <v>DESLIGADO</v>
      </c>
    </row>
    <row r="304" spans="1:14">
      <c r="A304" t="s">
        <v>516</v>
      </c>
      <c r="B304" t="s">
        <v>517</v>
      </c>
      <c r="C304" t="s">
        <v>381</v>
      </c>
      <c r="D304" t="s">
        <v>520</v>
      </c>
      <c r="E304" t="s">
        <v>300</v>
      </c>
      <c r="F304" t="str">
        <f>VLOOKUP(EPI[[#This Row],[NOME]],'CADASTRO'!A:K,5,0)</f>
        <v>PARCEIRO DE NEGOCIO DE RH</v>
      </c>
      <c r="G304" s="44">
        <v>45589</v>
      </c>
      <c r="H304" s="38">
        <v>365</v>
      </c>
      <c r="I3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IF(G693="01/01/1900",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EPI[[#This Row],[TREINADO EM]]+EPI[[#This Row],[VALIDADE]]</f>
        <v>45954</v>
      </c>
      <c r="K304">
        <v>1</v>
      </c>
      <c r="L304" t="s">
        <v>3</v>
      </c>
      <c r="M304" t="str">
        <f>VLOOKUP(EPI[[#This Row],[NOME]],'CADASTRO'!A:K,6,0)</f>
        <v>DESLIGADO</v>
      </c>
    </row>
    <row r="305" spans="1:14">
      <c r="A305" t="s">
        <v>516</v>
      </c>
      <c r="B305" t="s">
        <v>517</v>
      </c>
      <c r="C305" t="s">
        <v>381</v>
      </c>
      <c r="D305" t="s">
        <v>520</v>
      </c>
      <c r="E305" t="s">
        <v>395</v>
      </c>
      <c r="F305" t="str">
        <f>VLOOKUP(EPI[[#This Row],[NOME]],'CADASTRO'!A:K,5,0)</f>
        <v>OPERADOR INDUSTRIAL II</v>
      </c>
      <c r="G305" s="44">
        <v>44928</v>
      </c>
      <c r="H305" s="38">
        <v>365</v>
      </c>
      <c r="I3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IF(G694="01/01/1900",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EPI[[#This Row],[TREINADO EM]]+EPI[[#This Row],[VALIDADE]]</f>
        <v>45293</v>
      </c>
      <c r="K305">
        <v>1</v>
      </c>
      <c r="L305" t="s">
        <v>5</v>
      </c>
      <c r="M305" t="str">
        <f>VLOOKUP(EPI[[#This Row],[NOME]],'CADASTRO'!A:K,6,0)</f>
        <v>ATIVO</v>
      </c>
    </row>
    <row r="306" spans="1:14">
      <c r="A306" t="s">
        <v>516</v>
      </c>
      <c r="B306" t="s">
        <v>517</v>
      </c>
      <c r="C306" t="s">
        <v>102</v>
      </c>
      <c r="D306" t="s">
        <v>520</v>
      </c>
      <c r="E306" t="s">
        <v>395</v>
      </c>
      <c r="F306" t="str">
        <f>VLOOKUP(EPI[[#This Row],[NOME]],'CADASTRO'!A:K,5,0)</f>
        <v>OPERADOR INDUSTRIAL II</v>
      </c>
      <c r="G306" s="44">
        <v>45279</v>
      </c>
      <c r="H306" s="38">
        <v>365</v>
      </c>
      <c r="I3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IF(G695="01/01/1900",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EPI[[#This Row],[TREINADO EM]]+EPI[[#This Row],[VALIDADE]]</f>
        <v>45644</v>
      </c>
      <c r="K306">
        <v>1</v>
      </c>
      <c r="L306" t="s">
        <v>5</v>
      </c>
      <c r="M306" t="str">
        <f>VLOOKUP(EPI[[#This Row],[NOME]],'CADASTRO'!A:K,6,0)</f>
        <v>ATIVO</v>
      </c>
    </row>
    <row r="307" spans="1:14">
      <c r="A307" t="s">
        <v>516</v>
      </c>
      <c r="B307" t="s">
        <v>517</v>
      </c>
      <c r="C307" t="s">
        <v>76</v>
      </c>
      <c r="D307" t="s">
        <v>520</v>
      </c>
      <c r="E307" t="s">
        <v>395</v>
      </c>
      <c r="F307" t="str">
        <f>VLOOKUP(EPI[[#This Row],[NOME]],'CADASTRO'!A:K,5,0)</f>
        <v>OPERADOR INDUSTRIAL II</v>
      </c>
      <c r="G307" s="44">
        <v>45645</v>
      </c>
      <c r="H307" s="38">
        <v>365</v>
      </c>
      <c r="I3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IF(G696="01/01/1900",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EPI[[#This Row],[TREINADO EM]]+EPI[[#This Row],[VALIDADE]]</f>
        <v>46010</v>
      </c>
      <c r="K307">
        <v>1</v>
      </c>
      <c r="L307" t="s">
        <v>5</v>
      </c>
      <c r="M307" t="str">
        <f>VLOOKUP(EPI[[#This Row],[NOME]],'CADASTRO'!A:K,6,0)</f>
        <v>ATIVO</v>
      </c>
    </row>
    <row r="308" spans="1:14">
      <c r="A308" t="s">
        <v>516</v>
      </c>
      <c r="B308" t="s">
        <v>517</v>
      </c>
      <c r="C308" t="s">
        <v>381</v>
      </c>
      <c r="D308" t="s">
        <v>520</v>
      </c>
      <c r="E308" t="s">
        <v>395</v>
      </c>
      <c r="F308" t="str">
        <f>VLOOKUP(EPI[[#This Row],[NOME]],'CADASTRO'!A:K,5,0)</f>
        <v>OPERADOR INDUSTRIAL II</v>
      </c>
      <c r="G308" s="44">
        <v>46009</v>
      </c>
      <c r="H308" s="38">
        <v>365</v>
      </c>
      <c r="I3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IF(G697="01/01/1900", "SEM REGISTRO",
                        IF((G308+H308)&gt;TODAY(), "NO PRAZO", "VENCIDO"
                        )
                    )
                )
            )
        )
    ),"N.A.")</f>
        <v>NO PRAZO</v>
      </c>
      <c r="J308" s="14">
        <f>EPI[[#This Row],[TREINADO EM]]+EPI[[#This Row],[VALIDADE]]</f>
        <v>46374</v>
      </c>
      <c r="K308">
        <v>1</v>
      </c>
      <c r="L308" t="s">
        <v>3</v>
      </c>
      <c r="M308" t="str">
        <f>VLOOKUP(EPI[[#This Row],[NOME]],'CADASTRO'!A:K,6,0)</f>
        <v>ATIVO</v>
      </c>
      <c r="N308" s="63" t="s">
        <v>523</v>
      </c>
    </row>
    <row r="309" spans="1:14">
      <c r="A309" t="s">
        <v>516</v>
      </c>
      <c r="B309" t="s">
        <v>517</v>
      </c>
      <c r="C309" t="s">
        <v>381</v>
      </c>
      <c r="D309" t="s">
        <v>520</v>
      </c>
      <c r="E309" t="s">
        <v>311</v>
      </c>
      <c r="F309" t="str">
        <f>VLOOKUP(EPI[[#This Row],[NOME]],'CADASTRO'!A:K,5,0)</f>
        <v>OPERADOR INDUSTRIAL I</v>
      </c>
      <c r="G309" s="44">
        <v>45029</v>
      </c>
      <c r="H309" s="38">
        <v>365</v>
      </c>
      <c r="I3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IF(G698="01/01/1900",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EPI[[#This Row],[TREINADO EM]]+EPI[[#This Row],[VALIDADE]]</f>
        <v>45394</v>
      </c>
      <c r="K309">
        <v>1</v>
      </c>
      <c r="L309" t="s">
        <v>3</v>
      </c>
      <c r="M309" t="str">
        <f>VLOOKUP(EPI[[#This Row],[NOME]],'CADASTRO'!A:K,6,0)</f>
        <v>DESLIGADO</v>
      </c>
    </row>
    <row r="310" spans="1:14">
      <c r="A310" t="s">
        <v>516</v>
      </c>
      <c r="B310" t="s">
        <v>517</v>
      </c>
      <c r="C310" t="s">
        <v>381</v>
      </c>
      <c r="D310" t="s">
        <v>520</v>
      </c>
      <c r="E310" t="s">
        <v>313</v>
      </c>
      <c r="F310" t="str">
        <f>VLOOKUP(EPI[[#This Row],[NOME]],'CADASTRO'!A:K,5,0)</f>
        <v>OPERADOR INDUSTRIAL I</v>
      </c>
      <c r="G310" s="44">
        <v>45001</v>
      </c>
      <c r="H310" s="38">
        <v>365</v>
      </c>
      <c r="I3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IF(G699="01/01/1900",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EPI[[#This Row],[TREINADO EM]]+EPI[[#This Row],[VALIDADE]]</f>
        <v>45366</v>
      </c>
      <c r="K310">
        <v>1</v>
      </c>
      <c r="L310" t="s">
        <v>5</v>
      </c>
      <c r="M310" t="str">
        <f>VLOOKUP(EPI[[#This Row],[NOME]],'CADASTRO'!A:K,6,0)</f>
        <v>DESLIGADO</v>
      </c>
    </row>
    <row r="311" spans="1:14">
      <c r="A311" t="s">
        <v>516</v>
      </c>
      <c r="B311" t="s">
        <v>517</v>
      </c>
      <c r="C311" t="s">
        <v>102</v>
      </c>
      <c r="D311" t="s">
        <v>520</v>
      </c>
      <c r="E311" t="s">
        <v>313</v>
      </c>
      <c r="F311" t="str">
        <f>VLOOKUP(EPI[[#This Row],[NOME]],'CADASTRO'!A:K,5,0)</f>
        <v>OPERADOR INDUSTRIAL I</v>
      </c>
      <c r="G311" s="44">
        <v>45279</v>
      </c>
      <c r="H311" s="38">
        <v>365</v>
      </c>
      <c r="I3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IF(G700="01/01/1900",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EPI[[#This Row],[TREINADO EM]]+EPI[[#This Row],[VALIDADE]]</f>
        <v>45644</v>
      </c>
      <c r="K311">
        <v>1</v>
      </c>
      <c r="L311" t="s">
        <v>5</v>
      </c>
      <c r="M311" t="str">
        <f>VLOOKUP(EPI[[#This Row],[NOME]],'CADASTRO'!A:K,6,0)</f>
        <v>DESLIGADO</v>
      </c>
    </row>
    <row r="312" spans="1:14">
      <c r="A312" t="s">
        <v>516</v>
      </c>
      <c r="B312" t="s">
        <v>517</v>
      </c>
      <c r="C312" t="s">
        <v>76</v>
      </c>
      <c r="D312" t="s">
        <v>520</v>
      </c>
      <c r="E312" t="s">
        <v>313</v>
      </c>
      <c r="F312" t="str">
        <f>VLOOKUP(EPI[[#This Row],[NOME]],'CADASTRO'!A:K,5,0)</f>
        <v>OPERADOR INDUSTRIAL I</v>
      </c>
      <c r="G312" s="44">
        <v>45645</v>
      </c>
      <c r="H312" s="38">
        <v>365</v>
      </c>
      <c r="I3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IF(G701="01/01/1900",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EPI[[#This Row],[TREINADO EM]]+EPI[[#This Row],[VALIDADE]]</f>
        <v>46010</v>
      </c>
      <c r="K312">
        <v>1</v>
      </c>
      <c r="L312" t="s">
        <v>3</v>
      </c>
      <c r="M312" t="str">
        <f>VLOOKUP(EPI[[#This Row],[NOME]],'CADASTRO'!A:K,6,0)</f>
        <v>DESLIGADO</v>
      </c>
    </row>
    <row r="313" spans="1:14">
      <c r="A313" t="s">
        <v>516</v>
      </c>
      <c r="B313" t="s">
        <v>517</v>
      </c>
      <c r="C313" t="s">
        <v>381</v>
      </c>
      <c r="D313" t="s">
        <v>520</v>
      </c>
      <c r="E313" t="s">
        <v>396</v>
      </c>
      <c r="F313" t="str">
        <f>VLOOKUP(EPI[[#This Row],[NOME]],'CADASTRO'!A:K,5,0)</f>
        <v>OPERADOR INDUSTRIAL I</v>
      </c>
      <c r="G313" s="44">
        <v>46161</v>
      </c>
      <c r="H313" s="38">
        <v>365</v>
      </c>
      <c r="I3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IF(G702="01/01/1900",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EPI[[#This Row],[TREINADO EM]]+EPI[[#This Row],[VALIDADE]]</f>
        <v>46526</v>
      </c>
      <c r="K313">
        <v>1</v>
      </c>
      <c r="L313" t="s">
        <v>3</v>
      </c>
      <c r="M313" t="str">
        <f>VLOOKUP(EPI[[#This Row],[NOME]],'CADASTRO'!A:K,6,0)</f>
        <v>ATIVO</v>
      </c>
      <c r="N313" s="63" t="s">
        <v>522</v>
      </c>
    </row>
    <row r="314" spans="1:14">
      <c r="A314" t="s">
        <v>516</v>
      </c>
      <c r="B314" t="s">
        <v>517</v>
      </c>
      <c r="C314" t="s">
        <v>381</v>
      </c>
      <c r="D314" t="s">
        <v>520</v>
      </c>
      <c r="E314" t="s">
        <v>315</v>
      </c>
      <c r="F314" t="str">
        <f>VLOOKUP(EPI[[#This Row],[NOME]],'CADASTRO'!A:K,5,0)</f>
        <v>ESTAGIARIO</v>
      </c>
      <c r="G314" s="44">
        <v>45225</v>
      </c>
      <c r="H314" s="38">
        <v>365</v>
      </c>
      <c r="I3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IF(G703="01/01/1900",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EPI[[#This Row],[TREINADO EM]]+EPI[[#This Row],[VALIDADE]]</f>
        <v>45590</v>
      </c>
      <c r="K314">
        <v>1</v>
      </c>
      <c r="L314" t="s">
        <v>3</v>
      </c>
      <c r="M314" t="str">
        <f>VLOOKUP(EPI[[#This Row],[NOME]],'CADASTRO'!A:K,6,0)</f>
        <v>TRANSFERIDO</v>
      </c>
    </row>
    <row r="315" spans="1:14">
      <c r="A315" t="s">
        <v>516</v>
      </c>
      <c r="B315" t="s">
        <v>517</v>
      </c>
      <c r="C315" t="s">
        <v>381</v>
      </c>
      <c r="D315" t="s">
        <v>520</v>
      </c>
      <c r="E315" t="s">
        <v>317</v>
      </c>
      <c r="F315" t="str">
        <f>VLOOKUP(EPI[[#This Row],[NOME]],'CADASTRO'!A:K,5,0)</f>
        <v>AUXILIAR INDUSTRIAL</v>
      </c>
      <c r="G315" s="44">
        <v>45756</v>
      </c>
      <c r="H315" s="38">
        <v>365</v>
      </c>
      <c r="I3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IF(G704="01/01/1900",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EPI[[#This Row],[TREINADO EM]]+EPI[[#This Row],[VALIDADE]]</f>
        <v>46121</v>
      </c>
      <c r="K315">
        <v>1</v>
      </c>
      <c r="L315" t="s">
        <v>3</v>
      </c>
      <c r="M315" t="str">
        <f>VLOOKUP(EPI[[#This Row],[NOME]],'CADASTRO'!A:K,6,0)</f>
        <v>DESLIGADO</v>
      </c>
    </row>
    <row r="316" spans="1:14">
      <c r="A316" t="s">
        <v>516</v>
      </c>
      <c r="B316" t="s">
        <v>517</v>
      </c>
      <c r="C316" t="s">
        <v>381</v>
      </c>
      <c r="D316" t="s">
        <v>520</v>
      </c>
      <c r="E316" s="11" t="s">
        <v>497</v>
      </c>
      <c r="F316" t="str">
        <f>VLOOKUP(EPI[[#This Row],[NOME]],'CADASTRO'!A:K,5,0)</f>
        <v>OPERADOR LOGISTICO I</v>
      </c>
      <c r="G316" s="44">
        <v>46301</v>
      </c>
      <c r="H316" s="38">
        <v>365</v>
      </c>
      <c r="I3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IF(G705="01/01/1900", "SEM REGISTRO",
                        IF((G316+H316)&gt;TODAY(), "NO PRAZO", "VENCIDO"
                        )
                    )
                )
            )
        )
    ),"N.A.")</f>
        <v>NO PRAZO</v>
      </c>
      <c r="J316" s="14">
        <f>EPI[[#This Row],[TREINADO EM]]+EPI[[#This Row],[VALIDADE]]</f>
        <v>46666</v>
      </c>
      <c r="K316">
        <v>1</v>
      </c>
      <c r="L316" t="s">
        <v>3</v>
      </c>
      <c r="M316" t="str">
        <f>VLOOKUP(EPI[[#This Row],[NOME]],'CADASTRO'!A:K,6,0)</f>
        <v>ATIVO</v>
      </c>
      <c r="N316" s="63"/>
    </row>
    <row r="317" spans="1:14">
      <c r="A317" t="s">
        <v>516</v>
      </c>
      <c r="B317" t="s">
        <v>517</v>
      </c>
      <c r="C317" t="s">
        <v>102</v>
      </c>
      <c r="D317" t="s">
        <v>520</v>
      </c>
      <c r="E317" t="s">
        <v>176</v>
      </c>
      <c r="F317" t="str">
        <f>VLOOKUP(EPI[[#This Row],[NOME]],'CADASTRO'!A:K,5,0)</f>
        <v>ANALISTA MANUTENCAO JR</v>
      </c>
      <c r="G317" s="44">
        <v>45344</v>
      </c>
      <c r="H317" s="38">
        <v>365</v>
      </c>
      <c r="I3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IF(G706="01/01/1900",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EPI[[#This Row],[TREINADO EM]]+EPI[[#This Row],[VALIDADE]]</f>
        <v>45709</v>
      </c>
      <c r="K317">
        <v>1</v>
      </c>
      <c r="L317" t="s">
        <v>3</v>
      </c>
      <c r="M317" t="str">
        <f>VLOOKUP(EPI[[#This Row],[NOME]],'CADASTRO'!A:K,6,0)</f>
        <v>DESLIGADO</v>
      </c>
    </row>
    <row r="318" spans="1:14">
      <c r="A318" t="s">
        <v>516</v>
      </c>
      <c r="B318" t="s">
        <v>517</v>
      </c>
      <c r="C318" t="s">
        <v>381</v>
      </c>
      <c r="D318" t="s">
        <v>520</v>
      </c>
      <c r="E318" t="s">
        <v>324</v>
      </c>
      <c r="F318" t="str">
        <f>VLOOKUP(EPI[[#This Row],[NOME]],'CADASTRO'!A:K,5,0)</f>
        <v>LIDER DE TURNO</v>
      </c>
      <c r="G318" s="44">
        <v>44652</v>
      </c>
      <c r="H318" s="38">
        <v>365</v>
      </c>
      <c r="I3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IF(G707="01/01/1900",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EPI[[#This Row],[TREINADO EM]]+EPI[[#This Row],[VALIDADE]]</f>
        <v>45017</v>
      </c>
      <c r="K318">
        <v>1</v>
      </c>
      <c r="L318" t="s">
        <v>5</v>
      </c>
      <c r="M318" t="str">
        <f>VLOOKUP(EPI[[#This Row],[NOME]],'CADASTRO'!A:K,6,0)</f>
        <v>ATIVO</v>
      </c>
    </row>
    <row r="319" spans="1:14">
      <c r="A319" t="s">
        <v>516</v>
      </c>
      <c r="B319" t="s">
        <v>517</v>
      </c>
      <c r="C319" t="s">
        <v>381</v>
      </c>
      <c r="D319" t="s">
        <v>520</v>
      </c>
      <c r="E319" t="s">
        <v>324</v>
      </c>
      <c r="F319" t="str">
        <f>VLOOKUP(EPI[[#This Row],[NOME]],'CADASTRO'!A:K,5,0)</f>
        <v>LIDER DE TURNO</v>
      </c>
      <c r="G319" s="44">
        <v>44928</v>
      </c>
      <c r="H319" s="38">
        <v>365</v>
      </c>
      <c r="I3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IF(G708="01/01/1900",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EPI[[#This Row],[TREINADO EM]]+EPI[[#This Row],[VALIDADE]]</f>
        <v>45293</v>
      </c>
      <c r="K319">
        <v>1</v>
      </c>
      <c r="L319" t="s">
        <v>5</v>
      </c>
      <c r="M319" t="str">
        <f>VLOOKUP(EPI[[#This Row],[NOME]],'CADASTRO'!A:K,6,0)</f>
        <v>ATIVO</v>
      </c>
    </row>
    <row r="320" spans="1:14">
      <c r="A320" t="s">
        <v>516</v>
      </c>
      <c r="B320" t="s">
        <v>517</v>
      </c>
      <c r="C320" t="s">
        <v>102</v>
      </c>
      <c r="D320" t="s">
        <v>520</v>
      </c>
      <c r="E320" t="s">
        <v>324</v>
      </c>
      <c r="F320" t="str">
        <f>VLOOKUP(EPI[[#This Row],[NOME]],'CADASTRO'!A:K,5,0)</f>
        <v>LIDER DE TURNO</v>
      </c>
      <c r="G320" s="44">
        <v>45279</v>
      </c>
      <c r="H320" s="38">
        <v>365</v>
      </c>
      <c r="I3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IF(G709="01/01/1900",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EPI[[#This Row],[TREINADO EM]]+EPI[[#This Row],[VALIDADE]]</f>
        <v>45644</v>
      </c>
      <c r="K320">
        <v>1</v>
      </c>
      <c r="L320" t="s">
        <v>5</v>
      </c>
      <c r="M320" t="str">
        <f>VLOOKUP(EPI[[#This Row],[NOME]],'CADASTRO'!A:K,6,0)</f>
        <v>ATIVO</v>
      </c>
    </row>
    <row r="321" spans="1:14">
      <c r="A321" t="s">
        <v>516</v>
      </c>
      <c r="B321" t="s">
        <v>517</v>
      </c>
      <c r="C321" t="s">
        <v>76</v>
      </c>
      <c r="D321" t="s">
        <v>520</v>
      </c>
      <c r="E321" t="s">
        <v>324</v>
      </c>
      <c r="F321" t="str">
        <f>VLOOKUP(EPI[[#This Row],[NOME]],'CADASTRO'!A:K,5,0)</f>
        <v>LIDER DE TURNO</v>
      </c>
      <c r="G321" s="44">
        <v>45645</v>
      </c>
      <c r="H321" s="38">
        <v>365</v>
      </c>
      <c r="I3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IF(G710="01/01/1900",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EPI[[#This Row],[TREINADO EM]]+EPI[[#This Row],[VALIDADE]]</f>
        <v>46010</v>
      </c>
      <c r="K321">
        <v>1</v>
      </c>
      <c r="L321" t="s">
        <v>5</v>
      </c>
      <c r="M321" t="str">
        <f>VLOOKUP(EPI[[#This Row],[NOME]],'CADASTRO'!A:K,6,0)</f>
        <v>ATIVO</v>
      </c>
    </row>
    <row r="322" spans="1:14">
      <c r="A322" t="s">
        <v>516</v>
      </c>
      <c r="B322" t="s">
        <v>517</v>
      </c>
      <c r="C322" t="s">
        <v>381</v>
      </c>
      <c r="D322" t="s">
        <v>520</v>
      </c>
      <c r="E322" t="s">
        <v>324</v>
      </c>
      <c r="F322" t="str">
        <f>VLOOKUP(EPI[[#This Row],[NOME]],'CADASTRO'!A:K,5,0)</f>
        <v>LIDER DE TURNO</v>
      </c>
      <c r="G322" s="44">
        <v>46009</v>
      </c>
      <c r="H322" s="38">
        <v>365</v>
      </c>
      <c r="I3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IF(G711="01/01/1900", "SEM REGISTRO",
                        IF((G322+H322)&gt;TODAY(), "NO PRAZO", "VENCIDO"
                        )
                    )
                )
            )
        )
    ),"N.A.")</f>
        <v>NO PRAZO</v>
      </c>
      <c r="J322" s="14">
        <f>EPI[[#This Row],[TREINADO EM]]+EPI[[#This Row],[VALIDADE]]</f>
        <v>46374</v>
      </c>
      <c r="K322">
        <v>1</v>
      </c>
      <c r="L322" t="s">
        <v>3</v>
      </c>
      <c r="M322" t="str">
        <f>VLOOKUP(EPI[[#This Row],[NOME]],'CADASTRO'!A:K,6,0)</f>
        <v>ATIVO</v>
      </c>
      <c r="N322" s="63" t="s">
        <v>523</v>
      </c>
    </row>
    <row r="323" spans="1:14">
      <c r="A323" t="s">
        <v>516</v>
      </c>
      <c r="B323" t="s">
        <v>517</v>
      </c>
      <c r="C323" t="s">
        <v>381</v>
      </c>
      <c r="D323" t="s">
        <v>520</v>
      </c>
      <c r="E323" t="s">
        <v>397</v>
      </c>
      <c r="F323" t="str">
        <f>VLOOKUP(EPI[[#This Row],[NOME]],'CADASTRO'!A:K,5,0)</f>
        <v>AUXILIAR INDUSTRIAL</v>
      </c>
      <c r="G323" s="44">
        <v>46154</v>
      </c>
      <c r="H323" s="38">
        <v>365</v>
      </c>
      <c r="I3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IF(G712="01/01/1900",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EPI[[#This Row],[TREINADO EM]]+EPI[[#This Row],[VALIDADE]]</f>
        <v>46519</v>
      </c>
      <c r="K323">
        <v>1</v>
      </c>
      <c r="L323" t="s">
        <v>3</v>
      </c>
      <c r="M323" t="str">
        <f>VLOOKUP(EPI[[#This Row],[NOME]],'CADASTRO'!A:K,6,0)</f>
        <v>DESLIGADO</v>
      </c>
      <c r="N323" s="63" t="s">
        <v>522</v>
      </c>
    </row>
    <row r="324" spans="1:14">
      <c r="A324" t="s">
        <v>516</v>
      </c>
      <c r="B324" t="s">
        <v>517</v>
      </c>
      <c r="C324" t="s">
        <v>381</v>
      </c>
      <c r="D324" t="s">
        <v>520</v>
      </c>
      <c r="E324" t="s">
        <v>169</v>
      </c>
      <c r="F324" t="str">
        <f>VLOOKUP(EPI[[#This Row],[NOME]],'CADASTRO'!A:K,5,0)</f>
        <v>COORDENADOR MELHORIA CONTINUA</v>
      </c>
      <c r="G324" s="44">
        <v>46245.611400462964</v>
      </c>
      <c r="H324" s="38">
        <v>365</v>
      </c>
      <c r="I3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IF(G713="01/01/1900", "SEM REGISTRO",
                        IF((G324+H324)&gt;TODAY(), "NO PRAZO", "VENCIDO"
                        )
                    )
                )
            )
        )
    ),"N.A.")</f>
        <v>NO PRAZO</v>
      </c>
      <c r="J324" s="14">
        <f>EPI[[#This Row],[TREINADO EM]]+EPI[[#This Row],[VALIDADE]]</f>
        <v>46610.611400462964</v>
      </c>
      <c r="K324">
        <v>1</v>
      </c>
      <c r="L324" t="s">
        <v>3</v>
      </c>
      <c r="M324" t="str">
        <f>VLOOKUP(EPI[[#This Row],[NOME]],'CADASTRO'!A:K,6,0)</f>
        <v>ATIVO</v>
      </c>
      <c r="N324" s="63" t="s">
        <v>526</v>
      </c>
    </row>
    <row r="325" spans="1:14">
      <c r="A325" t="s">
        <v>516</v>
      </c>
      <c r="B325" t="s">
        <v>517</v>
      </c>
      <c r="C325" t="s">
        <v>381</v>
      </c>
      <c r="D325" t="s">
        <v>520</v>
      </c>
      <c r="E325" t="s">
        <v>166</v>
      </c>
      <c r="F325" t="str">
        <f>VLOOKUP(EPI[[#This Row],[NOME]],'CADASTRO'!A:K,5,0)</f>
        <v>ESTAGIARIO</v>
      </c>
      <c r="G325" s="44">
        <v>44973</v>
      </c>
      <c r="H325" s="38">
        <v>365</v>
      </c>
      <c r="I3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IF(G714="01/01/1900",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EPI[[#This Row],[TREINADO EM]]+EPI[[#This Row],[VALIDADE]]</f>
        <v>45338</v>
      </c>
      <c r="K325">
        <v>1</v>
      </c>
      <c r="L325" t="s">
        <v>3</v>
      </c>
      <c r="M325" t="str">
        <f>VLOOKUP(EPI[[#This Row],[NOME]],'CADASTRO'!A:K,6,0)</f>
        <v>DESLIGADO</v>
      </c>
    </row>
    <row r="326" spans="1:14">
      <c r="A326" t="s">
        <v>516</v>
      </c>
      <c r="B326" t="s">
        <v>517</v>
      </c>
      <c r="C326" t="s">
        <v>381</v>
      </c>
      <c r="D326" t="s">
        <v>520</v>
      </c>
      <c r="E326" t="s">
        <v>164</v>
      </c>
      <c r="F326" t="str">
        <f>VLOOKUP(EPI[[#This Row],[NOME]],'CADASTRO'!A:K,5,0)</f>
        <v>OPERADOR INDUSTRIAL II</v>
      </c>
      <c r="G326" s="44">
        <v>45029</v>
      </c>
      <c r="H326" s="38">
        <v>365</v>
      </c>
      <c r="I3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IF(G715="01/01/1900",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EPI[[#This Row],[TREINADO EM]]+EPI[[#This Row],[VALIDADE]]</f>
        <v>45394</v>
      </c>
      <c r="K326">
        <v>1</v>
      </c>
      <c r="L326" t="s">
        <v>3</v>
      </c>
      <c r="M326" t="str">
        <f>VLOOKUP(EPI[[#This Row],[NOME]],'CADASTRO'!A:K,6,0)</f>
        <v>DESLIGADO</v>
      </c>
    </row>
    <row r="327" spans="1:14">
      <c r="A327" t="s">
        <v>516</v>
      </c>
      <c r="B327" t="s">
        <v>517</v>
      </c>
      <c r="C327" t="s">
        <v>381</v>
      </c>
      <c r="D327" t="s">
        <v>520</v>
      </c>
      <c r="E327" t="s">
        <v>398</v>
      </c>
      <c r="F327" t="str">
        <f>VLOOKUP(EPI[[#This Row],[NOME]],'CADASTRO'!A:K,5,0)</f>
        <v>AUXILIAR INDUSTRIAL</v>
      </c>
      <c r="G327" s="44">
        <v>46175</v>
      </c>
      <c r="H327" s="38">
        <v>365</v>
      </c>
      <c r="I3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IF(G716="01/01/1900",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EPI[[#This Row],[TREINADO EM]]+EPI[[#This Row],[VALIDADE]]</f>
        <v>46540</v>
      </c>
      <c r="K327" s="64">
        <v>1</v>
      </c>
      <c r="L327" t="s">
        <v>3</v>
      </c>
      <c r="M327" t="str">
        <f>VLOOKUP(EPI[[#This Row],[NOME]],'CADASTRO'!A:K,6,0)</f>
        <v>ATIVO</v>
      </c>
      <c r="N327" s="63" t="s">
        <v>533</v>
      </c>
    </row>
    <row r="328" spans="1:14">
      <c r="A328" t="s">
        <v>516</v>
      </c>
      <c r="B328" t="s">
        <v>517</v>
      </c>
      <c r="C328" t="s">
        <v>381</v>
      </c>
      <c r="D328" t="s">
        <v>520</v>
      </c>
      <c r="E328" t="s">
        <v>160</v>
      </c>
      <c r="F328" t="str">
        <f>VLOOKUP(EPI[[#This Row],[NOME]],'CADASTRO'!A:K,5,0)</f>
        <v>TECNICO ELETRONICO II</v>
      </c>
      <c r="G328" s="44">
        <v>44928</v>
      </c>
      <c r="H328" s="38">
        <v>365</v>
      </c>
      <c r="I3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IF(G717="01/01/1900",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EPI[[#This Row],[TREINADO EM]]+EPI[[#This Row],[VALIDADE]]</f>
        <v>45293</v>
      </c>
      <c r="K328">
        <v>1</v>
      </c>
      <c r="L328" t="s">
        <v>5</v>
      </c>
      <c r="M328" t="str">
        <f>VLOOKUP(EPI[[#This Row],[NOME]],'CADASTRO'!A:K,6,0)</f>
        <v>DESLIGADO</v>
      </c>
    </row>
    <row r="329" spans="1:14">
      <c r="A329" t="s">
        <v>516</v>
      </c>
      <c r="B329" t="s">
        <v>517</v>
      </c>
      <c r="C329" t="s">
        <v>102</v>
      </c>
      <c r="D329" t="s">
        <v>520</v>
      </c>
      <c r="E329" t="s">
        <v>160</v>
      </c>
      <c r="F329" t="str">
        <f>VLOOKUP(EPI[[#This Row],[NOME]],'CADASTRO'!A:K,5,0)</f>
        <v>TECNICO ELETRONICO II</v>
      </c>
      <c r="G329" s="44">
        <v>45279</v>
      </c>
      <c r="H329" s="38">
        <v>365</v>
      </c>
      <c r="I3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IF(G718="01/01/1900",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EPI[[#This Row],[TREINADO EM]]+EPI[[#This Row],[VALIDADE]]</f>
        <v>45644</v>
      </c>
      <c r="K329">
        <v>1</v>
      </c>
      <c r="L329" t="s">
        <v>5</v>
      </c>
      <c r="M329" t="str">
        <f>VLOOKUP(EPI[[#This Row],[NOME]],'CADASTRO'!A:K,6,0)</f>
        <v>DESLIGADO</v>
      </c>
    </row>
    <row r="330" spans="1:14">
      <c r="A330" t="s">
        <v>516</v>
      </c>
      <c r="B330" t="s">
        <v>517</v>
      </c>
      <c r="C330" t="s">
        <v>381</v>
      </c>
      <c r="D330" t="s">
        <v>520</v>
      </c>
      <c r="E330" t="s">
        <v>160</v>
      </c>
      <c r="F330" t="str">
        <f>VLOOKUP(EPI[[#This Row],[NOME]],'CADASTRO'!A:K,5,0)</f>
        <v>TECNICO ELETRONICO II</v>
      </c>
      <c r="G330" s="44">
        <v>45645</v>
      </c>
      <c r="H330" s="38">
        <v>365</v>
      </c>
      <c r="I3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IF(G719="01/01/1900",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EPI[[#This Row],[TREINADO EM]]+EPI[[#This Row],[VALIDADE]]</f>
        <v>46010</v>
      </c>
      <c r="K330">
        <v>1</v>
      </c>
      <c r="L330" t="s">
        <v>3</v>
      </c>
      <c r="M330" t="str">
        <f>VLOOKUP(EPI[[#This Row],[NOME]],'CADASTRO'!A:K,6,0)</f>
        <v>DESLIGADO</v>
      </c>
    </row>
    <row r="331" spans="1:14">
      <c r="A331" t="s">
        <v>516</v>
      </c>
      <c r="B331" t="s">
        <v>517</v>
      </c>
      <c r="C331" t="s">
        <v>381</v>
      </c>
      <c r="D331" t="s">
        <v>520</v>
      </c>
      <c r="E331" t="s">
        <v>399</v>
      </c>
      <c r="F331" t="str">
        <f>VLOOKUP(EPI[[#This Row],[NOME]],'CADASTRO'!A:K,5,0)</f>
        <v>OPERADOR INDUSTRIAL III</v>
      </c>
      <c r="G331" s="44">
        <v>44928</v>
      </c>
      <c r="H331" s="38">
        <v>365</v>
      </c>
      <c r="I3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IF(G720="01/01/1900",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EPI[[#This Row],[TREINADO EM]]+EPI[[#This Row],[VALIDADE]]</f>
        <v>45293</v>
      </c>
      <c r="K331">
        <v>1</v>
      </c>
      <c r="L331" t="s">
        <v>5</v>
      </c>
      <c r="M331" t="str">
        <f>VLOOKUP(EPI[[#This Row],[NOME]],'CADASTRO'!A:K,6,0)</f>
        <v>DESLIGADO</v>
      </c>
    </row>
    <row r="332" spans="1:14">
      <c r="A332" t="s">
        <v>516</v>
      </c>
      <c r="B332" t="s">
        <v>517</v>
      </c>
      <c r="C332" t="s">
        <v>102</v>
      </c>
      <c r="D332" t="s">
        <v>520</v>
      </c>
      <c r="E332" t="s">
        <v>399</v>
      </c>
      <c r="F332" t="str">
        <f>VLOOKUP(EPI[[#This Row],[NOME]],'CADASTRO'!A:K,5,0)</f>
        <v>OPERADOR INDUSTRIAL III</v>
      </c>
      <c r="G332" s="44">
        <v>45279</v>
      </c>
      <c r="H332" s="38">
        <v>365</v>
      </c>
      <c r="I3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IF(G721="01/01/1900",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EPI[[#This Row],[TREINADO EM]]+EPI[[#This Row],[VALIDADE]]</f>
        <v>45644</v>
      </c>
      <c r="K332">
        <v>1</v>
      </c>
      <c r="L332" t="s">
        <v>5</v>
      </c>
      <c r="M332" t="str">
        <f>VLOOKUP(EPI[[#This Row],[NOME]],'CADASTRO'!A:K,6,0)</f>
        <v>DESLIGADO</v>
      </c>
    </row>
    <row r="333" spans="1:14">
      <c r="A333" t="s">
        <v>516</v>
      </c>
      <c r="B333" t="s">
        <v>517</v>
      </c>
      <c r="C333" t="s">
        <v>381</v>
      </c>
      <c r="D333" t="s">
        <v>520</v>
      </c>
      <c r="E333" t="s">
        <v>399</v>
      </c>
      <c r="F333" t="str">
        <f>VLOOKUP(EPI[[#This Row],[NOME]],'CADASTRO'!A:K,5,0)</f>
        <v>OPERADOR INDUSTRIAL III</v>
      </c>
      <c r="G333" s="44">
        <v>45645</v>
      </c>
      <c r="H333" s="38">
        <v>365</v>
      </c>
      <c r="I3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IF(G722="01/01/1900",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EPI[[#This Row],[TREINADO EM]]+EPI[[#This Row],[VALIDADE]]</f>
        <v>46010</v>
      </c>
      <c r="K333">
        <v>1</v>
      </c>
      <c r="L333" t="s">
        <v>5</v>
      </c>
      <c r="M333" t="str">
        <f>VLOOKUP(EPI[[#This Row],[NOME]],'CADASTRO'!A:K,6,0)</f>
        <v>DESLIGADO</v>
      </c>
    </row>
    <row r="334" spans="1:14">
      <c r="A334" t="s">
        <v>516</v>
      </c>
      <c r="B334" t="s">
        <v>517</v>
      </c>
      <c r="C334" t="s">
        <v>381</v>
      </c>
      <c r="D334" t="s">
        <v>520</v>
      </c>
      <c r="E334" t="s">
        <v>399</v>
      </c>
      <c r="F334" t="str">
        <f>VLOOKUP(EPI[[#This Row],[NOME]],'CADASTRO'!A:K,5,0)</f>
        <v>OPERADOR INDUSTRIAL III</v>
      </c>
      <c r="G334" s="44">
        <v>46210.3485069444</v>
      </c>
      <c r="H334" s="38">
        <v>183</v>
      </c>
      <c r="I3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IF(G723="01/01/1900",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EPI[[#This Row],[TREINADO EM]]+EPI[[#This Row],[VALIDADE]]</f>
        <v>46393.3485069444</v>
      </c>
      <c r="K334">
        <v>1</v>
      </c>
      <c r="L334" t="s">
        <v>3</v>
      </c>
      <c r="M334" t="str">
        <f>VLOOKUP(EPI[[#This Row],[NOME]],'CADASTRO'!A:K,6,0)</f>
        <v>DESLIGADO</v>
      </c>
      <c r="N334" s="63" t="s">
        <v>522</v>
      </c>
    </row>
    <row r="335" spans="1:14">
      <c r="A335" t="s">
        <v>516</v>
      </c>
      <c r="B335" t="s">
        <v>517</v>
      </c>
      <c r="C335" t="s">
        <v>381</v>
      </c>
      <c r="D335" t="s">
        <v>520</v>
      </c>
      <c r="E335" t="s">
        <v>400</v>
      </c>
      <c r="F335" t="str">
        <f>VLOOKUP(EPI[[#This Row],[NOME]],'CADASTRO'!A:K,5,0)</f>
        <v>TECNICO MECANICO III</v>
      </c>
      <c r="G335" s="44">
        <v>44928</v>
      </c>
      <c r="H335" s="38">
        <v>365</v>
      </c>
      <c r="I3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IF(G724="01/01/1900",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EPI[[#This Row],[TREINADO EM]]+EPI[[#This Row],[VALIDADE]]</f>
        <v>45293</v>
      </c>
      <c r="K335">
        <v>1</v>
      </c>
      <c r="L335" t="s">
        <v>5</v>
      </c>
      <c r="M335" t="str">
        <f>VLOOKUP(EPI[[#This Row],[NOME]],'CADASTRO'!A:K,6,0)</f>
        <v>ATIVO</v>
      </c>
    </row>
    <row r="336" spans="1:14">
      <c r="A336" t="s">
        <v>516</v>
      </c>
      <c r="B336" t="s">
        <v>517</v>
      </c>
      <c r="C336" t="s">
        <v>381</v>
      </c>
      <c r="D336" t="s">
        <v>520</v>
      </c>
      <c r="E336" t="s">
        <v>400</v>
      </c>
      <c r="F336" t="str">
        <f>VLOOKUP(EPI[[#This Row],[NOME]],'CADASTRO'!A:K,5,0)</f>
        <v>TECNICO MECANICO III</v>
      </c>
      <c r="G336" s="44">
        <v>45064</v>
      </c>
      <c r="H336" s="38">
        <v>365</v>
      </c>
      <c r="I3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IF(G725="01/01/1900",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EPI[[#This Row],[TREINADO EM]]+EPI[[#This Row],[VALIDADE]]</f>
        <v>45429</v>
      </c>
      <c r="K336">
        <v>1</v>
      </c>
      <c r="L336" t="s">
        <v>5</v>
      </c>
      <c r="M336" t="str">
        <f>VLOOKUP(EPI[[#This Row],[NOME]],'CADASTRO'!A:K,6,0)</f>
        <v>ATIVO</v>
      </c>
    </row>
    <row r="337" spans="1:14">
      <c r="A337" t="s">
        <v>516</v>
      </c>
      <c r="B337" t="s">
        <v>517</v>
      </c>
      <c r="C337" t="s">
        <v>102</v>
      </c>
      <c r="D337" t="s">
        <v>520</v>
      </c>
      <c r="E337" t="s">
        <v>400</v>
      </c>
      <c r="F337" t="str">
        <f>VLOOKUP(EPI[[#This Row],[NOME]],'CADASTRO'!A:K,5,0)</f>
        <v>TECNICO MECANICO III</v>
      </c>
      <c r="G337" s="44">
        <v>45279</v>
      </c>
      <c r="H337" s="38">
        <v>365</v>
      </c>
      <c r="I3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IF(G726="01/01/1900",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EPI[[#This Row],[TREINADO EM]]+EPI[[#This Row],[VALIDADE]]</f>
        <v>45644</v>
      </c>
      <c r="K337">
        <v>1</v>
      </c>
      <c r="L337" t="s">
        <v>5</v>
      </c>
      <c r="M337" t="str">
        <f>VLOOKUP(EPI[[#This Row],[NOME]],'CADASTRO'!A:K,6,0)</f>
        <v>ATIVO</v>
      </c>
    </row>
    <row r="338" spans="1:14">
      <c r="A338" t="s">
        <v>516</v>
      </c>
      <c r="B338" t="s">
        <v>517</v>
      </c>
      <c r="C338" t="s">
        <v>381</v>
      </c>
      <c r="D338" t="s">
        <v>520</v>
      </c>
      <c r="E338" t="s">
        <v>400</v>
      </c>
      <c r="F338" t="str">
        <f>VLOOKUP(EPI[[#This Row],[NOME]],'CADASTRO'!A:K,5,0)</f>
        <v>TECNICO MECANICO III</v>
      </c>
      <c r="G338" s="44">
        <v>45645</v>
      </c>
      <c r="H338" s="38">
        <v>365</v>
      </c>
      <c r="I3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IF(G727="01/01/1900",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EPI[[#This Row],[TREINADO EM]]+EPI[[#This Row],[VALIDADE]]</f>
        <v>46010</v>
      </c>
      <c r="K338">
        <v>1</v>
      </c>
      <c r="L338" t="s">
        <v>5</v>
      </c>
      <c r="M338" t="str">
        <f>VLOOKUP(EPI[[#This Row],[NOME]],'CADASTRO'!A:K,6,0)</f>
        <v>ATIVO</v>
      </c>
    </row>
    <row r="339" spans="1:14">
      <c r="A339" t="s">
        <v>516</v>
      </c>
      <c r="B339" t="s">
        <v>517</v>
      </c>
      <c r="C339" t="s">
        <v>381</v>
      </c>
      <c r="D339" t="s">
        <v>520</v>
      </c>
      <c r="E339" t="s">
        <v>400</v>
      </c>
      <c r="F339" t="str">
        <f>VLOOKUP(EPI[[#This Row],[NOME]],'CADASTRO'!A:K,5,0)</f>
        <v>TECNICO MECANICO III</v>
      </c>
      <c r="G339" s="44">
        <v>46211.7038425926</v>
      </c>
      <c r="H339" s="38">
        <v>183</v>
      </c>
      <c r="I3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IF(G728="01/01/1900", "SEM REGISTRO",
                        IF((G339+H339)&gt;TODAY(), "NO PRAZO", "VENCIDO"
                        )
                    )
                )
            )
        )
    ),"N.A.")</f>
        <v>NO PRAZO</v>
      </c>
      <c r="J339" s="14">
        <f>EPI[[#This Row],[TREINADO EM]]+EPI[[#This Row],[VALIDADE]]</f>
        <v>46394.7038425926</v>
      </c>
      <c r="K339">
        <v>1</v>
      </c>
      <c r="L339" t="s">
        <v>3</v>
      </c>
      <c r="M339" t="str">
        <f>VLOOKUP(EPI[[#This Row],[NOME]],'CADASTRO'!A:K,6,0)</f>
        <v>ATIVO</v>
      </c>
      <c r="N339" s="63" t="s">
        <v>522</v>
      </c>
    </row>
    <row r="340" spans="1:14">
      <c r="A340" t="s">
        <v>516</v>
      </c>
      <c r="B340" t="s">
        <v>517</v>
      </c>
      <c r="C340" t="s">
        <v>381</v>
      </c>
      <c r="D340" t="s">
        <v>520</v>
      </c>
      <c r="E340" t="s">
        <v>486</v>
      </c>
      <c r="F340" t="str">
        <f>VLOOKUP(EPI[[#This Row],[NOME]],'CADASTRO'!A:K,5,0)</f>
        <v>OPERADOR INDUSTRIAL I</v>
      </c>
      <c r="G340" s="3">
        <v>46238</v>
      </c>
      <c r="H340" s="38">
        <v>365</v>
      </c>
      <c r="I3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IF(G729="01/01/1900",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EPI[[#This Row],[TREINADO EM]]+EPI[[#This Row],[VALIDADE]]</f>
        <v>46603</v>
      </c>
      <c r="K340">
        <v>1</v>
      </c>
      <c r="L340" t="s">
        <v>3</v>
      </c>
      <c r="M340" t="str">
        <f>VLOOKUP(EPI[[#This Row],[NOME]],'CADASTRO'!A:K,6,0)</f>
        <v>ATIVO</v>
      </c>
    </row>
    <row r="341" spans="1:14">
      <c r="A341" t="s">
        <v>516</v>
      </c>
      <c r="B341" t="s">
        <v>517</v>
      </c>
      <c r="C341" t="s">
        <v>381</v>
      </c>
      <c r="D341" t="s">
        <v>520</v>
      </c>
      <c r="E341" t="s">
        <v>401</v>
      </c>
      <c r="F341" t="str">
        <f>VLOOKUP(EPI[[#This Row],[NOME]],'CADASTRO'!A:K,5,0)</f>
        <v>TECNICO MECANICO I</v>
      </c>
      <c r="G341" s="44">
        <v>44652</v>
      </c>
      <c r="H341" s="38">
        <v>365</v>
      </c>
      <c r="I3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IF(G730="01/01/1900",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EPI[[#This Row],[TREINADO EM]]+EPI[[#This Row],[VALIDADE]]</f>
        <v>45017</v>
      </c>
      <c r="K341">
        <v>1</v>
      </c>
      <c r="L341" t="s">
        <v>5</v>
      </c>
      <c r="M341" t="str">
        <f>VLOOKUP(EPI[[#This Row],[NOME]],'CADASTRO'!A:K,6,0)</f>
        <v>ATIVO</v>
      </c>
    </row>
    <row r="342" spans="1:14">
      <c r="A342" t="s">
        <v>516</v>
      </c>
      <c r="B342" t="s">
        <v>517</v>
      </c>
      <c r="C342" t="s">
        <v>381</v>
      </c>
      <c r="D342" t="s">
        <v>520</v>
      </c>
      <c r="E342" t="s">
        <v>401</v>
      </c>
      <c r="F342" t="str">
        <f>VLOOKUP(EPI[[#This Row],[NOME]],'CADASTRO'!A:K,5,0)</f>
        <v>TECNICO MECANICO I</v>
      </c>
      <c r="G342" s="44">
        <v>44928</v>
      </c>
      <c r="H342" s="38">
        <v>365</v>
      </c>
      <c r="I3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IF(G731="01/01/1900",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EPI[[#This Row],[TREINADO EM]]+EPI[[#This Row],[VALIDADE]]</f>
        <v>45293</v>
      </c>
      <c r="K342">
        <v>1</v>
      </c>
      <c r="L342" t="s">
        <v>5</v>
      </c>
      <c r="M342" t="str">
        <f>VLOOKUP(EPI[[#This Row],[NOME]],'CADASTRO'!A:K,6,0)</f>
        <v>ATIVO</v>
      </c>
    </row>
    <row r="343" spans="1:14">
      <c r="A343" t="s">
        <v>516</v>
      </c>
      <c r="B343" t="s">
        <v>517</v>
      </c>
      <c r="C343" t="s">
        <v>102</v>
      </c>
      <c r="D343" t="s">
        <v>520</v>
      </c>
      <c r="E343" t="s">
        <v>401</v>
      </c>
      <c r="F343" t="str">
        <f>VLOOKUP(EPI[[#This Row],[NOME]],'CADASTRO'!A:K,5,0)</f>
        <v>TECNICO MECANICO I</v>
      </c>
      <c r="G343" s="44">
        <v>45279</v>
      </c>
      <c r="H343" s="38">
        <v>365</v>
      </c>
      <c r="I3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IF(G732="01/01/1900",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EPI[[#This Row],[TREINADO EM]]+EPI[[#This Row],[VALIDADE]]</f>
        <v>45644</v>
      </c>
      <c r="K343">
        <v>1</v>
      </c>
      <c r="L343" t="s">
        <v>5</v>
      </c>
      <c r="M343" t="str">
        <f>VLOOKUP(EPI[[#This Row],[NOME]],'CADASTRO'!A:K,6,0)</f>
        <v>ATIVO</v>
      </c>
    </row>
    <row r="344" spans="1:14">
      <c r="A344" t="s">
        <v>516</v>
      </c>
      <c r="B344" t="s">
        <v>517</v>
      </c>
      <c r="C344" t="s">
        <v>381</v>
      </c>
      <c r="D344" t="s">
        <v>520</v>
      </c>
      <c r="E344" t="s">
        <v>401</v>
      </c>
      <c r="F344" t="str">
        <f>VLOOKUP(EPI[[#This Row],[NOME]],'CADASTRO'!A:K,5,0)</f>
        <v>TECNICO MECANICO I</v>
      </c>
      <c r="G344" s="44">
        <v>45645</v>
      </c>
      <c r="H344" s="38">
        <v>365</v>
      </c>
      <c r="I3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IF(G733="01/01/1900",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EPI[[#This Row],[TREINADO EM]]+EPI[[#This Row],[VALIDADE]]</f>
        <v>46010</v>
      </c>
      <c r="K344">
        <v>1</v>
      </c>
      <c r="L344" t="s">
        <v>5</v>
      </c>
      <c r="M344" t="str">
        <f>VLOOKUP(EPI[[#This Row],[NOME]],'CADASTRO'!A:K,6,0)</f>
        <v>ATIVO</v>
      </c>
    </row>
    <row r="345" spans="1:14">
      <c r="A345" t="s">
        <v>516</v>
      </c>
      <c r="B345" t="s">
        <v>517</v>
      </c>
      <c r="C345" t="s">
        <v>381</v>
      </c>
      <c r="D345" t="s">
        <v>520</v>
      </c>
      <c r="E345" t="s">
        <v>401</v>
      </c>
      <c r="F345" t="str">
        <f>VLOOKUP(EPI[[#This Row],[NOME]],'CADASTRO'!A:K,5,0)</f>
        <v>TECNICO MECANICO I</v>
      </c>
      <c r="G345" s="44">
        <v>46009</v>
      </c>
      <c r="H345" s="38">
        <v>365</v>
      </c>
      <c r="I3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IF(G734="01/01/1900", "SEM REGISTRO",
                        IF((G345+H345)&gt;TODAY(), "NO PRAZO", "VENCIDO"
                        )
                    )
                )
            )
        )
    ),"N.A.")</f>
        <v>NO PRAZO</v>
      </c>
      <c r="J345" s="14">
        <f>EPI[[#This Row],[TREINADO EM]]+EPI[[#This Row],[VALIDADE]]</f>
        <v>46374</v>
      </c>
      <c r="K345">
        <v>1</v>
      </c>
      <c r="L345" t="s">
        <v>3</v>
      </c>
      <c r="M345" t="str">
        <f>VLOOKUP(EPI[[#This Row],[NOME]],'CADASTRO'!A:K,6,0)</f>
        <v>ATIVO</v>
      </c>
      <c r="N345" s="63" t="s">
        <v>523</v>
      </c>
    </row>
    <row r="346" spans="1:14">
      <c r="A346" t="s">
        <v>516</v>
      </c>
      <c r="B346" t="s">
        <v>517</v>
      </c>
      <c r="C346" t="s">
        <v>102</v>
      </c>
      <c r="D346" t="s">
        <v>520</v>
      </c>
      <c r="E346" s="1" t="s">
        <v>403</v>
      </c>
      <c r="F346" t="str">
        <f>VLOOKUP(EPI[[#This Row],[NOME]],'CADASTRO'!A:K,5,0)</f>
        <v>OPERADOR INDUSTRIAL I</v>
      </c>
      <c r="G346" s="44">
        <v>45253</v>
      </c>
      <c r="H346" s="38">
        <v>365</v>
      </c>
      <c r="I3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IF(G735="01/01/1900",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EPI[[#This Row],[TREINADO EM]]+EPI[[#This Row],[VALIDADE]]</f>
        <v>45618</v>
      </c>
      <c r="K346">
        <v>1</v>
      </c>
      <c r="L346" t="s">
        <v>5</v>
      </c>
      <c r="M346" t="str">
        <f>VLOOKUP(EPI[[#This Row],[NOME]],'CADASTRO'!A:K,6,0)</f>
        <v>ATIVO</v>
      </c>
    </row>
    <row r="347" spans="1:14">
      <c r="A347" t="s">
        <v>516</v>
      </c>
      <c r="B347" t="s">
        <v>517</v>
      </c>
      <c r="C347" t="s">
        <v>102</v>
      </c>
      <c r="D347" t="s">
        <v>520</v>
      </c>
      <c r="E347" s="1" t="s">
        <v>403</v>
      </c>
      <c r="F347" t="str">
        <f>VLOOKUP(EPI[[#This Row],[NOME]],'CADASTRO'!A:K,5,0)</f>
        <v>OPERADOR INDUSTRIAL I</v>
      </c>
      <c r="G347" s="44">
        <v>45279</v>
      </c>
      <c r="H347" s="38">
        <v>365</v>
      </c>
      <c r="I3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IF(G736="01/01/1900",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EPI[[#This Row],[TREINADO EM]]+EPI[[#This Row],[VALIDADE]]</f>
        <v>45644</v>
      </c>
      <c r="K347">
        <v>1</v>
      </c>
      <c r="L347" t="s">
        <v>5</v>
      </c>
      <c r="M347" t="str">
        <f>VLOOKUP(EPI[[#This Row],[NOME]],'CADASTRO'!A:K,6,0)</f>
        <v>ATIVO</v>
      </c>
    </row>
    <row r="348" spans="1:14">
      <c r="A348" t="s">
        <v>516</v>
      </c>
      <c r="B348" t="s">
        <v>517</v>
      </c>
      <c r="C348" t="s">
        <v>76</v>
      </c>
      <c r="D348" t="s">
        <v>520</v>
      </c>
      <c r="E348" t="s">
        <v>403</v>
      </c>
      <c r="F348" t="str">
        <f>VLOOKUP(EPI[[#This Row],[NOME]],'CADASTRO'!A:K,5,0)</f>
        <v>OPERADOR INDUSTRIAL I</v>
      </c>
      <c r="G348" s="44">
        <v>45645</v>
      </c>
      <c r="H348" s="38">
        <v>365</v>
      </c>
      <c r="I3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IF(G737="01/01/1900",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EPI[[#This Row],[TREINADO EM]]+EPI[[#This Row],[VALIDADE]]</f>
        <v>46010</v>
      </c>
      <c r="K348">
        <v>1</v>
      </c>
      <c r="L348" t="s">
        <v>5</v>
      </c>
      <c r="M348" t="str">
        <f>VLOOKUP(EPI[[#This Row],[NOME]],'CADASTRO'!A:K,6,0)</f>
        <v>ATIVO</v>
      </c>
    </row>
    <row r="349" spans="1:14">
      <c r="A349" t="s">
        <v>516</v>
      </c>
      <c r="B349" t="s">
        <v>517</v>
      </c>
      <c r="C349" t="s">
        <v>381</v>
      </c>
      <c r="D349" t="s">
        <v>520</v>
      </c>
      <c r="E349" s="11" t="s">
        <v>403</v>
      </c>
      <c r="F349" t="str">
        <f>VLOOKUP(EPI[[#This Row],[NOME]],'CADASTRO'!A:K,5,0)</f>
        <v>OPERADOR INDUSTRIAL I</v>
      </c>
      <c r="G349" s="44">
        <v>46294</v>
      </c>
      <c r="H349" s="38">
        <v>365</v>
      </c>
      <c r="I3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IF(G738="01/01/1900",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EPI[[#This Row],[TREINADO EM]]+EPI[[#This Row],[VALIDADE]]</f>
        <v>46659</v>
      </c>
      <c r="K349">
        <v>1</v>
      </c>
      <c r="L349" t="s">
        <v>3</v>
      </c>
      <c r="M349" t="str">
        <f>VLOOKUP(EPI[[#This Row],[NOME]],'CADASTRO'!A:K,6,0)</f>
        <v>ATIVO</v>
      </c>
      <c r="N349" s="63"/>
    </row>
    <row r="350" spans="1:14">
      <c r="A350" t="s">
        <v>516</v>
      </c>
      <c r="B350" t="s">
        <v>517</v>
      </c>
      <c r="C350" t="s">
        <v>381</v>
      </c>
      <c r="D350" t="s">
        <v>520</v>
      </c>
      <c r="E350" t="s">
        <v>404</v>
      </c>
      <c r="F350" t="str">
        <f>VLOOKUP(EPI[[#This Row],[NOME]],'CADASTRO'!A:K,5,0)</f>
        <v>ANALISTA TREINAMENTO JR</v>
      </c>
      <c r="G350" s="44">
        <v>45064</v>
      </c>
      <c r="H350" s="38">
        <v>365</v>
      </c>
      <c r="I3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IF(G739="01/01/1900",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EPI[[#This Row],[TREINADO EM]]+EPI[[#This Row],[VALIDADE]]</f>
        <v>45429</v>
      </c>
      <c r="K350">
        <v>1</v>
      </c>
      <c r="L350" t="s">
        <v>5</v>
      </c>
      <c r="M350" t="str">
        <f>VLOOKUP(EPI[[#This Row],[NOME]],'CADASTRO'!A:K,6,0)</f>
        <v>ATIVO</v>
      </c>
    </row>
    <row r="351" spans="1:14">
      <c r="A351" t="s">
        <v>516</v>
      </c>
      <c r="B351" t="s">
        <v>517</v>
      </c>
      <c r="C351" t="s">
        <v>102</v>
      </c>
      <c r="D351" t="s">
        <v>520</v>
      </c>
      <c r="E351" t="s">
        <v>404</v>
      </c>
      <c r="F351" t="str">
        <f>VLOOKUP(EPI[[#This Row],[NOME]],'CADASTRO'!A:K,5,0)</f>
        <v>ANALISTA TREINAMENTO JR</v>
      </c>
      <c r="G351" s="44">
        <v>45547</v>
      </c>
      <c r="H351" s="38">
        <v>365</v>
      </c>
      <c r="I3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IF(G740="01/01/1900",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EPI[[#This Row],[TREINADO EM]]+EPI[[#This Row],[VALIDADE]]</f>
        <v>45912</v>
      </c>
      <c r="K351">
        <v>1</v>
      </c>
      <c r="L351" t="s">
        <v>5</v>
      </c>
      <c r="M351" t="str">
        <f>VLOOKUP(EPI[[#This Row],[NOME]],'CADASTRO'!A:K,6,0)</f>
        <v>ATIVO</v>
      </c>
    </row>
    <row r="352" spans="1:14">
      <c r="A352" t="s">
        <v>516</v>
      </c>
      <c r="B352" t="s">
        <v>517</v>
      </c>
      <c r="C352" t="s">
        <v>381</v>
      </c>
      <c r="D352" t="s">
        <v>520</v>
      </c>
      <c r="E352" t="s">
        <v>404</v>
      </c>
      <c r="F352" t="str">
        <f>VLOOKUP(EPI[[#This Row],[NOME]],'CADASTRO'!A:K,5,0)</f>
        <v>ANALISTA TREINAMENTO JR</v>
      </c>
      <c r="G352" s="44">
        <v>45975</v>
      </c>
      <c r="H352" s="38">
        <v>365</v>
      </c>
      <c r="I3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IF(G741="01/01/1900", "SEM REGISTRO",
                        IF((G352+H352)&gt;TODAY(), "NO PRAZO", "VENCIDO"
                        )
                    )
                )
            )
        )
    ),"N.A.")</f>
        <v>NO PRAZO</v>
      </c>
      <c r="J352" s="14">
        <f>EPI[[#This Row],[TREINADO EM]]+EPI[[#This Row],[VALIDADE]]</f>
        <v>46340</v>
      </c>
      <c r="K352">
        <v>1</v>
      </c>
      <c r="L352" t="s">
        <v>3</v>
      </c>
      <c r="M352" t="str">
        <f>VLOOKUP(EPI[[#This Row],[NOME]],'CADASTRO'!A:K,6,0)</f>
        <v>ATIVO</v>
      </c>
      <c r="N352" s="63" t="s">
        <v>536</v>
      </c>
    </row>
    <row r="353" spans="1:14">
      <c r="A353" t="s">
        <v>516</v>
      </c>
      <c r="B353" t="s">
        <v>517</v>
      </c>
      <c r="C353" t="s">
        <v>102</v>
      </c>
      <c r="D353" t="s">
        <v>520</v>
      </c>
      <c r="E353" t="s">
        <v>154</v>
      </c>
      <c r="F353" t="str">
        <f>VLOOKUP(EPI[[#This Row],[NOME]],'CADASTRO'!A:K,5,0)</f>
        <v>ESTAGIARIO</v>
      </c>
      <c r="G353" s="44">
        <v>45358</v>
      </c>
      <c r="H353" s="38">
        <v>365</v>
      </c>
      <c r="I3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IF(G742="01/01/1900",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EPI[[#This Row],[TREINADO EM]]+EPI[[#This Row],[VALIDADE]]</f>
        <v>45723</v>
      </c>
      <c r="K353">
        <v>1</v>
      </c>
      <c r="L353" t="s">
        <v>3</v>
      </c>
      <c r="M353" t="str">
        <f>VLOOKUP(EPI[[#This Row],[NOME]],'CADASTRO'!A:K,6,0)</f>
        <v>DESLIGADO</v>
      </c>
    </row>
    <row r="354" spans="1:14">
      <c r="A354" t="s">
        <v>516</v>
      </c>
      <c r="B354" t="s">
        <v>517</v>
      </c>
      <c r="C354" t="s">
        <v>381</v>
      </c>
      <c r="D354" t="s">
        <v>520</v>
      </c>
      <c r="E354" t="s">
        <v>406</v>
      </c>
      <c r="F354" t="str">
        <f>VLOOKUP(EPI[[#This Row],[NOME]],'CADASTRO'!A:K,5,0)</f>
        <v>OPERADOR LOGISTICO II</v>
      </c>
      <c r="G354" s="44">
        <v>44652</v>
      </c>
      <c r="H354" s="38">
        <v>365</v>
      </c>
      <c r="I3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IF(G743="01/01/1900",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EPI[[#This Row],[TREINADO EM]]+EPI[[#This Row],[VALIDADE]]</f>
        <v>45017</v>
      </c>
      <c r="K354">
        <v>1</v>
      </c>
      <c r="L354" t="s">
        <v>5</v>
      </c>
      <c r="M354" t="str">
        <f>VLOOKUP(EPI[[#This Row],[NOME]],'CADASTRO'!A:K,6,0)</f>
        <v>ATIVO</v>
      </c>
    </row>
    <row r="355" spans="1:14">
      <c r="A355" t="s">
        <v>516</v>
      </c>
      <c r="B355" t="s">
        <v>517</v>
      </c>
      <c r="C355" t="s">
        <v>381</v>
      </c>
      <c r="D355" t="s">
        <v>520</v>
      </c>
      <c r="E355" t="s">
        <v>406</v>
      </c>
      <c r="F355" t="str">
        <f>VLOOKUP(EPI[[#This Row],[NOME]],'CADASTRO'!A:K,5,0)</f>
        <v>OPERADOR LOGISTICO II</v>
      </c>
      <c r="G355" s="44">
        <v>44928</v>
      </c>
      <c r="H355" s="38">
        <v>365</v>
      </c>
      <c r="I3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IF(G744="01/01/1900",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EPI[[#This Row],[TREINADO EM]]+EPI[[#This Row],[VALIDADE]]</f>
        <v>45293</v>
      </c>
      <c r="K355">
        <v>1</v>
      </c>
      <c r="L355" t="s">
        <v>5</v>
      </c>
      <c r="M355" t="str">
        <f>VLOOKUP(EPI[[#This Row],[NOME]],'CADASTRO'!A:K,6,0)</f>
        <v>ATIVO</v>
      </c>
    </row>
    <row r="356" spans="1:14">
      <c r="A356" t="s">
        <v>516</v>
      </c>
      <c r="B356" t="s">
        <v>517</v>
      </c>
      <c r="C356" t="s">
        <v>102</v>
      </c>
      <c r="D356" t="s">
        <v>520</v>
      </c>
      <c r="E356" t="s">
        <v>406</v>
      </c>
      <c r="F356" t="str">
        <f>VLOOKUP(EPI[[#This Row],[NOME]],'CADASTRO'!A:K,5,0)</f>
        <v>OPERADOR LOGISTICO II</v>
      </c>
      <c r="G356" s="44">
        <v>45279</v>
      </c>
      <c r="H356" s="38">
        <v>365</v>
      </c>
      <c r="I3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IF(G745="01/01/1900",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EPI[[#This Row],[TREINADO EM]]+EPI[[#This Row],[VALIDADE]]</f>
        <v>45644</v>
      </c>
      <c r="K356">
        <v>1</v>
      </c>
      <c r="L356" t="s">
        <v>5</v>
      </c>
      <c r="M356" t="str">
        <f>VLOOKUP(EPI[[#This Row],[NOME]],'CADASTRO'!A:K,6,0)</f>
        <v>ATIVO</v>
      </c>
    </row>
    <row r="357" spans="1:14">
      <c r="A357" t="s">
        <v>516</v>
      </c>
      <c r="B357" t="s">
        <v>517</v>
      </c>
      <c r="C357" t="s">
        <v>76</v>
      </c>
      <c r="D357" t="s">
        <v>520</v>
      </c>
      <c r="E357" t="s">
        <v>406</v>
      </c>
      <c r="F357" t="str">
        <f>VLOOKUP(EPI[[#This Row],[NOME]],'CADASTRO'!A:K,5,0)</f>
        <v>OPERADOR LOGISTICO II</v>
      </c>
      <c r="G357" s="44">
        <v>45645</v>
      </c>
      <c r="H357" s="38">
        <v>365</v>
      </c>
      <c r="I3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IF(G746="01/01/1900",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EPI[[#This Row],[TREINADO EM]]+EPI[[#This Row],[VALIDADE]]</f>
        <v>46010</v>
      </c>
      <c r="K357">
        <v>1</v>
      </c>
      <c r="L357" t="s">
        <v>5</v>
      </c>
      <c r="M357" t="str">
        <f>VLOOKUP(EPI[[#This Row],[NOME]],'CADASTRO'!A:K,6,0)</f>
        <v>ATIVO</v>
      </c>
    </row>
    <row r="358" spans="1:14">
      <c r="A358" t="s">
        <v>516</v>
      </c>
      <c r="B358" t="s">
        <v>517</v>
      </c>
      <c r="C358" t="s">
        <v>381</v>
      </c>
      <c r="D358" t="s">
        <v>520</v>
      </c>
      <c r="E358" t="s">
        <v>406</v>
      </c>
      <c r="F358" t="str">
        <f>VLOOKUP(EPI[[#This Row],[NOME]],'CADASTRO'!A:K,5,0)</f>
        <v>OPERADOR LOGISTICO II</v>
      </c>
      <c r="G358" s="44">
        <v>46008</v>
      </c>
      <c r="H358" s="38">
        <v>365</v>
      </c>
      <c r="I3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IF(G747="01/01/1900",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EPI[[#This Row],[TREINADO EM]]+EPI[[#This Row],[VALIDADE]]</f>
        <v>46373</v>
      </c>
      <c r="K358">
        <v>1</v>
      </c>
      <c r="L358" t="s">
        <v>3</v>
      </c>
      <c r="M358" t="str">
        <f>VLOOKUP(EPI[[#This Row],[NOME]],'CADASTRO'!A:K,6,0)</f>
        <v>ATIVO</v>
      </c>
      <c r="N358" s="63"/>
    </row>
    <row r="359" spans="1:14">
      <c r="A359" t="s">
        <v>516</v>
      </c>
      <c r="B359" t="s">
        <v>517</v>
      </c>
      <c r="C359" t="s">
        <v>102</v>
      </c>
      <c r="D359" t="s">
        <v>520</v>
      </c>
      <c r="E359" t="s">
        <v>152</v>
      </c>
      <c r="F359" t="str">
        <f>VLOOKUP(EPI[[#This Row],[NOME]],'CADASTRO'!A:K,5,0)</f>
        <v>OPERADOR LOGISTICO I</v>
      </c>
      <c r="G359" s="44">
        <v>45393</v>
      </c>
      <c r="H359" s="38">
        <v>365</v>
      </c>
      <c r="I3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IF(G748="01/01/1900",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EPI[[#This Row],[TREINADO EM]]+EPI[[#This Row],[VALIDADE]]</f>
        <v>45758</v>
      </c>
      <c r="K359">
        <v>1</v>
      </c>
      <c r="L359" t="s">
        <v>5</v>
      </c>
      <c r="M359" t="str">
        <f>VLOOKUP(EPI[[#This Row],[NOME]],'CADASTRO'!A:K,6,0)</f>
        <v>DESLIGADO</v>
      </c>
    </row>
    <row r="360" spans="1:14">
      <c r="A360" t="s">
        <v>516</v>
      </c>
      <c r="B360" t="s">
        <v>517</v>
      </c>
      <c r="C360" t="s">
        <v>76</v>
      </c>
      <c r="D360" t="s">
        <v>520</v>
      </c>
      <c r="E360" t="s">
        <v>152</v>
      </c>
      <c r="F360" t="str">
        <f>VLOOKUP(EPI[[#This Row],[NOME]],'CADASTRO'!A:K,5,0)</f>
        <v>OPERADOR LOGISTICO I</v>
      </c>
      <c r="G360" s="44">
        <v>45645</v>
      </c>
      <c r="H360" s="38">
        <v>365</v>
      </c>
      <c r="I3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IF(G749="01/01/1900",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EPI[[#This Row],[TREINADO EM]]+EPI[[#This Row],[VALIDADE]]</f>
        <v>46010</v>
      </c>
      <c r="K360">
        <v>1</v>
      </c>
      <c r="L360" t="s">
        <v>3</v>
      </c>
      <c r="M360" t="str">
        <f>VLOOKUP(EPI[[#This Row],[NOME]],'CADASTRO'!A:K,6,0)</f>
        <v>DESLIGADO</v>
      </c>
    </row>
    <row r="361" spans="1:14">
      <c r="A361" t="s">
        <v>516</v>
      </c>
      <c r="B361" t="s">
        <v>517</v>
      </c>
      <c r="C361" t="s">
        <v>381</v>
      </c>
      <c r="D361" t="s">
        <v>520</v>
      </c>
      <c r="E361" t="s">
        <v>150</v>
      </c>
      <c r="F361" t="str">
        <f>VLOOKUP(EPI[[#This Row],[NOME]],'CADASTRO'!A:K,5,0)</f>
        <v>TECNICO MECANICO II</v>
      </c>
      <c r="G361" s="44">
        <v>44928</v>
      </c>
      <c r="H361" s="38">
        <v>365</v>
      </c>
      <c r="I3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IF(G750="01/01/1900",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EPI[[#This Row],[TREINADO EM]]+EPI[[#This Row],[VALIDADE]]</f>
        <v>45293</v>
      </c>
      <c r="K361">
        <v>1</v>
      </c>
      <c r="L361" t="s">
        <v>5</v>
      </c>
      <c r="M361" t="str">
        <f>VLOOKUP(EPI[[#This Row],[NOME]],'CADASTRO'!A:K,6,0)</f>
        <v>DESLIGADO</v>
      </c>
    </row>
    <row r="362" spans="1:14">
      <c r="A362" t="s">
        <v>516</v>
      </c>
      <c r="B362" t="s">
        <v>517</v>
      </c>
      <c r="C362" t="s">
        <v>102</v>
      </c>
      <c r="D362" t="s">
        <v>520</v>
      </c>
      <c r="E362" t="s">
        <v>150</v>
      </c>
      <c r="F362" t="str">
        <f>VLOOKUP(EPI[[#This Row],[NOME]],'CADASTRO'!A:K,5,0)</f>
        <v>TECNICO MECANICO II</v>
      </c>
      <c r="G362" s="44">
        <v>45279</v>
      </c>
      <c r="H362" s="38">
        <v>365</v>
      </c>
      <c r="I3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IF(G751="01/01/1900",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EPI[[#This Row],[TREINADO EM]]+EPI[[#This Row],[VALIDADE]]</f>
        <v>45644</v>
      </c>
      <c r="K362">
        <v>1</v>
      </c>
      <c r="L362" t="s">
        <v>3</v>
      </c>
      <c r="M362" t="str">
        <f>VLOOKUP(EPI[[#This Row],[NOME]],'CADASTRO'!A:K,6,0)</f>
        <v>DESLIGADO</v>
      </c>
    </row>
    <row r="363" spans="1:14">
      <c r="A363" t="s">
        <v>516</v>
      </c>
      <c r="B363" t="s">
        <v>517</v>
      </c>
      <c r="C363" t="s">
        <v>381</v>
      </c>
      <c r="D363" t="s">
        <v>520</v>
      </c>
      <c r="E363" s="11" t="s">
        <v>407</v>
      </c>
      <c r="F363" t="str">
        <f>VLOOKUP(EPI[[#This Row],[NOME]],'CADASTRO'!A:K,5,0)</f>
        <v>TECNICO MECANICO II</v>
      </c>
      <c r="G363" s="44">
        <v>45784</v>
      </c>
      <c r="H363" s="38">
        <v>365</v>
      </c>
      <c r="I3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IF(G752="01/01/1900",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EPI[[#This Row],[TREINADO EM]]+EPI[[#This Row],[VALIDADE]]</f>
        <v>46149</v>
      </c>
      <c r="K363">
        <v>1</v>
      </c>
      <c r="L363" t="s">
        <v>5</v>
      </c>
      <c r="M363" t="str">
        <f>VLOOKUP(EPI[[#This Row],[NOME]],'CADASTRO'!A:K,6,0)</f>
        <v>ATIVO</v>
      </c>
    </row>
    <row r="364" spans="1:14">
      <c r="A364" t="s">
        <v>516</v>
      </c>
      <c r="B364" t="s">
        <v>517</v>
      </c>
      <c r="C364" t="s">
        <v>381</v>
      </c>
      <c r="D364" t="s">
        <v>520</v>
      </c>
      <c r="E364" s="34" t="s">
        <v>407</v>
      </c>
      <c r="F364" t="str">
        <f>VLOOKUP(EPI[[#This Row],[NOME]],'CADASTRO'!A:K,5,0)</f>
        <v>TECNICO MECANICO II</v>
      </c>
      <c r="G364" s="44">
        <v>46211.650092592601</v>
      </c>
      <c r="H364" s="38">
        <v>183</v>
      </c>
      <c r="I3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IF(G753="01/01/1900", "SEM REGISTRO",
                        IF((G364+H364)&gt;TODAY(), "NO PRAZO", "VENCIDO"
                        )
                    )
                )
            )
        )
    ),"N.A.")</f>
        <v>NO PRAZO</v>
      </c>
      <c r="J364" s="14">
        <f>EPI[[#This Row],[TREINADO EM]]+EPI[[#This Row],[VALIDADE]]</f>
        <v>46394.650092592601</v>
      </c>
      <c r="K364">
        <v>1</v>
      </c>
      <c r="L364" t="s">
        <v>3</v>
      </c>
      <c r="M364" t="str">
        <f>VLOOKUP(EPI[[#This Row],[NOME]],'CADASTRO'!A:K,6,0)</f>
        <v>ATIVO</v>
      </c>
      <c r="N364" s="63" t="s">
        <v>522</v>
      </c>
    </row>
    <row r="365" spans="1:14">
      <c r="A365" t="s">
        <v>516</v>
      </c>
      <c r="B365" t="s">
        <v>517</v>
      </c>
      <c r="C365" t="s">
        <v>381</v>
      </c>
      <c r="D365" t="s">
        <v>520</v>
      </c>
      <c r="E365" s="17" t="s">
        <v>409</v>
      </c>
      <c r="F365" t="str">
        <f>VLOOKUP(EPI[[#This Row],[NOME]],'CADASTRO'!A:K,5,0)</f>
        <v>OPERADOR LOGISTICO I</v>
      </c>
      <c r="G365" s="44">
        <v>45064</v>
      </c>
      <c r="H365" s="38">
        <v>365</v>
      </c>
      <c r="I3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IF(G754="01/01/1900",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EPI[[#This Row],[TREINADO EM]]+EPI[[#This Row],[VALIDADE]]</f>
        <v>45429</v>
      </c>
      <c r="K365">
        <v>1</v>
      </c>
      <c r="L365" t="s">
        <v>5</v>
      </c>
      <c r="M365" t="str">
        <f>VLOOKUP(EPI[[#This Row],[NOME]],'CADASTRO'!A:K,6,0)</f>
        <v>ATIVO</v>
      </c>
    </row>
    <row r="366" spans="1:14">
      <c r="A366" t="s">
        <v>516</v>
      </c>
      <c r="B366" t="s">
        <v>517</v>
      </c>
      <c r="C366" t="s">
        <v>102</v>
      </c>
      <c r="D366" t="s">
        <v>520</v>
      </c>
      <c r="E366" s="17" t="s">
        <v>409</v>
      </c>
      <c r="F366" t="str">
        <f>VLOOKUP(EPI[[#This Row],[NOME]],'CADASTRO'!A:K,5,0)</f>
        <v>OPERADOR LOGISTICO I</v>
      </c>
      <c r="G366" s="61">
        <v>45279</v>
      </c>
      <c r="H366" s="38">
        <v>365</v>
      </c>
      <c r="I3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IF(G755="01/01/1900", "SEM REGISTRO",
                        IF((G366+H366)&gt;TODAY(), "NO PRAZO", "VENCIDO"
                        )
                    )
                )
            )
        )
    ),"N.A.")</f>
        <v>HISTORICO</v>
      </c>
      <c r="J366" s="14">
        <f>EPI[[#This Row],[TREINADO EM]]+EPI[[#This Row],[VALIDADE]]</f>
        <v>45644</v>
      </c>
      <c r="K366">
        <v>1</v>
      </c>
      <c r="L366" t="s">
        <v>5</v>
      </c>
      <c r="M366" t="str">
        <f>VLOOKUP(EPI[[#This Row],[NOME]],'CADASTRO'!A:K,6,0)</f>
        <v>ATIVO</v>
      </c>
    </row>
    <row r="367" spans="1:14">
      <c r="A367" t="s">
        <v>516</v>
      </c>
      <c r="B367" t="s">
        <v>517</v>
      </c>
      <c r="C367" t="s">
        <v>76</v>
      </c>
      <c r="D367" t="s">
        <v>520</v>
      </c>
      <c r="E367" s="17" t="s">
        <v>409</v>
      </c>
      <c r="F367" t="str">
        <f>VLOOKUP(EPI[[#This Row],[NOME]],'CADASTRO'!A:K,5,0)</f>
        <v>OPERADOR LOGISTICO I</v>
      </c>
      <c r="G367" s="61">
        <v>45645</v>
      </c>
      <c r="H367" s="38">
        <v>365</v>
      </c>
      <c r="I3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IF(G756="01/01/1900",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EPI[[#This Row],[TREINADO EM]]+EPI[[#This Row],[VALIDADE]]</f>
        <v>46010</v>
      </c>
      <c r="K367">
        <v>1</v>
      </c>
      <c r="L367" t="s">
        <v>5</v>
      </c>
      <c r="M367" t="str">
        <f>VLOOKUP(EPI[[#This Row],[NOME]],'CADASTRO'!A:K,6,0)</f>
        <v>ATIVO</v>
      </c>
    </row>
    <row r="368" spans="1:14">
      <c r="A368" t="s">
        <v>516</v>
      </c>
      <c r="B368" t="s">
        <v>517</v>
      </c>
      <c r="C368" t="s">
        <v>381</v>
      </c>
      <c r="D368" t="s">
        <v>520</v>
      </c>
      <c r="E368" s="17" t="s">
        <v>409</v>
      </c>
      <c r="F368" t="str">
        <f>VLOOKUP(EPI[[#This Row],[NOME]],'CADASTRO'!A:K,5,0)</f>
        <v>OPERADOR LOGISTICO I</v>
      </c>
      <c r="G368" s="61">
        <v>46009</v>
      </c>
      <c r="H368" s="38">
        <v>365</v>
      </c>
      <c r="I3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IF(G757="01/01/1900", "SEM REGISTRO",
                        IF((G368+H368)&gt;TODAY(), "NO PRAZO", "VENCIDO"
                        )
                    )
                )
            )
        )
    ),"N.A.")</f>
        <v>NO PRAZO</v>
      </c>
      <c r="J368" s="14">
        <f>EPI[[#This Row],[TREINADO EM]]+EPI[[#This Row],[VALIDADE]]</f>
        <v>46374</v>
      </c>
      <c r="K368">
        <v>1</v>
      </c>
      <c r="L368" t="s">
        <v>3</v>
      </c>
      <c r="M368" t="str">
        <f>VLOOKUP(EPI[[#This Row],[NOME]],'CADASTRO'!A:K,6,0)</f>
        <v>ATIVO</v>
      </c>
      <c r="N368" s="63"/>
    </row>
    <row r="369" spans="1:14">
      <c r="A369" t="s">
        <v>516</v>
      </c>
      <c r="B369" t="s">
        <v>517</v>
      </c>
      <c r="C369" t="s">
        <v>102</v>
      </c>
      <c r="D369" t="s">
        <v>520</v>
      </c>
      <c r="E369" s="89" t="s">
        <v>149</v>
      </c>
      <c r="F369" t="str">
        <f>VLOOKUP(EPI[[#This Row],[NOME]],'CADASTRO'!A:K,5,0)</f>
        <v>OPERADOR LOGISTICO I</v>
      </c>
      <c r="G369" s="61">
        <v>45279</v>
      </c>
      <c r="H369" s="38">
        <v>365</v>
      </c>
      <c r="I3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IF(G758="01/01/1900",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EPI[[#This Row],[TREINADO EM]]+EPI[[#This Row],[VALIDADE]]</f>
        <v>45644</v>
      </c>
      <c r="K369">
        <v>1</v>
      </c>
      <c r="L369" t="s">
        <v>3</v>
      </c>
      <c r="M369" t="str">
        <f>VLOOKUP(EPI[[#This Row],[NOME]],'CADASTRO'!A:K,6,0)</f>
        <v>DESLIGADO</v>
      </c>
    </row>
    <row r="370" spans="1:14">
      <c r="A370" t="s">
        <v>516</v>
      </c>
      <c r="B370" t="s">
        <v>517</v>
      </c>
      <c r="C370" t="s">
        <v>381</v>
      </c>
      <c r="D370" t="s">
        <v>520</v>
      </c>
      <c r="E370" t="s">
        <v>144</v>
      </c>
      <c r="F370" t="str">
        <f>VLOOKUP(EPI[[#This Row],[NOME]],'CADASTRO'!A:K,5,0)</f>
        <v>AUXILIAR INDUSTRIAL</v>
      </c>
      <c r="G370" s="44">
        <v>44652</v>
      </c>
      <c r="H370" s="38">
        <v>365</v>
      </c>
      <c r="I3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IF(G759="01/01/1900",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EPI[[#This Row],[TREINADO EM]]+EPI[[#This Row],[VALIDADE]]</f>
        <v>45017</v>
      </c>
      <c r="K370">
        <v>1</v>
      </c>
      <c r="L370" t="s">
        <v>3</v>
      </c>
      <c r="M370" t="str">
        <f>VLOOKUP(EPI[[#This Row],[NOME]],'CADASTRO'!A:K,6,0)</f>
        <v>DESLIGADO</v>
      </c>
    </row>
    <row r="371" spans="1:14">
      <c r="A371" t="s">
        <v>516</v>
      </c>
      <c r="B371" t="s">
        <v>517</v>
      </c>
      <c r="C371" t="s">
        <v>381</v>
      </c>
      <c r="D371" t="s">
        <v>520</v>
      </c>
      <c r="E371" t="s">
        <v>141</v>
      </c>
      <c r="F371" t="str">
        <f>VLOOKUP(EPI[[#This Row],[NOME]],'CADASTRO'!A:K,5,0)</f>
        <v xml:space="preserve">ANALISTA CONTROLE QUALIDADE PL      </v>
      </c>
      <c r="G371" s="44">
        <v>45064</v>
      </c>
      <c r="H371" s="38">
        <v>365</v>
      </c>
      <c r="I3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IF(G760="01/01/1900",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EPI[[#This Row],[TREINADO EM]]+EPI[[#This Row],[VALIDADE]]</f>
        <v>45429</v>
      </c>
      <c r="K371">
        <v>1</v>
      </c>
      <c r="L371" t="s">
        <v>3</v>
      </c>
      <c r="M371" t="str">
        <f>VLOOKUP(EPI[[#This Row],[NOME]],'CADASTRO'!A:K,6,0)</f>
        <v>DESLIGADO</v>
      </c>
    </row>
    <row r="372" spans="1:14">
      <c r="A372" t="s">
        <v>516</v>
      </c>
      <c r="B372" t="s">
        <v>517</v>
      </c>
      <c r="C372" t="s">
        <v>381</v>
      </c>
      <c r="D372" t="s">
        <v>520</v>
      </c>
      <c r="E372" t="s">
        <v>481</v>
      </c>
      <c r="F372" t="str">
        <f>VLOOKUP(EPI[[#This Row],[NOME]],'CADASTRO'!A:K,5,0)</f>
        <v>ESTAGIARIO</v>
      </c>
      <c r="G372" s="44">
        <v>45936</v>
      </c>
      <c r="H372" s="38">
        <v>366</v>
      </c>
      <c r="I3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IF(G761="01/01/1900",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EPI[[#This Row],[TREINADO EM]]+EPI[[#This Row],[VALIDADE]]</f>
        <v>46302</v>
      </c>
      <c r="K372">
        <v>1</v>
      </c>
      <c r="L372" t="s">
        <v>3</v>
      </c>
      <c r="M372" t="str">
        <f>VLOOKUP(EPI[[#This Row],[NOME]],'CADASTRO'!A:K,6,0)</f>
        <v>TRANSFERIDO</v>
      </c>
    </row>
    <row r="373" spans="1:14">
      <c r="A373" t="s">
        <v>516</v>
      </c>
      <c r="B373" t="s">
        <v>517</v>
      </c>
      <c r="C373" t="s">
        <v>381</v>
      </c>
      <c r="D373" t="s">
        <v>520</v>
      </c>
      <c r="E373" s="1" t="s">
        <v>138</v>
      </c>
      <c r="F373" t="str">
        <f>VLOOKUP(EPI[[#This Row],[NOME]],'CADASTRO'!A:K,5,0)</f>
        <v>AUXILIAR INDUSTRIAL</v>
      </c>
      <c r="G373" s="44">
        <v>46009</v>
      </c>
      <c r="H373" s="38">
        <v>365</v>
      </c>
      <c r="I3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IF(G762="01/01/1900",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EPI[[#This Row],[TREINADO EM]]+EPI[[#This Row],[VALIDADE]]</f>
        <v>46374</v>
      </c>
      <c r="K373">
        <v>1</v>
      </c>
      <c r="L373" t="s">
        <v>3</v>
      </c>
      <c r="M373" t="str">
        <f>VLOOKUP(EPI[[#This Row],[NOME]],'CADASTRO'!A:K,6,0)</f>
        <v>DESLIGADO</v>
      </c>
      <c r="N373" s="63" t="s">
        <v>523</v>
      </c>
    </row>
    <row r="374" spans="1:14">
      <c r="A374" t="s">
        <v>516</v>
      </c>
      <c r="B374" t="s">
        <v>517</v>
      </c>
      <c r="C374" t="s">
        <v>381</v>
      </c>
      <c r="D374" t="s">
        <v>520</v>
      </c>
      <c r="E374" t="s">
        <v>410</v>
      </c>
      <c r="F374" t="str">
        <f>VLOOKUP(EPI[[#This Row],[NOME]],'CADASTRO'!A:K,5,0)</f>
        <v>ESTAGIARIO</v>
      </c>
      <c r="G374" s="44">
        <v>45936</v>
      </c>
      <c r="H374" s="38">
        <v>365</v>
      </c>
      <c r="I3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IF(G763="01/01/1900", "SEM REGISTRO",
                        IF((G374+H374)&gt;TODAY(), "NO PRAZO", "VENCIDO"
                        )
                    )
                )
            )
        )
    ),"N.A.")</f>
        <v>VENCIDO</v>
      </c>
      <c r="J374" s="14">
        <f>EPI[[#This Row],[TREINADO EM]]+EPI[[#This Row],[VALIDADE]]</f>
        <v>46301</v>
      </c>
      <c r="K374">
        <v>1</v>
      </c>
      <c r="L374" t="s">
        <v>3</v>
      </c>
      <c r="M374" t="str">
        <f>VLOOKUP(EPI[[#This Row],[NOME]],'CADASTRO'!A:K,6,0)</f>
        <v>ATIVO</v>
      </c>
    </row>
    <row r="375" spans="1:14">
      <c r="A375" t="s">
        <v>516</v>
      </c>
      <c r="B375" t="s">
        <v>517</v>
      </c>
      <c r="C375" t="s">
        <v>381</v>
      </c>
      <c r="D375" t="s">
        <v>520</v>
      </c>
      <c r="E375" t="s">
        <v>411</v>
      </c>
      <c r="F375" t="str">
        <f>VLOOKUP(EPI[[#This Row],[NOME]],'CADASTRO'!A:K,5,0)</f>
        <v>OPERADOR LOGISTICO II</v>
      </c>
      <c r="G375" s="44">
        <v>44652</v>
      </c>
      <c r="H375" s="38">
        <v>365</v>
      </c>
      <c r="I3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IF(G764="01/01/1900",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EPI[[#This Row],[TREINADO EM]]+EPI[[#This Row],[VALIDADE]]</f>
        <v>45017</v>
      </c>
      <c r="K375">
        <v>1</v>
      </c>
      <c r="L375" t="s">
        <v>5</v>
      </c>
      <c r="M375" t="str">
        <f>VLOOKUP(EPI[[#This Row],[NOME]],'CADASTRO'!A:K,6,0)</f>
        <v>ATIVO</v>
      </c>
    </row>
    <row r="376" spans="1:14">
      <c r="A376" t="s">
        <v>516</v>
      </c>
      <c r="B376" t="s">
        <v>517</v>
      </c>
      <c r="C376" t="s">
        <v>381</v>
      </c>
      <c r="D376" t="s">
        <v>520</v>
      </c>
      <c r="E376" t="s">
        <v>411</v>
      </c>
      <c r="F376" t="str">
        <f>VLOOKUP(EPI[[#This Row],[NOME]],'CADASTRO'!A:K,5,0)</f>
        <v>OPERADOR LOGISTICO II</v>
      </c>
      <c r="G376" s="44">
        <v>44928</v>
      </c>
      <c r="H376" s="38">
        <v>365</v>
      </c>
      <c r="I3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IF(G765="01/01/1900",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EPI[[#This Row],[TREINADO EM]]+EPI[[#This Row],[VALIDADE]]</f>
        <v>45293</v>
      </c>
      <c r="K376">
        <v>1</v>
      </c>
      <c r="L376" t="s">
        <v>5</v>
      </c>
      <c r="M376" t="str">
        <f>VLOOKUP(EPI[[#This Row],[NOME]],'CADASTRO'!A:K,6,0)</f>
        <v>ATIVO</v>
      </c>
    </row>
    <row r="377" spans="1:14">
      <c r="A377" t="s">
        <v>516</v>
      </c>
      <c r="B377" t="s">
        <v>517</v>
      </c>
      <c r="C377" t="s">
        <v>102</v>
      </c>
      <c r="D377" t="s">
        <v>520</v>
      </c>
      <c r="E377" t="s">
        <v>411</v>
      </c>
      <c r="F377" t="str">
        <f>VLOOKUP(EPI[[#This Row],[NOME]],'CADASTRO'!A:K,5,0)</f>
        <v>OPERADOR LOGISTICO II</v>
      </c>
      <c r="G377" s="44">
        <v>45279</v>
      </c>
      <c r="H377" s="38">
        <v>365</v>
      </c>
      <c r="I3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IF(G766="01/01/1900",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EPI[[#This Row],[TREINADO EM]]+EPI[[#This Row],[VALIDADE]]</f>
        <v>45644</v>
      </c>
      <c r="K377">
        <v>1</v>
      </c>
      <c r="L377" t="s">
        <v>5</v>
      </c>
      <c r="M377" t="str">
        <f>VLOOKUP(EPI[[#This Row],[NOME]],'CADASTRO'!A:K,6,0)</f>
        <v>ATIVO</v>
      </c>
    </row>
    <row r="378" spans="1:14">
      <c r="A378" t="s">
        <v>516</v>
      </c>
      <c r="B378" t="s">
        <v>517</v>
      </c>
      <c r="C378" t="s">
        <v>76</v>
      </c>
      <c r="D378" t="s">
        <v>520</v>
      </c>
      <c r="E378" t="s">
        <v>411</v>
      </c>
      <c r="F378" t="str">
        <f>VLOOKUP(EPI[[#This Row],[NOME]],'CADASTRO'!A:K,5,0)</f>
        <v>OPERADOR LOGISTICO II</v>
      </c>
      <c r="G378" s="44">
        <v>45645</v>
      </c>
      <c r="H378" s="38">
        <v>365</v>
      </c>
      <c r="I3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IF(G767="01/01/1900",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EPI[[#This Row],[TREINADO EM]]+EPI[[#This Row],[VALIDADE]]</f>
        <v>46010</v>
      </c>
      <c r="K378">
        <v>1</v>
      </c>
      <c r="L378" t="s">
        <v>5</v>
      </c>
      <c r="M378" t="str">
        <f>VLOOKUP(EPI[[#This Row],[NOME]],'CADASTRO'!A:K,6,0)</f>
        <v>ATIVO</v>
      </c>
    </row>
    <row r="379" spans="1:14">
      <c r="A379" t="s">
        <v>516</v>
      </c>
      <c r="B379" t="s">
        <v>517</v>
      </c>
      <c r="C379" t="s">
        <v>381</v>
      </c>
      <c r="D379" t="s">
        <v>520</v>
      </c>
      <c r="E379" s="31" t="s">
        <v>411</v>
      </c>
      <c r="F379" t="str">
        <f>VLOOKUP(EPI[[#This Row],[NOME]],'CADASTRO'!A:K,5,0)</f>
        <v>OPERADOR LOGISTICO II</v>
      </c>
      <c r="G379" s="44">
        <v>46009</v>
      </c>
      <c r="H379" s="38">
        <v>365</v>
      </c>
      <c r="I3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IF(G768="01/01/1900", "SEM REGISTRO",
                        IF((G379+H379)&gt;TODAY(), "NO PRAZO", "VENCIDO"
                        )
                    )
                )
            )
        )
    ),"N.A.")</f>
        <v>NO PRAZO</v>
      </c>
      <c r="J379" s="14">
        <f>EPI[[#This Row],[TREINADO EM]]+EPI[[#This Row],[VALIDADE]]</f>
        <v>46374</v>
      </c>
      <c r="K379">
        <v>1</v>
      </c>
      <c r="L379" t="s">
        <v>3</v>
      </c>
      <c r="M379" t="str">
        <f>VLOOKUP(EPI[[#This Row],[NOME]],'CADASTRO'!A:K,6,0)</f>
        <v>ATIVO</v>
      </c>
      <c r="N379" s="70"/>
    </row>
    <row r="380" spans="1:14">
      <c r="A380" t="s">
        <v>516</v>
      </c>
      <c r="B380" t="s">
        <v>517</v>
      </c>
      <c r="C380" t="s">
        <v>381</v>
      </c>
      <c r="D380" t="s">
        <v>520</v>
      </c>
      <c r="E380" t="s">
        <v>136</v>
      </c>
      <c r="F380" t="str">
        <f>VLOOKUP(EPI[[#This Row],[NOME]],'CADASTRO'!A:K,5,0)</f>
        <v>AUXILIAR INDUSTRIAL</v>
      </c>
      <c r="G380" s="44">
        <v>45861</v>
      </c>
      <c r="H380" s="38">
        <v>365</v>
      </c>
      <c r="I3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IF(G769="01/01/1900",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EPI[[#This Row],[TREINADO EM]]+EPI[[#This Row],[VALIDADE]]</f>
        <v>46226</v>
      </c>
      <c r="K380">
        <v>1</v>
      </c>
      <c r="L380" t="s">
        <v>3</v>
      </c>
      <c r="M380" t="str">
        <f>VLOOKUP(EPI[[#This Row],[NOME]],'CADASTRO'!A:K,6,0)</f>
        <v>DESLIGADO</v>
      </c>
    </row>
    <row r="381" spans="1:14">
      <c r="A381" t="s">
        <v>516</v>
      </c>
      <c r="B381" t="s">
        <v>517</v>
      </c>
      <c r="C381" t="s">
        <v>381</v>
      </c>
      <c r="D381" t="s">
        <v>520</v>
      </c>
      <c r="E381" t="s">
        <v>412</v>
      </c>
      <c r="F381" t="str">
        <f>VLOOKUP(EPI[[#This Row],[NOME]],'CADASTRO'!A:K,5,0)</f>
        <v>OPERADOR LOGISTICO I</v>
      </c>
      <c r="G381" s="44">
        <v>45630</v>
      </c>
      <c r="H381" s="38">
        <v>365</v>
      </c>
      <c r="I3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IF(G770="01/01/1900",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EPI[[#This Row],[TREINADO EM]]+EPI[[#This Row],[VALIDADE]]</f>
        <v>45995</v>
      </c>
      <c r="K381">
        <v>1</v>
      </c>
      <c r="L381" t="s">
        <v>5</v>
      </c>
      <c r="M381" t="str">
        <f>VLOOKUP(EPI[[#This Row],[NOME]],'CADASTRO'!A:K,6,0)</f>
        <v>DESLIGADO</v>
      </c>
    </row>
    <row r="382" spans="1:14">
      <c r="A382" t="s">
        <v>516</v>
      </c>
      <c r="B382" t="s">
        <v>517</v>
      </c>
      <c r="C382" t="s">
        <v>381</v>
      </c>
      <c r="D382" t="s">
        <v>520</v>
      </c>
      <c r="E382" s="10" t="s">
        <v>412</v>
      </c>
      <c r="F382" t="str">
        <f>VLOOKUP(EPI[[#This Row],[NOME]],'CADASTRO'!A:K,5,0)</f>
        <v>OPERADOR LOGISTICO I</v>
      </c>
      <c r="G382" s="44">
        <v>45854</v>
      </c>
      <c r="H382" s="38">
        <v>365</v>
      </c>
      <c r="I3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IF(G771="01/01/1900",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EPI[[#This Row],[TREINADO EM]]+EPI[[#This Row],[VALIDADE]]</f>
        <v>46219</v>
      </c>
      <c r="K382">
        <v>1</v>
      </c>
      <c r="L382" t="s">
        <v>5</v>
      </c>
      <c r="M382" t="str">
        <f>VLOOKUP(EPI[[#This Row],[NOME]],'CADASTRO'!A:K,6,0)</f>
        <v>DESLIGADO</v>
      </c>
    </row>
    <row r="383" spans="1:14">
      <c r="A383" t="s">
        <v>516</v>
      </c>
      <c r="B383" t="s">
        <v>517</v>
      </c>
      <c r="C383" t="s">
        <v>381</v>
      </c>
      <c r="D383" t="s">
        <v>520</v>
      </c>
      <c r="E383" t="s">
        <v>412</v>
      </c>
      <c r="F383" t="str">
        <f>VLOOKUP(EPI[[#This Row],[NOME]],'CADASTRO'!A:K,5,0)</f>
        <v>OPERADOR LOGISTICO I</v>
      </c>
      <c r="G383" s="44">
        <v>46008</v>
      </c>
      <c r="H383" s="38">
        <v>365</v>
      </c>
      <c r="I3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IF(G772="01/01/1900",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EPI[[#This Row],[TREINADO EM]]+EPI[[#This Row],[VALIDADE]]</f>
        <v>46373</v>
      </c>
      <c r="K383">
        <v>1</v>
      </c>
      <c r="L383" t="s">
        <v>3</v>
      </c>
      <c r="M383" t="str">
        <f>VLOOKUP(EPI[[#This Row],[NOME]],'CADASTRO'!A:K,6,0)</f>
        <v>DESLIGADO</v>
      </c>
      <c r="N383" s="63"/>
    </row>
    <row r="384" spans="1:14">
      <c r="A384" t="s">
        <v>516</v>
      </c>
      <c r="B384" t="s">
        <v>517</v>
      </c>
      <c r="C384" t="s">
        <v>381</v>
      </c>
      <c r="D384" t="s">
        <v>520</v>
      </c>
      <c r="E384" t="s">
        <v>33</v>
      </c>
      <c r="F384" t="str">
        <f>VLOOKUP(EPI[[#This Row],[NOME]],'CADASTRO'!A:K,5,0)</f>
        <v>COORDENADOR PRODUCAO</v>
      </c>
      <c r="G384" s="44">
        <v>45064</v>
      </c>
      <c r="H384" s="38">
        <v>365</v>
      </c>
      <c r="I3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IF(G773="01/01/1900",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EPI[[#This Row],[TREINADO EM]]+EPI[[#This Row],[VALIDADE]]</f>
        <v>45429</v>
      </c>
      <c r="K384">
        <v>1</v>
      </c>
      <c r="L384" t="s">
        <v>5</v>
      </c>
      <c r="M384" t="str">
        <f>VLOOKUP(EPI[[#This Row],[NOME]],'CADASTRO'!A:K,6,0)</f>
        <v>ATIVO</v>
      </c>
    </row>
    <row r="385" spans="1:14">
      <c r="A385" t="s">
        <v>516</v>
      </c>
      <c r="B385" t="s">
        <v>517</v>
      </c>
      <c r="C385" t="s">
        <v>102</v>
      </c>
      <c r="D385" t="s">
        <v>520</v>
      </c>
      <c r="E385" t="s">
        <v>33</v>
      </c>
      <c r="F385" t="str">
        <f>VLOOKUP(EPI[[#This Row],[NOME]],'CADASTRO'!A:K,5,0)</f>
        <v>COORDENADOR PRODUCAO</v>
      </c>
      <c r="G385" s="44">
        <v>45279</v>
      </c>
      <c r="H385" s="38">
        <v>365</v>
      </c>
      <c r="I3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IF(G774="01/01/1900",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EPI[[#This Row],[TREINADO EM]]+EPI[[#This Row],[VALIDADE]]</f>
        <v>45644</v>
      </c>
      <c r="K385">
        <v>1</v>
      </c>
      <c r="L385" t="s">
        <v>5</v>
      </c>
      <c r="M385" t="str">
        <f>VLOOKUP(EPI[[#This Row],[NOME]],'CADASTRO'!A:K,6,0)</f>
        <v>ATIVO</v>
      </c>
    </row>
    <row r="386" spans="1:14">
      <c r="A386" t="s">
        <v>516</v>
      </c>
      <c r="B386" t="s">
        <v>517</v>
      </c>
      <c r="C386" t="s">
        <v>381</v>
      </c>
      <c r="D386" t="s">
        <v>520</v>
      </c>
      <c r="E386" t="s">
        <v>33</v>
      </c>
      <c r="F386" t="str">
        <f>VLOOKUP(EPI[[#This Row],[NOME]],'CADASTRO'!A:K,5,0)</f>
        <v>COORDENADOR PRODUCAO</v>
      </c>
      <c r="G386" s="44">
        <v>45645</v>
      </c>
      <c r="H386" s="38">
        <v>365</v>
      </c>
      <c r="I3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IF(G775="01/01/1900",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EPI[[#This Row],[TREINADO EM]]+EPI[[#This Row],[VALIDADE]]</f>
        <v>46010</v>
      </c>
      <c r="K386">
        <v>1</v>
      </c>
      <c r="L386" t="s">
        <v>5</v>
      </c>
      <c r="M386" t="str">
        <f>VLOOKUP(EPI[[#This Row],[NOME]],'CADASTRO'!A:K,6,0)</f>
        <v>ATIVO</v>
      </c>
    </row>
    <row r="387" spans="1:14">
      <c r="A387" t="s">
        <v>516</v>
      </c>
      <c r="B387" t="s">
        <v>517</v>
      </c>
      <c r="C387" t="s">
        <v>381</v>
      </c>
      <c r="D387" t="s">
        <v>520</v>
      </c>
      <c r="E387" t="s">
        <v>33</v>
      </c>
      <c r="F387" t="str">
        <f>VLOOKUP(EPI[[#This Row],[NOME]],'CADASTRO'!A:K,5,0)</f>
        <v>COORDENADOR PRODUCAO</v>
      </c>
      <c r="G387" s="3">
        <v>46213.088333333297</v>
      </c>
      <c r="H387" s="38">
        <v>183</v>
      </c>
      <c r="I3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IF(G776="01/01/1900", "SEM REGISTRO",
                        IF((G387+H387)&gt;TODAY(), "NO PRAZO", "VENCIDO"
                        )
                    )
                )
            )
        )
    ),"N.A.")</f>
        <v>NO PRAZO</v>
      </c>
      <c r="J387" s="14">
        <f>EPI[[#This Row],[TREINADO EM]]+EPI[[#This Row],[VALIDADE]]</f>
        <v>46396.088333333297</v>
      </c>
      <c r="K387">
        <v>1</v>
      </c>
      <c r="L387" t="s">
        <v>3</v>
      </c>
      <c r="M387" t="str">
        <f>VLOOKUP(EPI[[#This Row],[NOME]],'CADASTRO'!A:K,6,0)</f>
        <v>ATIVO</v>
      </c>
    </row>
    <row r="388" spans="1:14">
      <c r="A388" t="s">
        <v>516</v>
      </c>
      <c r="B388" t="s">
        <v>517</v>
      </c>
      <c r="C388" t="s">
        <v>381</v>
      </c>
      <c r="D388" t="s">
        <v>520</v>
      </c>
      <c r="E388" t="s">
        <v>413</v>
      </c>
      <c r="F388" t="str">
        <f>VLOOKUP(EPI[[#This Row],[NOME]],'CADASTRO'!A:K,5,0)</f>
        <v>ANALISTA PRODUCAO JR</v>
      </c>
      <c r="G388" s="44">
        <v>44928</v>
      </c>
      <c r="H388" s="38">
        <v>365</v>
      </c>
      <c r="I3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IF(G777="01/01/1900",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EPI[[#This Row],[TREINADO EM]]+EPI[[#This Row],[VALIDADE]]</f>
        <v>45293</v>
      </c>
      <c r="K388">
        <v>1</v>
      </c>
      <c r="L388" t="s">
        <v>5</v>
      </c>
      <c r="M388" t="str">
        <f>VLOOKUP(EPI[[#This Row],[NOME]],'CADASTRO'!A:K,6,0)</f>
        <v>ATIVO</v>
      </c>
    </row>
    <row r="389" spans="1:14">
      <c r="A389" t="s">
        <v>516</v>
      </c>
      <c r="B389" t="s">
        <v>517</v>
      </c>
      <c r="C389" t="s">
        <v>102</v>
      </c>
      <c r="D389" t="s">
        <v>520</v>
      </c>
      <c r="E389" t="s">
        <v>413</v>
      </c>
      <c r="F389" t="str">
        <f>VLOOKUP(EPI[[#This Row],[NOME]],'CADASTRO'!A:K,5,0)</f>
        <v>ANALISTA PRODUCAO JR</v>
      </c>
      <c r="G389" s="44">
        <v>45279</v>
      </c>
      <c r="H389" s="38">
        <v>365</v>
      </c>
      <c r="I3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IF(G778="01/01/1900",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EPI[[#This Row],[TREINADO EM]]+EPI[[#This Row],[VALIDADE]]</f>
        <v>45644</v>
      </c>
      <c r="K389">
        <v>1</v>
      </c>
      <c r="L389" t="s">
        <v>5</v>
      </c>
      <c r="M389" t="str">
        <f>VLOOKUP(EPI[[#This Row],[NOME]],'CADASTRO'!A:K,6,0)</f>
        <v>ATIVO</v>
      </c>
    </row>
    <row r="390" spans="1:14">
      <c r="A390" t="s">
        <v>516</v>
      </c>
      <c r="B390" t="s">
        <v>517</v>
      </c>
      <c r="C390" t="s">
        <v>381</v>
      </c>
      <c r="D390" t="s">
        <v>520</v>
      </c>
      <c r="E390" t="s">
        <v>413</v>
      </c>
      <c r="F390" t="str">
        <f>VLOOKUP(EPI[[#This Row],[NOME]],'CADASTRO'!A:K,5,0)</f>
        <v>ANALISTA PRODUCAO JR</v>
      </c>
      <c r="G390" s="44">
        <v>45645</v>
      </c>
      <c r="H390" s="38">
        <v>365</v>
      </c>
      <c r="I3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IF(G779="01/01/1900",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EPI[[#This Row],[TREINADO EM]]+EPI[[#This Row],[VALIDADE]]</f>
        <v>46010</v>
      </c>
      <c r="K390">
        <v>1</v>
      </c>
      <c r="L390" t="s">
        <v>5</v>
      </c>
      <c r="M390" t="str">
        <f>VLOOKUP(EPI[[#This Row],[NOME]],'CADASTRO'!A:K,6,0)</f>
        <v>ATIVO</v>
      </c>
    </row>
    <row r="391" spans="1:14">
      <c r="A391" t="s">
        <v>516</v>
      </c>
      <c r="B391" t="s">
        <v>517</v>
      </c>
      <c r="C391" t="s">
        <v>381</v>
      </c>
      <c r="D391" t="s">
        <v>520</v>
      </c>
      <c r="E391" t="s">
        <v>413</v>
      </c>
      <c r="F391" t="str">
        <f>VLOOKUP(EPI[[#This Row],[NOME]],'CADASTRO'!A:K,5,0)</f>
        <v>ANALISTA PRODUCAO JR</v>
      </c>
      <c r="G391" s="44">
        <v>46006</v>
      </c>
      <c r="H391" s="38">
        <v>365</v>
      </c>
      <c r="I3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IF(G780="01/01/1900", "SEM REGISTRO",
                        IF((G391+H391)&gt;TODAY(), "NO PRAZO", "VENCIDO"
                        )
                    )
                )
            )
        )
    ),"N.A.")</f>
        <v>NO PRAZO</v>
      </c>
      <c r="J391" s="14">
        <f>EPI[[#This Row],[TREINADO EM]]+EPI[[#This Row],[VALIDADE]]</f>
        <v>46371</v>
      </c>
      <c r="K391">
        <v>1</v>
      </c>
      <c r="L391" t="s">
        <v>3</v>
      </c>
      <c r="M391" t="str">
        <f>VLOOKUP(EPI[[#This Row],[NOME]],'CADASTRO'!A:K,6,0)</f>
        <v>ATIVO</v>
      </c>
      <c r="N391" s="70"/>
    </row>
    <row r="392" spans="1:14">
      <c r="A392" t="s">
        <v>516</v>
      </c>
      <c r="B392" t="s">
        <v>517</v>
      </c>
      <c r="C392" t="s">
        <v>381</v>
      </c>
      <c r="D392" t="s">
        <v>520</v>
      </c>
      <c r="E392" t="s">
        <v>480</v>
      </c>
      <c r="F392" t="str">
        <f>VLOOKUP(EPI[[#This Row],[NOME]],'CADASTRO'!A:K,5,0)</f>
        <v>ANALISTA PROJETOS PL</v>
      </c>
      <c r="G392" s="44">
        <v>45001</v>
      </c>
      <c r="H392" s="38">
        <v>365</v>
      </c>
      <c r="I3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IF(G781="01/01/1900",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EPI[[#This Row],[TREINADO EM]]+EPI[[#This Row],[VALIDADE]]</f>
        <v>45366</v>
      </c>
      <c r="K392">
        <v>1</v>
      </c>
      <c r="L392" t="s">
        <v>5</v>
      </c>
      <c r="M392" t="str">
        <f>VLOOKUP(EPI[[#This Row],[NOME]],'CADASTRO'!A:K,6,0)</f>
        <v>TRANSFERIDO</v>
      </c>
    </row>
    <row r="393" spans="1:14">
      <c r="A393" t="s">
        <v>516</v>
      </c>
      <c r="B393" t="s">
        <v>517</v>
      </c>
      <c r="C393" t="s">
        <v>102</v>
      </c>
      <c r="D393" t="s">
        <v>520</v>
      </c>
      <c r="E393" t="s">
        <v>480</v>
      </c>
      <c r="F393" t="str">
        <f>VLOOKUP(EPI[[#This Row],[NOME]],'CADASTRO'!A:K,5,0)</f>
        <v>ANALISTA PROJETOS PL</v>
      </c>
      <c r="G393" s="44">
        <v>45547</v>
      </c>
      <c r="H393" s="38">
        <v>365</v>
      </c>
      <c r="I3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IF(G782="01/01/1900",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EPI[[#This Row],[TREINADO EM]]+EPI[[#This Row],[VALIDADE]]</f>
        <v>45912</v>
      </c>
      <c r="K393">
        <v>1</v>
      </c>
      <c r="L393" t="s">
        <v>3</v>
      </c>
      <c r="M393" t="str">
        <f>VLOOKUP(EPI[[#This Row],[NOME]],'CADASTRO'!A:K,6,0)</f>
        <v>TRANSFERIDO</v>
      </c>
    </row>
    <row r="394" spans="1:14">
      <c r="A394" t="s">
        <v>516</v>
      </c>
      <c r="B394" t="s">
        <v>517</v>
      </c>
      <c r="C394" t="s">
        <v>102</v>
      </c>
      <c r="D394" t="s">
        <v>520</v>
      </c>
      <c r="E394" t="s">
        <v>132</v>
      </c>
      <c r="F394" t="str">
        <f>VLOOKUP(EPI[[#This Row],[NOME]],'CADASTRO'!A:K,5,0)</f>
        <v>ANALISTA CONTROLE QUALIDADE JR</v>
      </c>
      <c r="G394" s="44">
        <v>45547</v>
      </c>
      <c r="H394" s="38">
        <v>365</v>
      </c>
      <c r="I3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IF(G783="01/01/1900",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EPI[[#This Row],[TREINADO EM]]+EPI[[#This Row],[VALIDADE]]</f>
        <v>45912</v>
      </c>
      <c r="K394">
        <v>1</v>
      </c>
      <c r="L394" t="s">
        <v>3</v>
      </c>
      <c r="M394" t="str">
        <f>VLOOKUP(EPI[[#This Row],[NOME]],'CADASTRO'!A:K,6,0)</f>
        <v>DESLIGADO</v>
      </c>
    </row>
    <row r="395" spans="1:14">
      <c r="A395" t="s">
        <v>516</v>
      </c>
      <c r="B395" t="s">
        <v>517</v>
      </c>
      <c r="C395" t="s">
        <v>381</v>
      </c>
      <c r="D395" t="s">
        <v>520</v>
      </c>
      <c r="E395" t="s">
        <v>415</v>
      </c>
      <c r="F395" t="str">
        <f>VLOOKUP(EPI[[#This Row],[NOME]],'CADASTRO'!A:K,5,0)</f>
        <v>ESTAGIARIO</v>
      </c>
      <c r="G395" s="44">
        <v>46091</v>
      </c>
      <c r="H395" s="38">
        <v>365</v>
      </c>
      <c r="I3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IF(G784="01/01/1900", "SEM REGISTRO",
                        IF((G395+H395)&gt;TODAY(), "NO PRAZO", "VENCIDO"
                        )
                    )
                )
            )
        )
    ),"N.A.")</f>
        <v>NO PRAZO</v>
      </c>
      <c r="J395" s="14">
        <f>EPI[[#This Row],[TREINADO EM]]+EPI[[#This Row],[VALIDADE]]</f>
        <v>46456</v>
      </c>
      <c r="K395">
        <v>0.5</v>
      </c>
      <c r="L395" t="s">
        <v>3</v>
      </c>
      <c r="M395" t="str">
        <f>VLOOKUP(EPI[[#This Row],[NOME]],'CADASTRO'!A:K,6,0)</f>
        <v>ATIVO</v>
      </c>
      <c r="N395" s="63" t="s">
        <v>527</v>
      </c>
    </row>
    <row r="396" spans="1:14">
      <c r="A396" t="s">
        <v>516</v>
      </c>
      <c r="B396" t="s">
        <v>517</v>
      </c>
      <c r="C396" t="s">
        <v>381</v>
      </c>
      <c r="D396" t="s">
        <v>520</v>
      </c>
      <c r="E396" t="s">
        <v>416</v>
      </c>
      <c r="F396" t="str">
        <f>VLOOKUP(EPI[[#This Row],[NOME]],'CADASTRO'!A:K,5,0)</f>
        <v>ENCARREGADO EXPEDICAO</v>
      </c>
      <c r="G396" s="44">
        <v>44928</v>
      </c>
      <c r="H396" s="38">
        <v>365</v>
      </c>
      <c r="I3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IF(G785="01/01/1900",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EPI[[#This Row],[TREINADO EM]]+EPI[[#This Row],[VALIDADE]]</f>
        <v>45293</v>
      </c>
      <c r="K396">
        <v>1</v>
      </c>
      <c r="L396" t="s">
        <v>5</v>
      </c>
      <c r="M396" t="str">
        <f>VLOOKUP(EPI[[#This Row],[NOME]],'CADASTRO'!A:K,6,0)</f>
        <v>ATIVO</v>
      </c>
    </row>
    <row r="397" spans="1:14">
      <c r="A397" t="s">
        <v>516</v>
      </c>
      <c r="B397" t="s">
        <v>517</v>
      </c>
      <c r="C397" t="s">
        <v>102</v>
      </c>
      <c r="D397" t="s">
        <v>520</v>
      </c>
      <c r="E397" t="s">
        <v>416</v>
      </c>
      <c r="F397" t="str">
        <f>VLOOKUP(EPI[[#This Row],[NOME]],'CADASTRO'!A:K,5,0)</f>
        <v>ENCARREGADO EXPEDICAO</v>
      </c>
      <c r="G397" s="44">
        <v>45279</v>
      </c>
      <c r="H397" s="38">
        <v>365</v>
      </c>
      <c r="I3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IF(G786="01/01/1900",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EPI[[#This Row],[TREINADO EM]]+EPI[[#This Row],[VALIDADE]]</f>
        <v>45644</v>
      </c>
      <c r="K397">
        <v>1</v>
      </c>
      <c r="L397" t="s">
        <v>5</v>
      </c>
      <c r="M397" t="str">
        <f>VLOOKUP(EPI[[#This Row],[NOME]],'CADASTRO'!A:K,6,0)</f>
        <v>ATIVO</v>
      </c>
    </row>
    <row r="398" spans="1:14">
      <c r="A398" t="s">
        <v>516</v>
      </c>
      <c r="B398" t="s">
        <v>517</v>
      </c>
      <c r="C398" t="s">
        <v>381</v>
      </c>
      <c r="D398" t="s">
        <v>520</v>
      </c>
      <c r="E398" t="s">
        <v>416</v>
      </c>
      <c r="F398" t="str">
        <f>VLOOKUP(EPI[[#This Row],[NOME]],'CADASTRO'!A:K,5,0)</f>
        <v>ENCARREGADO EXPEDICAO</v>
      </c>
      <c r="G398" s="44">
        <v>45645</v>
      </c>
      <c r="H398" s="38">
        <v>365</v>
      </c>
      <c r="I3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IF(G787="01/01/1900",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EPI[[#This Row],[TREINADO EM]]+EPI[[#This Row],[VALIDADE]]</f>
        <v>46010</v>
      </c>
      <c r="K398">
        <v>1</v>
      </c>
      <c r="L398" t="s">
        <v>5</v>
      </c>
      <c r="M398" t="str">
        <f>VLOOKUP(EPI[[#This Row],[NOME]],'CADASTRO'!A:K,6,0)</f>
        <v>ATIVO</v>
      </c>
    </row>
    <row r="399" spans="1:14">
      <c r="A399" t="s">
        <v>516</v>
      </c>
      <c r="B399" t="s">
        <v>517</v>
      </c>
      <c r="C399" t="s">
        <v>381</v>
      </c>
      <c r="D399" t="s">
        <v>520</v>
      </c>
      <c r="E399" t="s">
        <v>416</v>
      </c>
      <c r="F399" t="str">
        <f>VLOOKUP(EPI[[#This Row],[NOME]],'CADASTRO'!A:K,5,0)</f>
        <v>ENCARREGADO EXPEDICAO</v>
      </c>
      <c r="G399" s="44">
        <v>45882</v>
      </c>
      <c r="H399" s="38">
        <v>365</v>
      </c>
      <c r="I3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IF(G788="01/01/1900",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EPI[[#This Row],[TREINADO EM]]+EPI[[#This Row],[VALIDADE]]</f>
        <v>46247</v>
      </c>
      <c r="K399">
        <v>1</v>
      </c>
      <c r="L399" t="s">
        <v>5</v>
      </c>
      <c r="M399" t="str">
        <f>VLOOKUP(EPI[[#This Row],[NOME]],'CADASTRO'!A:K,6,0)</f>
        <v>ATIVO</v>
      </c>
    </row>
    <row r="400" spans="1:14">
      <c r="A400" t="s">
        <v>516</v>
      </c>
      <c r="B400" t="s">
        <v>517</v>
      </c>
      <c r="C400" t="s">
        <v>381</v>
      </c>
      <c r="D400" t="s">
        <v>520</v>
      </c>
      <c r="E400" s="11" t="s">
        <v>416</v>
      </c>
      <c r="F400" t="str">
        <f>VLOOKUP(EPI[[#This Row],[NOME]],'CADASTRO'!A:K,5,0)</f>
        <v>ENCARREGADO EXPEDICAO</v>
      </c>
      <c r="G400" s="44">
        <v>46289</v>
      </c>
      <c r="H400" s="38">
        <v>365</v>
      </c>
      <c r="I4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IF(G789="01/01/1900", "SEM REGISTRO",
                        IF((G400+H400)&gt;TODAY(), "NO PRAZO", "VENCIDO"
                        )
                    )
                )
            )
        )
    ),"N.A.")</f>
        <v>NO PRAZO</v>
      </c>
      <c r="J400" s="14">
        <f>EPI[[#This Row],[TREINADO EM]]+EPI[[#This Row],[VALIDADE]]</f>
        <v>46654</v>
      </c>
      <c r="K400">
        <v>1</v>
      </c>
      <c r="L400" t="s">
        <v>3</v>
      </c>
      <c r="M400" t="str">
        <f>VLOOKUP(EPI[[#This Row],[NOME]],'CADASTRO'!A:K,6,0)</f>
        <v>ATIVO</v>
      </c>
      <c r="N400" s="63"/>
    </row>
    <row r="401" spans="1:14">
      <c r="A401" t="s">
        <v>516</v>
      </c>
      <c r="B401" t="s">
        <v>517</v>
      </c>
      <c r="C401" t="s">
        <v>381</v>
      </c>
      <c r="D401" t="s">
        <v>520</v>
      </c>
      <c r="E401" t="s">
        <v>418</v>
      </c>
      <c r="F401" t="str">
        <f>VLOOKUP(EPI[[#This Row],[NOME]],'CADASTRO'!A:K,5,0)</f>
        <v>AUXILIAR INDUSTRIAL</v>
      </c>
      <c r="G401" s="44">
        <v>46009</v>
      </c>
      <c r="H401" s="38">
        <v>365</v>
      </c>
      <c r="I4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IF(G790="01/01/1900", "SEM REGISTRO",
                        IF((G401+H401)&gt;TODAY(), "NO PRAZO", "VENCIDO"
                        )
                    )
                )
            )
        )
    ),"N.A.")</f>
        <v>NO PRAZO</v>
      </c>
      <c r="J401" s="14">
        <f>EPI[[#This Row],[TREINADO EM]]+EPI[[#This Row],[VALIDADE]]</f>
        <v>46374</v>
      </c>
      <c r="K401">
        <v>1</v>
      </c>
      <c r="L401" t="s">
        <v>3</v>
      </c>
      <c r="M401" t="str">
        <f>VLOOKUP(EPI[[#This Row],[NOME]],'CADASTRO'!A:K,6,0)</f>
        <v>ATIVO</v>
      </c>
      <c r="N401" s="63" t="s">
        <v>523</v>
      </c>
    </row>
    <row r="402" spans="1:14">
      <c r="A402" t="s">
        <v>516</v>
      </c>
      <c r="B402" t="s">
        <v>517</v>
      </c>
      <c r="C402" t="s">
        <v>381</v>
      </c>
      <c r="D402" t="s">
        <v>520</v>
      </c>
      <c r="E402" s="88" t="s">
        <v>131</v>
      </c>
      <c r="F402" t="str">
        <f>VLOOKUP(EPI[[#This Row],[NOME]],'CADASTRO'!A:K,5,0)</f>
        <v>AUXILIAR INDUSTRIAL</v>
      </c>
      <c r="G402" s="97">
        <v>45847</v>
      </c>
      <c r="H402" s="38">
        <v>365</v>
      </c>
      <c r="I4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IF(G791="01/01/1900",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EPI[[#This Row],[TREINADO EM]]+EPI[[#This Row],[VALIDADE]]</f>
        <v>46212</v>
      </c>
      <c r="K402">
        <v>1</v>
      </c>
      <c r="L402" t="s">
        <v>3</v>
      </c>
      <c r="M402" t="str">
        <f>VLOOKUP(EPI[[#This Row],[NOME]],'CADASTRO'!A:K,6,0)</f>
        <v>DESLIGADO</v>
      </c>
    </row>
    <row r="403" spans="1:14">
      <c r="A403" t="s">
        <v>516</v>
      </c>
      <c r="B403" t="s">
        <v>517</v>
      </c>
      <c r="C403" t="s">
        <v>381</v>
      </c>
      <c r="D403" t="s">
        <v>520</v>
      </c>
      <c r="E403" t="s">
        <v>419</v>
      </c>
      <c r="F403" t="str">
        <f>VLOOKUP(EPI[[#This Row],[NOME]],'CADASTRO'!A:K,5,0)</f>
        <v>OPERADOR INDUSTRIAL II</v>
      </c>
      <c r="G403" s="44">
        <v>44928</v>
      </c>
      <c r="H403" s="38">
        <v>365</v>
      </c>
      <c r="I4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IF(G792="01/01/1900", "SEM REGISTRO",
                        IF((G403+H403)&gt;TODAY(), "NO PRAZO", "VENCIDO"
                        )
                    )
                )
            )
        )
    ),"N.A.")</f>
        <v>HISTORICO</v>
      </c>
      <c r="J403" s="14">
        <f>EPI[[#This Row],[TREINADO EM]]+EPI[[#This Row],[VALIDADE]]</f>
        <v>45293</v>
      </c>
      <c r="K403">
        <v>1</v>
      </c>
      <c r="L403" t="s">
        <v>5</v>
      </c>
      <c r="M403" t="str">
        <f>VLOOKUP(EPI[[#This Row],[NOME]],'CADASTRO'!A:K,6,0)</f>
        <v>ATIVO</v>
      </c>
    </row>
    <row r="404" spans="1:14">
      <c r="A404" t="s">
        <v>516</v>
      </c>
      <c r="B404" t="s">
        <v>517</v>
      </c>
      <c r="C404" t="s">
        <v>381</v>
      </c>
      <c r="D404" t="s">
        <v>520</v>
      </c>
      <c r="E404" t="s">
        <v>419</v>
      </c>
      <c r="F404" t="str">
        <f>VLOOKUP(EPI[[#This Row],[NOME]],'CADASTRO'!A:K,5,0)</f>
        <v>OPERADOR INDUSTRIAL II</v>
      </c>
      <c r="G404" s="44">
        <v>45568</v>
      </c>
      <c r="H404" s="38">
        <v>365</v>
      </c>
      <c r="I4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IF(G793="01/01/1900",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EPI[[#This Row],[TREINADO EM]]+EPI[[#This Row],[VALIDADE]]</f>
        <v>45933</v>
      </c>
      <c r="K404">
        <v>1</v>
      </c>
      <c r="L404" t="s">
        <v>5</v>
      </c>
      <c r="M404" t="str">
        <f>VLOOKUP(EPI[[#This Row],[NOME]],'CADASTRO'!A:K,6,0)</f>
        <v>ATIVO</v>
      </c>
    </row>
    <row r="405" spans="1:14">
      <c r="A405" t="s">
        <v>516</v>
      </c>
      <c r="B405" t="s">
        <v>517</v>
      </c>
      <c r="C405" t="s">
        <v>381</v>
      </c>
      <c r="D405" t="s">
        <v>520</v>
      </c>
      <c r="E405" t="s">
        <v>419</v>
      </c>
      <c r="F405" t="str">
        <f>VLOOKUP(EPI[[#This Row],[NOME]],'CADASTRO'!A:K,5,0)</f>
        <v>OPERADOR INDUSTRIAL II</v>
      </c>
      <c r="G405" s="44">
        <v>46009</v>
      </c>
      <c r="H405" s="38">
        <v>365</v>
      </c>
      <c r="I4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IF(G794="01/01/1900", "SEM REGISTRO",
                        IF((G405+H405)&gt;TODAY(), "NO PRAZO", "VENCIDO"
                        )
                    )
                )
            )
        )
    ),"N.A.")</f>
        <v>NO PRAZO</v>
      </c>
      <c r="J405" s="14">
        <f>EPI[[#This Row],[TREINADO EM]]+EPI[[#This Row],[VALIDADE]]</f>
        <v>46374</v>
      </c>
      <c r="K405">
        <v>1</v>
      </c>
      <c r="L405" t="s">
        <v>3</v>
      </c>
      <c r="M405" t="str">
        <f>VLOOKUP(EPI[[#This Row],[NOME]],'CADASTRO'!A:K,6,0)</f>
        <v>ATIVO</v>
      </c>
      <c r="N405" s="63" t="s">
        <v>523</v>
      </c>
    </row>
    <row r="406" spans="1:14">
      <c r="A406" t="s">
        <v>516</v>
      </c>
      <c r="B406" t="s">
        <v>517</v>
      </c>
      <c r="C406" t="s">
        <v>381</v>
      </c>
      <c r="D406" t="s">
        <v>520</v>
      </c>
      <c r="E406" t="s">
        <v>420</v>
      </c>
      <c r="F406" t="str">
        <f>VLOOKUP(EPI[[#This Row],[NOME]],'CADASTRO'!A:K,5,0)</f>
        <v>Almoxarife de Manutencao</v>
      </c>
      <c r="G406" s="3">
        <v>45950</v>
      </c>
      <c r="H406" s="38">
        <v>365</v>
      </c>
      <c r="I4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IF(G795="01/01/1900", "SEM REGISTRO",
                        IF((G406+H406)&gt;TODAY(), "NO PRAZO", "VENCIDO"
                        )
                    )
                )
            )
        )
    ),"N.A.")</f>
        <v>VENCIDO</v>
      </c>
      <c r="J406" s="14">
        <f>EPI[[#This Row],[TREINADO EM]]+EPI[[#This Row],[VALIDADE]]</f>
        <v>46315</v>
      </c>
      <c r="K406">
        <v>1</v>
      </c>
      <c r="L406" t="s">
        <v>3</v>
      </c>
      <c r="M406" t="str">
        <f>VLOOKUP(EPI[[#This Row],[NOME]],'CADASTRO'!A:K,6,0)</f>
        <v>ATIVO</v>
      </c>
    </row>
    <row r="407" spans="1:14">
      <c r="A407" t="s">
        <v>516</v>
      </c>
      <c r="B407" t="s">
        <v>517</v>
      </c>
      <c r="C407" t="s">
        <v>381</v>
      </c>
      <c r="D407" t="s">
        <v>520</v>
      </c>
      <c r="E407" s="11" t="s">
        <v>126</v>
      </c>
      <c r="F407" t="str">
        <f>VLOOKUP(EPI[[#This Row],[NOME]],'CADASTRO'!A:K,5,0)</f>
        <v>ESTAGIARIO</v>
      </c>
      <c r="G407" s="44">
        <v>45826</v>
      </c>
      <c r="H407" s="38">
        <v>365</v>
      </c>
      <c r="I4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IF(G796="01/01/1900",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EPI[[#This Row],[TREINADO EM]]+EPI[[#This Row],[VALIDADE]]</f>
        <v>46191</v>
      </c>
      <c r="K407">
        <v>1</v>
      </c>
      <c r="L407" t="s">
        <v>3</v>
      </c>
      <c r="M407" t="str">
        <f>VLOOKUP(EPI[[#This Row],[NOME]],'CADASTRO'!A:K,6,0)</f>
        <v>DESLIGADO</v>
      </c>
    </row>
    <row r="408" spans="1:14">
      <c r="A408" t="s">
        <v>516</v>
      </c>
      <c r="B408" t="s">
        <v>517</v>
      </c>
      <c r="C408" t="s">
        <v>381</v>
      </c>
      <c r="D408" t="s">
        <v>520</v>
      </c>
      <c r="E408" t="s">
        <v>423</v>
      </c>
      <c r="F408" t="str">
        <f>VLOOKUP(EPI[[#This Row],[NOME]],'CADASTRO'!A:K,5,0)</f>
        <v>AUXILIAR INDUSTRIAL</v>
      </c>
      <c r="G408" s="44">
        <v>45999</v>
      </c>
      <c r="H408" s="38">
        <v>365</v>
      </c>
      <c r="I4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IF(G797="01/01/1900",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EPI[[#This Row],[TREINADO EM]]+EPI[[#This Row],[VALIDADE]]</f>
        <v>46364</v>
      </c>
      <c r="K408">
        <v>1</v>
      </c>
      <c r="L408" t="s">
        <v>5</v>
      </c>
      <c r="M408" t="str">
        <f>VLOOKUP(EPI[[#This Row],[NOME]],'CADASTRO'!A:K,6,0)</f>
        <v>ATIVO</v>
      </c>
      <c r="N408" s="70"/>
    </row>
    <row r="409" spans="1:14">
      <c r="A409" t="s">
        <v>516</v>
      </c>
      <c r="B409" t="s">
        <v>517</v>
      </c>
      <c r="C409" t="s">
        <v>381</v>
      </c>
      <c r="D409" t="s">
        <v>520</v>
      </c>
      <c r="E409" t="s">
        <v>423</v>
      </c>
      <c r="F409" t="str">
        <f>VLOOKUP(EPI[[#This Row],[NOME]],'CADASTRO'!A:K,5,0)</f>
        <v>AUXILIAR INDUSTRIAL</v>
      </c>
      <c r="G409" s="44">
        <v>46009</v>
      </c>
      <c r="H409" s="38">
        <v>365</v>
      </c>
      <c r="I4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IF(G798="01/01/1900", "SEM REGISTRO",
                        IF((G409+H409)&gt;TODAY(), "NO PRAZO", "VENCIDO"
                        )
                    )
                )
            )
        )
    ),"N.A.")</f>
        <v>NO PRAZO</v>
      </c>
      <c r="J409" s="14">
        <f>EPI[[#This Row],[TREINADO EM]]+EPI[[#This Row],[VALIDADE]]</f>
        <v>46374</v>
      </c>
      <c r="K409">
        <v>1</v>
      </c>
      <c r="L409" t="s">
        <v>3</v>
      </c>
      <c r="M409" t="str">
        <f>VLOOKUP(EPI[[#This Row],[NOME]],'CADASTRO'!A:K,6,0)</f>
        <v>ATIVO</v>
      </c>
      <c r="N409" s="63" t="s">
        <v>523</v>
      </c>
    </row>
    <row r="410" spans="1:14">
      <c r="A410" t="s">
        <v>516</v>
      </c>
      <c r="B410" t="s">
        <v>517</v>
      </c>
      <c r="C410" t="s">
        <v>102</v>
      </c>
      <c r="D410" t="s">
        <v>520</v>
      </c>
      <c r="E410" t="s">
        <v>124</v>
      </c>
      <c r="F410" t="str">
        <f>VLOOKUP(EPI[[#This Row],[NOME]],'CADASTRO'!A:K,5,0)</f>
        <v>ANALISTA CONTROLE QUALIDADE JR</v>
      </c>
      <c r="G410" s="44">
        <v>45406</v>
      </c>
      <c r="H410" s="38">
        <v>365</v>
      </c>
      <c r="I4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IF(G799="01/01/1900",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EPI[[#This Row],[TREINADO EM]]+EPI[[#This Row],[VALIDADE]]</f>
        <v>45771</v>
      </c>
      <c r="K410">
        <v>1</v>
      </c>
      <c r="L410" t="s">
        <v>5</v>
      </c>
      <c r="M410" t="str">
        <f>VLOOKUP(EPI[[#This Row],[NOME]],'CADASTRO'!A:K,6,0)</f>
        <v>DESLIGADO</v>
      </c>
    </row>
    <row r="411" spans="1:14">
      <c r="A411" t="s">
        <v>516</v>
      </c>
      <c r="B411" t="s">
        <v>517</v>
      </c>
      <c r="C411" t="s">
        <v>381</v>
      </c>
      <c r="D411" t="s">
        <v>520</v>
      </c>
      <c r="E411" t="s">
        <v>124</v>
      </c>
      <c r="F411" t="str">
        <f>VLOOKUP(EPI[[#This Row],[NOME]],'CADASTRO'!A:K,5,0)</f>
        <v>ANALISTA CONTROLE QUALIDADE JR</v>
      </c>
      <c r="G411" s="44">
        <v>45645</v>
      </c>
      <c r="H411" s="38">
        <v>365</v>
      </c>
      <c r="I4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IF(G800="01/01/1900",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EPI[[#This Row],[TREINADO EM]]+EPI[[#This Row],[VALIDADE]]</f>
        <v>46010</v>
      </c>
      <c r="K411">
        <v>1</v>
      </c>
      <c r="L411" t="s">
        <v>3</v>
      </c>
      <c r="M411" t="str">
        <f>VLOOKUP(EPI[[#This Row],[NOME]],'CADASTRO'!A:K,6,0)</f>
        <v>DESLIGADO</v>
      </c>
    </row>
    <row r="412" spans="1:14">
      <c r="A412" t="s">
        <v>516</v>
      </c>
      <c r="B412" t="s">
        <v>517</v>
      </c>
      <c r="C412" t="s">
        <v>102</v>
      </c>
      <c r="D412" t="s">
        <v>520</v>
      </c>
      <c r="E412" t="s">
        <v>424</v>
      </c>
      <c r="F412" t="str">
        <f>VLOOKUP(EPI[[#This Row],[NOME]],'CADASTRO'!A:K,5,0)</f>
        <v>OPERADOR INDUSTRIAL III</v>
      </c>
      <c r="G412" s="44">
        <v>45302</v>
      </c>
      <c r="H412" s="38">
        <v>365</v>
      </c>
      <c r="I4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IF(G801="01/01/1900",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EPI[[#This Row],[TREINADO EM]]+EPI[[#This Row],[VALIDADE]]</f>
        <v>45667</v>
      </c>
      <c r="K412">
        <v>1</v>
      </c>
      <c r="L412" t="s">
        <v>5</v>
      </c>
      <c r="M412" t="str">
        <f>VLOOKUP(EPI[[#This Row],[NOME]],'CADASTRO'!A:K,6,0)</f>
        <v>ATIVO</v>
      </c>
    </row>
    <row r="413" spans="1:14">
      <c r="A413" t="s">
        <v>516</v>
      </c>
      <c r="B413" t="s">
        <v>517</v>
      </c>
      <c r="C413" t="s">
        <v>76</v>
      </c>
      <c r="D413" t="s">
        <v>520</v>
      </c>
      <c r="E413" t="s">
        <v>424</v>
      </c>
      <c r="F413" t="str">
        <f>VLOOKUP(EPI[[#This Row],[NOME]],'CADASTRO'!A:K,5,0)</f>
        <v>OPERADOR INDUSTRIAL III</v>
      </c>
      <c r="G413" s="44">
        <v>45645</v>
      </c>
      <c r="H413" s="38">
        <v>365</v>
      </c>
      <c r="I4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IF(G802="01/01/1900",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EPI[[#This Row],[TREINADO EM]]+EPI[[#This Row],[VALIDADE]]</f>
        <v>46010</v>
      </c>
      <c r="K413">
        <v>1</v>
      </c>
      <c r="L413" t="s">
        <v>5</v>
      </c>
      <c r="M413" t="str">
        <f>VLOOKUP(EPI[[#This Row],[NOME]],'CADASTRO'!A:K,6,0)</f>
        <v>ATIVO</v>
      </c>
    </row>
    <row r="414" spans="1:14">
      <c r="A414" t="s">
        <v>516</v>
      </c>
      <c r="B414" t="s">
        <v>517</v>
      </c>
      <c r="C414" t="s">
        <v>381</v>
      </c>
      <c r="D414" t="s">
        <v>520</v>
      </c>
      <c r="E414" t="s">
        <v>424</v>
      </c>
      <c r="F414" t="str">
        <f>VLOOKUP(EPI[[#This Row],[NOME]],'CADASTRO'!A:K,5,0)</f>
        <v>OPERADOR INDUSTRIAL III</v>
      </c>
      <c r="G414" s="44">
        <v>46009</v>
      </c>
      <c r="H414" s="38">
        <v>365</v>
      </c>
      <c r="I4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IF(G803="01/01/1900", "SEM REGISTRO",
                        IF((G414+H414)&gt;TODAY(), "NO PRAZO", "VENCIDO"
                        )
                    )
                )
            )
        )
    ),"N.A.")</f>
        <v>NO PRAZO</v>
      </c>
      <c r="J414" s="14">
        <f>EPI[[#This Row],[TREINADO EM]]+EPI[[#This Row],[VALIDADE]]</f>
        <v>46374</v>
      </c>
      <c r="K414">
        <v>1</v>
      </c>
      <c r="L414" t="s">
        <v>3</v>
      </c>
      <c r="M414" t="str">
        <f>VLOOKUP(EPI[[#This Row],[NOME]],'CADASTRO'!A:K,6,0)</f>
        <v>ATIVO</v>
      </c>
      <c r="N414" s="63" t="s">
        <v>523</v>
      </c>
    </row>
    <row r="415" spans="1:14">
      <c r="A415" t="s">
        <v>516</v>
      </c>
      <c r="B415" t="s">
        <v>517</v>
      </c>
      <c r="C415" t="s">
        <v>381</v>
      </c>
      <c r="D415" t="s">
        <v>520</v>
      </c>
      <c r="E415" t="s">
        <v>488</v>
      </c>
      <c r="F415" t="str">
        <f>VLOOKUP(EPI[[#This Row],[NOME]],'CADASTRO'!A:K,5,0)</f>
        <v>TECNICO ELETRONICO II</v>
      </c>
      <c r="G415" s="44">
        <v>46245.61210648148</v>
      </c>
      <c r="H415" s="38">
        <v>365</v>
      </c>
      <c r="I4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IF(G804="01/01/1900", "SEM REGISTRO",
                        IF((G415+H415)&gt;TODAY(), "NO PRAZO", "VENCIDO"
                        )
                    )
                )
            )
        )
    ),"N.A.")</f>
        <v>NO PRAZO</v>
      </c>
      <c r="J415" s="14">
        <f>EPI[[#This Row],[TREINADO EM]]+EPI[[#This Row],[VALIDADE]]</f>
        <v>46610.61210648148</v>
      </c>
      <c r="K415">
        <v>1</v>
      </c>
      <c r="L415" t="s">
        <v>3</v>
      </c>
      <c r="M415" t="str">
        <f>VLOOKUP(EPI[[#This Row],[NOME]],'CADASTRO'!A:K,6,0)</f>
        <v>ATIVO</v>
      </c>
      <c r="N415" s="63" t="s">
        <v>526</v>
      </c>
    </row>
    <row r="416" spans="1:14">
      <c r="A416" t="s">
        <v>516</v>
      </c>
      <c r="B416" t="s">
        <v>517</v>
      </c>
      <c r="C416" t="s">
        <v>381</v>
      </c>
      <c r="D416" t="s">
        <v>520</v>
      </c>
      <c r="E416" t="s">
        <v>425</v>
      </c>
      <c r="F416" t="str">
        <f>VLOOKUP(EPI[[#This Row],[NOME]],'CADASTRO'!A:K,5,0)</f>
        <v>ANALISTA LOGISTICA JR</v>
      </c>
      <c r="G416" s="44">
        <v>44652</v>
      </c>
      <c r="H416" s="38">
        <v>365</v>
      </c>
      <c r="I4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IF(G805="01/01/1900",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EPI[[#This Row],[TREINADO EM]]+EPI[[#This Row],[VALIDADE]]</f>
        <v>45017</v>
      </c>
      <c r="K416">
        <v>1</v>
      </c>
      <c r="L416" t="s">
        <v>5</v>
      </c>
      <c r="M416" t="str">
        <f>VLOOKUP(EPI[[#This Row],[NOME]],'CADASTRO'!A:K,6,0)</f>
        <v>ATIVO</v>
      </c>
    </row>
    <row r="417" spans="1:14">
      <c r="A417" t="s">
        <v>516</v>
      </c>
      <c r="B417" t="s">
        <v>517</v>
      </c>
      <c r="C417" t="s">
        <v>381</v>
      </c>
      <c r="D417" t="s">
        <v>520</v>
      </c>
      <c r="E417" t="s">
        <v>425</v>
      </c>
      <c r="F417" t="str">
        <f>VLOOKUP(EPI[[#This Row],[NOME]],'CADASTRO'!A:K,5,0)</f>
        <v>ANALISTA LOGISTICA JR</v>
      </c>
      <c r="G417" s="44">
        <v>45064</v>
      </c>
      <c r="H417" s="38">
        <v>365</v>
      </c>
      <c r="I4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IF(G806="01/01/1900",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EPI[[#This Row],[TREINADO EM]]+EPI[[#This Row],[VALIDADE]]</f>
        <v>45429</v>
      </c>
      <c r="K417">
        <v>1</v>
      </c>
      <c r="L417" t="s">
        <v>5</v>
      </c>
      <c r="M417" t="str">
        <f>VLOOKUP(EPI[[#This Row],[NOME]],'CADASTRO'!A:K,6,0)</f>
        <v>ATIVO</v>
      </c>
    </row>
    <row r="418" spans="1:14">
      <c r="A418" t="s">
        <v>516</v>
      </c>
      <c r="B418" t="s">
        <v>517</v>
      </c>
      <c r="C418" t="s">
        <v>102</v>
      </c>
      <c r="D418" t="s">
        <v>520</v>
      </c>
      <c r="E418" t="s">
        <v>425</v>
      </c>
      <c r="F418" t="str">
        <f>VLOOKUP(EPI[[#This Row],[NOME]],'CADASTRO'!A:K,5,0)</f>
        <v>ANALISTA LOGISTICA JR</v>
      </c>
      <c r="G418" s="44">
        <v>45279</v>
      </c>
      <c r="H418" s="38">
        <v>365</v>
      </c>
      <c r="I4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IF(G807="01/01/1900",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EPI[[#This Row],[TREINADO EM]]+EPI[[#This Row],[VALIDADE]]</f>
        <v>45644</v>
      </c>
      <c r="K418">
        <v>1</v>
      </c>
      <c r="L418" t="s">
        <v>5</v>
      </c>
      <c r="M418" t="str">
        <f>VLOOKUP(EPI[[#This Row],[NOME]],'CADASTRO'!A:K,6,0)</f>
        <v>ATIVO</v>
      </c>
    </row>
    <row r="419" spans="1:14">
      <c r="A419" t="s">
        <v>516</v>
      </c>
      <c r="B419" t="s">
        <v>517</v>
      </c>
      <c r="C419" t="s">
        <v>381</v>
      </c>
      <c r="D419" t="s">
        <v>520</v>
      </c>
      <c r="E419" t="s">
        <v>425</v>
      </c>
      <c r="F419" t="str">
        <f>VLOOKUP(EPI[[#This Row],[NOME]],'CADASTRO'!A:K,5,0)</f>
        <v>ANALISTA LOGISTICA JR</v>
      </c>
      <c r="G419" s="44">
        <v>45645</v>
      </c>
      <c r="H419" s="38">
        <v>365</v>
      </c>
      <c r="I4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IF(G808="01/01/1900",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EPI[[#This Row],[TREINADO EM]]+EPI[[#This Row],[VALIDADE]]</f>
        <v>46010</v>
      </c>
      <c r="K419">
        <v>1</v>
      </c>
      <c r="L419" t="s">
        <v>5</v>
      </c>
      <c r="M419" t="str">
        <f>VLOOKUP(EPI[[#This Row],[NOME]],'CADASTRO'!A:K,6,0)</f>
        <v>ATIVO</v>
      </c>
    </row>
    <row r="420" spans="1:14">
      <c r="A420" t="s">
        <v>516</v>
      </c>
      <c r="B420" t="s">
        <v>517</v>
      </c>
      <c r="C420" t="s">
        <v>381</v>
      </c>
      <c r="D420" t="s">
        <v>520</v>
      </c>
      <c r="E420" t="s">
        <v>425</v>
      </c>
      <c r="F420" t="str">
        <f>VLOOKUP(EPI[[#This Row],[NOME]],'CADASTRO'!A:K,5,0)</f>
        <v>ANALISTA LOGISTICA JR</v>
      </c>
      <c r="G420" s="44">
        <v>46008</v>
      </c>
      <c r="H420" s="38">
        <v>365</v>
      </c>
      <c r="I4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IF(G809="01/01/1900", "SEM REGISTRO",
                        IF((G420+H420)&gt;TODAY(), "NO PRAZO", "VENCIDO"
                        )
                    )
                )
            )
        )
    ),"N.A.")</f>
        <v>NO PRAZO</v>
      </c>
      <c r="J420" s="14">
        <f>EPI[[#This Row],[TREINADO EM]]+EPI[[#This Row],[VALIDADE]]</f>
        <v>46373</v>
      </c>
      <c r="K420">
        <v>1</v>
      </c>
      <c r="L420" t="s">
        <v>3</v>
      </c>
      <c r="M420" t="str">
        <f>VLOOKUP(EPI[[#This Row],[NOME]],'CADASTRO'!A:K,6,0)</f>
        <v>ATIVO</v>
      </c>
      <c r="N420" s="70"/>
    </row>
    <row r="421" spans="1:14">
      <c r="A421" t="s">
        <v>516</v>
      </c>
      <c r="B421" t="s">
        <v>517</v>
      </c>
      <c r="C421" t="s">
        <v>381</v>
      </c>
      <c r="D421" t="s">
        <v>520</v>
      </c>
      <c r="E421" t="s">
        <v>116</v>
      </c>
      <c r="F421" t="str">
        <f>VLOOKUP(EPI[[#This Row],[NOME]],'CADASTRO'!A:K,5,0)</f>
        <v>OPERADOR INDUSTRIAL I</v>
      </c>
      <c r="G421" s="44">
        <v>45197</v>
      </c>
      <c r="H421" s="38">
        <v>365</v>
      </c>
      <c r="I4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IF(G810="01/01/1900",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EPI[[#This Row],[TREINADO EM]]+EPI[[#This Row],[VALIDADE]]</f>
        <v>45562</v>
      </c>
      <c r="K421">
        <v>1</v>
      </c>
      <c r="L421" t="s">
        <v>5</v>
      </c>
      <c r="M421" t="str">
        <f>VLOOKUP(EPI[[#This Row],[NOME]],'CADASTRO'!A:K,6,0)</f>
        <v>DESLIGADO</v>
      </c>
    </row>
    <row r="422" spans="1:14">
      <c r="A422" t="s">
        <v>516</v>
      </c>
      <c r="B422" t="s">
        <v>517</v>
      </c>
      <c r="C422" t="s">
        <v>102</v>
      </c>
      <c r="D422" t="s">
        <v>520</v>
      </c>
      <c r="E422" t="s">
        <v>116</v>
      </c>
      <c r="F422" t="str">
        <f>VLOOKUP(EPI[[#This Row],[NOME]],'CADASTRO'!A:K,5,0)</f>
        <v>OPERADOR INDUSTRIAL I</v>
      </c>
      <c r="G422" s="44">
        <v>45279</v>
      </c>
      <c r="H422" s="38">
        <v>365</v>
      </c>
      <c r="I4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IF(G811="01/01/1900",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EPI[[#This Row],[TREINADO EM]]+EPI[[#This Row],[VALIDADE]]</f>
        <v>45644</v>
      </c>
      <c r="K422">
        <v>1</v>
      </c>
      <c r="L422" t="s">
        <v>5</v>
      </c>
      <c r="M422" t="str">
        <f>VLOOKUP(EPI[[#This Row],[NOME]],'CADASTRO'!A:K,6,0)</f>
        <v>DESLIGADO</v>
      </c>
    </row>
    <row r="423" spans="1:14">
      <c r="A423" t="s">
        <v>516</v>
      </c>
      <c r="B423" t="s">
        <v>517</v>
      </c>
      <c r="C423" t="s">
        <v>381</v>
      </c>
      <c r="D423" t="s">
        <v>520</v>
      </c>
      <c r="E423" t="s">
        <v>116</v>
      </c>
      <c r="F423" t="str">
        <f>VLOOKUP(EPI[[#This Row],[NOME]],'CADASTRO'!A:K,5,0)</f>
        <v>OPERADOR INDUSTRIAL I</v>
      </c>
      <c r="G423" s="44">
        <v>45589</v>
      </c>
      <c r="H423" s="38">
        <v>365</v>
      </c>
      <c r="I4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IF(G812="01/01/1900",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EPI[[#This Row],[TREINADO EM]]+EPI[[#This Row],[VALIDADE]]</f>
        <v>45954</v>
      </c>
      <c r="K423">
        <v>1</v>
      </c>
      <c r="L423" t="s">
        <v>5</v>
      </c>
      <c r="M423" t="str">
        <f>VLOOKUP(EPI[[#This Row],[NOME]],'CADASTRO'!A:K,6,0)</f>
        <v>DESLIGADO</v>
      </c>
    </row>
    <row r="424" spans="1:14">
      <c r="A424" t="s">
        <v>516</v>
      </c>
      <c r="B424" t="s">
        <v>517</v>
      </c>
      <c r="C424" t="s">
        <v>76</v>
      </c>
      <c r="D424" t="s">
        <v>520</v>
      </c>
      <c r="E424" t="s">
        <v>116</v>
      </c>
      <c r="F424" t="str">
        <f>VLOOKUP(EPI[[#This Row],[NOME]],'CADASTRO'!A:K,5,0)</f>
        <v>OPERADOR INDUSTRIAL I</v>
      </c>
      <c r="G424" s="44">
        <v>45645</v>
      </c>
      <c r="H424" s="38">
        <v>365</v>
      </c>
      <c r="I4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IF(G813="01/01/1900",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EPI[[#This Row],[TREINADO EM]]+EPI[[#This Row],[VALIDADE]]</f>
        <v>46010</v>
      </c>
      <c r="K424">
        <v>1</v>
      </c>
      <c r="L424" t="s">
        <v>3</v>
      </c>
      <c r="M424" t="str">
        <f>VLOOKUP(EPI[[#This Row],[NOME]],'CADASTRO'!A:K,6,0)</f>
        <v>DESLIGADO</v>
      </c>
    </row>
    <row r="425" spans="1:14">
      <c r="A425" t="s">
        <v>516</v>
      </c>
      <c r="B425" t="s">
        <v>517</v>
      </c>
      <c r="C425" t="s">
        <v>381</v>
      </c>
      <c r="D425" t="s">
        <v>520</v>
      </c>
      <c r="E425" t="s">
        <v>338</v>
      </c>
      <c r="F425" t="str">
        <f>VLOOKUP(EPI[[#This Row],[NOME]],'CADASTRO'!A:K,5,0)</f>
        <v>LIDER DE TURNO</v>
      </c>
      <c r="G425" s="44">
        <v>44928</v>
      </c>
      <c r="H425" s="38">
        <v>365</v>
      </c>
      <c r="I4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IF(G814="01/01/1900",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EPI[[#This Row],[TREINADO EM]]+EPI[[#This Row],[VALIDADE]]</f>
        <v>45293</v>
      </c>
      <c r="K425">
        <v>1</v>
      </c>
      <c r="L425" t="s">
        <v>5</v>
      </c>
      <c r="M425" t="str">
        <f>VLOOKUP(EPI[[#This Row],[NOME]],'CADASTRO'!A:K,6,0)</f>
        <v>ATIVO</v>
      </c>
    </row>
    <row r="426" spans="1:14">
      <c r="A426" t="s">
        <v>516</v>
      </c>
      <c r="B426" t="s">
        <v>517</v>
      </c>
      <c r="C426" t="s">
        <v>102</v>
      </c>
      <c r="D426" t="s">
        <v>520</v>
      </c>
      <c r="E426" t="s">
        <v>338</v>
      </c>
      <c r="F426" t="str">
        <f>VLOOKUP(EPI[[#This Row],[NOME]],'CADASTRO'!A:K,5,0)</f>
        <v>LIDER DE TURNO</v>
      </c>
      <c r="G426" s="44">
        <v>45279</v>
      </c>
      <c r="H426" s="38">
        <v>365</v>
      </c>
      <c r="I4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IF(G815="01/01/1900",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EPI[[#This Row],[TREINADO EM]]+EPI[[#This Row],[VALIDADE]]</f>
        <v>45644</v>
      </c>
      <c r="K426">
        <v>1</v>
      </c>
      <c r="L426" t="s">
        <v>5</v>
      </c>
      <c r="M426" t="str">
        <f>VLOOKUP(EPI[[#This Row],[NOME]],'CADASTRO'!A:K,6,0)</f>
        <v>ATIVO</v>
      </c>
    </row>
    <row r="427" spans="1:14">
      <c r="A427" t="s">
        <v>516</v>
      </c>
      <c r="B427" t="s">
        <v>517</v>
      </c>
      <c r="C427" t="s">
        <v>381</v>
      </c>
      <c r="D427" t="s">
        <v>520</v>
      </c>
      <c r="E427" t="s">
        <v>338</v>
      </c>
      <c r="F427" t="str">
        <f>VLOOKUP(EPI[[#This Row],[NOME]],'CADASTRO'!A:K,5,0)</f>
        <v>LIDER DE TURNO</v>
      </c>
      <c r="G427" s="44">
        <v>45645</v>
      </c>
      <c r="H427" s="38">
        <v>365</v>
      </c>
      <c r="I4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IF(G816="01/01/1900",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EPI[[#This Row],[TREINADO EM]]+EPI[[#This Row],[VALIDADE]]</f>
        <v>46010</v>
      </c>
      <c r="K427">
        <v>1</v>
      </c>
      <c r="L427" t="s">
        <v>5</v>
      </c>
      <c r="M427" t="str">
        <f>VLOOKUP(EPI[[#This Row],[NOME]],'CADASTRO'!A:K,6,0)</f>
        <v>ATIVO</v>
      </c>
    </row>
    <row r="428" spans="1:14">
      <c r="A428" t="s">
        <v>516</v>
      </c>
      <c r="B428" t="s">
        <v>517</v>
      </c>
      <c r="C428" t="s">
        <v>381</v>
      </c>
      <c r="D428" t="s">
        <v>520</v>
      </c>
      <c r="E428" t="s">
        <v>338</v>
      </c>
      <c r="F428" t="str">
        <f>VLOOKUP(EPI[[#This Row],[NOME]],'CADASTRO'!A:K,5,0)</f>
        <v>LIDER DE TURNO</v>
      </c>
      <c r="G428" s="44">
        <v>46006</v>
      </c>
      <c r="H428" s="38">
        <v>365</v>
      </c>
      <c r="I4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IF(G817="01/01/1900",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EPI[[#This Row],[TREINADO EM]]+EPI[[#This Row],[VALIDADE]]</f>
        <v>46371</v>
      </c>
      <c r="K428">
        <v>1</v>
      </c>
      <c r="L428" t="s">
        <v>3</v>
      </c>
      <c r="M428" t="str">
        <f>VLOOKUP(EPI[[#This Row],[NOME]],'CADASTRO'!A:K,6,0)</f>
        <v>ATIVO</v>
      </c>
      <c r="N428" s="70"/>
    </row>
    <row r="429" spans="1:14">
      <c r="A429" t="s">
        <v>516</v>
      </c>
      <c r="B429" t="s">
        <v>517</v>
      </c>
      <c r="C429" t="s">
        <v>381</v>
      </c>
      <c r="D429" t="s">
        <v>520</v>
      </c>
      <c r="E429" s="88" t="s">
        <v>110</v>
      </c>
      <c r="F429" t="str">
        <f>VLOOKUP(EPI[[#This Row],[NOME]],'CADASTRO'!A:K,5,0)</f>
        <v>OPERADOR INDUSTRIAL I</v>
      </c>
      <c r="G429" s="97">
        <v>45847</v>
      </c>
      <c r="H429" s="38">
        <v>365</v>
      </c>
      <c r="I4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IF(G818="01/01/1900",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EPI[[#This Row],[TREINADO EM]]+EPI[[#This Row],[VALIDADE]]</f>
        <v>46212</v>
      </c>
      <c r="K429">
        <v>1</v>
      </c>
      <c r="L429" t="s">
        <v>3</v>
      </c>
      <c r="M429" t="str">
        <f>VLOOKUP(EPI[[#This Row],[NOME]],'CADASTRO'!A:K,6,0)</f>
        <v>DESLIGADO</v>
      </c>
    </row>
    <row r="430" spans="1:14">
      <c r="A430" t="s">
        <v>516</v>
      </c>
      <c r="B430" t="s">
        <v>517</v>
      </c>
      <c r="C430" t="s">
        <v>381</v>
      </c>
      <c r="D430" t="s">
        <v>520</v>
      </c>
      <c r="E430" t="s">
        <v>45</v>
      </c>
      <c r="F430" t="str">
        <f>VLOOKUP(EPI[[#This Row],[NOME]],'CADASTRO'!A:K,5,0)</f>
        <v>COORDENADOR PRODUCAO</v>
      </c>
      <c r="G430" s="44">
        <v>45092</v>
      </c>
      <c r="H430" s="38">
        <v>365</v>
      </c>
      <c r="I4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IF(G819="01/01/1900",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EPI[[#This Row],[TREINADO EM]]+EPI[[#This Row],[VALIDADE]]</f>
        <v>45457</v>
      </c>
      <c r="K430">
        <v>1</v>
      </c>
      <c r="L430" t="s">
        <v>5</v>
      </c>
      <c r="M430" t="str">
        <f>VLOOKUP(EPI[[#This Row],[NOME]],'CADASTRO'!A:K,6,0)</f>
        <v>TRANSFERIDO</v>
      </c>
    </row>
    <row r="431" spans="1:14">
      <c r="A431" t="s">
        <v>516</v>
      </c>
      <c r="B431" t="s">
        <v>517</v>
      </c>
      <c r="C431" t="s">
        <v>102</v>
      </c>
      <c r="D431" t="s">
        <v>520</v>
      </c>
      <c r="E431" t="s">
        <v>45</v>
      </c>
      <c r="F431" t="str">
        <f>VLOOKUP(EPI[[#This Row],[NOME]],'CADASTRO'!A:K,5,0)</f>
        <v>COORDENADOR PRODUCAO</v>
      </c>
      <c r="G431" s="44">
        <v>45279</v>
      </c>
      <c r="H431" s="38">
        <v>365</v>
      </c>
      <c r="I4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IF(G820="01/01/1900",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EPI[[#This Row],[TREINADO EM]]+EPI[[#This Row],[VALIDADE]]</f>
        <v>45644</v>
      </c>
      <c r="K431">
        <v>1</v>
      </c>
      <c r="L431" t="s">
        <v>5</v>
      </c>
      <c r="M431" t="str">
        <f>VLOOKUP(EPI[[#This Row],[NOME]],'CADASTRO'!A:K,6,0)</f>
        <v>TRANSFERIDO</v>
      </c>
    </row>
    <row r="432" spans="1:14">
      <c r="A432" t="s">
        <v>516</v>
      </c>
      <c r="B432" t="s">
        <v>517</v>
      </c>
      <c r="C432" t="s">
        <v>381</v>
      </c>
      <c r="D432" t="s">
        <v>520</v>
      </c>
      <c r="E432" t="s">
        <v>45</v>
      </c>
      <c r="F432" t="str">
        <f>VLOOKUP(EPI[[#This Row],[NOME]],'CADASTRO'!A:K,5,0)</f>
        <v>COORDENADOR PRODUCAO</v>
      </c>
      <c r="G432" s="44">
        <v>46009</v>
      </c>
      <c r="H432" s="38">
        <v>365</v>
      </c>
      <c r="I4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IF(G821="01/01/1900",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EPI[[#This Row],[TREINADO EM]]+EPI[[#This Row],[VALIDADE]]</f>
        <v>46374</v>
      </c>
      <c r="K432">
        <v>1</v>
      </c>
      <c r="L432" t="s">
        <v>3</v>
      </c>
      <c r="M432" t="str">
        <f>VLOOKUP(EPI[[#This Row],[NOME]],'CADASTRO'!A:K,6,0)</f>
        <v>TRANSFERIDO</v>
      </c>
      <c r="N432" s="63" t="s">
        <v>523</v>
      </c>
    </row>
    <row r="433" spans="1:14">
      <c r="A433" t="s">
        <v>516</v>
      </c>
      <c r="B433" t="s">
        <v>517</v>
      </c>
      <c r="C433" t="s">
        <v>381</v>
      </c>
      <c r="D433" t="s">
        <v>520</v>
      </c>
      <c r="E433" t="s">
        <v>109</v>
      </c>
      <c r="F433" t="str">
        <f>VLOOKUP(EPI[[#This Row],[NOME]],'CADASTRO'!A:K,5,0)</f>
        <v>OPERADOR INDUSTRIAL I</v>
      </c>
      <c r="G433" s="44">
        <v>45882</v>
      </c>
      <c r="H433" s="38">
        <v>365</v>
      </c>
      <c r="I4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IF(G822="01/01/1900",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EPI[[#This Row],[TREINADO EM]]+EPI[[#This Row],[VALIDADE]]</f>
        <v>46247</v>
      </c>
      <c r="K433">
        <v>1</v>
      </c>
      <c r="L433" t="s">
        <v>3</v>
      </c>
      <c r="M433" t="str">
        <f>VLOOKUP(EPI[[#This Row],[NOME]],'CADASTRO'!A:K,6,0)</f>
        <v>DESLIGADO</v>
      </c>
    </row>
    <row r="434" spans="1:14">
      <c r="A434" t="s">
        <v>516</v>
      </c>
      <c r="B434" t="s">
        <v>517</v>
      </c>
      <c r="C434" t="s">
        <v>381</v>
      </c>
      <c r="D434" t="s">
        <v>520</v>
      </c>
      <c r="E434" t="s">
        <v>107</v>
      </c>
      <c r="F434" t="str">
        <f>VLOOKUP(EPI[[#This Row],[NOME]],'CADASTRO'!A:K,5,0)</f>
        <v>TECNICO MECANICO II</v>
      </c>
      <c r="G434" s="44">
        <v>44928</v>
      </c>
      <c r="H434" s="38">
        <v>365</v>
      </c>
      <c r="I4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IF(G823="01/01/1900",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EPI[[#This Row],[TREINADO EM]]+EPI[[#This Row],[VALIDADE]]</f>
        <v>45293</v>
      </c>
      <c r="K434">
        <v>1</v>
      </c>
      <c r="L434" t="s">
        <v>5</v>
      </c>
      <c r="M434" t="str">
        <f>VLOOKUP(EPI[[#This Row],[NOME]],'CADASTRO'!A:K,6,0)</f>
        <v>DESLIGADO</v>
      </c>
    </row>
    <row r="435" spans="1:14">
      <c r="A435" t="s">
        <v>516</v>
      </c>
      <c r="B435" t="s">
        <v>517</v>
      </c>
      <c r="C435" t="s">
        <v>102</v>
      </c>
      <c r="D435" t="s">
        <v>520</v>
      </c>
      <c r="E435" t="s">
        <v>107</v>
      </c>
      <c r="F435" t="str">
        <f>VLOOKUP(EPI[[#This Row],[NOME]],'CADASTRO'!A:K,5,0)</f>
        <v>TECNICO MECANICO II</v>
      </c>
      <c r="G435" s="44">
        <v>45279</v>
      </c>
      <c r="H435" s="38">
        <v>365</v>
      </c>
      <c r="I4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IF(G824="01/01/1900",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EPI[[#This Row],[TREINADO EM]]+EPI[[#This Row],[VALIDADE]]</f>
        <v>45644</v>
      </c>
      <c r="K435">
        <v>1</v>
      </c>
      <c r="L435" t="s">
        <v>3</v>
      </c>
      <c r="M435" t="str">
        <f>VLOOKUP(EPI[[#This Row],[NOME]],'CADASTRO'!A:K,6,0)</f>
        <v>DESLIGADO</v>
      </c>
    </row>
    <row r="436" spans="1:14">
      <c r="A436" t="s">
        <v>516</v>
      </c>
      <c r="B436" t="s">
        <v>517</v>
      </c>
      <c r="C436" t="s">
        <v>381</v>
      </c>
      <c r="D436" t="s">
        <v>520</v>
      </c>
      <c r="E436" t="s">
        <v>106</v>
      </c>
      <c r="F436" t="str">
        <f>VLOOKUP(EPI[[#This Row],[NOME]],'CADASTRO'!A:K,5,0)</f>
        <v>OPERADOR INDUSTRIAL II</v>
      </c>
      <c r="G436" s="44">
        <v>45064</v>
      </c>
      <c r="H436" s="38">
        <v>365</v>
      </c>
      <c r="I4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IF(G825="01/01/1900",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EPI[[#This Row],[TREINADO EM]]+EPI[[#This Row],[VALIDADE]]</f>
        <v>45429</v>
      </c>
      <c r="K436">
        <v>1</v>
      </c>
      <c r="L436" t="s">
        <v>5</v>
      </c>
      <c r="M436" t="str">
        <f>VLOOKUP(EPI[[#This Row],[NOME]],'CADASTRO'!A:K,6,0)</f>
        <v>DESLIGADO</v>
      </c>
    </row>
    <row r="437" spans="1:14">
      <c r="A437" t="s">
        <v>516</v>
      </c>
      <c r="B437" t="s">
        <v>517</v>
      </c>
      <c r="C437" t="s">
        <v>102</v>
      </c>
      <c r="D437" t="s">
        <v>520</v>
      </c>
      <c r="E437" t="s">
        <v>106</v>
      </c>
      <c r="F437" t="str">
        <f>VLOOKUP(EPI[[#This Row],[NOME]],'CADASTRO'!A:K,5,0)</f>
        <v>OPERADOR INDUSTRIAL II</v>
      </c>
      <c r="G437" s="44">
        <v>45279</v>
      </c>
      <c r="H437" s="38">
        <v>365</v>
      </c>
      <c r="I4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IF(G826="01/01/1900",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EPI[[#This Row],[TREINADO EM]]+EPI[[#This Row],[VALIDADE]]</f>
        <v>45644</v>
      </c>
      <c r="K437">
        <v>1</v>
      </c>
      <c r="L437" t="s">
        <v>3</v>
      </c>
      <c r="M437" t="str">
        <f>VLOOKUP(EPI[[#This Row],[NOME]],'CADASTRO'!A:K,6,0)</f>
        <v>DESLIGADO</v>
      </c>
    </row>
    <row r="438" spans="1:14">
      <c r="A438" t="s">
        <v>516</v>
      </c>
      <c r="B438" t="s">
        <v>517</v>
      </c>
      <c r="C438" t="s">
        <v>381</v>
      </c>
      <c r="D438" t="s">
        <v>520</v>
      </c>
      <c r="E438" t="s">
        <v>104</v>
      </c>
      <c r="F438" t="str">
        <f>VLOOKUP(EPI[[#This Row],[NOME]],'CADASTRO'!A:K,5,0)</f>
        <v>OPERADOR INDUSTRIAL II</v>
      </c>
      <c r="G438" s="44">
        <v>44928</v>
      </c>
      <c r="H438" s="38">
        <v>365</v>
      </c>
      <c r="I4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IF(G827="01/01/1900",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EPI[[#This Row],[TREINADO EM]]+EPI[[#This Row],[VALIDADE]]</f>
        <v>45293</v>
      </c>
      <c r="K438">
        <v>1</v>
      </c>
      <c r="L438" t="s">
        <v>5</v>
      </c>
      <c r="M438" t="str">
        <f>VLOOKUP(EPI[[#This Row],[NOME]],'CADASTRO'!A:K,6,0)</f>
        <v>DESLIGADO</v>
      </c>
    </row>
    <row r="439" spans="1:14">
      <c r="A439" t="s">
        <v>516</v>
      </c>
      <c r="B439" t="s">
        <v>517</v>
      </c>
      <c r="C439" t="s">
        <v>102</v>
      </c>
      <c r="D439" t="s">
        <v>520</v>
      </c>
      <c r="E439" t="s">
        <v>104</v>
      </c>
      <c r="F439" t="str">
        <f>VLOOKUP(EPI[[#This Row],[NOME]],'CADASTRO'!A:K,5,0)</f>
        <v>OPERADOR INDUSTRIAL II</v>
      </c>
      <c r="G439" s="44">
        <v>45279</v>
      </c>
      <c r="H439" s="38">
        <v>365</v>
      </c>
      <c r="I4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IF(G828="01/01/1900",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EPI[[#This Row],[TREINADO EM]]+EPI[[#This Row],[VALIDADE]]</f>
        <v>45644</v>
      </c>
      <c r="K439">
        <v>1</v>
      </c>
      <c r="L439" t="s">
        <v>5</v>
      </c>
      <c r="M439" t="str">
        <f>VLOOKUP(EPI[[#This Row],[NOME]],'CADASTRO'!A:K,6,0)</f>
        <v>DESLIGADO</v>
      </c>
    </row>
    <row r="440" spans="1:14">
      <c r="A440" t="s">
        <v>516</v>
      </c>
      <c r="B440" t="s">
        <v>517</v>
      </c>
      <c r="C440" t="s">
        <v>381</v>
      </c>
      <c r="D440" t="s">
        <v>520</v>
      </c>
      <c r="E440" t="s">
        <v>104</v>
      </c>
      <c r="F440" t="str">
        <f>VLOOKUP(EPI[[#This Row],[NOME]],'CADASTRO'!A:K,5,0)</f>
        <v>OPERADOR INDUSTRIAL II</v>
      </c>
      <c r="G440" s="44">
        <v>45645</v>
      </c>
      <c r="H440" s="38">
        <v>365</v>
      </c>
      <c r="I4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IF(G829="01/01/1900",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EPI[[#This Row],[TREINADO EM]]+EPI[[#This Row],[VALIDADE]]</f>
        <v>46010</v>
      </c>
      <c r="K440">
        <v>1</v>
      </c>
      <c r="L440" t="s">
        <v>3</v>
      </c>
      <c r="M440" t="str">
        <f>VLOOKUP(EPI[[#This Row],[NOME]],'CADASTRO'!A:K,6,0)</f>
        <v>DESLIGADO</v>
      </c>
    </row>
    <row r="441" spans="1:14">
      <c r="A441" t="s">
        <v>516</v>
      </c>
      <c r="B441" t="s">
        <v>517</v>
      </c>
      <c r="C441" t="s">
        <v>102</v>
      </c>
      <c r="D441" t="s">
        <v>520</v>
      </c>
      <c r="E441" t="s">
        <v>426</v>
      </c>
      <c r="F441" t="str">
        <f>VLOOKUP(EPI[[#This Row],[NOME]],'CADASTRO'!A:K,5,0)</f>
        <v>OPERADOR INDUSTRIAL II</v>
      </c>
      <c r="G441" s="44">
        <v>45533</v>
      </c>
      <c r="H441" s="38">
        <v>365</v>
      </c>
      <c r="I4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IF(G830="01/01/1900",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EPI[[#This Row],[TREINADO EM]]+EPI[[#This Row],[VALIDADE]]</f>
        <v>45898</v>
      </c>
      <c r="K441">
        <v>1</v>
      </c>
      <c r="L441" t="s">
        <v>5</v>
      </c>
      <c r="M441" t="str">
        <f>VLOOKUP(EPI[[#This Row],[NOME]],'CADASTRO'!A:K,6,0)</f>
        <v>ATIVO</v>
      </c>
    </row>
    <row r="442" spans="1:14">
      <c r="A442" t="s">
        <v>516</v>
      </c>
      <c r="B442" t="s">
        <v>517</v>
      </c>
      <c r="C442" t="s">
        <v>76</v>
      </c>
      <c r="D442" t="s">
        <v>520</v>
      </c>
      <c r="E442" t="s">
        <v>426</v>
      </c>
      <c r="F442" t="str">
        <f>VLOOKUP(EPI[[#This Row],[NOME]],'CADASTRO'!A:K,5,0)</f>
        <v>OPERADOR INDUSTRIAL II</v>
      </c>
      <c r="G442" s="44">
        <v>45645</v>
      </c>
      <c r="H442" s="38">
        <v>365</v>
      </c>
      <c r="I4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IF(G831="01/01/1900",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EPI[[#This Row],[TREINADO EM]]+EPI[[#This Row],[VALIDADE]]</f>
        <v>46010</v>
      </c>
      <c r="K442">
        <v>1</v>
      </c>
      <c r="L442" t="s">
        <v>5</v>
      </c>
      <c r="M442" t="str">
        <f>VLOOKUP(EPI[[#This Row],[NOME]],'CADASTRO'!A:K,6,0)</f>
        <v>ATIVO</v>
      </c>
    </row>
    <row r="443" spans="1:14">
      <c r="A443" t="s">
        <v>516</v>
      </c>
      <c r="B443" t="s">
        <v>517</v>
      </c>
      <c r="C443" t="s">
        <v>76</v>
      </c>
      <c r="D443" t="s">
        <v>520</v>
      </c>
      <c r="E443" t="s">
        <v>426</v>
      </c>
      <c r="F443" t="str">
        <f>VLOOKUP(EPI[[#This Row],[NOME]],'CADASTRO'!A:K,5,0)</f>
        <v>OPERADOR INDUSTRIAL II</v>
      </c>
      <c r="G443" s="44">
        <v>46009</v>
      </c>
      <c r="H443" s="38">
        <v>365</v>
      </c>
      <c r="I4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IF(G832="01/01/1900", "SEM REGISTRO",
                        IF((G443+H443)&gt;TODAY(), "NO PRAZO", "VENCIDO"
                        )
                    )
                )
            )
        )
    ),"N.A.")</f>
        <v>NO PRAZO</v>
      </c>
      <c r="J443" s="14">
        <f>EPI[[#This Row],[TREINADO EM]]+EPI[[#This Row],[VALIDADE]]</f>
        <v>46374</v>
      </c>
      <c r="K443">
        <v>1</v>
      </c>
      <c r="L443" t="s">
        <v>3</v>
      </c>
      <c r="M443" t="str">
        <f>VLOOKUP(EPI[[#This Row],[NOME]],'CADASTRO'!A:K,6,0)</f>
        <v>ATIVO</v>
      </c>
      <c r="N443" s="63" t="s">
        <v>523</v>
      </c>
    </row>
    <row r="444" spans="1:14">
      <c r="A444" t="s">
        <v>516</v>
      </c>
      <c r="B444" t="s">
        <v>517</v>
      </c>
      <c r="C444" t="s">
        <v>381</v>
      </c>
      <c r="D444" t="s">
        <v>520</v>
      </c>
      <c r="E444" t="s">
        <v>102</v>
      </c>
      <c r="F444" t="str">
        <f>VLOOKUP(EPI[[#This Row],[NOME]],'CADASTRO'!A:K,5,0)</f>
        <v>ESTAGIARIO</v>
      </c>
      <c r="G444" s="44">
        <v>45155</v>
      </c>
      <c r="H444" s="38">
        <v>365</v>
      </c>
      <c r="I4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IF(G833="01/01/1900",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EPI[[#This Row],[TREINADO EM]]+EPI[[#This Row],[VALIDADE]]</f>
        <v>45520</v>
      </c>
      <c r="K444">
        <v>1</v>
      </c>
      <c r="L444" t="s">
        <v>3</v>
      </c>
      <c r="M444" t="str">
        <f>VLOOKUP(EPI[[#This Row],[NOME]],'CADASTRO'!A:K,6,0)</f>
        <v>DESLIGADO</v>
      </c>
    </row>
    <row r="445" spans="1:14">
      <c r="A445" t="s">
        <v>516</v>
      </c>
      <c r="B445" t="s">
        <v>517</v>
      </c>
      <c r="C445" t="s">
        <v>381</v>
      </c>
      <c r="D445" t="s">
        <v>520</v>
      </c>
      <c r="E445" s="11" t="s">
        <v>101</v>
      </c>
      <c r="F445" t="str">
        <f>VLOOKUP(EPI[[#This Row],[NOME]],'CADASTRO'!A:K,5,0)</f>
        <v>OPERADOR INDUSTRIAL I</v>
      </c>
      <c r="G445" s="44">
        <v>45784</v>
      </c>
      <c r="H445" s="38">
        <v>365</v>
      </c>
      <c r="I4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IF(G834="01/01/1900",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EPI[[#This Row],[TREINADO EM]]+EPI[[#This Row],[VALIDADE]]</f>
        <v>46149</v>
      </c>
      <c r="K445">
        <v>1</v>
      </c>
      <c r="L445" t="s">
        <v>3</v>
      </c>
      <c r="M445" t="str">
        <f>VLOOKUP(EPI[[#This Row],[NOME]],'CADASTRO'!A:K,6,0)</f>
        <v>DESLIGADO</v>
      </c>
    </row>
    <row r="446" spans="1:14">
      <c r="A446" t="s">
        <v>516</v>
      </c>
      <c r="B446" t="s">
        <v>517</v>
      </c>
      <c r="C446" t="s">
        <v>381</v>
      </c>
      <c r="D446" t="s">
        <v>520</v>
      </c>
      <c r="E446" t="s">
        <v>100</v>
      </c>
      <c r="F446" t="str">
        <f>VLOOKUP(EPI[[#This Row],[NOME]],'CADASTRO'!A:K,5,0)</f>
        <v>AUXILIAR INDUSTRIAL</v>
      </c>
      <c r="G446" s="44">
        <v>44652</v>
      </c>
      <c r="H446" s="38">
        <v>365</v>
      </c>
      <c r="I4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IF(G835="01/01/1900",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EPI[[#This Row],[TREINADO EM]]+EPI[[#This Row],[VALIDADE]]</f>
        <v>45017</v>
      </c>
      <c r="K446">
        <v>1</v>
      </c>
      <c r="L446" t="s">
        <v>5</v>
      </c>
      <c r="M446" t="str">
        <f>VLOOKUP(EPI[[#This Row],[NOME]],'CADASTRO'!A:K,6,0)</f>
        <v>DESLIGADO</v>
      </c>
    </row>
    <row r="447" spans="1:14">
      <c r="A447" t="s">
        <v>516</v>
      </c>
      <c r="B447" t="s">
        <v>517</v>
      </c>
      <c r="C447" t="s">
        <v>381</v>
      </c>
      <c r="D447" t="s">
        <v>520</v>
      </c>
      <c r="E447" t="s">
        <v>100</v>
      </c>
      <c r="F447" t="str">
        <f>VLOOKUP(EPI[[#This Row],[NOME]],'CADASTRO'!A:K,5,0)</f>
        <v>AUXILIAR INDUSTRIAL</v>
      </c>
      <c r="G447" s="44">
        <v>45029</v>
      </c>
      <c r="H447" s="38">
        <v>365</v>
      </c>
      <c r="I4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IF(G836="01/01/1900",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EPI[[#This Row],[TREINADO EM]]+EPI[[#This Row],[VALIDADE]]</f>
        <v>45394</v>
      </c>
      <c r="K447">
        <v>1</v>
      </c>
      <c r="L447" t="s">
        <v>5</v>
      </c>
      <c r="M447" t="str">
        <f>VLOOKUP(EPI[[#This Row],[NOME]],'CADASTRO'!A:K,6,0)</f>
        <v>DESLIGADO</v>
      </c>
    </row>
    <row r="448" spans="1:14">
      <c r="A448" t="s">
        <v>516</v>
      </c>
      <c r="B448" t="s">
        <v>517</v>
      </c>
      <c r="C448" t="s">
        <v>102</v>
      </c>
      <c r="D448" t="s">
        <v>520</v>
      </c>
      <c r="E448" t="s">
        <v>100</v>
      </c>
      <c r="F448" t="str">
        <f>VLOOKUP(EPI[[#This Row],[NOME]],'CADASTRO'!A:K,5,0)</f>
        <v>AUXILIAR INDUSTRIAL</v>
      </c>
      <c r="G448" s="44">
        <v>45279</v>
      </c>
      <c r="H448" s="38">
        <v>365</v>
      </c>
      <c r="I4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IF(G837="01/01/1900",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EPI[[#This Row],[TREINADO EM]]+EPI[[#This Row],[VALIDADE]]</f>
        <v>45644</v>
      </c>
      <c r="K448">
        <v>1</v>
      </c>
      <c r="L448" t="s">
        <v>3</v>
      </c>
      <c r="M448" t="str">
        <f>VLOOKUP(EPI[[#This Row],[NOME]],'CADASTRO'!A:K,6,0)</f>
        <v>DESLIGADO</v>
      </c>
    </row>
    <row r="449" spans="1:14">
      <c r="A449" t="s">
        <v>516</v>
      </c>
      <c r="B449" t="s">
        <v>517</v>
      </c>
      <c r="C449" t="s">
        <v>381</v>
      </c>
      <c r="D449" t="s">
        <v>520</v>
      </c>
      <c r="E449" t="s">
        <v>427</v>
      </c>
      <c r="F449" t="str">
        <f>VLOOKUP(EPI[[#This Row],[NOME]],'CADASTRO'!A:K,5,0)</f>
        <v>CONTROLADOR QUALIDADE</v>
      </c>
      <c r="G449" s="44">
        <v>44928</v>
      </c>
      <c r="H449" s="38">
        <v>365</v>
      </c>
      <c r="I4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IF(G838="01/01/1900",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EPI[[#This Row],[TREINADO EM]]+EPI[[#This Row],[VALIDADE]]</f>
        <v>45293</v>
      </c>
      <c r="K449">
        <v>1</v>
      </c>
      <c r="L449" t="s">
        <v>5</v>
      </c>
      <c r="M449" t="str">
        <f>VLOOKUP(EPI[[#This Row],[NOME]],'CADASTRO'!A:K,6,0)</f>
        <v>ATIVO</v>
      </c>
    </row>
    <row r="450" spans="1:14">
      <c r="A450" t="s">
        <v>516</v>
      </c>
      <c r="B450" t="s">
        <v>517</v>
      </c>
      <c r="C450" t="s">
        <v>102</v>
      </c>
      <c r="D450" t="s">
        <v>520</v>
      </c>
      <c r="E450" t="s">
        <v>427</v>
      </c>
      <c r="F450" t="str">
        <f>VLOOKUP(EPI[[#This Row],[NOME]],'CADASTRO'!A:K,5,0)</f>
        <v>CONTROLADOR QUALIDADE</v>
      </c>
      <c r="G450" s="44">
        <v>45533</v>
      </c>
      <c r="H450" s="38">
        <v>365</v>
      </c>
      <c r="I4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IF(G839="01/01/1900",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EPI[[#This Row],[TREINADO EM]]+EPI[[#This Row],[VALIDADE]]</f>
        <v>45898</v>
      </c>
      <c r="K450">
        <v>1</v>
      </c>
      <c r="L450" t="s">
        <v>5</v>
      </c>
      <c r="M450" t="str">
        <f>VLOOKUP(EPI[[#This Row],[NOME]],'CADASTRO'!A:K,6,0)</f>
        <v>ATIVO</v>
      </c>
    </row>
    <row r="451" spans="1:14">
      <c r="A451" t="s">
        <v>516</v>
      </c>
      <c r="B451" t="s">
        <v>517</v>
      </c>
      <c r="C451" t="s">
        <v>381</v>
      </c>
      <c r="D451" t="s">
        <v>520</v>
      </c>
      <c r="E451" t="s">
        <v>427</v>
      </c>
      <c r="F451" t="str">
        <f>VLOOKUP(EPI[[#This Row],[NOME]],'CADASTRO'!A:K,5,0)</f>
        <v>CONTROLADOR QUALIDADE</v>
      </c>
      <c r="G451" s="44">
        <v>45645</v>
      </c>
      <c r="H451" s="38">
        <v>365</v>
      </c>
      <c r="I4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IF(G840="01/01/1900",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EPI[[#This Row],[TREINADO EM]]+EPI[[#This Row],[VALIDADE]]</f>
        <v>46010</v>
      </c>
      <c r="K451">
        <v>1</v>
      </c>
      <c r="L451" t="s">
        <v>5</v>
      </c>
      <c r="M451" t="str">
        <f>VLOOKUP(EPI[[#This Row],[NOME]],'CADASTRO'!A:K,6,0)</f>
        <v>ATIVO</v>
      </c>
    </row>
    <row r="452" spans="1:14">
      <c r="A452" t="s">
        <v>516</v>
      </c>
      <c r="B452" t="s">
        <v>517</v>
      </c>
      <c r="C452" t="s">
        <v>381</v>
      </c>
      <c r="D452" t="s">
        <v>520</v>
      </c>
      <c r="E452" t="s">
        <v>427</v>
      </c>
      <c r="F452" t="str">
        <f>VLOOKUP(EPI[[#This Row],[NOME]],'CADASTRO'!A:K,5,0)</f>
        <v>CONTROLADOR QUALIDADE</v>
      </c>
      <c r="G452" s="3">
        <v>46213.088333333297</v>
      </c>
      <c r="H452" s="38">
        <v>183</v>
      </c>
      <c r="I4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IF(G841="01/01/1900",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EPI[[#This Row],[TREINADO EM]]+EPI[[#This Row],[VALIDADE]]</f>
        <v>46396.088333333297</v>
      </c>
      <c r="K452">
        <v>1</v>
      </c>
      <c r="L452" t="s">
        <v>3</v>
      </c>
      <c r="M452" t="str">
        <f>VLOOKUP(EPI[[#This Row],[NOME]],'CADASTRO'!A:K,6,0)</f>
        <v>ATIVO</v>
      </c>
    </row>
    <row r="453" spans="1:14">
      <c r="A453" t="s">
        <v>516</v>
      </c>
      <c r="B453" t="s">
        <v>517</v>
      </c>
      <c r="C453" t="s">
        <v>381</v>
      </c>
      <c r="D453" t="s">
        <v>520</v>
      </c>
      <c r="E453" t="s">
        <v>428</v>
      </c>
      <c r="F453" t="str">
        <f>VLOOKUP(EPI[[#This Row],[NOME]],'CADASTRO'!A:K,5,0)</f>
        <v>ANALISTA PROCESSOS</v>
      </c>
      <c r="G453" s="44">
        <v>45001</v>
      </c>
      <c r="H453" s="38">
        <v>365</v>
      </c>
      <c r="I4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IF(G842="01/01/1900",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EPI[[#This Row],[TREINADO EM]]+EPI[[#This Row],[VALIDADE]]</f>
        <v>45366</v>
      </c>
      <c r="K453">
        <v>1</v>
      </c>
      <c r="L453" t="s">
        <v>5</v>
      </c>
      <c r="M453" t="str">
        <f>VLOOKUP(EPI[[#This Row],[NOME]],'CADASTRO'!A:K,6,0)</f>
        <v>ATIVO</v>
      </c>
    </row>
    <row r="454" spans="1:14">
      <c r="A454" t="s">
        <v>516</v>
      </c>
      <c r="B454" t="s">
        <v>517</v>
      </c>
      <c r="C454" t="s">
        <v>102</v>
      </c>
      <c r="D454" t="s">
        <v>520</v>
      </c>
      <c r="E454" t="s">
        <v>428</v>
      </c>
      <c r="F454" t="str">
        <f>VLOOKUP(EPI[[#This Row],[NOME]],'CADASTRO'!A:K,5,0)</f>
        <v>ANALISTA PROCESSOS</v>
      </c>
      <c r="G454" s="44">
        <v>45547</v>
      </c>
      <c r="H454" s="38">
        <v>365</v>
      </c>
      <c r="I4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IF(G843="01/01/1900",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EPI[[#This Row],[TREINADO EM]]+EPI[[#This Row],[VALIDADE]]</f>
        <v>45912</v>
      </c>
      <c r="K454">
        <v>1</v>
      </c>
      <c r="L454" t="s">
        <v>5</v>
      </c>
      <c r="M454" t="str">
        <f>VLOOKUP(EPI[[#This Row],[NOME]],'CADASTRO'!A:K,6,0)</f>
        <v>ATIVO</v>
      </c>
    </row>
    <row r="455" spans="1:14">
      <c r="A455" t="s">
        <v>516</v>
      </c>
      <c r="B455" t="s">
        <v>517</v>
      </c>
      <c r="C455" t="s">
        <v>381</v>
      </c>
      <c r="D455" t="s">
        <v>520</v>
      </c>
      <c r="E455" t="s">
        <v>428</v>
      </c>
      <c r="F455" t="str">
        <f>VLOOKUP(EPI[[#This Row],[NOME]],'CADASTRO'!A:K,5,0)</f>
        <v>ANALISTA PROCESSOS</v>
      </c>
      <c r="G455" s="44">
        <v>46126</v>
      </c>
      <c r="H455" s="38">
        <v>365</v>
      </c>
      <c r="I4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IF(G844="01/01/1900", "SEM REGISTRO",
                        IF((G455+H455)&gt;TODAY(), "NO PRAZO", "VENCIDO"
                        )
                    )
                )
            )
        )
    ),"N.A.")</f>
        <v>NO PRAZO</v>
      </c>
      <c r="J455" s="14">
        <f>EPI[[#This Row],[TREINADO EM]]+EPI[[#This Row],[VALIDADE]]</f>
        <v>46491</v>
      </c>
      <c r="K455">
        <v>0.25</v>
      </c>
      <c r="L455" t="s">
        <v>3</v>
      </c>
      <c r="M455" t="str">
        <f>VLOOKUP(EPI[[#This Row],[NOME]],'CADASTRO'!A:K,6,0)</f>
        <v>ATIVO</v>
      </c>
      <c r="N455" s="63" t="s">
        <v>537</v>
      </c>
    </row>
    <row r="456" spans="1:14">
      <c r="A456" t="s">
        <v>516</v>
      </c>
      <c r="B456" t="s">
        <v>517</v>
      </c>
      <c r="C456" t="s">
        <v>381</v>
      </c>
      <c r="D456" t="s">
        <v>520</v>
      </c>
      <c r="E456" s="10" t="s">
        <v>430</v>
      </c>
      <c r="F456" t="str">
        <f>VLOOKUP(EPI[[#This Row],[NOME]],'CADASTRO'!A:K,5,0)</f>
        <v>OPERADOR INDUSTRIAL I</v>
      </c>
      <c r="G456" s="44">
        <v>45854</v>
      </c>
      <c r="H456" s="38">
        <v>365</v>
      </c>
      <c r="I4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IF(G845="01/01/1900",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EPI[[#This Row],[TREINADO EM]]+EPI[[#This Row],[VALIDADE]]</f>
        <v>46219</v>
      </c>
      <c r="K456">
        <v>1</v>
      </c>
      <c r="L456" t="s">
        <v>5</v>
      </c>
      <c r="M456" t="str">
        <f>VLOOKUP(EPI[[#This Row],[NOME]],'CADASTRO'!A:K,6,0)</f>
        <v>ATIVO</v>
      </c>
    </row>
    <row r="457" spans="1:14">
      <c r="A457" t="s">
        <v>516</v>
      </c>
      <c r="B457" t="s">
        <v>517</v>
      </c>
      <c r="C457" t="s">
        <v>381</v>
      </c>
      <c r="D457" t="s">
        <v>520</v>
      </c>
      <c r="E457" t="s">
        <v>430</v>
      </c>
      <c r="F457" t="str">
        <f>VLOOKUP(EPI[[#This Row],[NOME]],'CADASTRO'!A:K,5,0)</f>
        <v>OPERADOR INDUSTRIAL I</v>
      </c>
      <c r="G457" s="44">
        <v>46009</v>
      </c>
      <c r="H457" s="38">
        <v>365</v>
      </c>
      <c r="I4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IF(G846="01/01/1900", "SEM REGISTRO",
                        IF((G457+H457)&gt;TODAY(), "NO PRAZO", "VENCIDO"
                        )
                    )
                )
            )
        )
    ),"N.A.")</f>
        <v>NO PRAZO</v>
      </c>
      <c r="J457" s="14">
        <f>EPI[[#This Row],[TREINADO EM]]+EPI[[#This Row],[VALIDADE]]</f>
        <v>46374</v>
      </c>
      <c r="K457">
        <v>1</v>
      </c>
      <c r="L457" t="s">
        <v>3</v>
      </c>
      <c r="M457" t="str">
        <f>VLOOKUP(EPI[[#This Row],[NOME]],'CADASTRO'!A:K,6,0)</f>
        <v>ATIVO</v>
      </c>
      <c r="N457" s="63" t="s">
        <v>523</v>
      </c>
    </row>
    <row r="458" spans="1:14">
      <c r="A458" t="s">
        <v>516</v>
      </c>
      <c r="B458" t="s">
        <v>517</v>
      </c>
      <c r="C458" t="s">
        <v>381</v>
      </c>
      <c r="D458" t="s">
        <v>520</v>
      </c>
      <c r="E458" t="s">
        <v>431</v>
      </c>
      <c r="F458" t="str">
        <f>VLOOKUP(EPI[[#This Row],[NOME]],'CADASTRO'!A:K,5,0)</f>
        <v>ANALISTA PROJETOS PL</v>
      </c>
      <c r="G458" s="44">
        <v>44973</v>
      </c>
      <c r="H458" s="38">
        <v>365</v>
      </c>
      <c r="I4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IF(G847="01/01/1900",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EPI[[#This Row],[TREINADO EM]]+EPI[[#This Row],[VALIDADE]]</f>
        <v>45338</v>
      </c>
      <c r="K458">
        <v>1</v>
      </c>
      <c r="L458" t="s">
        <v>5</v>
      </c>
      <c r="M458" t="str">
        <f>VLOOKUP(EPI[[#This Row],[NOME]],'CADASTRO'!A:K,6,0)</f>
        <v>ATIVO</v>
      </c>
    </row>
    <row r="459" spans="1:14">
      <c r="A459" t="s">
        <v>516</v>
      </c>
      <c r="B459" t="s">
        <v>517</v>
      </c>
      <c r="C459" t="s">
        <v>381</v>
      </c>
      <c r="D459" t="s">
        <v>520</v>
      </c>
      <c r="E459" t="s">
        <v>431</v>
      </c>
      <c r="F459" t="str">
        <f>VLOOKUP(EPI[[#This Row],[NOME]],'CADASTRO'!A:K,5,0)</f>
        <v>ANALISTA PROJETOS PL</v>
      </c>
      <c r="G459" s="44">
        <v>45568</v>
      </c>
      <c r="H459" s="38">
        <v>365</v>
      </c>
      <c r="I4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IF(G848="01/01/1900",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EPI[[#This Row],[TREINADO EM]]+EPI[[#This Row],[VALIDADE]]</f>
        <v>45933</v>
      </c>
      <c r="K459">
        <v>1</v>
      </c>
      <c r="L459" t="s">
        <v>5</v>
      </c>
      <c r="M459" t="str">
        <f>VLOOKUP(EPI[[#This Row],[NOME]],'CADASTRO'!A:K,6,0)</f>
        <v>ATIVO</v>
      </c>
    </row>
    <row r="460" spans="1:14">
      <c r="A460" t="s">
        <v>516</v>
      </c>
      <c r="B460" t="s">
        <v>517</v>
      </c>
      <c r="C460" t="s">
        <v>381</v>
      </c>
      <c r="D460" t="s">
        <v>520</v>
      </c>
      <c r="E460" t="s">
        <v>431</v>
      </c>
      <c r="F460" t="str">
        <f>VLOOKUP(EPI[[#This Row],[NOME]],'CADASTRO'!A:K,5,0)</f>
        <v>ANALISTA PROJETOS PL</v>
      </c>
      <c r="G460" s="44">
        <v>46126</v>
      </c>
      <c r="H460" s="38">
        <v>365</v>
      </c>
      <c r="I4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IF(G849="01/01/1900",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EPI[[#This Row],[TREINADO EM]]+EPI[[#This Row],[VALIDADE]]</f>
        <v>46491</v>
      </c>
      <c r="K460">
        <v>0.25</v>
      </c>
      <c r="L460" t="s">
        <v>3</v>
      </c>
      <c r="M460" t="str">
        <f>VLOOKUP(EPI[[#This Row],[NOME]],'CADASTRO'!A:K,6,0)</f>
        <v>ATIVO</v>
      </c>
      <c r="N460" s="63" t="s">
        <v>537</v>
      </c>
    </row>
    <row r="461" spans="1:14">
      <c r="A461" t="s">
        <v>516</v>
      </c>
      <c r="B461" t="s">
        <v>517</v>
      </c>
      <c r="C461" t="s">
        <v>381</v>
      </c>
      <c r="D461" t="s">
        <v>520</v>
      </c>
      <c r="E461" t="s">
        <v>97</v>
      </c>
      <c r="F461" t="str">
        <f>VLOOKUP(EPI[[#This Row],[NOME]],'CADASTRO'!A:K,5,0)</f>
        <v>AUXILIAR INDUSTRIAL</v>
      </c>
      <c r="G461" s="44">
        <v>46028</v>
      </c>
      <c r="H461" s="38">
        <v>365</v>
      </c>
      <c r="I4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IF(G850="01/01/1900",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EPI[[#This Row],[TREINADO EM]]+EPI[[#This Row],[VALIDADE]]</f>
        <v>46393</v>
      </c>
      <c r="K461">
        <v>1</v>
      </c>
      <c r="L461" t="s">
        <v>3</v>
      </c>
      <c r="M461" t="str">
        <f>VLOOKUP(EPI[[#This Row],[NOME]],'CADASTRO'!A:K,6,0)</f>
        <v>DESLIGADO</v>
      </c>
    </row>
    <row r="462" spans="1:14">
      <c r="A462" t="s">
        <v>516</v>
      </c>
      <c r="B462" t="s">
        <v>517</v>
      </c>
      <c r="C462" t="s">
        <v>381</v>
      </c>
      <c r="D462" t="s">
        <v>520</v>
      </c>
      <c r="E462" t="s">
        <v>433</v>
      </c>
      <c r="F462" t="str">
        <f>VLOOKUP(EPI[[#This Row],[NOME]],'CADASTRO'!A:K,5,0)</f>
        <v>ANALISTA SEGURANCA TRABALHO E MEIO</v>
      </c>
      <c r="G462" s="44">
        <v>44928</v>
      </c>
      <c r="H462" s="38">
        <v>365</v>
      </c>
      <c r="I4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IF(G851="01/01/1900",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EPI[[#This Row],[TREINADO EM]]+EPI[[#This Row],[VALIDADE]]</f>
        <v>45293</v>
      </c>
      <c r="K462">
        <v>1</v>
      </c>
      <c r="L462" t="s">
        <v>5</v>
      </c>
      <c r="M462" t="str">
        <f>VLOOKUP(EPI[[#This Row],[NOME]],'CADASTRO'!A:K,6,0)</f>
        <v>ATIVO</v>
      </c>
    </row>
    <row r="463" spans="1:14">
      <c r="A463" t="s">
        <v>516</v>
      </c>
      <c r="B463" t="s">
        <v>517</v>
      </c>
      <c r="C463" t="s">
        <v>102</v>
      </c>
      <c r="D463" t="s">
        <v>520</v>
      </c>
      <c r="E463" t="s">
        <v>433</v>
      </c>
      <c r="F463" t="str">
        <f>VLOOKUP(EPI[[#This Row],[NOME]],'CADASTRO'!A:K,5,0)</f>
        <v>ANALISTA SEGURANCA TRABALHO E MEIO</v>
      </c>
      <c r="G463" s="44">
        <v>45279</v>
      </c>
      <c r="H463" s="38">
        <v>365</v>
      </c>
      <c r="I4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IF(G852="01/01/1900",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EPI[[#This Row],[TREINADO EM]]+EPI[[#This Row],[VALIDADE]]</f>
        <v>45644</v>
      </c>
      <c r="K463">
        <v>1</v>
      </c>
      <c r="L463" t="s">
        <v>5</v>
      </c>
      <c r="M463" t="str">
        <f>VLOOKUP(EPI[[#This Row],[NOME]],'CADASTRO'!A:K,6,0)</f>
        <v>ATIVO</v>
      </c>
    </row>
    <row r="464" spans="1:14">
      <c r="A464" t="s">
        <v>516</v>
      </c>
      <c r="B464" t="s">
        <v>517</v>
      </c>
      <c r="C464" t="s">
        <v>381</v>
      </c>
      <c r="D464" t="s">
        <v>520</v>
      </c>
      <c r="E464" t="s">
        <v>433</v>
      </c>
      <c r="F464" t="str">
        <f>VLOOKUP(EPI[[#This Row],[NOME]],'CADASTRO'!A:K,5,0)</f>
        <v>ANALISTA SEGURANCA TRABALHO E MEIO</v>
      </c>
      <c r="G464" s="44">
        <v>46206.703206018501</v>
      </c>
      <c r="H464" s="38">
        <v>183</v>
      </c>
      <c r="I4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IF(G853="01/01/1900", "SEM REGISTRO",
                        IF((G464+H464)&gt;TODAY(), "NO PRAZO", "VENCIDO"
                        )
                    )
                )
            )
        )
    ),"N.A.")</f>
        <v>NO PRAZO</v>
      </c>
      <c r="J464" s="14">
        <f>EPI[[#This Row],[TREINADO EM]]+EPI[[#This Row],[VALIDADE]]</f>
        <v>46389.703206018501</v>
      </c>
      <c r="K464">
        <v>1</v>
      </c>
      <c r="L464" t="s">
        <v>3</v>
      </c>
      <c r="M464" t="str">
        <f>VLOOKUP(EPI[[#This Row],[NOME]],'CADASTRO'!A:K,6,0)</f>
        <v>ATIVO</v>
      </c>
      <c r="N464" s="63" t="s">
        <v>522</v>
      </c>
    </row>
    <row r="465" spans="1:14">
      <c r="A465" t="s">
        <v>516</v>
      </c>
      <c r="B465" t="s">
        <v>517</v>
      </c>
      <c r="C465" t="s">
        <v>381</v>
      </c>
      <c r="D465" t="s">
        <v>520</v>
      </c>
      <c r="E465" t="s">
        <v>96</v>
      </c>
      <c r="F465" t="str">
        <f>VLOOKUP(EPI[[#This Row],[NOME]],'CADASTRO'!A:K,5,0)</f>
        <v>OPERADOR INDUSTRIAL II</v>
      </c>
      <c r="G465" s="44">
        <v>44652</v>
      </c>
      <c r="H465" s="38">
        <v>365</v>
      </c>
      <c r="I4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IF(G854="01/01/1900",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EPI[[#This Row],[TREINADO EM]]+EPI[[#This Row],[VALIDADE]]</f>
        <v>45017</v>
      </c>
      <c r="K465">
        <v>1</v>
      </c>
      <c r="L465" t="s">
        <v>5</v>
      </c>
      <c r="M465" t="str">
        <f>VLOOKUP(EPI[[#This Row],[NOME]],'CADASTRO'!A:K,6,0)</f>
        <v>DESLIGADO</v>
      </c>
    </row>
    <row r="466" spans="1:14">
      <c r="A466" t="s">
        <v>516</v>
      </c>
      <c r="B466" t="s">
        <v>517</v>
      </c>
      <c r="C466" t="s">
        <v>381</v>
      </c>
      <c r="D466" t="s">
        <v>520</v>
      </c>
      <c r="E466" t="s">
        <v>96</v>
      </c>
      <c r="F466" t="str">
        <f>VLOOKUP(EPI[[#This Row],[NOME]],'CADASTRO'!A:K,5,0)</f>
        <v>OPERADOR INDUSTRIAL II</v>
      </c>
      <c r="G466" s="44">
        <v>44928</v>
      </c>
      <c r="H466" s="38">
        <v>365</v>
      </c>
      <c r="I4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IF(G855="01/01/1900",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EPI[[#This Row],[TREINADO EM]]+EPI[[#This Row],[VALIDADE]]</f>
        <v>45293</v>
      </c>
      <c r="K466">
        <v>1</v>
      </c>
      <c r="L466" t="s">
        <v>5</v>
      </c>
      <c r="M466" t="str">
        <f>VLOOKUP(EPI[[#This Row],[NOME]],'CADASTRO'!A:K,6,0)</f>
        <v>DESLIGADO</v>
      </c>
    </row>
    <row r="467" spans="1:14">
      <c r="A467" t="s">
        <v>516</v>
      </c>
      <c r="B467" t="s">
        <v>517</v>
      </c>
      <c r="C467" t="s">
        <v>102</v>
      </c>
      <c r="D467" t="s">
        <v>520</v>
      </c>
      <c r="E467" t="s">
        <v>96</v>
      </c>
      <c r="F467" t="str">
        <f>VLOOKUP(EPI[[#This Row],[NOME]],'CADASTRO'!A:K,5,0)</f>
        <v>OPERADOR INDUSTRIAL II</v>
      </c>
      <c r="G467" s="44">
        <v>45279</v>
      </c>
      <c r="H467" s="38">
        <v>365</v>
      </c>
      <c r="I4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IF(G856="01/01/1900",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EPI[[#This Row],[TREINADO EM]]+EPI[[#This Row],[VALIDADE]]</f>
        <v>45644</v>
      </c>
      <c r="K467">
        <v>1</v>
      </c>
      <c r="L467" t="s">
        <v>5</v>
      </c>
      <c r="M467" t="str">
        <f>VLOOKUP(EPI[[#This Row],[NOME]],'CADASTRO'!A:K,6,0)</f>
        <v>DESLIGADO</v>
      </c>
    </row>
    <row r="468" spans="1:14">
      <c r="A468" t="s">
        <v>516</v>
      </c>
      <c r="B468" t="s">
        <v>517</v>
      </c>
      <c r="C468" t="s">
        <v>76</v>
      </c>
      <c r="D468" t="s">
        <v>520</v>
      </c>
      <c r="E468" t="s">
        <v>96</v>
      </c>
      <c r="F468" t="str">
        <f>VLOOKUP(EPI[[#This Row],[NOME]],'CADASTRO'!A:K,5,0)</f>
        <v>OPERADOR INDUSTRIAL II</v>
      </c>
      <c r="G468" s="44">
        <v>45645</v>
      </c>
      <c r="H468" s="38">
        <v>365</v>
      </c>
      <c r="I4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IF(G857="01/01/1900",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EPI[[#This Row],[TREINADO EM]]+EPI[[#This Row],[VALIDADE]]</f>
        <v>46010</v>
      </c>
      <c r="K468">
        <v>1</v>
      </c>
      <c r="L468" t="s">
        <v>3</v>
      </c>
      <c r="M468" t="str">
        <f>VLOOKUP(EPI[[#This Row],[NOME]],'CADASTRO'!A:K,6,0)</f>
        <v>DESLIGADO</v>
      </c>
    </row>
    <row r="469" spans="1:14">
      <c r="A469" t="s">
        <v>516</v>
      </c>
      <c r="B469" t="s">
        <v>517</v>
      </c>
      <c r="C469" t="s">
        <v>102</v>
      </c>
      <c r="D469" t="s">
        <v>520</v>
      </c>
      <c r="E469" t="s">
        <v>211</v>
      </c>
      <c r="F469" t="str">
        <f>VLOOKUP(EPI[[#This Row],[NOME]],'CADASTRO'!A:K,5,0)</f>
        <v>CONTROLADOR PLANTA</v>
      </c>
      <c r="G469" s="44">
        <v>45533</v>
      </c>
      <c r="H469" s="38">
        <v>365</v>
      </c>
      <c r="I4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IF(G858="01/01/1900",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EPI[[#This Row],[TREINADO EM]]+EPI[[#This Row],[VALIDADE]]</f>
        <v>45898</v>
      </c>
      <c r="K469">
        <v>1</v>
      </c>
      <c r="L469" t="s">
        <v>5</v>
      </c>
      <c r="M469" t="str">
        <f>VLOOKUP(EPI[[#This Row],[NOME]],'CADASTRO'!A:K,6,0)</f>
        <v>ATIVO</v>
      </c>
    </row>
    <row r="470" spans="1:14">
      <c r="A470" t="s">
        <v>516</v>
      </c>
      <c r="B470" t="s">
        <v>517</v>
      </c>
      <c r="C470" t="s">
        <v>381</v>
      </c>
      <c r="D470" t="s">
        <v>520</v>
      </c>
      <c r="E470" t="s">
        <v>211</v>
      </c>
      <c r="F470" t="str">
        <f>VLOOKUP(EPI[[#This Row],[NOME]],'CADASTRO'!A:K,5,0)</f>
        <v>CONTROLADOR PLANTA</v>
      </c>
      <c r="G470" s="44">
        <v>46006</v>
      </c>
      <c r="H470" s="38">
        <v>365</v>
      </c>
      <c r="I4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IF(G859="01/01/1900",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EPI[[#This Row],[TREINADO EM]]+EPI[[#This Row],[VALIDADE]]</f>
        <v>46371</v>
      </c>
      <c r="K470">
        <v>1</v>
      </c>
      <c r="L470" t="s">
        <v>3</v>
      </c>
      <c r="M470" t="str">
        <f>VLOOKUP(EPI[[#This Row],[NOME]],'CADASTRO'!A:K,6,0)</f>
        <v>ATIVO</v>
      </c>
      <c r="N470" s="70"/>
    </row>
    <row r="471" spans="1:14">
      <c r="A471" t="s">
        <v>516</v>
      </c>
      <c r="B471" t="s">
        <v>517</v>
      </c>
      <c r="C471" t="s">
        <v>102</v>
      </c>
      <c r="D471" t="s">
        <v>520</v>
      </c>
      <c r="E471" t="s">
        <v>436</v>
      </c>
      <c r="F471" t="str">
        <f>VLOOKUP(EPI[[#This Row],[NOME]],'CADASTRO'!A:K,5,0)</f>
        <v>TECNICO ELETRONICO II</v>
      </c>
      <c r="G471" s="44">
        <v>45279</v>
      </c>
      <c r="H471" s="38">
        <v>365</v>
      </c>
      <c r="I4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IF(G860="01/01/1900",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EPI[[#This Row],[TREINADO EM]]+EPI[[#This Row],[VALIDADE]]</f>
        <v>45644</v>
      </c>
      <c r="K471">
        <v>1</v>
      </c>
      <c r="L471" t="s">
        <v>5</v>
      </c>
      <c r="M471" t="str">
        <f>VLOOKUP(EPI[[#This Row],[NOME]],'CADASTRO'!A:K,6,0)</f>
        <v>ATIVO</v>
      </c>
    </row>
    <row r="472" spans="1:14">
      <c r="A472" t="s">
        <v>516</v>
      </c>
      <c r="B472" t="s">
        <v>517</v>
      </c>
      <c r="C472" t="s">
        <v>102</v>
      </c>
      <c r="D472" t="s">
        <v>520</v>
      </c>
      <c r="E472" t="s">
        <v>436</v>
      </c>
      <c r="F472" t="str">
        <f>VLOOKUP(EPI[[#This Row],[NOME]],'CADASTRO'!A:K,5,0)</f>
        <v>TECNICO ELETRONICO II</v>
      </c>
      <c r="G472" s="44">
        <v>45547</v>
      </c>
      <c r="H472" s="38">
        <v>365</v>
      </c>
      <c r="I4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IF(G861="01/01/1900",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EPI[[#This Row],[TREINADO EM]]+EPI[[#This Row],[VALIDADE]]</f>
        <v>45912</v>
      </c>
      <c r="K472">
        <v>1</v>
      </c>
      <c r="L472" t="s">
        <v>5</v>
      </c>
      <c r="M472" t="str">
        <f>VLOOKUP(EPI[[#This Row],[NOME]],'CADASTRO'!A:K,6,0)</f>
        <v>ATIVO</v>
      </c>
    </row>
    <row r="473" spans="1:14">
      <c r="A473" t="s">
        <v>516</v>
      </c>
      <c r="B473" t="s">
        <v>517</v>
      </c>
      <c r="C473" t="s">
        <v>381</v>
      </c>
      <c r="D473" t="s">
        <v>520</v>
      </c>
      <c r="E473" t="s">
        <v>436</v>
      </c>
      <c r="F473" t="str">
        <f>VLOOKUP(EPI[[#This Row],[NOME]],'CADASTRO'!A:K,5,0)</f>
        <v>TECNICO ELETRONICO II</v>
      </c>
      <c r="G473" s="44">
        <v>45645</v>
      </c>
      <c r="H473" s="38">
        <v>365</v>
      </c>
      <c r="I4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IF(G862="01/01/1900",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EPI[[#This Row],[TREINADO EM]]+EPI[[#This Row],[VALIDADE]]</f>
        <v>46010</v>
      </c>
      <c r="K473">
        <v>1</v>
      </c>
      <c r="L473" t="s">
        <v>5</v>
      </c>
      <c r="M473" t="str">
        <f>VLOOKUP(EPI[[#This Row],[NOME]],'CADASTRO'!A:K,6,0)</f>
        <v>ATIVO</v>
      </c>
    </row>
    <row r="474" spans="1:14">
      <c r="A474" t="s">
        <v>516</v>
      </c>
      <c r="B474" t="s">
        <v>517</v>
      </c>
      <c r="C474" t="s">
        <v>381</v>
      </c>
      <c r="D474" t="s">
        <v>520</v>
      </c>
      <c r="E474" t="s">
        <v>436</v>
      </c>
      <c r="F474" t="str">
        <f>VLOOKUP(EPI[[#This Row],[NOME]],'CADASTRO'!A:K,5,0)</f>
        <v>TECNICO ELETRONICO II</v>
      </c>
      <c r="G474" s="44">
        <v>46211.9821296296</v>
      </c>
      <c r="H474" s="38">
        <v>183</v>
      </c>
      <c r="I4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IF(G863="01/01/1900", "SEM REGISTRO",
                        IF((G474+H474)&gt;TODAY(), "NO PRAZO", "VENCIDO"
                        )
                    )
                )
            )
        )
    ),"N.A.")</f>
        <v>NO PRAZO</v>
      </c>
      <c r="J474" s="14">
        <f>EPI[[#This Row],[TREINADO EM]]+EPI[[#This Row],[VALIDADE]]</f>
        <v>46394.9821296296</v>
      </c>
      <c r="K474">
        <v>1</v>
      </c>
      <c r="L474" t="s">
        <v>3</v>
      </c>
      <c r="M474" t="str">
        <f>VLOOKUP(EPI[[#This Row],[NOME]],'CADASTRO'!A:K,6,0)</f>
        <v>ATIVO</v>
      </c>
      <c r="N474" s="63" t="s">
        <v>522</v>
      </c>
    </row>
    <row r="475" spans="1:14">
      <c r="A475" t="s">
        <v>516</v>
      </c>
      <c r="B475" t="s">
        <v>517</v>
      </c>
      <c r="C475" t="s">
        <v>381</v>
      </c>
      <c r="D475" t="s">
        <v>520</v>
      </c>
      <c r="E475" t="s">
        <v>437</v>
      </c>
      <c r="F475" t="str">
        <f>VLOOKUP(EPI[[#This Row],[NOME]],'CADASTRO'!A:K,5,0)</f>
        <v>ANALISTA CONTROLE QUALIDADE PL</v>
      </c>
      <c r="G475" s="44">
        <v>45197</v>
      </c>
      <c r="H475" s="38">
        <v>365</v>
      </c>
      <c r="I4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IF(G864="01/01/1900",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EPI[[#This Row],[TREINADO EM]]+EPI[[#This Row],[VALIDADE]]</f>
        <v>45562</v>
      </c>
      <c r="K475">
        <v>1</v>
      </c>
      <c r="L475" t="s">
        <v>5</v>
      </c>
      <c r="M475" t="str">
        <f>VLOOKUP(EPI[[#This Row],[NOME]],'CADASTRO'!A:K,6,0)</f>
        <v>ATIVO</v>
      </c>
    </row>
    <row r="476" spans="1:14">
      <c r="A476" t="s">
        <v>516</v>
      </c>
      <c r="B476" t="s">
        <v>517</v>
      </c>
      <c r="C476" t="s">
        <v>381</v>
      </c>
      <c r="D476" t="s">
        <v>520</v>
      </c>
      <c r="E476" t="s">
        <v>437</v>
      </c>
      <c r="F476" t="str">
        <f>VLOOKUP(EPI[[#This Row],[NOME]],'CADASTRO'!A:K,5,0)</f>
        <v>ANALISTA CONTROLE QUALIDADE PL</v>
      </c>
      <c r="G476" s="44">
        <v>45645</v>
      </c>
      <c r="H476" s="38">
        <v>365</v>
      </c>
      <c r="I4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IF(G865="01/01/1900",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EPI[[#This Row],[TREINADO EM]]+EPI[[#This Row],[VALIDADE]]</f>
        <v>46010</v>
      </c>
      <c r="K476">
        <v>1</v>
      </c>
      <c r="L476" t="s">
        <v>5</v>
      </c>
      <c r="M476" t="str">
        <f>VLOOKUP(EPI[[#This Row],[NOME]],'CADASTRO'!A:K,6,0)</f>
        <v>ATIVO</v>
      </c>
    </row>
    <row r="477" spans="1:14">
      <c r="A477" t="s">
        <v>516</v>
      </c>
      <c r="B477" t="s">
        <v>517</v>
      </c>
      <c r="C477" t="s">
        <v>381</v>
      </c>
      <c r="D477" t="s">
        <v>520</v>
      </c>
      <c r="E477" t="s">
        <v>437</v>
      </c>
      <c r="F477" t="str">
        <f>VLOOKUP(EPI[[#This Row],[NOME]],'CADASTRO'!A:K,5,0)</f>
        <v>ANALISTA CONTROLE QUALIDADE PL</v>
      </c>
      <c r="G477" s="3">
        <v>46213.088333333297</v>
      </c>
      <c r="H477" s="38">
        <v>183</v>
      </c>
      <c r="I4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IF(G866="01/01/1900",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EPI[[#This Row],[TREINADO EM]]+EPI[[#This Row],[VALIDADE]]</f>
        <v>46396.088333333297</v>
      </c>
      <c r="K477">
        <v>1</v>
      </c>
      <c r="L477" t="s">
        <v>3</v>
      </c>
      <c r="M477" t="str">
        <f>VLOOKUP(EPI[[#This Row],[NOME]],'CADASTRO'!A:K,6,0)</f>
        <v>ATIVO</v>
      </c>
    </row>
    <row r="478" spans="1:14">
      <c r="A478" t="s">
        <v>516</v>
      </c>
      <c r="B478" t="s">
        <v>517</v>
      </c>
      <c r="C478" t="s">
        <v>381</v>
      </c>
      <c r="D478" t="s">
        <v>520</v>
      </c>
      <c r="E478" t="s">
        <v>439</v>
      </c>
      <c r="F478" t="str">
        <f>VLOOKUP(EPI[[#This Row],[NOME]],'CADASTRO'!A:K,5,0)</f>
        <v>ANALISTA CONTROLE ESTOQUE PL</v>
      </c>
      <c r="G478" s="44">
        <v>44973</v>
      </c>
      <c r="H478" s="38">
        <v>365</v>
      </c>
      <c r="I4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IF(G867="01/01/1900",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EPI[[#This Row],[TREINADO EM]]+EPI[[#This Row],[VALIDADE]]</f>
        <v>45338</v>
      </c>
      <c r="K478">
        <v>1</v>
      </c>
      <c r="L478" t="s">
        <v>5</v>
      </c>
      <c r="M478" t="str">
        <f>VLOOKUP(EPI[[#This Row],[NOME]],'CADASTRO'!A:K,6,0)</f>
        <v>ATIVO</v>
      </c>
    </row>
    <row r="479" spans="1:14">
      <c r="A479" t="s">
        <v>516</v>
      </c>
      <c r="B479" t="s">
        <v>517</v>
      </c>
      <c r="C479" t="s">
        <v>102</v>
      </c>
      <c r="D479" t="s">
        <v>520</v>
      </c>
      <c r="E479" t="s">
        <v>439</v>
      </c>
      <c r="F479" t="str">
        <f>VLOOKUP(EPI[[#This Row],[NOME]],'CADASTRO'!A:K,5,0)</f>
        <v>ANALISTA CONTROLE ESTOQUE PL</v>
      </c>
      <c r="G479" s="44">
        <v>45428</v>
      </c>
      <c r="H479" s="38">
        <v>365</v>
      </c>
      <c r="I4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IF(G868="01/01/1900",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EPI[[#This Row],[TREINADO EM]]+EPI[[#This Row],[VALIDADE]]</f>
        <v>45793</v>
      </c>
      <c r="K479">
        <v>1</v>
      </c>
      <c r="L479" t="s">
        <v>5</v>
      </c>
      <c r="M479" t="str">
        <f>VLOOKUP(EPI[[#This Row],[NOME]],'CADASTRO'!A:K,6,0)</f>
        <v>ATIVO</v>
      </c>
    </row>
    <row r="480" spans="1:14">
      <c r="A480" t="s">
        <v>516</v>
      </c>
      <c r="B480" t="s">
        <v>517</v>
      </c>
      <c r="C480" t="s">
        <v>381</v>
      </c>
      <c r="D480" t="s">
        <v>520</v>
      </c>
      <c r="E480" t="s">
        <v>439</v>
      </c>
      <c r="F480" t="str">
        <f>VLOOKUP(EPI[[#This Row],[NOME]],'CADASTRO'!A:K,5,0)</f>
        <v>ANALISTA CONTROLE ESTOQUE PL</v>
      </c>
      <c r="G480" s="44">
        <v>45645</v>
      </c>
      <c r="H480" s="38">
        <v>365</v>
      </c>
      <c r="I4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IF(G869="01/01/1900",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EPI[[#This Row],[TREINADO EM]]+EPI[[#This Row],[VALIDADE]]</f>
        <v>46010</v>
      </c>
      <c r="K480">
        <v>1</v>
      </c>
      <c r="L480" t="s">
        <v>5</v>
      </c>
      <c r="M480" t="str">
        <f>VLOOKUP(EPI[[#This Row],[NOME]],'CADASTRO'!A:K,6,0)</f>
        <v>ATIVO</v>
      </c>
    </row>
    <row r="481" spans="1:14">
      <c r="A481" t="s">
        <v>516</v>
      </c>
      <c r="B481" t="s">
        <v>517</v>
      </c>
      <c r="C481" t="s">
        <v>381</v>
      </c>
      <c r="D481" t="s">
        <v>520</v>
      </c>
      <c r="E481" t="s">
        <v>439</v>
      </c>
      <c r="F481" t="str">
        <f>VLOOKUP(EPI[[#This Row],[NOME]],'CADASTRO'!A:K,5,0)</f>
        <v>ANALISTA CONTROLE ESTOQUE PL</v>
      </c>
      <c r="G481" s="44">
        <v>46006</v>
      </c>
      <c r="H481" s="38">
        <v>365</v>
      </c>
      <c r="I4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IF(G870="01/01/1900", "SEM REGISTRO",
                        IF((G481+H481)&gt;TODAY(), "NO PRAZO", "VENCIDO"
                        )
                    )
                )
            )
        )
    ),"N.A.")</f>
        <v>NO PRAZO</v>
      </c>
      <c r="J481" s="14">
        <f>EPI[[#This Row],[TREINADO EM]]+EPI[[#This Row],[VALIDADE]]</f>
        <v>46371</v>
      </c>
      <c r="K481">
        <v>1</v>
      </c>
      <c r="L481" t="s">
        <v>3</v>
      </c>
      <c r="M481" t="str">
        <f>VLOOKUP(EPI[[#This Row],[NOME]],'CADASTRO'!A:K,6,0)</f>
        <v>ATIVO</v>
      </c>
      <c r="N481" s="70"/>
    </row>
    <row r="482" spans="1:14">
      <c r="A482" t="s">
        <v>516</v>
      </c>
      <c r="B482" t="s">
        <v>517</v>
      </c>
      <c r="C482" t="s">
        <v>381</v>
      </c>
      <c r="D482" t="s">
        <v>520</v>
      </c>
      <c r="E482" t="s">
        <v>88</v>
      </c>
      <c r="F482" t="str">
        <f>VLOOKUP(EPI[[#This Row],[NOME]],'CADASTRO'!A:K,5,0)</f>
        <v>ESTAGIARIO</v>
      </c>
      <c r="G482" s="44">
        <v>44973</v>
      </c>
      <c r="H482" s="38">
        <v>365</v>
      </c>
      <c r="I4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IF(G871="01/01/1900",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EPI[[#This Row],[TREINADO EM]]+EPI[[#This Row],[VALIDADE]]</f>
        <v>45338</v>
      </c>
      <c r="K482">
        <v>1</v>
      </c>
      <c r="L482" t="s">
        <v>3</v>
      </c>
      <c r="M482" t="str">
        <f>VLOOKUP(EPI[[#This Row],[NOME]],'CADASTRO'!A:K,6,0)</f>
        <v>DESLIGADO</v>
      </c>
    </row>
    <row r="483" spans="1:14">
      <c r="A483" t="s">
        <v>516</v>
      </c>
      <c r="B483" t="s">
        <v>517</v>
      </c>
      <c r="C483" t="s">
        <v>76</v>
      </c>
      <c r="D483" t="s">
        <v>520</v>
      </c>
      <c r="E483" t="s">
        <v>441</v>
      </c>
      <c r="F483" t="str">
        <f>VLOOKUP(EPI[[#This Row],[NOME]],'CADASTRO'!A:K,5,0)</f>
        <v>OPERADOR INDUSTRIAL I</v>
      </c>
      <c r="G483" s="44">
        <v>45645</v>
      </c>
      <c r="H483" s="38">
        <v>365</v>
      </c>
      <c r="I4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IF(G872="01/01/1900",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EPI[[#This Row],[TREINADO EM]]+EPI[[#This Row],[VALIDADE]]</f>
        <v>46010</v>
      </c>
      <c r="K483">
        <v>1</v>
      </c>
      <c r="L483" t="s">
        <v>5</v>
      </c>
      <c r="M483" t="str">
        <f>VLOOKUP(EPI[[#This Row],[NOME]],'CADASTRO'!A:K,6,0)</f>
        <v>ATIVO</v>
      </c>
    </row>
    <row r="484" spans="1:14">
      <c r="A484" t="s">
        <v>516</v>
      </c>
      <c r="B484" t="s">
        <v>517</v>
      </c>
      <c r="C484" t="s">
        <v>381</v>
      </c>
      <c r="D484" t="s">
        <v>520</v>
      </c>
      <c r="E484" t="s">
        <v>441</v>
      </c>
      <c r="F484" t="str">
        <f>VLOOKUP(EPI[[#This Row],[NOME]],'CADASTRO'!A:K,5,0)</f>
        <v>OPERADOR INDUSTRIAL I</v>
      </c>
      <c r="G484" s="44">
        <v>46210.8905787037</v>
      </c>
      <c r="H484" s="38">
        <v>183</v>
      </c>
      <c r="I4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IF(G873="01/01/1900",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EPI[[#This Row],[TREINADO EM]]+EPI[[#This Row],[VALIDADE]]</f>
        <v>46393.8905787037</v>
      </c>
      <c r="K484">
        <v>1</v>
      </c>
      <c r="L484" t="s">
        <v>3</v>
      </c>
      <c r="M484" t="str">
        <f>VLOOKUP(EPI[[#This Row],[NOME]],'CADASTRO'!A:K,6,0)</f>
        <v>ATIVO</v>
      </c>
      <c r="N484" s="63" t="s">
        <v>522</v>
      </c>
    </row>
    <row r="485" spans="1:14">
      <c r="A485" t="s">
        <v>516</v>
      </c>
      <c r="B485" t="s">
        <v>517</v>
      </c>
      <c r="C485" t="s">
        <v>381</v>
      </c>
      <c r="D485" t="s">
        <v>520</v>
      </c>
      <c r="E485" t="s">
        <v>442</v>
      </c>
      <c r="F485" t="str">
        <f>VLOOKUP(EPI[[#This Row],[NOME]],'CADASTRO'!A:K,5,0)</f>
        <v>ANALISTA CONTROLE QUALIDADE PL</v>
      </c>
      <c r="G485" s="44">
        <v>45999</v>
      </c>
      <c r="H485" s="38">
        <v>365</v>
      </c>
      <c r="I4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IF(G874="01/01/1900",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EPI[[#This Row],[TREINADO EM]]+EPI[[#This Row],[VALIDADE]]</f>
        <v>46364</v>
      </c>
      <c r="K485">
        <v>0.5</v>
      </c>
      <c r="L485" t="s">
        <v>3</v>
      </c>
      <c r="M485" t="str">
        <f>VLOOKUP(EPI[[#This Row],[NOME]],'CADASTRO'!A:K,6,0)</f>
        <v>ATIVO</v>
      </c>
      <c r="N485" s="63" t="s">
        <v>538</v>
      </c>
    </row>
    <row r="486" spans="1:14">
      <c r="A486" t="s">
        <v>516</v>
      </c>
      <c r="B486" t="s">
        <v>517</v>
      </c>
      <c r="C486" t="s">
        <v>381</v>
      </c>
      <c r="D486" t="s">
        <v>520</v>
      </c>
      <c r="E486" t="s">
        <v>79</v>
      </c>
      <c r="F486" t="str">
        <f>VLOOKUP(EPI[[#This Row],[NOME]],'CADASTRO'!A:K,5,0)</f>
        <v>AUXILIAR INDUSTRIAL</v>
      </c>
      <c r="G486" s="44">
        <v>45903</v>
      </c>
      <c r="H486" s="38">
        <v>365</v>
      </c>
      <c r="I4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IF(G875="01/01/1900",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EPI[[#This Row],[TREINADO EM]]+EPI[[#This Row],[VALIDADE]]</f>
        <v>46268</v>
      </c>
      <c r="K486">
        <v>1</v>
      </c>
      <c r="L486" t="s">
        <v>3</v>
      </c>
      <c r="M486" t="str">
        <f>VLOOKUP(EPI[[#This Row],[NOME]],'CADASTRO'!A:K,6,0)</f>
        <v>DESLIGADO</v>
      </c>
    </row>
    <row r="487" spans="1:14">
      <c r="A487" t="s">
        <v>516</v>
      </c>
      <c r="B487" t="s">
        <v>517</v>
      </c>
      <c r="C487" t="s">
        <v>381</v>
      </c>
      <c r="D487" t="s">
        <v>520</v>
      </c>
      <c r="E487" t="s">
        <v>72</v>
      </c>
      <c r="F487" t="str">
        <f>VLOOKUP(EPI[[#This Row],[NOME]],'CADASTRO'!A:K,5,0)</f>
        <v>OPERADOR INDUSTRIAL I</v>
      </c>
      <c r="G487" s="44">
        <v>44652</v>
      </c>
      <c r="H487" s="38">
        <v>365</v>
      </c>
      <c r="I4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IF(G876="01/01/1900",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EPI[[#This Row],[TREINADO EM]]+EPI[[#This Row],[VALIDADE]]</f>
        <v>45017</v>
      </c>
      <c r="K487">
        <v>1</v>
      </c>
      <c r="L487" t="s">
        <v>3</v>
      </c>
      <c r="M487" t="str">
        <f>VLOOKUP(EPI[[#This Row],[NOME]],'CADASTRO'!A:K,6,0)</f>
        <v>DESLIGADO</v>
      </c>
    </row>
    <row r="488" spans="1:14">
      <c r="A488" t="s">
        <v>516</v>
      </c>
      <c r="B488" t="s">
        <v>517</v>
      </c>
      <c r="C488" t="s">
        <v>381</v>
      </c>
      <c r="D488" t="s">
        <v>520</v>
      </c>
      <c r="E488" t="s">
        <v>76</v>
      </c>
      <c r="F488" t="str">
        <f>VLOOKUP(EPI[[#This Row],[NOME]],'CADASTRO'!A:K,5,0)</f>
        <v>COORDENADOR SEG DO TRABALHO E MEIO</v>
      </c>
      <c r="G488" s="44">
        <v>46207.683472222197</v>
      </c>
      <c r="H488" s="38">
        <v>183</v>
      </c>
      <c r="I4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IF(G877="01/01/1900",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EPI[[#This Row],[TREINADO EM]]+EPI[[#This Row],[VALIDADE]]</f>
        <v>46390.683472222197</v>
      </c>
      <c r="K488">
        <v>1</v>
      </c>
      <c r="L488" t="s">
        <v>3</v>
      </c>
      <c r="M488" t="str">
        <f>VLOOKUP(EPI[[#This Row],[NOME]],'CADASTRO'!A:K,6,0)</f>
        <v>ATIVO</v>
      </c>
      <c r="N488" s="63" t="s">
        <v>522</v>
      </c>
    </row>
    <row r="489" spans="1:14">
      <c r="A489" t="s">
        <v>516</v>
      </c>
      <c r="B489" t="s">
        <v>517</v>
      </c>
      <c r="C489" t="s">
        <v>381</v>
      </c>
      <c r="D489" t="s">
        <v>520</v>
      </c>
      <c r="E489" t="s">
        <v>66</v>
      </c>
      <c r="F489" t="str">
        <f>VLOOKUP(EPI[[#This Row],[NOME]],'CADASTRO'!A:K,5,0)</f>
        <v>OPERADOR INDUSTRIAL II</v>
      </c>
      <c r="G489" s="44">
        <v>44928</v>
      </c>
      <c r="H489" s="38">
        <v>365</v>
      </c>
      <c r="I4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IF(G878="01/01/1900",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EPI[[#This Row],[TREINADO EM]]+EPI[[#This Row],[VALIDADE]]</f>
        <v>45293</v>
      </c>
      <c r="K489">
        <v>1</v>
      </c>
      <c r="L489" t="s">
        <v>5</v>
      </c>
      <c r="M489" t="str">
        <f>VLOOKUP(EPI[[#This Row],[NOME]],'CADASTRO'!A:K,6,0)</f>
        <v>DESLIGADO</v>
      </c>
    </row>
    <row r="490" spans="1:14">
      <c r="A490" t="s">
        <v>516</v>
      </c>
      <c r="B490" t="s">
        <v>517</v>
      </c>
      <c r="C490" t="s">
        <v>102</v>
      </c>
      <c r="D490" t="s">
        <v>520</v>
      </c>
      <c r="E490" t="s">
        <v>66</v>
      </c>
      <c r="F490" t="str">
        <f>VLOOKUP(EPI[[#This Row],[NOME]],'CADASTRO'!A:K,5,0)</f>
        <v>OPERADOR INDUSTRIAL II</v>
      </c>
      <c r="G490" s="44">
        <v>45279</v>
      </c>
      <c r="H490" s="38">
        <v>365</v>
      </c>
      <c r="I4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IF(G879="01/01/1900",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EPI[[#This Row],[TREINADO EM]]+EPI[[#This Row],[VALIDADE]]</f>
        <v>45644</v>
      </c>
      <c r="K490">
        <v>1</v>
      </c>
      <c r="L490" t="s">
        <v>5</v>
      </c>
      <c r="M490" t="str">
        <f>VLOOKUP(EPI[[#This Row],[NOME]],'CADASTRO'!A:K,6,0)</f>
        <v>DESLIGADO</v>
      </c>
    </row>
    <row r="491" spans="1:14">
      <c r="A491" t="s">
        <v>516</v>
      </c>
      <c r="B491" t="s">
        <v>517</v>
      </c>
      <c r="C491" t="s">
        <v>381</v>
      </c>
      <c r="D491" t="s">
        <v>520</v>
      </c>
      <c r="E491" t="s">
        <v>66</v>
      </c>
      <c r="F491" t="str">
        <f>VLOOKUP(EPI[[#This Row],[NOME]],'CADASTRO'!A:K,5,0)</f>
        <v>OPERADOR INDUSTRIAL II</v>
      </c>
      <c r="G491" s="44">
        <v>45645</v>
      </c>
      <c r="H491" s="38">
        <v>365</v>
      </c>
      <c r="I4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IF(G880="01/01/1900",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EPI[[#This Row],[TREINADO EM]]+EPI[[#This Row],[VALIDADE]]</f>
        <v>46010</v>
      </c>
      <c r="K491">
        <v>1</v>
      </c>
      <c r="L491" t="s">
        <v>5</v>
      </c>
      <c r="M491" t="str">
        <f>VLOOKUP(EPI[[#This Row],[NOME]],'CADASTRO'!A:K,6,0)</f>
        <v>DESLIGADO</v>
      </c>
    </row>
    <row r="492" spans="1:14">
      <c r="A492" t="s">
        <v>516</v>
      </c>
      <c r="B492" t="s">
        <v>517</v>
      </c>
      <c r="C492" t="s">
        <v>381</v>
      </c>
      <c r="D492" t="s">
        <v>520</v>
      </c>
      <c r="E492" t="s">
        <v>66</v>
      </c>
      <c r="F492" t="str">
        <f>VLOOKUP(EPI[[#This Row],[NOME]],'CADASTRO'!A:K,5,0)</f>
        <v>OPERADOR INDUSTRIAL II</v>
      </c>
      <c r="G492" s="44">
        <v>45882</v>
      </c>
      <c r="H492" s="38">
        <v>365</v>
      </c>
      <c r="I4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IF(G881="01/01/1900",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EPI[[#This Row],[TREINADO EM]]+EPI[[#This Row],[VALIDADE]]</f>
        <v>46247</v>
      </c>
      <c r="K492">
        <v>1</v>
      </c>
      <c r="L492" t="s">
        <v>3</v>
      </c>
      <c r="M492" t="str">
        <f>VLOOKUP(EPI[[#This Row],[NOME]],'CADASTRO'!A:K,6,0)</f>
        <v>DESLIGADO</v>
      </c>
    </row>
    <row r="493" spans="1:14">
      <c r="A493" t="s">
        <v>516</v>
      </c>
      <c r="B493" t="s">
        <v>517</v>
      </c>
      <c r="C493" t="s">
        <v>381</v>
      </c>
      <c r="D493" t="s">
        <v>520</v>
      </c>
      <c r="E493" t="s">
        <v>443</v>
      </c>
      <c r="F493" t="str">
        <f>VLOOKUP(EPI[[#This Row],[NOME]],'CADASTRO'!A:K,5,0)</f>
        <v>ESTAGIARIO</v>
      </c>
      <c r="G493" s="44">
        <v>45875</v>
      </c>
      <c r="H493" s="38">
        <v>365</v>
      </c>
      <c r="I4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IF(G882="01/01/1900",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EPI[[#This Row],[TREINADO EM]]+EPI[[#This Row],[VALIDADE]]</f>
        <v>46240</v>
      </c>
      <c r="K493">
        <v>1</v>
      </c>
      <c r="L493" t="s">
        <v>5</v>
      </c>
      <c r="M493" t="str">
        <f>VLOOKUP(EPI[[#This Row],[NOME]],'CADASTRO'!A:K,6,0)</f>
        <v>ATIVO</v>
      </c>
    </row>
    <row r="494" spans="1:14">
      <c r="A494" t="s">
        <v>516</v>
      </c>
      <c r="B494" t="s">
        <v>517</v>
      </c>
      <c r="C494" t="s">
        <v>381</v>
      </c>
      <c r="D494" t="s">
        <v>520</v>
      </c>
      <c r="E494" t="s">
        <v>443</v>
      </c>
      <c r="F494" t="str">
        <f>VLOOKUP(EPI[[#This Row],[NOME]],'CADASTRO'!A:K,5,0)</f>
        <v>ESTAGIARIO</v>
      </c>
      <c r="G494" s="44">
        <v>46273.622465277775</v>
      </c>
      <c r="H494" s="38">
        <v>365</v>
      </c>
      <c r="I4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IF(G883="01/01/1900", "SEM REGISTRO",
                        IF((G494+H494)&gt;TODAY(), "NO PRAZO", "VENCIDO"
                        )
                    )
                )
            )
        )
    ),"N.A.")</f>
        <v>NO PRAZO</v>
      </c>
      <c r="J494" s="14">
        <f>EPI[[#This Row],[TREINADO EM]]+EPI[[#This Row],[VALIDADE]]</f>
        <v>46638.622465277775</v>
      </c>
      <c r="K494">
        <v>1</v>
      </c>
      <c r="L494" t="s">
        <v>3</v>
      </c>
      <c r="M494" t="str">
        <f>VLOOKUP(EPI[[#This Row],[NOME]],'CADASTRO'!A:K,6,0)</f>
        <v>ATIVO</v>
      </c>
      <c r="N494" s="63" t="s">
        <v>526</v>
      </c>
    </row>
    <row r="495" spans="1:14">
      <c r="A495" t="s">
        <v>516</v>
      </c>
      <c r="B495" t="s">
        <v>517</v>
      </c>
      <c r="C495" t="s">
        <v>381</v>
      </c>
      <c r="D495" t="s">
        <v>520</v>
      </c>
      <c r="E495" t="s">
        <v>63</v>
      </c>
      <c r="F495" t="str">
        <f>VLOOKUP(EPI[[#This Row],[NOME]],'CADASTRO'!A:K,5,0)</f>
        <v>ESTAGIARIO</v>
      </c>
      <c r="G495" s="44">
        <v>44973</v>
      </c>
      <c r="H495" s="38">
        <v>365</v>
      </c>
      <c r="I4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IF(G884="01/01/1900",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EPI[[#This Row],[TREINADO EM]]+EPI[[#This Row],[VALIDADE]]</f>
        <v>45338</v>
      </c>
      <c r="K495">
        <v>1</v>
      </c>
      <c r="L495" t="s">
        <v>3</v>
      </c>
      <c r="M495" t="str">
        <f>VLOOKUP(EPI[[#This Row],[NOME]],'CADASTRO'!A:K,6,0)</f>
        <v>DESLIGADO</v>
      </c>
    </row>
    <row r="496" spans="1:14">
      <c r="A496" t="s">
        <v>516</v>
      </c>
      <c r="B496" t="s">
        <v>517</v>
      </c>
      <c r="C496" t="s">
        <v>381</v>
      </c>
      <c r="D496" t="s">
        <v>520</v>
      </c>
      <c r="E496" t="s">
        <v>473</v>
      </c>
      <c r="F496" t="str">
        <f>VLOOKUP(EPI[[#This Row],[NOME]],'CADASTRO'!A:K,5,0)</f>
        <v>AUXILIAR INDUSTRIAL</v>
      </c>
      <c r="G496" s="44">
        <v>44652</v>
      </c>
      <c r="H496" s="38">
        <v>365</v>
      </c>
      <c r="I4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IF(G885="01/01/1900",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EPI[[#This Row],[TREINADO EM]]+EPI[[#This Row],[VALIDADE]]</f>
        <v>45017</v>
      </c>
      <c r="K496">
        <v>1</v>
      </c>
      <c r="L496" t="s">
        <v>5</v>
      </c>
      <c r="M496" t="str">
        <f>VLOOKUP(EPI[[#This Row],[NOME]],'CADASTRO'!A:K,6,0)</f>
        <v>S-AFASTADO</v>
      </c>
    </row>
    <row r="497" spans="1:14">
      <c r="A497" t="s">
        <v>516</v>
      </c>
      <c r="B497" t="s">
        <v>517</v>
      </c>
      <c r="C497" t="s">
        <v>381</v>
      </c>
      <c r="D497" t="s">
        <v>520</v>
      </c>
      <c r="E497" t="s">
        <v>473</v>
      </c>
      <c r="F497" t="str">
        <f>VLOOKUP(EPI[[#This Row],[NOME]],'CADASTRO'!A:K,5,0)</f>
        <v>AUXILIAR INDUSTRIAL</v>
      </c>
      <c r="G497" s="44">
        <v>44928</v>
      </c>
      <c r="H497" s="38">
        <v>365</v>
      </c>
      <c r="I4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IF(G886="01/01/1900",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EPI[[#This Row],[TREINADO EM]]+EPI[[#This Row],[VALIDADE]]</f>
        <v>45293</v>
      </c>
      <c r="K497">
        <v>1</v>
      </c>
      <c r="L497" t="s">
        <v>5</v>
      </c>
      <c r="M497" t="str">
        <f>VLOOKUP(EPI[[#This Row],[NOME]],'CADASTRO'!A:K,6,0)</f>
        <v>S-AFASTADO</v>
      </c>
    </row>
    <row r="498" spans="1:14">
      <c r="A498" t="s">
        <v>516</v>
      </c>
      <c r="B498" t="s">
        <v>517</v>
      </c>
      <c r="C498" t="s">
        <v>102</v>
      </c>
      <c r="D498" t="s">
        <v>520</v>
      </c>
      <c r="E498" t="s">
        <v>473</v>
      </c>
      <c r="F498" t="str">
        <f>VLOOKUP(EPI[[#This Row],[NOME]],'CADASTRO'!A:K,5,0)</f>
        <v>AUXILIAR INDUSTRIAL</v>
      </c>
      <c r="G498" s="44">
        <v>45279</v>
      </c>
      <c r="H498" s="38">
        <v>365</v>
      </c>
      <c r="I4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IF(G887="01/01/1900",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EPI[[#This Row],[TREINADO EM]]+EPI[[#This Row],[VALIDADE]]</f>
        <v>45644</v>
      </c>
      <c r="K498">
        <v>1</v>
      </c>
      <c r="L498" t="s">
        <v>5</v>
      </c>
      <c r="M498" t="str">
        <f>VLOOKUP(EPI[[#This Row],[NOME]],'CADASTRO'!A:K,6,0)</f>
        <v>S-AFASTADO</v>
      </c>
    </row>
    <row r="499" spans="1:14">
      <c r="A499" t="s">
        <v>516</v>
      </c>
      <c r="B499" t="s">
        <v>517</v>
      </c>
      <c r="C499" t="s">
        <v>76</v>
      </c>
      <c r="D499" t="s">
        <v>520</v>
      </c>
      <c r="E499" t="s">
        <v>473</v>
      </c>
      <c r="F499" t="str">
        <f>VLOOKUP(EPI[[#This Row],[NOME]],'CADASTRO'!A:K,5,0)</f>
        <v>AUXILIAR INDUSTRIAL</v>
      </c>
      <c r="G499" s="44">
        <v>45645</v>
      </c>
      <c r="H499" s="38">
        <v>365</v>
      </c>
      <c r="I4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IF(G888="01/01/1900",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EPI[[#This Row],[TREINADO EM]]+EPI[[#This Row],[VALIDADE]]</f>
        <v>46010</v>
      </c>
      <c r="K499">
        <v>1</v>
      </c>
      <c r="L499" t="s">
        <v>5</v>
      </c>
      <c r="M499" t="str">
        <f>VLOOKUP(EPI[[#This Row],[NOME]],'CADASTRO'!A:K,6,0)</f>
        <v>S-AFASTADO</v>
      </c>
    </row>
    <row r="500" spans="1:14">
      <c r="A500" t="s">
        <v>516</v>
      </c>
      <c r="B500" t="s">
        <v>517</v>
      </c>
      <c r="C500" t="s">
        <v>76</v>
      </c>
      <c r="D500" t="s">
        <v>520</v>
      </c>
      <c r="E500" t="s">
        <v>473</v>
      </c>
      <c r="F500" t="str">
        <f>VLOOKUP(EPI[[#This Row],[NOME]],'CADASTRO'!A:K,5,0)</f>
        <v>AUXILIAR INDUSTRIAL</v>
      </c>
      <c r="G500" s="44">
        <v>46009</v>
      </c>
      <c r="H500" s="38">
        <v>365</v>
      </c>
      <c r="I5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IF(G889="01/01/1900",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EPI[[#This Row],[TREINADO EM]]+EPI[[#This Row],[VALIDADE]]</f>
        <v>46374</v>
      </c>
      <c r="K500">
        <v>1</v>
      </c>
      <c r="L500" t="s">
        <v>3</v>
      </c>
      <c r="M500" t="str">
        <f>VLOOKUP(EPI[[#This Row],[NOME]],'CADASTRO'!A:K,6,0)</f>
        <v>S-AFASTADO</v>
      </c>
      <c r="N500" s="63" t="s">
        <v>523</v>
      </c>
    </row>
    <row r="501" spans="1:14">
      <c r="A501" t="s">
        <v>516</v>
      </c>
      <c r="B501" t="s">
        <v>517</v>
      </c>
      <c r="C501" t="s">
        <v>381</v>
      </c>
      <c r="D501" t="s">
        <v>520</v>
      </c>
      <c r="E501" s="11" t="s">
        <v>492</v>
      </c>
      <c r="F501" t="str">
        <f>VLOOKUP(EPI[[#This Row],[NOME]],'CADASTRO'!A:K,5,0)</f>
        <v>APRENDIZ</v>
      </c>
      <c r="G501" s="44">
        <v>46266</v>
      </c>
      <c r="H501" s="38">
        <v>365</v>
      </c>
      <c r="I5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IF(G890="01/01/1900", "SEM REGISTRO",
                        IF((G501+H501)&gt;TODAY(), "NO PRAZO", "VENCIDO"
                        )
                    )
                )
            )
        )
    ),"N.A.")</f>
        <v>NO PRAZO</v>
      </c>
      <c r="J501" s="14">
        <f>EPI[[#This Row],[TREINADO EM]]+EPI[[#This Row],[VALIDADE]]</f>
        <v>46631</v>
      </c>
      <c r="K501">
        <v>1</v>
      </c>
      <c r="L501" t="s">
        <v>3</v>
      </c>
      <c r="M501" t="str">
        <f>VLOOKUP(EPI[[#This Row],[NOME]],'CADASTRO'!A:K,6,0)</f>
        <v>ATIVO</v>
      </c>
      <c r="N501" s="63" t="s">
        <v>535</v>
      </c>
    </row>
    <row r="502" spans="1:14">
      <c r="A502" t="s">
        <v>516</v>
      </c>
      <c r="B502" t="s">
        <v>517</v>
      </c>
      <c r="C502" t="s">
        <v>381</v>
      </c>
      <c r="D502" t="s">
        <v>520</v>
      </c>
      <c r="E502" s="11" t="s">
        <v>493</v>
      </c>
      <c r="F502" t="str">
        <f>VLOOKUP(EPI[[#This Row],[NOME]],'CADASTRO'!A:K,5,0)</f>
        <v>ESTAGIARIO</v>
      </c>
      <c r="G502" s="44">
        <v>46273</v>
      </c>
      <c r="H502" s="38">
        <v>365</v>
      </c>
      <c r="I5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IF(G891="01/01/1900", "SEM REGISTRO",
                        IF((G502+H502)&gt;TODAY(), "NO PRAZO", "VENCIDO"
                        )
                    )
                )
            )
        )
    ),"N.A.")</f>
        <v>NO PRAZO</v>
      </c>
      <c r="J502" s="14">
        <f>EPI[[#This Row],[TREINADO EM]]+EPI[[#This Row],[VALIDADE]]</f>
        <v>46638</v>
      </c>
      <c r="K502">
        <v>1</v>
      </c>
      <c r="L502" t="s">
        <v>3</v>
      </c>
      <c r="M502" t="str">
        <f>VLOOKUP(EPI[[#This Row],[NOME]],'CADASTRO'!A:K,6,0)</f>
        <v>ATIVO</v>
      </c>
      <c r="N502" s="63" t="s">
        <v>530</v>
      </c>
    </row>
    <row r="503" spans="1:14">
      <c r="A503" t="s">
        <v>516</v>
      </c>
      <c r="B503" t="s">
        <v>517</v>
      </c>
      <c r="C503" t="s">
        <v>381</v>
      </c>
      <c r="D503" t="s">
        <v>520</v>
      </c>
      <c r="E503" t="s">
        <v>478</v>
      </c>
      <c r="F503" t="str">
        <f>VLOOKUP(EPI[[#This Row],[NOME]],'CADASTRO'!A:K,5,0)</f>
        <v>ANALISTA PROCESSOS</v>
      </c>
      <c r="G503" s="44">
        <v>45064</v>
      </c>
      <c r="H503" s="38">
        <v>365</v>
      </c>
      <c r="I5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IF(G892="01/01/1900",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EPI[[#This Row],[TREINADO EM]]+EPI[[#This Row],[VALIDADE]]</f>
        <v>45429</v>
      </c>
      <c r="K503">
        <v>1</v>
      </c>
      <c r="L503" t="s">
        <v>5</v>
      </c>
      <c r="M503" t="str">
        <f>VLOOKUP(EPI[[#This Row],[NOME]],'CADASTRO'!A:K,6,0)</f>
        <v>TRANSFERIDO</v>
      </c>
    </row>
    <row r="504" spans="1:14">
      <c r="A504" t="s">
        <v>516</v>
      </c>
      <c r="B504" t="s">
        <v>517</v>
      </c>
      <c r="C504" t="s">
        <v>102</v>
      </c>
      <c r="D504" t="s">
        <v>520</v>
      </c>
      <c r="E504" t="s">
        <v>478</v>
      </c>
      <c r="F504" t="str">
        <f>VLOOKUP(EPI[[#This Row],[NOME]],'CADASTRO'!A:K,5,0)</f>
        <v>ANALISTA PROCESSOS</v>
      </c>
      <c r="G504" s="44">
        <v>45547</v>
      </c>
      <c r="H504" s="38">
        <v>365</v>
      </c>
      <c r="I5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IF(G893="01/01/1900",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EPI[[#This Row],[TREINADO EM]]+EPI[[#This Row],[VALIDADE]]</f>
        <v>45912</v>
      </c>
      <c r="K504">
        <v>1</v>
      </c>
      <c r="L504" t="s">
        <v>3</v>
      </c>
      <c r="M504" t="str">
        <f>VLOOKUP(EPI[[#This Row],[NOME]],'CADASTRO'!A:K,6,0)</f>
        <v>TRANSFERIDO</v>
      </c>
    </row>
    <row r="505" spans="1:14">
      <c r="A505" t="s">
        <v>516</v>
      </c>
      <c r="B505" t="s">
        <v>517</v>
      </c>
      <c r="C505" t="s">
        <v>102</v>
      </c>
      <c r="D505" t="s">
        <v>520</v>
      </c>
      <c r="E505" t="s">
        <v>444</v>
      </c>
      <c r="F505" t="str">
        <f>VLOOKUP(EPI[[#This Row],[NOME]],'CADASTRO'!A:K,5,0)</f>
        <v>TECNICO MECANICO II</v>
      </c>
      <c r="G505" s="44">
        <v>45279</v>
      </c>
      <c r="H505" s="38">
        <v>365</v>
      </c>
      <c r="I5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IF(G894="01/01/1900",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EPI[[#This Row],[TREINADO EM]]+EPI[[#This Row],[VALIDADE]]</f>
        <v>45644</v>
      </c>
      <c r="K505">
        <v>1</v>
      </c>
      <c r="L505" t="s">
        <v>5</v>
      </c>
      <c r="M505" t="str">
        <f>VLOOKUP(EPI[[#This Row],[NOME]],'CADASTRO'!A:K,6,0)</f>
        <v>ATIVO</v>
      </c>
    </row>
    <row r="506" spans="1:14">
      <c r="A506" t="s">
        <v>516</v>
      </c>
      <c r="B506" t="s">
        <v>517</v>
      </c>
      <c r="C506" t="s">
        <v>102</v>
      </c>
      <c r="D506" t="s">
        <v>520</v>
      </c>
      <c r="E506" t="s">
        <v>444</v>
      </c>
      <c r="F506" t="str">
        <f>VLOOKUP(EPI[[#This Row],[NOME]],'CADASTRO'!A:K,5,0)</f>
        <v>TECNICO MECANICO II</v>
      </c>
      <c r="G506" s="44">
        <v>45372</v>
      </c>
      <c r="H506" s="38">
        <v>365</v>
      </c>
      <c r="I5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IF(G895="01/01/1900",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EPI[[#This Row],[TREINADO EM]]+EPI[[#This Row],[VALIDADE]]</f>
        <v>45737</v>
      </c>
      <c r="K506">
        <v>1</v>
      </c>
      <c r="L506" t="s">
        <v>5</v>
      </c>
      <c r="M506" t="str">
        <f>VLOOKUP(EPI[[#This Row],[NOME]],'CADASTRO'!A:K,6,0)</f>
        <v>ATIVO</v>
      </c>
    </row>
    <row r="507" spans="1:14">
      <c r="A507" t="s">
        <v>516</v>
      </c>
      <c r="B507" t="s">
        <v>517</v>
      </c>
      <c r="C507" t="s">
        <v>102</v>
      </c>
      <c r="D507" t="s">
        <v>520</v>
      </c>
      <c r="E507" t="s">
        <v>444</v>
      </c>
      <c r="F507" t="str">
        <f>VLOOKUP(EPI[[#This Row],[NOME]],'CADASTRO'!A:K,5,0)</f>
        <v>TECNICO MECANICO II</v>
      </c>
      <c r="G507" s="44">
        <v>45372</v>
      </c>
      <c r="H507" s="38">
        <v>365</v>
      </c>
      <c r="I5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IF(G896="01/01/1900", "SEM REGISTRO",
                        IF((G507+H507)&gt;TODAY(), "NO PRAZO", "VENCIDO"
                        )
                    )
                )
            )
        )
    ),"N.A.")</f>
        <v>HISTORICO</v>
      </c>
      <c r="J507" s="14">
        <f>EPI[[#This Row],[TREINADO EM]]+EPI[[#This Row],[VALIDADE]]</f>
        <v>45737</v>
      </c>
      <c r="K507">
        <v>1</v>
      </c>
      <c r="L507" t="s">
        <v>5</v>
      </c>
      <c r="M507" t="str">
        <f>VLOOKUP(EPI[[#This Row],[NOME]],'CADASTRO'!A:K,6,0)</f>
        <v>ATIVO</v>
      </c>
    </row>
    <row r="508" spans="1:14">
      <c r="A508" t="s">
        <v>516</v>
      </c>
      <c r="B508" t="s">
        <v>517</v>
      </c>
      <c r="C508" t="s">
        <v>381</v>
      </c>
      <c r="D508" t="s">
        <v>520</v>
      </c>
      <c r="E508" t="s">
        <v>444</v>
      </c>
      <c r="F508" t="str">
        <f>VLOOKUP(EPI[[#This Row],[NOME]],'CADASTRO'!A:K,5,0)</f>
        <v>TECNICO MECANICO II</v>
      </c>
      <c r="G508" s="44">
        <v>45645</v>
      </c>
      <c r="H508" s="38">
        <v>365</v>
      </c>
      <c r="I5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IF(G897="01/01/1900",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EPI[[#This Row],[TREINADO EM]]+EPI[[#This Row],[VALIDADE]]</f>
        <v>46010</v>
      </c>
      <c r="K508">
        <v>1</v>
      </c>
      <c r="L508" t="s">
        <v>5</v>
      </c>
      <c r="M508" t="str">
        <f>VLOOKUP(EPI[[#This Row],[NOME]],'CADASTRO'!A:K,6,0)</f>
        <v>ATIVO</v>
      </c>
    </row>
    <row r="509" spans="1:14">
      <c r="A509" t="s">
        <v>516</v>
      </c>
      <c r="B509" t="s">
        <v>517</v>
      </c>
      <c r="C509" t="s">
        <v>381</v>
      </c>
      <c r="D509" t="s">
        <v>520</v>
      </c>
      <c r="E509" t="s">
        <v>444</v>
      </c>
      <c r="F509" t="str">
        <f>VLOOKUP(EPI[[#This Row],[NOME]],'CADASTRO'!A:K,5,0)</f>
        <v>TECNICO MECANICO II</v>
      </c>
      <c r="G509" s="44">
        <v>46211.581863425898</v>
      </c>
      <c r="H509" s="38">
        <v>183</v>
      </c>
      <c r="I5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IF(G898="01/01/1900",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EPI[[#This Row],[TREINADO EM]]+EPI[[#This Row],[VALIDADE]]</f>
        <v>46394.581863425898</v>
      </c>
      <c r="K509">
        <v>1</v>
      </c>
      <c r="L509" t="s">
        <v>3</v>
      </c>
      <c r="M509" t="str">
        <f>VLOOKUP(EPI[[#This Row],[NOME]],'CADASTRO'!A:K,6,0)</f>
        <v>ATIVO</v>
      </c>
      <c r="N509" s="63" t="s">
        <v>522</v>
      </c>
    </row>
    <row r="510" spans="1:14">
      <c r="A510" t="s">
        <v>516</v>
      </c>
      <c r="B510" t="s">
        <v>517</v>
      </c>
      <c r="C510" t="s">
        <v>381</v>
      </c>
      <c r="D510" t="s">
        <v>520</v>
      </c>
      <c r="E510" t="s">
        <v>458</v>
      </c>
      <c r="F510" t="str">
        <f>VLOOKUP(EPI[[#This Row],[NOME]],'CADASTRO'!A:K,5,0)</f>
        <v>TECNICO MECANICO II</v>
      </c>
      <c r="G510" s="3">
        <v>46217</v>
      </c>
      <c r="H510" s="38">
        <v>365</v>
      </c>
      <c r="I5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IF(G899="01/01/1900", "SEM REGISTRO",
                        IF((G510+H510)&gt;TODAY(), "NO PRAZO", "VENCIDO"
                        )
                    )
                )
            )
        )
    ),"N.A.")</f>
        <v>NO PRAZO</v>
      </c>
      <c r="J510" s="14">
        <f>EPI[[#This Row],[TREINADO EM]]+EPI[[#This Row],[VALIDADE]]</f>
        <v>46582</v>
      </c>
      <c r="K510">
        <v>1</v>
      </c>
      <c r="L510" t="s">
        <v>3</v>
      </c>
      <c r="M510" t="str">
        <f>VLOOKUP(EPI[[#This Row],[NOME]],'CADASTRO'!A:K,6,0)</f>
        <v>ATIVO</v>
      </c>
    </row>
    <row r="511" spans="1:14">
      <c r="A511" t="s">
        <v>516</v>
      </c>
      <c r="B511" t="s">
        <v>517</v>
      </c>
      <c r="C511" t="s">
        <v>381</v>
      </c>
      <c r="D511" t="s">
        <v>520</v>
      </c>
      <c r="E511" t="s">
        <v>445</v>
      </c>
      <c r="F511" t="str">
        <f>VLOOKUP(EPI[[#This Row],[NOME]],'CADASTRO'!A:K,5,0)</f>
        <v>OPERADOR INDUSTRIAL II</v>
      </c>
      <c r="G511" s="44">
        <v>45861</v>
      </c>
      <c r="H511" s="38">
        <v>365</v>
      </c>
      <c r="I5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IF(G900="01/01/1900",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EPI[[#This Row],[TREINADO EM]]+EPI[[#This Row],[VALIDADE]]</f>
        <v>46226</v>
      </c>
      <c r="K511">
        <v>1</v>
      </c>
      <c r="L511" t="s">
        <v>5</v>
      </c>
      <c r="M511" t="str">
        <f>VLOOKUP(EPI[[#This Row],[NOME]],'CADASTRO'!A:K,6,0)</f>
        <v>ATIVO</v>
      </c>
    </row>
    <row r="512" spans="1:14">
      <c r="A512" t="s">
        <v>516</v>
      </c>
      <c r="B512" t="s">
        <v>517</v>
      </c>
      <c r="C512" t="s">
        <v>381</v>
      </c>
      <c r="D512" t="s">
        <v>520</v>
      </c>
      <c r="E512" t="s">
        <v>445</v>
      </c>
      <c r="F512" t="str">
        <f>VLOOKUP(EPI[[#This Row],[NOME]],'CADASTRO'!A:K,5,0)</f>
        <v>OPERADOR INDUSTRIAL II</v>
      </c>
      <c r="G512" s="44">
        <v>46210.6891203704</v>
      </c>
      <c r="H512" s="38">
        <v>183</v>
      </c>
      <c r="I5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IF(G901="01/01/1900", "SEM REGISTRO",
                        IF((G512+H512)&gt;TODAY(), "NO PRAZO", "VENCIDO"
                        )
                    )
                )
            )
        )
    ),"N.A.")</f>
        <v>NO PRAZO</v>
      </c>
      <c r="J512" s="14">
        <f>EPI[[#This Row],[TREINADO EM]]+EPI[[#This Row],[VALIDADE]]</f>
        <v>46393.6891203704</v>
      </c>
      <c r="K512">
        <v>1</v>
      </c>
      <c r="L512" t="s">
        <v>3</v>
      </c>
      <c r="M512" t="str">
        <f>VLOOKUP(EPI[[#This Row],[NOME]],'CADASTRO'!A:K,6,0)</f>
        <v>ATIVO</v>
      </c>
      <c r="N512" s="63" t="s">
        <v>522</v>
      </c>
    </row>
    <row r="513" spans="1:14">
      <c r="A513" t="s">
        <v>516</v>
      </c>
      <c r="B513" t="s">
        <v>517</v>
      </c>
      <c r="C513" t="s">
        <v>381</v>
      </c>
      <c r="D513" t="s">
        <v>520</v>
      </c>
      <c r="E513" t="s">
        <v>446</v>
      </c>
      <c r="F513" t="str">
        <f>VLOOKUP(EPI[[#This Row],[NOME]],'CADASTRO'!A:K,5,0)</f>
        <v>OPERADOR INDUSTRIAL III</v>
      </c>
      <c r="G513" s="44">
        <v>45064</v>
      </c>
      <c r="H513" s="38">
        <v>365</v>
      </c>
      <c r="I5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IF(G902="01/01/1900",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EPI[[#This Row],[TREINADO EM]]+EPI[[#This Row],[VALIDADE]]</f>
        <v>45429</v>
      </c>
      <c r="K513">
        <v>1</v>
      </c>
      <c r="L513" t="s">
        <v>5</v>
      </c>
      <c r="M513" t="str">
        <f>VLOOKUP(EPI[[#This Row],[NOME]],'CADASTRO'!A:K,6,0)</f>
        <v>ATIVO</v>
      </c>
    </row>
    <row r="514" spans="1:14">
      <c r="A514" t="s">
        <v>516</v>
      </c>
      <c r="B514" t="s">
        <v>517</v>
      </c>
      <c r="C514" t="s">
        <v>102</v>
      </c>
      <c r="D514" t="s">
        <v>520</v>
      </c>
      <c r="E514" t="s">
        <v>446</v>
      </c>
      <c r="F514" t="str">
        <f>VLOOKUP(EPI[[#This Row],[NOME]],'CADASTRO'!A:K,5,0)</f>
        <v>OPERADOR INDUSTRIAL III</v>
      </c>
      <c r="G514" s="44">
        <v>45279</v>
      </c>
      <c r="H514" s="38">
        <v>365</v>
      </c>
      <c r="I5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IF(G903="01/01/1900",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EPI[[#This Row],[TREINADO EM]]+EPI[[#This Row],[VALIDADE]]</f>
        <v>45644</v>
      </c>
      <c r="K514">
        <v>1</v>
      </c>
      <c r="L514" t="s">
        <v>5</v>
      </c>
      <c r="M514" t="str">
        <f>VLOOKUP(EPI[[#This Row],[NOME]],'CADASTRO'!A:K,6,0)</f>
        <v>ATIVO</v>
      </c>
    </row>
    <row r="515" spans="1:14">
      <c r="A515" t="s">
        <v>516</v>
      </c>
      <c r="B515" t="s">
        <v>517</v>
      </c>
      <c r="C515" t="s">
        <v>381</v>
      </c>
      <c r="D515" t="s">
        <v>520</v>
      </c>
      <c r="E515" t="s">
        <v>446</v>
      </c>
      <c r="F515" t="str">
        <f>VLOOKUP(EPI[[#This Row],[NOME]],'CADASTRO'!A:K,5,0)</f>
        <v>OPERADOR INDUSTRIAL III</v>
      </c>
      <c r="G515" s="44">
        <v>45645</v>
      </c>
      <c r="H515" s="38">
        <v>365</v>
      </c>
      <c r="I5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IF(G904="01/01/1900",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EPI[[#This Row],[TREINADO EM]]+EPI[[#This Row],[VALIDADE]]</f>
        <v>46010</v>
      </c>
      <c r="K515">
        <v>1</v>
      </c>
      <c r="L515" t="s">
        <v>5</v>
      </c>
      <c r="M515" t="str">
        <f>VLOOKUP(EPI[[#This Row],[NOME]],'CADASTRO'!A:K,6,0)</f>
        <v>ATIVO</v>
      </c>
    </row>
    <row r="516" spans="1:14">
      <c r="A516" t="s">
        <v>516</v>
      </c>
      <c r="B516" t="s">
        <v>517</v>
      </c>
      <c r="C516" t="s">
        <v>381</v>
      </c>
      <c r="D516" t="s">
        <v>520</v>
      </c>
      <c r="E516" s="88" t="s">
        <v>446</v>
      </c>
      <c r="F516" t="str">
        <f>VLOOKUP(EPI[[#This Row],[NOME]],'CADASTRO'!A:K,5,0)</f>
        <v>OPERADOR INDUSTRIAL III</v>
      </c>
      <c r="G516" s="97">
        <v>45847</v>
      </c>
      <c r="H516" s="38">
        <v>365</v>
      </c>
      <c r="I5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IF(G905="01/01/1900", "SEM REGISTRO",
                        IF((G516+H516)&gt;TODAY(), "NO PRAZO", "VENCIDO"
                        )
                    )
                )
            )
        )
    ),"N.A.")</f>
        <v>HISTORICO</v>
      </c>
      <c r="J516" s="14">
        <f>EPI[[#This Row],[TREINADO EM]]+EPI[[#This Row],[VALIDADE]]</f>
        <v>46212</v>
      </c>
      <c r="K516">
        <v>1</v>
      </c>
      <c r="L516" t="s">
        <v>5</v>
      </c>
      <c r="M516" t="str">
        <f>VLOOKUP(EPI[[#This Row],[NOME]],'CADASTRO'!A:K,6,0)</f>
        <v>ATIVO</v>
      </c>
    </row>
    <row r="517" spans="1:14">
      <c r="A517" t="s">
        <v>516</v>
      </c>
      <c r="B517" t="s">
        <v>517</v>
      </c>
      <c r="C517" t="s">
        <v>381</v>
      </c>
      <c r="D517" t="s">
        <v>520</v>
      </c>
      <c r="E517" t="s">
        <v>446</v>
      </c>
      <c r="F517" t="str">
        <f>VLOOKUP(EPI[[#This Row],[NOME]],'CADASTRO'!A:K,5,0)</f>
        <v>OPERADOR INDUSTRIAL III</v>
      </c>
      <c r="G517" s="44">
        <v>46210.940092592602</v>
      </c>
      <c r="H517" s="38">
        <v>183</v>
      </c>
      <c r="I5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IF(G906="01/01/1900", "SEM REGISTRO",
                        IF((G517+H517)&gt;TODAY(), "NO PRAZO", "VENCIDO"
                        )
                    )
                )
            )
        )
    ),"N.A.")</f>
        <v>NO PRAZO</v>
      </c>
      <c r="J517" s="14">
        <f>EPI[[#This Row],[TREINADO EM]]+EPI[[#This Row],[VALIDADE]]</f>
        <v>46393.940092592602</v>
      </c>
      <c r="K517">
        <v>1</v>
      </c>
      <c r="L517" t="s">
        <v>3</v>
      </c>
      <c r="M517" t="str">
        <f>VLOOKUP(EPI[[#This Row],[NOME]],'CADASTRO'!A:K,6,0)</f>
        <v>ATIVO</v>
      </c>
      <c r="N517" s="63" t="s">
        <v>522</v>
      </c>
    </row>
    <row r="518" spans="1:14">
      <c r="A518" t="s">
        <v>516</v>
      </c>
      <c r="B518" t="s">
        <v>517</v>
      </c>
      <c r="C518" t="s">
        <v>381</v>
      </c>
      <c r="D518" t="s">
        <v>520</v>
      </c>
      <c r="E518" t="s">
        <v>447</v>
      </c>
      <c r="F518" t="str">
        <f>VLOOKUP(EPI[[#This Row],[NOME]],'CADASTRO'!A:K,5,0)</f>
        <v>APRENDIZ</v>
      </c>
      <c r="G518" s="3">
        <v>46241</v>
      </c>
      <c r="H518" s="38">
        <v>365</v>
      </c>
      <c r="I5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IF(G907="01/01/1900", "SEM REGISTRO",
                        IF((G518+H518)&gt;TODAY(), "NO PRAZO", "VENCIDO"
                        )
                    )
                )
            )
        )
    ),"N.A.")</f>
        <v>NO PRAZO</v>
      </c>
      <c r="J518" s="14">
        <f>EPI[[#This Row],[TREINADO EM]]+EPI[[#This Row],[VALIDADE]]</f>
        <v>46606</v>
      </c>
      <c r="K518">
        <v>1</v>
      </c>
      <c r="L518" t="s">
        <v>3</v>
      </c>
      <c r="M518" t="str">
        <f>VLOOKUP(EPI[[#This Row],[NOME]],'CADASTRO'!A:K,6,0)</f>
        <v>ATIVO</v>
      </c>
    </row>
    <row r="519" spans="1:14">
      <c r="A519" t="s">
        <v>516</v>
      </c>
      <c r="B519" t="s">
        <v>517</v>
      </c>
      <c r="C519" t="s">
        <v>381</v>
      </c>
      <c r="D519" t="s">
        <v>520</v>
      </c>
      <c r="E519" t="s">
        <v>448</v>
      </c>
      <c r="F519" t="str">
        <f>VLOOKUP(EPI[[#This Row],[NOME]],'CADASTRO'!A:K,5,0)</f>
        <v>OPERADOR INDUSTRIAL II</v>
      </c>
      <c r="G519" s="44">
        <v>44928</v>
      </c>
      <c r="H519" s="38">
        <v>365</v>
      </c>
      <c r="I5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IF(G908="01/01/1900",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EPI[[#This Row],[TREINADO EM]]+EPI[[#This Row],[VALIDADE]]</f>
        <v>45293</v>
      </c>
      <c r="K519">
        <v>1</v>
      </c>
      <c r="L519" t="s">
        <v>5</v>
      </c>
      <c r="M519" t="str">
        <f>VLOOKUP(EPI[[#This Row],[NOME]],'CADASTRO'!A:K,6,0)</f>
        <v>DESLIGADO</v>
      </c>
    </row>
    <row r="520" spans="1:14">
      <c r="A520" t="s">
        <v>516</v>
      </c>
      <c r="B520" t="s">
        <v>517</v>
      </c>
      <c r="C520" t="s">
        <v>102</v>
      </c>
      <c r="D520" t="s">
        <v>520</v>
      </c>
      <c r="E520" t="s">
        <v>448</v>
      </c>
      <c r="F520" t="str">
        <f>VLOOKUP(EPI[[#This Row],[NOME]],'CADASTRO'!A:K,5,0)</f>
        <v>OPERADOR INDUSTRIAL II</v>
      </c>
      <c r="G520" s="44">
        <v>45279</v>
      </c>
      <c r="H520" s="38">
        <v>365</v>
      </c>
      <c r="I5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IF(G909="01/01/1900",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EPI[[#This Row],[TREINADO EM]]+EPI[[#This Row],[VALIDADE]]</f>
        <v>45644</v>
      </c>
      <c r="K520">
        <v>1</v>
      </c>
      <c r="L520" t="s">
        <v>5</v>
      </c>
      <c r="M520" t="str">
        <f>VLOOKUP(EPI[[#This Row],[NOME]],'CADASTRO'!A:K,6,0)</f>
        <v>DESLIGADO</v>
      </c>
    </row>
    <row r="521" spans="1:14">
      <c r="A521" t="s">
        <v>516</v>
      </c>
      <c r="B521" t="s">
        <v>517</v>
      </c>
      <c r="C521" t="s">
        <v>76</v>
      </c>
      <c r="D521" t="s">
        <v>520</v>
      </c>
      <c r="E521" t="s">
        <v>448</v>
      </c>
      <c r="F521" t="str">
        <f>VLOOKUP(EPI[[#This Row],[NOME]],'CADASTRO'!A:K,5,0)</f>
        <v>OPERADOR INDUSTRIAL II</v>
      </c>
      <c r="G521" s="44">
        <v>45645</v>
      </c>
      <c r="H521" s="38">
        <v>365</v>
      </c>
      <c r="I5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IF(G910="01/01/1900",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EPI[[#This Row],[TREINADO EM]]+EPI[[#This Row],[VALIDADE]]</f>
        <v>46010</v>
      </c>
      <c r="K521">
        <v>1</v>
      </c>
      <c r="L521" t="s">
        <v>5</v>
      </c>
      <c r="M521" t="str">
        <f>VLOOKUP(EPI[[#This Row],[NOME]],'CADASTRO'!A:K,6,0)</f>
        <v>DESLIGADO</v>
      </c>
    </row>
    <row r="522" spans="1:14">
      <c r="A522" t="s">
        <v>516</v>
      </c>
      <c r="B522" t="s">
        <v>517</v>
      </c>
      <c r="C522" t="s">
        <v>381</v>
      </c>
      <c r="D522" t="s">
        <v>520</v>
      </c>
      <c r="E522" t="s">
        <v>448</v>
      </c>
      <c r="F522" t="str">
        <f>VLOOKUP(EPI[[#This Row],[NOME]],'CADASTRO'!A:K,5,0)</f>
        <v>OPERADOR INDUSTRIAL II</v>
      </c>
      <c r="G522" s="44">
        <v>46009</v>
      </c>
      <c r="H522" s="38">
        <v>365</v>
      </c>
      <c r="I5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IF(G911="01/01/1900",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EPI[[#This Row],[TREINADO EM]]+EPI[[#This Row],[VALIDADE]]</f>
        <v>46374</v>
      </c>
      <c r="K522">
        <v>1</v>
      </c>
      <c r="L522" t="s">
        <v>3</v>
      </c>
      <c r="M522" t="str">
        <f>VLOOKUP(EPI[[#This Row],[NOME]],'CADASTRO'!A:K,6,0)</f>
        <v>DESLIGADO</v>
      </c>
      <c r="N522" s="63" t="s">
        <v>523</v>
      </c>
    </row>
    <row r="523" spans="1:14">
      <c r="A523" t="s">
        <v>516</v>
      </c>
      <c r="B523" t="s">
        <v>517</v>
      </c>
      <c r="C523" t="s">
        <v>381</v>
      </c>
      <c r="D523" t="s">
        <v>520</v>
      </c>
      <c r="E523" t="s">
        <v>449</v>
      </c>
      <c r="F523" t="str">
        <f>VLOOKUP(EPI[[#This Row],[NOME]],'CADASTRO'!A:K,5,0)</f>
        <v>TECNICO ELETRONICO II</v>
      </c>
      <c r="G523" s="44">
        <v>44652</v>
      </c>
      <c r="H523" s="38">
        <v>365</v>
      </c>
      <c r="I5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IF(G912="01/01/1900",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EPI[[#This Row],[TREINADO EM]]+EPI[[#This Row],[VALIDADE]]</f>
        <v>45017</v>
      </c>
      <c r="K523">
        <v>1</v>
      </c>
      <c r="L523" t="s">
        <v>5</v>
      </c>
      <c r="M523" t="str">
        <f>VLOOKUP(EPI[[#This Row],[NOME]],'CADASTRO'!A:K,6,0)</f>
        <v>ATIVO</v>
      </c>
    </row>
    <row r="524" spans="1:14">
      <c r="A524" t="s">
        <v>516</v>
      </c>
      <c r="B524" t="s">
        <v>517</v>
      </c>
      <c r="C524" t="s">
        <v>381</v>
      </c>
      <c r="D524" t="s">
        <v>520</v>
      </c>
      <c r="E524" t="s">
        <v>449</v>
      </c>
      <c r="F524" t="str">
        <f>VLOOKUP(EPI[[#This Row],[NOME]],'CADASTRO'!A:K,5,0)</f>
        <v>TECNICO ELETRONICO II</v>
      </c>
      <c r="G524" s="44">
        <v>45001</v>
      </c>
      <c r="H524" s="38">
        <v>365</v>
      </c>
      <c r="I5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IF(G913="01/01/1900",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EPI[[#This Row],[TREINADO EM]]+EPI[[#This Row],[VALIDADE]]</f>
        <v>45366</v>
      </c>
      <c r="K524">
        <v>1</v>
      </c>
      <c r="L524" t="s">
        <v>5</v>
      </c>
      <c r="M524" t="str">
        <f>VLOOKUP(EPI[[#This Row],[NOME]],'CADASTRO'!A:K,6,0)</f>
        <v>ATIVO</v>
      </c>
    </row>
    <row r="525" spans="1:14">
      <c r="A525" t="s">
        <v>516</v>
      </c>
      <c r="B525" t="s">
        <v>517</v>
      </c>
      <c r="C525" t="s">
        <v>102</v>
      </c>
      <c r="D525" t="s">
        <v>520</v>
      </c>
      <c r="E525" t="s">
        <v>449</v>
      </c>
      <c r="F525" t="str">
        <f>VLOOKUP(EPI[[#This Row],[NOME]],'CADASTRO'!A:K,5,0)</f>
        <v>TECNICO ELETRONICO II</v>
      </c>
      <c r="G525" s="44">
        <v>45547</v>
      </c>
      <c r="H525" s="38">
        <v>365</v>
      </c>
      <c r="I5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IF(G914="01/01/1900",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EPI[[#This Row],[TREINADO EM]]+EPI[[#This Row],[VALIDADE]]</f>
        <v>45912</v>
      </c>
      <c r="K525">
        <v>1</v>
      </c>
      <c r="L525" t="s">
        <v>5</v>
      </c>
      <c r="M525" t="str">
        <f>VLOOKUP(EPI[[#This Row],[NOME]],'CADASTRO'!A:K,6,0)</f>
        <v>ATIVO</v>
      </c>
    </row>
    <row r="526" spans="1:14">
      <c r="A526" t="s">
        <v>516</v>
      </c>
      <c r="B526" t="s">
        <v>517</v>
      </c>
      <c r="C526" t="s">
        <v>381</v>
      </c>
      <c r="D526" t="s">
        <v>520</v>
      </c>
      <c r="E526" t="s">
        <v>449</v>
      </c>
      <c r="F526" t="str">
        <f>VLOOKUP(EPI[[#This Row],[NOME]],'CADASTRO'!A:K,5,0)</f>
        <v>TECNICO ELETRONICO II</v>
      </c>
      <c r="G526" s="44">
        <v>46006</v>
      </c>
      <c r="H526" s="38">
        <v>365</v>
      </c>
      <c r="I5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IF(G915="01/01/1900", "SEM REGISTRO",
                        IF((G526+H526)&gt;TODAY(), "NO PRAZO", "VENCIDO"
                        )
                    )
                )
            )
        )
    ),"N.A.")</f>
        <v>NO PRAZO</v>
      </c>
      <c r="J526" s="14">
        <f>EPI[[#This Row],[TREINADO EM]]+EPI[[#This Row],[VALIDADE]]</f>
        <v>46371</v>
      </c>
      <c r="K526">
        <v>1</v>
      </c>
      <c r="L526" t="s">
        <v>3</v>
      </c>
      <c r="M526" t="str">
        <f>VLOOKUP(EPI[[#This Row],[NOME]],'CADASTRO'!A:K,6,0)</f>
        <v>ATIVO</v>
      </c>
      <c r="N526" s="70"/>
    </row>
    <row r="527" spans="1:14">
      <c r="A527" t="s">
        <v>516</v>
      </c>
      <c r="B527" t="s">
        <v>517</v>
      </c>
      <c r="C527" t="s">
        <v>381</v>
      </c>
      <c r="D527" t="s">
        <v>520</v>
      </c>
      <c r="E527" t="s">
        <v>52</v>
      </c>
      <c r="F527" t="str">
        <f>VLOOKUP(EPI[[#This Row],[NOME]],'CADASTRO'!A:K,5,0)</f>
        <v>OPERADOR LOGISTICO I</v>
      </c>
      <c r="G527" s="44">
        <v>44928</v>
      </c>
      <c r="H527" s="38">
        <v>365</v>
      </c>
      <c r="I5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IF(G916="01/01/1900",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EPI[[#This Row],[TREINADO EM]]+EPI[[#This Row],[VALIDADE]]</f>
        <v>45293</v>
      </c>
      <c r="K527">
        <v>1</v>
      </c>
      <c r="L527" t="s">
        <v>3</v>
      </c>
      <c r="M527" t="str">
        <f>VLOOKUP(EPI[[#This Row],[NOME]],'CADASTRO'!A:K,6,0)</f>
        <v>DESLIGADO</v>
      </c>
    </row>
    <row r="528" spans="1:14">
      <c r="A528" t="s">
        <v>516</v>
      </c>
      <c r="B528" t="s">
        <v>517</v>
      </c>
      <c r="C528" t="s">
        <v>381</v>
      </c>
      <c r="D528" t="s">
        <v>520</v>
      </c>
      <c r="E528" t="s">
        <v>450</v>
      </c>
      <c r="F528" t="str">
        <f>VLOOKUP(EPI[[#This Row],[NOME]],'CADASTRO'!A:K,5,0)</f>
        <v>OPERADOR INDUSTRIAL II</v>
      </c>
      <c r="G528" s="44">
        <v>44928</v>
      </c>
      <c r="H528" s="38">
        <v>365</v>
      </c>
      <c r="I5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IF(G917="01/01/1900",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EPI[[#This Row],[TREINADO EM]]+EPI[[#This Row],[VALIDADE]]</f>
        <v>45293</v>
      </c>
      <c r="K528">
        <v>1</v>
      </c>
      <c r="L528" t="s">
        <v>5</v>
      </c>
      <c r="M528" t="str">
        <f>VLOOKUP(EPI[[#This Row],[NOME]],'CADASTRO'!A:K,6,0)</f>
        <v>ATIVO</v>
      </c>
    </row>
    <row r="529" spans="1:14">
      <c r="A529" t="s">
        <v>516</v>
      </c>
      <c r="B529" t="s">
        <v>517</v>
      </c>
      <c r="C529" t="s">
        <v>102</v>
      </c>
      <c r="D529" t="s">
        <v>520</v>
      </c>
      <c r="E529" t="s">
        <v>450</v>
      </c>
      <c r="F529" t="str">
        <f>VLOOKUP(EPI[[#This Row],[NOME]],'CADASTRO'!A:K,5,0)</f>
        <v>OPERADOR INDUSTRIAL II</v>
      </c>
      <c r="G529" s="44">
        <v>45279</v>
      </c>
      <c r="H529" s="38">
        <v>365</v>
      </c>
      <c r="I5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IF(G918="01/01/1900",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EPI[[#This Row],[TREINADO EM]]+EPI[[#This Row],[VALIDADE]]</f>
        <v>45644</v>
      </c>
      <c r="K529">
        <v>1</v>
      </c>
      <c r="L529" t="s">
        <v>5</v>
      </c>
      <c r="M529" t="str">
        <f>VLOOKUP(EPI[[#This Row],[NOME]],'CADASTRO'!A:K,6,0)</f>
        <v>ATIVO</v>
      </c>
    </row>
    <row r="530" spans="1:14">
      <c r="A530" t="s">
        <v>516</v>
      </c>
      <c r="B530" t="s">
        <v>517</v>
      </c>
      <c r="C530" t="s">
        <v>76</v>
      </c>
      <c r="D530" t="s">
        <v>520</v>
      </c>
      <c r="E530" t="s">
        <v>450</v>
      </c>
      <c r="F530" t="str">
        <f>VLOOKUP(EPI[[#This Row],[NOME]],'CADASTRO'!A:K,5,0)</f>
        <v>OPERADOR INDUSTRIAL II</v>
      </c>
      <c r="G530" s="44">
        <v>45645</v>
      </c>
      <c r="H530" s="38">
        <v>365</v>
      </c>
      <c r="I5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IF(G919="01/01/1900",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EPI[[#This Row],[TREINADO EM]]+EPI[[#This Row],[VALIDADE]]</f>
        <v>46010</v>
      </c>
      <c r="K530">
        <v>1</v>
      </c>
      <c r="L530" t="s">
        <v>5</v>
      </c>
      <c r="M530" t="str">
        <f>VLOOKUP(EPI[[#This Row],[NOME]],'CADASTRO'!A:K,6,0)</f>
        <v>ATIVO</v>
      </c>
    </row>
    <row r="531" spans="1:14">
      <c r="A531" t="s">
        <v>516</v>
      </c>
      <c r="B531" t="s">
        <v>517</v>
      </c>
      <c r="C531" t="s">
        <v>381</v>
      </c>
      <c r="D531" t="s">
        <v>520</v>
      </c>
      <c r="E531" t="s">
        <v>450</v>
      </c>
      <c r="F531" t="str">
        <f>VLOOKUP(EPI[[#This Row],[NOME]],'CADASTRO'!A:K,5,0)</f>
        <v>OPERADOR INDUSTRIAL II</v>
      </c>
      <c r="G531" s="44">
        <v>46207.415000000001</v>
      </c>
      <c r="H531" s="38">
        <v>183</v>
      </c>
      <c r="I5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IF(G920="01/01/1900", "SEM REGISTRO",
                        IF((G531+H531)&gt;TODAY(), "NO PRAZO", "VENCIDO"
                        )
                    )
                )
            )
        )
    ),"N.A.")</f>
        <v>NO PRAZO</v>
      </c>
      <c r="J531" s="14">
        <f>EPI[[#This Row],[TREINADO EM]]+EPI[[#This Row],[VALIDADE]]</f>
        <v>46390.415000000001</v>
      </c>
      <c r="K531">
        <v>1</v>
      </c>
      <c r="L531" t="s">
        <v>3</v>
      </c>
      <c r="M531" t="str">
        <f>VLOOKUP(EPI[[#This Row],[NOME]],'CADASTRO'!A:K,6,0)</f>
        <v>ATIVO</v>
      </c>
      <c r="N531" s="63" t="s">
        <v>522</v>
      </c>
    </row>
    <row r="532" spans="1:14">
      <c r="A532" t="s">
        <v>516</v>
      </c>
      <c r="B532" t="s">
        <v>517</v>
      </c>
      <c r="C532" t="s">
        <v>381</v>
      </c>
      <c r="D532" t="s">
        <v>520</v>
      </c>
      <c r="E532" t="s">
        <v>46</v>
      </c>
      <c r="F532" t="str">
        <f>VLOOKUP(EPI[[#This Row],[NOME]],'CADASTRO'!A:K,5,0)</f>
        <v>OPERADOR LOGISTICO I</v>
      </c>
      <c r="G532" s="44">
        <v>44928</v>
      </c>
      <c r="H532" s="38">
        <v>365</v>
      </c>
      <c r="I5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IF(G921="01/01/1900",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EPI[[#This Row],[TREINADO EM]]+EPI[[#This Row],[VALIDADE]]</f>
        <v>45293</v>
      </c>
      <c r="K532">
        <v>1</v>
      </c>
      <c r="L532" t="s">
        <v>5</v>
      </c>
      <c r="M532" t="str">
        <f>VLOOKUP(EPI[[#This Row],[NOME]],'CADASTRO'!A:K,6,0)</f>
        <v>DESLIGADO</v>
      </c>
    </row>
    <row r="533" spans="1:14">
      <c r="A533" t="s">
        <v>516</v>
      </c>
      <c r="B533" t="s">
        <v>517</v>
      </c>
      <c r="C533" t="s">
        <v>102</v>
      </c>
      <c r="D533" t="s">
        <v>520</v>
      </c>
      <c r="E533" t="s">
        <v>46</v>
      </c>
      <c r="F533" t="str">
        <f>VLOOKUP(EPI[[#This Row],[NOME]],'CADASTRO'!A:K,5,0)</f>
        <v>OPERADOR LOGISTICO I</v>
      </c>
      <c r="G533" s="44">
        <v>45279</v>
      </c>
      <c r="H533" s="38">
        <v>365</v>
      </c>
      <c r="I5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IF(G922="01/01/1900",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EPI[[#This Row],[TREINADO EM]]+EPI[[#This Row],[VALIDADE]]</f>
        <v>45644</v>
      </c>
      <c r="K533">
        <v>1</v>
      </c>
      <c r="L533" t="s">
        <v>5</v>
      </c>
      <c r="M533" t="str">
        <f>VLOOKUP(EPI[[#This Row],[NOME]],'CADASTRO'!A:K,6,0)</f>
        <v>DESLIGADO</v>
      </c>
    </row>
    <row r="534" spans="1:14">
      <c r="A534" t="s">
        <v>516</v>
      </c>
      <c r="B534" t="s">
        <v>517</v>
      </c>
      <c r="C534" t="s">
        <v>76</v>
      </c>
      <c r="D534" t="s">
        <v>520</v>
      </c>
      <c r="E534" t="s">
        <v>46</v>
      </c>
      <c r="F534" t="str">
        <f>VLOOKUP(EPI[[#This Row],[NOME]],'CADASTRO'!A:K,5,0)</f>
        <v>OPERADOR LOGISTICO I</v>
      </c>
      <c r="G534" s="44">
        <v>45645</v>
      </c>
      <c r="H534" s="38">
        <v>365</v>
      </c>
      <c r="I5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IF(G923="01/01/1900",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EPI[[#This Row],[TREINADO EM]]+EPI[[#This Row],[VALIDADE]]</f>
        <v>46010</v>
      </c>
      <c r="K534">
        <v>1</v>
      </c>
      <c r="L534" t="s">
        <v>3</v>
      </c>
      <c r="M534" t="str">
        <f>VLOOKUP(EPI[[#This Row],[NOME]],'CADASTRO'!A:K,6,0)</f>
        <v>DESLIGADO</v>
      </c>
    </row>
    <row r="535" spans="1:14">
      <c r="A535" t="s">
        <v>516</v>
      </c>
      <c r="B535" t="s">
        <v>517</v>
      </c>
      <c r="C535" t="s">
        <v>381</v>
      </c>
      <c r="D535" t="s">
        <v>520</v>
      </c>
      <c r="E535" t="s">
        <v>451</v>
      </c>
      <c r="F535" t="str">
        <f>VLOOKUP(EPI[[#This Row],[NOME]],'CADASTRO'!A:K,5,0)</f>
        <v>ESTAGIARIO</v>
      </c>
      <c r="G535" s="44">
        <v>46091</v>
      </c>
      <c r="H535" s="38">
        <v>365</v>
      </c>
      <c r="I5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IF(G924="01/01/1900", "SEM REGISTRO",
                        IF((G535+H535)&gt;TODAY(), "NO PRAZO", "VENCIDO"
                        )
                    )
                )
            )
        )
    ),"N.A.")</f>
        <v>NO PRAZO</v>
      </c>
      <c r="J535" s="14">
        <f>EPI[[#This Row],[TREINADO EM]]+EPI[[#This Row],[VALIDADE]]</f>
        <v>46456</v>
      </c>
      <c r="K535">
        <v>0.5</v>
      </c>
      <c r="L535" t="s">
        <v>3</v>
      </c>
      <c r="M535" t="str">
        <f>VLOOKUP(EPI[[#This Row],[NOME]],'CADASTRO'!A:K,6,0)</f>
        <v>ATIVO</v>
      </c>
      <c r="N535" s="63" t="s">
        <v>527</v>
      </c>
    </row>
    <row r="536" spans="1:14">
      <c r="A536" t="s">
        <v>516</v>
      </c>
      <c r="B536" t="s">
        <v>517</v>
      </c>
      <c r="C536" t="s">
        <v>381</v>
      </c>
      <c r="D536" t="s">
        <v>520</v>
      </c>
      <c r="E536" t="s">
        <v>30</v>
      </c>
      <c r="F536" t="str">
        <f>VLOOKUP(EPI[[#This Row],[NOME]],'CADASTRO'!A:K,5,0)</f>
        <v>OPERADOR INDUSTRIAL I</v>
      </c>
      <c r="G536" s="44">
        <v>45029</v>
      </c>
      <c r="H536" s="38">
        <v>365</v>
      </c>
      <c r="I5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IF(G925="01/01/1900",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EPI[[#This Row],[TREINADO EM]]+EPI[[#This Row],[VALIDADE]]</f>
        <v>45394</v>
      </c>
      <c r="K536">
        <v>1</v>
      </c>
      <c r="L536" t="s">
        <v>5</v>
      </c>
      <c r="M536" t="str">
        <f>VLOOKUP(EPI[[#This Row],[NOME]],'CADASTRO'!A:K,6,0)</f>
        <v>DESLIGADO</v>
      </c>
    </row>
    <row r="537" spans="1:14">
      <c r="A537" t="s">
        <v>516</v>
      </c>
      <c r="B537" t="s">
        <v>517</v>
      </c>
      <c r="C537" t="s">
        <v>102</v>
      </c>
      <c r="D537" t="s">
        <v>520</v>
      </c>
      <c r="E537" t="s">
        <v>30</v>
      </c>
      <c r="F537" t="str">
        <f>VLOOKUP(EPI[[#This Row],[NOME]],'CADASTRO'!A:K,5,0)</f>
        <v>OPERADOR INDUSTRIAL I</v>
      </c>
      <c r="G537" s="44">
        <v>45279</v>
      </c>
      <c r="H537" s="38">
        <v>365</v>
      </c>
      <c r="I5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IF(G926="01/01/1900",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EPI[[#This Row],[TREINADO EM]]+EPI[[#This Row],[VALIDADE]]</f>
        <v>45644</v>
      </c>
      <c r="K537">
        <v>1</v>
      </c>
      <c r="L537" t="s">
        <v>5</v>
      </c>
      <c r="M537" t="str">
        <f>VLOOKUP(EPI[[#This Row],[NOME]],'CADASTRO'!A:K,6,0)</f>
        <v>DESLIGADO</v>
      </c>
    </row>
    <row r="538" spans="1:14">
      <c r="A538" t="s">
        <v>516</v>
      </c>
      <c r="B538" t="s">
        <v>517</v>
      </c>
      <c r="C538" t="s">
        <v>76</v>
      </c>
      <c r="D538" t="s">
        <v>520</v>
      </c>
      <c r="E538" t="s">
        <v>30</v>
      </c>
      <c r="F538" t="str">
        <f>VLOOKUP(EPI[[#This Row],[NOME]],'CADASTRO'!A:K,5,0)</f>
        <v>OPERADOR INDUSTRIAL I</v>
      </c>
      <c r="G538" s="44">
        <v>45645</v>
      </c>
      <c r="H538" s="38">
        <v>365</v>
      </c>
      <c r="I5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IF(G927="01/01/1900",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EPI[[#This Row],[TREINADO EM]]+EPI[[#This Row],[VALIDADE]]</f>
        <v>46010</v>
      </c>
      <c r="K538">
        <v>1</v>
      </c>
      <c r="L538" t="s">
        <v>5</v>
      </c>
      <c r="M538" t="str">
        <f>VLOOKUP(EPI[[#This Row],[NOME]],'CADASTRO'!A:K,6,0)</f>
        <v>DESLIGADO</v>
      </c>
    </row>
    <row r="539" spans="1:14">
      <c r="A539" t="s">
        <v>516</v>
      </c>
      <c r="B539" t="s">
        <v>517</v>
      </c>
      <c r="C539" t="s">
        <v>381</v>
      </c>
      <c r="D539" t="s">
        <v>520</v>
      </c>
      <c r="E539" t="s">
        <v>30</v>
      </c>
      <c r="F539" t="str">
        <f>VLOOKUP(EPI[[#This Row],[NOME]],'CADASTRO'!A:K,5,0)</f>
        <v>OPERADOR INDUSTRIAL I</v>
      </c>
      <c r="G539" s="44">
        <v>46009</v>
      </c>
      <c r="H539" s="38">
        <v>365</v>
      </c>
      <c r="I5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IF(G928="01/01/1900",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EPI[[#This Row],[TREINADO EM]]+EPI[[#This Row],[VALIDADE]]</f>
        <v>46374</v>
      </c>
      <c r="K539">
        <v>1</v>
      </c>
      <c r="L539" t="s">
        <v>3</v>
      </c>
      <c r="M539" t="str">
        <f>VLOOKUP(EPI[[#This Row],[NOME]],'CADASTRO'!A:K,6,0)</f>
        <v>DESLIGADO</v>
      </c>
      <c r="N539" s="63" t="s">
        <v>523</v>
      </c>
    </row>
    <row r="540" spans="1:14">
      <c r="A540" t="s">
        <v>516</v>
      </c>
      <c r="B540" t="s">
        <v>517</v>
      </c>
      <c r="C540" t="s">
        <v>381</v>
      </c>
      <c r="D540" t="s">
        <v>520</v>
      </c>
      <c r="E540" t="s">
        <v>539</v>
      </c>
      <c r="F540" t="e">
        <f>VLOOKUP(EPI[[#This Row],[NOME]],'CADASTRO'!A:K,5,0)</f>
        <v>#N/A</v>
      </c>
      <c r="G540" s="44">
        <v>46161</v>
      </c>
      <c r="H540" s="38">
        <v>365</v>
      </c>
      <c r="I540" s="6" t="e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IF(G929="01/01/1900", "SEM REGISTRO",
                        IF((G540+H540)&gt;TODAY(), "NO PRAZO", "VENCIDO"
                        )
                    )
                )
            )
        )
    ),"N.A.")</f>
        <v>#N/A</v>
      </c>
      <c r="J540" s="14">
        <f>EPI[[#This Row],[TREINADO EM]]+EPI[[#This Row],[VALIDADE]]</f>
        <v>46526</v>
      </c>
      <c r="K540">
        <v>1</v>
      </c>
      <c r="L540" t="s">
        <v>5</v>
      </c>
      <c r="M540" t="e">
        <f>VLOOKUP(EPI[[#This Row],[NOME]],'CADASTRO'!A:K,6,0)</f>
        <v>#N/A</v>
      </c>
      <c r="N540" s="63" t="s">
        <v>522</v>
      </c>
    </row>
    <row r="541" spans="1:14">
      <c r="A541" t="s">
        <v>516</v>
      </c>
      <c r="B541" t="s">
        <v>517</v>
      </c>
      <c r="C541" t="s">
        <v>381</v>
      </c>
      <c r="D541" t="s">
        <v>520</v>
      </c>
      <c r="E541" t="s">
        <v>539</v>
      </c>
      <c r="F541" t="e">
        <f>VLOOKUP(EPI[[#This Row],[NOME]],'CADASTRO'!A:K,5,0)</f>
        <v>#N/A</v>
      </c>
      <c r="G541" s="44">
        <v>46252.635358796295</v>
      </c>
      <c r="H541" s="38">
        <v>365</v>
      </c>
      <c r="I541" s="6" t="e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IF(G930="01/01/1900", "SEM REGISTRO",
                        IF((G541+H541)&gt;TODAY(), "NO PRAZO", "VENCIDO"
                        )
                    )
                )
            )
        )
    ),"N.A.")</f>
        <v>#N/A</v>
      </c>
      <c r="J541" s="14">
        <f>EPI[[#This Row],[TREINADO EM]]+EPI[[#This Row],[VALIDADE]]</f>
        <v>46617.635358796295</v>
      </c>
      <c r="K541">
        <v>1</v>
      </c>
      <c r="L541" t="s">
        <v>3</v>
      </c>
      <c r="M541" t="e">
        <f>VLOOKUP(EPI[[#This Row],[NOME]],'CADASTRO'!A:K,6,0)</f>
        <v>#N/A</v>
      </c>
      <c r="N541" s="63" t="s">
        <v>532</v>
      </c>
    </row>
    <row r="542" spans="1:14">
      <c r="A542" t="s">
        <v>516</v>
      </c>
      <c r="B542" t="s">
        <v>517</v>
      </c>
      <c r="C542" t="s">
        <v>381</v>
      </c>
      <c r="D542" t="s">
        <v>520</v>
      </c>
      <c r="E542" t="s">
        <v>42</v>
      </c>
      <c r="F542" t="str">
        <f>VLOOKUP(EPI[[#This Row],[NOME]],'CADASTRO'!A:K,5,0)</f>
        <v>AUXILIAR INDUSTRIAL</v>
      </c>
      <c r="G542" s="44">
        <v>45812</v>
      </c>
      <c r="H542" s="38">
        <v>365</v>
      </c>
      <c r="I5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IF(G931="01/01/1900",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EPI[[#This Row],[TREINADO EM]]+EPI[[#This Row],[VALIDADE]]</f>
        <v>46177</v>
      </c>
      <c r="K542">
        <v>1</v>
      </c>
      <c r="L542" t="s">
        <v>3</v>
      </c>
      <c r="M542" t="str">
        <f>VLOOKUP(EPI[[#This Row],[NOME]],'CADASTRO'!A:K,6,0)</f>
        <v>DESLIGADO</v>
      </c>
    </row>
    <row r="545" spans="7:7">
      <c r="G545" s="3"/>
    </row>
    <row r="546" spans="7:7">
      <c r="G546" s="3"/>
    </row>
    <row r="547" spans="7:7">
      <c r="G547" s="3"/>
    </row>
    <row r="548" spans="7:7">
      <c r="G548" s="3"/>
    </row>
    <row r="549" spans="7:7">
      <c r="G549" s="3"/>
    </row>
    <row r="550" spans="7:7">
      <c r="G550" s="3"/>
    </row>
    <row r="551" spans="7:7">
      <c r="G551" s="3"/>
    </row>
    <row r="552" spans="7:7">
      <c r="G552" s="3"/>
    </row>
    <row r="553" spans="7:7">
      <c r="G553" s="3"/>
    </row>
    <row r="554" spans="7:7">
      <c r="G554" s="3"/>
    </row>
    <row r="555" spans="7:7">
      <c r="G555" s="3"/>
    </row>
    <row r="556" spans="7:7">
      <c r="G556" s="3"/>
    </row>
    <row r="557" spans="7:7">
      <c r="G557" s="3"/>
    </row>
    <row r="558" spans="7:7">
      <c r="G558" s="3"/>
    </row>
    <row r="559" spans="7:7">
      <c r="G559" s="3"/>
    </row>
    <row r="560" spans="7:7">
      <c r="G560" s="3"/>
    </row>
    <row r="561" spans="7:7">
      <c r="G561" s="3"/>
    </row>
    <row r="562" spans="7:7">
      <c r="G562" s="3"/>
    </row>
    <row r="563" spans="7:7">
      <c r="G563" s="3"/>
    </row>
    <row r="564" spans="7:7">
      <c r="G564" s="3"/>
    </row>
    <row r="565" spans="7:7">
      <c r="G565" s="3"/>
    </row>
    <row r="566" spans="7:7">
      <c r="G566" s="3"/>
    </row>
    <row r="567" spans="7:7">
      <c r="G567" s="3"/>
    </row>
    <row r="568" spans="7:7">
      <c r="G568" s="3"/>
    </row>
    <row r="569" spans="7:7">
      <c r="G569" s="3"/>
    </row>
    <row r="570" spans="7:7">
      <c r="G570" s="3"/>
    </row>
    <row r="571" spans="7:7">
      <c r="G571" s="3"/>
    </row>
    <row r="572" spans="7:7">
      <c r="G572" s="3"/>
    </row>
    <row r="573" spans="7:7">
      <c r="G573" s="3"/>
    </row>
    <row r="574" spans="7:7">
      <c r="G574" s="3"/>
    </row>
    <row r="575" spans="7:7">
      <c r="G575" s="3"/>
    </row>
    <row r="576" spans="7:7">
      <c r="G576" s="3"/>
    </row>
    <row r="577" spans="7:7">
      <c r="G577" s="3"/>
    </row>
    <row r="578" spans="7:7">
      <c r="G578" s="3"/>
    </row>
    <row r="579" spans="7:7">
      <c r="G579" s="3"/>
    </row>
    <row r="580" spans="7:7">
      <c r="G580" s="3"/>
    </row>
    <row r="581" spans="7:7">
      <c r="G581" s="3"/>
    </row>
    <row r="582" spans="7:7">
      <c r="G582" s="3"/>
    </row>
    <row r="583" spans="7:7">
      <c r="G583" s="3"/>
    </row>
    <row r="584" spans="7:7">
      <c r="G584" s="3"/>
    </row>
    <row r="585" spans="7:7">
      <c r="G585" s="3"/>
    </row>
    <row r="586" spans="7:7">
      <c r="G586" s="3"/>
    </row>
    <row r="587" spans="7:7">
      <c r="G587" s="3"/>
    </row>
    <row r="588" spans="7:7">
      <c r="G588" s="3"/>
    </row>
    <row r="589" spans="7:7">
      <c r="G589" s="3"/>
    </row>
    <row r="590" spans="7:7">
      <c r="G590" s="3"/>
    </row>
    <row r="591" spans="7:7">
      <c r="G591" s="3"/>
    </row>
    <row r="592" spans="7:7">
      <c r="G592" s="3"/>
    </row>
    <row r="593" spans="7:7">
      <c r="G593" s="3"/>
    </row>
    <row r="594" spans="7:7">
      <c r="G594" s="3"/>
    </row>
    <row r="595" spans="7:7">
      <c r="G595" s="3"/>
    </row>
    <row r="596" spans="7:7">
      <c r="G596" s="3"/>
    </row>
    <row r="597" spans="7:7">
      <c r="G597" s="3"/>
    </row>
    <row r="598" spans="7:7">
      <c r="G598" s="3"/>
    </row>
    <row r="599" spans="7:7">
      <c r="G599" s="3"/>
    </row>
    <row r="600" spans="7:7">
      <c r="G600" s="3"/>
    </row>
    <row r="601" spans="7:7">
      <c r="G601" s="3"/>
    </row>
    <row r="602" spans="7:7">
      <c r="G602" s="3"/>
    </row>
    <row r="603" spans="7:7">
      <c r="G603" s="3"/>
    </row>
    <row r="604" spans="7:7">
      <c r="G604" s="3"/>
    </row>
    <row r="605" spans="7:7">
      <c r="G605" s="3"/>
    </row>
    <row r="606" spans="7:7">
      <c r="G606" s="3"/>
    </row>
    <row r="607" spans="7:7">
      <c r="G607" s="3"/>
    </row>
    <row r="608" spans="7:7">
      <c r="G608" s="3"/>
    </row>
    <row r="609" spans="7:7">
      <c r="G609" s="3"/>
    </row>
    <row r="610" spans="7:7">
      <c r="G610" s="3"/>
    </row>
    <row r="611" spans="7:7">
      <c r="G611" s="3"/>
    </row>
    <row r="612" spans="7:7">
      <c r="G612" s="3"/>
    </row>
    <row r="613" spans="7:7">
      <c r="G613" s="3"/>
    </row>
    <row r="614" spans="7:7">
      <c r="G614" s="3"/>
    </row>
    <row r="615" spans="7:7">
      <c r="G615" s="3"/>
    </row>
    <row r="616" spans="7:7">
      <c r="G616" s="3"/>
    </row>
    <row r="617" spans="7:7">
      <c r="G617" s="3"/>
    </row>
    <row r="618" spans="7:7">
      <c r="G618" s="3"/>
    </row>
    <row r="619" spans="7:7">
      <c r="G619" s="3"/>
    </row>
    <row r="620" spans="7:7">
      <c r="G620" s="3"/>
    </row>
    <row r="621" spans="7:7">
      <c r="G621" s="3"/>
    </row>
    <row r="622" spans="7:7">
      <c r="G622" s="3"/>
    </row>
    <row r="623" spans="7:7">
      <c r="G623" s="3"/>
    </row>
    <row r="624" spans="7:7">
      <c r="G624" s="3"/>
    </row>
    <row r="625" spans="7:7">
      <c r="G625" s="3"/>
    </row>
    <row r="626" spans="7:7">
      <c r="G626" s="3"/>
    </row>
    <row r="627" spans="7:7">
      <c r="G627" s="3"/>
    </row>
    <row r="628" spans="7:7">
      <c r="G628" s="3"/>
    </row>
    <row r="629" spans="7:7">
      <c r="G629" s="3"/>
    </row>
  </sheetData>
  <sheetProtection sort="0" autoFilter="0"/>
  <mergeCells count="1">
    <mergeCell ref="Q1:R1"/>
  </mergeCells>
  <phoneticPr fontId="6" type="noConversion"/>
  <conditionalFormatting sqref="E52">
    <cfRule type="duplicateValues" dxfId="1105" priority="22"/>
    <cfRule type="duplicateValues" dxfId="1104" priority="23"/>
    <cfRule type="duplicateValues" dxfId="1103" priority="24"/>
  </conditionalFormatting>
  <conditionalFormatting sqref="E53">
    <cfRule type="duplicateValues" dxfId="1102" priority="16"/>
    <cfRule type="duplicateValues" dxfId="1101" priority="17"/>
    <cfRule type="duplicateValues" dxfId="1100" priority="18"/>
  </conditionalFormatting>
  <conditionalFormatting sqref="E54">
    <cfRule type="duplicateValues" dxfId="1099" priority="7"/>
    <cfRule type="duplicateValues" dxfId="1098" priority="8"/>
    <cfRule type="duplicateValues" dxfId="1097" priority="9"/>
  </conditionalFormatting>
  <conditionalFormatting sqref="E55">
    <cfRule type="duplicateValues" dxfId="1096" priority="3"/>
    <cfRule type="duplicateValues" dxfId="1095" priority="4"/>
  </conditionalFormatting>
  <conditionalFormatting sqref="I2:I542">
    <cfRule type="cellIs" dxfId="1094" priority="2" operator="equal">
      <formula>"SEM REGISTRO"</formula>
    </cfRule>
    <cfRule type="cellIs" dxfId="1093" priority="26" operator="equal">
      <formula>"REPROVADO"</formula>
    </cfRule>
    <cfRule type="cellIs" dxfId="1092" priority="27" stopIfTrue="1" operator="equal">
      <formula>"HISTORICO"</formula>
    </cfRule>
  </conditionalFormatting>
  <conditionalFormatting sqref="I2:J542">
    <cfRule type="cellIs" dxfId="1091" priority="28" stopIfTrue="1" operator="equal">
      <formula>"N.A."</formula>
    </cfRule>
    <cfRule type="cellIs" dxfId="1090" priority="29" stopIfTrue="1" operator="equal">
      <formula>"NO PRAZO"</formula>
    </cfRule>
    <cfRule type="cellIs" dxfId="1089" priority="30" stopIfTrue="1" operator="equal">
      <formula>"VENCIDO"</formula>
    </cfRule>
  </conditionalFormatting>
  <hyperlinks>
    <hyperlink ref="N352" r:id="rId1" display="../../../../:b:/s/TreinamentosPiumhi/IQA0WyXBbq7gQYbK2tDd2M_OAYM_XWaBCF0RrAaHX4jJyJk?e=RPrkQZ" xr:uid="{BFC5BE21-7152-4A96-9973-733010EFE20B}"/>
    <hyperlink ref="N485" r:id="rId2" display="../../../../:b:/s/TreinamentosPiumhi/IQAgAk9nLUjbRbQwVHzj4wkrAcg8_CYJMhbUn29inhGfPaw?e=NMyO3t" xr:uid="{CEFEF0A9-B60D-458D-9317-DE296D488CEE}"/>
    <hyperlink ref="N217" r:id="rId3" display="../../../../:b:/s/TreinamentosPiumhi/IQBWTT9F_R2YQ4jYUAVRsm3WAY2cVc0qFF5GqScusQwTcX0?e=Vi44jA" xr:uid="{C14BCCCB-3EB2-45FC-B003-1DCB34EBDAC6}"/>
    <hyperlink ref="N74" r:id="rId4" display="../../../../:b:/s/TreinamentosPiumhi/IQBWTT9F_R2YQ4jYUAVRsm3WAY2cVc0qFF5GqScusQwTcX0?e=xSHcd1" xr:uid="{D28E424D-4EFB-4788-A215-9EA46C11270A}"/>
    <hyperlink ref="N57" r:id="rId5" display="../../../../:b:/s/TreinamentosPiumhi/IQBWTT9F_R2YQ4jYUAVRsm3WAY2cVc0qFF5GqScusQwTcX0?e=xSHcd1" xr:uid="{8F4F5E49-DE20-48B7-9F01-CDFABCEEFCD0}"/>
    <hyperlink ref="N308" r:id="rId6" display="../../../../:b:/s/TreinamentosPiumhi/IQBWTT9F_R2YQ4jYUAVRsm3WAY2cVc0qFF5GqScusQwTcX0?e=xSHcd1" xr:uid="{8B1ED3F5-FB17-4117-B899-D0EFE158EE44}"/>
    <hyperlink ref="N32" r:id="rId7" display="../../../../:b:/s/TreinamentosPiumhi/IQBWTT9F_R2YQ4jYUAVRsm3WAY2cVc0qFF5GqScusQwTcX0?e=xSHcd1" xr:uid="{6B0B28F8-8024-4CF4-8A3C-2ACEEE0FBC03}"/>
    <hyperlink ref="N443" r:id="rId8" display="../../../../:b:/s/TreinamentosPiumhi/IQBWTT9F_R2YQ4jYUAVRsm3WAY2cVc0qFF5GqScusQwTcX0?e=xSHcd1" xr:uid="{0F718C7E-2C8A-4C73-8426-FA104B822040}"/>
    <hyperlink ref="N500" r:id="rId9" display="../../../../:b:/s/TreinamentosPiumhi/IQBWTT9F_R2YQ4jYUAVRsm3WAY2cVc0qFF5GqScusQwTcX0?e=tFSfzG" xr:uid="{AD223843-E222-4455-AD0C-BA9E3C53010C}"/>
    <hyperlink ref="N48" r:id="rId10" display="../../../../:b:/s/TreinamentosPiumhi/IQBWTT9F_R2YQ4jYUAVRsm3WAY2cVc0qFF5GqScusQwTcX0?e=tFSfzG" xr:uid="{1C74D88D-4442-4849-90D7-B61C2C29F5BF}"/>
    <hyperlink ref="N345" r:id="rId11" display="../../../../:b:/s/TreinamentosPiumhi/IQBWTT9F_R2YQ4jYUAVRsm3WAY2cVc0qFF5GqScusQwTcX0?e=tFSfzG" xr:uid="{551DEBA0-4591-4F1D-902E-A22885F765F0}"/>
    <hyperlink ref="N414" r:id="rId12" display="../../../../:b:/s/TreinamentosPiumhi/IQBWTT9F_R2YQ4jYUAVRsm3WAY2cVc0qFF5GqScusQwTcX0?e=rBSXHM" xr:uid="{D09FA94A-9707-4EA8-A78F-F368E29B7A32}"/>
    <hyperlink ref="N268" r:id="rId13" display="../../../../:b:/s/TreinamentosPiumhi/IQBWTT9F_R2YQ4jYUAVRsm3WAY2cVc0qFF5GqScusQwTcX0?e=rBSXHM" xr:uid="{ABA7FCEE-5DDC-4E66-AFB6-372E81EDC913}"/>
    <hyperlink ref="N182" r:id="rId14" display="../../../../:b:/s/TreinamentosPiumhi/IQBWTT9F_R2YQ4jYUAVRsm3WAY2cVc0qFF5GqScusQwTcX0?e=hZJaWX" xr:uid="{7D77E9CD-7C81-4F65-AA4B-F98D3CDC7FA4}"/>
    <hyperlink ref="N457" r:id="rId15" display="../../../../:b:/s/TreinamentosPiumhi/IQBWTT9F_R2YQ4jYUAVRsm3WAY2cVc0qFF5GqScusQwTcX0?e=BgviVR" xr:uid="{3C9D3E90-B440-4634-9DB5-054E8A4C000A}"/>
    <hyperlink ref="N198" r:id="rId16" display="../../../../:b:/s/TreinamentosPiumhi/IQBWTT9F_R2YQ4jYUAVRsm3WAY2cVc0qFF5GqScusQwTcX0?e=BgviVR" xr:uid="{5F67CD4A-4020-41CB-81DC-CD844BA77406}"/>
    <hyperlink ref="N401" r:id="rId17" display="../../../../:b:/s/TreinamentosPiumhi/IQBWTT9F_R2YQ4jYUAVRsm3WAY2cVc0qFF5GqScusQwTcX0?e=BgviVR" xr:uid="{99F3C01D-2F71-4ED6-9E75-6FC59166E4EB}"/>
    <hyperlink ref="N231" r:id="rId18" display="../../../../:b:/s/TreinamentosPiumhi/IQBWTT9F_R2YQ4jYUAVRsm3WAY2cVc0qFF5GqScusQwTcX0?e=BgviVR" xr:uid="{819BC897-76CD-44DB-B8FA-6F9B0C687391}"/>
    <hyperlink ref="N432" r:id="rId19" display="../../../../:b:/s/TreinamentosPiumhi/IQBWTT9F_R2YQ4jYUAVRsm3WAY2cVc0qFF5GqScusQwTcX0?e=BgviVR" xr:uid="{B5FD016B-A65A-4EA6-BD01-D5BD73B77AB6}"/>
    <hyperlink ref="N539" r:id="rId20" display="../../../../:b:/s/TreinamentosPiumhi/IQBWTT9F_R2YQ4jYUAVRsm3WAY2cVc0qFF5GqScusQwTcX0?e=BgviVR" xr:uid="{1AFE0176-C750-4FA0-AF88-211F8C61A884}"/>
    <hyperlink ref="N409" r:id="rId21" display="../../../../:b:/s/TreinamentosPiumhi/IQBWTT9F_R2YQ4jYUAVRsm3WAY2cVc0qFF5GqScusQwTcX0?e=BgviVR" xr:uid="{15B0031C-4556-4FB4-A227-165C41C6CDA0}"/>
    <hyperlink ref="N162" r:id="rId22" display="../../../../:b:/s/TreinamentosPiumhi/IQBWTT9F_R2YQ4jYUAVRsm3WAY2cVc0qFF5GqScusQwTcX0?e=BgviVR" xr:uid="{DA75108C-A59F-42B7-9A21-9537AD929C49}"/>
    <hyperlink ref="N259" r:id="rId23" display="../../../../:b:/s/TreinamentosPiumhi/IQBWTT9F_R2YQ4jYUAVRsm3WAY2cVc0qFF5GqScusQwTcX0?e=X9lk4Q" xr:uid="{D4A018EF-A870-4B65-A605-6B2721B1E51B}"/>
    <hyperlink ref="N373" r:id="rId24" display="../../../../:b:/s/TreinamentosPiumhi/IQBWTT9F_R2YQ4jYUAVRsm3WAY2cVc0qFF5GqScusQwTcX0?e=eRDMrA" xr:uid="{65D7DAC2-29DA-4CEF-AABD-84B715D50E84}"/>
    <hyperlink ref="N264" r:id="rId25" display="../../../../:b:/s/TreinamentosPiumhi/IQBWTT9F_R2YQ4jYUAVRsm3WAY2cVc0qFF5GqScusQwTcX0?e=eRDMrA" xr:uid="{7CA5F3FF-5A57-4D39-8009-D0E4A29B84B5}"/>
    <hyperlink ref="N166" r:id="rId26" display="../../../../:b:/s/TreinamentosPiumhi/IQBWTT9F_R2YQ4jYUAVRsm3WAY2cVc0qFF5GqScusQwTcX0?e=Wy0V8e" xr:uid="{E4AE2C19-946C-4A8F-8C72-D4B07E5E899D}"/>
    <hyperlink ref="N14" r:id="rId27" display="../../../../:b:/s/TreinamentosPiumhi/IQBWTT9F_R2YQ4jYUAVRsm3WAY2cVc0qFF5GqScusQwTcX0?e=Wy0V8e" xr:uid="{4F79F3DA-86EB-4D88-86ED-48CFA6670EF0}"/>
    <hyperlink ref="N522" r:id="rId28" display="../../../../:b:/s/TreinamentosPiumhi/IQBWTT9F_R2YQ4jYUAVRsm3WAY2cVc0qFF5GqScusQwTcX0?e=Wy0V8e" xr:uid="{677F915B-4D19-4008-B250-9430777AAD19}"/>
    <hyperlink ref="N405" r:id="rId29" display="../../../../:b:/s/TreinamentosPiumhi/IQBWTT9F_R2YQ4jYUAVRsm3WAY2cVc0qFF5GqScusQwTcX0?e=Wy0V8e" xr:uid="{6023DA99-29DC-43CF-80DC-8E262DA10E40}"/>
    <hyperlink ref="N170" r:id="rId30" display="../../../../:b:/s/TreinamentosPiumhi/IQBWTT9F_R2YQ4jYUAVRsm3WAY2cVc0qFF5GqScusQwTcX0?e=Wy0V8e" xr:uid="{2253AB10-630A-43AD-A170-7CFA13A2291F}"/>
    <hyperlink ref="N322" r:id="rId31" display="../../../../:b:/s/TreinamentosPiumhi/IQBWTT9F_R2YQ4jYUAVRsm3WAY2cVc0qFF5GqScusQwTcX0?e=tjGuXQ" xr:uid="{7A176A4B-D374-46DB-A339-BA0190C53F99}"/>
    <hyperlink ref="N395" r:id="rId32" display="../../../../:b:/s/TreinamentosPiumhi/IQChZJASuJoNSpQbB3EoWeAEAcyu15BXImgF4DwaF-u5z_8?e=BFthBH" xr:uid="{9F540138-D032-456C-B910-B92CC8052411}"/>
    <hyperlink ref="N535" r:id="rId33" display="../../../../:b:/s/TreinamentosPiumhi/IQChZJASuJoNSpQbB3EoWeAEAcyu15BXImgF4DwaF-u5z_8?e=BFthBH" xr:uid="{C1DBBA8E-921F-4F00-9EF3-0818263D9188}"/>
    <hyperlink ref="N51" r:id="rId34" display="../../../../:b:/s/TreinamentosPiumhi/IQChZJASuJoNSpQbB3EoWeAEAcyu15BXImgF4DwaF-u5z_8?e=BFthBH" xr:uid="{E4CFBC7D-FEF2-4D34-84F3-0E32AFCDDBCF}"/>
    <hyperlink ref="N125" r:id="rId35" display="../../../../:b:/s/TreinamentosPiumhi/IQBWTT9F_R2YQ4jYUAVRsm3WAY2cVc0qFF5GqScusQwTcX0?e=Vi44jA" xr:uid="{FA5D0472-80D8-40DB-8691-5DD7DAD5DF21}"/>
    <hyperlink ref="N40" r:id="rId36" display="https://coffeeandtea.sharepoint.com/:b:/s/TreinamentosPiumhi/IQCevVmwAnXFS7FyH86iWDAYAe01615vG9k6v1VTug5xR4E?e=nvBDHx" xr:uid="{D53B7358-ECAD-424E-99E7-BBFF7663620E}"/>
    <hyperlink ref="N23" r:id="rId37" display="https://coffeeandtea.sharepoint.com/:b:/s/TreinamentosPiumhi/IQCevVmwAnXFS7FyH86iWDAYAe01615vG9k6v1VTug5xR4E?e=nvBDHx" xr:uid="{A33D4962-4762-4A97-9214-02B1F9FD7E02}"/>
    <hyperlink ref="N255" r:id="rId38" display="https://coffeeandtea.sharepoint.com/:b:/s/TreinamentosPiumhi/IQCRDZJqUXSLTYNjEAfL9USRAbr9K_Hl4cm-3ZXCxr4oOUU?e=Atz0AM" xr:uid="{62B68303-9084-4769-AEF6-20F9DBE35BDE}"/>
    <hyperlink ref="N211" r:id="rId39" display="https://coffeeandtea.sharepoint.com/:b:/s/TreinamentosPiumhi/IQBCsdnzDrf-Qp0PROEMa8XqAbm9NREjOsLfAOUcbpt6HNA?e=E62a4b" xr:uid="{66B38359-C855-425B-95B2-C1F0FB7E77FE}"/>
    <hyperlink ref="N460" r:id="rId40" display="https://coffeeandtea.sharepoint.com/:b:/s/TreinamentosPiumhi/IQBg0XsTMGhnQ7fX6noFYwxXAc86xXivXaSPh_Rx9ue_Hf4?e=FgtEVr" xr:uid="{B25B8960-F63D-4998-8095-58C2AC10914E}"/>
    <hyperlink ref="N455" r:id="rId41" display="https://coffeeandtea.sharepoint.com/:b:/s/TreinamentosPiumhi/IQBg0XsTMGhnQ7fX6noFYwxXAc86xXivXaSPh_Rx9ue_Hf4?e=FgtEVr" xr:uid="{EE04C8AA-27AD-4122-BD83-E0451D86607F}"/>
    <hyperlink ref="N2" r:id="rId42" display="https://coffeeandtea.sharepoint.com/:b:/s/TreinamentosPiumhi/IQD3hss306LlTJ6sQqjGnjbqAV9ChVXtjQ44Dvdz4A3QTKM?e=vePEfZ" xr:uid="{F757B9AC-DA95-45DE-BAB9-2A466935BCAE}"/>
    <hyperlink ref="N65" r:id="rId43" display="https://coffeeandtea.sharepoint.com/:b:/s/TreinamentosPiumhi/IQD3hss306LlTJ6sQqjGnjbqAV9ChVXtjQ44Dvdz4A3QTKM?e=vePEfZ" xr:uid="{09916D84-E380-4DC3-B92C-077290434735}"/>
    <hyperlink ref="N41" r:id="rId44" display="../../../../:i:/s/TreinamentosPiumhi/IQCAwCQwX5EHT6KPIneWHn0xATYFxzDVWbmsko2_Anb-ooo?e=r1RFJc" xr:uid="{A2F4F2D9-E022-428C-8BCD-D3C19B0FD4B0}"/>
    <hyperlink ref="N323" r:id="rId45" display="../../../../:i:/s/TreinamentosPiumhi/IQCAwCQwX5EHT6KPIneWHn0xATYFxzDVWbmsko2_Anb-ooo?e=r1RFJc" xr:uid="{B3DAC237-0373-4FA5-9043-0945DAFBFF05}"/>
    <hyperlink ref="N27" r:id="rId46" display="../../../../:i:/s/TreinamentosPiumhi/IQCAwCQwX5EHT6KPIneWHn0xATYFxzDVWbmsko2_Anb-ooo?e=r1RFJc" xr:uid="{43E646DE-AC39-482E-A449-061306C9C615}"/>
    <hyperlink ref="N26" r:id="rId47" display="../../../../:i:/s/TreinamentosPiumhi/IQCAwCQwX5EHT6KPIneWHn0xATYFxzDVWbmsko2_Anb-ooo?e=r1RFJc" xr:uid="{BA7BBE77-3299-454C-88EC-919072F03D5F}"/>
    <hyperlink ref="N286" r:id="rId48" display="../../../../:i:/s/TreinamentosPiumhi/IQCAwCQwX5EHT6KPIneWHn0xATYFxzDVWbmsko2_Anb-ooo?e=r1RFJc" xr:uid="{E03B5EF8-D1B1-450B-A4EB-F5FA75CBEE6C}"/>
    <hyperlink ref="N540" r:id="rId49" display="../../../../:i:/s/TreinamentosPiumhi/IQCAwCQwX5EHT6KPIneWHn0xATYFxzDVWbmsko2_Anb-ooo?e=r1RFJc" xr:uid="{73357889-9D60-490D-98AC-70E9C108F359}"/>
    <hyperlink ref="N313" r:id="rId50" display="../../../../:i:/s/TreinamentosPiumhi/IQCAwCQwX5EHT6KPIneWHn0xATYFxzDVWbmsko2_Anb-ooo?e=r1RFJc" xr:uid="{55E71D88-4BAA-4D5E-8D16-2D1E365AE74D}"/>
    <hyperlink ref="N227" r:id="rId51" display="../../../../:i:/s/TreinamentosPiumhi/IQCAwCQwX5EHT6KPIneWHn0xATYFxzDVWbmsko2_Anb-ooo?e=r1RFJc" xr:uid="{D916EA13-D903-4D40-A6E0-F9FFB71AF2E0}"/>
    <hyperlink ref="N22" r:id="rId52" display="../../../../:i:/s/TreinamentosPiumhi/IQCAwCQwX5EHT6KPIneWHn0xATYFxzDVWbmsko2_Anb-ooo?e=r1RFJc" xr:uid="{2DC8CFA1-4FDD-4C7A-B13F-6A886B632017}"/>
    <hyperlink ref="N474" r:id="rId53" display="../../../../:i:/s/TreinamentosPiumhi/IQCAwCQwX5EHT6KPIneWHn0xATYFxzDVWbmsko2_Anb-ooo?e=r1RFJc" xr:uid="{73A19A3E-498E-4CE4-AE3B-8C7C2E84BD9C}"/>
    <hyperlink ref="N254" r:id="rId54" display="../../../../:i:/s/TreinamentosPiumhi/IQCAwCQwX5EHT6KPIneWHn0xATYFxzDVWbmsko2_Anb-ooo?e=r1RFJc" xr:uid="{58A9C589-0B01-4B21-92E8-0ABD5E996025}"/>
    <hyperlink ref="N199" r:id="rId55" display="../../../../:i:/s/TreinamentosPiumhi/IQCAwCQwX5EHT6KPIneWHn0xATYFxzDVWbmsko2_Anb-ooo?e=r1RFJc" xr:uid="{0E81F334-B867-4B54-833B-96E1567A3642}"/>
    <hyperlink ref="N339" r:id="rId56" display="../../../../:i:/s/TreinamentosPiumhi/IQCAwCQwX5EHT6KPIneWHn0xATYFxzDVWbmsko2_Anb-ooo?e=r1RFJc" xr:uid="{08C32D37-1171-413D-8034-F5ED0F17BC4F}"/>
    <hyperlink ref="N364" r:id="rId57" display="../../../../:i:/s/TreinamentosPiumhi/IQCAwCQwX5EHT6KPIneWHn0xATYFxzDVWbmsko2_Anb-ooo?e=r1RFJc" xr:uid="{D2DDAD47-BDA6-4F8A-B950-D882B0752B83}"/>
    <hyperlink ref="N194" r:id="rId58" display="../../../../:i:/s/TreinamentosPiumhi/IQCAwCQwX5EHT6KPIneWHn0xATYFxzDVWbmsko2_Anb-ooo?e=r1RFJc" xr:uid="{6113F8A2-1845-4599-890D-9E44E04C891D}"/>
    <hyperlink ref="N64" r:id="rId59" display="../../../../:i:/s/TreinamentosPiumhi/IQCAwCQwX5EHT6KPIneWHn0xATYFxzDVWbmsko2_Anb-ooo?e=r1RFJc" xr:uid="{9719D6C8-148D-4889-B25E-479037A60258}"/>
    <hyperlink ref="N509" r:id="rId60" display="../../../../:i:/s/TreinamentosPiumhi/IQCAwCQwX5EHT6KPIneWHn0xATYFxzDVWbmsko2_Anb-ooo?e=r1RFJc" xr:uid="{20218ED8-0AE7-4A57-BC79-92D4EA9E905A}"/>
    <hyperlink ref="N18" r:id="rId61" display="../../../../:i:/s/TreinamentosPiumhi/IQCAwCQwX5EHT6KPIneWHn0xATYFxzDVWbmsko2_Anb-ooo?e=r1RFJc" xr:uid="{F761B770-6B03-47CB-8FEC-3221C8170CE3}"/>
    <hyperlink ref="N244" r:id="rId62" display="../../../../:i:/s/TreinamentosPiumhi/IQCAwCQwX5EHT6KPIneWHn0xATYFxzDVWbmsko2_Anb-ooo?e=r1RFJc" xr:uid="{89161243-43C4-4A46-8AAA-B3F25845BB2E}"/>
    <hyperlink ref="N232" r:id="rId63" display="../../../../:i:/s/TreinamentosPiumhi/IQCAwCQwX5EHT6KPIneWHn0xATYFxzDVWbmsko2_Anb-ooo?e=r1RFJc" xr:uid="{497D8038-AE95-4683-BE08-31A029AF110E}"/>
    <hyperlink ref="N274" r:id="rId64" display="../../../../:i:/s/TreinamentosPiumhi/IQCAwCQwX5EHT6KPIneWHn0xATYFxzDVWbmsko2_Anb-ooo?e=r1RFJc" xr:uid="{622A5A5C-8ECF-4634-8296-33744903D2D3}"/>
    <hyperlink ref="N10" r:id="rId65" display="../../../../:i:/s/TreinamentosPiumhi/IQCAwCQwX5EHT6KPIneWHn0xATYFxzDVWbmsko2_Anb-ooo?e=r1RFJc" xr:uid="{B941EF25-87D3-416C-B7CA-C53781C01FDF}"/>
    <hyperlink ref="N156" r:id="rId66" display="../../../../:i:/s/TreinamentosPiumhi/IQCAwCQwX5EHT6KPIneWHn0xATYFxzDVWbmsko2_Anb-ooo?e=r1RFJc" xr:uid="{D2F1D4FB-BB76-4EA5-9B62-3D10934C9226}"/>
    <hyperlink ref="N517" r:id="rId67" display="../../../../:i:/s/TreinamentosPiumhi/IQCAwCQwX5EHT6KPIneWHn0xATYFxzDVWbmsko2_Anb-ooo?e=r1RFJc" xr:uid="{23349398-EF9F-4060-AE31-7DD71AE31B54}"/>
    <hyperlink ref="N484" r:id="rId68" display="../../../../:i:/s/TreinamentosPiumhi/IQCAwCQwX5EHT6KPIneWHn0xATYFxzDVWbmsko2_Anb-ooo?e=r1RFJc" xr:uid="{6A14C320-65BD-46EC-9780-C15F03C43261}"/>
    <hyperlink ref="N512" r:id="rId69" display="../../../../:i:/s/TreinamentosPiumhi/IQCAwCQwX5EHT6KPIneWHn0xATYFxzDVWbmsko2_Anb-ooo?e=r1RFJc" xr:uid="{79C3B87E-717C-4816-ADF2-A12D40856024}"/>
    <hyperlink ref="N334" r:id="rId70" display="../../../../:i:/s/TreinamentosPiumhi/IQCAwCQwX5EHT6KPIneWHn0xATYFxzDVWbmsko2_Anb-ooo?e=r1RFJc" xr:uid="{802039A7-8B17-4642-B2FD-62CC9A2D1DE9}"/>
    <hyperlink ref="N287" r:id="rId71" display="../../../../:i:/s/TreinamentosPiumhi/IQCAwCQwX5EHT6KPIneWHn0xATYFxzDVWbmsko2_Anb-ooo?e=r1RFJc" xr:uid="{2F8AF9D7-1A81-4F21-913B-A4706E4F0086}"/>
    <hyperlink ref="N112" r:id="rId72" display="../../../../:i:/s/TreinamentosPiumhi/IQCAwCQwX5EHT6KPIneWHn0xATYFxzDVWbmsko2_Anb-ooo?e=r1RFJc" xr:uid="{3A0508E2-76F0-4A8F-B046-7B16E74C3E0F}"/>
    <hyperlink ref="N488" r:id="rId73" display="../../../../:i:/s/TreinamentosPiumhi/IQCAwCQwX5EHT6KPIneWHn0xATYFxzDVWbmsko2_Anb-ooo?e=r1RFJc" xr:uid="{CA521A07-4811-4E67-BEE7-37D7451C1987}"/>
    <hyperlink ref="N531" r:id="rId74" display="../../../../:i:/s/TreinamentosPiumhi/IQCAwCQwX5EHT6KPIneWHn0xATYFxzDVWbmsko2_Anb-ooo?e=r1RFJc" xr:uid="{91D74E35-00C9-4C31-8293-A54AD06F7163}"/>
    <hyperlink ref="N119" r:id="rId75" display="../../../../:i:/s/TreinamentosPiumhi/IQCAwCQwX5EHT6KPIneWHn0xATYFxzDVWbmsko2_Anb-ooo?e=r1RFJc" xr:uid="{3BF01016-A751-4515-AAE5-B46522EF8940}"/>
    <hyperlink ref="N234" r:id="rId76" display="../../../../:i:/s/TreinamentosPiumhi/IQCAwCQwX5EHT6KPIneWHn0xATYFxzDVWbmsko2_Anb-ooo?e=r1RFJc" xr:uid="{C0D8E5DA-8B43-4537-936D-27FBAEA68ED2}"/>
    <hyperlink ref="N464" r:id="rId77" display="../../../../:i:/s/TreinamentosPiumhi/IQCAwCQwX5EHT6KPIneWHn0xATYFxzDVWbmsko2_Anb-ooo?e=r1RFJc" xr:uid="{4BD75372-242A-427D-96BE-B6D04EE9B68B}"/>
    <hyperlink ref="N327" r:id="rId78" display="https://coffeeandtea.sharepoint.com/:b:/s/TreinamentosPiumhi/IQDZJW8r3wYHS6EH4CXSpMTMAR89L0PmMSf-aR44VdQyhUU?e=A4Tja6" xr:uid="{770F0B59-1241-43B2-B654-35F702C22BAD}"/>
    <hyperlink ref="N237" r:id="rId79" display="https://coffeeandtea.sharepoint.com/:b:/s/TreinamentosPiumhi/IQDZJW8r3wYHS6EH4CXSpMTMAR89L0PmMSf-aR44VdQyhUU?e=A4Tja6" xr:uid="{DD543C62-46ED-4A78-A091-89CACD92D6D3}"/>
    <hyperlink ref="N150" r:id="rId80" display="https://coffeeandtea.sharepoint.com/:b:/s/TreinamentosPiumhi/IQD9vG_uu6GMRZM-18x-J_GfAYf5cPYS--qh_rGSU29Y1gI?e=4PVg57" xr:uid="{DF1D27AF-EF6F-4FF3-A899-623EBD957730}"/>
    <hyperlink ref="N176" r:id="rId81" display="https://coffeeandtea.sharepoint.com/:b:/s/TreinamentosPiumhi/IQD9CuBePojLR4xaQbjqrCIVAWZCDFNWXXYT4SP8igtw8ZA?e=Cmoqb9" xr:uid="{30FBA0B6-4D37-41BB-8ACA-42FE6550F4A2}"/>
    <hyperlink ref="N494" r:id="rId82" display="https://coffeeandtea.sharepoint.com/:b:/s/TreinamentosPiumhi/IQD9CuBePojLR4xaQbjqrCIVAWZCDFNWXXYT4SP8igtw8ZA?e=Cmoqb9" xr:uid="{E410AB30-B7F1-4561-B27B-909E90A351C3}"/>
    <hyperlink ref="N76" r:id="rId83" display="https://coffeeandtea.sharepoint.com/:b:/s/TreinamentosPiumhi/IQD9CuBePojLR4xaQbjqrCIVAWZCDFNWXXYT4SP8igtw8ZA?e=Cmoqb9" xr:uid="{4629611E-E46E-4D42-8702-F3FC8FB31B4C}"/>
    <hyperlink ref="N415" r:id="rId84" display="https://coffeeandtea.sharepoint.com/:b:/s/TreinamentosPiumhi/IQD9CuBePojLR4xaQbjqrCIVAWZCDFNWXXYT4SP8igtw8ZA?e=Cmoqb9" xr:uid="{2DFD90F2-A92B-4913-A880-F3A97C13C140}"/>
    <hyperlink ref="N42" r:id="rId85" display="https://coffeeandtea.sharepoint.com/:b:/s/TreinamentosPiumhi/IQD9CuBePojLR4xaQbjqrCIVAWZCDFNWXXYT4SP8igtw8ZA?e=Cmoqb9" xr:uid="{DF725102-1A74-42D1-AD87-8038408AFC50}"/>
    <hyperlink ref="N324" r:id="rId86" display="https://coffeeandtea.sharepoint.com/:b:/s/TreinamentosPiumhi/IQD9CuBePojLR4xaQbjqrCIVAWZCDFNWXXYT4SP8igtw8ZA?e=Cmoqb9" xr:uid="{B246BB7F-8BA4-430B-9C10-0035DBDA31A4}"/>
    <hyperlink ref="N541" r:id="rId87" display="https://coffeeandtea.sharepoint.com/:b:/s/TreinamentosPiumhi/IQBSnR4QYnZOToyXRKnhMT8ZAT96K6ennc66LSRIuTvtUm0?e=ufmLEh" xr:uid="{256BBAAF-8D7D-42AF-B3B1-DB33939D4681}"/>
    <hyperlink ref="N236" r:id="rId88" display="https://coffeeandtea.sharepoint.com/:b:/s/TreinamentosPiumhi/IQBSnR4QYnZOToyXRKnhMT8ZAT96K6ennc66LSRIuTvtUm0?e=ufmLEh" xr:uid="{D6420ED4-5109-4126-8B28-72EAEA16D4B5}"/>
    <hyperlink ref="N30" r:id="rId89" display="https://coffeeandtea.sharepoint.com/:b:/s/TreinamentosPiumhi/IQBldClHREhuRJiYN8KPJ06HAS4qfeFUPfChtKiN8k5cTLQ?e=BhnHyX" xr:uid="{07D824CF-1693-481E-8EDB-68CB073F287F}"/>
    <hyperlink ref="N260" r:id="rId90" display="https://coffeeandtea.sharepoint.com/:b:/s/TreinamentosPiumhi/IQBr-OApS3KeTqPMFkulZz8NAQCvXwtguGTEqvtfLrcL6cs?e=g2w3rZ" xr:uid="{8DB103CC-9A1C-4BCC-AD4A-B62E6299FAB6}"/>
    <hyperlink ref="N501" r:id="rId91" display="https://coffeeandtea.sharepoint.com/:b:/s/TreinamentosPiumhi/IQBr-OApS3KeTqPMFkulZz8NAQCvXwtguGTEqvtfLrcL6cs?e=g2w3rZ" xr:uid="{E55CA900-9816-4A13-9F97-F05100EF7F07}"/>
    <hyperlink ref="N502" r:id="rId92" display="https://coffeeandtea.sharepoint.com/:b:/s/TreinamentosPiumhi/IQB8VWqqCypbSqBGBSjTp1t-AVffm-Ym08rph1RJWxMwNbA?e=Z0EohC" xr:uid="{C54D8EE9-9DE5-4EEB-A966-E29B390F71D1}"/>
    <hyperlink ref="N158" r:id="rId93" display="https://coffeeandtea.sharepoint.com/:b:/s/TreinamentosPiumhi/IQB8VWqqCypbSqBGBSjTp1t-AVffm-Ym08rph1RJWxMwNbA?e=Z0EohC" xr:uid="{5A6D74FA-C5F6-44F8-8315-CB26F5A0AB47}"/>
  </hyperlinks>
  <pageMargins left="0.511811024" right="0.511811024" top="0.78740157499999996" bottom="0.78740157499999996" header="0.31496062000000002" footer="0.31496062000000002"/>
  <pageSetup paperSize="9" orientation="portrait" r:id="rId94"/>
  <tableParts count="1">
    <tablePart r:id="rId9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11001A-7577-46B8-8355-7BE852AC9D3D}">
          <x14:formula1>
            <xm:f>'BASE '!$A$2:$A$6</xm:f>
          </x14:formula1>
          <xm:sqref>L2:L542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81AC-1579-452D-A5BD-8315EADDBF3E}">
  <sheetPr codeName="Planilha3">
    <tabColor rgb="FFC00000"/>
  </sheetPr>
  <dimension ref="A1:M33"/>
  <sheetViews>
    <sheetView zoomScale="70" zoomScaleNormal="70" workbookViewId="0">
      <selection activeCell="E38" sqref="E38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4.28515625" bestFit="1" customWidth="1"/>
    <col min="4" max="4" width="30.7109375" bestFit="1" customWidth="1"/>
    <col min="5" max="5" width="40.28515625" bestFit="1" customWidth="1"/>
    <col min="6" max="6" width="24.285156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513</v>
      </c>
      <c r="C2" t="s">
        <v>515</v>
      </c>
      <c r="D2" t="s">
        <v>540</v>
      </c>
      <c r="E2" t="s">
        <v>183</v>
      </c>
      <c r="F2" t="str">
        <f>VLOOKUP(NR10.BAIXATENSAO[[#This Row],[NOME]],'CADASTRO'!A:K,5,0)</f>
        <v>TECNICO ELETRONICO I</v>
      </c>
      <c r="G2" s="3">
        <v>44252</v>
      </c>
      <c r="H2" s="38">
        <v>730</v>
      </c>
      <c r="I2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f>
        <v>N.A.</v>
      </c>
      <c r="J2" s="14">
        <f>NR10.BAIXATENSAO[[#This Row],[TREINADO EM]]+NR10.BAIXATENSAO[[#This Row],[VALIDADE]]</f>
        <v>44982</v>
      </c>
      <c r="K2">
        <v>40</v>
      </c>
      <c r="L2" t="s">
        <v>1</v>
      </c>
      <c r="M2" t="str">
        <f>VLOOKUP(NR10.BAIXATENSAO[[#This Row],[NOME]],'CADASTRO'!A:K,6,0)</f>
        <v>DESLIGADO</v>
      </c>
    </row>
    <row r="3" spans="1:13">
      <c r="A3" t="s">
        <v>509</v>
      </c>
      <c r="B3" t="s">
        <v>510</v>
      </c>
      <c r="C3" t="s">
        <v>541</v>
      </c>
      <c r="D3" t="s">
        <v>540</v>
      </c>
      <c r="E3" t="s">
        <v>487</v>
      </c>
      <c r="F3" t="str">
        <f>VLOOKUP(NR10.BAIXATENSAO[[#This Row],[NOME]],'CADASTRO'!A:K,5,0)</f>
        <v>TECNICO ELETRONICO II</v>
      </c>
      <c r="G3" s="3">
        <v>46255</v>
      </c>
      <c r="H3" s="38">
        <v>730</v>
      </c>
      <c r="I3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IF(G334="01/01/1900", "SEM REGISTRO",
                        IF((G3+H3)&gt;TODAY(), "NO PRAZO", "VENCIDO"
                        )
                    )
                )
            )
        )
    ),"N.A.")</f>
        <v>NO PRAZO</v>
      </c>
      <c r="J3" s="14">
        <f>NR10.BAIXATENSAO[[#This Row],[TREINADO EM]]+NR10.BAIXATENSAO[[#This Row],[VALIDADE]]</f>
        <v>46985</v>
      </c>
      <c r="K3">
        <v>40</v>
      </c>
      <c r="L3" t="s">
        <v>3</v>
      </c>
      <c r="M3" t="str">
        <f>VLOOKUP(NR10.BAIXATENSAO[[#This Row],[NOME]],'CADASTRO'!A:K,6,0)</f>
        <v>ATIVO</v>
      </c>
    </row>
    <row r="4" spans="1:13" hidden="1">
      <c r="A4" t="s">
        <v>509</v>
      </c>
      <c r="B4" t="s">
        <v>513</v>
      </c>
      <c r="C4" t="s">
        <v>515</v>
      </c>
      <c r="D4" t="s">
        <v>540</v>
      </c>
      <c r="E4" t="s">
        <v>199</v>
      </c>
      <c r="F4" t="str">
        <f>VLOOKUP(NR10.BAIXATENSAO[[#This Row],[NOME]],'CADASTRO'!A:K,5,0)</f>
        <v>TECNICO ELETRONICO II</v>
      </c>
      <c r="G4" s="3">
        <v>43930</v>
      </c>
      <c r="H4" s="38">
        <v>730</v>
      </c>
      <c r="I4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IF(G335="01/01/1900", "SEM REGISTRO",
                        IF((G4+H4)&gt;TODAY(), "NO PRAZO", "VENCIDO"
                        )
                    )
                )
            )
        )
    ),"N.A.")</f>
        <v>N.A.</v>
      </c>
      <c r="J4" s="14">
        <f>NR10.BAIXATENSAO[[#This Row],[TREINADO EM]]+NR10.BAIXATENSAO[[#This Row],[VALIDADE]]</f>
        <v>44660</v>
      </c>
      <c r="K4">
        <v>40</v>
      </c>
      <c r="L4" t="s">
        <v>5</v>
      </c>
      <c r="M4" t="str">
        <f>VLOOKUP(NR10.BAIXATENSAO[[#This Row],[NOME]],'CADASTRO'!A:K,6,0)</f>
        <v>DESLIGADO</v>
      </c>
    </row>
    <row r="5" spans="1:13" hidden="1">
      <c r="A5" t="s">
        <v>509</v>
      </c>
      <c r="B5" t="s">
        <v>513</v>
      </c>
      <c r="C5" t="s">
        <v>515</v>
      </c>
      <c r="D5" t="s">
        <v>540</v>
      </c>
      <c r="E5" t="s">
        <v>199</v>
      </c>
      <c r="F5" t="str">
        <f>VLOOKUP(NR10.BAIXATENSAO[[#This Row],[NOME]],'CADASTRO'!A:K,5,0)</f>
        <v>TECNICO ELETRONICO II</v>
      </c>
      <c r="G5" s="3">
        <v>44642</v>
      </c>
      <c r="H5" s="38">
        <v>730</v>
      </c>
      <c r="I5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IF(G336="01/01/1900", "SEM REGISTRO",
                        IF((G5+H5)&gt;TODAY(), "NO PRAZO", "VENCIDO"
                        )
                    )
                )
            )
        )
    ),"N.A.")</f>
        <v>N.A.</v>
      </c>
      <c r="J5" s="14">
        <f>NR10.BAIXATENSAO[[#This Row],[TREINADO EM]]+NR10.BAIXATENSAO[[#This Row],[VALIDADE]]</f>
        <v>45372</v>
      </c>
      <c r="K5">
        <v>8</v>
      </c>
      <c r="L5" t="s">
        <v>5</v>
      </c>
      <c r="M5" t="str">
        <f>VLOOKUP(NR10.BAIXATENSAO[[#This Row],[NOME]],'CADASTRO'!A:K,6,0)</f>
        <v>DESLIGADO</v>
      </c>
    </row>
    <row r="6" spans="1:13" hidden="1">
      <c r="A6" t="s">
        <v>509</v>
      </c>
      <c r="B6" t="s">
        <v>513</v>
      </c>
      <c r="C6" t="s">
        <v>514</v>
      </c>
      <c r="D6" t="s">
        <v>540</v>
      </c>
      <c r="E6" t="s">
        <v>199</v>
      </c>
      <c r="F6" t="str">
        <f>VLOOKUP(NR10.BAIXATENSAO[[#This Row],[NOME]],'CADASTRO'!A:K,5,0)</f>
        <v>TECNICO ELETRONICO II</v>
      </c>
      <c r="G6" s="3">
        <v>45364</v>
      </c>
      <c r="H6" s="38">
        <v>730</v>
      </c>
      <c r="I6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IF(G337="01/01/1900", "SEM REGISTRO",
                        IF((G6+H6)&gt;TODAY(), "NO PRAZO", "VENCIDO"
                        )
                    )
                )
            )
        )
    ),"N.A.")</f>
        <v>N.A.</v>
      </c>
      <c r="J6" s="14">
        <f>NR10.BAIXATENSAO[[#This Row],[TREINADO EM]]+NR10.BAIXATENSAO[[#This Row],[VALIDADE]]</f>
        <v>46094</v>
      </c>
      <c r="K6">
        <v>16</v>
      </c>
      <c r="L6" t="s">
        <v>3</v>
      </c>
      <c r="M6" t="str">
        <f>VLOOKUP(NR10.BAIXATENSAO[[#This Row],[NOME]],'CADASTRO'!A:K,6,0)</f>
        <v>DESLIGADO</v>
      </c>
    </row>
    <row r="7" spans="1:13" hidden="1">
      <c r="A7" t="s">
        <v>509</v>
      </c>
      <c r="B7" t="s">
        <v>513</v>
      </c>
      <c r="C7" t="s">
        <v>515</v>
      </c>
      <c r="D7" t="s">
        <v>540</v>
      </c>
      <c r="E7" t="s">
        <v>369</v>
      </c>
      <c r="F7" t="str">
        <f>VLOOKUP(NR10.BAIXATENSAO[[#This Row],[NOME]],'CADASTRO'!A:K,5,0)</f>
        <v>TECNICO ELETRONICO III</v>
      </c>
      <c r="G7" s="3">
        <v>44252</v>
      </c>
      <c r="H7" s="38">
        <v>730</v>
      </c>
      <c r="I7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IF(G338="01/01/1900", "SEM REGISTRO",
                        IF((G7+H7)&gt;TODAY(), "NO PRAZO", "VENCIDO"
                        )
                    )
                )
            )
        )
    ),"N.A.")</f>
        <v>HISTORICO</v>
      </c>
      <c r="J7" s="14">
        <f>NR10.BAIXATENSAO[[#This Row],[TREINADO EM]]+NR10.BAIXATENSAO[[#This Row],[VALIDADE]]</f>
        <v>44982</v>
      </c>
      <c r="K7">
        <v>40</v>
      </c>
      <c r="L7" t="s">
        <v>5</v>
      </c>
      <c r="M7" t="str">
        <f>VLOOKUP(NR10.BAIXATENSAO[[#This Row],[NOME]],'CADASTRO'!A:K,6,0)</f>
        <v>ATIVO</v>
      </c>
    </row>
    <row r="8" spans="1:13" hidden="1">
      <c r="A8" t="s">
        <v>509</v>
      </c>
      <c r="B8" t="s">
        <v>513</v>
      </c>
      <c r="C8" t="s">
        <v>515</v>
      </c>
      <c r="D8" t="s">
        <v>540</v>
      </c>
      <c r="E8" t="s">
        <v>369</v>
      </c>
      <c r="F8" t="str">
        <f>VLOOKUP(NR10.BAIXATENSAO[[#This Row],[NOME]],'CADASTRO'!A:K,5,0)</f>
        <v>TECNICO ELETRONICO III</v>
      </c>
      <c r="G8" s="3">
        <v>44966</v>
      </c>
      <c r="H8" s="38">
        <v>730</v>
      </c>
      <c r="I8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IF(G339="01/01/1900", "SEM REGISTRO",
                        IF((G8+H8)&gt;TODAY(), "NO PRAZO", "VENCIDO"
                        )
                    )
                )
            )
        )
    ),"N.A.")</f>
        <v>HISTORICO</v>
      </c>
      <c r="J8" s="14">
        <f>NR10.BAIXATENSAO[[#This Row],[TREINADO EM]]+NR10.BAIXATENSAO[[#This Row],[VALIDADE]]</f>
        <v>45696</v>
      </c>
      <c r="K8">
        <v>8</v>
      </c>
      <c r="L8" t="s">
        <v>5</v>
      </c>
      <c r="M8" t="str">
        <f>VLOOKUP(NR10.BAIXATENSAO[[#This Row],[NOME]],'CADASTRO'!A:K,6,0)</f>
        <v>ATIVO</v>
      </c>
    </row>
    <row r="9" spans="1:13" hidden="1">
      <c r="A9" t="s">
        <v>509</v>
      </c>
      <c r="B9" t="s">
        <v>513</v>
      </c>
      <c r="C9" t="s">
        <v>515</v>
      </c>
      <c r="D9" t="s">
        <v>540</v>
      </c>
      <c r="E9" t="s">
        <v>369</v>
      </c>
      <c r="F9" t="str">
        <f>VLOOKUP(NR10.BAIXATENSAO[[#This Row],[NOME]],'CADASTRO'!A:K,5,0)</f>
        <v>TECNICO ELETRONICO III</v>
      </c>
      <c r="G9" s="3">
        <v>45349</v>
      </c>
      <c r="H9" s="38">
        <v>730</v>
      </c>
      <c r="I9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IF(G340="01/01/1900", "SEM REGISTRO",
                        IF((G9+H9)&gt;TODAY(), "NO PRAZO", "VENCIDO"
                        )
                    )
                )
            )
        )
    ),"N.A.")</f>
        <v>HISTORICO</v>
      </c>
      <c r="J9" s="14">
        <f>NR10.BAIXATENSAO[[#This Row],[TREINADO EM]]+NR10.BAIXATENSAO[[#This Row],[VALIDADE]]</f>
        <v>46079</v>
      </c>
      <c r="K9">
        <v>16</v>
      </c>
      <c r="L9" t="s">
        <v>5</v>
      </c>
      <c r="M9" t="str">
        <f>VLOOKUP(NR10.BAIXATENSAO[[#This Row],[NOME]],'CADASTRO'!A:K,6,0)</f>
        <v>ATIVO</v>
      </c>
    </row>
    <row r="10" spans="1:13" hidden="1">
      <c r="A10" t="s">
        <v>509</v>
      </c>
      <c r="B10" t="s">
        <v>510</v>
      </c>
      <c r="C10" t="s">
        <v>542</v>
      </c>
      <c r="D10" t="s">
        <v>540</v>
      </c>
      <c r="E10" t="s">
        <v>369</v>
      </c>
      <c r="F10" t="str">
        <f>VLOOKUP(NR10.BAIXATENSAO[[#This Row],[NOME]],'CADASTRO'!A:K,5,0)</f>
        <v>TECNICO ELETRONICO III</v>
      </c>
      <c r="G10" s="3">
        <v>46076</v>
      </c>
      <c r="H10" s="38">
        <v>730</v>
      </c>
      <c r="I10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IF(G341="01/01/1900",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NR10.BAIXATENSAO[[#This Row],[TREINADO EM]]+NR10.BAIXATENSAO[[#This Row],[VALIDADE]]</f>
        <v>46806</v>
      </c>
      <c r="K10">
        <v>20</v>
      </c>
      <c r="L10" t="s">
        <v>5</v>
      </c>
      <c r="M10" t="str">
        <f>VLOOKUP(NR10.BAIXATENSAO[[#This Row],[NOME]],'CADASTRO'!A:K,6,0)</f>
        <v>ATIVO</v>
      </c>
    </row>
    <row r="11" spans="1:13">
      <c r="A11" t="s">
        <v>509</v>
      </c>
      <c r="B11" t="s">
        <v>510</v>
      </c>
      <c r="C11" t="s">
        <v>542</v>
      </c>
      <c r="D11" t="s">
        <v>540</v>
      </c>
      <c r="E11" t="s">
        <v>369</v>
      </c>
      <c r="F11" t="str">
        <f>VLOOKUP(NR10.BAIXATENSAO[[#This Row],[NOME]],'CADASTRO'!A:K,5,0)</f>
        <v>TECNICO ELETRONICO III</v>
      </c>
      <c r="G11" s="3">
        <v>46076</v>
      </c>
      <c r="H11" s="38">
        <v>730</v>
      </c>
      <c r="I11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IF(G342="01/01/1900",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NR10.BAIXATENSAO[[#This Row],[TREINADO EM]]+NR10.BAIXATENSAO[[#This Row],[VALIDADE]]</f>
        <v>46806</v>
      </c>
      <c r="K11">
        <v>20</v>
      </c>
      <c r="L11" t="s">
        <v>3</v>
      </c>
      <c r="M11" t="str">
        <f>VLOOKUP(NR10.BAIXATENSAO[[#This Row],[NOME]],'CADASTRO'!A:K,6,0)</f>
        <v>ATIVO</v>
      </c>
    </row>
    <row r="12" spans="1:13" ht="13.5" customHeight="1">
      <c r="A12" t="s">
        <v>509</v>
      </c>
      <c r="B12" t="s">
        <v>510</v>
      </c>
      <c r="C12" t="s">
        <v>541</v>
      </c>
      <c r="D12" t="s">
        <v>540</v>
      </c>
      <c r="E12" t="s">
        <v>380</v>
      </c>
      <c r="F12" t="str">
        <f>VLOOKUP(NR10.BAIXATENSAO[[#This Row],[NOME]],'CADASTRO'!A:K,5,0)</f>
        <v>TECNICO ELETRONICO I</v>
      </c>
      <c r="G12" s="3">
        <v>46185</v>
      </c>
      <c r="H12" s="38">
        <v>730</v>
      </c>
      <c r="I12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IF(G343="01/01/1900",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NR10.BAIXATENSAO[[#This Row],[TREINADO EM]]+NR10.BAIXATENSAO[[#This Row],[VALIDADE]]</f>
        <v>46915</v>
      </c>
      <c r="K12">
        <v>40</v>
      </c>
      <c r="L12" t="s">
        <v>3</v>
      </c>
      <c r="M12" t="str">
        <f>VLOOKUP(NR10.BAIXATENSAO[[#This Row],[NOME]],'CADASTRO'!A:K,6,0)</f>
        <v>ATIVO</v>
      </c>
    </row>
    <row r="13" spans="1:13" hidden="1">
      <c r="A13" t="s">
        <v>509</v>
      </c>
      <c r="B13" t="s">
        <v>513</v>
      </c>
      <c r="C13" t="s">
        <v>515</v>
      </c>
      <c r="D13" t="s">
        <v>540</v>
      </c>
      <c r="E13" t="s">
        <v>383</v>
      </c>
      <c r="F13" t="str">
        <f>VLOOKUP(NR10.BAIXATENSAO[[#This Row],[NOME]],'CADASTRO'!A:K,5,0)</f>
        <v>TECNICO AUTOMACAO</v>
      </c>
      <c r="G13" s="3">
        <v>44252</v>
      </c>
      <c r="H13" s="38">
        <v>730</v>
      </c>
      <c r="I13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IF(G344="01/01/1900",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NR10.BAIXATENSAO[[#This Row],[TREINADO EM]]+NR10.BAIXATENSAO[[#This Row],[VALIDADE]]</f>
        <v>44982</v>
      </c>
      <c r="K13">
        <v>40</v>
      </c>
      <c r="L13" t="s">
        <v>5</v>
      </c>
      <c r="M13" t="str">
        <f>VLOOKUP(NR10.BAIXATENSAO[[#This Row],[NOME]],'CADASTRO'!A:K,6,0)</f>
        <v>ATIVO</v>
      </c>
    </row>
    <row r="14" spans="1:13" hidden="1">
      <c r="A14" t="s">
        <v>509</v>
      </c>
      <c r="B14" t="s">
        <v>513</v>
      </c>
      <c r="C14" t="s">
        <v>515</v>
      </c>
      <c r="D14" t="s">
        <v>540</v>
      </c>
      <c r="E14" t="s">
        <v>383</v>
      </c>
      <c r="F14" t="str">
        <f>VLOOKUP(NR10.BAIXATENSAO[[#This Row],[NOME]],'CADASTRO'!A:K,5,0)</f>
        <v>TECNICO AUTOMACAO</v>
      </c>
      <c r="G14" s="3">
        <v>44966</v>
      </c>
      <c r="H14" s="38">
        <v>730</v>
      </c>
      <c r="I14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IF(G345="01/01/1900",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NR10.BAIXATENSAO[[#This Row],[TREINADO EM]]+NR10.BAIXATENSAO[[#This Row],[VALIDADE]]</f>
        <v>45696</v>
      </c>
      <c r="K14">
        <v>8</v>
      </c>
      <c r="L14" t="s">
        <v>5</v>
      </c>
      <c r="M14" t="str">
        <f>VLOOKUP(NR10.BAIXATENSAO[[#This Row],[NOME]],'CADASTRO'!A:K,6,0)</f>
        <v>ATIVO</v>
      </c>
    </row>
    <row r="15" spans="1:13" hidden="1">
      <c r="A15" t="s">
        <v>509</v>
      </c>
      <c r="B15" t="s">
        <v>513</v>
      </c>
      <c r="C15" t="s">
        <v>514</v>
      </c>
      <c r="D15" t="s">
        <v>540</v>
      </c>
      <c r="E15" t="s">
        <v>383</v>
      </c>
      <c r="F15" t="str">
        <f>VLOOKUP(NR10.BAIXATENSAO[[#This Row],[NOME]],'CADASTRO'!A:K,5,0)</f>
        <v>TECNICO AUTOMACAO</v>
      </c>
      <c r="G15" s="3">
        <v>45364</v>
      </c>
      <c r="H15" s="38">
        <v>730</v>
      </c>
      <c r="I15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IF(G346="01/01/1900",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NR10.BAIXATENSAO[[#This Row],[TREINADO EM]]+NR10.BAIXATENSAO[[#This Row],[VALIDADE]]</f>
        <v>46094</v>
      </c>
      <c r="K15">
        <v>16</v>
      </c>
      <c r="L15" t="s">
        <v>5</v>
      </c>
      <c r="M15" t="str">
        <f>VLOOKUP(NR10.BAIXATENSAO[[#This Row],[NOME]],'CADASTRO'!A:K,6,0)</f>
        <v>ATIVO</v>
      </c>
    </row>
    <row r="16" spans="1:13">
      <c r="A16" t="s">
        <v>509</v>
      </c>
      <c r="B16" t="s">
        <v>510</v>
      </c>
      <c r="C16" t="s">
        <v>541</v>
      </c>
      <c r="D16" t="s">
        <v>540</v>
      </c>
      <c r="E16" t="s">
        <v>383</v>
      </c>
      <c r="F16" t="str">
        <f>VLOOKUP(NR10.BAIXATENSAO[[#This Row],[NOME]],'CADASTRO'!A:K,5,0)</f>
        <v>TECNICO AUTOMACAO</v>
      </c>
      <c r="G16" s="3">
        <v>46087</v>
      </c>
      <c r="H16" s="38">
        <v>730</v>
      </c>
      <c r="I16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IF(G347="01/01/1900",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NR10.BAIXATENSAO[[#This Row],[TREINADO EM]]+NR10.BAIXATENSAO[[#This Row],[VALIDADE]]</f>
        <v>46817</v>
      </c>
      <c r="K16">
        <v>20</v>
      </c>
      <c r="L16" t="s">
        <v>3</v>
      </c>
      <c r="M16" t="str">
        <f>VLOOKUP(NR10.BAIXATENSAO[[#This Row],[NOME]],'CADASTRO'!A:K,6,0)</f>
        <v>ATIVO</v>
      </c>
    </row>
    <row r="17" spans="1:13" hidden="1">
      <c r="A17" t="s">
        <v>509</v>
      </c>
      <c r="B17" t="s">
        <v>513</v>
      </c>
      <c r="C17" t="s">
        <v>515</v>
      </c>
      <c r="D17" t="s">
        <v>540</v>
      </c>
      <c r="E17" t="s">
        <v>390</v>
      </c>
      <c r="F17" t="str">
        <f>VLOOKUP(NR10.BAIXATENSAO[[#This Row],[NOME]],'CADASTRO'!A:K,5,0)</f>
        <v>TECNICO ELETRONICO II</v>
      </c>
      <c r="G17" s="3">
        <v>44252</v>
      </c>
      <c r="H17" s="38">
        <v>730</v>
      </c>
      <c r="I17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IF(G348="01/01/1900",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NR10.BAIXATENSAO[[#This Row],[TREINADO EM]]+NR10.BAIXATENSAO[[#This Row],[VALIDADE]]</f>
        <v>44982</v>
      </c>
      <c r="K17">
        <v>40</v>
      </c>
      <c r="L17" t="s">
        <v>5</v>
      </c>
      <c r="M17" t="str">
        <f>VLOOKUP(NR10.BAIXATENSAO[[#This Row],[NOME]],'CADASTRO'!A:K,6,0)</f>
        <v>ATIVO</v>
      </c>
    </row>
    <row r="18" spans="1:13" hidden="1">
      <c r="A18" t="s">
        <v>509</v>
      </c>
      <c r="B18" t="s">
        <v>513</v>
      </c>
      <c r="C18" t="s">
        <v>515</v>
      </c>
      <c r="D18" t="s">
        <v>540</v>
      </c>
      <c r="E18" t="s">
        <v>390</v>
      </c>
      <c r="F18" t="str">
        <f>VLOOKUP(NR10.BAIXATENSAO[[#This Row],[NOME]],'CADASTRO'!A:K,5,0)</f>
        <v>TECNICO ELETRONICO II</v>
      </c>
      <c r="G18" s="3">
        <v>44966</v>
      </c>
      <c r="H18" s="38">
        <v>730</v>
      </c>
      <c r="I18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IF(G349="01/01/1900",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NR10.BAIXATENSAO[[#This Row],[TREINADO EM]]+NR10.BAIXATENSAO[[#This Row],[VALIDADE]]</f>
        <v>45696</v>
      </c>
      <c r="K18">
        <v>8</v>
      </c>
      <c r="L18" t="s">
        <v>5</v>
      </c>
      <c r="M18" t="str">
        <f>VLOOKUP(NR10.BAIXATENSAO[[#This Row],[NOME]],'CADASTRO'!A:K,6,0)</f>
        <v>ATIVO</v>
      </c>
    </row>
    <row r="19" spans="1:13" hidden="1">
      <c r="A19" t="s">
        <v>509</v>
      </c>
      <c r="B19" t="s">
        <v>513</v>
      </c>
      <c r="C19" t="s">
        <v>514</v>
      </c>
      <c r="D19" t="s">
        <v>540</v>
      </c>
      <c r="E19" t="s">
        <v>390</v>
      </c>
      <c r="F19" t="str">
        <f>VLOOKUP(NR10.BAIXATENSAO[[#This Row],[NOME]],'CADASTRO'!A:K,5,0)</f>
        <v>TECNICO ELETRONICO II</v>
      </c>
      <c r="G19" s="3">
        <v>45364</v>
      </c>
      <c r="H19" s="38">
        <v>730</v>
      </c>
      <c r="I19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IF(G350="01/01/1900",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NR10.BAIXATENSAO[[#This Row],[TREINADO EM]]+NR10.BAIXATENSAO[[#This Row],[VALIDADE]]</f>
        <v>46094</v>
      </c>
      <c r="K19">
        <v>16</v>
      </c>
      <c r="L19" t="s">
        <v>5</v>
      </c>
      <c r="M19" t="str">
        <f>VLOOKUP(NR10.BAIXATENSAO[[#This Row],[NOME]],'CADASTRO'!A:K,6,0)</f>
        <v>ATIVO</v>
      </c>
    </row>
    <row r="20" spans="1:13">
      <c r="A20" t="s">
        <v>509</v>
      </c>
      <c r="B20" t="s">
        <v>510</v>
      </c>
      <c r="C20" t="s">
        <v>542</v>
      </c>
      <c r="D20" t="s">
        <v>540</v>
      </c>
      <c r="E20" t="s">
        <v>390</v>
      </c>
      <c r="F20" t="str">
        <f>VLOOKUP(NR10.BAIXATENSAO[[#This Row],[NOME]],'CADASTRO'!A:K,5,0)</f>
        <v>TECNICO ELETRONICO II</v>
      </c>
      <c r="G20" s="3">
        <v>46080</v>
      </c>
      <c r="H20" s="38">
        <v>730</v>
      </c>
      <c r="I20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IF(G351="01/01/1900",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NR10.BAIXATENSAO[[#This Row],[TREINADO EM]]+NR10.BAIXATENSAO[[#This Row],[VALIDADE]]</f>
        <v>46810</v>
      </c>
      <c r="K20">
        <v>20</v>
      </c>
      <c r="L20" t="s">
        <v>3</v>
      </c>
      <c r="M20" t="str">
        <f>VLOOKUP(NR10.BAIXATENSAO[[#This Row],[NOME]],'CADASTRO'!A:K,6,0)</f>
        <v>ATIVO</v>
      </c>
    </row>
    <row r="21" spans="1:13" hidden="1">
      <c r="A21" t="s">
        <v>509</v>
      </c>
      <c r="B21" t="s">
        <v>513</v>
      </c>
      <c r="C21" t="s">
        <v>515</v>
      </c>
      <c r="D21" t="s">
        <v>540</v>
      </c>
      <c r="E21" t="s">
        <v>296</v>
      </c>
      <c r="F21" t="str">
        <f>VLOOKUP(NR10.BAIXATENSAO[[#This Row],[NOME]],'CADASTRO'!A:K,5,0)</f>
        <v>TECNICO ELETRONICO II</v>
      </c>
      <c r="G21" s="3">
        <v>44252</v>
      </c>
      <c r="H21" s="38">
        <v>730</v>
      </c>
      <c r="I21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IF(G352="01/01/1900", "SEM REGISTRO",
                        IF((G21+H21)&gt;TODAY(), "NO PRAZO", "VENCIDO"
                        )
                    )
                )
            )
        )
    ),"N.A.")</f>
        <v>N.A.</v>
      </c>
      <c r="J21" s="14">
        <f>NR10.BAIXATENSAO[[#This Row],[TREINADO EM]]+NR10.BAIXATENSAO[[#This Row],[VALIDADE]]</f>
        <v>44982</v>
      </c>
      <c r="K21">
        <v>40</v>
      </c>
      <c r="L21" t="s">
        <v>5</v>
      </c>
      <c r="M21" t="str">
        <f>VLOOKUP(NR10.BAIXATENSAO[[#This Row],[NOME]],'CADASTRO'!A:K,6,0)</f>
        <v>DESLIGADO</v>
      </c>
    </row>
    <row r="22" spans="1:13" hidden="1">
      <c r="A22" t="s">
        <v>509</v>
      </c>
      <c r="B22" t="s">
        <v>513</v>
      </c>
      <c r="C22" t="s">
        <v>515</v>
      </c>
      <c r="D22" t="s">
        <v>540</v>
      </c>
      <c r="E22" t="s">
        <v>296</v>
      </c>
      <c r="F22" t="str">
        <f>VLOOKUP(NR10.BAIXATENSAO[[#This Row],[NOME]],'CADASTRO'!A:K,5,0)</f>
        <v>TECNICO ELETRONICO II</v>
      </c>
      <c r="G22" s="3">
        <v>44966</v>
      </c>
      <c r="H22" s="38">
        <v>730</v>
      </c>
      <c r="I22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IF(G353="01/01/1900", "SEM REGISTRO",
                        IF((G22+H22)&gt;TODAY(), "NO PRAZO", "VENCIDO"
                        )
                    )
                )
            )
        )
    ),"N.A.")</f>
        <v>N.A.</v>
      </c>
      <c r="J22" s="14">
        <f>NR10.BAIXATENSAO[[#This Row],[TREINADO EM]]+NR10.BAIXATENSAO[[#This Row],[VALIDADE]]</f>
        <v>45696</v>
      </c>
      <c r="K22">
        <v>8</v>
      </c>
      <c r="L22" t="s">
        <v>5</v>
      </c>
      <c r="M22" t="str">
        <f>VLOOKUP(NR10.BAIXATENSAO[[#This Row],[NOME]],'CADASTRO'!A:K,6,0)</f>
        <v>DESLIGADO</v>
      </c>
    </row>
    <row r="23" spans="1:13" hidden="1">
      <c r="A23" t="s">
        <v>509</v>
      </c>
      <c r="B23" t="s">
        <v>513</v>
      </c>
      <c r="C23" t="s">
        <v>514</v>
      </c>
      <c r="D23" t="s">
        <v>540</v>
      </c>
      <c r="E23" t="s">
        <v>296</v>
      </c>
      <c r="F23" t="str">
        <f>VLOOKUP(NR10.BAIXATENSAO[[#This Row],[NOME]],'CADASTRO'!A:K,5,0)</f>
        <v>TECNICO ELETRONICO II</v>
      </c>
      <c r="G23" s="3">
        <v>45358</v>
      </c>
      <c r="H23" s="38">
        <v>730</v>
      </c>
      <c r="I23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IF(G354="01/01/1900",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NR10.BAIXATENSAO[[#This Row],[TREINADO EM]]+NR10.BAIXATENSAO[[#This Row],[VALIDADE]]</f>
        <v>46088</v>
      </c>
      <c r="K23">
        <v>16</v>
      </c>
      <c r="L23" t="s">
        <v>5</v>
      </c>
      <c r="M23" t="str">
        <f>VLOOKUP(NR10.BAIXATENSAO[[#This Row],[NOME]],'CADASTRO'!A:K,6,0)</f>
        <v>DESLIGADO</v>
      </c>
    </row>
    <row r="24" spans="1:13" hidden="1">
      <c r="A24" t="s">
        <v>509</v>
      </c>
      <c r="B24" t="s">
        <v>510</v>
      </c>
      <c r="C24" t="s">
        <v>542</v>
      </c>
      <c r="D24" t="s">
        <v>540</v>
      </c>
      <c r="E24" t="s">
        <v>296</v>
      </c>
      <c r="F24" t="str">
        <f>VLOOKUP(NR10.BAIXATENSAO[[#This Row],[NOME]],'CADASTRO'!A:K,5,0)</f>
        <v>TECNICO ELETRONICO II</v>
      </c>
      <c r="G24" s="3">
        <v>46077</v>
      </c>
      <c r="H24" s="38">
        <v>730</v>
      </c>
      <c r="I24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IF(G355="01/01/1900", "SEM REGISTRO",
                        IF((G24+H24)&gt;TODAY(), "NO PRAZO", "VENCIDO"
                        )
                    )
                )
            )
        )
    ),"N.A.")</f>
        <v>N.A.</v>
      </c>
      <c r="J24" s="14">
        <f>NR10.BAIXATENSAO[[#This Row],[TREINADO EM]]+NR10.BAIXATENSAO[[#This Row],[VALIDADE]]</f>
        <v>46807</v>
      </c>
      <c r="K24">
        <v>20</v>
      </c>
      <c r="L24" t="s">
        <v>3</v>
      </c>
      <c r="M24" t="str">
        <f>VLOOKUP(NR10.BAIXATENSAO[[#This Row],[NOME]],'CADASTRO'!A:K,6,0)</f>
        <v>DESLIGADO</v>
      </c>
    </row>
    <row r="25" spans="1:13" hidden="1">
      <c r="A25" t="s">
        <v>509</v>
      </c>
      <c r="B25" t="s">
        <v>513</v>
      </c>
      <c r="C25" t="s">
        <v>515</v>
      </c>
      <c r="D25" t="s">
        <v>540</v>
      </c>
      <c r="E25" t="s">
        <v>160</v>
      </c>
      <c r="F25" t="str">
        <f>VLOOKUP(NR10.BAIXATENSAO[[#This Row],[NOME]],'CADASTRO'!A:K,5,0)</f>
        <v>TECNICO ELETRONICO II</v>
      </c>
      <c r="G25" s="3">
        <v>44553</v>
      </c>
      <c r="H25" s="38">
        <v>730</v>
      </c>
      <c r="I25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IF(G356="01/01/1900", "SEM REGISTRO",
                        IF((G25+H25)&gt;TODAY(), "NO PRAZO", "VENCIDO"
                        )
                    )
                )
            )
        )
    ),"N.A.")</f>
        <v>N.A.</v>
      </c>
      <c r="J25" s="14">
        <f>NR10.BAIXATENSAO[[#This Row],[TREINADO EM]]+NR10.BAIXATENSAO[[#This Row],[VALIDADE]]</f>
        <v>45283</v>
      </c>
      <c r="K25">
        <v>40</v>
      </c>
      <c r="L25" t="s">
        <v>5</v>
      </c>
      <c r="M25" t="str">
        <f>VLOOKUP(NR10.BAIXATENSAO[[#This Row],[NOME]],'CADASTRO'!A:K,6,0)</f>
        <v>DESLIGADO</v>
      </c>
    </row>
    <row r="26" spans="1:13" hidden="1">
      <c r="A26" t="s">
        <v>509</v>
      </c>
      <c r="B26" t="s">
        <v>513</v>
      </c>
      <c r="C26" t="s">
        <v>543</v>
      </c>
      <c r="D26" t="s">
        <v>540</v>
      </c>
      <c r="E26" t="s">
        <v>160</v>
      </c>
      <c r="F26" t="str">
        <f>VLOOKUP(NR10.BAIXATENSAO[[#This Row],[NOME]],'CADASTRO'!A:K,5,0)</f>
        <v>TECNICO ELETRONICO II</v>
      </c>
      <c r="G26" s="3">
        <v>45282</v>
      </c>
      <c r="H26" s="38">
        <v>730</v>
      </c>
      <c r="I26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IF(G357="01/01/1900", "SEM REGISTRO",
                        IF((G26+H26)&gt;TODAY(), "NO PRAZO", "VENCIDO"
                        )
                    )
                )
            )
        )
    ),"N.A.")</f>
        <v>N.A.</v>
      </c>
      <c r="J26" s="14">
        <f>NR10.BAIXATENSAO[[#This Row],[TREINADO EM]]+NR10.BAIXATENSAO[[#This Row],[VALIDADE]]</f>
        <v>46012</v>
      </c>
      <c r="K26">
        <v>16</v>
      </c>
      <c r="L26" t="s">
        <v>5</v>
      </c>
      <c r="M26" t="str">
        <f>VLOOKUP(NR10.BAIXATENSAO[[#This Row],[NOME]],'CADASTRO'!A:K,6,0)</f>
        <v>DESLIGADO</v>
      </c>
    </row>
    <row r="27" spans="1:13" hidden="1">
      <c r="A27" t="s">
        <v>509</v>
      </c>
      <c r="B27" t="s">
        <v>510</v>
      </c>
      <c r="C27" t="s">
        <v>541</v>
      </c>
      <c r="D27" t="s">
        <v>540</v>
      </c>
      <c r="E27" t="s">
        <v>160</v>
      </c>
      <c r="F27" t="str">
        <f>VLOOKUP(NR10.BAIXATENSAO[[#This Row],[NOME]],'CADASTRO'!A:K,5,0)</f>
        <v>TECNICO ELETRONICO II</v>
      </c>
      <c r="G27" s="3">
        <v>46009</v>
      </c>
      <c r="H27" s="38">
        <v>730</v>
      </c>
      <c r="I27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IF(G358="01/01/1900", "SEM REGISTRO",
                        IF((G27+H27)&gt;TODAY(), "NO PRAZO", "VENCIDO"
                        )
                    )
                )
            )
        )
    ),"N.A.")</f>
        <v>N.A.</v>
      </c>
      <c r="J27" s="14">
        <f>NR10.BAIXATENSAO[[#This Row],[TREINADO EM]]+NR10.BAIXATENSAO[[#This Row],[VALIDADE]]</f>
        <v>46739</v>
      </c>
      <c r="K27">
        <v>16</v>
      </c>
      <c r="L27" t="s">
        <v>3</v>
      </c>
      <c r="M27" t="str">
        <f>VLOOKUP(NR10.BAIXATENSAO[[#This Row],[NOME]],'CADASTRO'!A:K,6,0)</f>
        <v>DESLIGADO</v>
      </c>
    </row>
    <row r="28" spans="1:13">
      <c r="A28" t="s">
        <v>509</v>
      </c>
      <c r="B28" t="s">
        <v>510</v>
      </c>
      <c r="C28" t="s">
        <v>541</v>
      </c>
      <c r="D28" t="s">
        <v>540</v>
      </c>
      <c r="E28" t="s">
        <v>488</v>
      </c>
      <c r="F28" t="str">
        <f>VLOOKUP(NR10.BAIXATENSAO[[#This Row],[NOME]],'CADASTRO'!A:K,5,0)</f>
        <v>TECNICO ELETRONICO II</v>
      </c>
      <c r="G28" s="3">
        <v>46255</v>
      </c>
      <c r="H28" s="38">
        <v>730</v>
      </c>
      <c r="I28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IF(G359="01/01/1900",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NR10.BAIXATENSAO[[#This Row],[TREINADO EM]]+NR10.BAIXATENSAO[[#This Row],[VALIDADE]]</f>
        <v>46985</v>
      </c>
      <c r="K28">
        <v>40</v>
      </c>
      <c r="L28" t="s">
        <v>3</v>
      </c>
      <c r="M28" t="str">
        <f>VLOOKUP(NR10.BAIXATENSAO[[#This Row],[NOME]],'CADASTRO'!A:K,6,0)</f>
        <v>ATIVO</v>
      </c>
    </row>
    <row r="29" spans="1:13" hidden="1">
      <c r="A29" t="s">
        <v>509</v>
      </c>
      <c r="B29" t="s">
        <v>513</v>
      </c>
      <c r="C29" t="s">
        <v>515</v>
      </c>
      <c r="D29" t="s">
        <v>540</v>
      </c>
      <c r="E29" t="s">
        <v>436</v>
      </c>
      <c r="F29" t="str">
        <f>VLOOKUP(NR10.BAIXATENSAO[[#This Row],[NOME]],'CADASTRO'!A:K,5,0)</f>
        <v>TECNICO ELETRONICO II</v>
      </c>
      <c r="G29" s="3">
        <v>44252</v>
      </c>
      <c r="H29" s="38">
        <v>730</v>
      </c>
      <c r="I29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IF(G360="01/01/1900",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NR10.BAIXATENSAO[[#This Row],[TREINADO EM]]+NR10.BAIXATENSAO[[#This Row],[VALIDADE]]</f>
        <v>44982</v>
      </c>
      <c r="K29">
        <v>40</v>
      </c>
      <c r="L29" t="s">
        <v>5</v>
      </c>
      <c r="M29" t="str">
        <f>VLOOKUP(NR10.BAIXATENSAO[[#This Row],[NOME]],'CADASTRO'!A:K,6,0)</f>
        <v>ATIVO</v>
      </c>
    </row>
    <row r="30" spans="1:13" hidden="1">
      <c r="A30" t="s">
        <v>509</v>
      </c>
      <c r="B30" t="s">
        <v>513</v>
      </c>
      <c r="C30" t="s">
        <v>515</v>
      </c>
      <c r="D30" t="s">
        <v>540</v>
      </c>
      <c r="E30" t="s">
        <v>436</v>
      </c>
      <c r="F30" t="str">
        <f>VLOOKUP(NR10.BAIXATENSAO[[#This Row],[NOME]],'CADASTRO'!A:K,5,0)</f>
        <v>TECNICO ELETRONICO II</v>
      </c>
      <c r="G30" s="3">
        <v>44966</v>
      </c>
      <c r="H30" s="38">
        <v>730</v>
      </c>
      <c r="I30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IF(G361="01/01/1900",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NR10.BAIXATENSAO[[#This Row],[TREINADO EM]]+NR10.BAIXATENSAO[[#This Row],[VALIDADE]]</f>
        <v>45696</v>
      </c>
      <c r="K30">
        <v>8</v>
      </c>
      <c r="L30" t="s">
        <v>5</v>
      </c>
      <c r="M30" t="str">
        <f>VLOOKUP(NR10.BAIXATENSAO[[#This Row],[NOME]],'CADASTRO'!A:K,6,0)</f>
        <v>ATIVO</v>
      </c>
    </row>
    <row r="31" spans="1:13" hidden="1">
      <c r="A31" t="s">
        <v>509</v>
      </c>
      <c r="B31" t="s">
        <v>513</v>
      </c>
      <c r="C31" t="s">
        <v>514</v>
      </c>
      <c r="D31" t="s">
        <v>540</v>
      </c>
      <c r="E31" t="s">
        <v>436</v>
      </c>
      <c r="F31" t="str">
        <f>VLOOKUP(NR10.BAIXATENSAO[[#This Row],[NOME]],'CADASTRO'!A:K,5,0)</f>
        <v>TECNICO ELETRONICO II</v>
      </c>
      <c r="G31" s="3">
        <v>45358</v>
      </c>
      <c r="H31" s="38">
        <v>730</v>
      </c>
      <c r="I31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IF(G362="01/01/1900",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NR10.BAIXATENSAO[[#This Row],[TREINADO EM]]+NR10.BAIXATENSAO[[#This Row],[VALIDADE]]</f>
        <v>46088</v>
      </c>
      <c r="K31">
        <v>16</v>
      </c>
      <c r="L31" t="s">
        <v>5</v>
      </c>
      <c r="M31" t="str">
        <f>VLOOKUP(NR10.BAIXATENSAO[[#This Row],[NOME]],'CADASTRO'!A:K,6,0)</f>
        <v>ATIVO</v>
      </c>
    </row>
    <row r="32" spans="1:13">
      <c r="A32" t="s">
        <v>509</v>
      </c>
      <c r="B32" t="s">
        <v>510</v>
      </c>
      <c r="C32" t="s">
        <v>542</v>
      </c>
      <c r="D32" t="s">
        <v>540</v>
      </c>
      <c r="E32" t="s">
        <v>436</v>
      </c>
      <c r="F32" t="str">
        <f>VLOOKUP(NR10.BAIXATENSAO[[#This Row],[NOME]],'CADASTRO'!A:K,5,0)</f>
        <v>TECNICO ELETRONICO II</v>
      </c>
      <c r="G32" s="3">
        <v>46086</v>
      </c>
      <c r="H32" s="38">
        <v>730</v>
      </c>
      <c r="I32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IF(G363="01/01/1900",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NR10.BAIXATENSAO[[#This Row],[TREINADO EM]]+NR10.BAIXATENSAO[[#This Row],[VALIDADE]]</f>
        <v>46816</v>
      </c>
      <c r="K32">
        <v>20</v>
      </c>
      <c r="L32" t="s">
        <v>3</v>
      </c>
      <c r="M32" t="str">
        <f>VLOOKUP(NR10.BAIXATENSAO[[#This Row],[NOME]],'CADASTRO'!A:K,6,0)</f>
        <v>ATIVO</v>
      </c>
    </row>
    <row r="33" spans="1:13">
      <c r="A33" t="s">
        <v>509</v>
      </c>
      <c r="B33" t="s">
        <v>510</v>
      </c>
      <c r="C33" t="s">
        <v>541</v>
      </c>
      <c r="D33" t="s">
        <v>540</v>
      </c>
      <c r="E33" t="s">
        <v>449</v>
      </c>
      <c r="F33" t="str">
        <f>VLOOKUP(NR10.BAIXATENSAO[[#This Row],[NOME]],'CADASTRO'!A:K,5,0)</f>
        <v>TECNICO ELETRONICO II</v>
      </c>
      <c r="G33" s="3">
        <v>45631</v>
      </c>
      <c r="H33" s="38">
        <v>730</v>
      </c>
      <c r="I33" s="42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IF(G364="01/01/1900",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NR10.BAIXATENSAO[[#This Row],[TREINADO EM]]+NR10.BAIXATENSAO[[#This Row],[VALIDADE]]</f>
        <v>46361</v>
      </c>
      <c r="K33">
        <v>40</v>
      </c>
      <c r="L33" t="s">
        <v>3</v>
      </c>
      <c r="M33" t="str">
        <f>VLOOKUP(NR10.BAIXATENSAO[[#This Row],[NOME]],'CADASTRO'!A:K,6,0)</f>
        <v>ATIVO</v>
      </c>
    </row>
  </sheetData>
  <sheetProtection sort="0" autoFilter="0"/>
  <phoneticPr fontId="6" type="noConversion"/>
  <conditionalFormatting sqref="I2:I33">
    <cfRule type="cellIs" dxfId="1071" priority="1" stopIfTrue="1" operator="equal">
      <formula>"REPROVADO"</formula>
    </cfRule>
    <cfRule type="cellIs" dxfId="1070" priority="2" stopIfTrue="1" operator="equal">
      <formula>"HISTORICO"</formula>
    </cfRule>
  </conditionalFormatting>
  <conditionalFormatting sqref="I2:J33">
    <cfRule type="containsText" dxfId="1069" priority="6" operator="containsText" text="N.A.">
      <formula>NOT(ISERROR(SEARCH("N.A.",I2)))</formula>
    </cfRule>
    <cfRule type="expression" dxfId="1068" priority="7" stopIfTrue="1">
      <formula>NOT(ISERROR(SEARCH("NO PRAZO",I2)))</formula>
    </cfRule>
    <cfRule type="expression" dxfId="1067" priority="8" stopIfTrue="1">
      <formula>NOT(ISERROR(SEARCH("VENCIDO",I2)))</formula>
    </cfRule>
  </conditionalFormatting>
  <conditionalFormatting sqref="I8:J8">
    <cfRule type="cellIs" dxfId="1066" priority="3" stopIfTrue="1" operator="equal">
      <formula>"N.A."</formula>
    </cfRule>
    <cfRule type="cellIs" dxfId="1065" priority="4" stopIfTrue="1" operator="equal">
      <formula>"NO PRAZO"</formula>
    </cfRule>
    <cfRule type="cellIs" dxfId="1064" priority="5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2BA68-72CB-47AE-85C7-64F1750A248C}">
          <x14:formula1>
            <xm:f>'BASE '!$A$2:$A$6</xm:f>
          </x14:formula1>
          <xm:sqref>L2:L33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F186-39F2-401E-A64F-AC8D1E07467E}">
  <sheetPr codeName="Planilha34">
    <tabColor rgb="FFC00000"/>
  </sheetPr>
  <dimension ref="A1:M18"/>
  <sheetViews>
    <sheetView topLeftCell="D1" zoomScaleNormal="100" workbookViewId="0">
      <selection activeCell="I21" sqref="I21"/>
    </sheetView>
  </sheetViews>
  <sheetFormatPr defaultColWidth="8.7109375" defaultRowHeight="14.45"/>
  <cols>
    <col min="1" max="1" width="12.5703125" bestFit="1" customWidth="1"/>
    <col min="2" max="2" width="17" bestFit="1" customWidth="1"/>
    <col min="3" max="3" width="16.28515625" bestFit="1" customWidth="1"/>
    <col min="4" max="4" width="35" bestFit="1" customWidth="1"/>
    <col min="5" max="5" width="34.7109375" bestFit="1" customWidth="1"/>
    <col min="6" max="6" width="21.5703125" bestFit="1" customWidth="1"/>
    <col min="7" max="7" width="17.42578125" bestFit="1" customWidth="1"/>
    <col min="8" max="8" width="13.7109375" bestFit="1" customWidth="1"/>
    <col min="9" max="9" width="11.7109375" bestFit="1" customWidth="1"/>
    <col min="10" max="10" width="14.28515625" bestFit="1" customWidth="1"/>
    <col min="11" max="11" width="19.7109375" bestFit="1" customWidth="1"/>
    <col min="12" max="12" width="14.7109375" bestFit="1" customWidth="1"/>
    <col min="13" max="13" width="14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513</v>
      </c>
      <c r="C2" t="s">
        <v>543</v>
      </c>
      <c r="D2" t="s">
        <v>544</v>
      </c>
      <c r="E2" t="s">
        <v>199</v>
      </c>
      <c r="F2" t="str">
        <f>VLOOKUP(NR10.SEP[[#This Row],[NOME]],'CADASTRO'!A:K,5,0)</f>
        <v>TECNICO ELETRONICO II</v>
      </c>
      <c r="G2" s="3">
        <v>44873</v>
      </c>
      <c r="H2" s="38">
        <v>730</v>
      </c>
      <c r="I2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N.A.</v>
      </c>
      <c r="J2" s="14">
        <f>NR10.SEP[[#This Row],[TREINADO EM]]+NR10.SEP[[#This Row],[VALIDADE]]</f>
        <v>45603</v>
      </c>
      <c r="K2">
        <v>40</v>
      </c>
      <c r="L2" t="s">
        <v>5</v>
      </c>
      <c r="M2" t="str">
        <f>VLOOKUP(NR10.SEP[[#This Row],[NOME]],'CADASTRO'!A:K,6,0)</f>
        <v>DESLIGADO</v>
      </c>
    </row>
    <row r="3" spans="1:13">
      <c r="A3" t="s">
        <v>509</v>
      </c>
      <c r="B3" t="s">
        <v>510</v>
      </c>
      <c r="C3" t="s">
        <v>545</v>
      </c>
      <c r="D3" t="s">
        <v>544</v>
      </c>
      <c r="E3" t="s">
        <v>199</v>
      </c>
      <c r="F3" t="str">
        <f>VLOOKUP(NR10.SEP[[#This Row],[NOME]],'CADASTRO'!A:K,5,0)</f>
        <v>TECNICO ELETRONICO II</v>
      </c>
      <c r="G3" s="3">
        <v>45512</v>
      </c>
      <c r="H3" s="38">
        <v>730</v>
      </c>
      <c r="I3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NR10.SEP[[#This Row],[TREINADO EM]]+NR10.SEP[[#This Row],[VALIDADE]]</f>
        <v>46242</v>
      </c>
      <c r="K3">
        <v>20</v>
      </c>
      <c r="L3" t="s">
        <v>3</v>
      </c>
      <c r="M3" t="str">
        <f>VLOOKUP(NR10.SEP[[#This Row],[NOME]],'CADASTRO'!A:K,6,0)</f>
        <v>DESLIGADO</v>
      </c>
    </row>
    <row r="4" spans="1:13">
      <c r="A4" t="s">
        <v>509</v>
      </c>
      <c r="B4" t="s">
        <v>513</v>
      </c>
      <c r="C4" t="s">
        <v>543</v>
      </c>
      <c r="D4" t="s">
        <v>544</v>
      </c>
      <c r="E4" t="s">
        <v>369</v>
      </c>
      <c r="F4" t="str">
        <f>VLOOKUP(NR10.SEP[[#This Row],[NOME]],'CADASTRO'!A:K,5,0)</f>
        <v>TECNICO ELETRONICO III</v>
      </c>
      <c r="G4" s="3">
        <v>44873</v>
      </c>
      <c r="H4" s="38">
        <v>730</v>
      </c>
      <c r="I4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HISTORICO</v>
      </c>
      <c r="J4" s="14">
        <f>NR10.SEP[[#This Row],[TREINADO EM]]+NR10.SEP[[#This Row],[VALIDADE]]</f>
        <v>45603</v>
      </c>
      <c r="K4">
        <v>40</v>
      </c>
      <c r="L4" t="s">
        <v>5</v>
      </c>
      <c r="M4" t="str">
        <f>VLOOKUP(NR10.SEP[[#This Row],[NOME]],'CADASTRO'!A:K,6,0)</f>
        <v>ATIVO</v>
      </c>
    </row>
    <row r="5" spans="1:13">
      <c r="A5" t="s">
        <v>509</v>
      </c>
      <c r="B5" t="s">
        <v>510</v>
      </c>
      <c r="C5" t="s">
        <v>545</v>
      </c>
      <c r="D5" t="s">
        <v>544</v>
      </c>
      <c r="E5" t="s">
        <v>369</v>
      </c>
      <c r="F5" t="str">
        <f>VLOOKUP(NR10.SEP[[#This Row],[NOME]],'CADASTRO'!A:K,5,0)</f>
        <v>TECNICO ELETRONICO III</v>
      </c>
      <c r="G5" s="3">
        <v>45512</v>
      </c>
      <c r="H5" s="38">
        <v>730</v>
      </c>
      <c r="I5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HISTORICO</v>
      </c>
      <c r="J5" s="14">
        <f>NR10.SEP[[#This Row],[TREINADO EM]]+NR10.SEP[[#This Row],[VALIDADE]]</f>
        <v>46242</v>
      </c>
      <c r="K5">
        <v>20</v>
      </c>
      <c r="L5" t="s">
        <v>5</v>
      </c>
      <c r="M5" t="str">
        <f>VLOOKUP(NR10.SEP[[#This Row],[NOME]],'CADASTRO'!A:K,6,0)</f>
        <v>ATIVO</v>
      </c>
    </row>
    <row r="6" spans="1:13">
      <c r="A6" t="s">
        <v>509</v>
      </c>
      <c r="B6" t="s">
        <v>510</v>
      </c>
      <c r="C6" t="s">
        <v>545</v>
      </c>
      <c r="D6" t="s">
        <v>544</v>
      </c>
      <c r="E6" t="s">
        <v>369</v>
      </c>
      <c r="F6" t="str">
        <f>VLOOKUP(NR10.SEP[[#This Row],[NOME]],'CADASTRO'!A:K,5,0)</f>
        <v>TECNICO ELETRONICO III</v>
      </c>
      <c r="G6" s="3">
        <v>46287</v>
      </c>
      <c r="H6" s="38">
        <v>730</v>
      </c>
      <c r="I6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NO PRAZO</v>
      </c>
      <c r="J6" s="14">
        <f>NR10.SEP[[#This Row],[TREINADO EM]]+NR10.SEP[[#This Row],[VALIDADE]]</f>
        <v>47017</v>
      </c>
      <c r="K6">
        <v>20</v>
      </c>
      <c r="L6" t="s">
        <v>3</v>
      </c>
      <c r="M6" t="str">
        <f>VLOOKUP(NR10.SEP[[#This Row],[NOME]],'CADASTRO'!A:K,6,0)</f>
        <v>ATIVO</v>
      </c>
    </row>
    <row r="7" spans="1:13">
      <c r="A7" t="s">
        <v>509</v>
      </c>
      <c r="B7" t="s">
        <v>513</v>
      </c>
      <c r="C7" t="s">
        <v>543</v>
      </c>
      <c r="D7" t="s">
        <v>544</v>
      </c>
      <c r="E7" t="s">
        <v>383</v>
      </c>
      <c r="F7" t="str">
        <f>VLOOKUP(NR10.SEP[[#This Row],[NOME]],'CADASTRO'!A:K,5,0)</f>
        <v>TECNICO AUTOMACAO</v>
      </c>
      <c r="G7" s="3">
        <v>44873</v>
      </c>
      <c r="H7" s="38">
        <v>730</v>
      </c>
      <c r="I7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HISTORICO</v>
      </c>
      <c r="J7" s="14">
        <f>NR10.SEP[[#This Row],[TREINADO EM]]+NR10.SEP[[#This Row],[VALIDADE]]</f>
        <v>45603</v>
      </c>
      <c r="K7">
        <v>40</v>
      </c>
      <c r="L7" t="s">
        <v>5</v>
      </c>
      <c r="M7" t="str">
        <f>VLOOKUP(NR10.SEP[[#This Row],[NOME]],'CADASTRO'!A:K,6,0)</f>
        <v>ATIVO</v>
      </c>
    </row>
    <row r="8" spans="1:13">
      <c r="A8" t="s">
        <v>509</v>
      </c>
      <c r="B8" t="s">
        <v>510</v>
      </c>
      <c r="C8" t="s">
        <v>545</v>
      </c>
      <c r="D8" t="s">
        <v>544</v>
      </c>
      <c r="E8" t="s">
        <v>383</v>
      </c>
      <c r="F8" t="str">
        <f>VLOOKUP(NR10.SEP[[#This Row],[NOME]],'CADASTRO'!A:K,5,0)</f>
        <v>TECNICO AUTOMACAO</v>
      </c>
      <c r="G8" s="3">
        <v>45512</v>
      </c>
      <c r="H8" s="38">
        <v>730</v>
      </c>
      <c r="I8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HISTORICO</v>
      </c>
      <c r="J8" s="14">
        <f>NR10.SEP[[#This Row],[TREINADO EM]]+NR10.SEP[[#This Row],[VALIDADE]]</f>
        <v>46242</v>
      </c>
      <c r="K8">
        <v>20</v>
      </c>
      <c r="L8" t="s">
        <v>5</v>
      </c>
      <c r="M8" t="str">
        <f>VLOOKUP(NR10.SEP[[#This Row],[NOME]],'CADASTRO'!A:K,6,0)</f>
        <v>ATIVO</v>
      </c>
    </row>
    <row r="9" spans="1:13">
      <c r="A9" t="s">
        <v>509</v>
      </c>
      <c r="B9" t="s">
        <v>510</v>
      </c>
      <c r="C9" t="s">
        <v>545</v>
      </c>
      <c r="D9" t="s">
        <v>544</v>
      </c>
      <c r="E9" t="s">
        <v>383</v>
      </c>
      <c r="F9" t="str">
        <f>VLOOKUP(NR10.SEP[[#This Row],[NOME]],'CADASTRO'!A:K,5,0)</f>
        <v>TECNICO AUTOMACAO</v>
      </c>
      <c r="G9" s="3">
        <v>46288</v>
      </c>
      <c r="H9" s="38">
        <v>730</v>
      </c>
      <c r="I9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NO PRAZO</v>
      </c>
      <c r="J9" s="14">
        <f>NR10.SEP[[#This Row],[TREINADO EM]]+NR10.SEP[[#This Row],[VALIDADE]]</f>
        <v>47018</v>
      </c>
      <c r="K9">
        <v>20</v>
      </c>
      <c r="L9" t="s">
        <v>3</v>
      </c>
      <c r="M9" t="str">
        <f>VLOOKUP(NR10.SEP[[#This Row],[NOME]],'CADASTRO'!A:K,6,0)</f>
        <v>ATIVO</v>
      </c>
    </row>
    <row r="10" spans="1:13">
      <c r="A10" t="s">
        <v>509</v>
      </c>
      <c r="B10" t="s">
        <v>513</v>
      </c>
      <c r="C10" t="s">
        <v>543</v>
      </c>
      <c r="D10" t="s">
        <v>544</v>
      </c>
      <c r="E10" t="s">
        <v>390</v>
      </c>
      <c r="F10" t="str">
        <f>VLOOKUP(NR10.SEP[[#This Row],[NOME]],'CADASTRO'!A:K,5,0)</f>
        <v>TECNICO ELETRONICO II</v>
      </c>
      <c r="G10" s="3">
        <v>44873</v>
      </c>
      <c r="H10" s="38">
        <v>730</v>
      </c>
      <c r="I10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NR10.SEP[[#This Row],[TREINADO EM]]+NR10.SEP[[#This Row],[VALIDADE]]</f>
        <v>45603</v>
      </c>
      <c r="K10">
        <v>40</v>
      </c>
      <c r="L10" t="s">
        <v>5</v>
      </c>
      <c r="M10" t="str">
        <f>VLOOKUP(NR10.SEP[[#This Row],[NOME]],'CADASTRO'!A:K,6,0)</f>
        <v>ATIVO</v>
      </c>
    </row>
    <row r="11" spans="1:13">
      <c r="A11" t="s">
        <v>509</v>
      </c>
      <c r="B11" t="s">
        <v>510</v>
      </c>
      <c r="C11" t="s">
        <v>545</v>
      </c>
      <c r="D11" t="s">
        <v>544</v>
      </c>
      <c r="E11" t="s">
        <v>390</v>
      </c>
      <c r="F11" t="str">
        <f>VLOOKUP(NR10.SEP[[#This Row],[NOME]],'CADASTRO'!A:K,5,0)</f>
        <v>TECNICO ELETRONICO II</v>
      </c>
      <c r="G11" s="3">
        <v>45645</v>
      </c>
      <c r="H11" s="38">
        <v>730</v>
      </c>
      <c r="I11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NR10.SEP[[#This Row],[TREINADO EM]]+NR10.SEP[[#This Row],[VALIDADE]]</f>
        <v>46375</v>
      </c>
      <c r="K11">
        <v>20</v>
      </c>
      <c r="L11" t="s">
        <v>3</v>
      </c>
      <c r="M11" t="str">
        <f>VLOOKUP(NR10.SEP[[#This Row],[NOME]],'CADASTRO'!A:K,6,0)</f>
        <v>ATIVO</v>
      </c>
    </row>
    <row r="12" spans="1:13">
      <c r="A12" t="s">
        <v>509</v>
      </c>
      <c r="B12" t="s">
        <v>513</v>
      </c>
      <c r="C12" t="s">
        <v>543</v>
      </c>
      <c r="D12" t="s">
        <v>544</v>
      </c>
      <c r="E12" t="s">
        <v>296</v>
      </c>
      <c r="F12" t="str">
        <f>VLOOKUP(NR10.SEP[[#This Row],[NOME]],'CADASTRO'!A:K,5,0)</f>
        <v>TECNICO ELETRONICO II</v>
      </c>
      <c r="G12" s="3">
        <v>44873</v>
      </c>
      <c r="H12" s="38">
        <v>730</v>
      </c>
      <c r="I12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NR10.SEP[[#This Row],[TREINADO EM]]+NR10.SEP[[#This Row],[VALIDADE]]</f>
        <v>45603</v>
      </c>
      <c r="K12">
        <v>40</v>
      </c>
      <c r="L12" t="s">
        <v>5</v>
      </c>
      <c r="M12" t="str">
        <f>VLOOKUP(NR10.SEP[[#This Row],[NOME]],'CADASTRO'!A:K,6,0)</f>
        <v>DESLIGADO</v>
      </c>
    </row>
    <row r="13" spans="1:13">
      <c r="A13" t="s">
        <v>509</v>
      </c>
      <c r="B13" t="s">
        <v>510</v>
      </c>
      <c r="C13" t="s">
        <v>545</v>
      </c>
      <c r="D13" t="s">
        <v>544</v>
      </c>
      <c r="E13" t="s">
        <v>296</v>
      </c>
      <c r="F13" t="str">
        <f>VLOOKUP(NR10.SEP[[#This Row],[NOME]],'CADASTRO'!A:K,5,0)</f>
        <v>TECNICO ELETRONICO II</v>
      </c>
      <c r="G13" s="3">
        <v>45602</v>
      </c>
      <c r="H13" s="38">
        <v>730</v>
      </c>
      <c r="I13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N.A.</v>
      </c>
      <c r="J13" s="14">
        <f>NR10.SEP[[#This Row],[TREINADO EM]]+NR10.SEP[[#This Row],[VALIDADE]]</f>
        <v>46332</v>
      </c>
      <c r="K13">
        <v>20</v>
      </c>
      <c r="L13" t="s">
        <v>3</v>
      </c>
      <c r="M13" t="str">
        <f>VLOOKUP(NR10.SEP[[#This Row],[NOME]],'CADASTRO'!A:K,6,0)</f>
        <v>DESLIGADO</v>
      </c>
    </row>
    <row r="14" spans="1:13">
      <c r="A14" t="s">
        <v>509</v>
      </c>
      <c r="B14" t="s">
        <v>513</v>
      </c>
      <c r="C14" t="s">
        <v>543</v>
      </c>
      <c r="D14" t="s">
        <v>544</v>
      </c>
      <c r="E14" t="s">
        <v>160</v>
      </c>
      <c r="F14" t="str">
        <f>VLOOKUP(NR10.SEP[[#This Row],[NOME]],'CADASTRO'!A:K,5,0)</f>
        <v>TECNICO ELETRONICO II</v>
      </c>
      <c r="G14" s="3">
        <v>44873</v>
      </c>
      <c r="H14" s="38">
        <v>730</v>
      </c>
      <c r="I14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N.A.</v>
      </c>
      <c r="J14" s="14">
        <f>NR10.SEP[[#This Row],[TREINADO EM]]+NR10.SEP[[#This Row],[VALIDADE]]</f>
        <v>45603</v>
      </c>
      <c r="K14">
        <v>40</v>
      </c>
      <c r="L14" t="s">
        <v>5</v>
      </c>
      <c r="M14" t="str">
        <f>VLOOKUP(NR10.SEP[[#This Row],[NOME]],'CADASTRO'!A:K,6,0)</f>
        <v>DESLIGADO</v>
      </c>
    </row>
    <row r="15" spans="1:13">
      <c r="A15" t="s">
        <v>509</v>
      </c>
      <c r="B15" t="s">
        <v>510</v>
      </c>
      <c r="C15" t="s">
        <v>545</v>
      </c>
      <c r="D15" t="s">
        <v>544</v>
      </c>
      <c r="E15" t="s">
        <v>160</v>
      </c>
      <c r="F15" t="str">
        <f>VLOOKUP(NR10.SEP[[#This Row],[NOME]],'CADASTRO'!A:K,5,0)</f>
        <v>TECNICO ELETRONICO II</v>
      </c>
      <c r="G15" s="3">
        <v>45602</v>
      </c>
      <c r="H15" s="38">
        <v>730</v>
      </c>
      <c r="I15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N.A.</v>
      </c>
      <c r="J15" s="14">
        <f>NR10.SEP[[#This Row],[TREINADO EM]]+NR10.SEP[[#This Row],[VALIDADE]]</f>
        <v>46332</v>
      </c>
      <c r="K15">
        <v>20</v>
      </c>
      <c r="L15" t="s">
        <v>3</v>
      </c>
      <c r="M15" t="str">
        <f>VLOOKUP(NR10.SEP[[#This Row],[NOME]],'CADASTRO'!A:K,6,0)</f>
        <v>DESLIGADO</v>
      </c>
    </row>
    <row r="16" spans="1:13">
      <c r="A16" t="s">
        <v>509</v>
      </c>
      <c r="B16" t="s">
        <v>513</v>
      </c>
      <c r="C16" t="s">
        <v>543</v>
      </c>
      <c r="D16" t="s">
        <v>544</v>
      </c>
      <c r="E16" t="s">
        <v>436</v>
      </c>
      <c r="F16" t="str">
        <f>VLOOKUP(NR10.SEP[[#This Row],[NOME]],'CADASTRO'!A:K,5,0)</f>
        <v>TECNICO ELETRONICO II</v>
      </c>
      <c r="G16" s="3">
        <v>44873</v>
      </c>
      <c r="H16" s="38">
        <v>730</v>
      </c>
      <c r="I16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NR10.SEP[[#This Row],[TREINADO EM]]+NR10.SEP[[#This Row],[VALIDADE]]</f>
        <v>45603</v>
      </c>
      <c r="K16">
        <v>40</v>
      </c>
      <c r="L16" t="s">
        <v>5</v>
      </c>
      <c r="M16" t="str">
        <f>VLOOKUP(NR10.SEP[[#This Row],[NOME]],'CADASTRO'!A:K,6,0)</f>
        <v>ATIVO</v>
      </c>
    </row>
    <row r="17" spans="1:13">
      <c r="A17" t="s">
        <v>509</v>
      </c>
      <c r="B17" t="s">
        <v>510</v>
      </c>
      <c r="C17" t="s">
        <v>545</v>
      </c>
      <c r="D17" t="s">
        <v>544</v>
      </c>
      <c r="E17" t="s">
        <v>436</v>
      </c>
      <c r="F17" t="str">
        <f>VLOOKUP(NR10.SEP[[#This Row],[NOME]],'CADASTRO'!A:K,5,0)</f>
        <v>TECNICO ELETRONICO II</v>
      </c>
      <c r="G17" s="3">
        <v>45602</v>
      </c>
      <c r="H17" s="38">
        <v>730</v>
      </c>
      <c r="I17" s="42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NO PRAZO</v>
      </c>
      <c r="J17" s="14">
        <f>NR10.SEP[[#This Row],[TREINADO EM]]+NR10.SEP[[#This Row],[VALIDADE]]</f>
        <v>46332</v>
      </c>
      <c r="K17">
        <v>20</v>
      </c>
      <c r="L17" t="s">
        <v>3</v>
      </c>
      <c r="M17" t="str">
        <f>VLOOKUP(NR10.SEP[[#This Row],[NOME]],'CADASTRO'!A:K,6,0)</f>
        <v>ATIVO</v>
      </c>
    </row>
    <row r="18" spans="1:13">
      <c r="A18" t="s">
        <v>509</v>
      </c>
      <c r="B18" t="s">
        <v>510</v>
      </c>
      <c r="C18" t="s">
        <v>545</v>
      </c>
      <c r="D18" t="s">
        <v>544</v>
      </c>
      <c r="E18" t="s">
        <v>449</v>
      </c>
      <c r="F18" t="str">
        <f>VLOOKUP(NR10.SEP[[#This Row],[NOME]],'CADASTRO'!A:K,5,0)</f>
        <v>TECNICO ELETRONICO II</v>
      </c>
      <c r="G18" s="3">
        <v>45646</v>
      </c>
      <c r="H18" s="38">
        <v>730</v>
      </c>
      <c r="I18" s="42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NR10.SEP[[#This Row],[TREINADO EM]]+NR10.SEP[[#This Row],[VALIDADE]]</f>
        <v>46376</v>
      </c>
      <c r="K18">
        <v>40</v>
      </c>
      <c r="L18" t="s">
        <v>3</v>
      </c>
      <c r="M18" t="str">
        <f>VLOOKUP(NR10.SEP[[#This Row],[NOME]],'CADASTRO'!A:K,6,0)</f>
        <v>ATIVO</v>
      </c>
    </row>
  </sheetData>
  <sheetProtection sort="0" autoFilter="0"/>
  <conditionalFormatting sqref="G30">
    <cfRule type="duplicateValues" dxfId="1047" priority="1"/>
  </conditionalFormatting>
  <conditionalFormatting sqref="I2:I18">
    <cfRule type="cellIs" dxfId="1046" priority="2" stopIfTrue="1" operator="equal">
      <formula>"REPROVADO"</formula>
    </cfRule>
    <cfRule type="cellIs" dxfId="1045" priority="3" stopIfTrue="1" operator="equal">
      <formula>"HISTORICO"</formula>
    </cfRule>
  </conditionalFormatting>
  <conditionalFormatting sqref="I2:J18">
    <cfRule type="containsText" dxfId="1044" priority="7" operator="containsText" text="N.A.">
      <formula>NOT(ISERROR(SEARCH("N.A.",I2)))</formula>
    </cfRule>
    <cfRule type="expression" dxfId="1043" priority="8" stopIfTrue="1">
      <formula>NOT(ISERROR(SEARCH("NO PRAZO",I2)))</formula>
    </cfRule>
    <cfRule type="expression" dxfId="1042" priority="9" stopIfTrue="1">
      <formula>NOT(ISERROR(SEARCH("VENCIDO",I2)))</formula>
    </cfRule>
  </conditionalFormatting>
  <conditionalFormatting sqref="I4:J4">
    <cfRule type="cellIs" dxfId="1041" priority="4" stopIfTrue="1" operator="equal">
      <formula>"N.A."</formula>
    </cfRule>
    <cfRule type="cellIs" dxfId="1040" priority="5" stopIfTrue="1" operator="equal">
      <formula>"NO PRAZO"</formula>
    </cfRule>
    <cfRule type="cellIs" dxfId="1039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D00E2F-C01A-4AB0-BF6D-4FD1AE2FD1C6}">
          <x14:formula1>
            <xm:f>'BASE '!$A$2:$A$6</xm:f>
          </x14:formula1>
          <xm:sqref>L2:L18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43CB-EBE4-4D1C-B1F4-80CA4A74B4D9}">
  <sheetPr codeName="Planilha5">
    <tabColor rgb="FFC00000"/>
  </sheetPr>
  <dimension ref="A1:M159"/>
  <sheetViews>
    <sheetView zoomScale="70" zoomScaleNormal="70" workbookViewId="0">
      <selection activeCell="G160" sqref="G160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1.7109375" bestFit="1" customWidth="1"/>
    <col min="4" max="4" width="24.28515625" bestFit="1" customWidth="1"/>
    <col min="5" max="5" width="42.5703125" bestFit="1" customWidth="1"/>
    <col min="6" max="6" width="30.5703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513</v>
      </c>
      <c r="C2" t="s">
        <v>543</v>
      </c>
      <c r="D2" t="s">
        <v>546</v>
      </c>
      <c r="E2" t="s">
        <v>185</v>
      </c>
      <c r="F2" t="str">
        <f>VLOOKUP(EMPILHADEIRA[[#This Row],[NOME]],'CADASTRO'!A:K,5,0)</f>
        <v>AUXILIAR INDUSTRIAL</v>
      </c>
      <c r="G2" s="7">
        <v>45930</v>
      </c>
      <c r="H2" s="38">
        <v>365</v>
      </c>
      <c r="I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N.A.</v>
      </c>
      <c r="J2" s="14">
        <f>EMPILHADEIRA[[#This Row],[TREINADO EM]]+EMPILHADEIRA[[#This Row],[VALIDADE]]</f>
        <v>46295</v>
      </c>
      <c r="K2">
        <v>16</v>
      </c>
      <c r="L2" t="s">
        <v>3</v>
      </c>
      <c r="M2" t="str">
        <f>VLOOKUP(EMPILHADEIRA[[#This Row],[NOME]],'CADASTRO'!A:K,6,0)</f>
        <v>DESLIGADO</v>
      </c>
    </row>
    <row r="3" spans="1:13" hidden="1">
      <c r="A3" t="s">
        <v>509</v>
      </c>
      <c r="B3" t="s">
        <v>513</v>
      </c>
      <c r="C3" t="s">
        <v>543</v>
      </c>
      <c r="D3" t="s">
        <v>546</v>
      </c>
      <c r="E3" t="s">
        <v>186</v>
      </c>
      <c r="F3" t="str">
        <f>VLOOKUP(EMPILHADEIRA[[#This Row],[NOME]],'CADASTRO'!A:K,5,0)</f>
        <v>OPERADOR LOGISTICO I</v>
      </c>
      <c r="G3" s="7">
        <v>45254</v>
      </c>
      <c r="H3" s="38">
        <v>365</v>
      </c>
      <c r="I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EMPILHADEIRA[[#This Row],[TREINADO EM]]+EMPILHADEIRA[[#This Row],[VALIDADE]]</f>
        <v>45619</v>
      </c>
      <c r="K3">
        <v>8</v>
      </c>
      <c r="L3" t="s">
        <v>5</v>
      </c>
      <c r="M3" t="str">
        <f>VLOOKUP(EMPILHADEIRA[[#This Row],[NOME]],'CADASTRO'!A:K,6,0)</f>
        <v>DESLIGADO</v>
      </c>
    </row>
    <row r="4" spans="1:13" hidden="1">
      <c r="A4" t="s">
        <v>509</v>
      </c>
      <c r="B4" t="s">
        <v>510</v>
      </c>
      <c r="C4" t="s">
        <v>511</v>
      </c>
      <c r="D4" t="s">
        <v>546</v>
      </c>
      <c r="E4" t="s">
        <v>186</v>
      </c>
      <c r="F4" t="str">
        <f>VLOOKUP(EMPILHADEIRA[[#This Row],[NOME]],'CADASTRO'!A:K,5,0)</f>
        <v>OPERADOR LOGISTICO I</v>
      </c>
      <c r="G4" s="7">
        <v>45579</v>
      </c>
      <c r="H4" s="38">
        <v>365</v>
      </c>
      <c r="I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N.A.</v>
      </c>
      <c r="J4" s="14">
        <f>EMPILHADEIRA[[#This Row],[TREINADO EM]]+EMPILHADEIRA[[#This Row],[VALIDADE]]</f>
        <v>45944</v>
      </c>
      <c r="K4">
        <v>8</v>
      </c>
      <c r="L4" t="s">
        <v>5</v>
      </c>
      <c r="M4" t="str">
        <f>VLOOKUP(EMPILHADEIRA[[#This Row],[NOME]],'CADASTRO'!A:K,6,0)</f>
        <v>DESLIGADO</v>
      </c>
    </row>
    <row r="5" spans="1:13" hidden="1">
      <c r="A5" t="s">
        <v>509</v>
      </c>
      <c r="B5" t="s">
        <v>510</v>
      </c>
      <c r="C5" t="s">
        <v>511</v>
      </c>
      <c r="D5" t="s">
        <v>546</v>
      </c>
      <c r="E5" t="s">
        <v>186</v>
      </c>
      <c r="F5" t="str">
        <f>VLOOKUP(EMPILHADEIRA[[#This Row],[NOME]],'CADASTRO'!A:K,5,0)</f>
        <v>OPERADOR LOGISTICO I</v>
      </c>
      <c r="G5" s="7">
        <v>45940</v>
      </c>
      <c r="H5" s="38">
        <v>365</v>
      </c>
      <c r="I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N.A.</v>
      </c>
      <c r="J5" s="14">
        <f>EMPILHADEIRA[[#This Row],[TREINADO EM]]+EMPILHADEIRA[[#This Row],[VALIDADE]]</f>
        <v>46305</v>
      </c>
      <c r="K5">
        <v>8</v>
      </c>
      <c r="L5" t="s">
        <v>3</v>
      </c>
      <c r="M5" t="str">
        <f>VLOOKUP(EMPILHADEIRA[[#This Row],[NOME]],'CADASTRO'!A:K,6,0)</f>
        <v>DESLIGADO</v>
      </c>
    </row>
    <row r="6" spans="1:13" hidden="1">
      <c r="A6" t="s">
        <v>509</v>
      </c>
      <c r="B6" t="s">
        <v>510</v>
      </c>
      <c r="C6" t="s">
        <v>511</v>
      </c>
      <c r="D6" t="s">
        <v>546</v>
      </c>
      <c r="E6" t="s">
        <v>328</v>
      </c>
      <c r="F6" t="str">
        <f>VLOOKUP(EMPILHADEIRA[[#This Row],[NOME]],'CADASTRO'!A:K,5,0)</f>
        <v>ASSISTENTE ADMINISTRATIVO</v>
      </c>
      <c r="G6" s="7">
        <v>46230</v>
      </c>
      <c r="H6" s="38">
        <v>365</v>
      </c>
      <c r="I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NO PRAZO</v>
      </c>
      <c r="J6" s="14">
        <f>EMPILHADEIRA[[#This Row],[TREINADO EM]]+EMPILHADEIRA[[#This Row],[VALIDADE]]</f>
        <v>46595</v>
      </c>
      <c r="K6">
        <v>16</v>
      </c>
      <c r="L6" t="s">
        <v>3</v>
      </c>
      <c r="M6" t="str">
        <f>VLOOKUP(EMPILHADEIRA[[#This Row],[NOME]],'CADASTRO'!A:K,6,0)</f>
        <v>ATIVO</v>
      </c>
    </row>
    <row r="7" spans="1:13" hidden="1">
      <c r="A7" t="s">
        <v>509</v>
      </c>
      <c r="B7" t="s">
        <v>513</v>
      </c>
      <c r="C7" t="s">
        <v>515</v>
      </c>
      <c r="D7" t="s">
        <v>546</v>
      </c>
      <c r="E7" t="s">
        <v>345</v>
      </c>
      <c r="F7" t="str">
        <f>VLOOKUP(EMPILHADEIRA[[#This Row],[NOME]],'CADASTRO'!A:K,5,0)</f>
        <v>OPERADOR INDUSTRIAL II</v>
      </c>
      <c r="G7" s="7">
        <v>44750</v>
      </c>
      <c r="H7" s="38">
        <v>365</v>
      </c>
      <c r="I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HISTORICO</v>
      </c>
      <c r="J7" s="14">
        <f>EMPILHADEIRA[[#This Row],[TREINADO EM]]+EMPILHADEIRA[[#This Row],[VALIDADE]]</f>
        <v>45115</v>
      </c>
      <c r="K7">
        <v>16</v>
      </c>
      <c r="L7" t="s">
        <v>5</v>
      </c>
      <c r="M7" t="str">
        <f>VLOOKUP(EMPILHADEIRA[[#This Row],[NOME]],'CADASTRO'!A:K,6,0)</f>
        <v>ATIVO</v>
      </c>
    </row>
    <row r="8" spans="1:13" hidden="1">
      <c r="A8" t="s">
        <v>509</v>
      </c>
      <c r="B8" t="s">
        <v>510</v>
      </c>
      <c r="C8" t="s">
        <v>547</v>
      </c>
      <c r="D8" t="s">
        <v>546</v>
      </c>
      <c r="E8" t="s">
        <v>345</v>
      </c>
      <c r="F8" t="str">
        <f>VLOOKUP(EMPILHADEIRA[[#This Row],[NOME]],'CADASTRO'!A:K,5,0)</f>
        <v>OPERADOR INDUSTRIAL II</v>
      </c>
      <c r="G8" s="7">
        <v>45076</v>
      </c>
      <c r="H8" s="38">
        <v>365</v>
      </c>
      <c r="I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N.A.</v>
      </c>
      <c r="J8" s="14">
        <f>EMPILHADEIRA[[#This Row],[TREINADO EM]]+EMPILHADEIRA[[#This Row],[VALIDADE]]</f>
        <v>45441</v>
      </c>
      <c r="K8">
        <v>8</v>
      </c>
      <c r="L8" t="s">
        <v>1</v>
      </c>
      <c r="M8" t="str">
        <f>VLOOKUP(EMPILHADEIRA[[#This Row],[NOME]],'CADASTRO'!A:K,6,0)</f>
        <v>ATIVO</v>
      </c>
    </row>
    <row r="9" spans="1:13" hidden="1">
      <c r="A9" t="s">
        <v>509</v>
      </c>
      <c r="B9" t="s">
        <v>513</v>
      </c>
      <c r="C9" t="s">
        <v>543</v>
      </c>
      <c r="D9" t="s">
        <v>546</v>
      </c>
      <c r="E9" t="s">
        <v>204</v>
      </c>
      <c r="F9" t="str">
        <f>VLOOKUP(EMPILHADEIRA[[#This Row],[NOME]],'CADASTRO'!A:K,5,0)</f>
        <v>AUXILIAR INDUSTRIAL</v>
      </c>
      <c r="G9" s="7">
        <v>45930</v>
      </c>
      <c r="H9" s="38">
        <v>365</v>
      </c>
      <c r="I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N.A.</v>
      </c>
      <c r="J9" s="14">
        <f>EMPILHADEIRA[[#This Row],[TREINADO EM]]+EMPILHADEIRA[[#This Row],[VALIDADE]]</f>
        <v>46295</v>
      </c>
      <c r="K9">
        <v>16</v>
      </c>
      <c r="L9" t="s">
        <v>3</v>
      </c>
      <c r="M9" t="str">
        <f>VLOOKUP(EMPILHADEIRA[[#This Row],[NOME]],'CADASTRO'!A:K,6,0)</f>
        <v>DESLIGADO</v>
      </c>
    </row>
    <row r="10" spans="1:13" hidden="1">
      <c r="A10" t="s">
        <v>509</v>
      </c>
      <c r="B10" t="s">
        <v>513</v>
      </c>
      <c r="C10" t="s">
        <v>543</v>
      </c>
      <c r="D10" t="s">
        <v>546</v>
      </c>
      <c r="E10" t="s">
        <v>353</v>
      </c>
      <c r="F10" t="str">
        <f>VLOOKUP(EMPILHADEIRA[[#This Row],[NOME]],'CADASTRO'!A:K,5,0)</f>
        <v>Almoxarife</v>
      </c>
      <c r="G10" s="7">
        <v>45930</v>
      </c>
      <c r="H10" s="38">
        <v>365</v>
      </c>
      <c r="I1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EMPILHADEIRA[[#This Row],[TREINADO EM]]+EMPILHADEIRA[[#This Row],[VALIDADE]]</f>
        <v>46295</v>
      </c>
      <c r="K10">
        <v>16</v>
      </c>
      <c r="L10" t="s">
        <v>5</v>
      </c>
      <c r="M10" t="str">
        <f>VLOOKUP(EMPILHADEIRA[[#This Row],[NOME]],'CADASTRO'!A:K,6,0)</f>
        <v>ATIVO</v>
      </c>
    </row>
    <row r="11" spans="1:13" hidden="1">
      <c r="A11" t="s">
        <v>509</v>
      </c>
      <c r="B11" t="s">
        <v>510</v>
      </c>
      <c r="C11" t="s">
        <v>511</v>
      </c>
      <c r="D11" t="s">
        <v>546</v>
      </c>
      <c r="E11" t="s">
        <v>353</v>
      </c>
      <c r="F11" t="str">
        <f>VLOOKUP(EMPILHADEIRA[[#This Row],[NOME]],'CADASTRO'!A:K,5,0)</f>
        <v>Almoxarife</v>
      </c>
      <c r="G11" s="7">
        <v>46300</v>
      </c>
      <c r="H11" s="38">
        <v>365</v>
      </c>
      <c r="I1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EMPILHADEIRA[[#This Row],[TREINADO EM]]+EMPILHADEIRA[[#This Row],[VALIDADE]]</f>
        <v>46665</v>
      </c>
      <c r="K11">
        <v>8</v>
      </c>
      <c r="L11" t="s">
        <v>3</v>
      </c>
      <c r="M11" t="str">
        <f>VLOOKUP(EMPILHADEIRA[[#This Row],[NOME]],'CADASTRO'!A:K,6,0)</f>
        <v>ATIVO</v>
      </c>
    </row>
    <row r="12" spans="1:13" hidden="1">
      <c r="A12" t="s">
        <v>509</v>
      </c>
      <c r="B12" t="s">
        <v>513</v>
      </c>
      <c r="C12" t="s">
        <v>515</v>
      </c>
      <c r="D12" t="s">
        <v>546</v>
      </c>
      <c r="E12" t="s">
        <v>209</v>
      </c>
      <c r="F12" t="str">
        <f>VLOOKUP(EMPILHADEIRA[[#This Row],[NOME]],'CADASTRO'!A:K,5,0)</f>
        <v>ASSISTENTE ADMINISTRATIVO</v>
      </c>
      <c r="G12" s="7">
        <v>44930</v>
      </c>
      <c r="H12" s="38">
        <v>365</v>
      </c>
      <c r="I1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EMPILHADEIRA[[#This Row],[TREINADO EM]]+EMPILHADEIRA[[#This Row],[VALIDADE]]</f>
        <v>45295</v>
      </c>
      <c r="K12">
        <v>8</v>
      </c>
      <c r="L12" t="s">
        <v>5</v>
      </c>
      <c r="M12" t="str">
        <f>VLOOKUP(EMPILHADEIRA[[#This Row],[NOME]],'CADASTRO'!A:K,6,0)</f>
        <v>DESLIGADO</v>
      </c>
    </row>
    <row r="13" spans="1:13" hidden="1">
      <c r="A13" t="s">
        <v>509</v>
      </c>
      <c r="B13" t="s">
        <v>513</v>
      </c>
      <c r="C13" t="s">
        <v>548</v>
      </c>
      <c r="D13" t="s">
        <v>546</v>
      </c>
      <c r="E13" t="s">
        <v>209</v>
      </c>
      <c r="F13" t="str">
        <f>VLOOKUP(EMPILHADEIRA[[#This Row],[NOME]],'CADASTRO'!A:K,5,0)</f>
        <v>ASSISTENTE ADMINISTRATIVO</v>
      </c>
      <c r="G13" s="7">
        <v>43116</v>
      </c>
      <c r="H13" s="38">
        <v>365</v>
      </c>
      <c r="I1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N.A.</v>
      </c>
      <c r="J13" s="14">
        <f>EMPILHADEIRA[[#This Row],[TREINADO EM]]+EMPILHADEIRA[[#This Row],[VALIDADE]]</f>
        <v>43481</v>
      </c>
      <c r="K13">
        <v>16</v>
      </c>
      <c r="L13" t="s">
        <v>5</v>
      </c>
      <c r="M13" t="str">
        <f>VLOOKUP(EMPILHADEIRA[[#This Row],[NOME]],'CADASTRO'!A:K,6,0)</f>
        <v>DESLIGADO</v>
      </c>
    </row>
    <row r="14" spans="1:13" hidden="1">
      <c r="A14" t="s">
        <v>509</v>
      </c>
      <c r="B14" t="s">
        <v>510</v>
      </c>
      <c r="C14" t="s">
        <v>511</v>
      </c>
      <c r="D14" t="s">
        <v>546</v>
      </c>
      <c r="E14" t="s">
        <v>209</v>
      </c>
      <c r="F14" t="str">
        <f>VLOOKUP(EMPILHADEIRA[[#This Row],[NOME]],'CADASTRO'!A:K,5,0)</f>
        <v>ASSISTENTE ADMINISTRATIVO</v>
      </c>
      <c r="G14" s="7">
        <v>45320</v>
      </c>
      <c r="H14" s="38">
        <v>365</v>
      </c>
      <c r="I1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N.A.</v>
      </c>
      <c r="J14" s="14">
        <f>EMPILHADEIRA[[#This Row],[TREINADO EM]]+EMPILHADEIRA[[#This Row],[VALIDADE]]</f>
        <v>45685</v>
      </c>
      <c r="K14">
        <v>8</v>
      </c>
      <c r="L14" t="s">
        <v>5</v>
      </c>
      <c r="M14" t="str">
        <f>VLOOKUP(EMPILHADEIRA[[#This Row],[NOME]],'CADASTRO'!A:K,6,0)</f>
        <v>DESLIGADO</v>
      </c>
    </row>
    <row r="15" spans="1:13" hidden="1">
      <c r="A15" t="s">
        <v>509</v>
      </c>
      <c r="B15" t="s">
        <v>510</v>
      </c>
      <c r="C15" t="s">
        <v>549</v>
      </c>
      <c r="D15" t="s">
        <v>546</v>
      </c>
      <c r="E15" t="s">
        <v>209</v>
      </c>
      <c r="F15" t="str">
        <f>VLOOKUP(EMPILHADEIRA[[#This Row],[NOME]],'CADASTRO'!A:K,5,0)</f>
        <v>ASSISTENTE ADMINISTRATIVO</v>
      </c>
      <c r="G15" s="7">
        <v>45665</v>
      </c>
      <c r="H15" s="38">
        <v>365</v>
      </c>
      <c r="I1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N.A.</v>
      </c>
      <c r="J15" s="14">
        <f>EMPILHADEIRA[[#This Row],[TREINADO EM]]+EMPILHADEIRA[[#This Row],[VALIDADE]]</f>
        <v>46030</v>
      </c>
      <c r="K15">
        <v>8</v>
      </c>
      <c r="L15" t="s">
        <v>3</v>
      </c>
      <c r="M15" t="str">
        <f>VLOOKUP(EMPILHADEIRA[[#This Row],[NOME]],'CADASTRO'!A:K,6,0)</f>
        <v>DESLIGADO</v>
      </c>
    </row>
    <row r="16" spans="1:13" hidden="1">
      <c r="A16" t="s">
        <v>509</v>
      </c>
      <c r="B16" t="s">
        <v>513</v>
      </c>
      <c r="C16" t="s">
        <v>515</v>
      </c>
      <c r="D16" t="s">
        <v>546</v>
      </c>
      <c r="E16" t="s">
        <v>212</v>
      </c>
      <c r="F16" t="str">
        <f>VLOOKUP(EMPILHADEIRA[[#This Row],[NOME]],'CADASTRO'!A:K,5,0)</f>
        <v>ANALISTA LOGISTICA PL</v>
      </c>
      <c r="G16" s="7">
        <v>44930</v>
      </c>
      <c r="H16" s="38">
        <v>365</v>
      </c>
      <c r="I1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N.A.</v>
      </c>
      <c r="J16" s="14">
        <f>EMPILHADEIRA[[#This Row],[TREINADO EM]]+EMPILHADEIRA[[#This Row],[VALIDADE]]</f>
        <v>45295</v>
      </c>
      <c r="K16">
        <v>8</v>
      </c>
      <c r="L16" t="s">
        <v>5</v>
      </c>
      <c r="M16" t="str">
        <f>VLOOKUP(EMPILHADEIRA[[#This Row],[NOME]],'CADASTRO'!A:K,6,0)</f>
        <v>DESLIGADO</v>
      </c>
    </row>
    <row r="17" spans="1:13" hidden="1">
      <c r="A17" t="s">
        <v>509</v>
      </c>
      <c r="B17" t="s">
        <v>513</v>
      </c>
      <c r="C17" t="s">
        <v>548</v>
      </c>
      <c r="D17" t="s">
        <v>546</v>
      </c>
      <c r="E17" t="s">
        <v>212</v>
      </c>
      <c r="F17" t="str">
        <f>VLOOKUP(EMPILHADEIRA[[#This Row],[NOME]],'CADASTRO'!A:K,5,0)</f>
        <v>ANALISTA LOGISTICA PL</v>
      </c>
      <c r="G17" s="7">
        <v>43116</v>
      </c>
      <c r="H17" s="38">
        <v>365</v>
      </c>
      <c r="I1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N.A.</v>
      </c>
      <c r="J17" s="14">
        <f>EMPILHADEIRA[[#This Row],[TREINADO EM]]+EMPILHADEIRA[[#This Row],[VALIDADE]]</f>
        <v>43481</v>
      </c>
      <c r="K17">
        <v>16</v>
      </c>
      <c r="L17" t="s">
        <v>5</v>
      </c>
      <c r="M17" t="str">
        <f>VLOOKUP(EMPILHADEIRA[[#This Row],[NOME]],'CADASTRO'!A:K,6,0)</f>
        <v>DESLIGADO</v>
      </c>
    </row>
    <row r="18" spans="1:13" hidden="1">
      <c r="A18" t="s">
        <v>509</v>
      </c>
      <c r="B18" t="s">
        <v>513</v>
      </c>
      <c r="C18" t="s">
        <v>543</v>
      </c>
      <c r="D18" t="s">
        <v>546</v>
      </c>
      <c r="E18" t="s">
        <v>212</v>
      </c>
      <c r="F18" t="str">
        <f>VLOOKUP(EMPILHADEIRA[[#This Row],[NOME]],'CADASTRO'!A:K,5,0)</f>
        <v>ANALISTA LOGISTICA PL</v>
      </c>
      <c r="G18" s="7">
        <v>45269</v>
      </c>
      <c r="H18" s="38">
        <v>365</v>
      </c>
      <c r="I1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N.A.</v>
      </c>
      <c r="J18" s="14">
        <f>EMPILHADEIRA[[#This Row],[TREINADO EM]]+EMPILHADEIRA[[#This Row],[VALIDADE]]</f>
        <v>45634</v>
      </c>
      <c r="K18">
        <v>8</v>
      </c>
      <c r="L18" t="s">
        <v>5</v>
      </c>
      <c r="M18" t="str">
        <f>VLOOKUP(EMPILHADEIRA[[#This Row],[NOME]],'CADASTRO'!A:K,6,0)</f>
        <v>DESLIGADO</v>
      </c>
    </row>
    <row r="19" spans="1:13" hidden="1">
      <c r="A19" t="s">
        <v>509</v>
      </c>
      <c r="B19" t="s">
        <v>510</v>
      </c>
      <c r="C19" t="s">
        <v>549</v>
      </c>
      <c r="D19" t="s">
        <v>546</v>
      </c>
      <c r="E19" t="s">
        <v>212</v>
      </c>
      <c r="F19" t="str">
        <f>VLOOKUP(EMPILHADEIRA[[#This Row],[NOME]],'CADASTRO'!A:K,5,0)</f>
        <v>ANALISTA LOGISTICA PL</v>
      </c>
      <c r="G19" s="7">
        <v>45665</v>
      </c>
      <c r="H19" s="38">
        <v>365</v>
      </c>
      <c r="I1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IF(G355="01/01/1900", "SEM REGISTRO",
                        IF((G19+H19)&gt;TODAY(), "NO PRAZO", "VENCIDO"
                        )
                    )
                )
            )
        )
    ),"N.A.")</f>
        <v>N.A.</v>
      </c>
      <c r="J19" s="14">
        <f>EMPILHADEIRA[[#This Row],[TREINADO EM]]+EMPILHADEIRA[[#This Row],[VALIDADE]]</f>
        <v>46030</v>
      </c>
      <c r="K19">
        <v>8</v>
      </c>
      <c r="L19" t="s">
        <v>3</v>
      </c>
      <c r="M19" t="str">
        <f>VLOOKUP(EMPILHADEIRA[[#This Row],[NOME]],'CADASTRO'!A:K,6,0)</f>
        <v>DESLIGADO</v>
      </c>
    </row>
    <row r="20" spans="1:13" hidden="1">
      <c r="A20" t="s">
        <v>509</v>
      </c>
      <c r="B20" t="s">
        <v>513</v>
      </c>
      <c r="C20" t="s">
        <v>515</v>
      </c>
      <c r="D20" t="s">
        <v>546</v>
      </c>
      <c r="E20" t="s">
        <v>346</v>
      </c>
      <c r="F20" t="str">
        <f>VLOOKUP(EMPILHADEIRA[[#This Row],[NOME]],'CADASTRO'!A:K,5,0)</f>
        <v>Almoxarife</v>
      </c>
      <c r="G20" s="7">
        <v>44722</v>
      </c>
      <c r="H20" s="38">
        <v>365</v>
      </c>
      <c r="I2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IF(G356="01/01/1900",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EMPILHADEIRA[[#This Row],[TREINADO EM]]+EMPILHADEIRA[[#This Row],[VALIDADE]]</f>
        <v>45087</v>
      </c>
      <c r="K20">
        <v>16</v>
      </c>
      <c r="L20" t="s">
        <v>5</v>
      </c>
      <c r="M20" t="str">
        <f>VLOOKUP(EMPILHADEIRA[[#This Row],[NOME]],'CADASTRO'!A:K,6,0)</f>
        <v>ATIVO</v>
      </c>
    </row>
    <row r="21" spans="1:13" hidden="1">
      <c r="A21" t="s">
        <v>509</v>
      </c>
      <c r="B21" t="s">
        <v>510</v>
      </c>
      <c r="C21" t="s">
        <v>547</v>
      </c>
      <c r="D21" t="s">
        <v>546</v>
      </c>
      <c r="E21" t="s">
        <v>346</v>
      </c>
      <c r="F21" t="str">
        <f>VLOOKUP(EMPILHADEIRA[[#This Row],[NOME]],'CADASTRO'!A:K,5,0)</f>
        <v>Almoxarife</v>
      </c>
      <c r="G21" s="7">
        <v>45076</v>
      </c>
      <c r="H21" s="38">
        <v>365</v>
      </c>
      <c r="I2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IF(G357="01/01/1900",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EMPILHADEIRA[[#This Row],[TREINADO EM]]+EMPILHADEIRA[[#This Row],[VALIDADE]]</f>
        <v>45441</v>
      </c>
      <c r="K21">
        <v>8</v>
      </c>
      <c r="L21" t="s">
        <v>5</v>
      </c>
      <c r="M21" t="str">
        <f>VLOOKUP(EMPILHADEIRA[[#This Row],[NOME]],'CADASTRO'!A:K,6,0)</f>
        <v>ATIVO</v>
      </c>
    </row>
    <row r="22" spans="1:13" hidden="1">
      <c r="A22" t="s">
        <v>509</v>
      </c>
      <c r="B22" t="s">
        <v>510</v>
      </c>
      <c r="C22" t="s">
        <v>511</v>
      </c>
      <c r="D22" t="s">
        <v>546</v>
      </c>
      <c r="E22" t="s">
        <v>346</v>
      </c>
      <c r="F22" t="str">
        <f>VLOOKUP(EMPILHADEIRA[[#This Row],[NOME]],'CADASTRO'!A:K,5,0)</f>
        <v>Almoxarife</v>
      </c>
      <c r="G22" s="7">
        <v>45435</v>
      </c>
      <c r="H22" s="38">
        <v>365</v>
      </c>
      <c r="I2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IF(G358="01/01/1900",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EMPILHADEIRA[[#This Row],[TREINADO EM]]+EMPILHADEIRA[[#This Row],[VALIDADE]]</f>
        <v>45800</v>
      </c>
      <c r="K22">
        <v>10</v>
      </c>
      <c r="L22" t="s">
        <v>5</v>
      </c>
      <c r="M22" t="str">
        <f>VLOOKUP(EMPILHADEIRA[[#This Row],[NOME]],'CADASTRO'!A:K,6,0)</f>
        <v>ATIVO</v>
      </c>
    </row>
    <row r="23" spans="1:13" hidden="1">
      <c r="A23" t="s">
        <v>509</v>
      </c>
      <c r="B23" t="s">
        <v>510</v>
      </c>
      <c r="C23" t="s">
        <v>549</v>
      </c>
      <c r="D23" t="s">
        <v>546</v>
      </c>
      <c r="E23" t="s">
        <v>346</v>
      </c>
      <c r="F23" t="str">
        <f>VLOOKUP(EMPILHADEIRA[[#This Row],[NOME]],'CADASTRO'!A:K,5,0)</f>
        <v>Almoxarife</v>
      </c>
      <c r="G23" s="7">
        <v>45764</v>
      </c>
      <c r="H23" s="38">
        <v>365</v>
      </c>
      <c r="I2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IF(G359="01/01/1900",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EMPILHADEIRA[[#This Row],[TREINADO EM]]+EMPILHADEIRA[[#This Row],[VALIDADE]]</f>
        <v>46129</v>
      </c>
      <c r="K23">
        <v>8</v>
      </c>
      <c r="L23" t="s">
        <v>5</v>
      </c>
      <c r="M23" t="str">
        <f>VLOOKUP(EMPILHADEIRA[[#This Row],[NOME]],'CADASTRO'!A:K,6,0)</f>
        <v>ATIVO</v>
      </c>
    </row>
    <row r="24" spans="1:13" hidden="1">
      <c r="A24" t="s">
        <v>509</v>
      </c>
      <c r="B24" t="s">
        <v>510</v>
      </c>
      <c r="C24" t="s">
        <v>511</v>
      </c>
      <c r="D24" t="s">
        <v>546</v>
      </c>
      <c r="E24" t="s">
        <v>346</v>
      </c>
      <c r="F24" t="str">
        <f>VLOOKUP(EMPILHADEIRA[[#This Row],[NOME]],'CADASTRO'!A:K,5,0)</f>
        <v>Almoxarife</v>
      </c>
      <c r="G24" s="7">
        <v>46128</v>
      </c>
      <c r="H24" s="38">
        <v>365</v>
      </c>
      <c r="I2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IF(G360="01/01/1900",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EMPILHADEIRA[[#This Row],[TREINADO EM]]+EMPILHADEIRA[[#This Row],[VALIDADE]]</f>
        <v>46493</v>
      </c>
      <c r="K24">
        <v>8</v>
      </c>
      <c r="L24" t="s">
        <v>3</v>
      </c>
      <c r="M24" t="str">
        <f>VLOOKUP(EMPILHADEIRA[[#This Row],[NOME]],'CADASTRO'!A:K,6,0)</f>
        <v>ATIVO</v>
      </c>
    </row>
    <row r="25" spans="1:13" hidden="1">
      <c r="A25" t="s">
        <v>509</v>
      </c>
      <c r="B25" t="s">
        <v>513</v>
      </c>
      <c r="C25" t="s">
        <v>548</v>
      </c>
      <c r="D25" t="s">
        <v>546</v>
      </c>
      <c r="E25" t="s">
        <v>352</v>
      </c>
      <c r="F25" t="str">
        <f>VLOOKUP(EMPILHADEIRA[[#This Row],[NOME]],'CADASTRO'!A:K,5,0)</f>
        <v>OPERADOR LOGISTICO I</v>
      </c>
      <c r="G25" s="8">
        <v>43007</v>
      </c>
      <c r="H25" s="38">
        <v>365</v>
      </c>
      <c r="I2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IF(G361="01/01/1900",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EMPILHADEIRA[[#This Row],[TREINADO EM]]+EMPILHADEIRA[[#This Row],[VALIDADE]]</f>
        <v>43372</v>
      </c>
      <c r="K25">
        <v>8</v>
      </c>
      <c r="L25" t="s">
        <v>5</v>
      </c>
      <c r="M25" t="str">
        <f>VLOOKUP(EMPILHADEIRA[[#This Row],[NOME]],'CADASTRO'!A:K,6,0)</f>
        <v>ATIVO</v>
      </c>
    </row>
    <row r="26" spans="1:13" hidden="1">
      <c r="A26" t="s">
        <v>509</v>
      </c>
      <c r="B26" t="s">
        <v>513</v>
      </c>
      <c r="C26" t="s">
        <v>515</v>
      </c>
      <c r="D26" t="s">
        <v>546</v>
      </c>
      <c r="E26" t="s">
        <v>352</v>
      </c>
      <c r="F26" t="str">
        <f>VLOOKUP(EMPILHADEIRA[[#This Row],[NOME]],'CADASTRO'!A:K,5,0)</f>
        <v>OPERADOR LOGISTICO I</v>
      </c>
      <c r="G26" s="8">
        <v>44804</v>
      </c>
      <c r="H26" s="38">
        <v>365</v>
      </c>
      <c r="I2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IF(G362="01/01/1900",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EMPILHADEIRA[[#This Row],[TREINADO EM]]+EMPILHADEIRA[[#This Row],[VALIDADE]]</f>
        <v>45169</v>
      </c>
      <c r="K26">
        <v>8</v>
      </c>
      <c r="L26" t="s">
        <v>5</v>
      </c>
      <c r="M26" t="str">
        <f>VLOOKUP(EMPILHADEIRA[[#This Row],[NOME]],'CADASTRO'!A:K,6,0)</f>
        <v>ATIVO</v>
      </c>
    </row>
    <row r="27" spans="1:13" hidden="1">
      <c r="A27" t="s">
        <v>509</v>
      </c>
      <c r="B27" t="s">
        <v>513</v>
      </c>
      <c r="C27" t="s">
        <v>543</v>
      </c>
      <c r="D27" t="s">
        <v>546</v>
      </c>
      <c r="E27" t="s">
        <v>352</v>
      </c>
      <c r="F27" t="str">
        <f>VLOOKUP(EMPILHADEIRA[[#This Row],[NOME]],'CADASTRO'!A:K,5,0)</f>
        <v>OPERADOR LOGISTICO I</v>
      </c>
      <c r="G27" s="8">
        <v>45135</v>
      </c>
      <c r="H27" s="38">
        <v>365</v>
      </c>
      <c r="I2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IF(G363="01/01/1900",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EMPILHADEIRA[[#This Row],[TREINADO EM]]+EMPILHADEIRA[[#This Row],[VALIDADE]]</f>
        <v>45500</v>
      </c>
      <c r="K27">
        <v>8</v>
      </c>
      <c r="L27" t="s">
        <v>5</v>
      </c>
      <c r="M27" t="str">
        <f>VLOOKUP(EMPILHADEIRA[[#This Row],[NOME]],'CADASTRO'!A:K,6,0)</f>
        <v>ATIVO</v>
      </c>
    </row>
    <row r="28" spans="1:13" hidden="1">
      <c r="A28" t="s">
        <v>509</v>
      </c>
      <c r="B28" t="s">
        <v>513</v>
      </c>
      <c r="C28" t="s">
        <v>515</v>
      </c>
      <c r="D28" t="s">
        <v>546</v>
      </c>
      <c r="E28" t="s">
        <v>352</v>
      </c>
      <c r="F28" t="str">
        <f>VLOOKUP(EMPILHADEIRA[[#This Row],[NOME]],'CADASTRO'!A:K,5,0)</f>
        <v>OPERADOR LOGISTICO I</v>
      </c>
      <c r="G28" s="8">
        <v>45443</v>
      </c>
      <c r="H28" s="38">
        <v>365</v>
      </c>
      <c r="I2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IF(G364="01/01/1900",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EMPILHADEIRA[[#This Row],[TREINADO EM]]+EMPILHADEIRA[[#This Row],[VALIDADE]]</f>
        <v>45808</v>
      </c>
      <c r="K28">
        <v>8</v>
      </c>
      <c r="L28" t="s">
        <v>5</v>
      </c>
      <c r="M28" t="str">
        <f>VLOOKUP(EMPILHADEIRA[[#This Row],[NOME]],'CADASTRO'!A:K,6,0)</f>
        <v>ATIVO</v>
      </c>
    </row>
    <row r="29" spans="1:13" hidden="1">
      <c r="A29" t="s">
        <v>509</v>
      </c>
      <c r="B29" t="s">
        <v>510</v>
      </c>
      <c r="C29" t="s">
        <v>549</v>
      </c>
      <c r="D29" t="s">
        <v>546</v>
      </c>
      <c r="E29" t="s">
        <v>352</v>
      </c>
      <c r="F29" t="str">
        <f>VLOOKUP(EMPILHADEIRA[[#This Row],[NOME]],'CADASTRO'!A:K,5,0)</f>
        <v>OPERADOR LOGISTICO I</v>
      </c>
      <c r="G29" s="8">
        <v>45764</v>
      </c>
      <c r="H29" s="38">
        <v>365</v>
      </c>
      <c r="I2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IF(G365="01/01/1900",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EMPILHADEIRA[[#This Row],[TREINADO EM]]+EMPILHADEIRA[[#This Row],[VALIDADE]]</f>
        <v>46129</v>
      </c>
      <c r="K29">
        <v>8</v>
      </c>
      <c r="L29" t="s">
        <v>5</v>
      </c>
      <c r="M29" t="str">
        <f>VLOOKUP(EMPILHADEIRA[[#This Row],[NOME]],'CADASTRO'!A:K,6,0)</f>
        <v>ATIVO</v>
      </c>
    </row>
    <row r="30" spans="1:13" hidden="1">
      <c r="A30" t="s">
        <v>509</v>
      </c>
      <c r="B30" t="s">
        <v>510</v>
      </c>
      <c r="C30" t="s">
        <v>511</v>
      </c>
      <c r="D30" t="s">
        <v>546</v>
      </c>
      <c r="E30" t="s">
        <v>352</v>
      </c>
      <c r="F30" t="str">
        <f>VLOOKUP(EMPILHADEIRA[[#This Row],[NOME]],'CADASTRO'!A:K,5,0)</f>
        <v>OPERADOR LOGISTICO I</v>
      </c>
      <c r="G30" s="8">
        <v>46126</v>
      </c>
      <c r="H30" s="38">
        <v>365</v>
      </c>
      <c r="I3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IF(G366="01/01/1900",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EMPILHADEIRA[[#This Row],[TREINADO EM]]+EMPILHADEIRA[[#This Row],[VALIDADE]]</f>
        <v>46491</v>
      </c>
      <c r="K30">
        <v>8</v>
      </c>
      <c r="L30" t="s">
        <v>3</v>
      </c>
      <c r="M30" t="str">
        <f>VLOOKUP(EMPILHADEIRA[[#This Row],[NOME]],'CADASTRO'!A:K,6,0)</f>
        <v>ATIVO</v>
      </c>
    </row>
    <row r="31" spans="1:13" hidden="1">
      <c r="A31" t="s">
        <v>509</v>
      </c>
      <c r="B31" t="s">
        <v>513</v>
      </c>
      <c r="C31" t="s">
        <v>548</v>
      </c>
      <c r="D31" t="s">
        <v>546</v>
      </c>
      <c r="E31" t="s">
        <v>219</v>
      </c>
      <c r="F31" t="str">
        <f>VLOOKUP(EMPILHADEIRA[[#This Row],[NOME]],'CADASTRO'!A:K,5,0)</f>
        <v>OPERADOR LOGISTICO II</v>
      </c>
      <c r="G31" s="8">
        <v>43621</v>
      </c>
      <c r="H31" s="38">
        <v>365</v>
      </c>
      <c r="I3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IF(G367="01/01/1900", "SEM REGISTRO",
                        IF((G31+H31)&gt;TODAY(), "NO PRAZO", "VENCIDO"
                        )
                    )
                )
            )
        )
    ),"N.A.")</f>
        <v>N.A.</v>
      </c>
      <c r="J31" s="14">
        <f>EMPILHADEIRA[[#This Row],[TREINADO EM]]+EMPILHADEIRA[[#This Row],[VALIDADE]]</f>
        <v>43986</v>
      </c>
      <c r="K31">
        <v>8</v>
      </c>
      <c r="L31" t="s">
        <v>3</v>
      </c>
      <c r="M31" t="str">
        <f>VLOOKUP(EMPILHADEIRA[[#This Row],[NOME]],'CADASTRO'!A:K,6,0)</f>
        <v>DESLIGADO</v>
      </c>
    </row>
    <row r="32" spans="1:13" hidden="1">
      <c r="A32" t="s">
        <v>509</v>
      </c>
      <c r="B32" t="s">
        <v>513</v>
      </c>
      <c r="C32" t="s">
        <v>515</v>
      </c>
      <c r="D32" t="s">
        <v>546</v>
      </c>
      <c r="E32" t="s">
        <v>230</v>
      </c>
      <c r="F32" t="str">
        <f>VLOOKUP(EMPILHADEIRA[[#This Row],[NOME]],'CADASTRO'!A:K,5,0)</f>
        <v>OPERADOR INDUSTRIAL I</v>
      </c>
      <c r="G32" s="8">
        <v>44722</v>
      </c>
      <c r="H32" s="38">
        <v>365</v>
      </c>
      <c r="I3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IF(G368="01/01/1900", "SEM REGISTRO",
                        IF((G32+H32)&gt;TODAY(), "NO PRAZO", "VENCIDO"
                        )
                    )
                )
            )
        )
    ),"N.A.")</f>
        <v>N.A.</v>
      </c>
      <c r="J32" s="14">
        <f>EMPILHADEIRA[[#This Row],[TREINADO EM]]+EMPILHADEIRA[[#This Row],[VALIDADE]]</f>
        <v>45087</v>
      </c>
      <c r="K32">
        <v>16</v>
      </c>
      <c r="L32" t="s">
        <v>3</v>
      </c>
      <c r="M32" t="str">
        <f>VLOOKUP(EMPILHADEIRA[[#This Row],[NOME]],'CADASTRO'!A:K,6,0)</f>
        <v>DESLIGADO</v>
      </c>
    </row>
    <row r="33" spans="1:13" hidden="1">
      <c r="A33" t="s">
        <v>509</v>
      </c>
      <c r="B33" t="s">
        <v>510</v>
      </c>
      <c r="C33" t="s">
        <v>511</v>
      </c>
      <c r="D33" t="s">
        <v>546</v>
      </c>
      <c r="E33" t="s">
        <v>456</v>
      </c>
      <c r="F33" t="str">
        <f>VLOOKUP(EMPILHADEIRA[[#This Row],[NOME]],'CADASTRO'!A:K,5,0)</f>
        <v>OPERADOR INDUSTRIAL I</v>
      </c>
      <c r="G33" s="8">
        <v>46230</v>
      </c>
      <c r="H33" s="38">
        <v>365</v>
      </c>
      <c r="I3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IF(G369="01/01/1900",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EMPILHADEIRA[[#This Row],[TREINADO EM]]+EMPILHADEIRA[[#This Row],[VALIDADE]]</f>
        <v>46595</v>
      </c>
      <c r="K33">
        <v>16</v>
      </c>
      <c r="L33" t="s">
        <v>3</v>
      </c>
      <c r="M33" t="str">
        <f>VLOOKUP(EMPILHADEIRA[[#This Row],[NOME]],'CADASTRO'!A:K,6,0)</f>
        <v>ATIVO</v>
      </c>
    </row>
    <row r="34" spans="1:13" hidden="1">
      <c r="A34" t="s">
        <v>509</v>
      </c>
      <c r="B34" t="s">
        <v>513</v>
      </c>
      <c r="C34" t="s">
        <v>548</v>
      </c>
      <c r="D34" t="s">
        <v>546</v>
      </c>
      <c r="E34" t="s">
        <v>360</v>
      </c>
      <c r="F34" t="str">
        <f>VLOOKUP(EMPILHADEIRA[[#This Row],[NOME]],'CADASTRO'!A:K,5,0)</f>
        <v>OPERADOR LOGISTICO II</v>
      </c>
      <c r="G34" s="8">
        <v>43749</v>
      </c>
      <c r="H34" s="38">
        <v>365</v>
      </c>
      <c r="I3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IF(G370="01/01/1900",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EMPILHADEIRA[[#This Row],[TREINADO EM]]+EMPILHADEIRA[[#This Row],[VALIDADE]]</f>
        <v>44114</v>
      </c>
      <c r="K34">
        <v>16</v>
      </c>
      <c r="L34" t="s">
        <v>5</v>
      </c>
      <c r="M34" t="str">
        <f>VLOOKUP(EMPILHADEIRA[[#This Row],[NOME]],'CADASTRO'!A:K,6,0)</f>
        <v>ATIVO</v>
      </c>
    </row>
    <row r="35" spans="1:13" hidden="1">
      <c r="A35" t="s">
        <v>509</v>
      </c>
      <c r="B35" t="s">
        <v>513</v>
      </c>
      <c r="C35" t="s">
        <v>543</v>
      </c>
      <c r="D35" t="s">
        <v>546</v>
      </c>
      <c r="E35" t="s">
        <v>360</v>
      </c>
      <c r="F35" t="str">
        <f>VLOOKUP(EMPILHADEIRA[[#This Row],[NOME]],'CADASTRO'!A:K,5,0)</f>
        <v>OPERADOR LOGISTICO II</v>
      </c>
      <c r="G35" s="8">
        <v>45135</v>
      </c>
      <c r="H35" s="38">
        <v>365</v>
      </c>
      <c r="I3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IF(G371="01/01/1900",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EMPILHADEIRA[[#This Row],[TREINADO EM]]+EMPILHADEIRA[[#This Row],[VALIDADE]]</f>
        <v>45500</v>
      </c>
      <c r="K35">
        <v>8</v>
      </c>
      <c r="L35" t="s">
        <v>5</v>
      </c>
      <c r="M35" t="str">
        <f>VLOOKUP(EMPILHADEIRA[[#This Row],[NOME]],'CADASTRO'!A:K,6,0)</f>
        <v>ATIVO</v>
      </c>
    </row>
    <row r="36" spans="1:13" hidden="1">
      <c r="A36" t="s">
        <v>509</v>
      </c>
      <c r="B36" t="s">
        <v>513</v>
      </c>
      <c r="C36" t="s">
        <v>515</v>
      </c>
      <c r="D36" t="s">
        <v>546</v>
      </c>
      <c r="E36" t="s">
        <v>360</v>
      </c>
      <c r="F36" t="str">
        <f>VLOOKUP(EMPILHADEIRA[[#This Row],[NOME]],'CADASTRO'!A:K,5,0)</f>
        <v>OPERADOR LOGISTICO II</v>
      </c>
      <c r="G36" s="8">
        <v>45443</v>
      </c>
      <c r="H36" s="38">
        <v>365</v>
      </c>
      <c r="I3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IF(G372="01/01/1900",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EMPILHADEIRA[[#This Row],[TREINADO EM]]+EMPILHADEIRA[[#This Row],[VALIDADE]]</f>
        <v>45808</v>
      </c>
      <c r="K36">
        <v>8</v>
      </c>
      <c r="L36" t="s">
        <v>5</v>
      </c>
      <c r="M36" t="str">
        <f>VLOOKUP(EMPILHADEIRA[[#This Row],[NOME]],'CADASTRO'!A:K,6,0)</f>
        <v>ATIVO</v>
      </c>
    </row>
    <row r="37" spans="1:13" hidden="1">
      <c r="A37" t="s">
        <v>509</v>
      </c>
      <c r="B37" t="s">
        <v>510</v>
      </c>
      <c r="C37" t="s">
        <v>511</v>
      </c>
      <c r="D37" t="s">
        <v>546</v>
      </c>
      <c r="E37" t="s">
        <v>360</v>
      </c>
      <c r="F37" t="str">
        <f>VLOOKUP(EMPILHADEIRA[[#This Row],[NOME]],'CADASTRO'!A:K,5,0)</f>
        <v>OPERADOR LOGISTICO II</v>
      </c>
      <c r="G37" s="8">
        <v>45804</v>
      </c>
      <c r="H37" s="38">
        <v>365</v>
      </c>
      <c r="I3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IF(G373="01/01/1900",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EMPILHADEIRA[[#This Row],[TREINADO EM]]+EMPILHADEIRA[[#This Row],[VALIDADE]]</f>
        <v>46169</v>
      </c>
      <c r="K37">
        <v>8</v>
      </c>
      <c r="L37" t="s">
        <v>5</v>
      </c>
      <c r="M37" t="str">
        <f>VLOOKUP(EMPILHADEIRA[[#This Row],[NOME]],'CADASTRO'!A:K,6,0)</f>
        <v>ATIVO</v>
      </c>
    </row>
    <row r="38" spans="1:13" hidden="1">
      <c r="A38" t="s">
        <v>509</v>
      </c>
      <c r="B38" t="s">
        <v>510</v>
      </c>
      <c r="C38" t="s">
        <v>511</v>
      </c>
      <c r="D38" t="s">
        <v>546</v>
      </c>
      <c r="E38" t="s">
        <v>360</v>
      </c>
      <c r="F38" t="str">
        <f>VLOOKUP(EMPILHADEIRA[[#This Row],[NOME]],'CADASTRO'!A:K,5,0)</f>
        <v>OPERADOR LOGISTICO II</v>
      </c>
      <c r="G38" s="8">
        <v>46128</v>
      </c>
      <c r="H38" s="38">
        <v>365</v>
      </c>
      <c r="I3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IF(G374="01/01/1900",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EMPILHADEIRA[[#This Row],[TREINADO EM]]+EMPILHADEIRA[[#This Row],[VALIDADE]]</f>
        <v>46493</v>
      </c>
      <c r="K38">
        <v>8</v>
      </c>
      <c r="L38" t="s">
        <v>3</v>
      </c>
      <c r="M38" t="str">
        <f>VLOOKUP(EMPILHADEIRA[[#This Row],[NOME]],'CADASTRO'!A:K,6,0)</f>
        <v>ATIVO</v>
      </c>
    </row>
    <row r="39" spans="1:13" hidden="1">
      <c r="A39" t="s">
        <v>509</v>
      </c>
      <c r="B39" t="s">
        <v>513</v>
      </c>
      <c r="C39" t="s">
        <v>548</v>
      </c>
      <c r="D39" t="s">
        <v>546</v>
      </c>
      <c r="E39" t="s">
        <v>236</v>
      </c>
      <c r="F39" t="str">
        <f>VLOOKUP(EMPILHADEIRA[[#This Row],[NOME]],'CADASTRO'!A:K,5,0)</f>
        <v>OPERADOR LOGISTICO I</v>
      </c>
      <c r="G39" s="8">
        <v>43287</v>
      </c>
      <c r="H39" s="38">
        <v>365</v>
      </c>
      <c r="I3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IF(G375="01/01/1900", "SEM REGISTRO",
                        IF((G39+H39)&gt;TODAY(), "NO PRAZO", "VENCIDO"
                        )
                    )
                )
            )
        )
    ),"N.A.")</f>
        <v>N.A.</v>
      </c>
      <c r="J39" s="14">
        <f>EMPILHADEIRA[[#This Row],[TREINADO EM]]+EMPILHADEIRA[[#This Row],[VALIDADE]]</f>
        <v>43652</v>
      </c>
      <c r="K39">
        <v>16</v>
      </c>
      <c r="L39" t="s">
        <v>1</v>
      </c>
      <c r="M39" t="str">
        <f>VLOOKUP(EMPILHADEIRA[[#This Row],[NOME]],'CADASTRO'!A:K,6,0)</f>
        <v>DESLIGADO</v>
      </c>
    </row>
    <row r="40" spans="1:13" hidden="1">
      <c r="A40" t="s">
        <v>509</v>
      </c>
      <c r="B40" t="s">
        <v>513</v>
      </c>
      <c r="C40" t="s">
        <v>515</v>
      </c>
      <c r="D40" t="s">
        <v>546</v>
      </c>
      <c r="E40" t="s">
        <v>362</v>
      </c>
      <c r="F40" t="str">
        <f>VLOOKUP(EMPILHADEIRA[[#This Row],[NOME]],'CADASTRO'!A:K,5,0)</f>
        <v>OPERADOR INDUSTRIAL III</v>
      </c>
      <c r="G40" s="8">
        <v>44134</v>
      </c>
      <c r="H40" s="38">
        <v>365</v>
      </c>
      <c r="I4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IF(G376="01/01/1900", "SEM REGISTRO",
                        IF((G40+H40)&gt;TODAY(), "NO PRAZO", "VENCIDO"
                        )
                    )
                )
            )
        )
    ),"N.A.")</f>
        <v>N.A.</v>
      </c>
      <c r="J40" s="14">
        <f>EMPILHADEIRA[[#This Row],[TREINADO EM]]+EMPILHADEIRA[[#This Row],[VALIDADE]]</f>
        <v>44499</v>
      </c>
      <c r="K40">
        <v>16</v>
      </c>
      <c r="L40" t="s">
        <v>1</v>
      </c>
      <c r="M40" t="str">
        <f>VLOOKUP(EMPILHADEIRA[[#This Row],[NOME]],'CADASTRO'!A:K,6,0)</f>
        <v>ATIVO</v>
      </c>
    </row>
    <row r="41" spans="1:13" hidden="1">
      <c r="A41" t="s">
        <v>509</v>
      </c>
      <c r="B41" t="s">
        <v>510</v>
      </c>
      <c r="C41" t="s">
        <v>511</v>
      </c>
      <c r="D41" t="s">
        <v>546</v>
      </c>
      <c r="E41" t="s">
        <v>237</v>
      </c>
      <c r="F41" t="str">
        <f>VLOOKUP(EMPILHADEIRA[[#This Row],[NOME]],'CADASTRO'!A:K,5,0)</f>
        <v>AUXILIAR INDUSTRIAL</v>
      </c>
      <c r="G41" s="8">
        <v>46128</v>
      </c>
      <c r="H41" s="38">
        <v>365</v>
      </c>
      <c r="I4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IF(G377="01/01/1900", "SEM REGISTRO",
                        IF((G41+H41)&gt;TODAY(), "NO PRAZO", "VENCIDO"
                        )
                    )
                )
            )
        )
    ),"N.A.")</f>
        <v>N.A.</v>
      </c>
      <c r="J41" s="14">
        <f>EMPILHADEIRA[[#This Row],[TREINADO EM]]+EMPILHADEIRA[[#This Row],[VALIDADE]]</f>
        <v>46493</v>
      </c>
      <c r="K41">
        <v>16</v>
      </c>
      <c r="L41" t="s">
        <v>3</v>
      </c>
      <c r="M41" t="str">
        <f>VLOOKUP(EMPILHADEIRA[[#This Row],[NOME]],'CADASTRO'!A:K,6,0)</f>
        <v>DESLIGADO</v>
      </c>
    </row>
    <row r="42" spans="1:13" hidden="1">
      <c r="A42" t="s">
        <v>509</v>
      </c>
      <c r="B42" t="s">
        <v>513</v>
      </c>
      <c r="C42" t="s">
        <v>515</v>
      </c>
      <c r="D42" t="s">
        <v>546</v>
      </c>
      <c r="E42" t="s">
        <v>363</v>
      </c>
      <c r="F42" t="str">
        <f>VLOOKUP(EMPILHADEIRA[[#This Row],[NOME]],'CADASTRO'!A:K,5,0)</f>
        <v>OPERADOR INDUSTRIAL III</v>
      </c>
      <c r="G42" s="8">
        <v>44750</v>
      </c>
      <c r="H42" s="38">
        <v>365</v>
      </c>
      <c r="I4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IF(G378="01/01/1900", "SEM REGISTRO",
                        IF((G42+H42)&gt;TODAY(), "NO PRAZO", "VENCIDO"
                        )
                    )
                )
            )
        )
    ),"N.A.")</f>
        <v>N.A.</v>
      </c>
      <c r="J42" s="14">
        <f>EMPILHADEIRA[[#This Row],[TREINADO EM]]+EMPILHADEIRA[[#This Row],[VALIDADE]]</f>
        <v>45115</v>
      </c>
      <c r="K42">
        <v>16</v>
      </c>
      <c r="L42" t="s">
        <v>1</v>
      </c>
      <c r="M42" t="str">
        <f>VLOOKUP(EMPILHADEIRA[[#This Row],[NOME]],'CADASTRO'!A:K,6,0)</f>
        <v>ATIVO</v>
      </c>
    </row>
    <row r="43" spans="1:13" hidden="1">
      <c r="A43" t="s">
        <v>509</v>
      </c>
      <c r="B43" t="s">
        <v>513</v>
      </c>
      <c r="C43" t="s">
        <v>515</v>
      </c>
      <c r="D43" t="s">
        <v>546</v>
      </c>
      <c r="E43" t="s">
        <v>364</v>
      </c>
      <c r="F43" t="str">
        <f>VLOOKUP(EMPILHADEIRA[[#This Row],[NOME]],'CADASTRO'!A:K,5,0)</f>
        <v>OPERADOR INDUSTRIAL III</v>
      </c>
      <c r="G43" s="8">
        <v>44722</v>
      </c>
      <c r="H43" s="38">
        <v>365</v>
      </c>
      <c r="I4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IF(G379="01/01/1900",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EMPILHADEIRA[[#This Row],[TREINADO EM]]+EMPILHADEIRA[[#This Row],[VALIDADE]]</f>
        <v>45087</v>
      </c>
      <c r="K43">
        <v>16</v>
      </c>
      <c r="L43" t="s">
        <v>5</v>
      </c>
      <c r="M43" t="str">
        <f>VLOOKUP(EMPILHADEIRA[[#This Row],[NOME]],'CADASTRO'!A:K,6,0)</f>
        <v>ATIVO</v>
      </c>
    </row>
    <row r="44" spans="1:13" hidden="1">
      <c r="A44" t="s">
        <v>509</v>
      </c>
      <c r="B44" t="s">
        <v>510</v>
      </c>
      <c r="C44" t="s">
        <v>547</v>
      </c>
      <c r="D44" t="s">
        <v>546</v>
      </c>
      <c r="E44" t="s">
        <v>364</v>
      </c>
      <c r="F44" t="str">
        <f>VLOOKUP(EMPILHADEIRA[[#This Row],[NOME]],'CADASTRO'!A:K,5,0)</f>
        <v>OPERADOR INDUSTRIAL III</v>
      </c>
      <c r="G44" s="8">
        <v>45076</v>
      </c>
      <c r="H44" s="38">
        <v>365</v>
      </c>
      <c r="I4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IF(G380="01/01/1900", "SEM REGISTRO",
                        IF((G44+H44)&gt;TODAY(), "NO PRAZO", "VENCIDO"
                        )
                    )
                )
            )
        )
    ),"N.A.")</f>
        <v>N.A.</v>
      </c>
      <c r="J44" s="14">
        <f>EMPILHADEIRA[[#This Row],[TREINADO EM]]+EMPILHADEIRA[[#This Row],[VALIDADE]]</f>
        <v>45441</v>
      </c>
      <c r="K44">
        <v>8</v>
      </c>
      <c r="L44" t="s">
        <v>1</v>
      </c>
      <c r="M44" t="str">
        <f>VLOOKUP(EMPILHADEIRA[[#This Row],[NOME]],'CADASTRO'!A:K,6,0)</f>
        <v>ATIVO</v>
      </c>
    </row>
    <row r="45" spans="1:13" hidden="1">
      <c r="A45" t="s">
        <v>509</v>
      </c>
      <c r="B45" t="s">
        <v>510</v>
      </c>
      <c r="C45" t="s">
        <v>511</v>
      </c>
      <c r="D45" t="s">
        <v>546</v>
      </c>
      <c r="E45" t="s">
        <v>459</v>
      </c>
      <c r="F45" t="str">
        <f>VLOOKUP(EMPILHADEIRA[[#This Row],[NOME]],'CADASTRO'!A:K,5,0)</f>
        <v>OPERADOR LOGISTICO I</v>
      </c>
      <c r="G45" s="8">
        <v>46230</v>
      </c>
      <c r="H45" s="38">
        <v>365</v>
      </c>
      <c r="I4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IF(G381="01/01/1900",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EMPILHADEIRA[[#This Row],[TREINADO EM]]+EMPILHADEIRA[[#This Row],[VALIDADE]]</f>
        <v>46595</v>
      </c>
      <c r="K45">
        <v>16</v>
      </c>
      <c r="L45" t="s">
        <v>3</v>
      </c>
      <c r="M45" t="str">
        <f>VLOOKUP(EMPILHADEIRA[[#This Row],[NOME]],'CADASTRO'!A:K,6,0)</f>
        <v>ATIVO</v>
      </c>
    </row>
    <row r="46" spans="1:13" hidden="1">
      <c r="A46" t="s">
        <v>509</v>
      </c>
      <c r="B46" t="s">
        <v>510</v>
      </c>
      <c r="C46" t="s">
        <v>511</v>
      </c>
      <c r="D46" t="s">
        <v>546</v>
      </c>
      <c r="E46" t="s">
        <v>476</v>
      </c>
      <c r="F46" t="str">
        <f>VLOOKUP(EMPILHADEIRA[[#This Row],[NOME]],'CADASTRO'!A:K,5,0)</f>
        <v>ASSISTENTE ADMINISTRATIVO</v>
      </c>
      <c r="G46" s="8">
        <v>45320</v>
      </c>
      <c r="H46" s="38">
        <v>365</v>
      </c>
      <c r="I4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IF(G382="01/01/1900", "SEM REGISTRO",
                        IF((G46+H46)&gt;TODAY(), "NO PRAZO", "VENCIDO"
                        )
                    )
                )
            )
        )
    ),"N.A.")</f>
        <v>N.A.</v>
      </c>
      <c r="J46" s="14">
        <f>EMPILHADEIRA[[#This Row],[TREINADO EM]]+EMPILHADEIRA[[#This Row],[VALIDADE]]</f>
        <v>45685</v>
      </c>
      <c r="K46">
        <v>8</v>
      </c>
      <c r="L46" t="s">
        <v>5</v>
      </c>
      <c r="M46" t="str">
        <f>VLOOKUP(EMPILHADEIRA[[#This Row],[NOME]],'CADASTRO'!A:K,6,0)</f>
        <v>S-AFASTADO</v>
      </c>
    </row>
    <row r="47" spans="1:13" hidden="1">
      <c r="A47" t="s">
        <v>509</v>
      </c>
      <c r="B47" t="s">
        <v>510</v>
      </c>
      <c r="C47" t="s">
        <v>549</v>
      </c>
      <c r="D47" t="s">
        <v>546</v>
      </c>
      <c r="E47" t="s">
        <v>476</v>
      </c>
      <c r="F47" t="str">
        <f>VLOOKUP(EMPILHADEIRA[[#This Row],[NOME]],'CADASTRO'!A:K,5,0)</f>
        <v>ASSISTENTE ADMINISTRATIVO</v>
      </c>
      <c r="G47" s="8">
        <v>45665</v>
      </c>
      <c r="H47" s="38">
        <v>365</v>
      </c>
      <c r="I4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IF(G383="01/01/1900", "SEM REGISTRO",
                        IF((G47+H47)&gt;TODAY(), "NO PRAZO", "VENCIDO"
                        )
                    )
                )
            )
        )
    ),"N.A.")</f>
        <v>N.A.</v>
      </c>
      <c r="J47" s="14">
        <f>EMPILHADEIRA[[#This Row],[TREINADO EM]]+EMPILHADEIRA[[#This Row],[VALIDADE]]</f>
        <v>46030</v>
      </c>
      <c r="K47">
        <v>8</v>
      </c>
      <c r="L47" t="s">
        <v>5</v>
      </c>
      <c r="M47" t="str">
        <f>VLOOKUP(EMPILHADEIRA[[#This Row],[NOME]],'CADASTRO'!A:K,6,0)</f>
        <v>S-AFASTADO</v>
      </c>
    </row>
    <row r="48" spans="1:13" hidden="1">
      <c r="A48" t="s">
        <v>509</v>
      </c>
      <c r="B48" t="s">
        <v>510</v>
      </c>
      <c r="C48" t="s">
        <v>511</v>
      </c>
      <c r="D48" t="s">
        <v>546</v>
      </c>
      <c r="E48" t="s">
        <v>476</v>
      </c>
      <c r="F48" t="str">
        <f>VLOOKUP(EMPILHADEIRA[[#This Row],[NOME]],'CADASTRO'!A:K,5,0)</f>
        <v>ASSISTENTE ADMINISTRATIVO</v>
      </c>
      <c r="G48" s="8">
        <v>45953</v>
      </c>
      <c r="H48" s="38">
        <v>365</v>
      </c>
      <c r="I4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IF(G384="01/01/1900", "SEM REGISTRO",
                        IF((G48+H48)&gt;TODAY(), "NO PRAZO", "VENCIDO"
                        )
                    )
                )
            )
        )
    ),"N.A.")</f>
        <v>N.A.</v>
      </c>
      <c r="J48" s="14">
        <f>EMPILHADEIRA[[#This Row],[TREINADO EM]]+EMPILHADEIRA[[#This Row],[VALIDADE]]</f>
        <v>46318</v>
      </c>
      <c r="K48">
        <v>8</v>
      </c>
      <c r="L48" t="s">
        <v>3</v>
      </c>
      <c r="M48" t="str">
        <f>VLOOKUP(EMPILHADEIRA[[#This Row],[NOME]],'CADASTRO'!A:K,6,0)</f>
        <v>S-AFASTADO</v>
      </c>
    </row>
    <row r="49" spans="1:13" hidden="1">
      <c r="A49" t="s">
        <v>509</v>
      </c>
      <c r="B49" t="s">
        <v>513</v>
      </c>
      <c r="C49" t="s">
        <v>515</v>
      </c>
      <c r="D49" t="s">
        <v>546</v>
      </c>
      <c r="E49" t="s">
        <v>248</v>
      </c>
      <c r="F49" t="str">
        <f>VLOOKUP(EMPILHADEIRA[[#This Row],[NOME]],'CADASTRO'!A:K,5,0)</f>
        <v>OPERADOR INDUSTRIAL II</v>
      </c>
      <c r="G49" s="8">
        <v>44134</v>
      </c>
      <c r="H49" s="38">
        <v>365</v>
      </c>
      <c r="I4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IF(G385="01/01/1900", "SEM REGISTRO",
                        IF((G49+H49)&gt;TODAY(), "NO PRAZO", "VENCIDO"
                        )
                    )
                )
            )
        )
    ),"N.A.")</f>
        <v>N.A.</v>
      </c>
      <c r="J49" s="14">
        <f>EMPILHADEIRA[[#This Row],[TREINADO EM]]+EMPILHADEIRA[[#This Row],[VALIDADE]]</f>
        <v>44499</v>
      </c>
      <c r="K49">
        <v>16</v>
      </c>
      <c r="L49" t="s">
        <v>5</v>
      </c>
      <c r="M49" t="str">
        <f>VLOOKUP(EMPILHADEIRA[[#This Row],[NOME]],'CADASTRO'!A:K,6,0)</f>
        <v>DESLIGADO</v>
      </c>
    </row>
    <row r="50" spans="1:13" hidden="1">
      <c r="A50" t="s">
        <v>509</v>
      </c>
      <c r="B50" t="s">
        <v>510</v>
      </c>
      <c r="C50" t="s">
        <v>547</v>
      </c>
      <c r="D50" t="s">
        <v>546</v>
      </c>
      <c r="E50" t="s">
        <v>248</v>
      </c>
      <c r="F50" t="str">
        <f>VLOOKUP(EMPILHADEIRA[[#This Row],[NOME]],'CADASTRO'!A:K,5,0)</f>
        <v>OPERADOR INDUSTRIAL II</v>
      </c>
      <c r="G50" s="8">
        <v>45076</v>
      </c>
      <c r="H50" s="38">
        <v>365</v>
      </c>
      <c r="I5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IF(G386="01/01/1900", "SEM REGISTRO",
                        IF((G50+H50)&gt;TODAY(), "NO PRAZO", "VENCIDO"
                        )
                    )
                )
            )
        )
    ),"N.A.")</f>
        <v>N.A.</v>
      </c>
      <c r="J50" s="14">
        <f>EMPILHADEIRA[[#This Row],[TREINADO EM]]+EMPILHADEIRA[[#This Row],[VALIDADE]]</f>
        <v>45441</v>
      </c>
      <c r="K50">
        <v>8</v>
      </c>
      <c r="L50" t="s">
        <v>3</v>
      </c>
      <c r="M50" t="str">
        <f>VLOOKUP(EMPILHADEIRA[[#This Row],[NOME]],'CADASTRO'!A:K,6,0)</f>
        <v>DESLIGADO</v>
      </c>
    </row>
    <row r="51" spans="1:13" hidden="1">
      <c r="A51" t="s">
        <v>509</v>
      </c>
      <c r="B51" t="s">
        <v>513</v>
      </c>
      <c r="C51" t="s">
        <v>515</v>
      </c>
      <c r="D51" t="s">
        <v>546</v>
      </c>
      <c r="E51" t="s">
        <v>366</v>
      </c>
      <c r="F51" t="str">
        <f>VLOOKUP(EMPILHADEIRA[[#This Row],[NOME]],'CADASTRO'!A:K,5,0)</f>
        <v>OPERADOR LOGISTICO II</v>
      </c>
      <c r="G51" s="8">
        <v>44930</v>
      </c>
      <c r="H51" s="38">
        <v>365</v>
      </c>
      <c r="I5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IF(G387="01/01/1900",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EMPILHADEIRA[[#This Row],[TREINADO EM]]+EMPILHADEIRA[[#This Row],[VALIDADE]]</f>
        <v>45295</v>
      </c>
      <c r="K51">
        <v>8</v>
      </c>
      <c r="L51" t="s">
        <v>5</v>
      </c>
      <c r="M51" t="str">
        <f>VLOOKUP(EMPILHADEIRA[[#This Row],[NOME]],'CADASTRO'!A:K,6,0)</f>
        <v>ATIVO</v>
      </c>
    </row>
    <row r="52" spans="1:13" hidden="1">
      <c r="A52" t="s">
        <v>509</v>
      </c>
      <c r="B52" t="s">
        <v>513</v>
      </c>
      <c r="C52" t="s">
        <v>548</v>
      </c>
      <c r="D52" t="s">
        <v>546</v>
      </c>
      <c r="E52" t="s">
        <v>366</v>
      </c>
      <c r="F52" t="str">
        <f>VLOOKUP(EMPILHADEIRA[[#This Row],[NOME]],'CADASTRO'!A:K,5,0)</f>
        <v>OPERADOR LOGISTICO II</v>
      </c>
      <c r="G52" s="8">
        <v>43116</v>
      </c>
      <c r="H52" s="38">
        <v>365</v>
      </c>
      <c r="I5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IF(G388="01/01/1900",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EMPILHADEIRA[[#This Row],[TREINADO EM]]+EMPILHADEIRA[[#This Row],[VALIDADE]]</f>
        <v>43481</v>
      </c>
      <c r="K52">
        <v>16</v>
      </c>
      <c r="L52" t="s">
        <v>5</v>
      </c>
      <c r="M52" t="str">
        <f>VLOOKUP(EMPILHADEIRA[[#This Row],[NOME]],'CADASTRO'!A:K,6,0)</f>
        <v>ATIVO</v>
      </c>
    </row>
    <row r="53" spans="1:13" hidden="1">
      <c r="A53" t="s">
        <v>509</v>
      </c>
      <c r="B53" t="s">
        <v>513</v>
      </c>
      <c r="C53" t="s">
        <v>543</v>
      </c>
      <c r="D53" t="s">
        <v>546</v>
      </c>
      <c r="E53" t="s">
        <v>366</v>
      </c>
      <c r="F53" t="str">
        <f>VLOOKUP(EMPILHADEIRA[[#This Row],[NOME]],'CADASTRO'!A:K,5,0)</f>
        <v>OPERADOR LOGISTICO II</v>
      </c>
      <c r="G53" s="8">
        <v>45269</v>
      </c>
      <c r="H53" s="38">
        <v>365</v>
      </c>
      <c r="I5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IF(G389="01/01/1900",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EMPILHADEIRA[[#This Row],[TREINADO EM]]+EMPILHADEIRA[[#This Row],[VALIDADE]]</f>
        <v>45634</v>
      </c>
      <c r="K53">
        <v>8</v>
      </c>
      <c r="L53" t="s">
        <v>5</v>
      </c>
      <c r="M53" t="str">
        <f>VLOOKUP(EMPILHADEIRA[[#This Row],[NOME]],'CADASTRO'!A:K,6,0)</f>
        <v>ATIVO</v>
      </c>
    </row>
    <row r="54" spans="1:13" hidden="1">
      <c r="A54" t="s">
        <v>509</v>
      </c>
      <c r="B54" t="s">
        <v>510</v>
      </c>
      <c r="C54" t="s">
        <v>511</v>
      </c>
      <c r="D54" t="s">
        <v>546</v>
      </c>
      <c r="E54" t="s">
        <v>366</v>
      </c>
      <c r="F54" t="str">
        <f>VLOOKUP(EMPILHADEIRA[[#This Row],[NOME]],'CADASTRO'!A:K,5,0)</f>
        <v>OPERADOR LOGISTICO II</v>
      </c>
      <c r="G54" s="8">
        <v>45579</v>
      </c>
      <c r="H54" s="38">
        <v>365</v>
      </c>
      <c r="I5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IF(G390="01/01/1900",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EMPILHADEIRA[[#This Row],[TREINADO EM]]+EMPILHADEIRA[[#This Row],[VALIDADE]]</f>
        <v>45944</v>
      </c>
      <c r="K54">
        <v>8</v>
      </c>
      <c r="L54" t="s">
        <v>5</v>
      </c>
      <c r="M54" t="str">
        <f>VLOOKUP(EMPILHADEIRA[[#This Row],[NOME]],'CADASTRO'!A:K,6,0)</f>
        <v>ATIVO</v>
      </c>
    </row>
    <row r="55" spans="1:13" hidden="1">
      <c r="A55" t="s">
        <v>509</v>
      </c>
      <c r="B55" t="s">
        <v>510</v>
      </c>
      <c r="C55" t="s">
        <v>511</v>
      </c>
      <c r="D55" t="s">
        <v>546</v>
      </c>
      <c r="E55" t="s">
        <v>366</v>
      </c>
      <c r="F55" t="str">
        <f>VLOOKUP(EMPILHADEIRA[[#This Row],[NOME]],'CADASTRO'!A:K,5,0)</f>
        <v>OPERADOR LOGISTICO II</v>
      </c>
      <c r="G55" s="8">
        <v>45940</v>
      </c>
      <c r="H55" s="38">
        <v>365</v>
      </c>
      <c r="I5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IF(G391="01/01/1900",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EMPILHADEIRA[[#This Row],[TREINADO EM]]+EMPILHADEIRA[[#This Row],[VALIDADE]]</f>
        <v>46305</v>
      </c>
      <c r="K55">
        <v>8</v>
      </c>
      <c r="L55" t="s">
        <v>5</v>
      </c>
      <c r="M55" t="str">
        <f>VLOOKUP(EMPILHADEIRA[[#This Row],[NOME]],'CADASTRO'!A:K,6,0)</f>
        <v>ATIVO</v>
      </c>
    </row>
    <row r="56" spans="1:13" hidden="1">
      <c r="A56" t="s">
        <v>509</v>
      </c>
      <c r="B56" t="s">
        <v>510</v>
      </c>
      <c r="C56" t="s">
        <v>511</v>
      </c>
      <c r="D56" t="s">
        <v>546</v>
      </c>
      <c r="E56" t="s">
        <v>366</v>
      </c>
      <c r="F56" t="str">
        <f>VLOOKUP(EMPILHADEIRA[[#This Row],[NOME]],'CADASTRO'!A:K,5,0)</f>
        <v>OPERADOR LOGISTICO II</v>
      </c>
      <c r="G56" s="8">
        <v>46300</v>
      </c>
      <c r="H56" s="38">
        <v>365</v>
      </c>
      <c r="I5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IF(G392="01/01/1900", "SEM REGISTRO",
                        IF((G56+H56)&gt;TODAY(), "NO PRAZO", "VENCIDO"
                        )
                    )
                )
            )
        )
    ),"N.A.")</f>
        <v>NO PRAZO</v>
      </c>
      <c r="J56" s="14">
        <f>EMPILHADEIRA[[#This Row],[TREINADO EM]]+EMPILHADEIRA[[#This Row],[VALIDADE]]</f>
        <v>46665</v>
      </c>
      <c r="K56">
        <v>8</v>
      </c>
      <c r="L56" t="s">
        <v>3</v>
      </c>
      <c r="M56" t="str">
        <f>VLOOKUP(EMPILHADEIRA[[#This Row],[NOME]],'CADASTRO'!A:K,6,0)</f>
        <v>ATIVO</v>
      </c>
    </row>
    <row r="57" spans="1:13" hidden="1">
      <c r="A57" t="s">
        <v>509</v>
      </c>
      <c r="B57" t="s">
        <v>510</v>
      </c>
      <c r="C57" t="s">
        <v>549</v>
      </c>
      <c r="D57" t="s">
        <v>546</v>
      </c>
      <c r="E57" t="s">
        <v>251</v>
      </c>
      <c r="F57" t="str">
        <f>VLOOKUP(EMPILHADEIRA[[#This Row],[NOME]],'CADASTRO'!A:K,5,0)</f>
        <v>OPERADOR INDUSTRIAL I</v>
      </c>
      <c r="G57" s="8">
        <v>45811</v>
      </c>
      <c r="H57" s="38">
        <v>365</v>
      </c>
      <c r="I5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IF(G393="01/01/1900", "SEM REGISTRO",
                        IF((G57+H57)&gt;TODAY(), "NO PRAZO", "VENCIDO"
                        )
                    )
                )
            )
        )
    ),"N.A.")</f>
        <v>N.A.</v>
      </c>
      <c r="J57" s="14">
        <f>EMPILHADEIRA[[#This Row],[TREINADO EM]]+EMPILHADEIRA[[#This Row],[VALIDADE]]</f>
        <v>46176</v>
      </c>
      <c r="K57">
        <v>16</v>
      </c>
      <c r="L57" t="s">
        <v>3</v>
      </c>
      <c r="M57" t="str">
        <f>VLOOKUP(EMPILHADEIRA[[#This Row],[NOME]],'CADASTRO'!A:K,6,0)</f>
        <v>DESLIGADO</v>
      </c>
    </row>
    <row r="58" spans="1:13" hidden="1">
      <c r="A58" t="s">
        <v>509</v>
      </c>
      <c r="B58" t="s">
        <v>513</v>
      </c>
      <c r="C58" t="s">
        <v>515</v>
      </c>
      <c r="D58" t="s">
        <v>546</v>
      </c>
      <c r="E58" t="s">
        <v>375</v>
      </c>
      <c r="F58" t="str">
        <f>VLOOKUP(EMPILHADEIRA[[#This Row],[NOME]],'CADASTRO'!A:K,5,0)</f>
        <v>OPERADOR INDUSTRIAL II</v>
      </c>
      <c r="G58" s="8">
        <v>44930</v>
      </c>
      <c r="H58" s="38">
        <v>365</v>
      </c>
      <c r="I5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IF(G394="01/01/1900",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EMPILHADEIRA[[#This Row],[TREINADO EM]]+EMPILHADEIRA[[#This Row],[VALIDADE]]</f>
        <v>45295</v>
      </c>
      <c r="K58">
        <v>8</v>
      </c>
      <c r="L58" t="s">
        <v>5</v>
      </c>
      <c r="M58" t="str">
        <f>VLOOKUP(EMPILHADEIRA[[#This Row],[NOME]],'CADASTRO'!A:K,6,0)</f>
        <v>ATIVO</v>
      </c>
    </row>
    <row r="59" spans="1:13" hidden="1">
      <c r="A59" t="s">
        <v>509</v>
      </c>
      <c r="B59" t="s">
        <v>513</v>
      </c>
      <c r="C59" t="s">
        <v>548</v>
      </c>
      <c r="D59" t="s">
        <v>546</v>
      </c>
      <c r="E59" t="s">
        <v>375</v>
      </c>
      <c r="F59" t="str">
        <f>VLOOKUP(EMPILHADEIRA[[#This Row],[NOME]],'CADASTRO'!A:K,5,0)</f>
        <v>OPERADOR INDUSTRIAL II</v>
      </c>
      <c r="G59" s="8">
        <v>43133</v>
      </c>
      <c r="H59" s="38">
        <v>365</v>
      </c>
      <c r="I5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IF(G395="01/01/1900",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EMPILHADEIRA[[#This Row],[TREINADO EM]]+EMPILHADEIRA[[#This Row],[VALIDADE]]</f>
        <v>43498</v>
      </c>
      <c r="K59">
        <v>16</v>
      </c>
      <c r="L59" t="s">
        <v>5</v>
      </c>
      <c r="M59" t="str">
        <f>VLOOKUP(EMPILHADEIRA[[#This Row],[NOME]],'CADASTRO'!A:K,6,0)</f>
        <v>ATIVO</v>
      </c>
    </row>
    <row r="60" spans="1:13" hidden="1">
      <c r="A60" t="s">
        <v>509</v>
      </c>
      <c r="B60" t="s">
        <v>510</v>
      </c>
      <c r="C60" t="s">
        <v>547</v>
      </c>
      <c r="D60" t="s">
        <v>546</v>
      </c>
      <c r="E60" t="s">
        <v>375</v>
      </c>
      <c r="F60" t="str">
        <f>VLOOKUP(EMPILHADEIRA[[#This Row],[NOME]],'CADASTRO'!A:K,5,0)</f>
        <v>OPERADOR INDUSTRIAL II</v>
      </c>
      <c r="G60" s="8">
        <v>45076</v>
      </c>
      <c r="H60" s="38">
        <v>365</v>
      </c>
      <c r="I6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IF(G396="01/01/1900",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EMPILHADEIRA[[#This Row],[TREINADO EM]]+EMPILHADEIRA[[#This Row],[VALIDADE]]</f>
        <v>45441</v>
      </c>
      <c r="K60">
        <v>8</v>
      </c>
      <c r="L60" t="s">
        <v>5</v>
      </c>
      <c r="M60" t="str">
        <f>VLOOKUP(EMPILHADEIRA[[#This Row],[NOME]],'CADASTRO'!A:K,6,0)</f>
        <v>ATIVO</v>
      </c>
    </row>
    <row r="61" spans="1:13" hidden="1">
      <c r="A61" t="s">
        <v>509</v>
      </c>
      <c r="B61" t="s">
        <v>510</v>
      </c>
      <c r="C61" t="s">
        <v>511</v>
      </c>
      <c r="D61" t="s">
        <v>546</v>
      </c>
      <c r="E61" t="s">
        <v>375</v>
      </c>
      <c r="F61" t="str">
        <f>VLOOKUP(EMPILHADEIRA[[#This Row],[NOME]],'CADASTRO'!A:K,5,0)</f>
        <v>OPERADOR INDUSTRIAL II</v>
      </c>
      <c r="G61" s="8">
        <v>45435</v>
      </c>
      <c r="H61" s="38">
        <v>365</v>
      </c>
      <c r="I6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IF(G397="01/01/1900",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EMPILHADEIRA[[#This Row],[TREINADO EM]]+EMPILHADEIRA[[#This Row],[VALIDADE]]</f>
        <v>45800</v>
      </c>
      <c r="K61">
        <v>8</v>
      </c>
      <c r="L61" t="s">
        <v>5</v>
      </c>
      <c r="M61" t="str">
        <f>VLOOKUP(EMPILHADEIRA[[#This Row],[NOME]],'CADASTRO'!A:K,6,0)</f>
        <v>ATIVO</v>
      </c>
    </row>
    <row r="62" spans="1:13" hidden="1">
      <c r="A62" t="s">
        <v>509</v>
      </c>
      <c r="B62" t="s">
        <v>510</v>
      </c>
      <c r="C62" t="s">
        <v>511</v>
      </c>
      <c r="D62" t="s">
        <v>546</v>
      </c>
      <c r="E62" t="s">
        <v>375</v>
      </c>
      <c r="F62" t="str">
        <f>VLOOKUP(EMPILHADEIRA[[#This Row],[NOME]],'CADASTRO'!A:K,5,0)</f>
        <v>OPERADOR INDUSTRIAL II</v>
      </c>
      <c r="G62" s="8">
        <v>45804</v>
      </c>
      <c r="H62" s="38">
        <v>365</v>
      </c>
      <c r="I6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IF(G398="01/01/1900",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EMPILHADEIRA[[#This Row],[TREINADO EM]]+EMPILHADEIRA[[#This Row],[VALIDADE]]</f>
        <v>46169</v>
      </c>
      <c r="K62">
        <v>8</v>
      </c>
      <c r="L62" t="s">
        <v>5</v>
      </c>
      <c r="M62" t="str">
        <f>VLOOKUP(EMPILHADEIRA[[#This Row],[NOME]],'CADASTRO'!A:K,6,0)</f>
        <v>ATIVO</v>
      </c>
    </row>
    <row r="63" spans="1:13" hidden="1">
      <c r="A63" t="s">
        <v>509</v>
      </c>
      <c r="B63" t="s">
        <v>513</v>
      </c>
      <c r="C63" t="s">
        <v>548</v>
      </c>
      <c r="D63" t="s">
        <v>546</v>
      </c>
      <c r="E63" t="s">
        <v>375</v>
      </c>
      <c r="F63" t="str">
        <f>VLOOKUP(EMPILHADEIRA[[#This Row],[NOME]],'CADASTRO'!A:K,5,0)</f>
        <v>OPERADOR INDUSTRIAL II</v>
      </c>
      <c r="G63" s="8">
        <v>46142</v>
      </c>
      <c r="H63" s="38">
        <v>365</v>
      </c>
      <c r="I6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IF(G399="01/01/1900", "SEM REGISTRO",
                        IF((G63+H63)&gt;TODAY(), "NO PRAZO", "VENCIDO"
                        )
                    )
                )
            )
        )
    ),"N.A.")</f>
        <v>NO PRAZO</v>
      </c>
      <c r="J63" s="14">
        <f>EMPILHADEIRA[[#This Row],[TREINADO EM]]+EMPILHADEIRA[[#This Row],[VALIDADE]]</f>
        <v>46507</v>
      </c>
      <c r="K63">
        <v>8</v>
      </c>
      <c r="L63" t="s">
        <v>3</v>
      </c>
      <c r="M63" t="str">
        <f>VLOOKUP(EMPILHADEIRA[[#This Row],[NOME]],'CADASTRO'!A:K,6,0)</f>
        <v>ATIVO</v>
      </c>
    </row>
    <row r="64" spans="1:13" hidden="1">
      <c r="A64" t="s">
        <v>509</v>
      </c>
      <c r="B64" t="s">
        <v>513</v>
      </c>
      <c r="C64" t="s">
        <v>548</v>
      </c>
      <c r="D64" t="s">
        <v>546</v>
      </c>
      <c r="E64" t="s">
        <v>378</v>
      </c>
      <c r="F64" t="str">
        <f>VLOOKUP(EMPILHADEIRA[[#This Row],[NOME]],'CADASTRO'!A:K,5,0)</f>
        <v>ANALISTA LOGISTICA JR</v>
      </c>
      <c r="G64" s="8">
        <v>43895</v>
      </c>
      <c r="H64" s="38">
        <v>365</v>
      </c>
      <c r="I6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IF(G400="01/01/1900",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EMPILHADEIRA[[#This Row],[TREINADO EM]]+EMPILHADEIRA[[#This Row],[VALIDADE]]</f>
        <v>44260</v>
      </c>
      <c r="K64">
        <v>8</v>
      </c>
      <c r="L64" t="s">
        <v>5</v>
      </c>
      <c r="M64" t="str">
        <f>VLOOKUP(EMPILHADEIRA[[#This Row],[NOME]],'CADASTRO'!A:K,6,0)</f>
        <v>ATIVO</v>
      </c>
    </row>
    <row r="65" spans="1:13" hidden="1">
      <c r="A65" t="s">
        <v>509</v>
      </c>
      <c r="B65" t="s">
        <v>510</v>
      </c>
      <c r="C65" t="s">
        <v>549</v>
      </c>
      <c r="D65" t="s">
        <v>546</v>
      </c>
      <c r="E65" t="s">
        <v>378</v>
      </c>
      <c r="F65" t="str">
        <f>VLOOKUP(EMPILHADEIRA[[#This Row],[NOME]],'CADASTRO'!A:K,5,0)</f>
        <v>ANALISTA LOGISTICA JR</v>
      </c>
      <c r="G65" s="8">
        <v>45764</v>
      </c>
      <c r="H65" s="38">
        <v>365</v>
      </c>
      <c r="I6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IF(G401="01/01/1900",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EMPILHADEIRA[[#This Row],[TREINADO EM]]+EMPILHADEIRA[[#This Row],[VALIDADE]]</f>
        <v>46129</v>
      </c>
      <c r="K65">
        <v>8</v>
      </c>
      <c r="L65" t="s">
        <v>5</v>
      </c>
      <c r="M65" t="str">
        <f>VLOOKUP(EMPILHADEIRA[[#This Row],[NOME]],'CADASTRO'!A:K,6,0)</f>
        <v>ATIVO</v>
      </c>
    </row>
    <row r="66" spans="1:13" hidden="1">
      <c r="A66" t="s">
        <v>509</v>
      </c>
      <c r="B66" t="s">
        <v>510</v>
      </c>
      <c r="C66" t="s">
        <v>549</v>
      </c>
      <c r="D66" t="s">
        <v>546</v>
      </c>
      <c r="E66" t="s">
        <v>468</v>
      </c>
      <c r="F66" t="str">
        <f>VLOOKUP(EMPILHADEIRA[[#This Row],[NOME]],'CADASTRO'!A:K,5,0)</f>
        <v>OPERADOR LOGISTICO I</v>
      </c>
      <c r="G66" s="8">
        <v>45770</v>
      </c>
      <c r="H66" s="38">
        <v>365</v>
      </c>
      <c r="I6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IF(G402="01/01/1900", "SEM REGISTRO",
                        IF((G66+H66)&gt;TODAY(), "NO PRAZO", "VENCIDO"
                        )
                    )
                )
            )
        )
    ),"N.A.")</f>
        <v>N.A.</v>
      </c>
      <c r="J66" s="14">
        <f>EMPILHADEIRA[[#This Row],[TREINADO EM]]+EMPILHADEIRA[[#This Row],[VALIDADE]]</f>
        <v>46135</v>
      </c>
      <c r="K66">
        <v>8</v>
      </c>
      <c r="L66" t="s">
        <v>5</v>
      </c>
      <c r="M66" t="str">
        <f>VLOOKUP(EMPILHADEIRA[[#This Row],[NOME]],'CADASTRO'!A:K,6,0)</f>
        <v>DESLIGADO</v>
      </c>
    </row>
    <row r="67" spans="1:13" hidden="1">
      <c r="A67" t="s">
        <v>509</v>
      </c>
      <c r="B67" t="s">
        <v>510</v>
      </c>
      <c r="C67" t="s">
        <v>511</v>
      </c>
      <c r="D67" t="s">
        <v>546</v>
      </c>
      <c r="E67" t="s">
        <v>468</v>
      </c>
      <c r="F67" t="str">
        <f>VLOOKUP(EMPILHADEIRA[[#This Row],[NOME]],'CADASTRO'!A:K,5,0)</f>
        <v>OPERADOR LOGISTICO I</v>
      </c>
      <c r="G67" s="8">
        <v>46126</v>
      </c>
      <c r="H67" s="38">
        <v>365</v>
      </c>
      <c r="I6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IF(G403="01/01/1900", "SEM REGISTRO",
                        IF((G67+H67)&gt;TODAY(), "NO PRAZO", "VENCIDO"
                        )
                    )
                )
            )
        )
    ),"N.A.")</f>
        <v>N.A.</v>
      </c>
      <c r="J67" s="14">
        <f>EMPILHADEIRA[[#This Row],[TREINADO EM]]+EMPILHADEIRA[[#This Row],[VALIDADE]]</f>
        <v>46491</v>
      </c>
      <c r="K67">
        <v>8</v>
      </c>
      <c r="L67" t="s">
        <v>3</v>
      </c>
      <c r="M67" t="str">
        <f>VLOOKUP(EMPILHADEIRA[[#This Row],[NOME]],'CADASTRO'!A:K,6,0)</f>
        <v>DESLIGADO</v>
      </c>
    </row>
    <row r="68" spans="1:13" hidden="1">
      <c r="A68" t="s">
        <v>509</v>
      </c>
      <c r="B68" t="s">
        <v>513</v>
      </c>
      <c r="C68" t="s">
        <v>548</v>
      </c>
      <c r="D68" t="s">
        <v>546</v>
      </c>
      <c r="E68" t="s">
        <v>380</v>
      </c>
      <c r="F68" t="str">
        <f>VLOOKUP(EMPILHADEIRA[[#This Row],[NOME]],'CADASTRO'!A:K,5,0)</f>
        <v>TECNICO ELETRONICO I</v>
      </c>
      <c r="G68" s="8">
        <v>43684</v>
      </c>
      <c r="H68" s="38">
        <v>365</v>
      </c>
      <c r="I6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IF(G404="01/01/1900",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EMPILHADEIRA[[#This Row],[TREINADO EM]]+EMPILHADEIRA[[#This Row],[VALIDADE]]</f>
        <v>44049</v>
      </c>
      <c r="K68">
        <v>16</v>
      </c>
      <c r="L68" t="s">
        <v>5</v>
      </c>
      <c r="M68" t="str">
        <f>VLOOKUP(EMPILHADEIRA[[#This Row],[NOME]],'CADASTRO'!A:K,6,0)</f>
        <v>ATIVO</v>
      </c>
    </row>
    <row r="69" spans="1:13" hidden="1">
      <c r="A69" t="s">
        <v>509</v>
      </c>
      <c r="B69" t="s">
        <v>513</v>
      </c>
      <c r="C69" t="s">
        <v>543</v>
      </c>
      <c r="D69" t="s">
        <v>546</v>
      </c>
      <c r="E69" t="s">
        <v>380</v>
      </c>
      <c r="F69" t="str">
        <f>VLOOKUP(EMPILHADEIRA[[#This Row],[NOME]],'CADASTRO'!A:K,5,0)</f>
        <v>TECNICO ELETRONICO I</v>
      </c>
      <c r="G69" s="8">
        <v>45135</v>
      </c>
      <c r="H69" s="38">
        <v>365</v>
      </c>
      <c r="I6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IF(G405="01/01/1900",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EMPILHADEIRA[[#This Row],[TREINADO EM]]+EMPILHADEIRA[[#This Row],[VALIDADE]]</f>
        <v>45500</v>
      </c>
      <c r="K69">
        <v>8</v>
      </c>
      <c r="L69" t="s">
        <v>5</v>
      </c>
      <c r="M69" t="str">
        <f>VLOOKUP(EMPILHADEIRA[[#This Row],[NOME]],'CADASTRO'!A:K,6,0)</f>
        <v>ATIVO</v>
      </c>
    </row>
    <row r="70" spans="1:13" hidden="1">
      <c r="A70" t="s">
        <v>509</v>
      </c>
      <c r="B70" t="s">
        <v>513</v>
      </c>
      <c r="C70" t="s">
        <v>515</v>
      </c>
      <c r="D70" t="s">
        <v>546</v>
      </c>
      <c r="E70" t="s">
        <v>380</v>
      </c>
      <c r="F70" t="str">
        <f>VLOOKUP(EMPILHADEIRA[[#This Row],[NOME]],'CADASTRO'!A:K,5,0)</f>
        <v>TECNICO ELETRONICO I</v>
      </c>
      <c r="G70" s="8">
        <v>45443</v>
      </c>
      <c r="H70" s="38">
        <v>365</v>
      </c>
      <c r="I7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IF(G406="01/01/1900", "SEM REGISTRO",
                        IF((G70+H70)&gt;TODAY(), "NO PRAZO", "VENCIDO"
                        )
                    )
                )
            )
        )
    ),"N.A.")</f>
        <v>N.A.</v>
      </c>
      <c r="J70" s="14">
        <f>EMPILHADEIRA[[#This Row],[TREINADO EM]]+EMPILHADEIRA[[#This Row],[VALIDADE]]</f>
        <v>45808</v>
      </c>
      <c r="K70">
        <v>8</v>
      </c>
      <c r="L70" t="s">
        <v>1</v>
      </c>
      <c r="M70" t="str">
        <f>VLOOKUP(EMPILHADEIRA[[#This Row],[NOME]],'CADASTRO'!A:K,6,0)</f>
        <v>ATIVO</v>
      </c>
    </row>
    <row r="71" spans="1:13">
      <c r="A71" t="s">
        <v>509</v>
      </c>
      <c r="B71" t="s">
        <v>510</v>
      </c>
      <c r="C71" t="s">
        <v>511</v>
      </c>
      <c r="D71" t="s">
        <v>546</v>
      </c>
      <c r="E71" t="s">
        <v>489</v>
      </c>
      <c r="F71" t="str">
        <f>VLOOKUP(EMPILHADEIRA[[#This Row],[NOME]],'CADASTRO'!A:K,5,0)</f>
        <v>OPERADOR LOGISTICO I</v>
      </c>
      <c r="G71" s="8">
        <v>46260</v>
      </c>
      <c r="H71" s="38">
        <v>365</v>
      </c>
      <c r="I7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IF(G407="01/01/1900", "SEM REGISTRO",
                        IF((G71+H71)&gt;TODAY(), "NO PRAZO", "VENCIDO"
                        )
                    )
                )
            )
        )
    ),"N.A.")</f>
        <v>N.A.</v>
      </c>
      <c r="J71" s="14">
        <f>EMPILHADEIRA[[#This Row],[TREINADO EM]]+EMPILHADEIRA[[#This Row],[VALIDADE]]</f>
        <v>46625</v>
      </c>
      <c r="K71">
        <v>8</v>
      </c>
      <c r="L71" t="s">
        <v>3</v>
      </c>
      <c r="M71" t="str">
        <f>VLOOKUP(EMPILHADEIRA[[#This Row],[NOME]],'CADASTRO'!A:K,6,0)</f>
        <v>DESLIGADO</v>
      </c>
    </row>
    <row r="72" spans="1:13" hidden="1">
      <c r="A72" t="s">
        <v>509</v>
      </c>
      <c r="B72" t="s">
        <v>510</v>
      </c>
      <c r="C72" t="s">
        <v>549</v>
      </c>
      <c r="D72" t="s">
        <v>546</v>
      </c>
      <c r="E72" t="s">
        <v>268</v>
      </c>
      <c r="F72" t="str">
        <f>VLOOKUP(EMPILHADEIRA[[#This Row],[NOME]],'CADASTRO'!A:K,5,0)</f>
        <v>Almoxarife</v>
      </c>
      <c r="G72" s="8">
        <v>45665</v>
      </c>
      <c r="H72" s="38">
        <v>365</v>
      </c>
      <c r="I7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IF(G408="01/01/1900", "SEM REGISTRO",
                        IF((G72+H72)&gt;TODAY(), "NO PRAZO", "VENCIDO"
                        )
                    )
                )
            )
        )
    ),"N.A.")</f>
        <v>N.A.</v>
      </c>
      <c r="J72" s="14">
        <f>EMPILHADEIRA[[#This Row],[TREINADO EM]]+EMPILHADEIRA[[#This Row],[VALIDADE]]</f>
        <v>46030</v>
      </c>
      <c r="K72">
        <v>16</v>
      </c>
      <c r="L72" t="s">
        <v>3</v>
      </c>
      <c r="M72" t="str">
        <f>VLOOKUP(EMPILHADEIRA[[#This Row],[NOME]],'CADASTRO'!A:K,6,0)</f>
        <v>DESLIGADO</v>
      </c>
    </row>
    <row r="73" spans="1:13" hidden="1">
      <c r="A73" t="s">
        <v>509</v>
      </c>
      <c r="B73" t="s">
        <v>513</v>
      </c>
      <c r="C73" t="s">
        <v>515</v>
      </c>
      <c r="D73" t="s">
        <v>546</v>
      </c>
      <c r="E73" t="s">
        <v>277</v>
      </c>
      <c r="F73" t="str">
        <f>VLOOKUP(EMPILHADEIRA[[#This Row],[NOME]],'CADASTRO'!A:K,5,0)</f>
        <v>OPERADOR INDUSTRIAL I</v>
      </c>
      <c r="G73" s="8">
        <v>44750</v>
      </c>
      <c r="H73" s="38">
        <v>365</v>
      </c>
      <c r="I7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IF(G409="01/01/1900", "SEM REGISTRO",
                        IF((G73+H73)&gt;TODAY(), "NO PRAZO", "VENCIDO"
                        )
                    )
                )
            )
        )
    ),"N.A.")</f>
        <v>N.A.</v>
      </c>
      <c r="J73" s="14">
        <f>EMPILHADEIRA[[#This Row],[TREINADO EM]]+EMPILHADEIRA[[#This Row],[VALIDADE]]</f>
        <v>45115</v>
      </c>
      <c r="K73">
        <v>16</v>
      </c>
      <c r="L73" t="s">
        <v>5</v>
      </c>
      <c r="M73" t="str">
        <f>VLOOKUP(EMPILHADEIRA[[#This Row],[NOME]],'CADASTRO'!A:K,6,0)</f>
        <v>DESLIGADO</v>
      </c>
    </row>
    <row r="74" spans="1:13" hidden="1">
      <c r="A74" t="s">
        <v>509</v>
      </c>
      <c r="B74" t="s">
        <v>513</v>
      </c>
      <c r="C74" t="s">
        <v>543</v>
      </c>
      <c r="D74" t="s">
        <v>546</v>
      </c>
      <c r="E74" t="s">
        <v>277</v>
      </c>
      <c r="F74" t="str">
        <f>VLOOKUP(EMPILHADEIRA[[#This Row],[NOME]],'CADASTRO'!A:K,5,0)</f>
        <v>OPERADOR INDUSTRIAL I</v>
      </c>
      <c r="G74" s="8">
        <v>45269</v>
      </c>
      <c r="H74" s="38">
        <v>365</v>
      </c>
      <c r="I7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IF(G410="01/01/1900", "SEM REGISTRO",
                        IF((G74+H74)&gt;TODAY(), "NO PRAZO", "VENCIDO"
                        )
                    )
                )
            )
        )
    ),"N.A.")</f>
        <v>N.A.</v>
      </c>
      <c r="J74" s="14">
        <f>EMPILHADEIRA[[#This Row],[TREINADO EM]]+EMPILHADEIRA[[#This Row],[VALIDADE]]</f>
        <v>45634</v>
      </c>
      <c r="K74">
        <v>8</v>
      </c>
      <c r="L74" t="s">
        <v>3</v>
      </c>
      <c r="M74" t="str">
        <f>VLOOKUP(EMPILHADEIRA[[#This Row],[NOME]],'CADASTRO'!A:K,6,0)</f>
        <v>DESLIGADO</v>
      </c>
    </row>
    <row r="75" spans="1:13" hidden="1">
      <c r="A75" t="s">
        <v>509</v>
      </c>
      <c r="B75" t="s">
        <v>513</v>
      </c>
      <c r="C75" t="s">
        <v>515</v>
      </c>
      <c r="D75" t="s">
        <v>546</v>
      </c>
      <c r="E75" t="s">
        <v>387</v>
      </c>
      <c r="F75" t="str">
        <f>VLOOKUP(EMPILHADEIRA[[#This Row],[NOME]],'CADASTRO'!A:K,5,0)</f>
        <v>OPERADOR INDUSTRIAL III</v>
      </c>
      <c r="G75" s="8">
        <v>44750</v>
      </c>
      <c r="H75" s="38">
        <v>365</v>
      </c>
      <c r="I7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IF(G411="01/01/1900", "SEM REGISTRO",
                        IF((G75+H75)&gt;TODAY(), "NO PRAZO", "VENCIDO"
                        )
                    )
                )
            )
        )
    ),"N.A.")</f>
        <v>N.A.</v>
      </c>
      <c r="J75" s="14">
        <f>EMPILHADEIRA[[#This Row],[TREINADO EM]]+EMPILHADEIRA[[#This Row],[VALIDADE]]</f>
        <v>45115</v>
      </c>
      <c r="K75">
        <v>16</v>
      </c>
      <c r="L75" t="s">
        <v>1</v>
      </c>
      <c r="M75" t="str">
        <f>VLOOKUP(EMPILHADEIRA[[#This Row],[NOME]],'CADASTRO'!A:K,6,0)</f>
        <v>ATIVO</v>
      </c>
    </row>
    <row r="76" spans="1:13" hidden="1">
      <c r="A76" t="s">
        <v>509</v>
      </c>
      <c r="B76" t="s">
        <v>513</v>
      </c>
      <c r="C76" t="s">
        <v>548</v>
      </c>
      <c r="D76" t="s">
        <v>546</v>
      </c>
      <c r="E76" t="s">
        <v>284</v>
      </c>
      <c r="F76" t="str">
        <f>VLOOKUP(EMPILHADEIRA[[#This Row],[NOME]],'CADASTRO'!A:K,5,0)</f>
        <v>OPERADOR INDUSTRIAL II</v>
      </c>
      <c r="G76" s="8">
        <v>43565</v>
      </c>
      <c r="H76" s="38">
        <v>365</v>
      </c>
      <c r="I7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IF(G412="01/01/1900", "SEM REGISTRO",
                        IF((G76+H76)&gt;TODAY(), "NO PRAZO", "VENCIDO"
                        )
                    )
                )
            )
        )
    ),"N.A.")</f>
        <v>N.A.</v>
      </c>
      <c r="J76" s="14">
        <f>EMPILHADEIRA[[#This Row],[TREINADO EM]]+EMPILHADEIRA[[#This Row],[VALIDADE]]</f>
        <v>43930</v>
      </c>
      <c r="K76">
        <v>32</v>
      </c>
      <c r="L76" t="s">
        <v>1</v>
      </c>
      <c r="M76" t="str">
        <f>VLOOKUP(EMPILHADEIRA[[#This Row],[NOME]],'CADASTRO'!A:K,6,0)</f>
        <v>DESLIGADO</v>
      </c>
    </row>
    <row r="77" spans="1:13" hidden="1">
      <c r="A77" t="s">
        <v>509</v>
      </c>
      <c r="B77" t="s">
        <v>510</v>
      </c>
      <c r="C77" t="s">
        <v>547</v>
      </c>
      <c r="D77" t="s">
        <v>546</v>
      </c>
      <c r="E77" t="s">
        <v>392</v>
      </c>
      <c r="F77" t="str">
        <f>VLOOKUP(EMPILHADEIRA[[#This Row],[NOME]],'CADASTRO'!A:K,5,0)</f>
        <v>Almoxarife</v>
      </c>
      <c r="G77" s="8">
        <v>45076</v>
      </c>
      <c r="H77" s="38">
        <v>365</v>
      </c>
      <c r="I7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IF(G413="01/01/1900",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EMPILHADEIRA[[#This Row],[TREINADO EM]]+EMPILHADEIRA[[#This Row],[VALIDADE]]</f>
        <v>45441</v>
      </c>
      <c r="K77">
        <v>8</v>
      </c>
      <c r="L77" t="s">
        <v>5</v>
      </c>
      <c r="M77" t="str">
        <f>VLOOKUP(EMPILHADEIRA[[#This Row],[NOME]],'CADASTRO'!A:K,6,0)</f>
        <v>ATIVO</v>
      </c>
    </row>
    <row r="78" spans="1:13" hidden="1">
      <c r="A78" t="s">
        <v>509</v>
      </c>
      <c r="B78" t="s">
        <v>510</v>
      </c>
      <c r="C78" t="s">
        <v>511</v>
      </c>
      <c r="D78" t="s">
        <v>546</v>
      </c>
      <c r="E78" t="s">
        <v>392</v>
      </c>
      <c r="F78" t="str">
        <f>VLOOKUP(EMPILHADEIRA[[#This Row],[NOME]],'CADASTRO'!A:K,5,0)</f>
        <v>Almoxarife</v>
      </c>
      <c r="G78" s="8">
        <v>45455</v>
      </c>
      <c r="H78" s="38">
        <v>365</v>
      </c>
      <c r="I7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IF(G414="01/01/1900",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EMPILHADEIRA[[#This Row],[TREINADO EM]]+EMPILHADEIRA[[#This Row],[VALIDADE]]</f>
        <v>45820</v>
      </c>
      <c r="K78">
        <v>8</v>
      </c>
      <c r="L78" t="s">
        <v>5</v>
      </c>
      <c r="M78" t="str">
        <f>VLOOKUP(EMPILHADEIRA[[#This Row],[NOME]],'CADASTRO'!A:K,6,0)</f>
        <v>ATIVO</v>
      </c>
    </row>
    <row r="79" spans="1:13" hidden="1">
      <c r="A79" t="s">
        <v>509</v>
      </c>
      <c r="B79" t="s">
        <v>510</v>
      </c>
      <c r="C79" t="s">
        <v>511</v>
      </c>
      <c r="D79" t="s">
        <v>546</v>
      </c>
      <c r="E79" t="s">
        <v>392</v>
      </c>
      <c r="F79" t="str">
        <f>VLOOKUP(EMPILHADEIRA[[#This Row],[NOME]],'CADASTRO'!A:K,5,0)</f>
        <v>Almoxarife</v>
      </c>
      <c r="G79" s="8">
        <v>45784</v>
      </c>
      <c r="H79" s="38">
        <v>365</v>
      </c>
      <c r="I7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IF(G415="01/01/1900",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EMPILHADEIRA[[#This Row],[TREINADO EM]]+EMPILHADEIRA[[#This Row],[VALIDADE]]</f>
        <v>46149</v>
      </c>
      <c r="K79">
        <v>8</v>
      </c>
      <c r="L79" t="s">
        <v>5</v>
      </c>
      <c r="M79" t="str">
        <f>VLOOKUP(EMPILHADEIRA[[#This Row],[NOME]],'CADASTRO'!A:K,6,0)</f>
        <v>ATIVO</v>
      </c>
    </row>
    <row r="80" spans="1:13" hidden="1">
      <c r="A80" t="s">
        <v>509</v>
      </c>
      <c r="B80" t="s">
        <v>510</v>
      </c>
      <c r="C80" t="s">
        <v>511</v>
      </c>
      <c r="D80" t="s">
        <v>546</v>
      </c>
      <c r="E80" t="s">
        <v>392</v>
      </c>
      <c r="F80" t="str">
        <f>VLOOKUP(EMPILHADEIRA[[#This Row],[NOME]],'CADASTRO'!A:K,5,0)</f>
        <v>Almoxarife</v>
      </c>
      <c r="G80" s="8">
        <v>46126</v>
      </c>
      <c r="H80" s="38">
        <v>365</v>
      </c>
      <c r="I8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IF(G416="01/01/1900", "SEM REGISTRO",
                        IF((G80+H80)&gt;TODAY(), "NO PRAZO", "VENCIDO"
                        )
                    )
                )
            )
        )
    ),"N.A.")</f>
        <v>NO PRAZO</v>
      </c>
      <c r="J80" s="14">
        <f>EMPILHADEIRA[[#This Row],[TREINADO EM]]+EMPILHADEIRA[[#This Row],[VALIDADE]]</f>
        <v>46491</v>
      </c>
      <c r="K80">
        <v>8</v>
      </c>
      <c r="L80" t="s">
        <v>3</v>
      </c>
      <c r="M80" t="str">
        <f>VLOOKUP(EMPILHADEIRA[[#This Row],[NOME]],'CADASTRO'!A:K,6,0)</f>
        <v>ATIVO</v>
      </c>
    </row>
    <row r="81" spans="1:13" hidden="1">
      <c r="A81" t="s">
        <v>509</v>
      </c>
      <c r="B81" t="s">
        <v>513</v>
      </c>
      <c r="C81" t="s">
        <v>543</v>
      </c>
      <c r="D81" t="s">
        <v>546</v>
      </c>
      <c r="E81" t="s">
        <v>294</v>
      </c>
      <c r="F81" t="str">
        <f>VLOOKUP(EMPILHADEIRA[[#This Row],[NOME]],'CADASTRO'!A:K,5,0)</f>
        <v>OPERADOR INDUSTRIAL I</v>
      </c>
      <c r="G81" s="8">
        <v>45269</v>
      </c>
      <c r="H81" s="38">
        <v>365</v>
      </c>
      <c r="I8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IF(G417="01/01/1900", "SEM REGISTRO",
                        IF((G81+H81)&gt;TODAY(), "NO PRAZO", "VENCIDO"
                        )
                    )
                )
            )
        )
    ),"N.A.")</f>
        <v>N.A.</v>
      </c>
      <c r="J81" s="14">
        <f>EMPILHADEIRA[[#This Row],[TREINADO EM]]+EMPILHADEIRA[[#This Row],[VALIDADE]]</f>
        <v>45634</v>
      </c>
      <c r="K81">
        <v>8</v>
      </c>
      <c r="L81" t="s">
        <v>3</v>
      </c>
      <c r="M81" t="str">
        <f>VLOOKUP(EMPILHADEIRA[[#This Row],[NOME]],'CADASTRO'!A:K,6,0)</f>
        <v>DESLIGADO</v>
      </c>
    </row>
    <row r="82" spans="1:13" hidden="1">
      <c r="A82" t="s">
        <v>509</v>
      </c>
      <c r="B82" t="s">
        <v>510</v>
      </c>
      <c r="C82" t="s">
        <v>547</v>
      </c>
      <c r="D82" t="s">
        <v>546</v>
      </c>
      <c r="E82" t="s">
        <v>394</v>
      </c>
      <c r="F82" t="str">
        <f>VLOOKUP(EMPILHADEIRA[[#This Row],[NOME]],'CADASTRO'!A:K,5,0)</f>
        <v>OPERADOR INDUSTRIAL I</v>
      </c>
      <c r="G82" s="8">
        <v>45076</v>
      </c>
      <c r="H82" s="38">
        <v>365</v>
      </c>
      <c r="I8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IF(G418="01/01/1900",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EMPILHADEIRA[[#This Row],[TREINADO EM]]+EMPILHADEIRA[[#This Row],[VALIDADE]]</f>
        <v>45441</v>
      </c>
      <c r="K82">
        <v>8</v>
      </c>
      <c r="L82" t="s">
        <v>5</v>
      </c>
      <c r="M82" t="str">
        <f>VLOOKUP(EMPILHADEIRA[[#This Row],[NOME]],'CADASTRO'!A:K,6,0)</f>
        <v>ATIVO</v>
      </c>
    </row>
    <row r="83" spans="1:13" hidden="1">
      <c r="A83" t="s">
        <v>509</v>
      </c>
      <c r="B83" t="s">
        <v>513</v>
      </c>
      <c r="C83" t="s">
        <v>548</v>
      </c>
      <c r="D83" t="s">
        <v>546</v>
      </c>
      <c r="E83" t="s">
        <v>394</v>
      </c>
      <c r="F83" t="str">
        <f>VLOOKUP(EMPILHADEIRA[[#This Row],[NOME]],'CADASTRO'!A:K,5,0)</f>
        <v>OPERADOR INDUSTRIAL I</v>
      </c>
      <c r="G83" s="8">
        <v>43007</v>
      </c>
      <c r="H83" s="38">
        <v>365</v>
      </c>
      <c r="I8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IF(G419="01/01/1900",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EMPILHADEIRA[[#This Row],[TREINADO EM]]+EMPILHADEIRA[[#This Row],[VALIDADE]]</f>
        <v>43372</v>
      </c>
      <c r="K83">
        <v>8</v>
      </c>
      <c r="L83" t="s">
        <v>5</v>
      </c>
      <c r="M83" t="str">
        <f>VLOOKUP(EMPILHADEIRA[[#This Row],[NOME]],'CADASTRO'!A:K,6,0)</f>
        <v>ATIVO</v>
      </c>
    </row>
    <row r="84" spans="1:13" hidden="1">
      <c r="A84" t="s">
        <v>509</v>
      </c>
      <c r="B84" t="s">
        <v>513</v>
      </c>
      <c r="C84" t="s">
        <v>515</v>
      </c>
      <c r="D84" t="s">
        <v>546</v>
      </c>
      <c r="E84" t="s">
        <v>394</v>
      </c>
      <c r="F84" t="str">
        <f>VLOOKUP(EMPILHADEIRA[[#This Row],[NOME]],'CADASTRO'!A:K,5,0)</f>
        <v>OPERADOR INDUSTRIAL I</v>
      </c>
      <c r="G84" s="26">
        <v>44804</v>
      </c>
      <c r="H84" s="38">
        <v>365</v>
      </c>
      <c r="I8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IF(G420="01/01/1900",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EMPILHADEIRA[[#This Row],[TREINADO EM]]+EMPILHADEIRA[[#This Row],[VALIDADE]]</f>
        <v>45169</v>
      </c>
      <c r="K84">
        <v>8</v>
      </c>
      <c r="L84" t="s">
        <v>5</v>
      </c>
      <c r="M84" t="str">
        <f>VLOOKUP(EMPILHADEIRA[[#This Row],[NOME]],'CADASTRO'!A:K,6,0)</f>
        <v>ATIVO</v>
      </c>
    </row>
    <row r="85" spans="1:13" hidden="1">
      <c r="A85" t="s">
        <v>509</v>
      </c>
      <c r="B85" t="s">
        <v>513</v>
      </c>
      <c r="C85" t="s">
        <v>515</v>
      </c>
      <c r="D85" t="s">
        <v>546</v>
      </c>
      <c r="E85" t="s">
        <v>394</v>
      </c>
      <c r="F85" t="str">
        <f>VLOOKUP(EMPILHADEIRA[[#This Row],[NOME]],'CADASTRO'!A:K,5,0)</f>
        <v>OPERADOR INDUSTRIAL I</v>
      </c>
      <c r="G85" s="26">
        <v>45443</v>
      </c>
      <c r="H85" s="38">
        <v>365</v>
      </c>
      <c r="I8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IF(G421="01/01/1900",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EMPILHADEIRA[[#This Row],[TREINADO EM]]+EMPILHADEIRA[[#This Row],[VALIDADE]]</f>
        <v>45808</v>
      </c>
      <c r="K85">
        <v>8</v>
      </c>
      <c r="L85" t="s">
        <v>5</v>
      </c>
      <c r="M85" t="str">
        <f>VLOOKUP(EMPILHADEIRA[[#This Row],[NOME]],'CADASTRO'!A:K,6,0)</f>
        <v>ATIVO</v>
      </c>
    </row>
    <row r="86" spans="1:13" hidden="1">
      <c r="A86" t="s">
        <v>509</v>
      </c>
      <c r="B86" t="s">
        <v>510</v>
      </c>
      <c r="C86" t="s">
        <v>511</v>
      </c>
      <c r="D86" t="s">
        <v>546</v>
      </c>
      <c r="E86" t="s">
        <v>394</v>
      </c>
      <c r="F86" t="str">
        <f>VLOOKUP(EMPILHADEIRA[[#This Row],[NOME]],'CADASTRO'!A:K,5,0)</f>
        <v>OPERADOR INDUSTRIAL I</v>
      </c>
      <c r="G86" s="26">
        <v>45804</v>
      </c>
      <c r="H86" s="38">
        <v>365</v>
      </c>
      <c r="I8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IF(G422="01/01/1900",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EMPILHADEIRA[[#This Row],[TREINADO EM]]+EMPILHADEIRA[[#This Row],[VALIDADE]]</f>
        <v>46169</v>
      </c>
      <c r="K86">
        <v>8</v>
      </c>
      <c r="L86" t="s">
        <v>5</v>
      </c>
      <c r="M86" t="str">
        <f>VLOOKUP(EMPILHADEIRA[[#This Row],[NOME]],'CADASTRO'!A:K,6,0)</f>
        <v>ATIVO</v>
      </c>
    </row>
    <row r="87" spans="1:13" hidden="1">
      <c r="A87" t="s">
        <v>509</v>
      </c>
      <c r="B87" t="s">
        <v>513</v>
      </c>
      <c r="C87" t="s">
        <v>548</v>
      </c>
      <c r="D87" t="s">
        <v>546</v>
      </c>
      <c r="E87" t="s">
        <v>394</v>
      </c>
      <c r="F87" t="str">
        <f>VLOOKUP(EMPILHADEIRA[[#This Row],[NOME]],'CADASTRO'!A:K,5,0)</f>
        <v>OPERADOR INDUSTRIAL I</v>
      </c>
      <c r="G87" s="26">
        <v>46142</v>
      </c>
      <c r="H87" s="38">
        <v>365</v>
      </c>
      <c r="I8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IF(G423="01/01/1900",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EMPILHADEIRA[[#This Row],[TREINADO EM]]+EMPILHADEIRA[[#This Row],[VALIDADE]]</f>
        <v>46507</v>
      </c>
      <c r="K87">
        <v>8</v>
      </c>
      <c r="L87" t="s">
        <v>3</v>
      </c>
      <c r="M87" t="str">
        <f>VLOOKUP(EMPILHADEIRA[[#This Row],[NOME]],'CADASTRO'!A:K,6,0)</f>
        <v>ATIVO</v>
      </c>
    </row>
    <row r="88" spans="1:13" hidden="1">
      <c r="A88" t="s">
        <v>509</v>
      </c>
      <c r="B88" t="s">
        <v>513</v>
      </c>
      <c r="C88" t="s">
        <v>548</v>
      </c>
      <c r="D88" t="s">
        <v>546</v>
      </c>
      <c r="E88" t="s">
        <v>324</v>
      </c>
      <c r="F88" t="str">
        <f>VLOOKUP(EMPILHADEIRA[[#This Row],[NOME]],'CADASTRO'!A:K,5,0)</f>
        <v>LIDER DE TURNO</v>
      </c>
      <c r="G88" s="26">
        <v>43684</v>
      </c>
      <c r="H88" s="38">
        <v>365</v>
      </c>
      <c r="I8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IF(G424="01/01/1900", "SEM REGISTRO",
                        IF((G88+H88)&gt;TODAY(), "NO PRAZO", "VENCIDO"
                        )
                    )
                )
            )
        )
    ),"N.A.")</f>
        <v>N.A.</v>
      </c>
      <c r="J88" s="14">
        <f>EMPILHADEIRA[[#This Row],[TREINADO EM]]+EMPILHADEIRA[[#This Row],[VALIDADE]]</f>
        <v>44049</v>
      </c>
      <c r="K88">
        <v>16</v>
      </c>
      <c r="L88" t="s">
        <v>1</v>
      </c>
      <c r="M88" t="str">
        <f>VLOOKUP(EMPILHADEIRA[[#This Row],[NOME]],'CADASTRO'!A:K,6,0)</f>
        <v>ATIVO</v>
      </c>
    </row>
    <row r="89" spans="1:13" hidden="1">
      <c r="A89" t="s">
        <v>509</v>
      </c>
      <c r="B89" t="s">
        <v>513</v>
      </c>
      <c r="C89" t="s">
        <v>515</v>
      </c>
      <c r="D89" t="s">
        <v>546</v>
      </c>
      <c r="E89" t="s">
        <v>164</v>
      </c>
      <c r="F89" t="str">
        <f>VLOOKUP(EMPILHADEIRA[[#This Row],[NOME]],'CADASTRO'!A:K,5,0)</f>
        <v>OPERADOR INDUSTRIAL II</v>
      </c>
      <c r="G89" s="26">
        <v>44722</v>
      </c>
      <c r="H89" s="38">
        <v>365</v>
      </c>
      <c r="I8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IF(G425="01/01/1900", "SEM REGISTRO",
                        IF((G89+H89)&gt;TODAY(), "NO PRAZO", "VENCIDO"
                        )
                    )
                )
            )
        )
    ),"N.A.")</f>
        <v>N.A.</v>
      </c>
      <c r="J89" s="14">
        <f>EMPILHADEIRA[[#This Row],[TREINADO EM]]+EMPILHADEIRA[[#This Row],[VALIDADE]]</f>
        <v>45087</v>
      </c>
      <c r="K89">
        <v>16</v>
      </c>
      <c r="L89" t="s">
        <v>1</v>
      </c>
      <c r="M89" t="str">
        <f>VLOOKUP(EMPILHADEIRA[[#This Row],[NOME]],'CADASTRO'!A:K,6,0)</f>
        <v>DESLIGADO</v>
      </c>
    </row>
    <row r="90" spans="1:13" hidden="1">
      <c r="A90" t="s">
        <v>509</v>
      </c>
      <c r="B90" t="s">
        <v>510</v>
      </c>
      <c r="C90" t="s">
        <v>547</v>
      </c>
      <c r="D90" t="s">
        <v>546</v>
      </c>
      <c r="E90" t="s">
        <v>400</v>
      </c>
      <c r="F90" t="str">
        <f>VLOOKUP(EMPILHADEIRA[[#This Row],[NOME]],'CADASTRO'!A:K,5,0)</f>
        <v>TECNICO MECANICO III</v>
      </c>
      <c r="G90" s="26">
        <v>45076</v>
      </c>
      <c r="H90" s="38">
        <v>365</v>
      </c>
      <c r="I9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IF(G426="01/01/1900",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EMPILHADEIRA[[#This Row],[TREINADO EM]]+EMPILHADEIRA[[#This Row],[VALIDADE]]</f>
        <v>45441</v>
      </c>
      <c r="K90">
        <v>8</v>
      </c>
      <c r="L90" t="s">
        <v>5</v>
      </c>
      <c r="M90" t="str">
        <f>VLOOKUP(EMPILHADEIRA[[#This Row],[NOME]],'CADASTRO'!A:K,6,0)</f>
        <v>ATIVO</v>
      </c>
    </row>
    <row r="91" spans="1:13" hidden="1">
      <c r="A91" t="s">
        <v>509</v>
      </c>
      <c r="B91" t="s">
        <v>513</v>
      </c>
      <c r="C91" t="s">
        <v>515</v>
      </c>
      <c r="D91" t="s">
        <v>546</v>
      </c>
      <c r="E91" t="s">
        <v>400</v>
      </c>
      <c r="F91" t="str">
        <f>VLOOKUP(EMPILHADEIRA[[#This Row],[NOME]],'CADASTRO'!A:K,5,0)</f>
        <v>TECNICO MECANICO III</v>
      </c>
      <c r="G91" s="26">
        <v>44722</v>
      </c>
      <c r="H91" s="38">
        <v>365</v>
      </c>
      <c r="I9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IF(G427="01/01/1900",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EMPILHADEIRA[[#This Row],[TREINADO EM]]+EMPILHADEIRA[[#This Row],[VALIDADE]]</f>
        <v>45087</v>
      </c>
      <c r="K91">
        <v>16</v>
      </c>
      <c r="L91" t="s">
        <v>5</v>
      </c>
      <c r="M91" t="str">
        <f>VLOOKUP(EMPILHADEIRA[[#This Row],[NOME]],'CADASTRO'!A:K,6,0)</f>
        <v>ATIVO</v>
      </c>
    </row>
    <row r="92" spans="1:13" hidden="1">
      <c r="A92" t="s">
        <v>509</v>
      </c>
      <c r="B92" t="s">
        <v>510</v>
      </c>
      <c r="C92" t="s">
        <v>511</v>
      </c>
      <c r="D92" t="s">
        <v>546</v>
      </c>
      <c r="E92" t="s">
        <v>400</v>
      </c>
      <c r="F92" t="str">
        <f>VLOOKUP(EMPILHADEIRA[[#This Row],[NOME]],'CADASTRO'!A:K,5,0)</f>
        <v>TECNICO MECANICO III</v>
      </c>
      <c r="G92" s="26">
        <v>45435</v>
      </c>
      <c r="H92" s="38">
        <v>365</v>
      </c>
      <c r="I9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IF(G428="01/01/1900",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EMPILHADEIRA[[#This Row],[TREINADO EM]]+EMPILHADEIRA[[#This Row],[VALIDADE]]</f>
        <v>45800</v>
      </c>
      <c r="K92">
        <v>11</v>
      </c>
      <c r="L92" t="s">
        <v>5</v>
      </c>
      <c r="M92" t="str">
        <f>VLOOKUP(EMPILHADEIRA[[#This Row],[NOME]],'CADASTRO'!A:K,6,0)</f>
        <v>ATIVO</v>
      </c>
    </row>
    <row r="93" spans="1:13">
      <c r="A93" t="s">
        <v>509</v>
      </c>
      <c r="B93" t="s">
        <v>510</v>
      </c>
      <c r="C93" t="s">
        <v>511</v>
      </c>
      <c r="D93" t="s">
        <v>546</v>
      </c>
      <c r="E93" t="s">
        <v>486</v>
      </c>
      <c r="F93" t="str">
        <f>VLOOKUP(EMPILHADEIRA[[#This Row],[NOME]],'CADASTRO'!A:K,5,0)</f>
        <v>OPERADOR INDUSTRIAL I</v>
      </c>
      <c r="G93" s="26">
        <v>46260</v>
      </c>
      <c r="H93" s="38">
        <v>365</v>
      </c>
      <c r="I9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IF(G429="01/01/1900", "SEM REGISTRO",
                        IF((G93+H93)&gt;TODAY(), "NO PRAZO", "VENCIDO"
                        )
                    )
                )
            )
        )
    ),"N.A.")</f>
        <v>NO PRAZO</v>
      </c>
      <c r="J93" s="14">
        <f>EMPILHADEIRA[[#This Row],[TREINADO EM]]+EMPILHADEIRA[[#This Row],[VALIDADE]]</f>
        <v>46625</v>
      </c>
      <c r="K93">
        <v>8</v>
      </c>
      <c r="L93" t="s">
        <v>3</v>
      </c>
      <c r="M93" t="str">
        <f>VLOOKUP(EMPILHADEIRA[[#This Row],[NOME]],'CADASTRO'!A:K,6,0)</f>
        <v>ATIVO</v>
      </c>
    </row>
    <row r="94" spans="1:13" hidden="1">
      <c r="A94" t="s">
        <v>509</v>
      </c>
      <c r="B94" t="s">
        <v>513</v>
      </c>
      <c r="C94" t="s">
        <v>543</v>
      </c>
      <c r="D94" t="s">
        <v>546</v>
      </c>
      <c r="E94" t="s">
        <v>403</v>
      </c>
      <c r="F94" t="str">
        <f>VLOOKUP(EMPILHADEIRA[[#This Row],[NOME]],'CADASTRO'!A:K,5,0)</f>
        <v>OPERADOR INDUSTRIAL I</v>
      </c>
      <c r="G94" s="26">
        <v>45254</v>
      </c>
      <c r="H94" s="38">
        <v>365</v>
      </c>
      <c r="I9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IF(G430="01/01/1900",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EMPILHADEIRA[[#This Row],[TREINADO EM]]+EMPILHADEIRA[[#This Row],[VALIDADE]]</f>
        <v>45619</v>
      </c>
      <c r="K94">
        <v>8</v>
      </c>
      <c r="L94" t="s">
        <v>5</v>
      </c>
      <c r="M94" t="str">
        <f>VLOOKUP(EMPILHADEIRA[[#This Row],[NOME]],'CADASTRO'!A:K,6,0)</f>
        <v>ATIVO</v>
      </c>
    </row>
    <row r="95" spans="1:13" hidden="1">
      <c r="A95" t="s">
        <v>509</v>
      </c>
      <c r="B95" t="s">
        <v>510</v>
      </c>
      <c r="C95" t="s">
        <v>511</v>
      </c>
      <c r="D95" t="s">
        <v>546</v>
      </c>
      <c r="E95" t="s">
        <v>403</v>
      </c>
      <c r="F95" t="str">
        <f>VLOOKUP(EMPILHADEIRA[[#This Row],[NOME]],'CADASTRO'!A:K,5,0)</f>
        <v>OPERADOR INDUSTRIAL I</v>
      </c>
      <c r="G95" s="26">
        <v>45579</v>
      </c>
      <c r="H95" s="38">
        <v>365</v>
      </c>
      <c r="I9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IF(G431="01/01/1900",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EMPILHADEIRA[[#This Row],[TREINADO EM]]+EMPILHADEIRA[[#This Row],[VALIDADE]]</f>
        <v>45944</v>
      </c>
      <c r="K95">
        <v>8</v>
      </c>
      <c r="L95" t="s">
        <v>5</v>
      </c>
      <c r="M95" t="str">
        <f>VLOOKUP(EMPILHADEIRA[[#This Row],[NOME]],'CADASTRO'!A:K,6,0)</f>
        <v>ATIVO</v>
      </c>
    </row>
    <row r="96" spans="1:13" hidden="1">
      <c r="A96" t="s">
        <v>509</v>
      </c>
      <c r="B96" t="s">
        <v>510</v>
      </c>
      <c r="C96" t="s">
        <v>511</v>
      </c>
      <c r="D96" t="s">
        <v>546</v>
      </c>
      <c r="E96" t="s">
        <v>403</v>
      </c>
      <c r="F96" t="str">
        <f>VLOOKUP(EMPILHADEIRA[[#This Row],[NOME]],'CADASTRO'!A:K,5,0)</f>
        <v>OPERADOR INDUSTRIAL I</v>
      </c>
      <c r="G96" s="26">
        <v>45940</v>
      </c>
      <c r="H96" s="38">
        <v>365</v>
      </c>
      <c r="I9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IF(G432="01/01/1900",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EMPILHADEIRA[[#This Row],[TREINADO EM]]+EMPILHADEIRA[[#This Row],[VALIDADE]]</f>
        <v>46305</v>
      </c>
      <c r="K96">
        <v>8</v>
      </c>
      <c r="L96" t="s">
        <v>5</v>
      </c>
      <c r="M96" t="str">
        <f>VLOOKUP(EMPILHADEIRA[[#This Row],[NOME]],'CADASTRO'!A:K,6,0)</f>
        <v>ATIVO</v>
      </c>
    </row>
    <row r="97" spans="1:13" hidden="1">
      <c r="A97" t="s">
        <v>509</v>
      </c>
      <c r="B97" t="s">
        <v>510</v>
      </c>
      <c r="C97" t="s">
        <v>511</v>
      </c>
      <c r="D97" t="s">
        <v>546</v>
      </c>
      <c r="E97" t="s">
        <v>403</v>
      </c>
      <c r="F97" t="str">
        <f>VLOOKUP(EMPILHADEIRA[[#This Row],[NOME]],'CADASTRO'!A:K,5,0)</f>
        <v>OPERADOR INDUSTRIAL I</v>
      </c>
      <c r="G97" s="26">
        <v>46300</v>
      </c>
      <c r="H97" s="38">
        <v>365</v>
      </c>
      <c r="I9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IF(G433="01/01/1900",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EMPILHADEIRA[[#This Row],[TREINADO EM]]+EMPILHADEIRA[[#This Row],[VALIDADE]]</f>
        <v>46665</v>
      </c>
      <c r="K97">
        <v>8</v>
      </c>
      <c r="L97" t="s">
        <v>3</v>
      </c>
      <c r="M97" t="str">
        <f>VLOOKUP(EMPILHADEIRA[[#This Row],[NOME]],'CADASTRO'!A:K,6,0)</f>
        <v>ATIVO</v>
      </c>
    </row>
    <row r="98" spans="1:13" hidden="1">
      <c r="A98" t="s">
        <v>509</v>
      </c>
      <c r="B98" t="s">
        <v>513</v>
      </c>
      <c r="C98" t="s">
        <v>515</v>
      </c>
      <c r="D98" t="s">
        <v>546</v>
      </c>
      <c r="E98" t="s">
        <v>406</v>
      </c>
      <c r="F98" t="str">
        <f>VLOOKUP(EMPILHADEIRA[[#This Row],[NOME]],'CADASTRO'!A:K,5,0)</f>
        <v>OPERADOR LOGISTICO II</v>
      </c>
      <c r="G98" s="26">
        <v>44930</v>
      </c>
      <c r="H98" s="38">
        <v>365</v>
      </c>
      <c r="I9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IF(G434="01/01/1900",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EMPILHADEIRA[[#This Row],[TREINADO EM]]+EMPILHADEIRA[[#This Row],[VALIDADE]]</f>
        <v>45295</v>
      </c>
      <c r="K98">
        <v>8</v>
      </c>
      <c r="L98" t="s">
        <v>5</v>
      </c>
      <c r="M98" t="str">
        <f>VLOOKUP(EMPILHADEIRA[[#This Row],[NOME]],'CADASTRO'!A:K,6,0)</f>
        <v>ATIVO</v>
      </c>
    </row>
    <row r="99" spans="1:13" hidden="1">
      <c r="A99" t="s">
        <v>509</v>
      </c>
      <c r="B99" t="s">
        <v>513</v>
      </c>
      <c r="C99" t="s">
        <v>548</v>
      </c>
      <c r="D99" t="s">
        <v>546</v>
      </c>
      <c r="E99" t="s">
        <v>406</v>
      </c>
      <c r="F99" t="str">
        <f>VLOOKUP(EMPILHADEIRA[[#This Row],[NOME]],'CADASTRO'!A:K,5,0)</f>
        <v>OPERADOR LOGISTICO II</v>
      </c>
      <c r="G99" s="26">
        <v>43116</v>
      </c>
      <c r="H99" s="38">
        <v>365</v>
      </c>
      <c r="I9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IF(G435="01/01/1900",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EMPILHADEIRA[[#This Row],[TREINADO EM]]+EMPILHADEIRA[[#This Row],[VALIDADE]]</f>
        <v>43481</v>
      </c>
      <c r="K99">
        <v>16</v>
      </c>
      <c r="L99" t="s">
        <v>5</v>
      </c>
      <c r="M99" t="str">
        <f>VLOOKUP(EMPILHADEIRA[[#This Row],[NOME]],'CADASTRO'!A:K,6,0)</f>
        <v>ATIVO</v>
      </c>
    </row>
    <row r="100" spans="1:13" hidden="1">
      <c r="A100" t="s">
        <v>509</v>
      </c>
      <c r="B100" t="s">
        <v>513</v>
      </c>
      <c r="C100" t="s">
        <v>543</v>
      </c>
      <c r="D100" t="s">
        <v>546</v>
      </c>
      <c r="E100" t="s">
        <v>406</v>
      </c>
      <c r="F100" t="str">
        <f>VLOOKUP(EMPILHADEIRA[[#This Row],[NOME]],'CADASTRO'!A:K,5,0)</f>
        <v>OPERADOR LOGISTICO II</v>
      </c>
      <c r="G100" s="26">
        <v>45269</v>
      </c>
      <c r="H100" s="38">
        <v>365</v>
      </c>
      <c r="I10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IF(G436="01/01/1900",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EMPILHADEIRA[[#This Row],[TREINADO EM]]+EMPILHADEIRA[[#This Row],[VALIDADE]]</f>
        <v>45634</v>
      </c>
      <c r="K100">
        <v>8</v>
      </c>
      <c r="L100" t="s">
        <v>5</v>
      </c>
      <c r="M100" t="str">
        <f>VLOOKUP(EMPILHADEIRA[[#This Row],[NOME]],'CADASTRO'!A:K,6,0)</f>
        <v>ATIVO</v>
      </c>
    </row>
    <row r="101" spans="1:13" hidden="1">
      <c r="A101" t="s">
        <v>509</v>
      </c>
      <c r="B101" t="s">
        <v>510</v>
      </c>
      <c r="C101" t="s">
        <v>511</v>
      </c>
      <c r="D101" t="s">
        <v>546</v>
      </c>
      <c r="E101" t="s">
        <v>406</v>
      </c>
      <c r="F101" t="str">
        <f>VLOOKUP(EMPILHADEIRA[[#This Row],[NOME]],'CADASTRO'!A:K,5,0)</f>
        <v>OPERADOR LOGISTICO II</v>
      </c>
      <c r="G101" s="26">
        <v>45579</v>
      </c>
      <c r="H101" s="38">
        <v>365</v>
      </c>
      <c r="I10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IF(G437="01/01/1900",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EMPILHADEIRA[[#This Row],[TREINADO EM]]+EMPILHADEIRA[[#This Row],[VALIDADE]]</f>
        <v>45944</v>
      </c>
      <c r="K101">
        <v>8</v>
      </c>
      <c r="L101" t="s">
        <v>5</v>
      </c>
      <c r="M101" t="str">
        <f>VLOOKUP(EMPILHADEIRA[[#This Row],[NOME]],'CADASTRO'!A:K,6,0)</f>
        <v>ATIVO</v>
      </c>
    </row>
    <row r="102" spans="1:13" hidden="1">
      <c r="A102" t="s">
        <v>509</v>
      </c>
      <c r="B102" t="s">
        <v>510</v>
      </c>
      <c r="C102" t="s">
        <v>511</v>
      </c>
      <c r="D102" t="s">
        <v>546</v>
      </c>
      <c r="E102" t="s">
        <v>406</v>
      </c>
      <c r="F102" t="str">
        <f>VLOOKUP(EMPILHADEIRA[[#This Row],[NOME]],'CADASTRO'!A:K,5,0)</f>
        <v>OPERADOR LOGISTICO II</v>
      </c>
      <c r="G102" s="26">
        <v>45953</v>
      </c>
      <c r="H102" s="38">
        <v>365</v>
      </c>
      <c r="I10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IF(G438="01/01/1900",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EMPILHADEIRA[[#This Row],[TREINADO EM]]+EMPILHADEIRA[[#This Row],[VALIDADE]]</f>
        <v>46318</v>
      </c>
      <c r="K102">
        <v>8</v>
      </c>
      <c r="L102" t="s">
        <v>5</v>
      </c>
      <c r="M102" t="str">
        <f>VLOOKUP(EMPILHADEIRA[[#This Row],[NOME]],'CADASTRO'!A:K,6,0)</f>
        <v>ATIVO</v>
      </c>
    </row>
    <row r="103" spans="1:13" hidden="1">
      <c r="A103" t="s">
        <v>509</v>
      </c>
      <c r="B103" t="s">
        <v>510</v>
      </c>
      <c r="C103" t="s">
        <v>511</v>
      </c>
      <c r="D103" t="s">
        <v>546</v>
      </c>
      <c r="E103" t="s">
        <v>406</v>
      </c>
      <c r="F103" t="str">
        <f>VLOOKUP(EMPILHADEIRA[[#This Row],[NOME]],'CADASTRO'!A:K,5,0)</f>
        <v>OPERADOR LOGISTICO II</v>
      </c>
      <c r="G103" s="26">
        <v>46300</v>
      </c>
      <c r="H103" s="38">
        <v>365</v>
      </c>
      <c r="I10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IF(G439="01/01/1900", "SEM REGISTRO",
                        IF((G103+H103)&gt;TODAY(), "NO PRAZO", "VENCIDO"
                        )
                    )
                )
            )
        )
    ),"N.A.")</f>
        <v>NO PRAZO</v>
      </c>
      <c r="J103" s="14">
        <f>EMPILHADEIRA[[#This Row],[TREINADO EM]]+EMPILHADEIRA[[#This Row],[VALIDADE]]</f>
        <v>46665</v>
      </c>
      <c r="K103">
        <v>8</v>
      </c>
      <c r="L103" t="s">
        <v>3</v>
      </c>
      <c r="M103" t="str">
        <f>VLOOKUP(EMPILHADEIRA[[#This Row],[NOME]],'CADASTRO'!A:K,6,0)</f>
        <v>ATIVO</v>
      </c>
    </row>
    <row r="104" spans="1:13" hidden="1">
      <c r="A104" t="s">
        <v>509</v>
      </c>
      <c r="B104" t="s">
        <v>510</v>
      </c>
      <c r="C104" t="s">
        <v>511</v>
      </c>
      <c r="D104" t="s">
        <v>546</v>
      </c>
      <c r="E104" t="s">
        <v>152</v>
      </c>
      <c r="F104" t="str">
        <f>VLOOKUP(EMPILHADEIRA[[#This Row],[NOME]],'CADASTRO'!A:K,5,0)</f>
        <v>OPERADOR LOGISTICO I</v>
      </c>
      <c r="G104" s="26">
        <v>45404</v>
      </c>
      <c r="H104" s="38">
        <v>365</v>
      </c>
      <c r="I10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IF(G440="01/01/1900",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EMPILHADEIRA[[#This Row],[TREINADO EM]]+EMPILHADEIRA[[#This Row],[VALIDADE]]</f>
        <v>45769</v>
      </c>
      <c r="K104">
        <v>16</v>
      </c>
      <c r="L104" t="s">
        <v>3</v>
      </c>
      <c r="M104" t="str">
        <f>VLOOKUP(EMPILHADEIRA[[#This Row],[NOME]],'CADASTRO'!A:K,6,0)</f>
        <v>DESLIGADO</v>
      </c>
    </row>
    <row r="105" spans="1:13" hidden="1">
      <c r="A105" t="s">
        <v>509</v>
      </c>
      <c r="B105" t="s">
        <v>513</v>
      </c>
      <c r="C105" t="s">
        <v>515</v>
      </c>
      <c r="D105" t="s">
        <v>546</v>
      </c>
      <c r="E105" t="s">
        <v>150</v>
      </c>
      <c r="F105" t="str">
        <f>VLOOKUP(EMPILHADEIRA[[#This Row],[NOME]],'CADASTRO'!A:K,5,0)</f>
        <v>TECNICO MECANICO II</v>
      </c>
      <c r="G105" s="26">
        <v>44930</v>
      </c>
      <c r="H105" s="38">
        <v>365</v>
      </c>
      <c r="I10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IF(G441="01/01/1900",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EMPILHADEIRA[[#This Row],[TREINADO EM]]+EMPILHADEIRA[[#This Row],[VALIDADE]]</f>
        <v>45295</v>
      </c>
      <c r="K105">
        <v>8</v>
      </c>
      <c r="L105" t="s">
        <v>5</v>
      </c>
      <c r="M105" t="str">
        <f>VLOOKUP(EMPILHADEIRA[[#This Row],[NOME]],'CADASTRO'!A:K,6,0)</f>
        <v>DESLIGADO</v>
      </c>
    </row>
    <row r="106" spans="1:13" hidden="1">
      <c r="A106" t="s">
        <v>509</v>
      </c>
      <c r="B106" t="s">
        <v>510</v>
      </c>
      <c r="C106" t="s">
        <v>511</v>
      </c>
      <c r="D106" t="s">
        <v>546</v>
      </c>
      <c r="E106" t="s">
        <v>150</v>
      </c>
      <c r="F106" t="str">
        <f>VLOOKUP(EMPILHADEIRA[[#This Row],[NOME]],'CADASTRO'!A:K,5,0)</f>
        <v>TECNICO MECANICO II</v>
      </c>
      <c r="G106" s="26">
        <v>45320</v>
      </c>
      <c r="H106" s="38">
        <v>365</v>
      </c>
      <c r="I10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IF(G442="01/01/1900",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EMPILHADEIRA[[#This Row],[TREINADO EM]]+EMPILHADEIRA[[#This Row],[VALIDADE]]</f>
        <v>45685</v>
      </c>
      <c r="K106">
        <v>8</v>
      </c>
      <c r="L106" t="s">
        <v>3</v>
      </c>
      <c r="M106" t="str">
        <f>VLOOKUP(EMPILHADEIRA[[#This Row],[NOME]],'CADASTRO'!A:K,6,0)</f>
        <v>DESLIGADO</v>
      </c>
    </row>
    <row r="107" spans="1:13" hidden="1">
      <c r="A107" t="s">
        <v>509</v>
      </c>
      <c r="B107" t="s">
        <v>510</v>
      </c>
      <c r="C107" t="s">
        <v>547</v>
      </c>
      <c r="D107" t="s">
        <v>546</v>
      </c>
      <c r="E107" t="s">
        <v>409</v>
      </c>
      <c r="F107" t="str">
        <f>VLOOKUP(EMPILHADEIRA[[#This Row],[NOME]],'CADASTRO'!A:K,5,0)</f>
        <v>OPERADOR LOGISTICO I</v>
      </c>
      <c r="G107" s="26">
        <v>45076</v>
      </c>
      <c r="H107" s="38">
        <v>365</v>
      </c>
      <c r="I10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IF(G443="01/01/1900",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EMPILHADEIRA[[#This Row],[TREINADO EM]]+EMPILHADEIRA[[#This Row],[VALIDADE]]</f>
        <v>45441</v>
      </c>
      <c r="K107">
        <v>8</v>
      </c>
      <c r="L107" t="s">
        <v>5</v>
      </c>
      <c r="M107" t="str">
        <f>VLOOKUP(EMPILHADEIRA[[#This Row],[NOME]],'CADASTRO'!A:K,6,0)</f>
        <v>ATIVO</v>
      </c>
    </row>
    <row r="108" spans="1:13" hidden="1">
      <c r="A108" t="s">
        <v>509</v>
      </c>
      <c r="B108" t="s">
        <v>513</v>
      </c>
      <c r="C108" t="s">
        <v>548</v>
      </c>
      <c r="D108" t="s">
        <v>546</v>
      </c>
      <c r="E108" t="s">
        <v>409</v>
      </c>
      <c r="F108" t="str">
        <f>VLOOKUP(EMPILHADEIRA[[#This Row],[NOME]],'CADASTRO'!A:K,5,0)</f>
        <v>OPERADOR LOGISTICO I</v>
      </c>
      <c r="G108" s="41">
        <v>43287</v>
      </c>
      <c r="H108" s="38">
        <v>365</v>
      </c>
      <c r="I10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IF(G444="01/01/1900",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EMPILHADEIRA[[#This Row],[TREINADO EM]]+EMPILHADEIRA[[#This Row],[VALIDADE]]</f>
        <v>43652</v>
      </c>
      <c r="K108">
        <v>16</v>
      </c>
      <c r="L108" t="s">
        <v>5</v>
      </c>
      <c r="M108" t="str">
        <f>VLOOKUP(EMPILHADEIRA[[#This Row],[NOME]],'CADASTRO'!A:K,6,0)</f>
        <v>ATIVO</v>
      </c>
    </row>
    <row r="109" spans="1:13" hidden="1">
      <c r="A109" t="s">
        <v>509</v>
      </c>
      <c r="B109" t="s">
        <v>510</v>
      </c>
      <c r="C109" t="s">
        <v>511</v>
      </c>
      <c r="D109" t="s">
        <v>546</v>
      </c>
      <c r="E109" t="s">
        <v>409</v>
      </c>
      <c r="F109" t="str">
        <f>VLOOKUP(EMPILHADEIRA[[#This Row],[NOME]],'CADASTRO'!A:K,5,0)</f>
        <v>OPERADOR LOGISTICO I</v>
      </c>
      <c r="G109" s="41">
        <v>45435</v>
      </c>
      <c r="H109" s="38">
        <v>365</v>
      </c>
      <c r="I10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IF(G445="01/01/1900",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EMPILHADEIRA[[#This Row],[TREINADO EM]]+EMPILHADEIRA[[#This Row],[VALIDADE]]</f>
        <v>45800</v>
      </c>
      <c r="K109">
        <v>9</v>
      </c>
      <c r="L109" t="s">
        <v>5</v>
      </c>
      <c r="M109" t="str">
        <f>VLOOKUP(EMPILHADEIRA[[#This Row],[NOME]],'CADASTRO'!A:K,6,0)</f>
        <v>ATIVO</v>
      </c>
    </row>
    <row r="110" spans="1:13" hidden="1">
      <c r="A110" t="s">
        <v>509</v>
      </c>
      <c r="B110" t="s">
        <v>510</v>
      </c>
      <c r="C110" t="s">
        <v>511</v>
      </c>
      <c r="D110" t="s">
        <v>546</v>
      </c>
      <c r="E110" t="s">
        <v>409</v>
      </c>
      <c r="F110" t="str">
        <f>VLOOKUP(EMPILHADEIRA[[#This Row],[NOME]],'CADASTRO'!A:K,5,0)</f>
        <v>OPERADOR LOGISTICO I</v>
      </c>
      <c r="G110" s="41">
        <v>45784</v>
      </c>
      <c r="H110" s="38">
        <v>365</v>
      </c>
      <c r="I11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IF(G446="01/01/1900",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EMPILHADEIRA[[#This Row],[TREINADO EM]]+EMPILHADEIRA[[#This Row],[VALIDADE]]</f>
        <v>46149</v>
      </c>
      <c r="K110">
        <v>8</v>
      </c>
      <c r="L110" t="s">
        <v>5</v>
      </c>
      <c r="M110" t="str">
        <f>VLOOKUP(EMPILHADEIRA[[#This Row],[NOME]],'CADASTRO'!A:K,6,0)</f>
        <v>ATIVO</v>
      </c>
    </row>
    <row r="111" spans="1:13" hidden="1">
      <c r="A111" t="s">
        <v>509</v>
      </c>
      <c r="B111" t="s">
        <v>510</v>
      </c>
      <c r="C111" t="s">
        <v>511</v>
      </c>
      <c r="D111" t="s">
        <v>546</v>
      </c>
      <c r="E111" t="s">
        <v>409</v>
      </c>
      <c r="F111" t="str">
        <f>VLOOKUP(EMPILHADEIRA[[#This Row],[NOME]],'CADASTRO'!A:K,5,0)</f>
        <v>OPERADOR LOGISTICO I</v>
      </c>
      <c r="G111" s="41">
        <v>46128</v>
      </c>
      <c r="H111" s="38">
        <v>365</v>
      </c>
      <c r="I11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IF(G447="01/01/1900",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EMPILHADEIRA[[#This Row],[TREINADO EM]]+EMPILHADEIRA[[#This Row],[VALIDADE]]</f>
        <v>46493</v>
      </c>
      <c r="K111">
        <v>8</v>
      </c>
      <c r="L111" t="s">
        <v>3</v>
      </c>
      <c r="M111" t="str">
        <f>VLOOKUP(EMPILHADEIRA[[#This Row],[NOME]],'CADASTRO'!A:K,6,0)</f>
        <v>ATIVO</v>
      </c>
    </row>
    <row r="112" spans="1:13" hidden="1">
      <c r="A112" t="s">
        <v>509</v>
      </c>
      <c r="B112" t="s">
        <v>510</v>
      </c>
      <c r="C112" t="s">
        <v>547</v>
      </c>
      <c r="D112" t="s">
        <v>546</v>
      </c>
      <c r="E112" t="s">
        <v>149</v>
      </c>
      <c r="F112" t="str">
        <f>VLOOKUP(EMPILHADEIRA[[#This Row],[NOME]],'CADASTRO'!A:K,5,0)</f>
        <v>OPERADOR LOGISTICO I</v>
      </c>
      <c r="G112" s="41">
        <v>45076</v>
      </c>
      <c r="H112" s="38">
        <v>365</v>
      </c>
      <c r="I11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IF(G448="01/01/1900",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EMPILHADEIRA[[#This Row],[TREINADO EM]]+EMPILHADEIRA[[#This Row],[VALIDADE]]</f>
        <v>45441</v>
      </c>
      <c r="K112">
        <v>8</v>
      </c>
      <c r="L112" t="s">
        <v>3</v>
      </c>
      <c r="M112" t="str">
        <f>VLOOKUP(EMPILHADEIRA[[#This Row],[NOME]],'CADASTRO'!A:K,6,0)</f>
        <v>DESLIGADO</v>
      </c>
    </row>
    <row r="113" spans="1:13" hidden="1">
      <c r="A113" t="s">
        <v>509</v>
      </c>
      <c r="B113" t="s">
        <v>513</v>
      </c>
      <c r="C113" t="s">
        <v>548</v>
      </c>
      <c r="D113" t="s">
        <v>546</v>
      </c>
      <c r="E113" t="s">
        <v>411</v>
      </c>
      <c r="F113" t="str">
        <f>VLOOKUP(EMPILHADEIRA[[#This Row],[NOME]],'CADASTRO'!A:K,5,0)</f>
        <v>OPERADOR LOGISTICO II</v>
      </c>
      <c r="G113" s="41">
        <v>43565</v>
      </c>
      <c r="H113" s="38">
        <v>365</v>
      </c>
      <c r="I11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IF(G449="01/01/1900",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EMPILHADEIRA[[#This Row],[TREINADO EM]]+EMPILHADEIRA[[#This Row],[VALIDADE]]</f>
        <v>43930</v>
      </c>
      <c r="K113">
        <v>32</v>
      </c>
      <c r="L113" t="s">
        <v>5</v>
      </c>
      <c r="M113" t="str">
        <f>VLOOKUP(EMPILHADEIRA[[#This Row],[NOME]],'CADASTRO'!A:K,6,0)</f>
        <v>ATIVO</v>
      </c>
    </row>
    <row r="114" spans="1:13" hidden="1">
      <c r="A114" t="s">
        <v>509</v>
      </c>
      <c r="B114" t="s">
        <v>513</v>
      </c>
      <c r="C114" t="s">
        <v>515</v>
      </c>
      <c r="D114" t="s">
        <v>546</v>
      </c>
      <c r="E114" t="s">
        <v>411</v>
      </c>
      <c r="F114" t="str">
        <f>VLOOKUP(EMPILHADEIRA[[#This Row],[NOME]],'CADASTRO'!A:K,5,0)</f>
        <v>OPERADOR LOGISTICO II</v>
      </c>
      <c r="G114" s="41">
        <v>45443</v>
      </c>
      <c r="H114" s="38">
        <v>365</v>
      </c>
      <c r="I11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IF(G450="01/01/1900",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EMPILHADEIRA[[#This Row],[TREINADO EM]]+EMPILHADEIRA[[#This Row],[VALIDADE]]</f>
        <v>45808</v>
      </c>
      <c r="K114">
        <v>8</v>
      </c>
      <c r="L114" t="s">
        <v>5</v>
      </c>
      <c r="M114" t="str">
        <f>VLOOKUP(EMPILHADEIRA[[#This Row],[NOME]],'CADASTRO'!A:K,6,0)</f>
        <v>ATIVO</v>
      </c>
    </row>
    <row r="115" spans="1:13" hidden="1">
      <c r="A115" t="s">
        <v>509</v>
      </c>
      <c r="B115" t="s">
        <v>510</v>
      </c>
      <c r="C115" t="s">
        <v>511</v>
      </c>
      <c r="D115" t="s">
        <v>546</v>
      </c>
      <c r="E115" t="s">
        <v>411</v>
      </c>
      <c r="F115" t="str">
        <f>VLOOKUP(EMPILHADEIRA[[#This Row],[NOME]],'CADASTRO'!A:K,5,0)</f>
        <v>OPERADOR LOGISTICO II</v>
      </c>
      <c r="G115" s="41">
        <v>45804</v>
      </c>
      <c r="H115" s="38">
        <v>365</v>
      </c>
      <c r="I11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IF(G451="01/01/1900",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EMPILHADEIRA[[#This Row],[TREINADO EM]]+EMPILHADEIRA[[#This Row],[VALIDADE]]</f>
        <v>46169</v>
      </c>
      <c r="K115">
        <v>8</v>
      </c>
      <c r="L115" t="s">
        <v>5</v>
      </c>
      <c r="M115" t="str">
        <f>VLOOKUP(EMPILHADEIRA[[#This Row],[NOME]],'CADASTRO'!A:K,6,0)</f>
        <v>ATIVO</v>
      </c>
    </row>
    <row r="116" spans="1:13" hidden="1">
      <c r="A116" t="s">
        <v>509</v>
      </c>
      <c r="B116" t="s">
        <v>513</v>
      </c>
      <c r="C116" t="s">
        <v>548</v>
      </c>
      <c r="D116" t="s">
        <v>546</v>
      </c>
      <c r="E116" t="s">
        <v>411</v>
      </c>
      <c r="F116" t="str">
        <f>VLOOKUP(EMPILHADEIRA[[#This Row],[NOME]],'CADASTRO'!A:K,5,0)</f>
        <v>OPERADOR LOGISTICO II</v>
      </c>
      <c r="G116" s="41">
        <v>46207</v>
      </c>
      <c r="H116" s="38">
        <v>365</v>
      </c>
      <c r="I11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IF(G452="01/01/1900", "SEM REGISTRO",
                        IF((G116+H116)&gt;TODAY(), "NO PRAZO", "VENCIDO"
                        )
                    )
                )
            )
        )
    ),"N.A.")</f>
        <v>NO PRAZO</v>
      </c>
      <c r="J116" s="14">
        <f>EMPILHADEIRA[[#This Row],[TREINADO EM]]+EMPILHADEIRA[[#This Row],[VALIDADE]]</f>
        <v>46572</v>
      </c>
      <c r="K116">
        <v>8</v>
      </c>
      <c r="L116" t="s">
        <v>3</v>
      </c>
      <c r="M116" t="str">
        <f>VLOOKUP(EMPILHADEIRA[[#This Row],[NOME]],'CADASTRO'!A:K,6,0)</f>
        <v>ATIVO</v>
      </c>
    </row>
    <row r="117" spans="1:13" hidden="1">
      <c r="A117" t="s">
        <v>509</v>
      </c>
      <c r="B117" t="s">
        <v>510</v>
      </c>
      <c r="C117" t="s">
        <v>549</v>
      </c>
      <c r="D117" t="s">
        <v>546</v>
      </c>
      <c r="E117" t="s">
        <v>412</v>
      </c>
      <c r="F117" t="str">
        <f>VLOOKUP(EMPILHADEIRA[[#This Row],[NOME]],'CADASTRO'!A:K,5,0)</f>
        <v>OPERADOR LOGISTICO I</v>
      </c>
      <c r="G117" s="41">
        <v>45665</v>
      </c>
      <c r="H117" s="38">
        <v>365</v>
      </c>
      <c r="I11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IF(G453="01/01/1900",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EMPILHADEIRA[[#This Row],[TREINADO EM]]+EMPILHADEIRA[[#This Row],[VALIDADE]]</f>
        <v>46030</v>
      </c>
      <c r="K117">
        <v>16</v>
      </c>
      <c r="L117" t="s">
        <v>5</v>
      </c>
      <c r="M117" t="str">
        <f>VLOOKUP(EMPILHADEIRA[[#This Row],[NOME]],'CADASTRO'!A:K,6,0)</f>
        <v>DESLIGADO</v>
      </c>
    </row>
    <row r="118" spans="1:13" hidden="1">
      <c r="A118" t="s">
        <v>509</v>
      </c>
      <c r="B118" t="s">
        <v>510</v>
      </c>
      <c r="C118" t="s">
        <v>511</v>
      </c>
      <c r="D118" t="s">
        <v>546</v>
      </c>
      <c r="E118" t="s">
        <v>412</v>
      </c>
      <c r="F118" t="str">
        <f>VLOOKUP(EMPILHADEIRA[[#This Row],[NOME]],'CADASTRO'!A:K,5,0)</f>
        <v>OPERADOR LOGISTICO I</v>
      </c>
      <c r="G118" s="41">
        <v>45953</v>
      </c>
      <c r="H118" s="38">
        <v>365</v>
      </c>
      <c r="I11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IF(G454="01/01/1900",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EMPILHADEIRA[[#This Row],[TREINADO EM]]+EMPILHADEIRA[[#This Row],[VALIDADE]]</f>
        <v>46318</v>
      </c>
      <c r="K118">
        <v>8</v>
      </c>
      <c r="L118" t="s">
        <v>3</v>
      </c>
      <c r="M118" t="str">
        <f>VLOOKUP(EMPILHADEIRA[[#This Row],[NOME]],'CADASTRO'!A:K,6,0)</f>
        <v>DESLIGADO</v>
      </c>
    </row>
    <row r="119" spans="1:13" hidden="1">
      <c r="A119" t="s">
        <v>509</v>
      </c>
      <c r="B119" t="s">
        <v>513</v>
      </c>
      <c r="C119" t="s">
        <v>515</v>
      </c>
      <c r="D119" t="s">
        <v>546</v>
      </c>
      <c r="E119" t="s">
        <v>413</v>
      </c>
      <c r="F119" t="str">
        <f>VLOOKUP(EMPILHADEIRA[[#This Row],[NOME]],'CADASTRO'!A:K,5,0)</f>
        <v>ANALISTA PRODUCAO JR</v>
      </c>
      <c r="G119" s="41">
        <v>44134</v>
      </c>
      <c r="H119" s="38">
        <v>365</v>
      </c>
      <c r="I11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IF(G455="01/01/1900",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EMPILHADEIRA[[#This Row],[TREINADO EM]]+EMPILHADEIRA[[#This Row],[VALIDADE]]</f>
        <v>44499</v>
      </c>
      <c r="K119">
        <v>16</v>
      </c>
      <c r="L119" t="s">
        <v>1</v>
      </c>
      <c r="M119" t="str">
        <f>VLOOKUP(EMPILHADEIRA[[#This Row],[NOME]],'CADASTRO'!A:K,6,0)</f>
        <v>ATIVO</v>
      </c>
    </row>
    <row r="120" spans="1:13" hidden="1">
      <c r="A120" t="s">
        <v>509</v>
      </c>
      <c r="B120" t="s">
        <v>510</v>
      </c>
      <c r="C120" t="s">
        <v>547</v>
      </c>
      <c r="D120" t="s">
        <v>546</v>
      </c>
      <c r="E120" t="s">
        <v>416</v>
      </c>
      <c r="F120" t="str">
        <f>VLOOKUP(EMPILHADEIRA[[#This Row],[NOME]],'CADASTRO'!A:K,5,0)</f>
        <v>ENCARREGADO EXPEDICAO</v>
      </c>
      <c r="G120" s="41">
        <v>45076</v>
      </c>
      <c r="H120" s="38">
        <v>365</v>
      </c>
      <c r="I12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IF(G456="01/01/1900",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EMPILHADEIRA[[#This Row],[TREINADO EM]]+EMPILHADEIRA[[#This Row],[VALIDADE]]</f>
        <v>45441</v>
      </c>
      <c r="K120">
        <v>8</v>
      </c>
      <c r="L120" t="s">
        <v>5</v>
      </c>
      <c r="M120" t="str">
        <f>VLOOKUP(EMPILHADEIRA[[#This Row],[NOME]],'CADASTRO'!A:K,6,0)</f>
        <v>ATIVO</v>
      </c>
    </row>
    <row r="121" spans="1:13" hidden="1">
      <c r="A121" t="s">
        <v>509</v>
      </c>
      <c r="B121" t="s">
        <v>513</v>
      </c>
      <c r="C121" t="s">
        <v>548</v>
      </c>
      <c r="D121" t="s">
        <v>546</v>
      </c>
      <c r="E121" t="s">
        <v>416</v>
      </c>
      <c r="F121" t="str">
        <f>VLOOKUP(EMPILHADEIRA[[#This Row],[NOME]],'CADASTRO'!A:K,5,0)</f>
        <v>ENCARREGADO EXPEDICAO</v>
      </c>
      <c r="G121" s="41">
        <v>43007</v>
      </c>
      <c r="H121" s="38">
        <v>365</v>
      </c>
      <c r="I12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IF(G457="01/01/1900",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EMPILHADEIRA[[#This Row],[TREINADO EM]]+EMPILHADEIRA[[#This Row],[VALIDADE]]</f>
        <v>43372</v>
      </c>
      <c r="K121">
        <v>8</v>
      </c>
      <c r="L121" t="s">
        <v>5</v>
      </c>
      <c r="M121" t="str">
        <f>VLOOKUP(EMPILHADEIRA[[#This Row],[NOME]],'CADASTRO'!A:K,6,0)</f>
        <v>ATIVO</v>
      </c>
    </row>
    <row r="122" spans="1:13" hidden="1">
      <c r="A122" t="s">
        <v>509</v>
      </c>
      <c r="B122" t="s">
        <v>513</v>
      </c>
      <c r="C122" t="s">
        <v>515</v>
      </c>
      <c r="D122" t="s">
        <v>546</v>
      </c>
      <c r="E122" t="s">
        <v>416</v>
      </c>
      <c r="F122" t="str">
        <f>VLOOKUP(EMPILHADEIRA[[#This Row],[NOME]],'CADASTRO'!A:K,5,0)</f>
        <v>ENCARREGADO EXPEDICAO</v>
      </c>
      <c r="G122" s="41">
        <v>44804</v>
      </c>
      <c r="H122" s="38">
        <v>365</v>
      </c>
      <c r="I12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IF(G458="01/01/1900",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EMPILHADEIRA[[#This Row],[TREINADO EM]]+EMPILHADEIRA[[#This Row],[VALIDADE]]</f>
        <v>45169</v>
      </c>
      <c r="K122">
        <v>8</v>
      </c>
      <c r="L122" t="s">
        <v>5</v>
      </c>
      <c r="M122" t="str">
        <f>VLOOKUP(EMPILHADEIRA[[#This Row],[NOME]],'CADASTRO'!A:K,6,0)</f>
        <v>ATIVO</v>
      </c>
    </row>
    <row r="123" spans="1:13" hidden="1">
      <c r="A123" t="s">
        <v>509</v>
      </c>
      <c r="B123" t="s">
        <v>513</v>
      </c>
      <c r="C123" t="s">
        <v>515</v>
      </c>
      <c r="D123" t="s">
        <v>546</v>
      </c>
      <c r="E123" t="s">
        <v>416</v>
      </c>
      <c r="F123" t="str">
        <f>VLOOKUP(EMPILHADEIRA[[#This Row],[NOME]],'CADASTRO'!A:K,5,0)</f>
        <v>ENCARREGADO EXPEDICAO</v>
      </c>
      <c r="G123" s="41">
        <v>45443</v>
      </c>
      <c r="H123" s="38">
        <v>365</v>
      </c>
      <c r="I12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IF(G459="01/01/1900",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EMPILHADEIRA[[#This Row],[TREINADO EM]]+EMPILHADEIRA[[#This Row],[VALIDADE]]</f>
        <v>45808</v>
      </c>
      <c r="K123">
        <v>8</v>
      </c>
      <c r="L123" t="s">
        <v>5</v>
      </c>
      <c r="M123" t="str">
        <f>VLOOKUP(EMPILHADEIRA[[#This Row],[NOME]],'CADASTRO'!A:K,6,0)</f>
        <v>ATIVO</v>
      </c>
    </row>
    <row r="124" spans="1:13" hidden="1">
      <c r="A124" t="s">
        <v>509</v>
      </c>
      <c r="B124" t="s">
        <v>510</v>
      </c>
      <c r="C124" t="s">
        <v>511</v>
      </c>
      <c r="D124" t="s">
        <v>546</v>
      </c>
      <c r="E124" t="s">
        <v>416</v>
      </c>
      <c r="F124" t="str">
        <f>VLOOKUP(EMPILHADEIRA[[#This Row],[NOME]],'CADASTRO'!A:K,5,0)</f>
        <v>ENCARREGADO EXPEDICAO</v>
      </c>
      <c r="G124" s="41">
        <v>45804</v>
      </c>
      <c r="H124" s="38">
        <v>365</v>
      </c>
      <c r="I12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IF(G460="01/01/1900",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EMPILHADEIRA[[#This Row],[TREINADO EM]]+EMPILHADEIRA[[#This Row],[VALIDADE]]</f>
        <v>46169</v>
      </c>
      <c r="K124">
        <v>8</v>
      </c>
      <c r="L124" t="s">
        <v>5</v>
      </c>
      <c r="M124" t="str">
        <f>VLOOKUP(EMPILHADEIRA[[#This Row],[NOME]],'CADASTRO'!A:K,6,0)</f>
        <v>ATIVO</v>
      </c>
    </row>
    <row r="125" spans="1:13" hidden="1">
      <c r="A125" t="s">
        <v>509</v>
      </c>
      <c r="B125" t="s">
        <v>513</v>
      </c>
      <c r="C125" t="s">
        <v>548</v>
      </c>
      <c r="D125" t="s">
        <v>546</v>
      </c>
      <c r="E125" t="s">
        <v>416</v>
      </c>
      <c r="F125" t="str">
        <f>VLOOKUP(EMPILHADEIRA[[#This Row],[NOME]],'CADASTRO'!A:K,5,0)</f>
        <v>ENCARREGADO EXPEDICAO</v>
      </c>
      <c r="G125" s="41">
        <v>46142</v>
      </c>
      <c r="H125" s="38">
        <v>365</v>
      </c>
      <c r="I12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IF(G461="01/01/1900",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EMPILHADEIRA[[#This Row],[TREINADO EM]]+EMPILHADEIRA[[#This Row],[VALIDADE]]</f>
        <v>46507</v>
      </c>
      <c r="K125">
        <v>8</v>
      </c>
      <c r="L125" t="s">
        <v>3</v>
      </c>
      <c r="M125" t="str">
        <f>VLOOKUP(EMPILHADEIRA[[#This Row],[NOME]],'CADASTRO'!A:K,6,0)</f>
        <v>ATIVO</v>
      </c>
    </row>
    <row r="126" spans="1:13" hidden="1">
      <c r="A126" t="s">
        <v>509</v>
      </c>
      <c r="B126" t="s">
        <v>513</v>
      </c>
      <c r="C126" t="s">
        <v>548</v>
      </c>
      <c r="D126" t="s">
        <v>546</v>
      </c>
      <c r="E126" t="s">
        <v>419</v>
      </c>
      <c r="F126" t="str">
        <f>VLOOKUP(EMPILHADEIRA[[#This Row],[NOME]],'CADASTRO'!A:K,5,0)</f>
        <v>OPERADOR INDUSTRIAL II</v>
      </c>
      <c r="G126" s="41">
        <v>43133</v>
      </c>
      <c r="H126" s="38">
        <v>365</v>
      </c>
      <c r="I126" s="3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IF(G462="01/01/1900",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EMPILHADEIRA[[#This Row],[TREINADO EM]]+EMPILHADEIRA[[#This Row],[VALIDADE]]</f>
        <v>43498</v>
      </c>
      <c r="K126">
        <v>16</v>
      </c>
      <c r="L126" t="s">
        <v>1</v>
      </c>
      <c r="M126" t="str">
        <f>VLOOKUP(EMPILHADEIRA[[#This Row],[NOME]],'CADASTRO'!A:K,6,0)</f>
        <v>ATIVO</v>
      </c>
    </row>
    <row r="127" spans="1:13" hidden="1">
      <c r="A127" t="s">
        <v>509</v>
      </c>
      <c r="B127" t="s">
        <v>510</v>
      </c>
      <c r="C127" t="s">
        <v>511</v>
      </c>
      <c r="D127" t="s">
        <v>546</v>
      </c>
      <c r="E127" t="s">
        <v>420</v>
      </c>
      <c r="F127" t="str">
        <f>VLOOKUP(EMPILHADEIRA[[#This Row],[NOME]],'CADASTRO'!A:K,5,0)</f>
        <v>Almoxarife de Manutencao</v>
      </c>
      <c r="G127" s="41">
        <v>46128</v>
      </c>
      <c r="H127" s="38">
        <v>365</v>
      </c>
      <c r="I127" s="3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IF(G463="01/01/1900", "SEM REGISTRO",
                        IF((G127+H127)&gt;TODAY(), "NO PRAZO", "VENCIDO"
                        )
                    )
                )
            )
        )
    ),"N.A.")</f>
        <v>NO PRAZO</v>
      </c>
      <c r="J127" s="14">
        <f>EMPILHADEIRA[[#This Row],[TREINADO EM]]+EMPILHADEIRA[[#This Row],[VALIDADE]]</f>
        <v>46493</v>
      </c>
      <c r="K127">
        <v>16</v>
      </c>
      <c r="L127" t="s">
        <v>3</v>
      </c>
      <c r="M127" t="str">
        <f>VLOOKUP(EMPILHADEIRA[[#This Row],[NOME]],'CADASTRO'!A:K,6,0)</f>
        <v>ATIVO</v>
      </c>
    </row>
    <row r="128" spans="1:13" hidden="1">
      <c r="A128" t="s">
        <v>509</v>
      </c>
      <c r="B128" t="s">
        <v>513</v>
      </c>
      <c r="C128" t="s">
        <v>543</v>
      </c>
      <c r="D128" t="s">
        <v>546</v>
      </c>
      <c r="E128" t="s">
        <v>425</v>
      </c>
      <c r="F128" t="str">
        <f>VLOOKUP(EMPILHADEIRA[[#This Row],[NOME]],'CADASTRO'!A:K,5,0)</f>
        <v>ANALISTA LOGISTICA JR</v>
      </c>
      <c r="G128" s="41">
        <v>45135</v>
      </c>
      <c r="H128" s="38">
        <v>365</v>
      </c>
      <c r="I128" s="3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IF(G464="01/01/1900",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EMPILHADEIRA[[#This Row],[TREINADO EM]]+EMPILHADEIRA[[#This Row],[VALIDADE]]</f>
        <v>45500</v>
      </c>
      <c r="K128">
        <v>8</v>
      </c>
      <c r="L128" t="s">
        <v>5</v>
      </c>
      <c r="M128" t="str">
        <f>VLOOKUP(EMPILHADEIRA[[#This Row],[NOME]],'CADASTRO'!A:K,6,0)</f>
        <v>ATIVO</v>
      </c>
    </row>
    <row r="129" spans="1:13" hidden="1">
      <c r="A129" t="s">
        <v>509</v>
      </c>
      <c r="B129" t="s">
        <v>513</v>
      </c>
      <c r="C129" t="s">
        <v>548</v>
      </c>
      <c r="D129" t="s">
        <v>546</v>
      </c>
      <c r="E129" t="s">
        <v>425</v>
      </c>
      <c r="F129" t="str">
        <f>VLOOKUP(EMPILHADEIRA[[#This Row],[NOME]],'CADASTRO'!A:K,5,0)</f>
        <v>ANALISTA LOGISTICA JR</v>
      </c>
      <c r="G129" s="41">
        <v>43007</v>
      </c>
      <c r="H129" s="38">
        <v>365</v>
      </c>
      <c r="I129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IF(G465="01/01/1900",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EMPILHADEIRA[[#This Row],[TREINADO EM]]+EMPILHADEIRA[[#This Row],[VALIDADE]]</f>
        <v>43372</v>
      </c>
      <c r="K129">
        <v>8</v>
      </c>
      <c r="L129" t="s">
        <v>5</v>
      </c>
      <c r="M129" t="str">
        <f>VLOOKUP(EMPILHADEIRA[[#This Row],[NOME]],'CADASTRO'!A:K,6,0)</f>
        <v>ATIVO</v>
      </c>
    </row>
    <row r="130" spans="1:13" hidden="1">
      <c r="A130" t="s">
        <v>509</v>
      </c>
      <c r="B130" t="s">
        <v>513</v>
      </c>
      <c r="C130" t="s">
        <v>515</v>
      </c>
      <c r="D130" t="s">
        <v>546</v>
      </c>
      <c r="E130" t="s">
        <v>425</v>
      </c>
      <c r="F130" t="str">
        <f>VLOOKUP(EMPILHADEIRA[[#This Row],[NOME]],'CADASTRO'!A:K,5,0)</f>
        <v>ANALISTA LOGISTICA JR</v>
      </c>
      <c r="G130" s="41">
        <v>44804</v>
      </c>
      <c r="H130" s="38">
        <v>365</v>
      </c>
      <c r="I130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IF(G466="01/01/1900",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EMPILHADEIRA[[#This Row],[TREINADO EM]]+EMPILHADEIRA[[#This Row],[VALIDADE]]</f>
        <v>45169</v>
      </c>
      <c r="K130">
        <v>8</v>
      </c>
      <c r="L130" t="s">
        <v>5</v>
      </c>
      <c r="M130" t="str">
        <f>VLOOKUP(EMPILHADEIRA[[#This Row],[NOME]],'CADASTRO'!A:K,6,0)</f>
        <v>ATIVO</v>
      </c>
    </row>
    <row r="131" spans="1:13" hidden="1">
      <c r="A131" t="s">
        <v>509</v>
      </c>
      <c r="B131" t="s">
        <v>510</v>
      </c>
      <c r="C131" t="s">
        <v>511</v>
      </c>
      <c r="D131" t="s">
        <v>546</v>
      </c>
      <c r="E131" t="s">
        <v>425</v>
      </c>
      <c r="F131" t="str">
        <f>VLOOKUP(EMPILHADEIRA[[#This Row],[NOME]],'CADASTRO'!A:K,5,0)</f>
        <v>ANALISTA LOGISTICA JR</v>
      </c>
      <c r="G131" s="41">
        <v>45455</v>
      </c>
      <c r="H131" s="38">
        <v>365</v>
      </c>
      <c r="I131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IF(G467="01/01/1900",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EMPILHADEIRA[[#This Row],[TREINADO EM]]+EMPILHADEIRA[[#This Row],[VALIDADE]]</f>
        <v>45820</v>
      </c>
      <c r="K131">
        <v>8</v>
      </c>
      <c r="L131" t="s">
        <v>5</v>
      </c>
      <c r="M131" t="str">
        <f>VLOOKUP(EMPILHADEIRA[[#This Row],[NOME]],'CADASTRO'!A:K,6,0)</f>
        <v>ATIVO</v>
      </c>
    </row>
    <row r="132" spans="1:13" hidden="1">
      <c r="A132" t="s">
        <v>509</v>
      </c>
      <c r="B132" t="s">
        <v>510</v>
      </c>
      <c r="C132" t="s">
        <v>511</v>
      </c>
      <c r="D132" t="s">
        <v>546</v>
      </c>
      <c r="E132" t="s">
        <v>425</v>
      </c>
      <c r="F132" t="str">
        <f>VLOOKUP(EMPILHADEIRA[[#This Row],[NOME]],'CADASTRO'!A:K,5,0)</f>
        <v>ANALISTA LOGISTICA JR</v>
      </c>
      <c r="G132" s="41">
        <v>45804</v>
      </c>
      <c r="H132" s="38">
        <v>365</v>
      </c>
      <c r="I132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IF(G468="01/01/1900",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EMPILHADEIRA[[#This Row],[TREINADO EM]]+EMPILHADEIRA[[#This Row],[VALIDADE]]</f>
        <v>46169</v>
      </c>
      <c r="K132">
        <v>8</v>
      </c>
      <c r="L132" t="s">
        <v>5</v>
      </c>
      <c r="M132" t="str">
        <f>VLOOKUP(EMPILHADEIRA[[#This Row],[NOME]],'CADASTRO'!A:K,6,0)</f>
        <v>ATIVO</v>
      </c>
    </row>
    <row r="133" spans="1:13" hidden="1">
      <c r="A133" t="s">
        <v>509</v>
      </c>
      <c r="B133" t="s">
        <v>510</v>
      </c>
      <c r="C133" t="s">
        <v>511</v>
      </c>
      <c r="D133" t="s">
        <v>546</v>
      </c>
      <c r="E133" t="s">
        <v>425</v>
      </c>
      <c r="F133" t="str">
        <f>VLOOKUP(EMPILHADEIRA[[#This Row],[NOME]],'CADASTRO'!A:K,5,0)</f>
        <v>ANALISTA LOGISTICA JR</v>
      </c>
      <c r="G133" s="41">
        <v>46230</v>
      </c>
      <c r="H133" s="38">
        <v>365</v>
      </c>
      <c r="I133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IF(G469="01/01/1900",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EMPILHADEIRA[[#This Row],[TREINADO EM]]+EMPILHADEIRA[[#This Row],[VALIDADE]]</f>
        <v>46595</v>
      </c>
      <c r="K133">
        <v>8</v>
      </c>
      <c r="L133" t="s">
        <v>3</v>
      </c>
      <c r="M133" t="str">
        <f>VLOOKUP(EMPILHADEIRA[[#This Row],[NOME]],'CADASTRO'!A:K,6,0)</f>
        <v>ATIVO</v>
      </c>
    </row>
    <row r="134" spans="1:13" hidden="1">
      <c r="A134" t="s">
        <v>509</v>
      </c>
      <c r="B134" t="s">
        <v>513</v>
      </c>
      <c r="C134" t="s">
        <v>548</v>
      </c>
      <c r="D134" t="s">
        <v>546</v>
      </c>
      <c r="E134" t="s">
        <v>338</v>
      </c>
      <c r="F134" t="str">
        <f>VLOOKUP(EMPILHADEIRA[[#This Row],[NOME]],'CADASTRO'!A:K,5,0)</f>
        <v>LIDER DE TURNO</v>
      </c>
      <c r="G134" s="41">
        <v>43895</v>
      </c>
      <c r="H134" s="38">
        <v>365</v>
      </c>
      <c r="I134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IF(G470="01/01/1900",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EMPILHADEIRA[[#This Row],[TREINADO EM]]+EMPILHADEIRA[[#This Row],[VALIDADE]]</f>
        <v>44260</v>
      </c>
      <c r="K134">
        <v>8</v>
      </c>
      <c r="L134" t="s">
        <v>1</v>
      </c>
      <c r="M134" t="str">
        <f>VLOOKUP(EMPILHADEIRA[[#This Row],[NOME]],'CADASTRO'!A:K,6,0)</f>
        <v>ATIVO</v>
      </c>
    </row>
    <row r="135" spans="1:13" hidden="1">
      <c r="A135" t="s">
        <v>509</v>
      </c>
      <c r="B135" t="s">
        <v>510</v>
      </c>
      <c r="C135" t="s">
        <v>511</v>
      </c>
      <c r="D135" t="s">
        <v>546</v>
      </c>
      <c r="E135" t="s">
        <v>109</v>
      </c>
      <c r="F135" t="str">
        <f>VLOOKUP(EMPILHADEIRA[[#This Row],[NOME]],'CADASTRO'!A:K,5,0)</f>
        <v>OPERADOR INDUSTRIAL I</v>
      </c>
      <c r="G135" s="41">
        <v>45579</v>
      </c>
      <c r="H135" s="38">
        <v>365</v>
      </c>
      <c r="I135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IF(G471="01/01/1900",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EMPILHADEIRA[[#This Row],[TREINADO EM]]+EMPILHADEIRA[[#This Row],[VALIDADE]]</f>
        <v>45944</v>
      </c>
      <c r="K135">
        <v>8</v>
      </c>
      <c r="L135" t="s">
        <v>5</v>
      </c>
      <c r="M135" t="str">
        <f>VLOOKUP(EMPILHADEIRA[[#This Row],[NOME]],'CADASTRO'!A:K,6,0)</f>
        <v>DESLIGADO</v>
      </c>
    </row>
    <row r="136" spans="1:13" hidden="1">
      <c r="A136" t="s">
        <v>509</v>
      </c>
      <c r="B136" t="s">
        <v>510</v>
      </c>
      <c r="C136" t="s">
        <v>511</v>
      </c>
      <c r="D136" t="s">
        <v>546</v>
      </c>
      <c r="E136" t="s">
        <v>109</v>
      </c>
      <c r="F136" t="str">
        <f>VLOOKUP(EMPILHADEIRA[[#This Row],[NOME]],'CADASTRO'!A:K,5,0)</f>
        <v>OPERADOR INDUSTRIAL I</v>
      </c>
      <c r="G136" s="41">
        <v>45953</v>
      </c>
      <c r="H136" s="38">
        <v>365</v>
      </c>
      <c r="I136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IF(G472="01/01/1900",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EMPILHADEIRA[[#This Row],[TREINADO EM]]+EMPILHADEIRA[[#This Row],[VALIDADE]]</f>
        <v>46318</v>
      </c>
      <c r="K136">
        <v>8</v>
      </c>
      <c r="L136" t="s">
        <v>3</v>
      </c>
      <c r="M136" t="str">
        <f>VLOOKUP(EMPILHADEIRA[[#This Row],[NOME]],'CADASTRO'!A:K,6,0)</f>
        <v>DESLIGADO</v>
      </c>
    </row>
    <row r="137" spans="1:13" hidden="1">
      <c r="A137" t="s">
        <v>509</v>
      </c>
      <c r="B137" t="s">
        <v>513</v>
      </c>
      <c r="C137" t="s">
        <v>515</v>
      </c>
      <c r="D137" t="s">
        <v>546</v>
      </c>
      <c r="E137" t="s">
        <v>428</v>
      </c>
      <c r="F137" t="str">
        <f>VLOOKUP(EMPILHADEIRA[[#This Row],[NOME]],'CADASTRO'!A:K,5,0)</f>
        <v>ANALISTA PROCESSOS</v>
      </c>
      <c r="G137" s="41">
        <v>44930</v>
      </c>
      <c r="H137" s="38">
        <v>365</v>
      </c>
      <c r="I137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IF(G473="01/01/1900",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EMPILHADEIRA[[#This Row],[TREINADO EM]]+EMPILHADEIRA[[#This Row],[VALIDADE]]</f>
        <v>45295</v>
      </c>
      <c r="K137">
        <v>8</v>
      </c>
      <c r="L137" t="s">
        <v>5</v>
      </c>
      <c r="M137" t="str">
        <f>VLOOKUP(EMPILHADEIRA[[#This Row],[NOME]],'CADASTRO'!A:K,6,0)</f>
        <v>ATIVO</v>
      </c>
    </row>
    <row r="138" spans="1:13" hidden="1">
      <c r="A138" t="s">
        <v>509</v>
      </c>
      <c r="B138" t="s">
        <v>513</v>
      </c>
      <c r="C138" t="s">
        <v>543</v>
      </c>
      <c r="D138" t="s">
        <v>546</v>
      </c>
      <c r="E138" t="s">
        <v>428</v>
      </c>
      <c r="F138" t="str">
        <f>VLOOKUP(EMPILHADEIRA[[#This Row],[NOME]],'CADASTRO'!A:K,5,0)</f>
        <v>ANALISTA PROCESSOS</v>
      </c>
      <c r="G138" s="41">
        <v>45269</v>
      </c>
      <c r="H138" s="38">
        <v>365</v>
      </c>
      <c r="I138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IF(G474="01/01/1900",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EMPILHADEIRA[[#This Row],[TREINADO EM]]+EMPILHADEIRA[[#This Row],[VALIDADE]]</f>
        <v>45634</v>
      </c>
      <c r="K138">
        <v>8</v>
      </c>
      <c r="L138" t="s">
        <v>5</v>
      </c>
      <c r="M138" t="str">
        <f>VLOOKUP(EMPILHADEIRA[[#This Row],[NOME]],'CADASTRO'!A:K,6,0)</f>
        <v>ATIVO</v>
      </c>
    </row>
    <row r="139" spans="1:13" hidden="1">
      <c r="A139" t="s">
        <v>509</v>
      </c>
      <c r="B139" t="s">
        <v>510</v>
      </c>
      <c r="C139" t="s">
        <v>511</v>
      </c>
      <c r="D139" t="s">
        <v>546</v>
      </c>
      <c r="E139" t="s">
        <v>428</v>
      </c>
      <c r="F139" t="str">
        <f>VLOOKUP(EMPILHADEIRA[[#This Row],[NOME]],'CADASTRO'!A:K,5,0)</f>
        <v>ANALISTA PROCESSOS</v>
      </c>
      <c r="G139" s="41">
        <v>45579</v>
      </c>
      <c r="H139" s="38">
        <v>365</v>
      </c>
      <c r="I139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IF(G475="01/01/1900",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EMPILHADEIRA[[#This Row],[TREINADO EM]]+EMPILHADEIRA[[#This Row],[VALIDADE]]</f>
        <v>45944</v>
      </c>
      <c r="K139">
        <v>8</v>
      </c>
      <c r="L139" t="s">
        <v>5</v>
      </c>
      <c r="M139" t="str">
        <f>VLOOKUP(EMPILHADEIRA[[#This Row],[NOME]],'CADASTRO'!A:K,6,0)</f>
        <v>ATIVO</v>
      </c>
    </row>
    <row r="140" spans="1:13" hidden="1">
      <c r="A140" t="s">
        <v>509</v>
      </c>
      <c r="B140" t="s">
        <v>510</v>
      </c>
      <c r="C140" t="s">
        <v>511</v>
      </c>
      <c r="D140" t="s">
        <v>546</v>
      </c>
      <c r="E140" t="s">
        <v>428</v>
      </c>
      <c r="F140" t="str">
        <f>VLOOKUP(EMPILHADEIRA[[#This Row],[NOME]],'CADASTRO'!A:K,5,0)</f>
        <v>ANALISTA PROCESSOS</v>
      </c>
      <c r="G140" s="41">
        <v>45940</v>
      </c>
      <c r="H140" s="38">
        <v>365</v>
      </c>
      <c r="I140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IF(G476="01/01/1900", "SEM REGISTRO",
                        IF((G140+H140)&gt;TODAY(), "NO PRAZO", "VENCIDO"
                        )
                    )
                )
            )
        )
    ),"N.A.")</f>
        <v>VENCIDO</v>
      </c>
      <c r="J140" s="14">
        <f>EMPILHADEIRA[[#This Row],[TREINADO EM]]+EMPILHADEIRA[[#This Row],[VALIDADE]]</f>
        <v>46305</v>
      </c>
      <c r="K140">
        <v>8</v>
      </c>
      <c r="L140" t="s">
        <v>3</v>
      </c>
      <c r="M140" t="str">
        <f>VLOOKUP(EMPILHADEIRA[[#This Row],[NOME]],'CADASTRO'!A:K,6,0)</f>
        <v>ATIVO</v>
      </c>
    </row>
    <row r="141" spans="1:13" hidden="1">
      <c r="A141" t="s">
        <v>509</v>
      </c>
      <c r="B141" t="s">
        <v>513</v>
      </c>
      <c r="C141" t="s">
        <v>548</v>
      </c>
      <c r="D141" t="s">
        <v>546</v>
      </c>
      <c r="E141" t="s">
        <v>74</v>
      </c>
      <c r="F141" t="str">
        <f>VLOOKUP(EMPILHADEIRA[[#This Row],[NOME]],'CADASTRO'!A:K,5,0)</f>
        <v>ASSISTENTE AMBIENTAL</v>
      </c>
      <c r="G141" s="41">
        <v>43116</v>
      </c>
      <c r="H141" s="38">
        <v>365</v>
      </c>
      <c r="I141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IF(G477="01/01/1900",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EMPILHADEIRA[[#This Row],[TREINADO EM]]+EMPILHADEIRA[[#This Row],[VALIDADE]]</f>
        <v>43481</v>
      </c>
      <c r="K141">
        <v>16</v>
      </c>
      <c r="L141" t="s">
        <v>1</v>
      </c>
      <c r="M141" t="str">
        <f>VLOOKUP(EMPILHADEIRA[[#This Row],[NOME]],'CADASTRO'!A:K,6,0)</f>
        <v>DESLIGADO</v>
      </c>
    </row>
    <row r="142" spans="1:13" hidden="1">
      <c r="A142" t="s">
        <v>509</v>
      </c>
      <c r="B142" t="s">
        <v>513</v>
      </c>
      <c r="C142" t="s">
        <v>515</v>
      </c>
      <c r="D142" t="s">
        <v>546</v>
      </c>
      <c r="E142" t="s">
        <v>72</v>
      </c>
      <c r="F142" t="str">
        <f>VLOOKUP(EMPILHADEIRA[[#This Row],[NOME]],'CADASTRO'!A:K,5,0)</f>
        <v>OPERADOR INDUSTRIAL I</v>
      </c>
      <c r="G142" s="41">
        <v>44027</v>
      </c>
      <c r="H142" s="38">
        <v>365</v>
      </c>
      <c r="I142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IF(G478="01/01/1900",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EMPILHADEIRA[[#This Row],[TREINADO EM]]+EMPILHADEIRA[[#This Row],[VALIDADE]]</f>
        <v>44392</v>
      </c>
      <c r="K142">
        <v>16</v>
      </c>
      <c r="L142" t="s">
        <v>3</v>
      </c>
      <c r="M142" t="str">
        <f>VLOOKUP(EMPILHADEIRA[[#This Row],[NOME]],'CADASTRO'!A:K,6,0)</f>
        <v>DESLIGADO</v>
      </c>
    </row>
    <row r="143" spans="1:13" hidden="1">
      <c r="A143" t="s">
        <v>509</v>
      </c>
      <c r="B143" t="s">
        <v>513</v>
      </c>
      <c r="C143" t="s">
        <v>515</v>
      </c>
      <c r="D143" t="s">
        <v>546</v>
      </c>
      <c r="E143" t="s">
        <v>70</v>
      </c>
      <c r="F143" t="str">
        <f>VLOOKUP(EMPILHADEIRA[[#This Row],[NOME]],'CADASTRO'!A:K,5,0)</f>
        <v>OPERADOR INDUSTRIAL I</v>
      </c>
      <c r="G143" s="41">
        <v>44134</v>
      </c>
      <c r="H143" s="38">
        <v>365</v>
      </c>
      <c r="I143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IF(G479="01/01/1900",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EMPILHADEIRA[[#This Row],[TREINADO EM]]+EMPILHADEIRA[[#This Row],[VALIDADE]]</f>
        <v>44499</v>
      </c>
      <c r="K143">
        <v>16</v>
      </c>
      <c r="L143" t="s">
        <v>3</v>
      </c>
      <c r="M143" t="str">
        <f>VLOOKUP(EMPILHADEIRA[[#This Row],[NOME]],'CADASTRO'!A:K,6,0)</f>
        <v>DESLIGADO</v>
      </c>
    </row>
    <row r="144" spans="1:13" hidden="1">
      <c r="A144" t="s">
        <v>509</v>
      </c>
      <c r="B144" t="s">
        <v>513</v>
      </c>
      <c r="C144" t="s">
        <v>543</v>
      </c>
      <c r="D144" t="s">
        <v>546</v>
      </c>
      <c r="E144" t="s">
        <v>66</v>
      </c>
      <c r="F144" t="str">
        <f>VLOOKUP(EMPILHADEIRA[[#This Row],[NOME]],'CADASTRO'!A:K,5,0)</f>
        <v>OPERADOR INDUSTRIAL II</v>
      </c>
      <c r="G144" s="41">
        <v>45135</v>
      </c>
      <c r="H144" s="38">
        <v>365</v>
      </c>
      <c r="I144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IF(G480="01/01/1900",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EMPILHADEIRA[[#This Row],[TREINADO EM]]+EMPILHADEIRA[[#This Row],[VALIDADE]]</f>
        <v>45500</v>
      </c>
      <c r="K144">
        <v>8</v>
      </c>
      <c r="L144" t="s">
        <v>5</v>
      </c>
      <c r="M144" t="str">
        <f>VLOOKUP(EMPILHADEIRA[[#This Row],[NOME]],'CADASTRO'!A:K,6,0)</f>
        <v>DESLIGADO</v>
      </c>
    </row>
    <row r="145" spans="1:13" hidden="1">
      <c r="A145" t="s">
        <v>509</v>
      </c>
      <c r="B145" t="s">
        <v>510</v>
      </c>
      <c r="C145" t="s">
        <v>511</v>
      </c>
      <c r="D145" t="s">
        <v>546</v>
      </c>
      <c r="E145" t="s">
        <v>66</v>
      </c>
      <c r="F145" t="str">
        <f>VLOOKUP(EMPILHADEIRA[[#This Row],[NOME]],'CADASTRO'!A:K,5,0)</f>
        <v>OPERADOR INDUSTRIAL II</v>
      </c>
      <c r="G145" s="41">
        <v>45455</v>
      </c>
      <c r="H145" s="38">
        <v>365</v>
      </c>
      <c r="I145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IF(G481="01/01/1900",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EMPILHADEIRA[[#This Row],[TREINADO EM]]+EMPILHADEIRA[[#This Row],[VALIDADE]]</f>
        <v>45820</v>
      </c>
      <c r="K145">
        <v>8</v>
      </c>
      <c r="L145" t="s">
        <v>5</v>
      </c>
      <c r="M145" t="str">
        <f>VLOOKUP(EMPILHADEIRA[[#This Row],[NOME]],'CADASTRO'!A:K,6,0)</f>
        <v>DESLIGADO</v>
      </c>
    </row>
    <row r="146" spans="1:13" hidden="1">
      <c r="A146" t="s">
        <v>509</v>
      </c>
      <c r="B146" t="s">
        <v>510</v>
      </c>
      <c r="C146" t="s">
        <v>511</v>
      </c>
      <c r="D146" t="s">
        <v>546</v>
      </c>
      <c r="E146" t="s">
        <v>66</v>
      </c>
      <c r="F146" t="str">
        <f>VLOOKUP(EMPILHADEIRA[[#This Row],[NOME]],'CADASTRO'!A:K,5,0)</f>
        <v>OPERADOR INDUSTRIAL II</v>
      </c>
      <c r="G146" s="41">
        <v>45784</v>
      </c>
      <c r="H146" s="38">
        <v>365</v>
      </c>
      <c r="I146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IF(G482="01/01/1900",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EMPILHADEIRA[[#This Row],[TREINADO EM]]+EMPILHADEIRA[[#This Row],[VALIDADE]]</f>
        <v>46149</v>
      </c>
      <c r="K146">
        <v>8</v>
      </c>
      <c r="L146" t="s">
        <v>3</v>
      </c>
      <c r="M146" t="str">
        <f>VLOOKUP(EMPILHADEIRA[[#This Row],[NOME]],'CADASTRO'!A:K,6,0)</f>
        <v>DESLIGADO</v>
      </c>
    </row>
    <row r="147" spans="1:13" hidden="1">
      <c r="A147" t="s">
        <v>509</v>
      </c>
      <c r="B147" t="s">
        <v>513</v>
      </c>
      <c r="C147" t="s">
        <v>548</v>
      </c>
      <c r="D147" t="s">
        <v>546</v>
      </c>
      <c r="E147" t="s">
        <v>60</v>
      </c>
      <c r="F147" t="str">
        <f>VLOOKUP(EMPILHADEIRA[[#This Row],[NOME]],'CADASTRO'!A:K,5,0)</f>
        <v>OPERADOR INDUSTRIAL II</v>
      </c>
      <c r="G147" s="41">
        <v>43895</v>
      </c>
      <c r="H147" s="38">
        <v>365</v>
      </c>
      <c r="I147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IF(G483="01/01/1900",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EMPILHADEIRA[[#This Row],[TREINADO EM]]+EMPILHADEIRA[[#This Row],[VALIDADE]]</f>
        <v>44260</v>
      </c>
      <c r="K147">
        <v>8</v>
      </c>
      <c r="L147" t="s">
        <v>1</v>
      </c>
      <c r="M147" t="str">
        <f>VLOOKUP(EMPILHADEIRA[[#This Row],[NOME]],'CADASTRO'!A:K,6,0)</f>
        <v>DESLIGADO</v>
      </c>
    </row>
    <row r="148" spans="1:13" hidden="1">
      <c r="A148" t="s">
        <v>509</v>
      </c>
      <c r="B148" t="s">
        <v>513</v>
      </c>
      <c r="C148" t="s">
        <v>515</v>
      </c>
      <c r="D148" t="s">
        <v>546</v>
      </c>
      <c r="E148" t="s">
        <v>446</v>
      </c>
      <c r="F148" t="str">
        <f>VLOOKUP(EMPILHADEIRA[[#This Row],[NOME]],'CADASTRO'!A:K,5,0)</f>
        <v>OPERADOR INDUSTRIAL III</v>
      </c>
      <c r="G148" s="41">
        <v>44750</v>
      </c>
      <c r="H148" s="38">
        <v>365</v>
      </c>
      <c r="I148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IF(G484="01/01/1900",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EMPILHADEIRA[[#This Row],[TREINADO EM]]+EMPILHADEIRA[[#This Row],[VALIDADE]]</f>
        <v>45115</v>
      </c>
      <c r="K148">
        <v>16</v>
      </c>
      <c r="L148" t="s">
        <v>1</v>
      </c>
      <c r="M148" t="str">
        <f>VLOOKUP(EMPILHADEIRA[[#This Row],[NOME]],'CADASTRO'!A:K,6,0)</f>
        <v>ATIVO</v>
      </c>
    </row>
    <row r="149" spans="1:13" hidden="1">
      <c r="A149" t="s">
        <v>509</v>
      </c>
      <c r="B149" t="s">
        <v>513</v>
      </c>
      <c r="C149" t="s">
        <v>515</v>
      </c>
      <c r="D149" t="s">
        <v>546</v>
      </c>
      <c r="E149" t="s">
        <v>449</v>
      </c>
      <c r="F149" t="str">
        <f>VLOOKUP(EMPILHADEIRA[[#This Row],[NOME]],'CADASTRO'!A:K,5,0)</f>
        <v>TECNICO ELETRONICO II</v>
      </c>
      <c r="G149" s="41">
        <v>44930</v>
      </c>
      <c r="H149" s="38">
        <v>365</v>
      </c>
      <c r="I149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IF(G485="01/01/1900",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EMPILHADEIRA[[#This Row],[TREINADO EM]]+EMPILHADEIRA[[#This Row],[VALIDADE]]</f>
        <v>45295</v>
      </c>
      <c r="K149">
        <v>8</v>
      </c>
      <c r="L149" t="s">
        <v>5</v>
      </c>
      <c r="M149" t="str">
        <f>VLOOKUP(EMPILHADEIRA[[#This Row],[NOME]],'CADASTRO'!A:K,6,0)</f>
        <v>ATIVO</v>
      </c>
    </row>
    <row r="150" spans="1:13" hidden="1">
      <c r="A150" t="s">
        <v>509</v>
      </c>
      <c r="B150" t="s">
        <v>513</v>
      </c>
      <c r="C150" t="s">
        <v>548</v>
      </c>
      <c r="D150" t="s">
        <v>546</v>
      </c>
      <c r="E150" t="s">
        <v>449</v>
      </c>
      <c r="F150" t="str">
        <f>VLOOKUP(EMPILHADEIRA[[#This Row],[NOME]],'CADASTRO'!A:K,5,0)</f>
        <v>TECNICO ELETRONICO II</v>
      </c>
      <c r="G150" s="41">
        <v>43116</v>
      </c>
      <c r="H150" s="38">
        <v>365</v>
      </c>
      <c r="I150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IF(G486="01/01/1900",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EMPILHADEIRA[[#This Row],[TREINADO EM]]+EMPILHADEIRA[[#This Row],[VALIDADE]]</f>
        <v>43481</v>
      </c>
      <c r="K150">
        <v>16</v>
      </c>
      <c r="L150" t="s">
        <v>5</v>
      </c>
      <c r="M150" t="str">
        <f>VLOOKUP(EMPILHADEIRA[[#This Row],[NOME]],'CADASTRO'!A:K,6,0)</f>
        <v>ATIVO</v>
      </c>
    </row>
    <row r="151" spans="1:13" hidden="1">
      <c r="A151" t="s">
        <v>509</v>
      </c>
      <c r="B151" t="s">
        <v>510</v>
      </c>
      <c r="C151" t="s">
        <v>511</v>
      </c>
      <c r="D151" t="s">
        <v>546</v>
      </c>
      <c r="E151" t="s">
        <v>449</v>
      </c>
      <c r="F151" t="str">
        <f>VLOOKUP(EMPILHADEIRA[[#This Row],[NOME]],'CADASTRO'!A:K,5,0)</f>
        <v>TECNICO ELETRONICO II</v>
      </c>
      <c r="G151" s="41">
        <v>45320</v>
      </c>
      <c r="H151" s="38">
        <v>365</v>
      </c>
      <c r="I151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IF(G487="01/01/1900",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EMPILHADEIRA[[#This Row],[TREINADO EM]]+EMPILHADEIRA[[#This Row],[VALIDADE]]</f>
        <v>45685</v>
      </c>
      <c r="K151">
        <v>8</v>
      </c>
      <c r="L151" t="s">
        <v>5</v>
      </c>
      <c r="M151" t="str">
        <f>VLOOKUP(EMPILHADEIRA[[#This Row],[NOME]],'CADASTRO'!A:K,6,0)</f>
        <v>ATIVO</v>
      </c>
    </row>
    <row r="152" spans="1:13" hidden="1">
      <c r="A152" t="s">
        <v>509</v>
      </c>
      <c r="B152" t="s">
        <v>510</v>
      </c>
      <c r="C152" t="s">
        <v>549</v>
      </c>
      <c r="D152" t="s">
        <v>546</v>
      </c>
      <c r="E152" t="s">
        <v>449</v>
      </c>
      <c r="F152" t="str">
        <f>VLOOKUP(EMPILHADEIRA[[#This Row],[NOME]],'CADASTRO'!A:K,5,0)</f>
        <v>TECNICO ELETRONICO II</v>
      </c>
      <c r="G152" s="41">
        <v>45764</v>
      </c>
      <c r="H152" s="38">
        <v>365</v>
      </c>
      <c r="I152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IF(G488="01/01/1900",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EMPILHADEIRA[[#This Row],[TREINADO EM]]+EMPILHADEIRA[[#This Row],[VALIDADE]]</f>
        <v>46129</v>
      </c>
      <c r="K152">
        <v>8</v>
      </c>
      <c r="L152" t="s">
        <v>5</v>
      </c>
      <c r="M152" t="str">
        <f>VLOOKUP(EMPILHADEIRA[[#This Row],[NOME]],'CADASTRO'!A:K,6,0)</f>
        <v>ATIVO</v>
      </c>
    </row>
    <row r="153" spans="1:13" hidden="1">
      <c r="A153" t="s">
        <v>509</v>
      </c>
      <c r="B153" t="s">
        <v>510</v>
      </c>
      <c r="C153" t="s">
        <v>547</v>
      </c>
      <c r="D153" t="s">
        <v>546</v>
      </c>
      <c r="E153" t="s">
        <v>52</v>
      </c>
      <c r="F153" t="str">
        <f>VLOOKUP(EMPILHADEIRA[[#This Row],[NOME]],'CADASTRO'!A:K,5,0)</f>
        <v>OPERADOR LOGISTICO I</v>
      </c>
      <c r="G153" s="41">
        <v>45076</v>
      </c>
      <c r="H153" s="38">
        <v>365</v>
      </c>
      <c r="I153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IF(G489="01/01/1900",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EMPILHADEIRA[[#This Row],[TREINADO EM]]+EMPILHADEIRA[[#This Row],[VALIDADE]]</f>
        <v>45441</v>
      </c>
      <c r="K153">
        <v>8</v>
      </c>
      <c r="L153" t="s">
        <v>3</v>
      </c>
      <c r="M153" t="str">
        <f>VLOOKUP(EMPILHADEIRA[[#This Row],[NOME]],'CADASTRO'!A:K,6,0)</f>
        <v>DESLIGADO</v>
      </c>
    </row>
    <row r="154" spans="1:13" hidden="1">
      <c r="A154" t="s">
        <v>509</v>
      </c>
      <c r="B154" t="s">
        <v>513</v>
      </c>
      <c r="C154" t="s">
        <v>515</v>
      </c>
      <c r="D154" t="s">
        <v>546</v>
      </c>
      <c r="E154" t="s">
        <v>52</v>
      </c>
      <c r="F154" t="str">
        <f>VLOOKUP(EMPILHADEIRA[[#This Row],[NOME]],'CADASTRO'!A:K,5,0)</f>
        <v>OPERADOR LOGISTICO I</v>
      </c>
      <c r="G154" s="41">
        <v>44722</v>
      </c>
      <c r="H154" s="38">
        <v>365</v>
      </c>
      <c r="I154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IF(G490="01/01/1900",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EMPILHADEIRA[[#This Row],[TREINADO EM]]+EMPILHADEIRA[[#This Row],[VALIDADE]]</f>
        <v>45087</v>
      </c>
      <c r="K154">
        <v>16</v>
      </c>
      <c r="L154" t="s">
        <v>5</v>
      </c>
      <c r="M154" t="str">
        <f>VLOOKUP(EMPILHADEIRA[[#This Row],[NOME]],'CADASTRO'!A:K,6,0)</f>
        <v>DESLIGADO</v>
      </c>
    </row>
    <row r="155" spans="1:13" hidden="1">
      <c r="A155" t="s">
        <v>509</v>
      </c>
      <c r="B155" t="s">
        <v>513</v>
      </c>
      <c r="C155" t="s">
        <v>543</v>
      </c>
      <c r="D155" t="s">
        <v>546</v>
      </c>
      <c r="E155" t="s">
        <v>46</v>
      </c>
      <c r="F155" t="str">
        <f>VLOOKUP(EMPILHADEIRA[[#This Row],[NOME]],'CADASTRO'!A:K,5,0)</f>
        <v>OPERADOR LOGISTICO I</v>
      </c>
      <c r="G155" s="41">
        <v>45135</v>
      </c>
      <c r="H155" s="38">
        <v>365</v>
      </c>
      <c r="I155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IF(G491="01/01/1900",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EMPILHADEIRA[[#This Row],[TREINADO EM]]+EMPILHADEIRA[[#This Row],[VALIDADE]]</f>
        <v>45500</v>
      </c>
      <c r="K155">
        <v>8</v>
      </c>
      <c r="L155" t="s">
        <v>5</v>
      </c>
      <c r="M155" t="str">
        <f>VLOOKUP(EMPILHADEIRA[[#This Row],[NOME]],'CADASTRO'!A:K,6,0)</f>
        <v>DESLIGADO</v>
      </c>
    </row>
    <row r="156" spans="1:13" hidden="1">
      <c r="A156" t="s">
        <v>509</v>
      </c>
      <c r="B156" t="s">
        <v>513</v>
      </c>
      <c r="C156" t="s">
        <v>515</v>
      </c>
      <c r="D156" t="s">
        <v>546</v>
      </c>
      <c r="E156" t="s">
        <v>46</v>
      </c>
      <c r="F156" t="str">
        <f>VLOOKUP(EMPILHADEIRA[[#This Row],[NOME]],'CADASTRO'!A:K,5,0)</f>
        <v>OPERADOR LOGISTICO I</v>
      </c>
      <c r="G156" s="41">
        <v>44484</v>
      </c>
      <c r="H156" s="38">
        <v>365</v>
      </c>
      <c r="I156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IF(G492="01/01/1900",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EMPILHADEIRA[[#This Row],[TREINADO EM]]+EMPILHADEIRA[[#This Row],[VALIDADE]]</f>
        <v>44849</v>
      </c>
      <c r="K156">
        <v>8</v>
      </c>
      <c r="L156" t="s">
        <v>5</v>
      </c>
      <c r="M156" t="str">
        <f>VLOOKUP(EMPILHADEIRA[[#This Row],[NOME]],'CADASTRO'!A:K,6,0)</f>
        <v>DESLIGADO</v>
      </c>
    </row>
    <row r="157" spans="1:13" hidden="1">
      <c r="A157" t="s">
        <v>509</v>
      </c>
      <c r="B157" t="s">
        <v>510</v>
      </c>
      <c r="C157" t="s">
        <v>511</v>
      </c>
      <c r="D157" t="s">
        <v>546</v>
      </c>
      <c r="E157" t="s">
        <v>46</v>
      </c>
      <c r="F157" t="str">
        <f>VLOOKUP(EMPILHADEIRA[[#This Row],[NOME]],'CADASTRO'!A:K,5,0)</f>
        <v>OPERADOR LOGISTICO I</v>
      </c>
      <c r="G157" s="41">
        <v>45443</v>
      </c>
      <c r="H157" s="38">
        <v>365</v>
      </c>
      <c r="I157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IF(G493="01/01/1900", "SEM REGISTRO",
                        IF((G157+H157)&gt;TODAY(), "NO PRAZO", "VENCIDO"
                        )
                    )
                )
            )
        )
    ),"N.A.")</f>
        <v>N.A.</v>
      </c>
      <c r="J157" s="14">
        <f>EMPILHADEIRA[[#This Row],[TREINADO EM]]+EMPILHADEIRA[[#This Row],[VALIDADE]]</f>
        <v>45808</v>
      </c>
      <c r="K157">
        <v>8</v>
      </c>
      <c r="L157" t="s">
        <v>5</v>
      </c>
      <c r="M157" t="str">
        <f>VLOOKUP(EMPILHADEIRA[[#This Row],[NOME]],'CADASTRO'!A:K,6,0)</f>
        <v>DESLIGADO</v>
      </c>
    </row>
    <row r="158" spans="1:13" hidden="1">
      <c r="A158" t="s">
        <v>509</v>
      </c>
      <c r="B158" t="s">
        <v>510</v>
      </c>
      <c r="C158" t="s">
        <v>511</v>
      </c>
      <c r="D158" t="s">
        <v>546</v>
      </c>
      <c r="E158" t="s">
        <v>46</v>
      </c>
      <c r="F158" t="str">
        <f>VLOOKUP(EMPILHADEIRA[[#This Row],[NOME]],'CADASTRO'!A:K,5,0)</f>
        <v>OPERADOR LOGISTICO I</v>
      </c>
      <c r="G158" s="41">
        <v>45804</v>
      </c>
      <c r="H158" s="38">
        <v>365</v>
      </c>
      <c r="I158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IF(G494="01/01/1900",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EMPILHADEIRA[[#This Row],[TREINADO EM]]+EMPILHADEIRA[[#This Row],[VALIDADE]]</f>
        <v>46169</v>
      </c>
      <c r="K158">
        <v>8</v>
      </c>
      <c r="L158" t="s">
        <v>3</v>
      </c>
      <c r="M158" t="str">
        <f>VLOOKUP(EMPILHADEIRA[[#This Row],[NOME]],'CADASTRO'!A:K,6,0)</f>
        <v>DESLIGADO</v>
      </c>
    </row>
    <row r="159" spans="1:13">
      <c r="A159" t="s">
        <v>509</v>
      </c>
      <c r="B159" t="s">
        <v>510</v>
      </c>
      <c r="C159" t="s">
        <v>511</v>
      </c>
      <c r="D159" t="s">
        <v>546</v>
      </c>
      <c r="E159" t="s">
        <v>497</v>
      </c>
      <c r="F159" t="str">
        <f>VLOOKUP(EMPILHADEIRA[[#This Row],[NOME]],'CADASTRO'!A:K,5,0)</f>
        <v>OPERADOR LOGISTICO I</v>
      </c>
      <c r="G159" s="41">
        <v>46315</v>
      </c>
      <c r="H159" s="38">
        <v>365</v>
      </c>
      <c r="I159" s="42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IF(G495="01/01/1900", "SEM REGISTRO",
                        IF((G159+H159)&gt;TODAY(), "NO PRAZO", "VENCIDO"
                        )
                    )
                )
            )
        )
    ),"N.A.")</f>
        <v>NO PRAZO</v>
      </c>
      <c r="J159" s="14">
        <f>EMPILHADEIRA[[#This Row],[TREINADO EM]]+EMPILHADEIRA[[#This Row],[VALIDADE]]</f>
        <v>46680</v>
      </c>
      <c r="K159">
        <v>16</v>
      </c>
      <c r="L159" t="s">
        <v>3</v>
      </c>
      <c r="M159" t="str">
        <f>VLOOKUP(EMPILHADEIRA[[#This Row],[NOME]],'CADASTRO'!A:K,6,0)</f>
        <v>ATIVO</v>
      </c>
    </row>
  </sheetData>
  <sheetProtection sort="0" autoFilter="0"/>
  <conditionalFormatting sqref="I2:I159">
    <cfRule type="cellIs" dxfId="1022" priority="2" operator="equal">
      <formula>"REPROVADO"</formula>
    </cfRule>
    <cfRule type="cellIs" dxfId="1021" priority="3" operator="equal">
      <formula>"HISTORICO"</formula>
    </cfRule>
  </conditionalFormatting>
  <conditionalFormatting sqref="I2:J159">
    <cfRule type="cellIs" dxfId="1020" priority="4" stopIfTrue="1" operator="equal">
      <formula>"N.A."</formula>
    </cfRule>
    <cfRule type="cellIs" dxfId="1019" priority="5" stopIfTrue="1" operator="equal">
      <formula>"NO PRAZO"</formula>
    </cfRule>
    <cfRule type="cellIs" dxfId="1018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0A9A9F-3D2A-43C9-A22C-FB0F5F419160}">
          <x14:formula1>
            <xm:f>'BASE '!$A$2:$A$6</xm:f>
          </x14:formula1>
          <xm:sqref>L2:L159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997-8C43-49DB-BE50-5256A57B4E89}">
  <sheetPr codeName="Planilha6">
    <tabColor rgb="FFC00000"/>
  </sheetPr>
  <dimension ref="A1:M139"/>
  <sheetViews>
    <sheetView topLeftCell="E1" zoomScale="70" zoomScaleNormal="70" workbookViewId="0">
      <pane ySplit="1" topLeftCell="A2" activePane="bottomLeft" state="frozen"/>
      <selection pane="bottomLeft" activeCell="J16" sqref="J16"/>
      <selection activeCell="E29" sqref="E29"/>
    </sheetView>
  </sheetViews>
  <sheetFormatPr defaultRowHeight="14.45"/>
  <cols>
    <col min="1" max="1" width="16.7109375" bestFit="1" customWidth="1"/>
    <col min="2" max="2" width="23.7109375" bestFit="1" customWidth="1"/>
    <col min="3" max="3" width="21" bestFit="1" customWidth="1"/>
    <col min="4" max="4" width="26" bestFit="1" customWidth="1"/>
    <col min="5" max="5" width="42.5703125" bestFit="1" customWidth="1"/>
    <col min="6" max="6" width="37.42578125" bestFit="1" customWidth="1"/>
    <col min="7" max="7" width="23.28515625" bestFit="1" customWidth="1"/>
    <col min="8" max="8" width="9.28515625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7</v>
      </c>
      <c r="C2" t="s">
        <v>7</v>
      </c>
      <c r="D2" t="s">
        <v>550</v>
      </c>
      <c r="E2" t="s">
        <v>319</v>
      </c>
      <c r="F2" t="str">
        <f>VLOOKUP(NR12.OP.MAQ.[[#This Row],[NOME]],'CADASTRO'!A:K,5,0)</f>
        <v>TECNICO MECANICO II</v>
      </c>
      <c r="G2" s="7">
        <v>1</v>
      </c>
      <c r="H2" s="38">
        <v>5000</v>
      </c>
      <c r="I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IF(G335="01/01/1900", "SEM REGISTRO",
                        IF((G2+H2)&gt;TODAY(), "NO PRAZO", "VENCIDO"
                        )
                    )
                )
            )
        )
    ),"N.A.")</f>
        <v>N.A.</v>
      </c>
      <c r="J2" s="14">
        <f>NR12.OP.MAQ.[[#This Row],[TREINADO EM]]+NR12.OP.MAQ.[[#This Row],[VALIDADE]]</f>
        <v>5001</v>
      </c>
      <c r="K2">
        <v>0</v>
      </c>
      <c r="L2" t="s">
        <v>1</v>
      </c>
      <c r="M2" t="str">
        <f>VLOOKUP(NR12.OP.MAQ.[[#This Row],[NOME]],'CADASTRO'!A:K,6,0)</f>
        <v>ATIVO</v>
      </c>
    </row>
    <row r="3" spans="1:13">
      <c r="A3" t="s">
        <v>509</v>
      </c>
      <c r="B3" t="s">
        <v>513</v>
      </c>
      <c r="C3" t="s">
        <v>548</v>
      </c>
      <c r="D3" t="s">
        <v>550</v>
      </c>
      <c r="E3" t="s">
        <v>322</v>
      </c>
      <c r="F3" t="str">
        <f>VLOOKUP(NR12.OP.MAQ.[[#This Row],[NOME]],'CADASTRO'!A:K,5,0)</f>
        <v>OPERADOR INDUSTRIAL II</v>
      </c>
      <c r="G3" s="7">
        <v>44613</v>
      </c>
      <c r="H3" s="38">
        <v>5000</v>
      </c>
      <c r="I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IF(G336="01/01/1900", "SEM REGISTRO",
                        IF((G3+H3)&gt;TODAY(), "NO PRAZO", "VENCIDO"
                        )
                    )
                )
            )
        )
    ),"N.A.")</f>
        <v>N.A.</v>
      </c>
      <c r="J3" s="14">
        <f>NR12.OP.MAQ.[[#This Row],[TREINADO EM]]+NR12.OP.MAQ.[[#This Row],[VALIDADE]]</f>
        <v>49613</v>
      </c>
      <c r="K3">
        <v>4</v>
      </c>
      <c r="L3" t="s">
        <v>1</v>
      </c>
      <c r="M3" t="str">
        <f>VLOOKUP(NR12.OP.MAQ.[[#This Row],[NOME]],'CADASTRO'!A:K,6,0)</f>
        <v>ATIVO</v>
      </c>
    </row>
    <row r="4" spans="1:13">
      <c r="A4" t="s">
        <v>509</v>
      </c>
      <c r="B4" t="s">
        <v>513</v>
      </c>
      <c r="C4" t="s">
        <v>548</v>
      </c>
      <c r="D4" t="s">
        <v>550</v>
      </c>
      <c r="E4" t="s">
        <v>186</v>
      </c>
      <c r="F4" t="str">
        <f>VLOOKUP(NR12.OP.MAQ.[[#This Row],[NOME]],'CADASTRO'!A:K,5,0)</f>
        <v>OPERADOR LOGISTICO I</v>
      </c>
      <c r="G4" s="7">
        <v>45547</v>
      </c>
      <c r="H4" s="38">
        <v>5000</v>
      </c>
      <c r="I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IF(G337="01/01/1900", "SEM REGISTRO",
                        IF((G4+H4)&gt;TODAY(), "NO PRAZO", "VENCIDO"
                        )
                    )
                )
            )
        )
    ),"N.A.")</f>
        <v>N.A.</v>
      </c>
      <c r="J4" s="14">
        <f>NR12.OP.MAQ.[[#This Row],[TREINADO EM]]+NR12.OP.MAQ.[[#This Row],[VALIDADE]]</f>
        <v>50547</v>
      </c>
      <c r="K4">
        <v>4</v>
      </c>
      <c r="L4" t="s">
        <v>1</v>
      </c>
      <c r="M4" t="str">
        <f>VLOOKUP(NR12.OP.MAQ.[[#This Row],[NOME]],'CADASTRO'!A:K,6,0)</f>
        <v>DESLIGADO</v>
      </c>
    </row>
    <row r="5" spans="1:13">
      <c r="A5" t="s">
        <v>509</v>
      </c>
      <c r="B5" t="s">
        <v>7</v>
      </c>
      <c r="C5" t="s">
        <v>7</v>
      </c>
      <c r="D5" t="s">
        <v>550</v>
      </c>
      <c r="E5" t="s">
        <v>325</v>
      </c>
      <c r="F5" t="str">
        <f>VLOOKUP(NR12.OP.MAQ.[[#This Row],[NOME]],'CADASTRO'!A:K,5,0)</f>
        <v>TECNICO MECANICO III</v>
      </c>
      <c r="G5" s="7">
        <v>45567</v>
      </c>
      <c r="H5" s="38">
        <v>5000</v>
      </c>
      <c r="I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IF(G338="01/01/1900", "SEM REGISTRO",
                        IF((G5+H5)&gt;TODAY(), "NO PRAZO", "VENCIDO"
                        )
                    )
                )
            )
        )
    ),"N.A.")</f>
        <v>N.A.</v>
      </c>
      <c r="J5" s="14">
        <f>NR12.OP.MAQ.[[#This Row],[TREINADO EM]]+NR12.OP.MAQ.[[#This Row],[VALIDADE]]</f>
        <v>50567</v>
      </c>
      <c r="K5">
        <v>0</v>
      </c>
      <c r="L5" t="s">
        <v>1</v>
      </c>
      <c r="M5" t="str">
        <f>VLOOKUP(NR12.OP.MAQ.[[#This Row],[NOME]],'CADASTRO'!A:K,6,0)</f>
        <v>ATIVO</v>
      </c>
    </row>
    <row r="6" spans="1:13">
      <c r="A6" t="s">
        <v>509</v>
      </c>
      <c r="B6" t="s">
        <v>513</v>
      </c>
      <c r="C6" t="s">
        <v>548</v>
      </c>
      <c r="D6" t="s">
        <v>550</v>
      </c>
      <c r="E6" t="s">
        <v>343</v>
      </c>
      <c r="F6" t="str">
        <f>VLOOKUP(NR12.OP.MAQ.[[#This Row],[NOME]],'CADASTRO'!A:K,5,0)</f>
        <v>TECNICO MECANICO II</v>
      </c>
      <c r="G6" s="7">
        <v>44545</v>
      </c>
      <c r="H6" s="38">
        <v>5000</v>
      </c>
      <c r="I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IF(G339="01/01/1900", "SEM REGISTRO",
                        IF((G6+H6)&gt;TODAY(), "NO PRAZO", "VENCIDO"
                        )
                    )
                )
            )
        )
    ),"N.A.")</f>
        <v>N.A.</v>
      </c>
      <c r="J6" s="14">
        <f>NR12.OP.MAQ.[[#This Row],[TREINADO EM]]+NR12.OP.MAQ.[[#This Row],[VALIDADE]]</f>
        <v>49545</v>
      </c>
      <c r="K6">
        <v>4</v>
      </c>
      <c r="L6" t="s">
        <v>1</v>
      </c>
      <c r="M6" t="str">
        <f>VLOOKUP(NR12.OP.MAQ.[[#This Row],[NOME]],'CADASTRO'!A:K,6,0)</f>
        <v>ATIVO</v>
      </c>
    </row>
    <row r="7" spans="1:13">
      <c r="A7" t="s">
        <v>509</v>
      </c>
      <c r="B7" t="s">
        <v>513</v>
      </c>
      <c r="C7" t="s">
        <v>548</v>
      </c>
      <c r="D7" t="s">
        <v>550</v>
      </c>
      <c r="E7" t="s">
        <v>340</v>
      </c>
      <c r="F7" t="str">
        <f>VLOOKUP(NR12.OP.MAQ.[[#This Row],[NOME]],'CADASTRO'!A:K,5,0)</f>
        <v>AUXILIAR INDUSTRIAL</v>
      </c>
      <c r="G7" s="7">
        <v>44705</v>
      </c>
      <c r="H7" s="38">
        <v>5000</v>
      </c>
      <c r="I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IF(G340="01/01/1900", "SEM REGISTRO",
                        IF((G7+H7)&gt;TODAY(), "NO PRAZO", "VENCIDO"
                        )
                    )
                )
            )
        )
    ),"N.A.")</f>
        <v>N.A.</v>
      </c>
      <c r="J7" s="14">
        <f>NR12.OP.MAQ.[[#This Row],[TREINADO EM]]+NR12.OP.MAQ.[[#This Row],[VALIDADE]]</f>
        <v>49705</v>
      </c>
      <c r="K7">
        <v>4</v>
      </c>
      <c r="L7" t="s">
        <v>1</v>
      </c>
      <c r="M7" t="str">
        <f>VLOOKUP(NR12.OP.MAQ.[[#This Row],[NOME]],'CADASTRO'!A:K,6,0)</f>
        <v>ATIVO</v>
      </c>
    </row>
    <row r="8" spans="1:13">
      <c r="A8" t="s">
        <v>509</v>
      </c>
      <c r="B8" t="s">
        <v>513</v>
      </c>
      <c r="C8" t="s">
        <v>548</v>
      </c>
      <c r="D8" t="s">
        <v>550</v>
      </c>
      <c r="E8" t="s">
        <v>345</v>
      </c>
      <c r="F8" t="str">
        <f>VLOOKUP(NR12.OP.MAQ.[[#This Row],[NOME]],'CADASTRO'!A:K,5,0)</f>
        <v>OPERADOR INDUSTRIAL II</v>
      </c>
      <c r="G8" s="7">
        <v>44813</v>
      </c>
      <c r="H8" s="38">
        <v>5000</v>
      </c>
      <c r="I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IF(G341="01/01/1900", "SEM REGISTRO",
                        IF((G8+H8)&gt;TODAY(), "NO PRAZO", "VENCIDO"
                        )
                    )
                )
            )
        )
    ),"N.A.")</f>
        <v>N.A.</v>
      </c>
      <c r="J8" s="14">
        <f>NR12.OP.MAQ.[[#This Row],[TREINADO EM]]+NR12.OP.MAQ.[[#This Row],[VALIDADE]]</f>
        <v>49813</v>
      </c>
      <c r="K8">
        <v>4</v>
      </c>
      <c r="L8" t="s">
        <v>1</v>
      </c>
      <c r="M8" t="str">
        <f>VLOOKUP(NR12.OP.MAQ.[[#This Row],[NOME]],'CADASTRO'!A:K,6,0)</f>
        <v>ATIVO</v>
      </c>
    </row>
    <row r="9" spans="1:13">
      <c r="A9" t="s">
        <v>509</v>
      </c>
      <c r="B9" t="s">
        <v>513</v>
      </c>
      <c r="C9" t="s">
        <v>548</v>
      </c>
      <c r="D9" t="s">
        <v>550</v>
      </c>
      <c r="E9" t="s">
        <v>199</v>
      </c>
      <c r="F9" t="str">
        <f>VLOOKUP(NR12.OP.MAQ.[[#This Row],[NOME]],'CADASTRO'!A:K,5,0)</f>
        <v>TECNICO ELETRONICO II</v>
      </c>
      <c r="G9" s="7">
        <v>43934</v>
      </c>
      <c r="H9" s="38">
        <v>5000</v>
      </c>
      <c r="I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IF(G342="01/01/1900", "SEM REGISTRO",
                        IF((G9+H9)&gt;TODAY(), "NO PRAZO", "VENCIDO"
                        )
                    )
                )
            )
        )
    ),"N.A.")</f>
        <v>N.A.</v>
      </c>
      <c r="J9" s="14">
        <f>NR12.OP.MAQ.[[#This Row],[TREINADO EM]]+NR12.OP.MAQ.[[#This Row],[VALIDADE]]</f>
        <v>48934</v>
      </c>
      <c r="K9">
        <v>4</v>
      </c>
      <c r="L9" t="s">
        <v>1</v>
      </c>
      <c r="M9" t="str">
        <f>VLOOKUP(NR12.OP.MAQ.[[#This Row],[NOME]],'CADASTRO'!A:K,6,0)</f>
        <v>DESLIGADO</v>
      </c>
    </row>
    <row r="10" spans="1:13">
      <c r="A10" t="s">
        <v>509</v>
      </c>
      <c r="B10" t="s">
        <v>513</v>
      </c>
      <c r="C10" t="s">
        <v>548</v>
      </c>
      <c r="D10" t="s">
        <v>550</v>
      </c>
      <c r="E10" t="s">
        <v>344</v>
      </c>
      <c r="F10" t="str">
        <f>VLOOKUP(NR12.OP.MAQ.[[#This Row],[NOME]],'CADASTRO'!A:K,5,0)</f>
        <v>TECNICO MECANICO II</v>
      </c>
      <c r="G10" s="7">
        <v>43894</v>
      </c>
      <c r="H10" s="38">
        <v>5000</v>
      </c>
      <c r="I1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IF(G343="01/01/1900", "SEM REGISTRO",
                        IF((G10+H10)&gt;TODAY(), "NO PRAZO", "VENCIDO"
                        )
                    )
                )
            )
        )
    ),"N.A.")</f>
        <v>N.A.</v>
      </c>
      <c r="J10" s="14">
        <f>NR12.OP.MAQ.[[#This Row],[TREINADO EM]]+NR12.OP.MAQ.[[#This Row],[VALIDADE]]</f>
        <v>48894</v>
      </c>
      <c r="K10">
        <v>4</v>
      </c>
      <c r="L10" t="s">
        <v>1</v>
      </c>
      <c r="M10" t="str">
        <f>VLOOKUP(NR12.OP.MAQ.[[#This Row],[NOME]],'CADASTRO'!A:K,6,0)</f>
        <v>ATIVO</v>
      </c>
    </row>
    <row r="11" spans="1:13">
      <c r="A11" t="s">
        <v>509</v>
      </c>
      <c r="B11" t="s">
        <v>513</v>
      </c>
      <c r="C11" t="s">
        <v>548</v>
      </c>
      <c r="D11" t="s">
        <v>550</v>
      </c>
      <c r="E11" t="s">
        <v>475</v>
      </c>
      <c r="F11" t="str">
        <f>VLOOKUP(NR12.OP.MAQ.[[#This Row],[NOME]],'CADASTRO'!A:K,5,0)</f>
        <v>OPERADOR INDUSTRIAL I</v>
      </c>
      <c r="G11" s="7">
        <v>44720</v>
      </c>
      <c r="H11" s="38">
        <v>5000</v>
      </c>
      <c r="I1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IF(G344="01/01/1900", "SEM REGISTRO",
                        IF((G11+H11)&gt;TODAY(), "NO PRAZO", "VENCIDO"
                        )
                    )
                )
            )
        )
    ),"N.A.")</f>
        <v>N.A.</v>
      </c>
      <c r="J11" s="14">
        <f>NR12.OP.MAQ.[[#This Row],[TREINADO EM]]+NR12.OP.MAQ.[[#This Row],[VALIDADE]]</f>
        <v>49720</v>
      </c>
      <c r="K11">
        <v>4</v>
      </c>
      <c r="L11" t="s">
        <v>1</v>
      </c>
      <c r="M11" t="str">
        <f>VLOOKUP(NR12.OP.MAQ.[[#This Row],[NOME]],'CADASTRO'!A:K,6,0)</f>
        <v>S-AFASTADO</v>
      </c>
    </row>
    <row r="12" spans="1:13">
      <c r="A12" t="s">
        <v>509</v>
      </c>
      <c r="B12" t="s">
        <v>513</v>
      </c>
      <c r="C12" t="s">
        <v>548</v>
      </c>
      <c r="D12" t="s">
        <v>550</v>
      </c>
      <c r="E12" t="s">
        <v>205</v>
      </c>
      <c r="F12" t="str">
        <f>VLOOKUP(NR12.OP.MAQ.[[#This Row],[NOME]],'CADASTRO'!A:K,5,0)</f>
        <v>AUXILIAR INDUSTRIAL</v>
      </c>
      <c r="G12" s="7">
        <v>44376</v>
      </c>
      <c r="H12" s="38">
        <v>5000</v>
      </c>
      <c r="I1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IF(G345="01/01/1900",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NR12.OP.MAQ.[[#This Row],[TREINADO EM]]+NR12.OP.MAQ.[[#This Row],[VALIDADE]]</f>
        <v>49376</v>
      </c>
      <c r="K12">
        <v>4</v>
      </c>
      <c r="L12" t="s">
        <v>1</v>
      </c>
      <c r="M12" t="str">
        <f>VLOOKUP(NR12.OP.MAQ.[[#This Row],[NOME]],'CADASTRO'!A:K,6,0)</f>
        <v>DESLIGADO</v>
      </c>
    </row>
    <row r="13" spans="1:13">
      <c r="A13" t="s">
        <v>509</v>
      </c>
      <c r="B13" t="s">
        <v>513</v>
      </c>
      <c r="C13" t="s">
        <v>548</v>
      </c>
      <c r="D13" t="s">
        <v>550</v>
      </c>
      <c r="E13" t="s">
        <v>206</v>
      </c>
      <c r="F13" t="str">
        <f>VLOOKUP(NR12.OP.MAQ.[[#This Row],[NOME]],'CADASTRO'!A:K,5,0)</f>
        <v>OPERADOR INDUSTRIAL II</v>
      </c>
      <c r="G13" s="7">
        <v>43404</v>
      </c>
      <c r="H13" s="38">
        <v>5000</v>
      </c>
      <c r="I1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IF(G346="01/01/1900", "SEM REGISTRO",
                        IF((G13+H13)&gt;TODAY(), "NO PRAZO", "VENCIDO"
                        )
                    )
                )
            )
        )
    ),"N.A.")</f>
        <v>N.A.</v>
      </c>
      <c r="J13" s="14">
        <f>NR12.OP.MAQ.[[#This Row],[TREINADO EM]]+NR12.OP.MAQ.[[#This Row],[VALIDADE]]</f>
        <v>48404</v>
      </c>
      <c r="K13">
        <v>6</v>
      </c>
      <c r="L13" t="s">
        <v>1</v>
      </c>
      <c r="M13" t="str">
        <f>VLOOKUP(NR12.OP.MAQ.[[#This Row],[NOME]],'CADASTRO'!A:K,6,0)</f>
        <v>DESLIGADO</v>
      </c>
    </row>
    <row r="14" spans="1:13">
      <c r="A14" t="s">
        <v>509</v>
      </c>
      <c r="B14" t="s">
        <v>513</v>
      </c>
      <c r="C14" t="s">
        <v>548</v>
      </c>
      <c r="D14" t="s">
        <v>550</v>
      </c>
      <c r="E14" t="s">
        <v>209</v>
      </c>
      <c r="F14" t="str">
        <f>VLOOKUP(NR12.OP.MAQ.[[#This Row],[NOME]],'CADASTRO'!A:K,5,0)</f>
        <v>ASSISTENTE ADMINISTRATIVO</v>
      </c>
      <c r="G14" s="7">
        <v>43112</v>
      </c>
      <c r="H14" s="38">
        <v>5000</v>
      </c>
      <c r="I1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IF(G347="01/01/1900", "SEM REGISTRO",
                        IF((G14+H14)&gt;TODAY(), "NO PRAZO", "VENCIDO"
                        )
                    )
                )
            )
        )
    ),"N.A.")</f>
        <v>N.A.</v>
      </c>
      <c r="J14" s="14">
        <f>NR12.OP.MAQ.[[#This Row],[TREINADO EM]]+NR12.OP.MAQ.[[#This Row],[VALIDADE]]</f>
        <v>48112</v>
      </c>
      <c r="K14">
        <v>8</v>
      </c>
      <c r="L14" t="s">
        <v>1</v>
      </c>
      <c r="M14" t="str">
        <f>VLOOKUP(NR12.OP.MAQ.[[#This Row],[NOME]],'CADASTRO'!A:K,6,0)</f>
        <v>DESLIGADO</v>
      </c>
    </row>
    <row r="15" spans="1:13">
      <c r="A15" t="s">
        <v>509</v>
      </c>
      <c r="B15" t="s">
        <v>513</v>
      </c>
      <c r="C15" t="s">
        <v>548</v>
      </c>
      <c r="D15" t="s">
        <v>550</v>
      </c>
      <c r="E15" t="s">
        <v>212</v>
      </c>
      <c r="F15" t="str">
        <f>VLOOKUP(NR12.OP.MAQ.[[#This Row],[NOME]],'CADASTRO'!A:K,5,0)</f>
        <v>ANALISTA LOGISTICA PL</v>
      </c>
      <c r="G15" s="7">
        <v>43112</v>
      </c>
      <c r="H15" s="38">
        <v>5000</v>
      </c>
      <c r="I1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IF(G348="01/01/1900", "SEM REGISTRO",
                        IF((G15+H15)&gt;TODAY(), "NO PRAZO", "VENCIDO"
                        )
                    )
                )
            )
        )
    ),"N.A.")</f>
        <v>N.A.</v>
      </c>
      <c r="J15" s="14">
        <f>NR12.OP.MAQ.[[#This Row],[TREINADO EM]]+NR12.OP.MAQ.[[#This Row],[VALIDADE]]</f>
        <v>48112</v>
      </c>
      <c r="K15">
        <v>8</v>
      </c>
      <c r="L15" t="s">
        <v>1</v>
      </c>
      <c r="M15" t="str">
        <f>VLOOKUP(NR12.OP.MAQ.[[#This Row],[NOME]],'CADASTRO'!A:K,6,0)</f>
        <v>DESLIGADO</v>
      </c>
    </row>
    <row r="16" spans="1:13">
      <c r="A16" t="s">
        <v>509</v>
      </c>
      <c r="B16" t="s">
        <v>513</v>
      </c>
      <c r="C16" t="s">
        <v>548</v>
      </c>
      <c r="D16" t="s">
        <v>550</v>
      </c>
      <c r="E16" t="s">
        <v>482</v>
      </c>
      <c r="F16" t="str">
        <f>VLOOKUP(NR12.OP.MAQ.[[#This Row],[NOME]],'CADASTRO'!A:K,5,0)</f>
        <v>TECNICO MECANICO II</v>
      </c>
      <c r="G16" s="8">
        <v>43749</v>
      </c>
      <c r="H16" s="38">
        <v>5000</v>
      </c>
      <c r="I1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IF(G349="01/01/1900", "SEM REGISTRO",
                        IF((G16+H16)&gt;TODAY(), "NO PRAZO", "VENCIDO"
                        )
                    )
                )
            )
        )
    ),"N.A.")</f>
        <v>N.A.</v>
      </c>
      <c r="J16" s="14">
        <f>NR12.OP.MAQ.[[#This Row],[TREINADO EM]]+NR12.OP.MAQ.[[#This Row],[VALIDADE]]</f>
        <v>48749</v>
      </c>
      <c r="K16">
        <v>2</v>
      </c>
      <c r="L16" t="s">
        <v>1</v>
      </c>
      <c r="M16" t="str">
        <f>VLOOKUP(NR12.OP.MAQ.[[#This Row],[NOME]],'CADASTRO'!A:K,6,0)</f>
        <v>TRANSFERIDO</v>
      </c>
    </row>
    <row r="17" spans="1:13">
      <c r="A17" t="s">
        <v>509</v>
      </c>
      <c r="B17" t="s">
        <v>513</v>
      </c>
      <c r="C17" t="s">
        <v>548</v>
      </c>
      <c r="D17" t="s">
        <v>550</v>
      </c>
      <c r="E17" t="s">
        <v>346</v>
      </c>
      <c r="F17" t="str">
        <f>VLOOKUP(NR12.OP.MAQ.[[#This Row],[NOME]],'CADASTRO'!A:K,5,0)</f>
        <v>Almoxarife</v>
      </c>
      <c r="G17" s="8">
        <v>43935</v>
      </c>
      <c r="H17" s="38">
        <v>5000</v>
      </c>
      <c r="I1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IF(G350="01/01/1900", "SEM REGISTRO",
                        IF((G17+H17)&gt;TODAY(), "NO PRAZO", "VENCIDO"
                        )
                    )
                )
            )
        )
    ),"N.A.")</f>
        <v>N.A.</v>
      </c>
      <c r="J17" s="14">
        <f>NR12.OP.MAQ.[[#This Row],[TREINADO EM]]+NR12.OP.MAQ.[[#This Row],[VALIDADE]]</f>
        <v>48935</v>
      </c>
      <c r="K17">
        <v>4</v>
      </c>
      <c r="L17" t="s">
        <v>1</v>
      </c>
      <c r="M17" t="str">
        <f>VLOOKUP(NR12.OP.MAQ.[[#This Row],[NOME]],'CADASTRO'!A:K,6,0)</f>
        <v>ATIVO</v>
      </c>
    </row>
    <row r="18" spans="1:13">
      <c r="A18" t="s">
        <v>509</v>
      </c>
      <c r="B18" t="s">
        <v>513</v>
      </c>
      <c r="C18" t="s">
        <v>548</v>
      </c>
      <c r="D18" t="s">
        <v>550</v>
      </c>
      <c r="E18" t="s">
        <v>351</v>
      </c>
      <c r="F18" t="str">
        <f>VLOOKUP(NR12.OP.MAQ.[[#This Row],[NOME]],'CADASTRO'!A:K,5,0)</f>
        <v>CONTROLADOR QUALIDADE</v>
      </c>
      <c r="G18" s="8">
        <v>43404</v>
      </c>
      <c r="H18" s="38">
        <v>5000</v>
      </c>
      <c r="I1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IF(G351="01/01/1900", "SEM REGISTRO",
                        IF((G18+H18)&gt;TODAY(), "NO PRAZO", "VENCIDO"
                        )
                    )
                )
            )
        )
    ),"N.A.")</f>
        <v>N.A.</v>
      </c>
      <c r="J18" s="14">
        <f>NR12.OP.MAQ.[[#This Row],[TREINADO EM]]+NR12.OP.MAQ.[[#This Row],[VALIDADE]]</f>
        <v>48404</v>
      </c>
      <c r="K18">
        <v>6</v>
      </c>
      <c r="L18" t="s">
        <v>1</v>
      </c>
      <c r="M18" t="str">
        <f>VLOOKUP(NR12.OP.MAQ.[[#This Row],[NOME]],'CADASTRO'!A:K,6,0)</f>
        <v>ATIVO</v>
      </c>
    </row>
    <row r="19" spans="1:13">
      <c r="A19" t="s">
        <v>509</v>
      </c>
      <c r="B19" t="s">
        <v>513</v>
      </c>
      <c r="C19" t="s">
        <v>548</v>
      </c>
      <c r="D19" t="s">
        <v>550</v>
      </c>
      <c r="E19" t="s">
        <v>352</v>
      </c>
      <c r="F19" t="str">
        <f>VLOOKUP(NR12.OP.MAQ.[[#This Row],[NOME]],'CADASTRO'!A:K,5,0)</f>
        <v>OPERADOR LOGISTICO I</v>
      </c>
      <c r="G19" s="8">
        <v>43007</v>
      </c>
      <c r="H19" s="38">
        <v>5000</v>
      </c>
      <c r="I1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IF(G352="01/01/1900", "SEM REGISTRO",
                        IF((G19+H19)&gt;TODAY(), "NO PRAZO", "VENCIDO"
                        )
                    )
                )
            )
        )
    ),"N.A.")</f>
        <v>N.A.</v>
      </c>
      <c r="J19" s="14">
        <f>NR12.OP.MAQ.[[#This Row],[TREINADO EM]]+NR12.OP.MAQ.[[#This Row],[VALIDADE]]</f>
        <v>48007</v>
      </c>
      <c r="K19">
        <v>8</v>
      </c>
      <c r="L19" t="s">
        <v>1</v>
      </c>
      <c r="M19" t="str">
        <f>VLOOKUP(NR12.OP.MAQ.[[#This Row],[NOME]],'CADASTRO'!A:K,6,0)</f>
        <v>ATIVO</v>
      </c>
    </row>
    <row r="20" spans="1:13">
      <c r="A20" t="s">
        <v>509</v>
      </c>
      <c r="B20" t="s">
        <v>513</v>
      </c>
      <c r="C20" t="s">
        <v>548</v>
      </c>
      <c r="D20" t="s">
        <v>550</v>
      </c>
      <c r="E20" t="s">
        <v>352</v>
      </c>
      <c r="F20" t="str">
        <f>VLOOKUP(NR12.OP.MAQ.[[#This Row],[NOME]],'CADASTRO'!A:K,5,0)</f>
        <v>OPERADOR LOGISTICO I</v>
      </c>
      <c r="G20" s="8">
        <v>44804</v>
      </c>
      <c r="H20" s="38">
        <v>5000</v>
      </c>
      <c r="I2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IF(G353="01/01/1900", "SEM REGISTRO",
                        IF((G20+H20)&gt;TODAY(), "NO PRAZO", "VENCIDO"
                        )
                    )
                )
            )
        )
    ),"N.A.")</f>
        <v>N.A.</v>
      </c>
      <c r="J20" s="14">
        <f>NR12.OP.MAQ.[[#This Row],[TREINADO EM]]+NR12.OP.MAQ.[[#This Row],[VALIDADE]]</f>
        <v>49804</v>
      </c>
      <c r="K20">
        <v>4</v>
      </c>
      <c r="L20" t="s">
        <v>1</v>
      </c>
      <c r="M20" t="str">
        <f>VLOOKUP(NR12.OP.MAQ.[[#This Row],[NOME]],'CADASTRO'!A:K,6,0)</f>
        <v>ATIVO</v>
      </c>
    </row>
    <row r="21" spans="1:13">
      <c r="A21" t="s">
        <v>509</v>
      </c>
      <c r="B21" t="s">
        <v>7</v>
      </c>
      <c r="C21" t="s">
        <v>7</v>
      </c>
      <c r="D21" t="s">
        <v>550</v>
      </c>
      <c r="E21" t="s">
        <v>354</v>
      </c>
      <c r="F21" t="str">
        <f>VLOOKUP(NR12.OP.MAQ.[[#This Row],[NOME]],'CADASTRO'!A:K,5,0)</f>
        <v>OPERADOR INDUSTRIAL I</v>
      </c>
      <c r="G21" s="8">
        <v>1</v>
      </c>
      <c r="H21" s="38">
        <v>5000</v>
      </c>
      <c r="I2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IF(G354="01/01/1900", "SEM REGISTRO",
                        IF((G21+H21)&gt;TODAY(), "NO PRAZO", "VENCIDO"
                        )
                    )
                )
            )
        )
    ),"N.A.")</f>
        <v>N.A.</v>
      </c>
      <c r="J21" s="14">
        <f>NR12.OP.MAQ.[[#This Row],[TREINADO EM]]+NR12.OP.MAQ.[[#This Row],[VALIDADE]]</f>
        <v>5001</v>
      </c>
      <c r="K21">
        <v>0</v>
      </c>
      <c r="L21" t="s">
        <v>1</v>
      </c>
      <c r="M21" t="str">
        <f>VLOOKUP(NR12.OP.MAQ.[[#This Row],[NOME]],'CADASTRO'!A:K,6,0)</f>
        <v>ATIVO</v>
      </c>
    </row>
    <row r="22" spans="1:13">
      <c r="A22" t="s">
        <v>509</v>
      </c>
      <c r="B22" t="s">
        <v>513</v>
      </c>
      <c r="C22" t="s">
        <v>548</v>
      </c>
      <c r="D22" t="s">
        <v>550</v>
      </c>
      <c r="E22" t="s">
        <v>217</v>
      </c>
      <c r="F22" t="str">
        <f>VLOOKUP(NR12.OP.MAQ.[[#This Row],[NOME]],'CADASTRO'!A:K,5,0)</f>
        <v>OPERADOR INDUSTRIAL I</v>
      </c>
      <c r="G22" s="8">
        <v>43626</v>
      </c>
      <c r="H22" s="38">
        <v>5000</v>
      </c>
      <c r="I2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IF(G355="01/01/1900", "SEM REGISTRO",
                        IF((G22+H22)&gt;TODAY(), "NO PRAZO", "VENCIDO"
                        )
                    )
                )
            )
        )
    ),"N.A.")</f>
        <v>N.A.</v>
      </c>
      <c r="J22" s="14">
        <f>NR12.OP.MAQ.[[#This Row],[TREINADO EM]]+NR12.OP.MAQ.[[#This Row],[VALIDADE]]</f>
        <v>48626</v>
      </c>
      <c r="K22">
        <v>4</v>
      </c>
      <c r="L22" t="s">
        <v>1</v>
      </c>
      <c r="M22" t="str">
        <f>VLOOKUP(NR12.OP.MAQ.[[#This Row],[NOME]],'CADASTRO'!A:K,6,0)</f>
        <v>DESLIGADO</v>
      </c>
    </row>
    <row r="23" spans="1:13">
      <c r="A23" t="s">
        <v>509</v>
      </c>
      <c r="B23" t="s">
        <v>7</v>
      </c>
      <c r="C23" t="s">
        <v>7</v>
      </c>
      <c r="D23" t="s">
        <v>550</v>
      </c>
      <c r="E23" t="s">
        <v>218</v>
      </c>
      <c r="F23" t="str">
        <f>VLOOKUP(NR12.OP.MAQ.[[#This Row],[NOME]],'CADASTRO'!A:K,5,0)</f>
        <v>TECNICO MECANICO II</v>
      </c>
      <c r="G23" s="8">
        <v>1</v>
      </c>
      <c r="H23" s="38">
        <v>5000</v>
      </c>
      <c r="I2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IF(G356="01/01/1900",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NR12.OP.MAQ.[[#This Row],[TREINADO EM]]+NR12.OP.MAQ.[[#This Row],[VALIDADE]]</f>
        <v>5001</v>
      </c>
      <c r="K23">
        <v>0</v>
      </c>
      <c r="L23" t="s">
        <v>1</v>
      </c>
      <c r="M23" t="str">
        <f>VLOOKUP(NR12.OP.MAQ.[[#This Row],[NOME]],'CADASTRO'!A:K,6,0)</f>
        <v>DESLIGADO</v>
      </c>
    </row>
    <row r="24" spans="1:13">
      <c r="A24" t="s">
        <v>509</v>
      </c>
      <c r="B24" t="s">
        <v>513</v>
      </c>
      <c r="C24" t="s">
        <v>548</v>
      </c>
      <c r="D24" t="s">
        <v>550</v>
      </c>
      <c r="E24" t="s">
        <v>219</v>
      </c>
      <c r="F24" t="str">
        <f>VLOOKUP(NR12.OP.MAQ.[[#This Row],[NOME]],'CADASTRO'!A:K,5,0)</f>
        <v>OPERADOR LOGISTICO II</v>
      </c>
      <c r="G24" s="8">
        <v>43620</v>
      </c>
      <c r="H24" s="38">
        <v>5000</v>
      </c>
      <c r="I2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IF(G357="01/01/1900", "SEM REGISTRO",
                        IF((G24+H24)&gt;TODAY(), "NO PRAZO", "VENCIDO"
                        )
                    )
                )
            )
        )
    ),"N.A.")</f>
        <v>N.A.</v>
      </c>
      <c r="J24" s="14">
        <f>NR12.OP.MAQ.[[#This Row],[TREINADO EM]]+NR12.OP.MAQ.[[#This Row],[VALIDADE]]</f>
        <v>48620</v>
      </c>
      <c r="K24">
        <v>4</v>
      </c>
      <c r="L24" t="s">
        <v>1</v>
      </c>
      <c r="M24" t="str">
        <f>VLOOKUP(NR12.OP.MAQ.[[#This Row],[NOME]],'CADASTRO'!A:K,6,0)</f>
        <v>DESLIGADO</v>
      </c>
    </row>
    <row r="25" spans="1:13">
      <c r="A25" t="s">
        <v>509</v>
      </c>
      <c r="B25" t="s">
        <v>513</v>
      </c>
      <c r="C25" t="s">
        <v>548</v>
      </c>
      <c r="D25" t="s">
        <v>550</v>
      </c>
      <c r="E25" t="s">
        <v>358</v>
      </c>
      <c r="F25" t="str">
        <f>VLOOKUP(NR12.OP.MAQ.[[#This Row],[NOME]],'CADASTRO'!A:K,5,0)</f>
        <v>OPERADOR INDUSTRIAL II</v>
      </c>
      <c r="G25" s="8">
        <v>43903</v>
      </c>
      <c r="H25" s="38">
        <v>5000</v>
      </c>
      <c r="I2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IF(G358="01/01/1900", "SEM REGISTRO",
                        IF((G25+H25)&gt;TODAY(), "NO PRAZO", "VENCIDO"
                        )
                    )
                )
            )
        )
    ),"N.A.")</f>
        <v>N.A.</v>
      </c>
      <c r="J25" s="14">
        <f>NR12.OP.MAQ.[[#This Row],[TREINADO EM]]+NR12.OP.MAQ.[[#This Row],[VALIDADE]]</f>
        <v>48903</v>
      </c>
      <c r="K25">
        <v>4</v>
      </c>
      <c r="L25" t="s">
        <v>1</v>
      </c>
      <c r="M25" t="str">
        <f>VLOOKUP(NR12.OP.MAQ.[[#This Row],[NOME]],'CADASTRO'!A:K,6,0)</f>
        <v>ATIVO</v>
      </c>
    </row>
    <row r="26" spans="1:13">
      <c r="A26" t="s">
        <v>509</v>
      </c>
      <c r="B26" t="s">
        <v>7</v>
      </c>
      <c r="C26" t="s">
        <v>7</v>
      </c>
      <c r="D26" t="s">
        <v>550</v>
      </c>
      <c r="E26" t="s">
        <v>356</v>
      </c>
      <c r="F26" t="str">
        <f>VLOOKUP(NR12.OP.MAQ.[[#This Row],[NOME]],'CADASTRO'!A:K,5,0)</f>
        <v>OPERADOR INDUSTRIAL II</v>
      </c>
      <c r="G26" s="8">
        <v>45946</v>
      </c>
      <c r="H26" s="38">
        <v>5000</v>
      </c>
      <c r="I2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IF(G359="01/01/1900", "SEM REGISTRO",
                        IF((G26+H26)&gt;TODAY(), "NO PRAZO", "VENCIDO"
                        )
                    )
                )
            )
        )
    ),"N.A.")</f>
        <v>N.A.</v>
      </c>
      <c r="J26" s="14">
        <f>NR12.OP.MAQ.[[#This Row],[TREINADO EM]]+NR12.OP.MAQ.[[#This Row],[VALIDADE]]</f>
        <v>50946</v>
      </c>
      <c r="K26">
        <v>0</v>
      </c>
      <c r="L26" t="s">
        <v>1</v>
      </c>
      <c r="M26" t="str">
        <f>VLOOKUP(NR12.OP.MAQ.[[#This Row],[NOME]],'CADASTRO'!A:K,6,0)</f>
        <v>ATIVO</v>
      </c>
    </row>
    <row r="27" spans="1:13">
      <c r="A27" t="s">
        <v>509</v>
      </c>
      <c r="B27" t="s">
        <v>513</v>
      </c>
      <c r="C27" t="s">
        <v>548</v>
      </c>
      <c r="D27" t="s">
        <v>550</v>
      </c>
      <c r="E27" t="s">
        <v>230</v>
      </c>
      <c r="F27" t="str">
        <f>VLOOKUP(NR12.OP.MAQ.[[#This Row],[NOME]],'CADASTRO'!A:K,5,0)</f>
        <v>OPERADOR INDUSTRIAL I</v>
      </c>
      <c r="G27" s="8">
        <v>44167</v>
      </c>
      <c r="H27" s="38">
        <v>5000</v>
      </c>
      <c r="I2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IF(G360="01/01/1900", "SEM REGISTRO",
                        IF((G27+H27)&gt;TODAY(), "NO PRAZO", "VENCIDO"
                        )
                    )
                )
            )
        )
    ),"N.A.")</f>
        <v>N.A.</v>
      </c>
      <c r="J27" s="14">
        <f>NR12.OP.MAQ.[[#This Row],[TREINADO EM]]+NR12.OP.MAQ.[[#This Row],[VALIDADE]]</f>
        <v>49167</v>
      </c>
      <c r="K27">
        <v>4</v>
      </c>
      <c r="L27" t="s">
        <v>1</v>
      </c>
      <c r="M27" t="str">
        <f>VLOOKUP(NR12.OP.MAQ.[[#This Row],[NOME]],'CADASTRO'!A:K,6,0)</f>
        <v>DESLIGADO</v>
      </c>
    </row>
    <row r="28" spans="1:13">
      <c r="A28" t="s">
        <v>509</v>
      </c>
      <c r="B28" t="s">
        <v>513</v>
      </c>
      <c r="C28" t="s">
        <v>548</v>
      </c>
      <c r="D28" t="s">
        <v>550</v>
      </c>
      <c r="E28" t="s">
        <v>320</v>
      </c>
      <c r="F28" t="str">
        <f>VLOOKUP(NR12.OP.MAQ.[[#This Row],[NOME]],'CADASTRO'!A:K,5,0)</f>
        <v>CONTROLADOR QUALIDADE</v>
      </c>
      <c r="G28" s="8">
        <v>43112</v>
      </c>
      <c r="H28" s="38">
        <v>5000</v>
      </c>
      <c r="I2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IF(G361="01/01/1900", "SEM REGISTRO",
                        IF((G28+H28)&gt;TODAY(), "NO PRAZO", "VENCIDO"
                        )
                    )
                )
            )
        )
    ),"N.A.")</f>
        <v>N.A.</v>
      </c>
      <c r="J28" s="14">
        <f>NR12.OP.MAQ.[[#This Row],[TREINADO EM]]+NR12.OP.MAQ.[[#This Row],[VALIDADE]]</f>
        <v>48112</v>
      </c>
      <c r="K28">
        <v>8</v>
      </c>
      <c r="L28" t="s">
        <v>1</v>
      </c>
      <c r="M28" t="str">
        <f>VLOOKUP(NR12.OP.MAQ.[[#This Row],[NOME]],'CADASTRO'!A:K,6,0)</f>
        <v>ATIVO</v>
      </c>
    </row>
    <row r="29" spans="1:13">
      <c r="A29" t="s">
        <v>509</v>
      </c>
      <c r="B29" t="s">
        <v>513</v>
      </c>
      <c r="C29" t="s">
        <v>548</v>
      </c>
      <c r="D29" t="s">
        <v>550</v>
      </c>
      <c r="E29" t="s">
        <v>231</v>
      </c>
      <c r="F29" t="str">
        <f>VLOOKUP(NR12.OP.MAQ.[[#This Row],[NOME]],'CADASTRO'!A:K,5,0)</f>
        <v>OPERADOR INDUSTRIAL I</v>
      </c>
      <c r="G29" s="8">
        <v>43894</v>
      </c>
      <c r="H29" s="38">
        <v>5000</v>
      </c>
      <c r="I2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IF(G362="01/01/1900", "SEM REGISTRO",
                        IF((G29+H29)&gt;TODAY(), "NO PRAZO", "VENCIDO"
                        )
                    )
                )
            )
        )
    ),"N.A.")</f>
        <v>N.A.</v>
      </c>
      <c r="J29" s="14">
        <f>NR12.OP.MAQ.[[#This Row],[TREINADO EM]]+NR12.OP.MAQ.[[#This Row],[VALIDADE]]</f>
        <v>48894</v>
      </c>
      <c r="K29">
        <v>4</v>
      </c>
      <c r="L29" t="s">
        <v>1</v>
      </c>
      <c r="M29" t="str">
        <f>VLOOKUP(NR12.OP.MAQ.[[#This Row],[NOME]],'CADASTRO'!A:K,6,0)</f>
        <v>DESLIGADO</v>
      </c>
    </row>
    <row r="30" spans="1:13">
      <c r="A30" t="s">
        <v>509</v>
      </c>
      <c r="B30" t="s">
        <v>513</v>
      </c>
      <c r="C30" t="s">
        <v>548</v>
      </c>
      <c r="D30" t="s">
        <v>550</v>
      </c>
      <c r="E30" t="s">
        <v>360</v>
      </c>
      <c r="F30" t="str">
        <f>VLOOKUP(NR12.OP.MAQ.[[#This Row],[NOME]],'CADASTRO'!A:K,5,0)</f>
        <v>OPERADOR LOGISTICO II</v>
      </c>
      <c r="G30" s="8">
        <v>43747</v>
      </c>
      <c r="H30" s="38">
        <v>5000</v>
      </c>
      <c r="I3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IF(G363="01/01/1900", "SEM REGISTRO",
                        IF((G30+H30)&gt;TODAY(), "NO PRAZO", "VENCIDO"
                        )
                    )
                )
            )
        )
    ),"N.A.")</f>
        <v>N.A.</v>
      </c>
      <c r="J30" s="14">
        <f>NR12.OP.MAQ.[[#This Row],[TREINADO EM]]+NR12.OP.MAQ.[[#This Row],[VALIDADE]]</f>
        <v>48747</v>
      </c>
      <c r="K30">
        <v>4</v>
      </c>
      <c r="L30" t="s">
        <v>1</v>
      </c>
      <c r="M30" t="str">
        <f>VLOOKUP(NR12.OP.MAQ.[[#This Row],[NOME]],'CADASTRO'!A:K,6,0)</f>
        <v>ATIVO</v>
      </c>
    </row>
    <row r="31" spans="1:13">
      <c r="A31" t="s">
        <v>509</v>
      </c>
      <c r="B31" t="s">
        <v>513</v>
      </c>
      <c r="C31" t="s">
        <v>548</v>
      </c>
      <c r="D31" t="s">
        <v>550</v>
      </c>
      <c r="E31" t="s">
        <v>233</v>
      </c>
      <c r="F31" t="str">
        <f>VLOOKUP(NR12.OP.MAQ.[[#This Row],[NOME]],'CADASTRO'!A:K,5,0)</f>
        <v>OPERADOR INDUSTRIAL II</v>
      </c>
      <c r="G31" s="8">
        <v>45554</v>
      </c>
      <c r="H31" s="38">
        <v>5000</v>
      </c>
      <c r="I3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IF(G364="01/01/1900", "SEM REGISTRO",
                        IF((G31+H31)&gt;TODAY(), "NO PRAZO", "VENCIDO"
                        )
                    )
                )
            )
        )
    ),"N.A.")</f>
        <v>N.A.</v>
      </c>
      <c r="J31" s="14">
        <f>NR12.OP.MAQ.[[#This Row],[TREINADO EM]]+NR12.OP.MAQ.[[#This Row],[VALIDADE]]</f>
        <v>50554</v>
      </c>
      <c r="K31">
        <v>4</v>
      </c>
      <c r="L31" t="s">
        <v>1</v>
      </c>
      <c r="M31" t="str">
        <f>VLOOKUP(NR12.OP.MAQ.[[#This Row],[NOME]],'CADASTRO'!A:K,6,0)</f>
        <v>DESLIGADO</v>
      </c>
    </row>
    <row r="32" spans="1:13">
      <c r="A32" t="s">
        <v>509</v>
      </c>
      <c r="B32" t="s">
        <v>513</v>
      </c>
      <c r="C32" t="s">
        <v>548</v>
      </c>
      <c r="D32" t="s">
        <v>550</v>
      </c>
      <c r="E32" t="s">
        <v>235</v>
      </c>
      <c r="F32" t="str">
        <f>VLOOKUP(NR12.OP.MAQ.[[#This Row],[NOME]],'CADASTRO'!A:K,5,0)</f>
        <v>AUXILIAR INDUSTRIAL</v>
      </c>
      <c r="G32" s="8">
        <v>45554</v>
      </c>
      <c r="H32" s="38">
        <v>5000</v>
      </c>
      <c r="I3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IF(G365="01/01/1900", "SEM REGISTRO",
                        IF((G32+H32)&gt;TODAY(), "NO PRAZO", "VENCIDO"
                        )
                    )
                )
            )
        )
    ),"N.A.")</f>
        <v>N.A.</v>
      </c>
      <c r="J32" s="14">
        <f>NR12.OP.MAQ.[[#This Row],[TREINADO EM]]+NR12.OP.MAQ.[[#This Row],[VALIDADE]]</f>
        <v>50554</v>
      </c>
      <c r="K32">
        <v>4</v>
      </c>
      <c r="L32" t="s">
        <v>1</v>
      </c>
      <c r="M32" t="str">
        <f>VLOOKUP(NR12.OP.MAQ.[[#This Row],[NOME]],'CADASTRO'!A:K,6,0)</f>
        <v>DESLIGADO</v>
      </c>
    </row>
    <row r="33" spans="1:13">
      <c r="A33" t="s">
        <v>509</v>
      </c>
      <c r="B33" t="s">
        <v>513</v>
      </c>
      <c r="C33" t="s">
        <v>548</v>
      </c>
      <c r="D33" t="s">
        <v>550</v>
      </c>
      <c r="E33" t="s">
        <v>361</v>
      </c>
      <c r="F33" t="str">
        <f>VLOOKUP(NR12.OP.MAQ.[[#This Row],[NOME]],'CADASTRO'!A:K,5,0)</f>
        <v>TECNICO MECANICO II</v>
      </c>
      <c r="G33" s="8">
        <v>43404</v>
      </c>
      <c r="H33" s="38">
        <v>5000</v>
      </c>
      <c r="I3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IF(G366="01/01/1900", "SEM REGISTRO",
                        IF((G33+H33)&gt;TODAY(), "NO PRAZO", "VENCIDO"
                        )
                    )
                )
            )
        )
    ),"N.A.")</f>
        <v>N.A.</v>
      </c>
      <c r="J33" s="14">
        <f>NR12.OP.MAQ.[[#This Row],[TREINADO EM]]+NR12.OP.MAQ.[[#This Row],[VALIDADE]]</f>
        <v>48404</v>
      </c>
      <c r="K33">
        <v>6</v>
      </c>
      <c r="L33" t="s">
        <v>1</v>
      </c>
      <c r="M33" t="str">
        <f>VLOOKUP(NR12.OP.MAQ.[[#This Row],[NOME]],'CADASTRO'!A:K,6,0)</f>
        <v>ATIVO</v>
      </c>
    </row>
    <row r="34" spans="1:13">
      <c r="A34" t="s">
        <v>509</v>
      </c>
      <c r="B34" t="s">
        <v>513</v>
      </c>
      <c r="C34" t="s">
        <v>548</v>
      </c>
      <c r="D34" t="s">
        <v>550</v>
      </c>
      <c r="E34" t="s">
        <v>236</v>
      </c>
      <c r="F34" t="str">
        <f>VLOOKUP(NR12.OP.MAQ.[[#This Row],[NOME]],'CADASTRO'!A:K,5,0)</f>
        <v>OPERADOR LOGISTICO I</v>
      </c>
      <c r="G34" s="8">
        <v>43112</v>
      </c>
      <c r="H34" s="38">
        <v>5000</v>
      </c>
      <c r="I3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IF(G367="01/01/1900", "SEM REGISTRO",
                        IF((G34+H34)&gt;TODAY(), "NO PRAZO", "VENCIDO"
                        )
                    )
                )
            )
        )
    ),"N.A.")</f>
        <v>N.A.</v>
      </c>
      <c r="J34" s="14">
        <f>NR12.OP.MAQ.[[#This Row],[TREINADO EM]]+NR12.OP.MAQ.[[#This Row],[VALIDADE]]</f>
        <v>48112</v>
      </c>
      <c r="K34">
        <v>8</v>
      </c>
      <c r="L34" t="s">
        <v>1</v>
      </c>
      <c r="M34" t="str">
        <f>VLOOKUP(NR12.OP.MAQ.[[#This Row],[NOME]],'CADASTRO'!A:K,6,0)</f>
        <v>DESLIGADO</v>
      </c>
    </row>
    <row r="35" spans="1:13">
      <c r="A35" t="s">
        <v>509</v>
      </c>
      <c r="B35" t="s">
        <v>513</v>
      </c>
      <c r="C35" t="s">
        <v>548</v>
      </c>
      <c r="D35" t="s">
        <v>550</v>
      </c>
      <c r="E35" t="s">
        <v>362</v>
      </c>
      <c r="F35" t="str">
        <f>VLOOKUP(NR12.OP.MAQ.[[#This Row],[NOME]],'CADASTRO'!A:K,5,0)</f>
        <v>OPERADOR INDUSTRIAL III</v>
      </c>
      <c r="G35" s="8">
        <v>43112</v>
      </c>
      <c r="H35" s="38">
        <v>5000</v>
      </c>
      <c r="I3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IF(G368="01/01/1900", "SEM REGISTRO",
                        IF((G35+H35)&gt;TODAY(), "NO PRAZO", "VENCIDO"
                        )
                    )
                )
            )
        )
    ),"N.A.")</f>
        <v>N.A.</v>
      </c>
      <c r="J35" s="14">
        <f>NR12.OP.MAQ.[[#This Row],[TREINADO EM]]+NR12.OP.MAQ.[[#This Row],[VALIDADE]]</f>
        <v>48112</v>
      </c>
      <c r="K35">
        <v>8</v>
      </c>
      <c r="L35" t="s">
        <v>1</v>
      </c>
      <c r="M35" t="str">
        <f>VLOOKUP(NR12.OP.MAQ.[[#This Row],[NOME]],'CADASTRO'!A:K,6,0)</f>
        <v>ATIVO</v>
      </c>
    </row>
    <row r="36" spans="1:13">
      <c r="A36" t="s">
        <v>509</v>
      </c>
      <c r="B36" t="s">
        <v>513</v>
      </c>
      <c r="C36" t="s">
        <v>548</v>
      </c>
      <c r="D36" t="s">
        <v>550</v>
      </c>
      <c r="E36" t="s">
        <v>363</v>
      </c>
      <c r="F36" t="str">
        <f>VLOOKUP(NR12.OP.MAQ.[[#This Row],[NOME]],'CADASTRO'!A:K,5,0)</f>
        <v>OPERADOR INDUSTRIAL III</v>
      </c>
      <c r="G36" s="8">
        <v>43007</v>
      </c>
      <c r="H36" s="38">
        <v>5000</v>
      </c>
      <c r="I3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IF(G369="01/01/1900", "SEM REGISTRO",
                        IF((G36+H36)&gt;TODAY(), "NO PRAZO", "VENCIDO"
                        )
                    )
                )
            )
        )
    ),"N.A.")</f>
        <v>N.A.</v>
      </c>
      <c r="J36" s="14">
        <f>NR12.OP.MAQ.[[#This Row],[TREINADO EM]]+NR12.OP.MAQ.[[#This Row],[VALIDADE]]</f>
        <v>48007</v>
      </c>
      <c r="K36">
        <v>8</v>
      </c>
      <c r="L36" t="s">
        <v>1</v>
      </c>
      <c r="M36" t="str">
        <f>VLOOKUP(NR12.OP.MAQ.[[#This Row],[NOME]],'CADASTRO'!A:K,6,0)</f>
        <v>ATIVO</v>
      </c>
    </row>
    <row r="37" spans="1:13">
      <c r="A37" t="s">
        <v>509</v>
      </c>
      <c r="B37" t="s">
        <v>513</v>
      </c>
      <c r="C37" t="s">
        <v>548</v>
      </c>
      <c r="D37" t="s">
        <v>550</v>
      </c>
      <c r="E37" t="s">
        <v>363</v>
      </c>
      <c r="F37" t="str">
        <f>VLOOKUP(NR12.OP.MAQ.[[#This Row],[NOME]],'CADASTRO'!A:K,5,0)</f>
        <v>OPERADOR INDUSTRIAL III</v>
      </c>
      <c r="G37" s="8">
        <v>44825</v>
      </c>
      <c r="H37" s="38">
        <v>5000</v>
      </c>
      <c r="I3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IF(G370="01/01/1900", "SEM REGISTRO",
                        IF((G37+H37)&gt;TODAY(), "NO PRAZO", "VENCIDO"
                        )
                    )
                )
            )
        )
    ),"N.A.")</f>
        <v>N.A.</v>
      </c>
      <c r="J37" s="14">
        <f>NR12.OP.MAQ.[[#This Row],[TREINADO EM]]+NR12.OP.MAQ.[[#This Row],[VALIDADE]]</f>
        <v>49825</v>
      </c>
      <c r="K37">
        <v>4</v>
      </c>
      <c r="L37" t="s">
        <v>1</v>
      </c>
      <c r="M37" t="str">
        <f>VLOOKUP(NR12.OP.MAQ.[[#This Row],[NOME]],'CADASTRO'!A:K,6,0)</f>
        <v>ATIVO</v>
      </c>
    </row>
    <row r="38" spans="1:13">
      <c r="A38" t="s">
        <v>509</v>
      </c>
      <c r="B38" t="s">
        <v>513</v>
      </c>
      <c r="C38" t="s">
        <v>548</v>
      </c>
      <c r="D38" t="s">
        <v>550</v>
      </c>
      <c r="E38" t="s">
        <v>364</v>
      </c>
      <c r="F38" t="str">
        <f>VLOOKUP(NR12.OP.MAQ.[[#This Row],[NOME]],'CADASTRO'!A:K,5,0)</f>
        <v>OPERADOR INDUSTRIAL III</v>
      </c>
      <c r="G38" s="8">
        <v>43112</v>
      </c>
      <c r="H38" s="38">
        <v>5000</v>
      </c>
      <c r="I3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IF(G371="01/01/1900", "SEM REGISTRO",
                        IF((G38+H38)&gt;TODAY(), "NO PRAZO", "VENCIDO"
                        )
                    )
                )
            )
        )
    ),"N.A.")</f>
        <v>N.A.</v>
      </c>
      <c r="J38" s="14">
        <f>NR12.OP.MAQ.[[#This Row],[TREINADO EM]]+NR12.OP.MAQ.[[#This Row],[VALIDADE]]</f>
        <v>48112</v>
      </c>
      <c r="K38">
        <v>8</v>
      </c>
      <c r="L38" t="s">
        <v>1</v>
      </c>
      <c r="M38" t="str">
        <f>VLOOKUP(NR12.OP.MAQ.[[#This Row],[NOME]],'CADASTRO'!A:K,6,0)</f>
        <v>ATIVO</v>
      </c>
    </row>
    <row r="39" spans="1:13">
      <c r="A39" t="s">
        <v>509</v>
      </c>
      <c r="B39" t="s">
        <v>513</v>
      </c>
      <c r="C39" t="s">
        <v>548</v>
      </c>
      <c r="D39" t="s">
        <v>550</v>
      </c>
      <c r="E39" t="s">
        <v>243</v>
      </c>
      <c r="F39" t="str">
        <f>VLOOKUP(NR12.OP.MAQ.[[#This Row],[NOME]],'CADASTRO'!A:K,5,0)</f>
        <v>AUXILIAR INDUSTRIAL</v>
      </c>
      <c r="G39" s="8">
        <v>43007</v>
      </c>
      <c r="H39" s="38">
        <v>5000</v>
      </c>
      <c r="I3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IF(G372="01/01/1900", "SEM REGISTRO",
                        IF((G39+H39)&gt;TODAY(), "NO PRAZO", "VENCIDO"
                        )
                    )
                )
            )
        )
    ),"N.A.")</f>
        <v>N.A.</v>
      </c>
      <c r="J39" s="14">
        <f>NR12.OP.MAQ.[[#This Row],[TREINADO EM]]+NR12.OP.MAQ.[[#This Row],[VALIDADE]]</f>
        <v>48007</v>
      </c>
      <c r="K39">
        <v>8</v>
      </c>
      <c r="L39" t="s">
        <v>1</v>
      </c>
      <c r="M39" t="str">
        <f>VLOOKUP(NR12.OP.MAQ.[[#This Row],[NOME]],'CADASTRO'!A:K,6,0)</f>
        <v>DESLIGADO</v>
      </c>
    </row>
    <row r="40" spans="1:13">
      <c r="A40" t="s">
        <v>509</v>
      </c>
      <c r="B40" t="s">
        <v>513</v>
      </c>
      <c r="C40" t="s">
        <v>548</v>
      </c>
      <c r="D40" t="s">
        <v>550</v>
      </c>
      <c r="E40" t="s">
        <v>243</v>
      </c>
      <c r="F40" t="str">
        <f>VLOOKUP(NR12.OP.MAQ.[[#This Row],[NOME]],'CADASTRO'!A:K,5,0)</f>
        <v>AUXILIAR INDUSTRIAL</v>
      </c>
      <c r="G40" s="8">
        <v>44803</v>
      </c>
      <c r="H40" s="38">
        <v>5000</v>
      </c>
      <c r="I4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IF(G373="01/01/1900", "SEM REGISTRO",
                        IF((G40+H40)&gt;TODAY(), "NO PRAZO", "VENCIDO"
                        )
                    )
                )
            )
        )
    ),"N.A.")</f>
        <v>N.A.</v>
      </c>
      <c r="J40" s="14">
        <f>NR12.OP.MAQ.[[#This Row],[TREINADO EM]]+NR12.OP.MAQ.[[#This Row],[VALIDADE]]</f>
        <v>49803</v>
      </c>
      <c r="K40">
        <v>4</v>
      </c>
      <c r="L40" t="s">
        <v>1</v>
      </c>
      <c r="M40" t="str">
        <f>VLOOKUP(NR12.OP.MAQ.[[#This Row],[NOME]],'CADASTRO'!A:K,6,0)</f>
        <v>DESLIGADO</v>
      </c>
    </row>
    <row r="41" spans="1:13">
      <c r="A41" t="s">
        <v>509</v>
      </c>
      <c r="B41" t="s">
        <v>7</v>
      </c>
      <c r="C41" t="s">
        <v>7</v>
      </c>
      <c r="D41" t="s">
        <v>550</v>
      </c>
      <c r="E41" t="s">
        <v>244</v>
      </c>
      <c r="F41" t="str">
        <f>VLOOKUP(NR12.OP.MAQ.[[#This Row],[NOME]],'CADASTRO'!A:K,5,0)</f>
        <v>OPERADOR INDUSTRIAL I</v>
      </c>
      <c r="G41" s="8">
        <v>45581</v>
      </c>
      <c r="H41" s="38">
        <v>5000</v>
      </c>
      <c r="I4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IF(G374="01/01/1900", "SEM REGISTRO",
                        IF((G41+H41)&gt;TODAY(), "NO PRAZO", "VENCIDO"
                        )
                    )
                )
            )
        )
    ),"N.A.")</f>
        <v>N.A.</v>
      </c>
      <c r="J41" s="14">
        <f>NR12.OP.MAQ.[[#This Row],[TREINADO EM]]+NR12.OP.MAQ.[[#This Row],[VALIDADE]]</f>
        <v>50581</v>
      </c>
      <c r="K41">
        <v>0</v>
      </c>
      <c r="L41" t="s">
        <v>1</v>
      </c>
      <c r="M41" t="str">
        <f>VLOOKUP(NR12.OP.MAQ.[[#This Row],[NOME]],'CADASTRO'!A:K,6,0)</f>
        <v>DESLIGADO</v>
      </c>
    </row>
    <row r="42" spans="1:13">
      <c r="A42" t="s">
        <v>509</v>
      </c>
      <c r="B42" t="s">
        <v>513</v>
      </c>
      <c r="C42" t="s">
        <v>548</v>
      </c>
      <c r="D42" t="s">
        <v>550</v>
      </c>
      <c r="E42" t="s">
        <v>476</v>
      </c>
      <c r="F42" t="str">
        <f>VLOOKUP(NR12.OP.MAQ.[[#This Row],[NOME]],'CADASTRO'!A:K,5,0)</f>
        <v>ASSISTENTE ADMINISTRATIVO</v>
      </c>
      <c r="G42" s="8">
        <v>45558</v>
      </c>
      <c r="H42" s="38">
        <v>5000</v>
      </c>
      <c r="I4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IF(G375="01/01/1900", "SEM REGISTRO",
                        IF((G42+H42)&gt;TODAY(), "NO PRAZO", "VENCIDO"
                        )
                    )
                )
            )
        )
    ),"N.A.")</f>
        <v>N.A.</v>
      </c>
      <c r="J42" s="14">
        <f>NR12.OP.MAQ.[[#This Row],[TREINADO EM]]+NR12.OP.MAQ.[[#This Row],[VALIDADE]]</f>
        <v>50558</v>
      </c>
      <c r="K42">
        <v>4</v>
      </c>
      <c r="L42" t="s">
        <v>1</v>
      </c>
      <c r="M42" t="str">
        <f>VLOOKUP(NR12.OP.MAQ.[[#This Row],[NOME]],'CADASTRO'!A:K,6,0)</f>
        <v>S-AFASTADO</v>
      </c>
    </row>
    <row r="43" spans="1:13">
      <c r="A43" t="s">
        <v>509</v>
      </c>
      <c r="B43" t="s">
        <v>513</v>
      </c>
      <c r="C43" t="s">
        <v>548</v>
      </c>
      <c r="D43" t="s">
        <v>550</v>
      </c>
      <c r="E43" t="s">
        <v>248</v>
      </c>
      <c r="F43" t="str">
        <f>VLOOKUP(NR12.OP.MAQ.[[#This Row],[NOME]],'CADASTRO'!A:K,5,0)</f>
        <v>OPERADOR INDUSTRIAL II</v>
      </c>
      <c r="G43" s="8">
        <v>44120</v>
      </c>
      <c r="H43" s="38">
        <v>5000</v>
      </c>
      <c r="I4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IF(G376="01/01/1900", "SEM REGISTRO",
                        IF((G43+H43)&gt;TODAY(), "NO PRAZO", "VENCIDO"
                        )
                    )
                )
            )
        )
    ),"N.A.")</f>
        <v>N.A.</v>
      </c>
      <c r="J43" s="14">
        <f>NR12.OP.MAQ.[[#This Row],[TREINADO EM]]+NR12.OP.MAQ.[[#This Row],[VALIDADE]]</f>
        <v>49120</v>
      </c>
      <c r="K43">
        <v>4</v>
      </c>
      <c r="L43" t="s">
        <v>1</v>
      </c>
      <c r="M43" t="str">
        <f>VLOOKUP(NR12.OP.MAQ.[[#This Row],[NOME]],'CADASTRO'!A:K,6,0)</f>
        <v>DESLIGADO</v>
      </c>
    </row>
    <row r="44" spans="1:13">
      <c r="A44" t="s">
        <v>509</v>
      </c>
      <c r="B44" t="s">
        <v>513</v>
      </c>
      <c r="C44" t="s">
        <v>548</v>
      </c>
      <c r="D44" t="s">
        <v>550</v>
      </c>
      <c r="E44" t="s">
        <v>366</v>
      </c>
      <c r="F44" t="str">
        <f>VLOOKUP(NR12.OP.MAQ.[[#This Row],[NOME]],'CADASTRO'!A:K,5,0)</f>
        <v>OPERADOR LOGISTICO II</v>
      </c>
      <c r="G44" s="8">
        <v>43112</v>
      </c>
      <c r="H44" s="38">
        <v>5000</v>
      </c>
      <c r="I4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IF(G377="01/01/1900", "SEM REGISTRO",
                        IF((G44+H44)&gt;TODAY(), "NO PRAZO", "VENCIDO"
                        )
                    )
                )
            )
        )
    ),"N.A.")</f>
        <v>N.A.</v>
      </c>
      <c r="J44" s="14">
        <f>NR12.OP.MAQ.[[#This Row],[TREINADO EM]]+NR12.OP.MAQ.[[#This Row],[VALIDADE]]</f>
        <v>48112</v>
      </c>
      <c r="K44">
        <v>8</v>
      </c>
      <c r="L44" t="s">
        <v>1</v>
      </c>
      <c r="M44" t="str">
        <f>VLOOKUP(NR12.OP.MAQ.[[#This Row],[NOME]],'CADASTRO'!A:K,6,0)</f>
        <v>ATIVO</v>
      </c>
    </row>
    <row r="45" spans="1:13">
      <c r="A45" t="s">
        <v>509</v>
      </c>
      <c r="B45" t="s">
        <v>513</v>
      </c>
      <c r="C45" t="s">
        <v>548</v>
      </c>
      <c r="D45" t="s">
        <v>550</v>
      </c>
      <c r="E45" t="s">
        <v>369</v>
      </c>
      <c r="F45" t="str">
        <f>VLOOKUP(NR12.OP.MAQ.[[#This Row],[NOME]],'CADASTRO'!A:K,5,0)</f>
        <v>TECNICO ELETRONICO III</v>
      </c>
      <c r="G45" s="8">
        <v>45551</v>
      </c>
      <c r="H45" s="38">
        <v>5000</v>
      </c>
      <c r="I4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IF(G378="01/01/1900", "SEM REGISTRO",
                        IF((G45+H45)&gt;TODAY(), "NO PRAZO", "VENCIDO"
                        )
                    )
                )
            )
        )
    ),"N.A.")</f>
        <v>N.A.</v>
      </c>
      <c r="J45" s="14">
        <f>NR12.OP.MAQ.[[#This Row],[TREINADO EM]]+NR12.OP.MAQ.[[#This Row],[VALIDADE]]</f>
        <v>50551</v>
      </c>
      <c r="K45">
        <v>4</v>
      </c>
      <c r="L45" t="s">
        <v>1</v>
      </c>
      <c r="M45" t="str">
        <f>VLOOKUP(NR12.OP.MAQ.[[#This Row],[NOME]],'CADASTRO'!A:K,6,0)</f>
        <v>ATIVO</v>
      </c>
    </row>
    <row r="46" spans="1:13">
      <c r="A46" t="s">
        <v>509</v>
      </c>
      <c r="B46" t="s">
        <v>513</v>
      </c>
      <c r="C46" t="s">
        <v>548</v>
      </c>
      <c r="D46" t="s">
        <v>550</v>
      </c>
      <c r="E46" t="s">
        <v>371</v>
      </c>
      <c r="F46" t="str">
        <f>VLOOKUP(NR12.OP.MAQ.[[#This Row],[NOME]],'CADASTRO'!A:K,5,0)</f>
        <v>OPERADOR INDUSTRIAL II</v>
      </c>
      <c r="G46" s="8">
        <v>44546</v>
      </c>
      <c r="H46" s="38">
        <v>5000</v>
      </c>
      <c r="I4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IF(G379="01/01/1900", "SEM REGISTRO",
                        IF((G46+H46)&gt;TODAY(), "NO PRAZO", "VENCIDO"
                        )
                    )
                )
            )
        )
    ),"N.A.")</f>
        <v>N.A.</v>
      </c>
      <c r="J46" s="14">
        <f>NR12.OP.MAQ.[[#This Row],[TREINADO EM]]+NR12.OP.MAQ.[[#This Row],[VALIDADE]]</f>
        <v>49546</v>
      </c>
      <c r="K46">
        <v>4</v>
      </c>
      <c r="L46" t="s">
        <v>1</v>
      </c>
      <c r="M46" t="str">
        <f>VLOOKUP(NR12.OP.MAQ.[[#This Row],[NOME]],'CADASTRO'!A:K,6,0)</f>
        <v>ATIVO</v>
      </c>
    </row>
    <row r="47" spans="1:13">
      <c r="A47" t="s">
        <v>509</v>
      </c>
      <c r="B47" t="s">
        <v>513</v>
      </c>
      <c r="C47" t="s">
        <v>548</v>
      </c>
      <c r="D47" t="s">
        <v>550</v>
      </c>
      <c r="E47" t="s">
        <v>373</v>
      </c>
      <c r="F47" t="str">
        <f>VLOOKUP(NR12.OP.MAQ.[[#This Row],[NOME]],'CADASTRO'!A:K,5,0)</f>
        <v>AUXILIAR DE CARGA E DESCARGA</v>
      </c>
      <c r="G47" s="8">
        <v>43007</v>
      </c>
      <c r="H47" s="38">
        <v>5000</v>
      </c>
      <c r="I4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IF(G380="01/01/1900", "SEM REGISTRO",
                        IF((G47+H47)&gt;TODAY(), "NO PRAZO", "VENCIDO"
                        )
                    )
                )
            )
        )
    ),"N.A.")</f>
        <v>N.A.</v>
      </c>
      <c r="J47" s="14">
        <f>NR12.OP.MAQ.[[#This Row],[TREINADO EM]]+NR12.OP.MAQ.[[#This Row],[VALIDADE]]</f>
        <v>48007</v>
      </c>
      <c r="K47">
        <v>8</v>
      </c>
      <c r="L47" t="s">
        <v>1</v>
      </c>
      <c r="M47" t="str">
        <f>VLOOKUP(NR12.OP.MAQ.[[#This Row],[NOME]],'CADASTRO'!A:K,6,0)</f>
        <v>ATIVO</v>
      </c>
    </row>
    <row r="48" spans="1:13">
      <c r="A48" t="s">
        <v>509</v>
      </c>
      <c r="B48" t="s">
        <v>513</v>
      </c>
      <c r="C48" t="s">
        <v>548</v>
      </c>
      <c r="D48" t="s">
        <v>550</v>
      </c>
      <c r="E48" t="s">
        <v>373</v>
      </c>
      <c r="F48" t="str">
        <f>VLOOKUP(NR12.OP.MAQ.[[#This Row],[NOME]],'CADASTRO'!A:K,5,0)</f>
        <v>AUXILIAR DE CARGA E DESCARGA</v>
      </c>
      <c r="G48" s="8">
        <v>44825</v>
      </c>
      <c r="H48" s="38">
        <v>5000</v>
      </c>
      <c r="I4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IF(G381="01/01/1900", "SEM REGISTRO",
                        IF((G48+H48)&gt;TODAY(), "NO PRAZO", "VENCIDO"
                        )
                    )
                )
            )
        )
    ),"N.A.")</f>
        <v>N.A.</v>
      </c>
      <c r="J48" s="14">
        <f>NR12.OP.MAQ.[[#This Row],[TREINADO EM]]+NR12.OP.MAQ.[[#This Row],[VALIDADE]]</f>
        <v>49825</v>
      </c>
      <c r="K48">
        <v>4</v>
      </c>
      <c r="L48" t="s">
        <v>1</v>
      </c>
      <c r="M48" t="str">
        <f>VLOOKUP(NR12.OP.MAQ.[[#This Row],[NOME]],'CADASTRO'!A:K,6,0)</f>
        <v>ATIVO</v>
      </c>
    </row>
    <row r="49" spans="1:13">
      <c r="A49" t="s">
        <v>509</v>
      </c>
      <c r="B49" t="s">
        <v>513</v>
      </c>
      <c r="C49" t="s">
        <v>548</v>
      </c>
      <c r="D49" t="s">
        <v>550</v>
      </c>
      <c r="E49" t="s">
        <v>254</v>
      </c>
      <c r="F49" t="str">
        <f>VLOOKUP(NR12.OP.MAQ.[[#This Row],[NOME]],'CADASTRO'!A:K,5,0)</f>
        <v>ANALISTA CONTROLE QUALIDADE PL</v>
      </c>
      <c r="G49" s="8">
        <v>43112</v>
      </c>
      <c r="H49" s="38">
        <v>5000</v>
      </c>
      <c r="I4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IF(G382="01/01/1900", "SEM REGISTRO",
                        IF((G49+H49)&gt;TODAY(), "NO PRAZO", "VENCIDO"
                        )
                    )
                )
            )
        )
    ),"N.A.")</f>
        <v>N.A.</v>
      </c>
      <c r="J49" s="14">
        <f>NR12.OP.MAQ.[[#This Row],[TREINADO EM]]+NR12.OP.MAQ.[[#This Row],[VALIDADE]]</f>
        <v>48112</v>
      </c>
      <c r="K49">
        <v>8</v>
      </c>
      <c r="L49" t="s">
        <v>1</v>
      </c>
      <c r="M49" t="str">
        <f>VLOOKUP(NR12.OP.MAQ.[[#This Row],[NOME]],'CADASTRO'!A:K,6,0)</f>
        <v>DESLIGADO</v>
      </c>
    </row>
    <row r="50" spans="1:13">
      <c r="A50" t="s">
        <v>509</v>
      </c>
      <c r="B50" t="s">
        <v>513</v>
      </c>
      <c r="C50" t="s">
        <v>548</v>
      </c>
      <c r="D50" t="s">
        <v>550</v>
      </c>
      <c r="E50" t="s">
        <v>375</v>
      </c>
      <c r="F50" t="str">
        <f>VLOOKUP(NR12.OP.MAQ.[[#This Row],[NOME]],'CADASTRO'!A:K,5,0)</f>
        <v>OPERADOR INDUSTRIAL II</v>
      </c>
      <c r="G50" s="8">
        <v>43112</v>
      </c>
      <c r="H50" s="38">
        <v>5000</v>
      </c>
      <c r="I5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IF(G383="01/01/1900", "SEM REGISTRO",
                        IF((G50+H50)&gt;TODAY(), "NO PRAZO", "VENCIDO"
                        )
                    )
                )
            )
        )
    ),"N.A.")</f>
        <v>N.A.</v>
      </c>
      <c r="J50" s="14">
        <f>NR12.OP.MAQ.[[#This Row],[TREINADO EM]]+NR12.OP.MAQ.[[#This Row],[VALIDADE]]</f>
        <v>48112</v>
      </c>
      <c r="K50">
        <v>8</v>
      </c>
      <c r="L50" t="s">
        <v>1</v>
      </c>
      <c r="M50" t="str">
        <f>VLOOKUP(NR12.OP.MAQ.[[#This Row],[NOME]],'CADASTRO'!A:K,6,0)</f>
        <v>ATIVO</v>
      </c>
    </row>
    <row r="51" spans="1:13">
      <c r="A51" t="s">
        <v>509</v>
      </c>
      <c r="B51" t="s">
        <v>513</v>
      </c>
      <c r="C51" t="s">
        <v>548</v>
      </c>
      <c r="D51" t="s">
        <v>550</v>
      </c>
      <c r="E51" t="s">
        <v>467</v>
      </c>
      <c r="F51" t="str">
        <f>VLOOKUP(NR12.OP.MAQ.[[#This Row],[NOME]],'CADASTRO'!A:K,5,0)</f>
        <v>OPERADOR INDUSTRIAL III</v>
      </c>
      <c r="G51" s="8">
        <v>43626</v>
      </c>
      <c r="H51" s="38">
        <v>5000</v>
      </c>
      <c r="I5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IF(G384="01/01/1900", "SEM REGISTRO",
                        IF((G51+H51)&gt;TODAY(), "NO PRAZO", "VENCIDO"
                        )
                    )
                )
            )
        )
    ),"N.A.")</f>
        <v>N.A.</v>
      </c>
      <c r="J51" s="14">
        <f>NR12.OP.MAQ.[[#This Row],[TREINADO EM]]+NR12.OP.MAQ.[[#This Row],[VALIDADE]]</f>
        <v>48626</v>
      </c>
      <c r="K51">
        <v>4</v>
      </c>
      <c r="L51" t="s">
        <v>1</v>
      </c>
      <c r="M51" t="str">
        <f>VLOOKUP(NR12.OP.MAQ.[[#This Row],[NOME]],'CADASTRO'!A:K,6,0)</f>
        <v>DESLIGADO</v>
      </c>
    </row>
    <row r="52" spans="1:13">
      <c r="A52" t="s">
        <v>509</v>
      </c>
      <c r="B52" t="s">
        <v>513</v>
      </c>
      <c r="C52" t="s">
        <v>548</v>
      </c>
      <c r="D52" t="s">
        <v>550</v>
      </c>
      <c r="E52" t="s">
        <v>378</v>
      </c>
      <c r="F52" t="str">
        <f>VLOOKUP(NR12.OP.MAQ.[[#This Row],[NOME]],'CADASTRO'!A:K,5,0)</f>
        <v>ANALISTA LOGISTICA JR</v>
      </c>
      <c r="G52" s="8">
        <v>43894</v>
      </c>
      <c r="H52" s="38">
        <v>5000</v>
      </c>
      <c r="I5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IF(G385="01/01/1900", "SEM REGISTRO",
                        IF((G52+H52)&gt;TODAY(), "NO PRAZO", "VENCIDO"
                        )
                    )
                )
            )
        )
    ),"N.A.")</f>
        <v>N.A.</v>
      </c>
      <c r="J52" s="14">
        <f>NR12.OP.MAQ.[[#This Row],[TREINADO EM]]+NR12.OP.MAQ.[[#This Row],[VALIDADE]]</f>
        <v>48894</v>
      </c>
      <c r="K52">
        <v>4</v>
      </c>
      <c r="L52" t="s">
        <v>1</v>
      </c>
      <c r="M52" t="str">
        <f>VLOOKUP(NR12.OP.MAQ.[[#This Row],[NOME]],'CADASTRO'!A:K,6,0)</f>
        <v>ATIVO</v>
      </c>
    </row>
    <row r="53" spans="1:13">
      <c r="A53" t="s">
        <v>509</v>
      </c>
      <c r="B53" t="s">
        <v>7</v>
      </c>
      <c r="C53" t="s">
        <v>7</v>
      </c>
      <c r="D53" t="s">
        <v>550</v>
      </c>
      <c r="E53" t="s">
        <v>468</v>
      </c>
      <c r="F53" t="str">
        <f>VLOOKUP(NR12.OP.MAQ.[[#This Row],[NOME]],'CADASTRO'!A:K,5,0)</f>
        <v>OPERADOR LOGISTICO I</v>
      </c>
      <c r="G53" s="8">
        <v>1</v>
      </c>
      <c r="H53" s="38">
        <v>5000</v>
      </c>
      <c r="I5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IF(G386="01/01/1900", "SEM REGISTRO",
                        IF((G53+H53)&gt;TODAY(), "NO PRAZO", "VENCIDO"
                        )
                    )
                )
            )
        )
    ),"N.A.")</f>
        <v>N.A.</v>
      </c>
      <c r="J53" s="14">
        <f>NR12.OP.MAQ.[[#This Row],[TREINADO EM]]+NR12.OP.MAQ.[[#This Row],[VALIDADE]]</f>
        <v>5001</v>
      </c>
      <c r="K53">
        <v>0</v>
      </c>
      <c r="L53" t="s">
        <v>1</v>
      </c>
      <c r="M53" t="str">
        <f>VLOOKUP(NR12.OP.MAQ.[[#This Row],[NOME]],'CADASTRO'!A:K,6,0)</f>
        <v>DESLIGADO</v>
      </c>
    </row>
    <row r="54" spans="1:13">
      <c r="A54" t="s">
        <v>509</v>
      </c>
      <c r="B54" t="s">
        <v>513</v>
      </c>
      <c r="C54" t="s">
        <v>548</v>
      </c>
      <c r="D54" t="s">
        <v>550</v>
      </c>
      <c r="E54" t="s">
        <v>380</v>
      </c>
      <c r="F54" t="str">
        <f>VLOOKUP(NR12.OP.MAQ.[[#This Row],[NOME]],'CADASTRO'!A:K,5,0)</f>
        <v>TECNICO ELETRONICO I</v>
      </c>
      <c r="G54" s="8">
        <v>43648</v>
      </c>
      <c r="H54" s="38">
        <v>5000</v>
      </c>
      <c r="I5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IF(G387="01/01/1900", "SEM REGISTRO",
                        IF((G54+H54)&gt;TODAY(), "NO PRAZO", "VENCIDO"
                        )
                    )
                )
            )
        )
    ),"N.A.")</f>
        <v>N.A.</v>
      </c>
      <c r="J54" s="14">
        <f>NR12.OP.MAQ.[[#This Row],[TREINADO EM]]+NR12.OP.MAQ.[[#This Row],[VALIDADE]]</f>
        <v>48648</v>
      </c>
      <c r="K54">
        <v>4</v>
      </c>
      <c r="L54" t="s">
        <v>1</v>
      </c>
      <c r="M54" t="str">
        <f>VLOOKUP(NR12.OP.MAQ.[[#This Row],[NOME]],'CADASTRO'!A:K,6,0)</f>
        <v>ATIVO</v>
      </c>
    </row>
    <row r="55" spans="1:13">
      <c r="A55" t="s">
        <v>509</v>
      </c>
      <c r="B55" t="s">
        <v>513</v>
      </c>
      <c r="C55" t="s">
        <v>548</v>
      </c>
      <c r="D55" t="s">
        <v>550</v>
      </c>
      <c r="E55" t="s">
        <v>255</v>
      </c>
      <c r="F55" t="str">
        <f>VLOOKUP(NR12.OP.MAQ.[[#This Row],[NOME]],'CADASTRO'!A:K,5,0)</f>
        <v>OPERADOR INDUSTRIAL III</v>
      </c>
      <c r="G55" s="8">
        <v>43112</v>
      </c>
      <c r="H55" s="38">
        <v>5000</v>
      </c>
      <c r="I5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IF(G388="01/01/1900", "SEM REGISTRO",
                        IF((G55+H55)&gt;TODAY(), "NO PRAZO", "VENCIDO"
                        )
                    )
                )
            )
        )
    ),"N.A.")</f>
        <v>N.A.</v>
      </c>
      <c r="J55" s="14">
        <f>NR12.OP.MAQ.[[#This Row],[TREINADO EM]]+NR12.OP.MAQ.[[#This Row],[VALIDADE]]</f>
        <v>48112</v>
      </c>
      <c r="K55">
        <v>8</v>
      </c>
      <c r="L55" t="s">
        <v>1</v>
      </c>
      <c r="M55" t="str">
        <f>VLOOKUP(NR12.OP.MAQ.[[#This Row],[NOME]],'CADASTRO'!A:K,6,0)</f>
        <v>DESLIGADO</v>
      </c>
    </row>
    <row r="56" spans="1:13">
      <c r="A56" t="s">
        <v>509</v>
      </c>
      <c r="B56" t="s">
        <v>513</v>
      </c>
      <c r="C56" t="s">
        <v>548</v>
      </c>
      <c r="D56" t="s">
        <v>550</v>
      </c>
      <c r="E56" t="s">
        <v>265</v>
      </c>
      <c r="F56" t="str">
        <f>VLOOKUP(NR12.OP.MAQ.[[#This Row],[NOME]],'CADASTRO'!A:K,5,0)</f>
        <v>OPERADOR INDUSTRIAL II</v>
      </c>
      <c r="G56" s="8">
        <v>43404</v>
      </c>
      <c r="H56" s="38">
        <v>5000</v>
      </c>
      <c r="I5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IF(G389="01/01/1900", "SEM REGISTRO",
                        IF((G56+H56)&gt;TODAY(), "NO PRAZO", "VENCIDO"
                        )
                    )
                )
            )
        )
    ),"N.A.")</f>
        <v>N.A.</v>
      </c>
      <c r="J56" s="14">
        <f>NR12.OP.MAQ.[[#This Row],[TREINADO EM]]+NR12.OP.MAQ.[[#This Row],[VALIDADE]]</f>
        <v>48404</v>
      </c>
      <c r="K56">
        <v>6</v>
      </c>
      <c r="L56" t="s">
        <v>1</v>
      </c>
      <c r="M56" t="str">
        <f>VLOOKUP(NR12.OP.MAQ.[[#This Row],[NOME]],'CADASTRO'!A:K,6,0)</f>
        <v>DESLIGADO</v>
      </c>
    </row>
    <row r="57" spans="1:13">
      <c r="A57" t="s">
        <v>509</v>
      </c>
      <c r="B57" t="s">
        <v>513</v>
      </c>
      <c r="C57" t="s">
        <v>548</v>
      </c>
      <c r="D57" t="s">
        <v>550</v>
      </c>
      <c r="E57" t="s">
        <v>268</v>
      </c>
      <c r="F57" t="str">
        <f>VLOOKUP(NR12.OP.MAQ.[[#This Row],[NOME]],'CADASTRO'!A:K,5,0)</f>
        <v>Almoxarife</v>
      </c>
      <c r="G57" s="8">
        <v>45555</v>
      </c>
      <c r="H57" s="38">
        <v>5000</v>
      </c>
      <c r="I5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IF(G390="01/01/1900", "SEM REGISTRO",
                        IF((G57+H57)&gt;TODAY(), "NO PRAZO", "VENCIDO"
                        )
                    )
                )
            )
        )
    ),"N.A.")</f>
        <v>N.A.</v>
      </c>
      <c r="J57" s="14">
        <f>NR12.OP.MAQ.[[#This Row],[TREINADO EM]]+NR12.OP.MAQ.[[#This Row],[VALIDADE]]</f>
        <v>50555</v>
      </c>
      <c r="K57">
        <v>4</v>
      </c>
      <c r="L57" t="s">
        <v>1</v>
      </c>
      <c r="M57" t="str">
        <f>VLOOKUP(NR12.OP.MAQ.[[#This Row],[NOME]],'CADASTRO'!A:K,6,0)</f>
        <v>DESLIGADO</v>
      </c>
    </row>
    <row r="58" spans="1:13">
      <c r="A58" t="s">
        <v>509</v>
      </c>
      <c r="B58" t="s">
        <v>513</v>
      </c>
      <c r="C58" t="s">
        <v>548</v>
      </c>
      <c r="D58" t="s">
        <v>550</v>
      </c>
      <c r="E58" t="s">
        <v>277</v>
      </c>
      <c r="F58" t="str">
        <f>VLOOKUP(NR12.OP.MAQ.[[#This Row],[NOME]],'CADASTRO'!A:K,5,0)</f>
        <v>OPERADOR INDUSTRIAL I</v>
      </c>
      <c r="G58" s="8">
        <v>44813</v>
      </c>
      <c r="H58" s="38">
        <v>5000</v>
      </c>
      <c r="I5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IF(G391="01/01/1900", "SEM REGISTRO",
                        IF((G58+H58)&gt;TODAY(), "NO PRAZO", "VENCIDO"
                        )
                    )
                )
            )
        )
    ),"N.A.")</f>
        <v>N.A.</v>
      </c>
      <c r="J58" s="14">
        <f>NR12.OP.MAQ.[[#This Row],[TREINADO EM]]+NR12.OP.MAQ.[[#This Row],[VALIDADE]]</f>
        <v>49813</v>
      </c>
      <c r="K58">
        <v>4</v>
      </c>
      <c r="L58" t="s">
        <v>1</v>
      </c>
      <c r="M58" t="str">
        <f>VLOOKUP(NR12.OP.MAQ.[[#This Row],[NOME]],'CADASTRO'!A:K,6,0)</f>
        <v>DESLIGADO</v>
      </c>
    </row>
    <row r="59" spans="1:13">
      <c r="A59" t="s">
        <v>509</v>
      </c>
      <c r="B59" t="s">
        <v>513</v>
      </c>
      <c r="C59" t="s">
        <v>548</v>
      </c>
      <c r="D59" t="s">
        <v>550</v>
      </c>
      <c r="E59" t="s">
        <v>383</v>
      </c>
      <c r="F59" t="str">
        <f>VLOOKUP(NR12.OP.MAQ.[[#This Row],[NOME]],'CADASTRO'!A:K,5,0)</f>
        <v>TECNICO AUTOMACAO</v>
      </c>
      <c r="G59" s="8">
        <v>43620</v>
      </c>
      <c r="H59" s="38">
        <v>5000</v>
      </c>
      <c r="I5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IF(G392="01/01/1900", "SEM REGISTRO",
                        IF((G59+H59)&gt;TODAY(), "NO PRAZO", "VENCIDO"
                        )
                    )
                )
            )
        )
    ),"N.A.")</f>
        <v>N.A.</v>
      </c>
      <c r="J59" s="14">
        <f>NR12.OP.MAQ.[[#This Row],[TREINADO EM]]+NR12.OP.MAQ.[[#This Row],[VALIDADE]]</f>
        <v>48620</v>
      </c>
      <c r="K59">
        <v>4</v>
      </c>
      <c r="L59" t="s">
        <v>1</v>
      </c>
      <c r="M59" t="str">
        <f>VLOOKUP(NR12.OP.MAQ.[[#This Row],[NOME]],'CADASTRO'!A:K,6,0)</f>
        <v>ATIVO</v>
      </c>
    </row>
    <row r="60" spans="1:13">
      <c r="A60" t="s">
        <v>509</v>
      </c>
      <c r="B60" t="s">
        <v>513</v>
      </c>
      <c r="C60" t="s">
        <v>548</v>
      </c>
      <c r="D60" t="s">
        <v>550</v>
      </c>
      <c r="E60" t="s">
        <v>278</v>
      </c>
      <c r="F60" t="str">
        <f>VLOOKUP(NR12.OP.MAQ.[[#This Row],[NOME]],'CADASTRO'!A:K,5,0)</f>
        <v>OPERADOR INDUSTRIAL I</v>
      </c>
      <c r="G60" s="8">
        <v>45548</v>
      </c>
      <c r="H60" s="38">
        <v>5000</v>
      </c>
      <c r="I6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IF(G393="01/01/1900", "SEM REGISTRO",
                        IF((G60+H60)&gt;TODAY(), "NO PRAZO", "VENCIDO"
                        )
                    )
                )
            )
        )
    ),"N.A.")</f>
        <v>N.A.</v>
      </c>
      <c r="J60" s="14">
        <f>NR12.OP.MAQ.[[#This Row],[TREINADO EM]]+NR12.OP.MAQ.[[#This Row],[VALIDADE]]</f>
        <v>50548</v>
      </c>
      <c r="K60">
        <v>4</v>
      </c>
      <c r="L60" t="s">
        <v>1</v>
      </c>
      <c r="M60" t="str">
        <f>VLOOKUP(NR12.OP.MAQ.[[#This Row],[NOME]],'CADASTRO'!A:K,6,0)</f>
        <v>DESLIGADO</v>
      </c>
    </row>
    <row r="61" spans="1:13">
      <c r="A61" t="s">
        <v>509</v>
      </c>
      <c r="B61" t="s">
        <v>513</v>
      </c>
      <c r="C61" t="s">
        <v>548</v>
      </c>
      <c r="D61" t="s">
        <v>550</v>
      </c>
      <c r="E61" t="s">
        <v>386</v>
      </c>
      <c r="F61" t="str">
        <f>VLOOKUP(NR12.OP.MAQ.[[#This Row],[NOME]],'CADASTRO'!A:K,5,0)</f>
        <v>OPERADOR INDUSTRIAL II</v>
      </c>
      <c r="G61" s="8">
        <v>44844</v>
      </c>
      <c r="H61" s="38">
        <v>5000</v>
      </c>
      <c r="I6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IF(G394="01/01/1900", "SEM REGISTRO",
                        IF((G61+H61)&gt;TODAY(), "NO PRAZO", "VENCIDO"
                        )
                    )
                )
            )
        )
    ),"N.A.")</f>
        <v>N.A.</v>
      </c>
      <c r="J61" s="14">
        <f>NR12.OP.MAQ.[[#This Row],[TREINADO EM]]+NR12.OP.MAQ.[[#This Row],[VALIDADE]]</f>
        <v>49844</v>
      </c>
      <c r="K61">
        <v>4</v>
      </c>
      <c r="L61" t="s">
        <v>1</v>
      </c>
      <c r="M61" t="str">
        <f>VLOOKUP(NR12.OP.MAQ.[[#This Row],[NOME]],'CADASTRO'!A:K,6,0)</f>
        <v>ATIVO</v>
      </c>
    </row>
    <row r="62" spans="1:13">
      <c r="A62" t="s">
        <v>509</v>
      </c>
      <c r="B62" t="s">
        <v>513</v>
      </c>
      <c r="C62" t="s">
        <v>548</v>
      </c>
      <c r="D62" t="s">
        <v>550</v>
      </c>
      <c r="E62" t="s">
        <v>387</v>
      </c>
      <c r="F62" t="str">
        <f>VLOOKUP(NR12.OP.MAQ.[[#This Row],[NOME]],'CADASTRO'!A:K,5,0)</f>
        <v>OPERADOR INDUSTRIAL III</v>
      </c>
      <c r="G62" s="8">
        <v>44546</v>
      </c>
      <c r="H62" s="38">
        <v>5000</v>
      </c>
      <c r="I6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IF(G395="01/01/1900", "SEM REGISTRO",
                        IF((G62+H62)&gt;TODAY(), "NO PRAZO", "VENCIDO"
                        )
                    )
                )
            )
        )
    ),"N.A.")</f>
        <v>N.A.</v>
      </c>
      <c r="J62" s="14">
        <f>NR12.OP.MAQ.[[#This Row],[TREINADO EM]]+NR12.OP.MAQ.[[#This Row],[VALIDADE]]</f>
        <v>49546</v>
      </c>
      <c r="K62">
        <v>4</v>
      </c>
      <c r="L62" t="s">
        <v>1</v>
      </c>
      <c r="M62" t="str">
        <f>VLOOKUP(NR12.OP.MAQ.[[#This Row],[NOME]],'CADASTRO'!A:K,6,0)</f>
        <v>ATIVO</v>
      </c>
    </row>
    <row r="63" spans="1:13">
      <c r="A63" t="s">
        <v>509</v>
      </c>
      <c r="B63" t="s">
        <v>513</v>
      </c>
      <c r="C63" t="s">
        <v>548</v>
      </c>
      <c r="D63" t="s">
        <v>550</v>
      </c>
      <c r="E63" t="s">
        <v>281</v>
      </c>
      <c r="F63" t="str">
        <f>VLOOKUP(NR12.OP.MAQ.[[#This Row],[NOME]],'CADASTRO'!A:K,5,0)</f>
        <v>AUXILIAR INDUSTRIAL</v>
      </c>
      <c r="G63" s="8">
        <v>43404</v>
      </c>
      <c r="H63" s="38">
        <v>5000</v>
      </c>
      <c r="I6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IF(G396="01/01/1900", "SEM REGISTRO",
                        IF((G63+H63)&gt;TODAY(), "NO PRAZO", "VENCIDO"
                        )
                    )
                )
            )
        )
    ),"N.A.")</f>
        <v>N.A.</v>
      </c>
      <c r="J63" s="14">
        <f>NR12.OP.MAQ.[[#This Row],[TREINADO EM]]+NR12.OP.MAQ.[[#This Row],[VALIDADE]]</f>
        <v>48404</v>
      </c>
      <c r="K63">
        <v>6</v>
      </c>
      <c r="L63" t="s">
        <v>1</v>
      </c>
      <c r="M63" t="str">
        <f>VLOOKUP(NR12.OP.MAQ.[[#This Row],[NOME]],'CADASTRO'!A:K,6,0)</f>
        <v>DESLIGADO</v>
      </c>
    </row>
    <row r="64" spans="1:13">
      <c r="A64" t="s">
        <v>509</v>
      </c>
      <c r="B64" t="s">
        <v>7</v>
      </c>
      <c r="C64" t="s">
        <v>7</v>
      </c>
      <c r="D64" t="s">
        <v>550</v>
      </c>
      <c r="E64" t="s">
        <v>390</v>
      </c>
      <c r="F64" t="str">
        <f>VLOOKUP(NR12.OP.MAQ.[[#This Row],[NOME]],'CADASTRO'!A:K,5,0)</f>
        <v>TECNICO ELETRONICO II</v>
      </c>
      <c r="G64" s="8">
        <v>45569</v>
      </c>
      <c r="H64" s="38">
        <v>5000</v>
      </c>
      <c r="I6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IF(G397="01/01/1900", "SEM REGISTRO",
                        IF((G64+H64)&gt;TODAY(), "NO PRAZO", "VENCIDO"
                        )
                    )
                )
            )
        )
    ),"N.A.")</f>
        <v>N.A.</v>
      </c>
      <c r="J64" s="14">
        <f>NR12.OP.MAQ.[[#This Row],[TREINADO EM]]+NR12.OP.MAQ.[[#This Row],[VALIDADE]]</f>
        <v>50569</v>
      </c>
      <c r="K64">
        <v>0</v>
      </c>
      <c r="L64" t="s">
        <v>1</v>
      </c>
      <c r="M64" t="str">
        <f>VLOOKUP(NR12.OP.MAQ.[[#This Row],[NOME]],'CADASTRO'!A:K,6,0)</f>
        <v>ATIVO</v>
      </c>
    </row>
    <row r="65" spans="1:13">
      <c r="A65" t="s">
        <v>509</v>
      </c>
      <c r="B65" t="s">
        <v>513</v>
      </c>
      <c r="C65" t="s">
        <v>548</v>
      </c>
      <c r="D65" t="s">
        <v>550</v>
      </c>
      <c r="E65" t="s">
        <v>284</v>
      </c>
      <c r="F65" t="str">
        <f>VLOOKUP(NR12.OP.MAQ.[[#This Row],[NOME]],'CADASTRO'!A:K,5,0)</f>
        <v>OPERADOR INDUSTRIAL II</v>
      </c>
      <c r="G65" s="8">
        <v>43571</v>
      </c>
      <c r="H65" s="38">
        <v>5000</v>
      </c>
      <c r="I6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IF(G398="01/01/1900", "SEM REGISTRO",
                        IF((G65+H65)&gt;TODAY(), "NO PRAZO", "VENCIDO"
                        )
                    )
                )
            )
        )
    ),"N.A.")</f>
        <v>N.A.</v>
      </c>
      <c r="J65" s="14">
        <f>NR12.OP.MAQ.[[#This Row],[TREINADO EM]]+NR12.OP.MAQ.[[#This Row],[VALIDADE]]</f>
        <v>48571</v>
      </c>
      <c r="K65">
        <v>4</v>
      </c>
      <c r="L65" t="s">
        <v>1</v>
      </c>
      <c r="M65" t="str">
        <f>VLOOKUP(NR12.OP.MAQ.[[#This Row],[NOME]],'CADASTRO'!A:K,6,0)</f>
        <v>DESLIGADO</v>
      </c>
    </row>
    <row r="66" spans="1:13">
      <c r="A66" t="s">
        <v>509</v>
      </c>
      <c r="B66" t="s">
        <v>513</v>
      </c>
      <c r="C66" t="s">
        <v>548</v>
      </c>
      <c r="D66" t="s">
        <v>550</v>
      </c>
      <c r="E66" t="s">
        <v>290</v>
      </c>
      <c r="F66" t="str">
        <f>VLOOKUP(NR12.OP.MAQ.[[#This Row],[NOME]],'CADASTRO'!A:K,5,0)</f>
        <v>OPERADOR INDUSTRIAL II</v>
      </c>
      <c r="G66" s="8">
        <v>44376</v>
      </c>
      <c r="H66" s="38">
        <v>5000</v>
      </c>
      <c r="I6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IF(G399="01/01/1900", "SEM REGISTRO",
                        IF((G66+H66)&gt;TODAY(), "NO PRAZO", "VENCIDO"
                        )
                    )
                )
            )
        )
    ),"N.A.")</f>
        <v>N.A.</v>
      </c>
      <c r="J66" s="14">
        <f>NR12.OP.MAQ.[[#This Row],[TREINADO EM]]+NR12.OP.MAQ.[[#This Row],[VALIDADE]]</f>
        <v>49376</v>
      </c>
      <c r="K66">
        <v>4</v>
      </c>
      <c r="L66" t="s">
        <v>1</v>
      </c>
      <c r="M66" t="str">
        <f>VLOOKUP(NR12.OP.MAQ.[[#This Row],[NOME]],'CADASTRO'!A:K,6,0)</f>
        <v>DESLIGADO</v>
      </c>
    </row>
    <row r="67" spans="1:13">
      <c r="A67" t="s">
        <v>509</v>
      </c>
      <c r="B67" t="s">
        <v>513</v>
      </c>
      <c r="C67" t="s">
        <v>548</v>
      </c>
      <c r="D67" t="s">
        <v>550</v>
      </c>
      <c r="E67" t="s">
        <v>293</v>
      </c>
      <c r="F67" t="str">
        <f>VLOOKUP(NR12.OP.MAQ.[[#This Row],[NOME]],'CADASTRO'!A:K,5,0)</f>
        <v>OPERADOR INDUSTRIAL II</v>
      </c>
      <c r="G67" s="8">
        <v>43404</v>
      </c>
      <c r="H67" s="38">
        <v>5000</v>
      </c>
      <c r="I6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IF(G400="01/01/1900", "SEM REGISTRO",
                        IF((G67+H67)&gt;TODAY(), "NO PRAZO", "VENCIDO"
                        )
                    )
                )
            )
        )
    ),"N.A.")</f>
        <v>N.A.</v>
      </c>
      <c r="J67" s="14">
        <f>NR12.OP.MAQ.[[#This Row],[TREINADO EM]]+NR12.OP.MAQ.[[#This Row],[VALIDADE]]</f>
        <v>48404</v>
      </c>
      <c r="K67">
        <v>6</v>
      </c>
      <c r="L67" t="s">
        <v>1</v>
      </c>
      <c r="M67" t="str">
        <f>VLOOKUP(NR12.OP.MAQ.[[#This Row],[NOME]],'CADASTRO'!A:K,6,0)</f>
        <v>DESLIGADO</v>
      </c>
    </row>
    <row r="68" spans="1:13">
      <c r="A68" t="s">
        <v>509</v>
      </c>
      <c r="B68" t="s">
        <v>513</v>
      </c>
      <c r="C68" t="s">
        <v>548</v>
      </c>
      <c r="D68" t="s">
        <v>550</v>
      </c>
      <c r="E68" t="s">
        <v>294</v>
      </c>
      <c r="F68" t="str">
        <f>VLOOKUP(NR12.OP.MAQ.[[#This Row],[NOME]],'CADASTRO'!A:K,5,0)</f>
        <v>OPERADOR INDUSTRIAL I</v>
      </c>
      <c r="G68" s="8">
        <v>45549</v>
      </c>
      <c r="H68" s="38">
        <v>5000</v>
      </c>
      <c r="I6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IF(G401="01/01/1900", "SEM REGISTRO",
                        IF((G68+H68)&gt;TODAY(), "NO PRAZO", "VENCIDO"
                        )
                    )
                )
            )
        )
    ),"N.A.")</f>
        <v>N.A.</v>
      </c>
      <c r="J68" s="14">
        <f>NR12.OP.MAQ.[[#This Row],[TREINADO EM]]+NR12.OP.MAQ.[[#This Row],[VALIDADE]]</f>
        <v>50549</v>
      </c>
      <c r="K68">
        <v>4</v>
      </c>
      <c r="L68" t="s">
        <v>1</v>
      </c>
      <c r="M68" t="str">
        <f>VLOOKUP(NR12.OP.MAQ.[[#This Row],[NOME]],'CADASTRO'!A:K,6,0)</f>
        <v>DESLIGADO</v>
      </c>
    </row>
    <row r="69" spans="1:13">
      <c r="A69" t="s">
        <v>509</v>
      </c>
      <c r="B69" t="s">
        <v>513</v>
      </c>
      <c r="C69" t="s">
        <v>548</v>
      </c>
      <c r="D69" t="s">
        <v>550</v>
      </c>
      <c r="E69" t="s">
        <v>394</v>
      </c>
      <c r="F69" t="str">
        <f>VLOOKUP(NR12.OP.MAQ.[[#This Row],[NOME]],'CADASTRO'!A:K,5,0)</f>
        <v>OPERADOR INDUSTRIAL I</v>
      </c>
      <c r="G69" s="8">
        <v>43007</v>
      </c>
      <c r="H69" s="38">
        <v>5000</v>
      </c>
      <c r="I6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IF(G402="01/01/1900", "SEM REGISTRO",
                        IF((G69+H69)&gt;TODAY(), "NO PRAZO", "VENCIDO"
                        )
                    )
                )
            )
        )
    ),"N.A.")</f>
        <v>N.A.</v>
      </c>
      <c r="J69" s="14">
        <f>NR12.OP.MAQ.[[#This Row],[TREINADO EM]]+NR12.OP.MAQ.[[#This Row],[VALIDADE]]</f>
        <v>48007</v>
      </c>
      <c r="K69">
        <v>8</v>
      </c>
      <c r="L69" t="s">
        <v>1</v>
      </c>
      <c r="M69" t="str">
        <f>VLOOKUP(NR12.OP.MAQ.[[#This Row],[NOME]],'CADASTRO'!A:K,6,0)</f>
        <v>ATIVO</v>
      </c>
    </row>
    <row r="70" spans="1:13">
      <c r="A70" t="s">
        <v>509</v>
      </c>
      <c r="B70" t="s">
        <v>513</v>
      </c>
      <c r="C70" t="s">
        <v>548</v>
      </c>
      <c r="D70" t="s">
        <v>550</v>
      </c>
      <c r="E70" t="s">
        <v>394</v>
      </c>
      <c r="F70" t="str">
        <f>VLOOKUP(NR12.OP.MAQ.[[#This Row],[NOME]],'CADASTRO'!A:K,5,0)</f>
        <v>OPERADOR INDUSTRIAL I</v>
      </c>
      <c r="G70" s="8">
        <v>44807</v>
      </c>
      <c r="H70" s="38">
        <v>5000</v>
      </c>
      <c r="I7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IF(G403="01/01/1900", "SEM REGISTRO",
                        IF((G70+H70)&gt;TODAY(), "NO PRAZO", "VENCIDO"
                        )
                    )
                )
            )
        )
    ),"N.A.")</f>
        <v>N.A.</v>
      </c>
      <c r="J70" s="14">
        <f>NR12.OP.MAQ.[[#This Row],[TREINADO EM]]+NR12.OP.MAQ.[[#This Row],[VALIDADE]]</f>
        <v>49807</v>
      </c>
      <c r="K70">
        <v>6</v>
      </c>
      <c r="L70" t="s">
        <v>1</v>
      </c>
      <c r="M70" t="str">
        <f>VLOOKUP(NR12.OP.MAQ.[[#This Row],[NOME]],'CADASTRO'!A:K,6,0)</f>
        <v>ATIVO</v>
      </c>
    </row>
    <row r="71" spans="1:13">
      <c r="A71" t="s">
        <v>509</v>
      </c>
      <c r="B71" t="s">
        <v>513</v>
      </c>
      <c r="C71" t="s">
        <v>548</v>
      </c>
      <c r="D71" t="s">
        <v>550</v>
      </c>
      <c r="E71" t="s">
        <v>296</v>
      </c>
      <c r="F71" t="str">
        <f>VLOOKUP(NR12.OP.MAQ.[[#This Row],[NOME]],'CADASTRO'!A:K,5,0)</f>
        <v>TECNICO ELETRONICO II</v>
      </c>
      <c r="G71" s="8">
        <v>43620</v>
      </c>
      <c r="H71" s="38">
        <v>5000</v>
      </c>
      <c r="I7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IF(G404="01/01/1900", "SEM REGISTRO",
                        IF((G71+H71)&gt;TODAY(), "NO PRAZO", "VENCIDO"
                        )
                    )
                )
            )
        )
    ),"N.A.")</f>
        <v>N.A.</v>
      </c>
      <c r="J71" s="14">
        <f>NR12.OP.MAQ.[[#This Row],[TREINADO EM]]+NR12.OP.MAQ.[[#This Row],[VALIDADE]]</f>
        <v>48620</v>
      </c>
      <c r="K71">
        <v>4</v>
      </c>
      <c r="L71" t="s">
        <v>1</v>
      </c>
      <c r="M71" t="str">
        <f>VLOOKUP(NR12.OP.MAQ.[[#This Row],[NOME]],'CADASTRO'!A:K,6,0)</f>
        <v>DESLIGADO</v>
      </c>
    </row>
    <row r="72" spans="1:13">
      <c r="A72" t="s">
        <v>509</v>
      </c>
      <c r="B72" t="s">
        <v>513</v>
      </c>
      <c r="C72" t="s">
        <v>548</v>
      </c>
      <c r="D72" t="s">
        <v>550</v>
      </c>
      <c r="E72" t="s">
        <v>298</v>
      </c>
      <c r="F72" t="str">
        <f>VLOOKUP(NR12.OP.MAQ.[[#This Row],[NOME]],'CADASTRO'!A:K,5,0)</f>
        <v>OPERADOR INDUSTRIAL III</v>
      </c>
      <c r="G72" s="8">
        <v>43007</v>
      </c>
      <c r="H72" s="38">
        <v>5000</v>
      </c>
      <c r="I7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IF(G405="01/01/1900", "SEM REGISTRO",
                        IF((G72+H72)&gt;TODAY(), "NO PRAZO", "VENCIDO"
                        )
                    )
                )
            )
        )
    ),"N.A.")</f>
        <v>N.A.</v>
      </c>
      <c r="J72" s="14">
        <f>NR12.OP.MAQ.[[#This Row],[TREINADO EM]]+NR12.OP.MAQ.[[#This Row],[VALIDADE]]</f>
        <v>48007</v>
      </c>
      <c r="K72">
        <v>8</v>
      </c>
      <c r="L72" t="s">
        <v>1</v>
      </c>
      <c r="M72" t="str">
        <f>VLOOKUP(NR12.OP.MAQ.[[#This Row],[NOME]],'CADASTRO'!A:K,6,0)</f>
        <v>DESLIGADO</v>
      </c>
    </row>
    <row r="73" spans="1:13">
      <c r="A73" t="s">
        <v>509</v>
      </c>
      <c r="B73" t="s">
        <v>513</v>
      </c>
      <c r="C73" t="s">
        <v>548</v>
      </c>
      <c r="D73" t="s">
        <v>550</v>
      </c>
      <c r="E73" t="s">
        <v>298</v>
      </c>
      <c r="F73" t="str">
        <f>VLOOKUP(NR12.OP.MAQ.[[#This Row],[NOME]],'CADASTRO'!A:K,5,0)</f>
        <v>OPERADOR INDUSTRIAL III</v>
      </c>
      <c r="G73" s="8">
        <v>44839</v>
      </c>
      <c r="H73" s="38">
        <v>5000</v>
      </c>
      <c r="I7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IF(G406="01/01/1900", "SEM REGISTRO",
                        IF((G73+H73)&gt;TODAY(), "NO PRAZO", "VENCIDO"
                        )
                    )
                )
            )
        )
    ),"N.A.")</f>
        <v>N.A.</v>
      </c>
      <c r="J73" s="14">
        <f>NR12.OP.MAQ.[[#This Row],[TREINADO EM]]+NR12.OP.MAQ.[[#This Row],[VALIDADE]]</f>
        <v>49839</v>
      </c>
      <c r="K73">
        <v>4</v>
      </c>
      <c r="L73" t="s">
        <v>1</v>
      </c>
      <c r="M73" t="str">
        <f>VLOOKUP(NR12.OP.MAQ.[[#This Row],[NOME]],'CADASTRO'!A:K,6,0)</f>
        <v>DESLIGADO</v>
      </c>
    </row>
    <row r="74" spans="1:13">
      <c r="A74" t="s">
        <v>509</v>
      </c>
      <c r="B74" t="s">
        <v>513</v>
      </c>
      <c r="C74" t="s">
        <v>548</v>
      </c>
      <c r="D74" t="s">
        <v>550</v>
      </c>
      <c r="E74" t="s">
        <v>395</v>
      </c>
      <c r="F74" t="str">
        <f>VLOOKUP(NR12.OP.MAQ.[[#This Row],[NOME]],'CADASTRO'!A:K,5,0)</f>
        <v>OPERADOR INDUSTRIAL II</v>
      </c>
      <c r="G74" s="8">
        <v>44813</v>
      </c>
      <c r="H74" s="38">
        <v>5000</v>
      </c>
      <c r="I7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IF(G407="01/01/1900", "SEM REGISTRO",
                        IF((G74+H74)&gt;TODAY(), "NO PRAZO", "VENCIDO"
                        )
                    )
                )
            )
        )
    ),"N.A.")</f>
        <v>N.A.</v>
      </c>
      <c r="J74" s="14">
        <f>NR12.OP.MAQ.[[#This Row],[TREINADO EM]]+NR12.OP.MAQ.[[#This Row],[VALIDADE]]</f>
        <v>49813</v>
      </c>
      <c r="K74">
        <v>4</v>
      </c>
      <c r="L74" t="s">
        <v>1</v>
      </c>
      <c r="M74" t="str">
        <f>VLOOKUP(NR12.OP.MAQ.[[#This Row],[NOME]],'CADASTRO'!A:K,6,0)</f>
        <v>ATIVO</v>
      </c>
    </row>
    <row r="75" spans="1:13">
      <c r="A75" t="s">
        <v>509</v>
      </c>
      <c r="B75" t="s">
        <v>513</v>
      </c>
      <c r="C75" t="s">
        <v>548</v>
      </c>
      <c r="D75" t="s">
        <v>550</v>
      </c>
      <c r="E75" t="s">
        <v>311</v>
      </c>
      <c r="F75" t="str">
        <f>VLOOKUP(NR12.OP.MAQ.[[#This Row],[NOME]],'CADASTRO'!A:K,5,0)</f>
        <v>OPERADOR INDUSTRIAL I</v>
      </c>
      <c r="G75" s="8">
        <v>44545</v>
      </c>
      <c r="H75" s="38">
        <v>5000</v>
      </c>
      <c r="I7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IF(G408="01/01/1900", "SEM REGISTRO",
                        IF((G75+H75)&gt;TODAY(), "NO PRAZO", "VENCIDO"
                        )
                    )
                )
            )
        )
    ),"N.A.")</f>
        <v>N.A.</v>
      </c>
      <c r="J75" s="14">
        <f>NR12.OP.MAQ.[[#This Row],[TREINADO EM]]+NR12.OP.MAQ.[[#This Row],[VALIDADE]]</f>
        <v>49545</v>
      </c>
      <c r="K75">
        <v>4</v>
      </c>
      <c r="L75" t="s">
        <v>1</v>
      </c>
      <c r="M75" t="str">
        <f>VLOOKUP(NR12.OP.MAQ.[[#This Row],[NOME]],'CADASTRO'!A:K,6,0)</f>
        <v>DESLIGADO</v>
      </c>
    </row>
    <row r="76" spans="1:13">
      <c r="A76" t="s">
        <v>509</v>
      </c>
      <c r="B76" t="s">
        <v>513</v>
      </c>
      <c r="C76" t="s">
        <v>548</v>
      </c>
      <c r="D76" t="s">
        <v>550</v>
      </c>
      <c r="E76" t="s">
        <v>318</v>
      </c>
      <c r="F76" t="str">
        <f>VLOOKUP(NR12.OP.MAQ.[[#This Row],[NOME]],'CADASTRO'!A:K,5,0)</f>
        <v>AUXILIAR INDUSTRIAL</v>
      </c>
      <c r="G76" s="8">
        <v>43894</v>
      </c>
      <c r="H76" s="38">
        <v>5000</v>
      </c>
      <c r="I7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IF(G409="01/01/1900", "SEM REGISTRO",
                        IF((G76+H76)&gt;TODAY(), "NO PRAZO", "VENCIDO"
                        )
                    )
                )
            )
        )
    ),"N.A.")</f>
        <v>N.A.</v>
      </c>
      <c r="J76" s="14">
        <f>NR12.OP.MAQ.[[#This Row],[TREINADO EM]]+NR12.OP.MAQ.[[#This Row],[VALIDADE]]</f>
        <v>48894</v>
      </c>
      <c r="K76">
        <v>4</v>
      </c>
      <c r="L76" t="s">
        <v>1</v>
      </c>
      <c r="M76" t="str">
        <f>VLOOKUP(NR12.OP.MAQ.[[#This Row],[NOME]],'CADASTRO'!A:K,6,0)</f>
        <v>DESLIGADO</v>
      </c>
    </row>
    <row r="77" spans="1:13">
      <c r="A77" t="s">
        <v>509</v>
      </c>
      <c r="B77" t="s">
        <v>513</v>
      </c>
      <c r="C77" t="s">
        <v>548</v>
      </c>
      <c r="D77" t="s">
        <v>550</v>
      </c>
      <c r="E77" t="s">
        <v>324</v>
      </c>
      <c r="F77" t="str">
        <f>VLOOKUP(NR12.OP.MAQ.[[#This Row],[NOME]],'CADASTRO'!A:K,5,0)</f>
        <v>LIDER DE TURNO</v>
      </c>
      <c r="G77" s="8">
        <v>43404</v>
      </c>
      <c r="H77" s="38">
        <v>5000</v>
      </c>
      <c r="I7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IF(G410="01/01/1900", "SEM REGISTRO",
                        IF((G77+H77)&gt;TODAY(), "NO PRAZO", "VENCIDO"
                        )
                    )
                )
            )
        )
    ),"N.A.")</f>
        <v>N.A.</v>
      </c>
      <c r="J77" s="14">
        <f>NR12.OP.MAQ.[[#This Row],[TREINADO EM]]+NR12.OP.MAQ.[[#This Row],[VALIDADE]]</f>
        <v>48404</v>
      </c>
      <c r="K77">
        <v>6</v>
      </c>
      <c r="L77" t="s">
        <v>1</v>
      </c>
      <c r="M77" t="str">
        <f>VLOOKUP(NR12.OP.MAQ.[[#This Row],[NOME]],'CADASTRO'!A:K,6,0)</f>
        <v>ATIVO</v>
      </c>
    </row>
    <row r="78" spans="1:13">
      <c r="A78" t="s">
        <v>509</v>
      </c>
      <c r="B78" t="s">
        <v>513</v>
      </c>
      <c r="C78" t="s">
        <v>548</v>
      </c>
      <c r="D78" t="s">
        <v>550</v>
      </c>
      <c r="E78" t="s">
        <v>169</v>
      </c>
      <c r="F78" t="str">
        <f>VLOOKUP(NR12.OP.MAQ.[[#This Row],[NOME]],'CADASTRO'!A:K,5,0)</f>
        <v>COORDENADOR MELHORIA CONTINUA</v>
      </c>
      <c r="G78" s="8">
        <v>43112</v>
      </c>
      <c r="H78" s="38">
        <v>5000</v>
      </c>
      <c r="I7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IF(G411="01/01/1900", "SEM REGISTRO",
                        IF((G78+H78)&gt;TODAY(), "NO PRAZO", "VENCIDO"
                        )
                    )
                )
            )
        )
    ),"N.A.")</f>
        <v>N.A.</v>
      </c>
      <c r="J78" s="14">
        <f>NR12.OP.MAQ.[[#This Row],[TREINADO EM]]+NR12.OP.MAQ.[[#This Row],[VALIDADE]]</f>
        <v>48112</v>
      </c>
      <c r="K78">
        <v>8</v>
      </c>
      <c r="L78" t="s">
        <v>1</v>
      </c>
      <c r="M78" t="str">
        <f>VLOOKUP(NR12.OP.MAQ.[[#This Row],[NOME]],'CADASTRO'!A:K,6,0)</f>
        <v>ATIVO</v>
      </c>
    </row>
    <row r="79" spans="1:13">
      <c r="A79" t="s">
        <v>509</v>
      </c>
      <c r="B79" t="s">
        <v>513</v>
      </c>
      <c r="C79" t="s">
        <v>548</v>
      </c>
      <c r="D79" t="s">
        <v>550</v>
      </c>
      <c r="E79" t="s">
        <v>167</v>
      </c>
      <c r="F79" t="str">
        <f>VLOOKUP(NR12.OP.MAQ.[[#This Row],[NOME]],'CADASTRO'!A:K,5,0)</f>
        <v>AUXILIAR INDUSTRIAL</v>
      </c>
      <c r="G79" s="8">
        <v>44105</v>
      </c>
      <c r="H79" s="38">
        <v>5000</v>
      </c>
      <c r="I7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IF(G412="01/01/1900", "SEM REGISTRO",
                        IF((G79+H79)&gt;TODAY(), "NO PRAZO", "VENCIDO"
                        )
                    )
                )
            )
        )
    ),"N.A.")</f>
        <v>N.A.</v>
      </c>
      <c r="J79" s="14">
        <f>NR12.OP.MAQ.[[#This Row],[TREINADO EM]]+NR12.OP.MAQ.[[#This Row],[VALIDADE]]</f>
        <v>49105</v>
      </c>
      <c r="K79">
        <v>4</v>
      </c>
      <c r="L79" t="s">
        <v>1</v>
      </c>
      <c r="M79" t="str">
        <f>VLOOKUP(NR12.OP.MAQ.[[#This Row],[NOME]],'CADASTRO'!A:K,6,0)</f>
        <v>DESLIGADO</v>
      </c>
    </row>
    <row r="80" spans="1:13">
      <c r="A80" t="s">
        <v>509</v>
      </c>
      <c r="B80" t="s">
        <v>513</v>
      </c>
      <c r="C80" t="s">
        <v>548</v>
      </c>
      <c r="D80" t="s">
        <v>550</v>
      </c>
      <c r="E80" t="s">
        <v>165</v>
      </c>
      <c r="F80" t="str">
        <f>VLOOKUP(NR12.OP.MAQ.[[#This Row],[NOME]],'CADASTRO'!A:K,5,0)</f>
        <v>OPERADOR INDUSTRIAL I</v>
      </c>
      <c r="G80" s="8">
        <v>43112</v>
      </c>
      <c r="H80" s="38">
        <v>5000</v>
      </c>
      <c r="I8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IF(G413="01/01/1900", "SEM REGISTRO",
                        IF((G80+H80)&gt;TODAY(), "NO PRAZO", "VENCIDO"
                        )
                    )
                )
            )
        )
    ),"N.A.")</f>
        <v>N.A.</v>
      </c>
      <c r="J80" s="14">
        <f>NR12.OP.MAQ.[[#This Row],[TREINADO EM]]+NR12.OP.MAQ.[[#This Row],[VALIDADE]]</f>
        <v>48112</v>
      </c>
      <c r="K80">
        <v>8</v>
      </c>
      <c r="L80" t="s">
        <v>1</v>
      </c>
      <c r="M80" t="str">
        <f>VLOOKUP(NR12.OP.MAQ.[[#This Row],[NOME]],'CADASTRO'!A:K,6,0)</f>
        <v>DESLIGADO</v>
      </c>
    </row>
    <row r="81" spans="1:13">
      <c r="A81" t="s">
        <v>509</v>
      </c>
      <c r="B81" t="s">
        <v>513</v>
      </c>
      <c r="C81" t="s">
        <v>548</v>
      </c>
      <c r="D81" t="s">
        <v>550</v>
      </c>
      <c r="E81" t="s">
        <v>164</v>
      </c>
      <c r="F81" t="str">
        <f>VLOOKUP(NR12.OP.MAQ.[[#This Row],[NOME]],'CADASTRO'!A:K,5,0)</f>
        <v>OPERADOR INDUSTRIAL II</v>
      </c>
      <c r="G81" s="8">
        <v>44123</v>
      </c>
      <c r="H81" s="38">
        <v>5000</v>
      </c>
      <c r="I8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IF(G414="01/01/1900", "SEM REGISTRO",
                        IF((G81+H81)&gt;TODAY(), "NO PRAZO", "VENCIDO"
                        )
                    )
                )
            )
        )
    ),"N.A.")</f>
        <v>N.A.</v>
      </c>
      <c r="J81" s="14">
        <f>NR12.OP.MAQ.[[#This Row],[TREINADO EM]]+NR12.OP.MAQ.[[#This Row],[VALIDADE]]</f>
        <v>49123</v>
      </c>
      <c r="K81">
        <v>4</v>
      </c>
      <c r="L81" t="s">
        <v>1</v>
      </c>
      <c r="M81" t="str">
        <f>VLOOKUP(NR12.OP.MAQ.[[#This Row],[NOME]],'CADASTRO'!A:K,6,0)</f>
        <v>DESLIGADO</v>
      </c>
    </row>
    <row r="82" spans="1:13">
      <c r="A82" t="s">
        <v>509</v>
      </c>
      <c r="B82" t="s">
        <v>513</v>
      </c>
      <c r="C82" t="s">
        <v>548</v>
      </c>
      <c r="D82" t="s">
        <v>550</v>
      </c>
      <c r="E82" t="s">
        <v>160</v>
      </c>
      <c r="F82" t="str">
        <f>VLOOKUP(NR12.OP.MAQ.[[#This Row],[NOME]],'CADASTRO'!A:K,5,0)</f>
        <v>TECNICO ELETRONICO II</v>
      </c>
      <c r="G82" s="8">
        <v>44545</v>
      </c>
      <c r="H82" s="38">
        <v>5000</v>
      </c>
      <c r="I8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IF(G415="01/01/1900", "SEM REGISTRO",
                        IF((G82+H82)&gt;TODAY(), "NO PRAZO", "VENCIDO"
                        )
                    )
                )
            )
        )
    ),"N.A.")</f>
        <v>N.A.</v>
      </c>
      <c r="J82" s="14">
        <f>NR12.OP.MAQ.[[#This Row],[TREINADO EM]]+NR12.OP.MAQ.[[#This Row],[VALIDADE]]</f>
        <v>49545</v>
      </c>
      <c r="K82">
        <v>4</v>
      </c>
      <c r="L82" t="s">
        <v>1</v>
      </c>
      <c r="M82" t="str">
        <f>VLOOKUP(NR12.OP.MAQ.[[#This Row],[NOME]],'CADASTRO'!A:K,6,0)</f>
        <v>DESLIGADO</v>
      </c>
    </row>
    <row r="83" spans="1:13">
      <c r="A83" t="s">
        <v>509</v>
      </c>
      <c r="B83" t="s">
        <v>513</v>
      </c>
      <c r="C83" t="s">
        <v>548</v>
      </c>
      <c r="D83" t="s">
        <v>550</v>
      </c>
      <c r="E83" t="s">
        <v>399</v>
      </c>
      <c r="F83" t="str">
        <f>VLOOKUP(NR12.OP.MAQ.[[#This Row],[NOME]],'CADASTRO'!A:K,5,0)</f>
        <v>OPERADOR INDUSTRIAL III</v>
      </c>
      <c r="G83" s="8">
        <v>43112</v>
      </c>
      <c r="H83" s="38">
        <v>5000</v>
      </c>
      <c r="I8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IF(G416="01/01/1900", "SEM REGISTRO",
                        IF((G83+H83)&gt;TODAY(), "NO PRAZO", "VENCIDO"
                        )
                    )
                )
            )
        )
    ),"N.A.")</f>
        <v>N.A.</v>
      </c>
      <c r="J83" s="14">
        <f>NR12.OP.MAQ.[[#This Row],[TREINADO EM]]+NR12.OP.MAQ.[[#This Row],[VALIDADE]]</f>
        <v>48112</v>
      </c>
      <c r="K83">
        <v>8</v>
      </c>
      <c r="L83" t="s">
        <v>1</v>
      </c>
      <c r="M83" t="str">
        <f>VLOOKUP(NR12.OP.MAQ.[[#This Row],[NOME]],'CADASTRO'!A:K,6,0)</f>
        <v>DESLIGADO</v>
      </c>
    </row>
    <row r="84" spans="1:13">
      <c r="A84" t="s">
        <v>509</v>
      </c>
      <c r="B84" t="s">
        <v>513</v>
      </c>
      <c r="C84" t="s">
        <v>548</v>
      </c>
      <c r="D84" t="s">
        <v>550</v>
      </c>
      <c r="E84" t="s">
        <v>400</v>
      </c>
      <c r="F84" t="str">
        <f>VLOOKUP(NR12.OP.MAQ.[[#This Row],[NOME]],'CADASTRO'!A:K,5,0)</f>
        <v>TECNICO MECANICO III</v>
      </c>
      <c r="G84" s="8">
        <v>43620</v>
      </c>
      <c r="H84" s="38">
        <v>5000</v>
      </c>
      <c r="I8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IF(G417="01/01/1900", "SEM REGISTRO",
                        IF((G84+H84)&gt;TODAY(), "NO PRAZO", "VENCIDO"
                        )
                    )
                )
            )
        )
    ),"N.A.")</f>
        <v>N.A.</v>
      </c>
      <c r="J84" s="14">
        <f>NR12.OP.MAQ.[[#This Row],[TREINADO EM]]+NR12.OP.MAQ.[[#This Row],[VALIDADE]]</f>
        <v>48620</v>
      </c>
      <c r="K84">
        <v>4</v>
      </c>
      <c r="L84" t="s">
        <v>1</v>
      </c>
      <c r="M84" t="str">
        <f>VLOOKUP(NR12.OP.MAQ.[[#This Row],[NOME]],'CADASTRO'!A:K,6,0)</f>
        <v>ATIVO</v>
      </c>
    </row>
    <row r="85" spans="1:13">
      <c r="A85" t="s">
        <v>509</v>
      </c>
      <c r="B85" t="s">
        <v>513</v>
      </c>
      <c r="C85" t="s">
        <v>548</v>
      </c>
      <c r="D85" t="s">
        <v>550</v>
      </c>
      <c r="E85" t="s">
        <v>158</v>
      </c>
      <c r="F85" t="str">
        <f>VLOOKUP(NR12.OP.MAQ.[[#This Row],[NOME]],'CADASTRO'!A:K,5,0)</f>
        <v>OPERADOR INDUSTRIAL I</v>
      </c>
      <c r="G85" s="8">
        <v>43404</v>
      </c>
      <c r="H85" s="38">
        <v>5000</v>
      </c>
      <c r="I8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IF(G418="01/01/1900", "SEM REGISTRO",
                        IF((G85+H85)&gt;TODAY(), "NO PRAZO", "VENCIDO"
                        )
                    )
                )
            )
        )
    ),"N.A.")</f>
        <v>N.A.</v>
      </c>
      <c r="J85" s="14">
        <f>NR12.OP.MAQ.[[#This Row],[TREINADO EM]]+NR12.OP.MAQ.[[#This Row],[VALIDADE]]</f>
        <v>48404</v>
      </c>
      <c r="K85">
        <v>6</v>
      </c>
      <c r="L85" t="s">
        <v>1</v>
      </c>
      <c r="M85" t="str">
        <f>VLOOKUP(NR12.OP.MAQ.[[#This Row],[NOME]],'CADASTRO'!A:K,6,0)</f>
        <v>DESLIGADO</v>
      </c>
    </row>
    <row r="86" spans="1:13">
      <c r="A86" t="s">
        <v>509</v>
      </c>
      <c r="B86" t="s">
        <v>513</v>
      </c>
      <c r="C86" t="s">
        <v>548</v>
      </c>
      <c r="D86" t="s">
        <v>550</v>
      </c>
      <c r="E86" t="s">
        <v>401</v>
      </c>
      <c r="F86" t="str">
        <f>VLOOKUP(NR12.OP.MAQ.[[#This Row],[NOME]],'CADASTRO'!A:K,5,0)</f>
        <v>TECNICO MECANICO I</v>
      </c>
      <c r="G86" s="8">
        <v>43112</v>
      </c>
      <c r="H86" s="38">
        <v>5000</v>
      </c>
      <c r="I8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IF(G419="01/01/1900", "SEM REGISTRO",
                        IF((G86+H86)&gt;TODAY(), "NO PRAZO", "VENCIDO"
                        )
                    )
                )
            )
        )
    ),"N.A.")</f>
        <v>N.A.</v>
      </c>
      <c r="J86" s="14">
        <f>NR12.OP.MAQ.[[#This Row],[TREINADO EM]]+NR12.OP.MAQ.[[#This Row],[VALIDADE]]</f>
        <v>48112</v>
      </c>
      <c r="K86">
        <v>8</v>
      </c>
      <c r="L86" t="s">
        <v>1</v>
      </c>
      <c r="M86" t="str">
        <f>VLOOKUP(NR12.OP.MAQ.[[#This Row],[NOME]],'CADASTRO'!A:K,6,0)</f>
        <v>ATIVO</v>
      </c>
    </row>
    <row r="87" spans="1:13">
      <c r="A87" t="s">
        <v>509</v>
      </c>
      <c r="B87" t="s">
        <v>7</v>
      </c>
      <c r="C87" t="s">
        <v>7</v>
      </c>
      <c r="D87" t="s">
        <v>550</v>
      </c>
      <c r="E87" t="s">
        <v>403</v>
      </c>
      <c r="F87" t="str">
        <f>VLOOKUP(NR12.OP.MAQ.[[#This Row],[NOME]],'CADASTRO'!A:K,5,0)</f>
        <v>OPERADOR INDUSTRIAL I</v>
      </c>
      <c r="G87" s="8">
        <v>45560</v>
      </c>
      <c r="H87" s="38">
        <v>5000</v>
      </c>
      <c r="I8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IF(G420="01/01/1900", "SEM REGISTRO",
                        IF((G87+H87)&gt;TODAY(), "NO PRAZO", "VENCIDO"
                        )
                    )
                )
            )
        )
    ),"N.A.")</f>
        <v>N.A.</v>
      </c>
      <c r="J87" s="14">
        <f>NR12.OP.MAQ.[[#This Row],[TREINADO EM]]+NR12.OP.MAQ.[[#This Row],[VALIDADE]]</f>
        <v>50560</v>
      </c>
      <c r="K87">
        <v>0</v>
      </c>
      <c r="L87" t="s">
        <v>1</v>
      </c>
      <c r="M87" t="str">
        <f>VLOOKUP(NR12.OP.MAQ.[[#This Row],[NOME]],'CADASTRO'!A:K,6,0)</f>
        <v>ATIVO</v>
      </c>
    </row>
    <row r="88" spans="1:13">
      <c r="A88" t="s">
        <v>509</v>
      </c>
      <c r="B88" t="s">
        <v>513</v>
      </c>
      <c r="C88" t="s">
        <v>548</v>
      </c>
      <c r="D88" t="s">
        <v>550</v>
      </c>
      <c r="E88" t="s">
        <v>406</v>
      </c>
      <c r="F88" t="str">
        <f>VLOOKUP(NR12.OP.MAQ.[[#This Row],[NOME]],'CADASTRO'!A:K,5,0)</f>
        <v>OPERADOR LOGISTICO II</v>
      </c>
      <c r="G88" s="8">
        <v>43112</v>
      </c>
      <c r="H88" s="38">
        <v>5000</v>
      </c>
      <c r="I8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IF(G421="01/01/1900", "SEM REGISTRO",
                        IF((G88+H88)&gt;TODAY(), "NO PRAZO", "VENCIDO"
                        )
                    )
                )
            )
        )
    ),"N.A.")</f>
        <v>N.A.</v>
      </c>
      <c r="J88" s="14">
        <f>NR12.OP.MAQ.[[#This Row],[TREINADO EM]]+NR12.OP.MAQ.[[#This Row],[VALIDADE]]</f>
        <v>48112</v>
      </c>
      <c r="K88">
        <v>8</v>
      </c>
      <c r="L88" t="s">
        <v>1</v>
      </c>
      <c r="M88" t="str">
        <f>VLOOKUP(NR12.OP.MAQ.[[#This Row],[NOME]],'CADASTRO'!A:K,6,0)</f>
        <v>ATIVO</v>
      </c>
    </row>
    <row r="89" spans="1:13">
      <c r="A89" t="s">
        <v>509</v>
      </c>
      <c r="B89" t="s">
        <v>513</v>
      </c>
      <c r="C89" t="s">
        <v>548</v>
      </c>
      <c r="D89" t="s">
        <v>550</v>
      </c>
      <c r="E89" t="s">
        <v>152</v>
      </c>
      <c r="F89" t="str">
        <f>VLOOKUP(NR12.OP.MAQ.[[#This Row],[NOME]],'CADASTRO'!A:K,5,0)</f>
        <v>OPERADOR LOGISTICO I</v>
      </c>
      <c r="G89" s="8">
        <v>45546</v>
      </c>
      <c r="H89" s="38">
        <v>5000</v>
      </c>
      <c r="I8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IF(G422="01/01/1900", "SEM REGISTRO",
                        IF((G89+H89)&gt;TODAY(), "NO PRAZO", "VENCIDO"
                        )
                    )
                )
            )
        )
    ),"N.A.")</f>
        <v>N.A.</v>
      </c>
      <c r="J89" s="14">
        <f>NR12.OP.MAQ.[[#This Row],[TREINADO EM]]+NR12.OP.MAQ.[[#This Row],[VALIDADE]]</f>
        <v>50546</v>
      </c>
      <c r="K89">
        <v>4</v>
      </c>
      <c r="L89" t="s">
        <v>1</v>
      </c>
      <c r="M89" t="str">
        <f>VLOOKUP(NR12.OP.MAQ.[[#This Row],[NOME]],'CADASTRO'!A:K,6,0)</f>
        <v>DESLIGADO</v>
      </c>
    </row>
    <row r="90" spans="1:13">
      <c r="A90" t="s">
        <v>509</v>
      </c>
      <c r="B90" t="s">
        <v>513</v>
      </c>
      <c r="C90" t="s">
        <v>548</v>
      </c>
      <c r="D90" t="s">
        <v>550</v>
      </c>
      <c r="E90" t="s">
        <v>150</v>
      </c>
      <c r="F90" t="str">
        <f>VLOOKUP(NR12.OP.MAQ.[[#This Row],[NOME]],'CADASTRO'!A:K,5,0)</f>
        <v>TECNICO MECANICO II</v>
      </c>
      <c r="G90" s="8">
        <v>44545</v>
      </c>
      <c r="H90" s="38">
        <v>5000</v>
      </c>
      <c r="I9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IF(G423="01/01/1900", "SEM REGISTRO",
                        IF((G90+H90)&gt;TODAY(), "NO PRAZO", "VENCIDO"
                        )
                    )
                )
            )
        )
    ),"N.A.")</f>
        <v>N.A.</v>
      </c>
      <c r="J90" s="14">
        <f>NR12.OP.MAQ.[[#This Row],[TREINADO EM]]+NR12.OP.MAQ.[[#This Row],[VALIDADE]]</f>
        <v>49545</v>
      </c>
      <c r="K90">
        <v>4</v>
      </c>
      <c r="L90" t="s">
        <v>1</v>
      </c>
      <c r="M90" t="str">
        <f>VLOOKUP(NR12.OP.MAQ.[[#This Row],[NOME]],'CADASTRO'!A:K,6,0)</f>
        <v>DESLIGADO</v>
      </c>
    </row>
    <row r="91" spans="1:13">
      <c r="A91" t="s">
        <v>509</v>
      </c>
      <c r="B91" t="s">
        <v>7</v>
      </c>
      <c r="C91" t="s">
        <v>7</v>
      </c>
      <c r="D91" t="s">
        <v>550</v>
      </c>
      <c r="E91" t="s">
        <v>407</v>
      </c>
      <c r="F91" t="str">
        <f>VLOOKUP(NR12.OP.MAQ.[[#This Row],[NOME]],'CADASTRO'!A:K,5,0)</f>
        <v>TECNICO MECANICO II</v>
      </c>
      <c r="G91" s="8">
        <v>1</v>
      </c>
      <c r="H91" s="38">
        <v>5000</v>
      </c>
      <c r="I9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IF(G424="01/01/1900", "SEM REGISTRO",
                        IF((G91+H91)&gt;TODAY(), "NO PRAZO", "VENCIDO"
                        )
                    )
                )
            )
        )
    ),"N.A.")</f>
        <v>N.A.</v>
      </c>
      <c r="J91" s="14">
        <f>NR12.OP.MAQ.[[#This Row],[TREINADO EM]]+NR12.OP.MAQ.[[#This Row],[VALIDADE]]</f>
        <v>5001</v>
      </c>
      <c r="K91">
        <v>0</v>
      </c>
      <c r="L91" t="s">
        <v>1</v>
      </c>
      <c r="M91" t="str">
        <f>VLOOKUP(NR12.OP.MAQ.[[#This Row],[NOME]],'CADASTRO'!A:K,6,0)</f>
        <v>ATIVO</v>
      </c>
    </row>
    <row r="92" spans="1:13">
      <c r="A92" t="s">
        <v>509</v>
      </c>
      <c r="B92" t="s">
        <v>513</v>
      </c>
      <c r="C92" t="s">
        <v>548</v>
      </c>
      <c r="D92" t="s">
        <v>550</v>
      </c>
      <c r="E92" t="s">
        <v>409</v>
      </c>
      <c r="F92" t="str">
        <f>VLOOKUP(NR12.OP.MAQ.[[#This Row],[NOME]],'CADASTRO'!A:K,5,0)</f>
        <v>OPERADOR LOGISTICO I</v>
      </c>
      <c r="G92" s="8">
        <v>43404</v>
      </c>
      <c r="H92" s="38">
        <v>5000</v>
      </c>
      <c r="I9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IF(G425="01/01/1900", "SEM REGISTRO",
                        IF((G92+H92)&gt;TODAY(), "NO PRAZO", "VENCIDO"
                        )
                    )
                )
            )
        )
    ),"N.A.")</f>
        <v>N.A.</v>
      </c>
      <c r="J92" s="14">
        <f>NR12.OP.MAQ.[[#This Row],[TREINADO EM]]+NR12.OP.MAQ.[[#This Row],[VALIDADE]]</f>
        <v>48404</v>
      </c>
      <c r="K92">
        <v>6</v>
      </c>
      <c r="L92" t="s">
        <v>1</v>
      </c>
      <c r="M92" t="str">
        <f>VLOOKUP(NR12.OP.MAQ.[[#This Row],[NOME]],'CADASTRO'!A:K,6,0)</f>
        <v>ATIVO</v>
      </c>
    </row>
    <row r="93" spans="1:13">
      <c r="A93" t="s">
        <v>509</v>
      </c>
      <c r="B93" t="s">
        <v>513</v>
      </c>
      <c r="C93" t="s">
        <v>548</v>
      </c>
      <c r="D93" t="s">
        <v>550</v>
      </c>
      <c r="E93" t="s">
        <v>144</v>
      </c>
      <c r="F93" t="str">
        <f>VLOOKUP(NR12.OP.MAQ.[[#This Row],[NOME]],'CADASTRO'!A:K,5,0)</f>
        <v>AUXILIAR INDUSTRIAL</v>
      </c>
      <c r="G93" s="8">
        <v>44617</v>
      </c>
      <c r="H93" s="38">
        <v>5000</v>
      </c>
      <c r="I9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IF(G426="01/01/1900", "SEM REGISTRO",
                        IF((G93+H93)&gt;TODAY(), "NO PRAZO", "VENCIDO"
                        )
                    )
                )
            )
        )
    ),"N.A.")</f>
        <v>N.A.</v>
      </c>
      <c r="J93" s="14">
        <f>NR12.OP.MAQ.[[#This Row],[TREINADO EM]]+NR12.OP.MAQ.[[#This Row],[VALIDADE]]</f>
        <v>49617</v>
      </c>
      <c r="K93">
        <v>4</v>
      </c>
      <c r="L93" t="s">
        <v>1</v>
      </c>
      <c r="M93" t="str">
        <f>VLOOKUP(NR12.OP.MAQ.[[#This Row],[NOME]],'CADASTRO'!A:K,6,0)</f>
        <v>DESLIGADO</v>
      </c>
    </row>
    <row r="94" spans="1:13">
      <c r="A94" t="s">
        <v>509</v>
      </c>
      <c r="B94" t="s">
        <v>7</v>
      </c>
      <c r="C94" t="s">
        <v>7</v>
      </c>
      <c r="D94" t="s">
        <v>550</v>
      </c>
      <c r="E94" t="s">
        <v>138</v>
      </c>
      <c r="F94" t="str">
        <f>VLOOKUP(NR12.OP.MAQ.[[#This Row],[NOME]],'CADASTRO'!A:K,5,0)</f>
        <v>AUXILIAR INDUSTRIAL</v>
      </c>
      <c r="G94" s="8">
        <v>1</v>
      </c>
      <c r="H94" s="38">
        <v>5000</v>
      </c>
      <c r="I9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IF(G427="01/01/1900", "SEM REGISTRO",
                        IF((G94+H94)&gt;TODAY(), "NO PRAZO", "VENCIDO"
                        )
                    )
                )
            )
        )
    ),"N.A.")</f>
        <v>N.A.</v>
      </c>
      <c r="J94" s="14">
        <f>NR12.OP.MAQ.[[#This Row],[TREINADO EM]]+NR12.OP.MAQ.[[#This Row],[VALIDADE]]</f>
        <v>5001</v>
      </c>
      <c r="K94">
        <v>0</v>
      </c>
      <c r="L94" t="s">
        <v>1</v>
      </c>
      <c r="M94" t="str">
        <f>VLOOKUP(NR12.OP.MAQ.[[#This Row],[NOME]],'CADASTRO'!A:K,6,0)</f>
        <v>DESLIGADO</v>
      </c>
    </row>
    <row r="95" spans="1:13">
      <c r="A95" t="s">
        <v>509</v>
      </c>
      <c r="B95" t="s">
        <v>513</v>
      </c>
      <c r="C95" t="s">
        <v>548</v>
      </c>
      <c r="D95" t="s">
        <v>550</v>
      </c>
      <c r="E95" t="s">
        <v>137</v>
      </c>
      <c r="F95" t="str">
        <f>VLOOKUP(NR12.OP.MAQ.[[#This Row],[NOME]],'CADASTRO'!A:K,5,0)</f>
        <v>AUXILIAR INDUSTRIAL</v>
      </c>
      <c r="G95" s="8">
        <v>43592</v>
      </c>
      <c r="H95" s="38">
        <v>5000</v>
      </c>
      <c r="I9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IF(G428="01/01/1900", "SEM REGISTRO",
                        IF((G95+H95)&gt;TODAY(), "NO PRAZO", "VENCIDO"
                        )
                    )
                )
            )
        )
    ),"N.A.")</f>
        <v>N.A.</v>
      </c>
      <c r="J95" s="14">
        <f>NR12.OP.MAQ.[[#This Row],[TREINADO EM]]+NR12.OP.MAQ.[[#This Row],[VALIDADE]]</f>
        <v>48592</v>
      </c>
      <c r="K95">
        <v>4</v>
      </c>
      <c r="L95" t="s">
        <v>1</v>
      </c>
      <c r="M95" t="str">
        <f>VLOOKUP(NR12.OP.MAQ.[[#This Row],[NOME]],'CADASTRO'!A:K,6,0)</f>
        <v>DESLIGADO</v>
      </c>
    </row>
    <row r="96" spans="1:13">
      <c r="A96" t="s">
        <v>509</v>
      </c>
      <c r="B96" t="s">
        <v>513</v>
      </c>
      <c r="C96" t="s">
        <v>548</v>
      </c>
      <c r="D96" t="s">
        <v>550</v>
      </c>
      <c r="E96" t="s">
        <v>411</v>
      </c>
      <c r="F96" t="str">
        <f>VLOOKUP(NR12.OP.MAQ.[[#This Row],[NOME]],'CADASTRO'!A:K,5,0)</f>
        <v>OPERADOR LOGISTICO II</v>
      </c>
      <c r="G96" s="8">
        <v>43571</v>
      </c>
      <c r="H96" s="38">
        <v>5000</v>
      </c>
      <c r="I9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IF(G429="01/01/1900", "SEM REGISTRO",
                        IF((G96+H96)&gt;TODAY(), "NO PRAZO", "VENCIDO"
                        )
                    )
                )
            )
        )
    ),"N.A.")</f>
        <v>N.A.</v>
      </c>
      <c r="J96" s="14">
        <f>NR12.OP.MAQ.[[#This Row],[TREINADO EM]]+NR12.OP.MAQ.[[#This Row],[VALIDADE]]</f>
        <v>48571</v>
      </c>
      <c r="K96">
        <v>4</v>
      </c>
      <c r="L96" t="s">
        <v>1</v>
      </c>
      <c r="M96" t="str">
        <f>VLOOKUP(NR12.OP.MAQ.[[#This Row],[NOME]],'CADASTRO'!A:K,6,0)</f>
        <v>ATIVO</v>
      </c>
    </row>
    <row r="97" spans="1:13">
      <c r="A97" t="s">
        <v>509</v>
      </c>
      <c r="B97" t="s">
        <v>7</v>
      </c>
      <c r="C97" t="s">
        <v>7</v>
      </c>
      <c r="D97" t="s">
        <v>550</v>
      </c>
      <c r="E97" t="s">
        <v>412</v>
      </c>
      <c r="F97" t="str">
        <f>VLOOKUP(NR12.OP.MAQ.[[#This Row],[NOME]],'CADASTRO'!A:K,5,0)</f>
        <v>OPERADOR LOGISTICO I</v>
      </c>
      <c r="G97" s="8">
        <v>1</v>
      </c>
      <c r="H97" s="38">
        <v>5000</v>
      </c>
      <c r="I9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IF(G430="01/01/1900", "SEM REGISTRO",
                        IF((G97+H97)&gt;TODAY(), "NO PRAZO", "VENCIDO"
                        )
                    )
                )
            )
        )
    ),"N.A.")</f>
        <v>N.A.</v>
      </c>
      <c r="J97" s="14">
        <f>NR12.OP.MAQ.[[#This Row],[TREINADO EM]]+NR12.OP.MAQ.[[#This Row],[VALIDADE]]</f>
        <v>5001</v>
      </c>
      <c r="K97">
        <v>0</v>
      </c>
      <c r="L97" t="s">
        <v>1</v>
      </c>
      <c r="M97" t="str">
        <f>VLOOKUP(NR12.OP.MAQ.[[#This Row],[NOME]],'CADASTRO'!A:K,6,0)</f>
        <v>DESLIGADO</v>
      </c>
    </row>
    <row r="98" spans="1:13">
      <c r="A98" t="s">
        <v>509</v>
      </c>
      <c r="B98" t="s">
        <v>513</v>
      </c>
      <c r="C98" t="s">
        <v>548</v>
      </c>
      <c r="D98" t="s">
        <v>550</v>
      </c>
      <c r="E98" t="s">
        <v>413</v>
      </c>
      <c r="F98" t="str">
        <f>VLOOKUP(NR12.OP.MAQ.[[#This Row],[NOME]],'CADASTRO'!A:K,5,0)</f>
        <v>ANALISTA PRODUCAO JR</v>
      </c>
      <c r="G98" s="8">
        <v>43007</v>
      </c>
      <c r="H98" s="38">
        <v>5000</v>
      </c>
      <c r="I9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IF(G431="01/01/1900", "SEM REGISTRO",
                        IF((G98+H98)&gt;TODAY(), "NO PRAZO", "VENCIDO"
                        )
                    )
                )
            )
        )
    ),"N.A.")</f>
        <v>N.A.</v>
      </c>
      <c r="J98" s="14">
        <f>NR12.OP.MAQ.[[#This Row],[TREINADO EM]]+NR12.OP.MAQ.[[#This Row],[VALIDADE]]</f>
        <v>48007</v>
      </c>
      <c r="K98">
        <v>8</v>
      </c>
      <c r="L98" t="s">
        <v>1</v>
      </c>
      <c r="M98" t="str">
        <f>VLOOKUP(NR12.OP.MAQ.[[#This Row],[NOME]],'CADASTRO'!A:K,6,0)</f>
        <v>ATIVO</v>
      </c>
    </row>
    <row r="99" spans="1:13">
      <c r="A99" t="s">
        <v>509</v>
      </c>
      <c r="B99" t="s">
        <v>513</v>
      </c>
      <c r="C99" t="s">
        <v>548</v>
      </c>
      <c r="D99" t="s">
        <v>550</v>
      </c>
      <c r="E99" t="s">
        <v>413</v>
      </c>
      <c r="F99" t="str">
        <f>VLOOKUP(NR12.OP.MAQ.[[#This Row],[NOME]],'CADASTRO'!A:K,5,0)</f>
        <v>ANALISTA PRODUCAO JR</v>
      </c>
      <c r="G99" s="8">
        <v>44837</v>
      </c>
      <c r="H99" s="38">
        <v>5000</v>
      </c>
      <c r="I9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IF(G432="01/01/1900", "SEM REGISTRO",
                        IF((G99+H99)&gt;TODAY(), "NO PRAZO", "VENCIDO"
                        )
                    )
                )
            )
        )
    ),"N.A.")</f>
        <v>N.A.</v>
      </c>
      <c r="J99" s="14">
        <f>NR12.OP.MAQ.[[#This Row],[TREINADO EM]]+NR12.OP.MAQ.[[#This Row],[VALIDADE]]</f>
        <v>49837</v>
      </c>
      <c r="K99">
        <v>4</v>
      </c>
      <c r="L99" t="s">
        <v>1</v>
      </c>
      <c r="M99" t="str">
        <f>VLOOKUP(NR12.OP.MAQ.[[#This Row],[NOME]],'CADASTRO'!A:K,6,0)</f>
        <v>ATIVO</v>
      </c>
    </row>
    <row r="100" spans="1:13">
      <c r="A100" t="s">
        <v>509</v>
      </c>
      <c r="B100" t="s">
        <v>513</v>
      </c>
      <c r="C100" t="s">
        <v>548</v>
      </c>
      <c r="D100" t="s">
        <v>550</v>
      </c>
      <c r="E100" t="s">
        <v>416</v>
      </c>
      <c r="F100" t="str">
        <f>VLOOKUP(NR12.OP.MAQ.[[#This Row],[NOME]],'CADASTRO'!A:K,5,0)</f>
        <v>ENCARREGADO EXPEDICAO</v>
      </c>
      <c r="G100" s="8">
        <v>43007</v>
      </c>
      <c r="H100" s="38">
        <v>5000</v>
      </c>
      <c r="I10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IF(G433="01/01/1900",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NR12.OP.MAQ.[[#This Row],[TREINADO EM]]+NR12.OP.MAQ.[[#This Row],[VALIDADE]]</f>
        <v>48007</v>
      </c>
      <c r="K100">
        <v>8</v>
      </c>
      <c r="L100" t="s">
        <v>1</v>
      </c>
      <c r="M100" t="str">
        <f>VLOOKUP(NR12.OP.MAQ.[[#This Row],[NOME]],'CADASTRO'!A:K,6,0)</f>
        <v>ATIVO</v>
      </c>
    </row>
    <row r="101" spans="1:13">
      <c r="A101" t="s">
        <v>509</v>
      </c>
      <c r="B101" t="s">
        <v>513</v>
      </c>
      <c r="C101" t="s">
        <v>548</v>
      </c>
      <c r="D101" t="s">
        <v>550</v>
      </c>
      <c r="E101" t="s">
        <v>416</v>
      </c>
      <c r="F101" t="str">
        <f>VLOOKUP(NR12.OP.MAQ.[[#This Row],[NOME]],'CADASTRO'!A:K,5,0)</f>
        <v>ENCARREGADO EXPEDICAO</v>
      </c>
      <c r="G101" s="8">
        <v>44807</v>
      </c>
      <c r="H101" s="38">
        <v>5000</v>
      </c>
      <c r="I10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IF(G434="01/01/1900",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NR12.OP.MAQ.[[#This Row],[TREINADO EM]]+NR12.OP.MAQ.[[#This Row],[VALIDADE]]</f>
        <v>49807</v>
      </c>
      <c r="K101">
        <v>4</v>
      </c>
      <c r="L101" t="s">
        <v>1</v>
      </c>
      <c r="M101" t="str">
        <f>VLOOKUP(NR12.OP.MAQ.[[#This Row],[NOME]],'CADASTRO'!A:K,6,0)</f>
        <v>ATIVO</v>
      </c>
    </row>
    <row r="102" spans="1:13">
      <c r="A102" t="s">
        <v>509</v>
      </c>
      <c r="B102" t="s">
        <v>513</v>
      </c>
      <c r="C102" t="s">
        <v>548</v>
      </c>
      <c r="D102" t="s">
        <v>550</v>
      </c>
      <c r="E102" t="s">
        <v>418</v>
      </c>
      <c r="F102" t="str">
        <f>VLOOKUP(NR12.OP.MAQ.[[#This Row],[NOME]],'CADASTRO'!A:K,5,0)</f>
        <v>AUXILIAR INDUSTRIAL</v>
      </c>
      <c r="G102" s="8">
        <v>43007</v>
      </c>
      <c r="H102" s="38">
        <v>5000</v>
      </c>
      <c r="I10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IF(G435="01/01/1900",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NR12.OP.MAQ.[[#This Row],[TREINADO EM]]+NR12.OP.MAQ.[[#This Row],[VALIDADE]]</f>
        <v>48007</v>
      </c>
      <c r="K102">
        <v>8</v>
      </c>
      <c r="L102" t="s">
        <v>1</v>
      </c>
      <c r="M102" t="str">
        <f>VLOOKUP(NR12.OP.MAQ.[[#This Row],[NOME]],'CADASTRO'!A:K,6,0)</f>
        <v>ATIVO</v>
      </c>
    </row>
    <row r="103" spans="1:13">
      <c r="A103" t="s">
        <v>509</v>
      </c>
      <c r="B103" t="s">
        <v>7</v>
      </c>
      <c r="C103" t="s">
        <v>7</v>
      </c>
      <c r="D103" t="s">
        <v>550</v>
      </c>
      <c r="E103" t="s">
        <v>131</v>
      </c>
      <c r="F103" t="str">
        <f>VLOOKUP(NR12.OP.MAQ.[[#This Row],[NOME]],'CADASTRO'!A:K,5,0)</f>
        <v>AUXILIAR INDUSTRIAL</v>
      </c>
      <c r="G103" s="8">
        <v>1</v>
      </c>
      <c r="H103" s="38">
        <v>5000</v>
      </c>
      <c r="I10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IF(G436="01/01/1900",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NR12.OP.MAQ.[[#This Row],[TREINADO EM]]+NR12.OP.MAQ.[[#This Row],[VALIDADE]]</f>
        <v>5001</v>
      </c>
      <c r="K103">
        <v>0</v>
      </c>
      <c r="L103" t="s">
        <v>1</v>
      </c>
      <c r="M103" t="str">
        <f>VLOOKUP(NR12.OP.MAQ.[[#This Row],[NOME]],'CADASTRO'!A:K,6,0)</f>
        <v>DESLIGADO</v>
      </c>
    </row>
    <row r="104" spans="1:13">
      <c r="A104" t="s">
        <v>509</v>
      </c>
      <c r="B104" t="s">
        <v>513</v>
      </c>
      <c r="C104" t="s">
        <v>548</v>
      </c>
      <c r="D104" t="s">
        <v>550</v>
      </c>
      <c r="E104" t="s">
        <v>419</v>
      </c>
      <c r="F104" t="str">
        <f>VLOOKUP(NR12.OP.MAQ.[[#This Row],[NOME]],'CADASTRO'!A:K,5,0)</f>
        <v>OPERADOR INDUSTRIAL II</v>
      </c>
      <c r="G104" s="8">
        <v>43112</v>
      </c>
      <c r="H104" s="38">
        <v>5000</v>
      </c>
      <c r="I10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IF(G437="01/01/1900",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NR12.OP.MAQ.[[#This Row],[TREINADO EM]]+NR12.OP.MAQ.[[#This Row],[VALIDADE]]</f>
        <v>48112</v>
      </c>
      <c r="K104">
        <v>8</v>
      </c>
      <c r="L104" t="s">
        <v>1</v>
      </c>
      <c r="M104" t="str">
        <f>VLOOKUP(NR12.OP.MAQ.[[#This Row],[NOME]],'CADASTRO'!A:K,6,0)</f>
        <v>ATIVO</v>
      </c>
    </row>
    <row r="105" spans="1:13">
      <c r="A105" t="s">
        <v>509</v>
      </c>
      <c r="B105" t="s">
        <v>7</v>
      </c>
      <c r="C105" t="s">
        <v>7</v>
      </c>
      <c r="D105" t="s">
        <v>550</v>
      </c>
      <c r="E105" t="s">
        <v>424</v>
      </c>
      <c r="F105" t="str">
        <f>VLOOKUP(NR12.OP.MAQ.[[#This Row],[NOME]],'CADASTRO'!A:K,5,0)</f>
        <v>OPERADOR INDUSTRIAL III</v>
      </c>
      <c r="G105" s="8">
        <v>1</v>
      </c>
      <c r="H105" s="38">
        <v>5000</v>
      </c>
      <c r="I10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IF(G438="01/01/1900",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NR12.OP.MAQ.[[#This Row],[TREINADO EM]]+NR12.OP.MAQ.[[#This Row],[VALIDADE]]</f>
        <v>5001</v>
      </c>
      <c r="K105">
        <v>0</v>
      </c>
      <c r="L105" t="s">
        <v>1</v>
      </c>
      <c r="M105" t="str">
        <f>VLOOKUP(NR12.OP.MAQ.[[#This Row],[NOME]],'CADASTRO'!A:K,6,0)</f>
        <v>ATIVO</v>
      </c>
    </row>
    <row r="106" spans="1:13">
      <c r="A106" t="s">
        <v>509</v>
      </c>
      <c r="B106" t="s">
        <v>513</v>
      </c>
      <c r="C106" t="s">
        <v>548</v>
      </c>
      <c r="D106" t="s">
        <v>550</v>
      </c>
      <c r="E106" t="s">
        <v>425</v>
      </c>
      <c r="F106" t="str">
        <f>VLOOKUP(NR12.OP.MAQ.[[#This Row],[NOME]],'CADASTRO'!A:K,5,0)</f>
        <v>ANALISTA LOGISTICA JR</v>
      </c>
      <c r="G106" s="8">
        <v>43007</v>
      </c>
      <c r="H106" s="38">
        <v>5000</v>
      </c>
      <c r="I10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IF(G439="01/01/1900",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NR12.OP.MAQ.[[#This Row],[TREINADO EM]]+NR12.OP.MAQ.[[#This Row],[VALIDADE]]</f>
        <v>48007</v>
      </c>
      <c r="K106">
        <v>8</v>
      </c>
      <c r="L106" t="s">
        <v>1</v>
      </c>
      <c r="M106" t="str">
        <f>VLOOKUP(NR12.OP.MAQ.[[#This Row],[NOME]],'CADASTRO'!A:K,6,0)</f>
        <v>ATIVO</v>
      </c>
    </row>
    <row r="107" spans="1:13">
      <c r="A107" t="s">
        <v>509</v>
      </c>
      <c r="B107" t="s">
        <v>513</v>
      </c>
      <c r="C107" t="s">
        <v>548</v>
      </c>
      <c r="D107" t="s">
        <v>550</v>
      </c>
      <c r="E107" t="s">
        <v>425</v>
      </c>
      <c r="F107" t="str">
        <f>VLOOKUP(NR12.OP.MAQ.[[#This Row],[NOME]],'CADASTRO'!A:K,5,0)</f>
        <v>ANALISTA LOGISTICA JR</v>
      </c>
      <c r="G107" s="8">
        <v>44806</v>
      </c>
      <c r="H107" s="38">
        <v>5000</v>
      </c>
      <c r="I10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IF(G440="01/01/1900",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NR12.OP.MAQ.[[#This Row],[TREINADO EM]]+NR12.OP.MAQ.[[#This Row],[VALIDADE]]</f>
        <v>49806</v>
      </c>
      <c r="K107">
        <v>4</v>
      </c>
      <c r="L107" t="s">
        <v>1</v>
      </c>
      <c r="M107" t="str">
        <f>VLOOKUP(NR12.OP.MAQ.[[#This Row],[NOME]],'CADASTRO'!A:K,6,0)</f>
        <v>ATIVO</v>
      </c>
    </row>
    <row r="108" spans="1:13">
      <c r="A108" t="s">
        <v>509</v>
      </c>
      <c r="B108" t="s">
        <v>513</v>
      </c>
      <c r="C108" t="s">
        <v>548</v>
      </c>
      <c r="D108" t="s">
        <v>550</v>
      </c>
      <c r="E108" t="s">
        <v>116</v>
      </c>
      <c r="F108" t="str">
        <f>VLOOKUP(NR12.OP.MAQ.[[#This Row],[NOME]],'CADASTRO'!A:K,5,0)</f>
        <v>OPERADOR INDUSTRIAL I</v>
      </c>
      <c r="G108" s="26">
        <v>45199</v>
      </c>
      <c r="H108" s="38">
        <v>5000</v>
      </c>
      <c r="I10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IF(G441="01/01/1900",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NR12.OP.MAQ.[[#This Row],[TREINADO EM]]+NR12.OP.MAQ.[[#This Row],[VALIDADE]]</f>
        <v>50199</v>
      </c>
      <c r="K108">
        <v>4</v>
      </c>
      <c r="L108" t="s">
        <v>1</v>
      </c>
      <c r="M108" t="str">
        <f>VLOOKUP(NR12.OP.MAQ.[[#This Row],[NOME]],'CADASTRO'!A:K,6,0)</f>
        <v>DESLIGADO</v>
      </c>
    </row>
    <row r="109" spans="1:13">
      <c r="A109" t="s">
        <v>509</v>
      </c>
      <c r="B109" t="s">
        <v>513</v>
      </c>
      <c r="C109" t="s">
        <v>548</v>
      </c>
      <c r="D109" t="s">
        <v>550</v>
      </c>
      <c r="E109" t="s">
        <v>115</v>
      </c>
      <c r="F109" t="str">
        <f>VLOOKUP(NR12.OP.MAQ.[[#This Row],[NOME]],'CADASTRO'!A:K,5,0)</f>
        <v>AUXILIAR INDUSTRIAL</v>
      </c>
      <c r="G109" s="26">
        <v>43626</v>
      </c>
      <c r="H109" s="38">
        <v>5000</v>
      </c>
      <c r="I10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IF(G442="01/01/1900",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NR12.OP.MAQ.[[#This Row],[TREINADO EM]]+NR12.OP.MAQ.[[#This Row],[VALIDADE]]</f>
        <v>48626</v>
      </c>
      <c r="K109">
        <v>4</v>
      </c>
      <c r="L109" t="s">
        <v>1</v>
      </c>
      <c r="M109" t="str">
        <f>VLOOKUP(NR12.OP.MAQ.[[#This Row],[NOME]],'CADASTRO'!A:K,6,0)</f>
        <v>DESLIGADO</v>
      </c>
    </row>
    <row r="110" spans="1:13">
      <c r="A110" t="s">
        <v>509</v>
      </c>
      <c r="B110" t="s">
        <v>513</v>
      </c>
      <c r="C110" t="s">
        <v>548</v>
      </c>
      <c r="D110" t="s">
        <v>550</v>
      </c>
      <c r="E110" t="s">
        <v>338</v>
      </c>
      <c r="F110" t="str">
        <f>VLOOKUP(NR12.OP.MAQ.[[#This Row],[NOME]],'CADASTRO'!A:K,5,0)</f>
        <v>LIDER DE TURNO</v>
      </c>
      <c r="G110" s="26">
        <v>43404</v>
      </c>
      <c r="H110" s="38">
        <v>5000</v>
      </c>
      <c r="I11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IF(G443="01/01/1900",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NR12.OP.MAQ.[[#This Row],[TREINADO EM]]+NR12.OP.MAQ.[[#This Row],[VALIDADE]]</f>
        <v>48404</v>
      </c>
      <c r="K110">
        <v>6</v>
      </c>
      <c r="L110" t="s">
        <v>1</v>
      </c>
      <c r="M110" t="str">
        <f>VLOOKUP(NR12.OP.MAQ.[[#This Row],[NOME]],'CADASTRO'!A:K,6,0)</f>
        <v>ATIVO</v>
      </c>
    </row>
    <row r="111" spans="1:13">
      <c r="A111" t="s">
        <v>509</v>
      </c>
      <c r="B111" t="s">
        <v>513</v>
      </c>
      <c r="C111" t="s">
        <v>548</v>
      </c>
      <c r="D111" t="s">
        <v>550</v>
      </c>
      <c r="E111" t="s">
        <v>111</v>
      </c>
      <c r="F111" t="str">
        <f>VLOOKUP(NR12.OP.MAQ.[[#This Row],[NOME]],'CADASTRO'!A:K,5,0)</f>
        <v>TECNICO MECANICO II</v>
      </c>
      <c r="G111" s="26">
        <v>43112</v>
      </c>
      <c r="H111" s="38">
        <v>5000</v>
      </c>
      <c r="I11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IF(G444="01/01/1900",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NR12.OP.MAQ.[[#This Row],[TREINADO EM]]+NR12.OP.MAQ.[[#This Row],[VALIDADE]]</f>
        <v>48112</v>
      </c>
      <c r="K111">
        <v>8</v>
      </c>
      <c r="L111" t="s">
        <v>1</v>
      </c>
      <c r="M111" t="str">
        <f>VLOOKUP(NR12.OP.MAQ.[[#This Row],[NOME]],'CADASTRO'!A:K,6,0)</f>
        <v>DESLIGADO</v>
      </c>
    </row>
    <row r="112" spans="1:13">
      <c r="A112" t="s">
        <v>509</v>
      </c>
      <c r="B112" t="s">
        <v>7</v>
      </c>
      <c r="C112" t="s">
        <v>7</v>
      </c>
      <c r="D112" t="s">
        <v>550</v>
      </c>
      <c r="E112" t="s">
        <v>109</v>
      </c>
      <c r="F112" t="str">
        <f>VLOOKUP(NR12.OP.MAQ.[[#This Row],[NOME]],'CADASTRO'!A:K,5,0)</f>
        <v>OPERADOR INDUSTRIAL I</v>
      </c>
      <c r="G112" s="26">
        <v>1</v>
      </c>
      <c r="H112" s="38">
        <v>5000</v>
      </c>
      <c r="I11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IF(G445="01/01/1900",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NR12.OP.MAQ.[[#This Row],[TREINADO EM]]+NR12.OP.MAQ.[[#This Row],[VALIDADE]]</f>
        <v>5001</v>
      </c>
      <c r="K112">
        <v>0</v>
      </c>
      <c r="L112" t="s">
        <v>1</v>
      </c>
      <c r="M112" t="str">
        <f>VLOOKUP(NR12.OP.MAQ.[[#This Row],[NOME]],'CADASTRO'!A:K,6,0)</f>
        <v>DESLIGADO</v>
      </c>
    </row>
    <row r="113" spans="1:13">
      <c r="A113" t="s">
        <v>509</v>
      </c>
      <c r="B113" t="s">
        <v>513</v>
      </c>
      <c r="C113" t="s">
        <v>548</v>
      </c>
      <c r="D113" t="s">
        <v>550</v>
      </c>
      <c r="E113" t="s">
        <v>107</v>
      </c>
      <c r="F113" t="str">
        <f>VLOOKUP(NR12.OP.MAQ.[[#This Row],[NOME]],'CADASTRO'!A:K,5,0)</f>
        <v>TECNICO MECANICO II</v>
      </c>
      <c r="G113" s="26">
        <v>43404</v>
      </c>
      <c r="H113" s="38">
        <v>5000</v>
      </c>
      <c r="I11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IF(G446="01/01/1900",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NR12.OP.MAQ.[[#This Row],[TREINADO EM]]+NR12.OP.MAQ.[[#This Row],[VALIDADE]]</f>
        <v>48404</v>
      </c>
      <c r="K113">
        <v>6</v>
      </c>
      <c r="L113" t="s">
        <v>1</v>
      </c>
      <c r="M113" t="str">
        <f>VLOOKUP(NR12.OP.MAQ.[[#This Row],[NOME]],'CADASTRO'!A:K,6,0)</f>
        <v>DESLIGADO</v>
      </c>
    </row>
    <row r="114" spans="1:13">
      <c r="A114" t="s">
        <v>509</v>
      </c>
      <c r="B114" t="s">
        <v>513</v>
      </c>
      <c r="C114" t="s">
        <v>548</v>
      </c>
      <c r="D114" t="s">
        <v>550</v>
      </c>
      <c r="E114" t="s">
        <v>106</v>
      </c>
      <c r="F114" t="str">
        <f>VLOOKUP(NR12.OP.MAQ.[[#This Row],[NOME]],'CADASTRO'!A:K,5,0)</f>
        <v>OPERADOR INDUSTRIAL II</v>
      </c>
      <c r="G114" s="26">
        <v>43404</v>
      </c>
      <c r="H114" s="38">
        <v>5000</v>
      </c>
      <c r="I11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IF(G447="01/01/1900",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NR12.OP.MAQ.[[#This Row],[TREINADO EM]]+NR12.OP.MAQ.[[#This Row],[VALIDADE]]</f>
        <v>48404</v>
      </c>
      <c r="K114">
        <v>6</v>
      </c>
      <c r="L114" t="s">
        <v>1</v>
      </c>
      <c r="M114" t="str">
        <f>VLOOKUP(NR12.OP.MAQ.[[#This Row],[NOME]],'CADASTRO'!A:K,6,0)</f>
        <v>DESLIGADO</v>
      </c>
    </row>
    <row r="115" spans="1:13">
      <c r="A115" t="s">
        <v>509</v>
      </c>
      <c r="B115" t="s">
        <v>513</v>
      </c>
      <c r="C115" t="s">
        <v>548</v>
      </c>
      <c r="D115" t="s">
        <v>550</v>
      </c>
      <c r="E115" t="s">
        <v>104</v>
      </c>
      <c r="F115" t="str">
        <f>VLOOKUP(NR12.OP.MAQ.[[#This Row],[NOME]],'CADASTRO'!A:K,5,0)</f>
        <v>OPERADOR INDUSTRIAL II</v>
      </c>
      <c r="G115" s="26">
        <v>45551</v>
      </c>
      <c r="H115" s="38">
        <v>5000</v>
      </c>
      <c r="I11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IF(G448="01/01/1900",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NR12.OP.MAQ.[[#This Row],[TREINADO EM]]+NR12.OP.MAQ.[[#This Row],[VALIDADE]]</f>
        <v>50551</v>
      </c>
      <c r="K115">
        <v>4</v>
      </c>
      <c r="L115" t="s">
        <v>1</v>
      </c>
      <c r="M115" t="str">
        <f>VLOOKUP(NR12.OP.MAQ.[[#This Row],[NOME]],'CADASTRO'!A:K,6,0)</f>
        <v>DESLIGADO</v>
      </c>
    </row>
    <row r="116" spans="1:13">
      <c r="A116" t="s">
        <v>509</v>
      </c>
      <c r="B116" t="s">
        <v>513</v>
      </c>
      <c r="C116" t="s">
        <v>548</v>
      </c>
      <c r="D116" t="s">
        <v>550</v>
      </c>
      <c r="E116" t="s">
        <v>426</v>
      </c>
      <c r="F116" t="str">
        <f>VLOOKUP(NR12.OP.MAQ.[[#This Row],[NOME]],'CADASTRO'!A:K,5,0)</f>
        <v>OPERADOR INDUSTRIAL II</v>
      </c>
      <c r="G116" s="26">
        <v>43007</v>
      </c>
      <c r="H116" s="38">
        <v>5000</v>
      </c>
      <c r="I11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IF(G449="01/01/1900",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NR12.OP.MAQ.[[#This Row],[TREINADO EM]]+NR12.OP.MAQ.[[#This Row],[VALIDADE]]</f>
        <v>48007</v>
      </c>
      <c r="K116">
        <v>8</v>
      </c>
      <c r="L116" t="s">
        <v>1</v>
      </c>
      <c r="M116" t="str">
        <f>VLOOKUP(NR12.OP.MAQ.[[#This Row],[NOME]],'CADASTRO'!A:K,6,0)</f>
        <v>ATIVO</v>
      </c>
    </row>
    <row r="117" spans="1:13">
      <c r="A117" t="s">
        <v>509</v>
      </c>
      <c r="B117" t="s">
        <v>513</v>
      </c>
      <c r="C117" t="s">
        <v>548</v>
      </c>
      <c r="D117" t="s">
        <v>550</v>
      </c>
      <c r="E117" t="s">
        <v>100</v>
      </c>
      <c r="F117" t="str">
        <f>VLOOKUP(NR12.OP.MAQ.[[#This Row],[NOME]],'CADASTRO'!A:K,5,0)</f>
        <v>AUXILIAR INDUSTRIAL</v>
      </c>
      <c r="G117" s="26">
        <v>44813</v>
      </c>
      <c r="H117" s="38">
        <v>5000</v>
      </c>
      <c r="I11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IF(G450="01/01/1900",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NR12.OP.MAQ.[[#This Row],[TREINADO EM]]+NR12.OP.MAQ.[[#This Row],[VALIDADE]]</f>
        <v>49813</v>
      </c>
      <c r="K117">
        <v>4</v>
      </c>
      <c r="L117" t="s">
        <v>1</v>
      </c>
      <c r="M117" t="str">
        <f>VLOOKUP(NR12.OP.MAQ.[[#This Row],[NOME]],'CADASTRO'!A:K,6,0)</f>
        <v>DESLIGADO</v>
      </c>
    </row>
    <row r="118" spans="1:13">
      <c r="A118" t="s">
        <v>509</v>
      </c>
      <c r="B118" t="s">
        <v>513</v>
      </c>
      <c r="C118" t="s">
        <v>548</v>
      </c>
      <c r="D118" t="s">
        <v>550</v>
      </c>
      <c r="E118" t="s">
        <v>427</v>
      </c>
      <c r="F118" t="str">
        <f>VLOOKUP(NR12.OP.MAQ.[[#This Row],[NOME]],'CADASTRO'!A:K,5,0)</f>
        <v>CONTROLADOR QUALIDADE</v>
      </c>
      <c r="G118" s="26">
        <v>43007</v>
      </c>
      <c r="H118" s="38">
        <v>5000</v>
      </c>
      <c r="I11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IF(G451="01/01/1900",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NR12.OP.MAQ.[[#This Row],[TREINADO EM]]+NR12.OP.MAQ.[[#This Row],[VALIDADE]]</f>
        <v>48007</v>
      </c>
      <c r="K118">
        <v>8</v>
      </c>
      <c r="L118" t="s">
        <v>1</v>
      </c>
      <c r="M118" t="str">
        <f>VLOOKUP(NR12.OP.MAQ.[[#This Row],[NOME]],'CADASTRO'!A:K,6,0)</f>
        <v>ATIVO</v>
      </c>
    </row>
    <row r="119" spans="1:13">
      <c r="A119" t="s">
        <v>509</v>
      </c>
      <c r="B119" t="s">
        <v>513</v>
      </c>
      <c r="C119" t="s">
        <v>548</v>
      </c>
      <c r="D119" t="s">
        <v>550</v>
      </c>
      <c r="E119" t="s">
        <v>427</v>
      </c>
      <c r="F119" t="str">
        <f>VLOOKUP(NR12.OP.MAQ.[[#This Row],[NOME]],'CADASTRO'!A:K,5,0)</f>
        <v>CONTROLADOR QUALIDADE</v>
      </c>
      <c r="G119" s="26">
        <v>44837</v>
      </c>
      <c r="H119" s="38">
        <v>5000</v>
      </c>
      <c r="I11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IF(G452="01/01/1900",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NR12.OP.MAQ.[[#This Row],[TREINADO EM]]+NR12.OP.MAQ.[[#This Row],[VALIDADE]]</f>
        <v>49837</v>
      </c>
      <c r="K119">
        <v>4</v>
      </c>
      <c r="L119" t="s">
        <v>1</v>
      </c>
      <c r="M119" t="str">
        <f>VLOOKUP(NR12.OP.MAQ.[[#This Row],[NOME]],'CADASTRO'!A:K,6,0)</f>
        <v>ATIVO</v>
      </c>
    </row>
    <row r="120" spans="1:13">
      <c r="A120" t="s">
        <v>509</v>
      </c>
      <c r="B120" t="s">
        <v>7</v>
      </c>
      <c r="C120" t="s">
        <v>7</v>
      </c>
      <c r="D120" t="s">
        <v>550</v>
      </c>
      <c r="E120" t="s">
        <v>430</v>
      </c>
      <c r="F120" t="str">
        <f>VLOOKUP(NR12.OP.MAQ.[[#This Row],[NOME]],'CADASTRO'!A:K,5,0)</f>
        <v>OPERADOR INDUSTRIAL I</v>
      </c>
      <c r="G120" s="26">
        <v>1</v>
      </c>
      <c r="H120" s="38">
        <v>5000</v>
      </c>
      <c r="I12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IF(G453="01/01/1900",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NR12.OP.MAQ.[[#This Row],[TREINADO EM]]+NR12.OP.MAQ.[[#This Row],[VALIDADE]]</f>
        <v>5001</v>
      </c>
      <c r="K120">
        <v>0</v>
      </c>
      <c r="L120" t="s">
        <v>1</v>
      </c>
      <c r="M120" t="str">
        <f>VLOOKUP(NR12.OP.MAQ.[[#This Row],[NOME]],'CADASTRO'!A:K,6,0)</f>
        <v>ATIVO</v>
      </c>
    </row>
    <row r="121" spans="1:13">
      <c r="A121" t="s">
        <v>509</v>
      </c>
      <c r="B121" t="s">
        <v>513</v>
      </c>
      <c r="C121" t="s">
        <v>548</v>
      </c>
      <c r="D121" t="s">
        <v>550</v>
      </c>
      <c r="E121" t="s">
        <v>96</v>
      </c>
      <c r="F121" t="str">
        <f>VLOOKUP(NR12.OP.MAQ.[[#This Row],[NOME]],'CADASTRO'!A:K,5,0)</f>
        <v>OPERADOR INDUSTRIAL II</v>
      </c>
      <c r="G121" s="26">
        <v>44622</v>
      </c>
      <c r="H121" s="38">
        <v>5000</v>
      </c>
      <c r="I12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IF(G454="01/01/1900",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NR12.OP.MAQ.[[#This Row],[TREINADO EM]]+NR12.OP.MAQ.[[#This Row],[VALIDADE]]</f>
        <v>49622</v>
      </c>
      <c r="K121">
        <v>4</v>
      </c>
      <c r="L121" t="s">
        <v>1</v>
      </c>
      <c r="M121" t="str">
        <f>VLOOKUP(NR12.OP.MAQ.[[#This Row],[NOME]],'CADASTRO'!A:K,6,0)</f>
        <v>DESLIGADO</v>
      </c>
    </row>
    <row r="122" spans="1:13">
      <c r="A122" t="s">
        <v>509</v>
      </c>
      <c r="B122" t="s">
        <v>513</v>
      </c>
      <c r="C122" t="s">
        <v>548</v>
      </c>
      <c r="D122" t="s">
        <v>550</v>
      </c>
      <c r="E122" t="s">
        <v>436</v>
      </c>
      <c r="F122" t="str">
        <f>VLOOKUP(NR12.OP.MAQ.[[#This Row],[NOME]],'CADASTRO'!A:K,5,0)</f>
        <v>TECNICO ELETRONICO II</v>
      </c>
      <c r="G122" s="26">
        <v>43404</v>
      </c>
      <c r="H122" s="38">
        <v>5000</v>
      </c>
      <c r="I12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IF(G455="01/01/1900",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NR12.OP.MAQ.[[#This Row],[TREINADO EM]]+NR12.OP.MAQ.[[#This Row],[VALIDADE]]</f>
        <v>48404</v>
      </c>
      <c r="K122">
        <v>6</v>
      </c>
      <c r="L122" t="s">
        <v>1</v>
      </c>
      <c r="M122" t="str">
        <f>VLOOKUP(NR12.OP.MAQ.[[#This Row],[NOME]],'CADASTRO'!A:K,6,0)</f>
        <v>ATIVO</v>
      </c>
    </row>
    <row r="123" spans="1:13">
      <c r="A123" t="s">
        <v>509</v>
      </c>
      <c r="B123" t="s">
        <v>7</v>
      </c>
      <c r="C123" t="s">
        <v>7</v>
      </c>
      <c r="D123" t="s">
        <v>550</v>
      </c>
      <c r="E123" t="s">
        <v>441</v>
      </c>
      <c r="F123" t="str">
        <f>VLOOKUP(NR12.OP.MAQ.[[#This Row],[NOME]],'CADASTRO'!A:K,5,0)</f>
        <v>OPERADOR INDUSTRIAL I</v>
      </c>
      <c r="G123" s="41">
        <v>1</v>
      </c>
      <c r="H123" s="38">
        <v>5000</v>
      </c>
      <c r="I12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IF(G456="01/01/1900",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NR12.OP.MAQ.[[#This Row],[TREINADO EM]]+NR12.OP.MAQ.[[#This Row],[VALIDADE]]</f>
        <v>5001</v>
      </c>
      <c r="K123">
        <v>0</v>
      </c>
      <c r="L123" t="s">
        <v>1</v>
      </c>
      <c r="M123" t="str">
        <f>VLOOKUP(NR12.OP.MAQ.[[#This Row],[NOME]],'CADASTRO'!A:K,6,0)</f>
        <v>ATIVO</v>
      </c>
    </row>
    <row r="124" spans="1:13">
      <c r="A124" t="s">
        <v>509</v>
      </c>
      <c r="B124" t="s">
        <v>513</v>
      </c>
      <c r="C124" t="s">
        <v>548</v>
      </c>
      <c r="D124" t="s">
        <v>550</v>
      </c>
      <c r="E124" t="s">
        <v>80</v>
      </c>
      <c r="F124" t="str">
        <f>VLOOKUP(NR12.OP.MAQ.[[#This Row],[NOME]],'CADASTRO'!A:K,5,0)</f>
        <v>TECNICO MECANICO II</v>
      </c>
      <c r="G124" s="41">
        <v>43874</v>
      </c>
      <c r="H124" s="38">
        <v>5000</v>
      </c>
      <c r="I12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IF(G457="01/01/1900",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NR12.OP.MAQ.[[#This Row],[TREINADO EM]]+NR12.OP.MAQ.[[#This Row],[VALIDADE]]</f>
        <v>48874</v>
      </c>
      <c r="K124">
        <v>4</v>
      </c>
      <c r="L124" t="s">
        <v>1</v>
      </c>
      <c r="M124" t="str">
        <f>VLOOKUP(NR12.OP.MAQ.[[#This Row],[NOME]],'CADASTRO'!A:K,6,0)</f>
        <v>DESLIGADO</v>
      </c>
    </row>
    <row r="125" spans="1:13">
      <c r="A125" t="s">
        <v>509</v>
      </c>
      <c r="B125" t="s">
        <v>513</v>
      </c>
      <c r="C125" t="s">
        <v>548</v>
      </c>
      <c r="D125" t="s">
        <v>550</v>
      </c>
      <c r="E125" t="s">
        <v>74</v>
      </c>
      <c r="F125" t="str">
        <f>VLOOKUP(NR12.OP.MAQ.[[#This Row],[NOME]],'CADASTRO'!A:K,5,0)</f>
        <v>ASSISTENTE AMBIENTAL</v>
      </c>
      <c r="G125" s="41">
        <v>43112</v>
      </c>
      <c r="H125" s="38">
        <v>5000</v>
      </c>
      <c r="I12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IF(G458="01/01/1900",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NR12.OP.MAQ.[[#This Row],[TREINADO EM]]+NR12.OP.MAQ.[[#This Row],[VALIDADE]]</f>
        <v>48112</v>
      </c>
      <c r="K125">
        <v>8</v>
      </c>
      <c r="L125" t="s">
        <v>1</v>
      </c>
      <c r="M125" t="str">
        <f>VLOOKUP(NR12.OP.MAQ.[[#This Row],[NOME]],'CADASTRO'!A:K,6,0)</f>
        <v>DESLIGADO</v>
      </c>
    </row>
    <row r="126" spans="1:13">
      <c r="A126" t="s">
        <v>509</v>
      </c>
      <c r="B126" t="s">
        <v>513</v>
      </c>
      <c r="C126" t="s">
        <v>548</v>
      </c>
      <c r="D126" t="s">
        <v>550</v>
      </c>
      <c r="E126" t="s">
        <v>72</v>
      </c>
      <c r="F126" t="str">
        <f>VLOOKUP(NR12.OP.MAQ.[[#This Row],[NOME]],'CADASTRO'!A:K,5,0)</f>
        <v>OPERADOR INDUSTRIAL I</v>
      </c>
      <c r="G126" s="41">
        <v>43937</v>
      </c>
      <c r="H126" s="38">
        <v>5000</v>
      </c>
      <c r="I12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IF(G459="01/01/1900",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NR12.OP.MAQ.[[#This Row],[TREINADO EM]]+NR12.OP.MAQ.[[#This Row],[VALIDADE]]</f>
        <v>48937</v>
      </c>
      <c r="K126">
        <v>4</v>
      </c>
      <c r="L126" t="s">
        <v>1</v>
      </c>
      <c r="M126" t="str">
        <f>VLOOKUP(NR12.OP.MAQ.[[#This Row],[NOME]],'CADASTRO'!A:K,6,0)</f>
        <v>DESLIGADO</v>
      </c>
    </row>
    <row r="127" spans="1:13">
      <c r="A127" t="s">
        <v>509</v>
      </c>
      <c r="B127" t="s">
        <v>513</v>
      </c>
      <c r="C127" t="s">
        <v>548</v>
      </c>
      <c r="D127" t="s">
        <v>550</v>
      </c>
      <c r="E127" t="s">
        <v>70</v>
      </c>
      <c r="F127" t="str">
        <f>VLOOKUP(NR12.OP.MAQ.[[#This Row],[NOME]],'CADASTRO'!A:K,5,0)</f>
        <v>OPERADOR INDUSTRIAL I</v>
      </c>
      <c r="G127" s="41">
        <v>43007</v>
      </c>
      <c r="H127" s="38">
        <v>5000</v>
      </c>
      <c r="I12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IF(G460="01/01/1900",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NR12.OP.MAQ.[[#This Row],[TREINADO EM]]+NR12.OP.MAQ.[[#This Row],[VALIDADE]]</f>
        <v>48007</v>
      </c>
      <c r="K127">
        <v>8</v>
      </c>
      <c r="L127" t="s">
        <v>1</v>
      </c>
      <c r="M127" t="str">
        <f>VLOOKUP(NR12.OP.MAQ.[[#This Row],[NOME]],'CADASTRO'!A:K,6,0)</f>
        <v>DESLIGADO</v>
      </c>
    </row>
    <row r="128" spans="1:13">
      <c r="A128" t="s">
        <v>509</v>
      </c>
      <c r="B128" t="s">
        <v>513</v>
      </c>
      <c r="C128" t="s">
        <v>548</v>
      </c>
      <c r="D128" t="s">
        <v>550</v>
      </c>
      <c r="E128" t="s">
        <v>66</v>
      </c>
      <c r="F128" t="str">
        <f>VLOOKUP(NR12.OP.MAQ.[[#This Row],[NOME]],'CADASTRO'!A:K,5,0)</f>
        <v>OPERADOR INDUSTRIAL II</v>
      </c>
      <c r="G128" s="41">
        <v>45551</v>
      </c>
      <c r="H128" s="38">
        <v>5000</v>
      </c>
      <c r="I12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IF(G461="01/01/1900",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NR12.OP.MAQ.[[#This Row],[TREINADO EM]]+NR12.OP.MAQ.[[#This Row],[VALIDADE]]</f>
        <v>50551</v>
      </c>
      <c r="K128">
        <v>4</v>
      </c>
      <c r="L128" t="s">
        <v>1</v>
      </c>
      <c r="M128" t="str">
        <f>VLOOKUP(NR12.OP.MAQ.[[#This Row],[NOME]],'CADASTRO'!A:K,6,0)</f>
        <v>DESLIGADO</v>
      </c>
    </row>
    <row r="129" spans="1:13">
      <c r="A129" t="s">
        <v>509</v>
      </c>
      <c r="B129" t="s">
        <v>513</v>
      </c>
      <c r="C129" t="s">
        <v>548</v>
      </c>
      <c r="D129" t="s">
        <v>550</v>
      </c>
      <c r="E129" t="s">
        <v>473</v>
      </c>
      <c r="F129" t="str">
        <f>VLOOKUP(NR12.OP.MAQ.[[#This Row],[NOME]],'CADASTRO'!A:K,5,0)</f>
        <v>AUXILIAR INDUSTRIAL</v>
      </c>
      <c r="G129" s="41">
        <v>43404</v>
      </c>
      <c r="H129" s="38">
        <v>5000</v>
      </c>
      <c r="I12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IF(G462="01/01/1900",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NR12.OP.MAQ.[[#This Row],[TREINADO EM]]+NR12.OP.MAQ.[[#This Row],[VALIDADE]]</f>
        <v>48404</v>
      </c>
      <c r="K129">
        <v>6</v>
      </c>
      <c r="L129" t="s">
        <v>1</v>
      </c>
      <c r="M129" t="str">
        <f>VLOOKUP(NR12.OP.MAQ.[[#This Row],[NOME]],'CADASTRO'!A:K,6,0)</f>
        <v>S-AFASTADO</v>
      </c>
    </row>
    <row r="130" spans="1:13">
      <c r="A130" t="s">
        <v>509</v>
      </c>
      <c r="B130" t="s">
        <v>513</v>
      </c>
      <c r="C130" t="s">
        <v>548</v>
      </c>
      <c r="D130" t="s">
        <v>550</v>
      </c>
      <c r="E130" t="s">
        <v>444</v>
      </c>
      <c r="F130" t="str">
        <f>VLOOKUP(NR12.OP.MAQ.[[#This Row],[NOME]],'CADASTRO'!A:K,5,0)</f>
        <v>TECNICO MECANICO II</v>
      </c>
      <c r="G130" s="41">
        <v>43112</v>
      </c>
      <c r="H130" s="38">
        <v>5000</v>
      </c>
      <c r="I13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IF(G463="01/01/1900",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NR12.OP.MAQ.[[#This Row],[TREINADO EM]]+NR12.OP.MAQ.[[#This Row],[VALIDADE]]</f>
        <v>48112</v>
      </c>
      <c r="K130">
        <v>8</v>
      </c>
      <c r="L130" t="s">
        <v>1</v>
      </c>
      <c r="M130" t="str">
        <f>VLOOKUP(NR12.OP.MAQ.[[#This Row],[NOME]],'CADASTRO'!A:K,6,0)</f>
        <v>ATIVO</v>
      </c>
    </row>
    <row r="131" spans="1:13">
      <c r="A131" t="s">
        <v>509</v>
      </c>
      <c r="B131" t="s">
        <v>513</v>
      </c>
      <c r="C131" t="s">
        <v>548</v>
      </c>
      <c r="D131" t="s">
        <v>550</v>
      </c>
      <c r="E131" t="s">
        <v>60</v>
      </c>
      <c r="F131" t="str">
        <f>VLOOKUP(NR12.OP.MAQ.[[#This Row],[NOME]],'CADASTRO'!A:K,5,0)</f>
        <v>OPERADOR INDUSTRIAL II</v>
      </c>
      <c r="G131" s="41">
        <v>43112</v>
      </c>
      <c r="H131" s="38">
        <v>5000</v>
      </c>
      <c r="I13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IF(G464="01/01/1900",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NR12.OP.MAQ.[[#This Row],[TREINADO EM]]+NR12.OP.MAQ.[[#This Row],[VALIDADE]]</f>
        <v>48112</v>
      </c>
      <c r="K131">
        <v>8</v>
      </c>
      <c r="L131" t="s">
        <v>1</v>
      </c>
      <c r="M131" t="str">
        <f>VLOOKUP(NR12.OP.MAQ.[[#This Row],[NOME]],'CADASTRO'!A:K,6,0)</f>
        <v>DESLIGADO</v>
      </c>
    </row>
    <row r="132" spans="1:13">
      <c r="A132" t="s">
        <v>509</v>
      </c>
      <c r="B132" t="s">
        <v>513</v>
      </c>
      <c r="C132" t="s">
        <v>548</v>
      </c>
      <c r="D132" t="s">
        <v>550</v>
      </c>
      <c r="E132" t="s">
        <v>446</v>
      </c>
      <c r="F132" t="str">
        <f>VLOOKUP(NR12.OP.MAQ.[[#This Row],[NOME]],'CADASTRO'!A:K,5,0)</f>
        <v>OPERADOR INDUSTRIAL III</v>
      </c>
      <c r="G132" s="41">
        <v>44545</v>
      </c>
      <c r="H132" s="38">
        <v>5000</v>
      </c>
      <c r="I13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IF(G465="01/01/1900",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NR12.OP.MAQ.[[#This Row],[TREINADO EM]]+NR12.OP.MAQ.[[#This Row],[VALIDADE]]</f>
        <v>49545</v>
      </c>
      <c r="K132">
        <v>4</v>
      </c>
      <c r="L132" t="s">
        <v>1</v>
      </c>
      <c r="M132" t="str">
        <f>VLOOKUP(NR12.OP.MAQ.[[#This Row],[NOME]],'CADASTRO'!A:K,6,0)</f>
        <v>ATIVO</v>
      </c>
    </row>
    <row r="133" spans="1:13">
      <c r="A133" t="s">
        <v>509</v>
      </c>
      <c r="B133" t="s">
        <v>513</v>
      </c>
      <c r="C133" t="s">
        <v>548</v>
      </c>
      <c r="D133" t="s">
        <v>550</v>
      </c>
      <c r="E133" t="s">
        <v>448</v>
      </c>
      <c r="F133" t="str">
        <f>VLOOKUP(NR12.OP.MAQ.[[#This Row],[NOME]],'CADASTRO'!A:K,5,0)</f>
        <v>OPERADOR INDUSTRIAL II</v>
      </c>
      <c r="G133" s="41">
        <v>44720</v>
      </c>
      <c r="H133" s="38">
        <v>5000</v>
      </c>
      <c r="I13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IF(G466="01/01/1900",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NR12.OP.MAQ.[[#This Row],[TREINADO EM]]+NR12.OP.MAQ.[[#This Row],[VALIDADE]]</f>
        <v>49720</v>
      </c>
      <c r="K133">
        <v>4</v>
      </c>
      <c r="L133" t="s">
        <v>1</v>
      </c>
      <c r="M133" t="str">
        <f>VLOOKUP(NR12.OP.MAQ.[[#This Row],[NOME]],'CADASTRO'!A:K,6,0)</f>
        <v>DESLIGADO</v>
      </c>
    </row>
    <row r="134" spans="1:13">
      <c r="A134" t="s">
        <v>509</v>
      </c>
      <c r="B134" t="s">
        <v>513</v>
      </c>
      <c r="C134" t="s">
        <v>548</v>
      </c>
      <c r="D134" t="s">
        <v>550</v>
      </c>
      <c r="E134" t="s">
        <v>449</v>
      </c>
      <c r="F134" t="str">
        <f>VLOOKUP(NR12.OP.MAQ.[[#This Row],[NOME]],'CADASTRO'!A:K,5,0)</f>
        <v>TECNICO ELETRONICO II</v>
      </c>
      <c r="G134" s="41">
        <v>43112</v>
      </c>
      <c r="H134" s="38">
        <v>5000</v>
      </c>
      <c r="I13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IF(G467="01/01/1900",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NR12.OP.MAQ.[[#This Row],[TREINADO EM]]+NR12.OP.MAQ.[[#This Row],[VALIDADE]]</f>
        <v>48112</v>
      </c>
      <c r="K134">
        <v>8</v>
      </c>
      <c r="L134" t="s">
        <v>1</v>
      </c>
      <c r="M134" t="str">
        <f>VLOOKUP(NR12.OP.MAQ.[[#This Row],[NOME]],'CADASTRO'!A:K,6,0)</f>
        <v>ATIVO</v>
      </c>
    </row>
    <row r="135" spans="1:13">
      <c r="A135" t="s">
        <v>509</v>
      </c>
      <c r="B135" t="s">
        <v>513</v>
      </c>
      <c r="C135" t="s">
        <v>548</v>
      </c>
      <c r="D135" t="s">
        <v>550</v>
      </c>
      <c r="E135" t="s">
        <v>52</v>
      </c>
      <c r="F135" t="str">
        <f>VLOOKUP(NR12.OP.MAQ.[[#This Row],[NOME]],'CADASTRO'!A:K,5,0)</f>
        <v>OPERADOR LOGISTICO I</v>
      </c>
      <c r="G135" s="26">
        <v>44720</v>
      </c>
      <c r="H135" s="38">
        <v>5000</v>
      </c>
      <c r="I13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IF(G468="01/01/1900",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NR12.OP.MAQ.[[#This Row],[TREINADO EM]]+NR12.OP.MAQ.[[#This Row],[VALIDADE]]</f>
        <v>49720</v>
      </c>
      <c r="K135">
        <v>4</v>
      </c>
      <c r="L135" t="s">
        <v>1</v>
      </c>
      <c r="M135" t="str">
        <f>VLOOKUP(NR12.OP.MAQ.[[#This Row],[NOME]],'CADASTRO'!A:K,6,0)</f>
        <v>DESLIGADO</v>
      </c>
    </row>
    <row r="136" spans="1:13">
      <c r="A136" t="s">
        <v>509</v>
      </c>
      <c r="B136" t="s">
        <v>513</v>
      </c>
      <c r="C136" t="s">
        <v>548</v>
      </c>
      <c r="D136" t="s">
        <v>550</v>
      </c>
      <c r="E136" t="s">
        <v>450</v>
      </c>
      <c r="F136" t="str">
        <f>VLOOKUP(NR12.OP.MAQ.[[#This Row],[NOME]],'CADASTRO'!A:K,5,0)</f>
        <v>OPERADOR INDUSTRIAL II</v>
      </c>
      <c r="G136" s="26">
        <v>43007</v>
      </c>
      <c r="H136" s="38">
        <v>5000</v>
      </c>
      <c r="I13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IF(G469="01/01/1900",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NR12.OP.MAQ.[[#This Row],[TREINADO EM]]+NR12.OP.MAQ.[[#This Row],[VALIDADE]]</f>
        <v>48007</v>
      </c>
      <c r="K136">
        <v>8</v>
      </c>
      <c r="L136" t="s">
        <v>1</v>
      </c>
      <c r="M136" t="str">
        <f>VLOOKUP(NR12.OP.MAQ.[[#This Row],[NOME]],'CADASTRO'!A:K,6,0)</f>
        <v>ATIVO</v>
      </c>
    </row>
    <row r="137" spans="1:13">
      <c r="A137" t="s">
        <v>509</v>
      </c>
      <c r="B137" t="s">
        <v>513</v>
      </c>
      <c r="C137" t="s">
        <v>548</v>
      </c>
      <c r="D137" t="s">
        <v>550</v>
      </c>
      <c r="E137" t="s">
        <v>450</v>
      </c>
      <c r="F137" t="str">
        <f>VLOOKUP(NR12.OP.MAQ.[[#This Row],[NOME]],'CADASTRO'!A:K,5,0)</f>
        <v>OPERADOR INDUSTRIAL II</v>
      </c>
      <c r="G137" s="26">
        <v>44837</v>
      </c>
      <c r="H137" s="38">
        <v>5000</v>
      </c>
      <c r="I13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IF(G470="01/01/1900",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NR12.OP.MAQ.[[#This Row],[TREINADO EM]]+NR12.OP.MAQ.[[#This Row],[VALIDADE]]</f>
        <v>49837</v>
      </c>
      <c r="K137">
        <v>4</v>
      </c>
      <c r="L137" t="s">
        <v>1</v>
      </c>
      <c r="M137" t="str">
        <f>VLOOKUP(NR12.OP.MAQ.[[#This Row],[NOME]],'CADASTRO'!A:K,6,0)</f>
        <v>ATIVO</v>
      </c>
    </row>
    <row r="138" spans="1:13">
      <c r="A138" t="s">
        <v>509</v>
      </c>
      <c r="B138" t="s">
        <v>513</v>
      </c>
      <c r="C138" t="s">
        <v>548</v>
      </c>
      <c r="D138" t="s">
        <v>550</v>
      </c>
      <c r="E138" t="s">
        <v>46</v>
      </c>
      <c r="F138" t="str">
        <f>VLOOKUP(NR12.OP.MAQ.[[#This Row],[NOME]],'CADASTRO'!A:K,5,0)</f>
        <v>OPERADOR LOGISTICO I</v>
      </c>
      <c r="G138" s="26">
        <v>43404</v>
      </c>
      <c r="H138" s="38">
        <v>5000</v>
      </c>
      <c r="I13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IF(G471="01/01/1900",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NR12.OP.MAQ.[[#This Row],[TREINADO EM]]+NR12.OP.MAQ.[[#This Row],[VALIDADE]]</f>
        <v>48404</v>
      </c>
      <c r="K138">
        <v>6</v>
      </c>
      <c r="L138" t="s">
        <v>1</v>
      </c>
      <c r="M138" t="str">
        <f>VLOOKUP(NR12.OP.MAQ.[[#This Row],[NOME]],'CADASTRO'!A:K,6,0)</f>
        <v>DESLIGADO</v>
      </c>
    </row>
    <row r="139" spans="1:13">
      <c r="A139" t="s">
        <v>509</v>
      </c>
      <c r="B139" t="s">
        <v>513</v>
      </c>
      <c r="C139" t="s">
        <v>548</v>
      </c>
      <c r="D139" t="s">
        <v>550</v>
      </c>
      <c r="E139" t="s">
        <v>30</v>
      </c>
      <c r="F139" t="str">
        <f>VLOOKUP(NR12.OP.MAQ.[[#This Row],[NOME]],'CADASTRO'!A:K,5,0)</f>
        <v>OPERADOR INDUSTRIAL I</v>
      </c>
      <c r="G139" s="26">
        <v>45548</v>
      </c>
      <c r="H139" s="38">
        <v>5000</v>
      </c>
      <c r="I13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IF(G472="01/01/1900",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NR12.OP.MAQ.[[#This Row],[TREINADO EM]]+NR12.OP.MAQ.[[#This Row],[VALIDADE]]</f>
        <v>50548</v>
      </c>
      <c r="K139">
        <v>4</v>
      </c>
      <c r="L139" t="s">
        <v>1</v>
      </c>
      <c r="M139" t="str">
        <f>VLOOKUP(NR12.OP.MAQ.[[#This Row],[NOME]],'CADASTRO'!A:K,6,0)</f>
        <v>DESLIGADO</v>
      </c>
    </row>
  </sheetData>
  <sheetProtection sort="0" autoFilter="0"/>
  <conditionalFormatting sqref="I1:I1048576">
    <cfRule type="cellIs" dxfId="1001" priority="1" operator="equal">
      <formula>"SEM REGISTRO"</formula>
    </cfRule>
  </conditionalFormatting>
  <conditionalFormatting sqref="I2:I139">
    <cfRule type="cellIs" dxfId="1000" priority="3" operator="equal">
      <formula>"HISTORICO"</formula>
    </cfRule>
    <cfRule type="cellIs" dxfId="999" priority="4" operator="equal">
      <formula>"REPROVADO"</formula>
    </cfRule>
  </conditionalFormatting>
  <conditionalFormatting sqref="I2:J75 I3:I139">
    <cfRule type="cellIs" dxfId="998" priority="8" stopIfTrue="1" operator="equal">
      <formula>"NO PRAZO"</formula>
    </cfRule>
    <cfRule type="cellIs" dxfId="997" priority="9" stopIfTrue="1" operator="equal">
      <formula>"VENCIDO"</formula>
    </cfRule>
  </conditionalFormatting>
  <conditionalFormatting sqref="I2:J139">
    <cfRule type="cellIs" dxfId="996" priority="5" stopIfTrue="1" operator="equal">
      <formula>"N.A."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745B0A-3C0F-4140-9EC3-32816059CEA7}">
          <x14:formula1>
            <xm:f>'BASE '!$A$2:$A$6</xm:f>
          </x14:formula1>
          <xm:sqref>L2:L139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048E-C1DB-4E78-A807-251AC7275584}">
  <sheetPr codeName="Planilha36">
    <tabColor rgb="FFC00000"/>
  </sheetPr>
  <dimension ref="A1:M27"/>
  <sheetViews>
    <sheetView topLeftCell="F1" zoomScale="70" zoomScaleNormal="70" workbookViewId="0">
      <selection activeCell="H42" sqref="H42"/>
    </sheetView>
  </sheetViews>
  <sheetFormatPr defaultRowHeight="14.45"/>
  <cols>
    <col min="1" max="1" width="16.7109375" bestFit="1" customWidth="1"/>
    <col min="2" max="2" width="23.7109375" bestFit="1" customWidth="1"/>
    <col min="3" max="3" width="21" bestFit="1" customWidth="1"/>
    <col min="4" max="4" width="27.28515625" bestFit="1" customWidth="1"/>
    <col min="5" max="5" width="40.42578125" bestFit="1" customWidth="1"/>
    <col min="6" max="6" width="31.7109375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510</v>
      </c>
      <c r="C2" t="s">
        <v>511</v>
      </c>
      <c r="D2" t="s">
        <v>551</v>
      </c>
      <c r="E2" t="s">
        <v>319</v>
      </c>
      <c r="F2" t="str">
        <f>VLOOKUP(NR13.VASO.DE.PRESSAO[[#This Row],[NOME]],'CADASTRO'!A:K,5,0)</f>
        <v>TECNICO MECANICO II</v>
      </c>
      <c r="G2" s="8">
        <v>45149</v>
      </c>
      <c r="H2" s="38">
        <v>1095</v>
      </c>
      <c r="I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N.A.</v>
      </c>
      <c r="J2" s="14">
        <f>NR13.VASO.DE.PRESSAO[[#This Row],[TREINADO EM]]+NR13.VASO.DE.PRESSAO[[#This Row],[VALIDADE]]</f>
        <v>46244</v>
      </c>
      <c r="K2">
        <v>40</v>
      </c>
      <c r="L2" t="s">
        <v>1</v>
      </c>
      <c r="M2" t="str">
        <f>VLOOKUP(NR13.VASO.DE.PRESSAO[[#This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551</v>
      </c>
      <c r="E3" t="s">
        <v>343</v>
      </c>
      <c r="F3" t="str">
        <f>VLOOKUP(NR13.VASO.DE.PRESSAO[[#This Row],[NOME]],'CADASTRO'!A:K,5,0)</f>
        <v>TECNICO MECANICO II</v>
      </c>
      <c r="G3" s="8">
        <v>45149</v>
      </c>
      <c r="H3" s="38">
        <v>1095</v>
      </c>
      <c r="I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NR13.VASO.DE.PRESSAO[[#This Row],[TREINADO EM]]+NR13.VASO.DE.PRESSAO[[#This Row],[VALIDADE]]</f>
        <v>46244</v>
      </c>
      <c r="K3">
        <v>40</v>
      </c>
      <c r="L3" t="s">
        <v>1</v>
      </c>
      <c r="M3" t="str">
        <f>VLOOKUP(NR13.VASO.DE.PRESSAO[[#This Row],[NOME]],'CADASTRO'!A:K,6,0)</f>
        <v>ATIVO</v>
      </c>
    </row>
    <row r="4" spans="1:13">
      <c r="A4" t="s">
        <v>509</v>
      </c>
      <c r="B4" t="s">
        <v>510</v>
      </c>
      <c r="C4" t="s">
        <v>511</v>
      </c>
      <c r="D4" t="s">
        <v>551</v>
      </c>
      <c r="E4" t="s">
        <v>199</v>
      </c>
      <c r="F4" t="str">
        <f>VLOOKUP(NR13.VASO.DE.PRESSAO[[#This Row],[NOME]],'CADASTRO'!A:K,5,0)</f>
        <v>TECNICO ELETRONICO II</v>
      </c>
      <c r="G4" s="8">
        <v>45149</v>
      </c>
      <c r="H4" s="38">
        <v>1095</v>
      </c>
      <c r="I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N.A.</v>
      </c>
      <c r="J4" s="14">
        <f>NR13.VASO.DE.PRESSAO[[#This Row],[TREINADO EM]]+NR13.VASO.DE.PRESSAO[[#This Row],[VALIDADE]]</f>
        <v>46244</v>
      </c>
      <c r="K4">
        <v>40</v>
      </c>
      <c r="L4" t="s">
        <v>1</v>
      </c>
      <c r="M4" t="str">
        <f>VLOOKUP(NR13.VASO.DE.PRESSAO[[#This Row],[NOME]],'CADASTRO'!A:K,6,0)</f>
        <v>DESLIGADO</v>
      </c>
    </row>
    <row r="5" spans="1:13">
      <c r="A5" t="s">
        <v>509</v>
      </c>
      <c r="B5" t="s">
        <v>510</v>
      </c>
      <c r="C5" t="s">
        <v>511</v>
      </c>
      <c r="D5" t="s">
        <v>551</v>
      </c>
      <c r="E5" t="s">
        <v>344</v>
      </c>
      <c r="F5" t="str">
        <f>VLOOKUP(NR13.VASO.DE.PRESSAO[[#This Row],[NOME]],'CADASTRO'!A:K,5,0)</f>
        <v>TECNICO MECANICO II</v>
      </c>
      <c r="G5" s="8">
        <v>45184</v>
      </c>
      <c r="H5" s="38">
        <v>1095</v>
      </c>
      <c r="I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N.A.</v>
      </c>
      <c r="J5" s="14">
        <f>NR13.VASO.DE.PRESSAO[[#This Row],[TREINADO EM]]+NR13.VASO.DE.PRESSAO[[#This Row],[VALIDADE]]</f>
        <v>46279</v>
      </c>
      <c r="K5">
        <v>40</v>
      </c>
      <c r="L5" t="s">
        <v>1</v>
      </c>
      <c r="M5" t="str">
        <f>VLOOKUP(NR13.VASO.DE.PRESSAO[[#This Row],[NOME]],'CADASTRO'!A:K,6,0)</f>
        <v>ATIVO</v>
      </c>
    </row>
    <row r="6" spans="1:13">
      <c r="A6" t="s">
        <v>509</v>
      </c>
      <c r="B6" t="s">
        <v>510</v>
      </c>
      <c r="C6" t="s">
        <v>547</v>
      </c>
      <c r="D6" t="s">
        <v>551</v>
      </c>
      <c r="E6" t="s">
        <v>482</v>
      </c>
      <c r="F6" t="str">
        <f>VLOOKUP(NR13.VASO.DE.PRESSAO[[#This Row],[NOME]],'CADASTRO'!A:K,5,0)</f>
        <v>TECNICO MECANICO II</v>
      </c>
      <c r="G6" s="8">
        <v>45135</v>
      </c>
      <c r="H6" s="38">
        <v>1095</v>
      </c>
      <c r="I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N.A.</v>
      </c>
      <c r="J6" s="14">
        <f>NR13.VASO.DE.PRESSAO[[#This Row],[TREINADO EM]]+NR13.VASO.DE.PRESSAO[[#This Row],[VALIDADE]]</f>
        <v>46230</v>
      </c>
      <c r="K6">
        <v>40</v>
      </c>
      <c r="L6" t="s">
        <v>1</v>
      </c>
      <c r="M6" t="str">
        <f>VLOOKUP(NR13.VASO.DE.PRESSAO[[#This Row],[NOME]],'CADASTRO'!A:K,6,0)</f>
        <v>TRANSFERIDO</v>
      </c>
    </row>
    <row r="7" spans="1:13">
      <c r="A7" t="s">
        <v>509</v>
      </c>
      <c r="B7" t="s">
        <v>510</v>
      </c>
      <c r="C7" t="s">
        <v>511</v>
      </c>
      <c r="D7" t="s">
        <v>551</v>
      </c>
      <c r="E7" t="s">
        <v>361</v>
      </c>
      <c r="F7" t="str">
        <f>VLOOKUP(NR13.VASO.DE.PRESSAO[[#This Row],[NOME]],'CADASTRO'!A:K,5,0)</f>
        <v>TECNICO MECANICO II</v>
      </c>
      <c r="G7" s="8">
        <v>45184</v>
      </c>
      <c r="H7" s="38">
        <v>1095</v>
      </c>
      <c r="I7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N.A.</v>
      </c>
      <c r="J7" s="14">
        <f>NR13.VASO.DE.PRESSAO[[#This Row],[TREINADO EM]]+NR13.VASO.DE.PRESSAO[[#This Row],[VALIDADE]]</f>
        <v>46279</v>
      </c>
      <c r="K7">
        <v>40</v>
      </c>
      <c r="L7" t="s">
        <v>1</v>
      </c>
      <c r="M7" t="str">
        <f>VLOOKUP(NR13.VASO.DE.PRESSAO[[#This Row],[NOME]],'CADASTRO'!A:K,6,0)</f>
        <v>ATIVO</v>
      </c>
    </row>
    <row r="8" spans="1:13">
      <c r="A8" t="s">
        <v>509</v>
      </c>
      <c r="B8" t="s">
        <v>510</v>
      </c>
      <c r="C8" t="s">
        <v>547</v>
      </c>
      <c r="D8" t="s">
        <v>551</v>
      </c>
      <c r="E8" t="s">
        <v>363</v>
      </c>
      <c r="F8" t="str">
        <f>VLOOKUP(NR13.VASO.DE.PRESSAO[[#This Row],[NOME]],'CADASTRO'!A:K,5,0)</f>
        <v>OPERADOR INDUSTRIAL III</v>
      </c>
      <c r="G8" s="8">
        <v>45135</v>
      </c>
      <c r="H8" s="38">
        <v>1095</v>
      </c>
      <c r="I8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N.A.</v>
      </c>
      <c r="J8" s="14">
        <f>NR13.VASO.DE.PRESSAO[[#This Row],[TREINADO EM]]+NR13.VASO.DE.PRESSAO[[#This Row],[VALIDADE]]</f>
        <v>46230</v>
      </c>
      <c r="K8">
        <v>40</v>
      </c>
      <c r="L8" t="s">
        <v>1</v>
      </c>
      <c r="M8" t="str">
        <f>VLOOKUP(NR13.VASO.DE.PRESSAO[[#This Row],[NOME]],'CADASTRO'!A:K,6,0)</f>
        <v>ATIVO</v>
      </c>
    </row>
    <row r="9" spans="1:13">
      <c r="A9" t="s">
        <v>509</v>
      </c>
      <c r="B9" t="s">
        <v>510</v>
      </c>
      <c r="C9" t="s">
        <v>511</v>
      </c>
      <c r="D9" t="s">
        <v>551</v>
      </c>
      <c r="E9" t="s">
        <v>364</v>
      </c>
      <c r="F9" t="str">
        <f>VLOOKUP(NR13.VASO.DE.PRESSAO[[#This Row],[NOME]],'CADASTRO'!A:K,5,0)</f>
        <v>OPERADOR INDUSTRIAL III</v>
      </c>
      <c r="G9" s="8">
        <v>45149</v>
      </c>
      <c r="H9" s="38">
        <v>1095</v>
      </c>
      <c r="I9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N.A.</v>
      </c>
      <c r="J9" s="14">
        <f>NR13.VASO.DE.PRESSAO[[#This Row],[TREINADO EM]]+NR13.VASO.DE.PRESSAO[[#This Row],[VALIDADE]]</f>
        <v>46244</v>
      </c>
      <c r="K9">
        <v>40</v>
      </c>
      <c r="L9" t="s">
        <v>1</v>
      </c>
      <c r="M9" t="str">
        <f>VLOOKUP(NR13.VASO.DE.PRESSAO[[#This Row],[NOME]],'CADASTRO'!A:K,6,0)</f>
        <v>ATIVO</v>
      </c>
    </row>
    <row r="10" spans="1:13">
      <c r="A10" t="s">
        <v>509</v>
      </c>
      <c r="B10" t="s">
        <v>510</v>
      </c>
      <c r="C10" t="s">
        <v>511</v>
      </c>
      <c r="D10" t="s">
        <v>551</v>
      </c>
      <c r="E10" t="s">
        <v>57</v>
      </c>
      <c r="F10" t="str">
        <f>VLOOKUP(NR13.VASO.DE.PRESSAO[[#This Row],[NOME]],'CADASTRO'!A:K,5,0)</f>
        <v>COORDENADOR MANUTENCAO SR</v>
      </c>
      <c r="G10" s="8">
        <v>45184</v>
      </c>
      <c r="H10" s="38">
        <v>1095</v>
      </c>
      <c r="I10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N.A.</v>
      </c>
      <c r="J10" s="14">
        <f>NR13.VASO.DE.PRESSAO[[#This Row],[TREINADO EM]]+NR13.VASO.DE.PRESSAO[[#This Row],[VALIDADE]]</f>
        <v>46279</v>
      </c>
      <c r="K10">
        <v>40</v>
      </c>
      <c r="L10" t="s">
        <v>1</v>
      </c>
      <c r="M10" t="str">
        <f>VLOOKUP(NR13.VASO.DE.PRESSAO[[#This Row],[NOME]],'CADASTRO'!A:K,6,0)</f>
        <v>ATIVO</v>
      </c>
    </row>
    <row r="11" spans="1:13">
      <c r="A11" t="s">
        <v>509</v>
      </c>
      <c r="B11" t="s">
        <v>510</v>
      </c>
      <c r="C11" t="s">
        <v>511</v>
      </c>
      <c r="D11" t="s">
        <v>551</v>
      </c>
      <c r="E11" t="s">
        <v>369</v>
      </c>
      <c r="F11" t="str">
        <f>VLOOKUP(NR13.VASO.DE.PRESSAO[[#This Row],[NOME]],'CADASTRO'!A:K,5,0)</f>
        <v>TECNICO ELETRONICO III</v>
      </c>
      <c r="G11" s="8">
        <v>45184</v>
      </c>
      <c r="H11" s="38">
        <v>1095</v>
      </c>
      <c r="I11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N.A.</v>
      </c>
      <c r="J11" s="14">
        <f>NR13.VASO.DE.PRESSAO[[#This Row],[TREINADO EM]]+NR13.VASO.DE.PRESSAO[[#This Row],[VALIDADE]]</f>
        <v>46279</v>
      </c>
      <c r="K11">
        <v>40</v>
      </c>
      <c r="L11" t="s">
        <v>1</v>
      </c>
      <c r="M11" t="str">
        <f>VLOOKUP(NR13.VASO.DE.PRESSAO[[#This Row],[NOME]],'CADASTRO'!A:K,6,0)</f>
        <v>ATIVO</v>
      </c>
    </row>
    <row r="12" spans="1:13">
      <c r="A12" t="s">
        <v>509</v>
      </c>
      <c r="B12" t="s">
        <v>510</v>
      </c>
      <c r="C12" t="s">
        <v>511</v>
      </c>
      <c r="D12" t="s">
        <v>551</v>
      </c>
      <c r="E12" t="s">
        <v>40</v>
      </c>
      <c r="F12" t="str">
        <f>VLOOKUP(NR13.VASO.DE.PRESSAO[[#This Row],[NOME]],'CADASTRO'!A:K,5,0)</f>
        <v>COORDENADOR PRODUCAO</v>
      </c>
      <c r="G12" s="8">
        <v>45184</v>
      </c>
      <c r="H12" s="38">
        <v>1095</v>
      </c>
      <c r="I1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NR13.VASO.DE.PRESSAO[[#This Row],[TREINADO EM]]+NR13.VASO.DE.PRESSAO[[#This Row],[VALIDADE]]</f>
        <v>46279</v>
      </c>
      <c r="K12">
        <v>40</v>
      </c>
      <c r="L12" t="s">
        <v>1</v>
      </c>
      <c r="M12" t="str">
        <f>VLOOKUP(NR13.VASO.DE.PRESSAO[[#This Row],[NOME]],'CADASTRO'!A:K,6,0)</f>
        <v>TRANSFERIDO</v>
      </c>
    </row>
    <row r="13" spans="1:13">
      <c r="A13" t="s">
        <v>509</v>
      </c>
      <c r="B13" t="s">
        <v>510</v>
      </c>
      <c r="C13" t="s">
        <v>511</v>
      </c>
      <c r="D13" t="s">
        <v>551</v>
      </c>
      <c r="E13" t="s">
        <v>390</v>
      </c>
      <c r="F13" t="str">
        <f>VLOOKUP(NR13.VASO.DE.PRESSAO[[#This Row],[NOME]],'CADASTRO'!A:K,5,0)</f>
        <v>TECNICO ELETRONICO II</v>
      </c>
      <c r="G13" s="8">
        <v>45184</v>
      </c>
      <c r="H13" s="38">
        <v>1095</v>
      </c>
      <c r="I1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N.A.</v>
      </c>
      <c r="J13" s="14">
        <f>NR13.VASO.DE.PRESSAO[[#This Row],[TREINADO EM]]+NR13.VASO.DE.PRESSAO[[#This Row],[VALIDADE]]</f>
        <v>46279</v>
      </c>
      <c r="K13">
        <v>40</v>
      </c>
      <c r="L13" t="s">
        <v>1</v>
      </c>
      <c r="M13" t="str">
        <f>VLOOKUP(NR13.VASO.DE.PRESSAO[[#This Row],[NOME]],'CADASTRO'!A:K,6,0)</f>
        <v>ATIVO</v>
      </c>
    </row>
    <row r="14" spans="1:13">
      <c r="A14" t="s">
        <v>509</v>
      </c>
      <c r="B14" t="s">
        <v>510</v>
      </c>
      <c r="C14" t="s">
        <v>511</v>
      </c>
      <c r="D14" t="s">
        <v>551</v>
      </c>
      <c r="E14" t="s">
        <v>291</v>
      </c>
      <c r="F14" t="str">
        <f>VLOOKUP(NR13.VASO.DE.PRESSAO[[#This Row],[NOME]],'CADASTRO'!A:K,5,0)</f>
        <v>OPERADOR INDUSTRIAL III</v>
      </c>
      <c r="G14" s="8">
        <v>45149</v>
      </c>
      <c r="H14" s="38">
        <v>1095</v>
      </c>
      <c r="I1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N.A.</v>
      </c>
      <c r="J14" s="24">
        <f>NR13.VASO.DE.PRESSAO[[#This Row],[TREINADO EM]]+NR13.VASO.DE.PRESSAO[[#This Row],[VALIDADE]]</f>
        <v>46244</v>
      </c>
      <c r="K14">
        <v>40</v>
      </c>
      <c r="L14" t="s">
        <v>1</v>
      </c>
      <c r="M14" t="str">
        <f>VLOOKUP(NR13.VASO.DE.PRESSAO[[#This Row],[NOME]],'CADASTRO'!A:K,6,0)</f>
        <v>DESLIGADO</v>
      </c>
    </row>
    <row r="15" spans="1:13">
      <c r="A15" t="s">
        <v>509</v>
      </c>
      <c r="B15" t="s">
        <v>510</v>
      </c>
      <c r="C15" t="s">
        <v>547</v>
      </c>
      <c r="D15" t="s">
        <v>551</v>
      </c>
      <c r="E15" t="s">
        <v>296</v>
      </c>
      <c r="F15" t="str">
        <f>VLOOKUP(NR13.VASO.DE.PRESSAO[[#This Row],[NOME]],'CADASTRO'!A:K,5,0)</f>
        <v>TECNICO ELETRONICO II</v>
      </c>
      <c r="G15" s="8">
        <v>45135</v>
      </c>
      <c r="H15" s="38">
        <v>1095</v>
      </c>
      <c r="I1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N.A.</v>
      </c>
      <c r="J15" s="14">
        <f>NR13.VASO.DE.PRESSAO[[#This Row],[TREINADO EM]]+NR13.VASO.DE.PRESSAO[[#This Row],[VALIDADE]]</f>
        <v>46230</v>
      </c>
      <c r="K15">
        <v>40</v>
      </c>
      <c r="L15" t="s">
        <v>1</v>
      </c>
      <c r="M15" t="str">
        <f>VLOOKUP(NR13.VASO.DE.PRESSAO[[#This Row],[NOME]],'CADASTRO'!A:K,6,0)</f>
        <v>DESLIGADO</v>
      </c>
    </row>
    <row r="16" spans="1:13">
      <c r="A16" t="s">
        <v>509</v>
      </c>
      <c r="B16" t="s">
        <v>510</v>
      </c>
      <c r="C16" t="s">
        <v>547</v>
      </c>
      <c r="D16" t="s">
        <v>551</v>
      </c>
      <c r="E16" t="s">
        <v>298</v>
      </c>
      <c r="F16" t="str">
        <f>VLOOKUP(NR13.VASO.DE.PRESSAO[[#This Row],[NOME]],'CADASTRO'!A:K,5,0)</f>
        <v>OPERADOR INDUSTRIAL III</v>
      </c>
      <c r="G16" s="8">
        <v>45135</v>
      </c>
      <c r="H16" s="38">
        <v>1095</v>
      </c>
      <c r="I1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N.A.</v>
      </c>
      <c r="J16" s="14">
        <f>NR13.VASO.DE.PRESSAO[[#This Row],[TREINADO EM]]+NR13.VASO.DE.PRESSAO[[#This Row],[VALIDADE]]</f>
        <v>46230</v>
      </c>
      <c r="K16">
        <v>40</v>
      </c>
      <c r="L16" t="s">
        <v>1</v>
      </c>
      <c r="M16" t="str">
        <f>VLOOKUP(NR13.VASO.DE.PRESSAO[[#This Row],[NOME]],'CADASTRO'!A:K,6,0)</f>
        <v>DESLIGADO</v>
      </c>
    </row>
    <row r="17" spans="1:13">
      <c r="A17" t="s">
        <v>509</v>
      </c>
      <c r="B17" t="s">
        <v>510</v>
      </c>
      <c r="C17" t="s">
        <v>511</v>
      </c>
      <c r="D17" t="s">
        <v>551</v>
      </c>
      <c r="E17" t="s">
        <v>399</v>
      </c>
      <c r="F17" t="str">
        <f>VLOOKUP(NR13.VASO.DE.PRESSAO[[#This Row],[NOME]],'CADASTRO'!A:K,5,0)</f>
        <v>OPERADOR INDUSTRIAL III</v>
      </c>
      <c r="G17" s="8">
        <v>45184</v>
      </c>
      <c r="H17" s="38">
        <v>1095</v>
      </c>
      <c r="I17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N.A.</v>
      </c>
      <c r="J17" s="14">
        <f>NR13.VASO.DE.PRESSAO[[#This Row],[TREINADO EM]]+NR13.VASO.DE.PRESSAO[[#This Row],[VALIDADE]]</f>
        <v>46279</v>
      </c>
      <c r="K17">
        <v>40</v>
      </c>
      <c r="L17" t="s">
        <v>1</v>
      </c>
      <c r="M17" t="str">
        <f>VLOOKUP(NR13.VASO.DE.PRESSAO[[#This Row],[NOME]],'CADASTRO'!A:K,6,0)</f>
        <v>DESLIGADO</v>
      </c>
    </row>
    <row r="18" spans="1:13">
      <c r="A18" t="s">
        <v>509</v>
      </c>
      <c r="B18" t="s">
        <v>510</v>
      </c>
      <c r="C18" t="s">
        <v>547</v>
      </c>
      <c r="D18" t="s">
        <v>551</v>
      </c>
      <c r="E18" t="s">
        <v>400</v>
      </c>
      <c r="F18" t="str">
        <f>VLOOKUP(NR13.VASO.DE.PRESSAO[[#This Row],[NOME]],'CADASTRO'!A:K,5,0)</f>
        <v>TECNICO MECANICO III</v>
      </c>
      <c r="G18" s="8">
        <v>45135</v>
      </c>
      <c r="H18" s="38">
        <v>1095</v>
      </c>
      <c r="I18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N.A.</v>
      </c>
      <c r="J18" s="14">
        <f>NR13.VASO.DE.PRESSAO[[#This Row],[TREINADO EM]]+NR13.VASO.DE.PRESSAO[[#This Row],[VALIDADE]]</f>
        <v>46230</v>
      </c>
      <c r="K18">
        <v>40</v>
      </c>
      <c r="L18" t="s">
        <v>1</v>
      </c>
      <c r="M18" t="str">
        <f>VLOOKUP(NR13.VASO.DE.PRESSAO[[#This Row],[NOME]],'CADASTRO'!A:K,6,0)</f>
        <v>ATIVO</v>
      </c>
    </row>
    <row r="19" spans="1:13">
      <c r="A19" t="s">
        <v>509</v>
      </c>
      <c r="B19" t="s">
        <v>510</v>
      </c>
      <c r="C19" t="s">
        <v>511</v>
      </c>
      <c r="D19" t="s">
        <v>551</v>
      </c>
      <c r="E19" t="s">
        <v>150</v>
      </c>
      <c r="F19" t="str">
        <f>VLOOKUP(NR13.VASO.DE.PRESSAO[[#This Row],[NOME]],'CADASTRO'!A:K,5,0)</f>
        <v>TECNICO MECANICO II</v>
      </c>
      <c r="G19" s="8">
        <v>45149</v>
      </c>
      <c r="H19" s="38">
        <v>1095</v>
      </c>
      <c r="I19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IF(G355="01/01/1900", "SEM REGISTRO",
                        IF((G19+H19)&gt;TODAY(), "NO PRAZO", "VENCIDO"
                        )
                    )
                )
            )
        )
    ),"N.A.")</f>
        <v>N.A.</v>
      </c>
      <c r="J19" s="24">
        <f>NR13.VASO.DE.PRESSAO[[#This Row],[TREINADO EM]]+NR13.VASO.DE.PRESSAO[[#This Row],[VALIDADE]]</f>
        <v>46244</v>
      </c>
      <c r="K19">
        <v>40</v>
      </c>
      <c r="L19" t="s">
        <v>1</v>
      </c>
      <c r="M19" t="str">
        <f>VLOOKUP(NR13.VASO.DE.PRESSAO[[#This Row],[NOME]],'CADASTRO'!A:K,6,0)</f>
        <v>DESLIGADO</v>
      </c>
    </row>
    <row r="20" spans="1:13">
      <c r="A20" t="s">
        <v>509</v>
      </c>
      <c r="B20" t="s">
        <v>510</v>
      </c>
      <c r="C20" t="s">
        <v>511</v>
      </c>
      <c r="D20" t="s">
        <v>551</v>
      </c>
      <c r="E20" t="s">
        <v>33</v>
      </c>
      <c r="F20" t="str">
        <f>VLOOKUP(NR13.VASO.DE.PRESSAO[[#This Row],[NOME]],'CADASTRO'!A:K,5,0)</f>
        <v>COORDENADOR PRODUCAO</v>
      </c>
      <c r="G20" s="8">
        <v>45149</v>
      </c>
      <c r="H20" s="38">
        <v>1095</v>
      </c>
      <c r="I20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IF(G356="01/01/1900", "SEM REGISTRO",
                        IF((G20+H20)&gt;TODAY(), "NO PRAZO", "VENCIDO"
                        )
                    )
                )
            )
        )
    ),"N.A.")</f>
        <v>N.A.</v>
      </c>
      <c r="J20" s="14">
        <f>NR13.VASO.DE.PRESSAO[[#This Row],[TREINADO EM]]+NR13.VASO.DE.PRESSAO[[#This Row],[VALIDADE]]</f>
        <v>46244</v>
      </c>
      <c r="K20">
        <v>40</v>
      </c>
      <c r="L20" t="s">
        <v>1</v>
      </c>
      <c r="M20" t="str">
        <f>VLOOKUP(NR13.VASO.DE.PRESSAO[[#This Row],[NOME]],'CADASTRO'!A:K,6,0)</f>
        <v>ATIVO</v>
      </c>
    </row>
    <row r="21" spans="1:13">
      <c r="A21" t="s">
        <v>509</v>
      </c>
      <c r="B21" t="s">
        <v>510</v>
      </c>
      <c r="C21" t="s">
        <v>511</v>
      </c>
      <c r="D21" t="s">
        <v>551</v>
      </c>
      <c r="E21" t="s">
        <v>413</v>
      </c>
      <c r="F21" t="str">
        <f>VLOOKUP(NR13.VASO.DE.PRESSAO[[#This Row],[NOME]],'CADASTRO'!A:K,5,0)</f>
        <v>ANALISTA PRODUCAO JR</v>
      </c>
      <c r="G21" s="8">
        <v>45149</v>
      </c>
      <c r="H21" s="38">
        <v>1095</v>
      </c>
      <c r="I21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IF(G357="01/01/1900", "SEM REGISTRO",
                        IF((G21+H21)&gt;TODAY(), "NO PRAZO", "VENCIDO"
                        )
                    )
                )
            )
        )
    ),"N.A.")</f>
        <v>N.A.</v>
      </c>
      <c r="J21" s="14">
        <f>NR13.VASO.DE.PRESSAO[[#This Row],[TREINADO EM]]+NR13.VASO.DE.PRESSAO[[#This Row],[VALIDADE]]</f>
        <v>46244</v>
      </c>
      <c r="K21">
        <v>40</v>
      </c>
      <c r="L21" t="s">
        <v>1</v>
      </c>
      <c r="M21" t="str">
        <f>VLOOKUP(NR13.VASO.DE.PRESSAO[[#This Row],[NOME]],'CADASTRO'!A:K,6,0)</f>
        <v>ATIVO</v>
      </c>
    </row>
    <row r="22" spans="1:13">
      <c r="A22" t="s">
        <v>509</v>
      </c>
      <c r="B22" t="s">
        <v>510</v>
      </c>
      <c r="C22" t="s">
        <v>511</v>
      </c>
      <c r="D22" t="s">
        <v>551</v>
      </c>
      <c r="E22" t="s">
        <v>338</v>
      </c>
      <c r="F22" t="str">
        <f>VLOOKUP(NR13.VASO.DE.PRESSAO[[#This Row],[NOME]],'CADASTRO'!A:K,5,0)</f>
        <v>LIDER DE TURNO</v>
      </c>
      <c r="G22" s="8">
        <v>45149</v>
      </c>
      <c r="H22" s="38">
        <v>1095</v>
      </c>
      <c r="I2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IF(G358="01/01/1900", "SEM REGISTRO",
                        IF((G22+H22)&gt;TODAY(), "NO PRAZO", "VENCIDO"
                        )
                    )
                )
            )
        )
    ),"N.A.")</f>
        <v>N.A.</v>
      </c>
      <c r="J22" s="14">
        <f>NR13.VASO.DE.PRESSAO[[#This Row],[TREINADO EM]]+NR13.VASO.DE.PRESSAO[[#This Row],[VALIDADE]]</f>
        <v>46244</v>
      </c>
      <c r="K22">
        <v>40</v>
      </c>
      <c r="L22" t="s">
        <v>1</v>
      </c>
      <c r="M22" t="str">
        <f>VLOOKUP(NR13.VASO.DE.PRESSAO[[#This Row],[NOME]],'CADASTRO'!A:K,6,0)</f>
        <v>ATIVO</v>
      </c>
    </row>
    <row r="23" spans="1:13">
      <c r="A23" t="s">
        <v>509</v>
      </c>
      <c r="B23" t="s">
        <v>510</v>
      </c>
      <c r="C23" t="s">
        <v>547</v>
      </c>
      <c r="D23" t="s">
        <v>551</v>
      </c>
      <c r="E23" t="s">
        <v>45</v>
      </c>
      <c r="F23" t="str">
        <f>VLOOKUP(NR13.VASO.DE.PRESSAO[[#This Row],[NOME]],'CADASTRO'!A:K,5,0)</f>
        <v>COORDENADOR PRODUCAO</v>
      </c>
      <c r="G23" s="8">
        <v>45135</v>
      </c>
      <c r="H23" s="38">
        <v>1095</v>
      </c>
      <c r="I2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IF(G359="01/01/1900",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NR13.VASO.DE.PRESSAO[[#This Row],[TREINADO EM]]+NR13.VASO.DE.PRESSAO[[#This Row],[VALIDADE]]</f>
        <v>46230</v>
      </c>
      <c r="K23">
        <v>40</v>
      </c>
      <c r="L23" t="s">
        <v>1</v>
      </c>
      <c r="M23" t="str">
        <f>VLOOKUP(NR13.VASO.DE.PRESSAO[[#This Row],[NOME]],'CADASTRO'!A:K,6,0)</f>
        <v>TRANSFERIDO</v>
      </c>
    </row>
    <row r="24" spans="1:13">
      <c r="A24" t="s">
        <v>509</v>
      </c>
      <c r="B24" t="s">
        <v>510</v>
      </c>
      <c r="C24" t="s">
        <v>547</v>
      </c>
      <c r="D24" t="s">
        <v>551</v>
      </c>
      <c r="E24" t="s">
        <v>107</v>
      </c>
      <c r="F24" t="str">
        <f>VLOOKUP(NR13.VASO.DE.PRESSAO[[#This Row],[NOME]],'CADASTRO'!A:K,5,0)</f>
        <v>TECNICO MECANICO II</v>
      </c>
      <c r="G24" s="8">
        <v>45135</v>
      </c>
      <c r="H24" s="38">
        <v>1095</v>
      </c>
      <c r="I2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IF(G360="01/01/1900", "SEM REGISTRO",
                        IF((G24+H24)&gt;TODAY(), "NO PRAZO", "VENCIDO"
                        )
                    )
                )
            )
        )
    ),"N.A.")</f>
        <v>N.A.</v>
      </c>
      <c r="J24" s="24">
        <f>NR13.VASO.DE.PRESSAO[[#This Row],[TREINADO EM]]+NR13.VASO.DE.PRESSAO[[#This Row],[VALIDADE]]</f>
        <v>46230</v>
      </c>
      <c r="K24">
        <v>40</v>
      </c>
      <c r="L24" t="s">
        <v>1</v>
      </c>
      <c r="M24" t="str">
        <f>VLOOKUP(NR13.VASO.DE.PRESSAO[[#This Row],[NOME]],'CADASTRO'!A:K,6,0)</f>
        <v>DESLIGADO</v>
      </c>
    </row>
    <row r="25" spans="1:13">
      <c r="A25" t="s">
        <v>509</v>
      </c>
      <c r="B25" t="s">
        <v>510</v>
      </c>
      <c r="C25" t="s">
        <v>511</v>
      </c>
      <c r="D25" t="s">
        <v>551</v>
      </c>
      <c r="E25" t="s">
        <v>444</v>
      </c>
      <c r="F25" t="str">
        <f>VLOOKUP(NR13.VASO.DE.PRESSAO[[#This Row],[NOME]],'CADASTRO'!A:K,5,0)</f>
        <v>TECNICO MECANICO II</v>
      </c>
      <c r="G25" s="8">
        <v>45184</v>
      </c>
      <c r="H25" s="38">
        <v>1095</v>
      </c>
      <c r="I2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IF(G361="01/01/1900", "SEM REGISTRO",
                        IF((G25+H25)&gt;TODAY(), "NO PRAZO", "VENCIDO"
                        )
                    )
                )
            )
        )
    ),"N.A.")</f>
        <v>N.A.</v>
      </c>
      <c r="J25" s="14">
        <f>NR13.VASO.DE.PRESSAO[[#This Row],[TREINADO EM]]+NR13.VASO.DE.PRESSAO[[#This Row],[VALIDADE]]</f>
        <v>46279</v>
      </c>
      <c r="K25">
        <v>40</v>
      </c>
      <c r="L25" t="s">
        <v>1</v>
      </c>
      <c r="M25" t="str">
        <f>VLOOKUP(NR13.VASO.DE.PRESSAO[[#This Row],[NOME]],'CADASTRO'!A:K,6,0)</f>
        <v>ATIVO</v>
      </c>
    </row>
    <row r="26" spans="1:13">
      <c r="A26" t="s">
        <v>509</v>
      </c>
      <c r="B26" t="s">
        <v>510</v>
      </c>
      <c r="C26" t="s">
        <v>511</v>
      </c>
      <c r="D26" t="s">
        <v>551</v>
      </c>
      <c r="E26" t="s">
        <v>449</v>
      </c>
      <c r="F26" t="str">
        <f>VLOOKUP(NR13.VASO.DE.PRESSAO[[#This Row],[NOME]],'CADASTRO'!A:K,5,0)</f>
        <v>TECNICO ELETRONICO II</v>
      </c>
      <c r="G26" s="8">
        <v>45184</v>
      </c>
      <c r="H26" s="38">
        <v>1095</v>
      </c>
      <c r="I2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IF(G362="01/01/1900", "SEM REGISTRO",
                        IF((G26+H26)&gt;TODAY(), "NO PRAZO", "VENCIDO"
                        )
                    )
                )
            )
        )
    ),"N.A.")</f>
        <v>N.A.</v>
      </c>
      <c r="J26" s="14">
        <f>NR13.VASO.DE.PRESSAO[[#This Row],[TREINADO EM]]+NR13.VASO.DE.PRESSAO[[#This Row],[VALIDADE]]</f>
        <v>46279</v>
      </c>
      <c r="K26">
        <v>40</v>
      </c>
      <c r="L26" t="s">
        <v>1</v>
      </c>
      <c r="M26" t="str">
        <f>VLOOKUP(NR13.VASO.DE.PRESSAO[[#This Row],[NOME]],'CADASTRO'!A:K,6,0)</f>
        <v>ATIVO</v>
      </c>
    </row>
    <row r="27" spans="1:13">
      <c r="A27" t="s">
        <v>509</v>
      </c>
      <c r="B27" t="s">
        <v>7</v>
      </c>
      <c r="C27" t="s">
        <v>7</v>
      </c>
      <c r="D27" t="s">
        <v>551</v>
      </c>
      <c r="E27" t="s">
        <v>407</v>
      </c>
      <c r="F27" s="22" t="str">
        <f>VLOOKUP(NR13.VASO.DE.PRESSAO[[#This Row],[NOME]],'CADASTRO'!A:K,5,0)</f>
        <v>TECNICO MECANICO II</v>
      </c>
      <c r="G27" s="41">
        <v>1</v>
      </c>
      <c r="H27" s="38">
        <v>1095</v>
      </c>
      <c r="I27" s="35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IF(G363="01/01/1900", "SEM REGISTRO",
                        IF((G27+H27)&gt;TODAY(), "NO PRAZO", "VENCIDO"
                        )
                    )
                )
            )
        )
    ),"N.A.")</f>
        <v>N.A.</v>
      </c>
      <c r="J27" s="24">
        <f>NR13.VASO.DE.PRESSAO[[#This Row],[TREINADO EM]]+NR13.VASO.DE.PRESSAO[[#This Row],[VALIDADE]]</f>
        <v>1096</v>
      </c>
      <c r="K27">
        <v>0</v>
      </c>
      <c r="L27" t="s">
        <v>1</v>
      </c>
      <c r="M27" t="str">
        <f>VLOOKUP(NR13.VASO.DE.PRESSAO[[#This Row],[NOME]],'CADASTRO'!A:K,6,0)</f>
        <v>ATIVO</v>
      </c>
    </row>
  </sheetData>
  <sheetProtection sort="0" autoFilter="0"/>
  <conditionalFormatting sqref="I1:I1048576">
    <cfRule type="cellIs" dxfId="987" priority="1" operator="equal">
      <formula>"SEM REGISTRO"</formula>
    </cfRule>
  </conditionalFormatting>
  <conditionalFormatting sqref="I2:I27">
    <cfRule type="cellIs" dxfId="986" priority="2" operator="equal">
      <formula>"HISTORICO"</formula>
    </cfRule>
    <cfRule type="cellIs" dxfId="985" priority="3" operator="equal">
      <formula>"REPROVADO"</formula>
    </cfRule>
    <cfRule type="cellIs" dxfId="984" priority="5" stopIfTrue="1" operator="equal">
      <formula>"NO PRAZO"</formula>
    </cfRule>
    <cfRule type="cellIs" dxfId="983" priority="6" stopIfTrue="1" operator="equal">
      <formula>"VENCIDO"</formula>
    </cfRule>
  </conditionalFormatting>
  <conditionalFormatting sqref="I2:J27">
    <cfRule type="cellIs" dxfId="982" priority="4" stopIfTrue="1" operator="equal">
      <formula>"N.A."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66147-2D83-45DC-85B8-03D4F1C68C8A}">
          <x14:formula1>
            <xm:f>'BASE '!$A$2:$A$6</xm:f>
          </x14:formula1>
          <xm:sqref>L2:L27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101C-0368-410C-9B23-662ED80CC1B6}">
  <sheetPr codeName="Planilha7">
    <tabColor rgb="FFC00000"/>
  </sheetPr>
  <dimension ref="A1:M39"/>
  <sheetViews>
    <sheetView topLeftCell="B1" zoomScale="70" zoomScaleNormal="70" workbookViewId="0">
      <selection activeCell="G49" sqref="G49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1" bestFit="1" customWidth="1"/>
    <col min="4" max="4" width="33" bestFit="1" customWidth="1"/>
    <col min="5" max="5" width="40.28515625" bestFit="1" customWidth="1"/>
    <col min="6" max="6" width="26.5703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513</v>
      </c>
      <c r="C2" t="s">
        <v>548</v>
      </c>
      <c r="D2" t="s">
        <v>552</v>
      </c>
      <c r="E2" t="s">
        <v>319</v>
      </c>
      <c r="F2" t="str">
        <f>VLOOKUP(PTA[[#This Row],[NOME]],'CADASTRO'!A:K,5,0)</f>
        <v>TECNICO MECANICO II</v>
      </c>
      <c r="G2" s="7">
        <v>43237</v>
      </c>
      <c r="H2" s="38">
        <v>730</v>
      </c>
      <c r="I2" s="6" t="str">
        <f ca="1">IF(PTA[[#This Row],[SITUAÇÃO]]="ATIVO",IF(PTA[[#This Row],[CONDIÇÃO]]="N.A.","N.A.",
IF(PTA[[#This Row],[CONDIÇÃO]]="REPROVADO","REPROVADO",IF(PTA[[#This Row],[CONDIÇÃO]]="RECICLADO","HISTORICO",
IF((G2+H2)&gt;(TODAY()),"NO PRAZO", "VENCIDO")))),"N.A.")</f>
        <v>HISTORICO</v>
      </c>
      <c r="J2" s="14">
        <f>PTA[[#This Row],[TREINADO EM]]+PTA[[#This Row],[VALIDADE]]</f>
        <v>43967</v>
      </c>
      <c r="K2">
        <v>16</v>
      </c>
      <c r="L2" t="s">
        <v>5</v>
      </c>
      <c r="M2" t="str">
        <f>VLOOKUP(PTA[[#This Row],[NOME]],'CADASTRO'!A:K,6,0)</f>
        <v>ATIVO</v>
      </c>
    </row>
    <row r="3" spans="1:13">
      <c r="A3" t="s">
        <v>509</v>
      </c>
      <c r="B3" t="s">
        <v>513</v>
      </c>
      <c r="C3" t="s">
        <v>511</v>
      </c>
      <c r="D3" t="s">
        <v>552</v>
      </c>
      <c r="E3" s="1" t="s">
        <v>319</v>
      </c>
      <c r="F3" t="str">
        <f>VLOOKUP(PTA[[#This Row],[NOME]],'CADASTRO'!A:K,5,0)</f>
        <v>TECNICO MECANICO II</v>
      </c>
      <c r="G3" s="7">
        <v>46220</v>
      </c>
      <c r="H3" s="38">
        <v>730</v>
      </c>
      <c r="I3" s="6" t="str">
        <f ca="1">IF(PTA[[#This Row],[SITUAÇÃO]]="ATIVO",IF(PTA[[#This Row],[CONDIÇÃO]]="N.A.","N.A.",
IF(PTA[[#This Row],[CONDIÇÃO]]="REPROVADO","REPROVADO",IF(PTA[[#This Row],[CONDIÇÃO]]="RECICLADO","HISTORICO",
IF((G3+H3)&gt;(TODAY()),"NO PRAZO", "VENCIDO")))),"N.A.")</f>
        <v>NO PRAZO</v>
      </c>
      <c r="J3" s="14">
        <f>PTA[[#This Row],[TREINADO EM]]+PTA[[#This Row],[VALIDADE]]</f>
        <v>46950</v>
      </c>
      <c r="K3">
        <v>4</v>
      </c>
      <c r="L3" t="s">
        <v>3</v>
      </c>
      <c r="M3" t="str">
        <f>VLOOKUP(PTA[[#This Row],[NOME]],'CADASTRO'!A:K,6,0)</f>
        <v>ATIVO</v>
      </c>
    </row>
    <row r="4" spans="1:13" hidden="1">
      <c r="A4" t="s">
        <v>509</v>
      </c>
      <c r="B4" t="s">
        <v>510</v>
      </c>
      <c r="C4" t="s">
        <v>547</v>
      </c>
      <c r="D4" t="s">
        <v>552</v>
      </c>
      <c r="E4" t="s">
        <v>343</v>
      </c>
      <c r="F4" t="str">
        <f>VLOOKUP(PTA[[#This Row],[NOME]],'CADASTRO'!A:K,5,0)</f>
        <v>TECNICO MECANICO II</v>
      </c>
      <c r="G4" s="7">
        <v>45075</v>
      </c>
      <c r="H4" s="38">
        <v>730</v>
      </c>
      <c r="I4" s="6" t="str">
        <f ca="1">IF(PTA[[#This Row],[SITUAÇÃO]]="ATIVO",IF(PTA[[#This Row],[CONDIÇÃO]]="N.A.","N.A.",
IF(PTA[[#This Row],[CONDIÇÃO]]="REPROVADO","REPROVADO",IF(PTA[[#This Row],[CONDIÇÃO]]="RECICLADO","HISTORICO",
IF((G4+H4)&gt;(TODAY()),"NO PRAZO", "VENCIDO")))),"N.A.")</f>
        <v>HISTORICO</v>
      </c>
      <c r="J4" s="14">
        <f>PTA[[#This Row],[TREINADO EM]]+PTA[[#This Row],[VALIDADE]]</f>
        <v>45805</v>
      </c>
      <c r="K4">
        <v>8</v>
      </c>
      <c r="L4" t="s">
        <v>5</v>
      </c>
      <c r="M4" t="str">
        <f>VLOOKUP(PTA[[#This Row],[NOME]],'CADASTRO'!A:K,6,0)</f>
        <v>ATIVO</v>
      </c>
    </row>
    <row r="5" spans="1:13">
      <c r="A5" t="s">
        <v>509</v>
      </c>
      <c r="B5" t="s">
        <v>513</v>
      </c>
      <c r="C5" t="s">
        <v>511</v>
      </c>
      <c r="D5" t="s">
        <v>552</v>
      </c>
      <c r="E5" t="s">
        <v>343</v>
      </c>
      <c r="F5" t="str">
        <f>VLOOKUP(PTA[[#This Row],[NOME]],'CADASTRO'!A:K,5,0)</f>
        <v>TECNICO MECANICO II</v>
      </c>
      <c r="G5" s="7">
        <v>46109</v>
      </c>
      <c r="H5" s="38">
        <v>730</v>
      </c>
      <c r="I5" s="6" t="str">
        <f ca="1">IF(PTA[[#This Row],[SITUAÇÃO]]="ATIVO",IF(PTA[[#This Row],[CONDIÇÃO]]="N.A.","N.A.",
IF(PTA[[#This Row],[CONDIÇÃO]]="REPROVADO","REPROVADO",IF(PTA[[#This Row],[CONDIÇÃO]]="RECICLADO","HISTORICO",
IF((G5+H5)&gt;(TODAY()),"NO PRAZO", "VENCIDO")))),"N.A.")</f>
        <v>NO PRAZO</v>
      </c>
      <c r="J5" s="14">
        <f>PTA[[#This Row],[TREINADO EM]]+PTA[[#This Row],[VALIDADE]]</f>
        <v>46839</v>
      </c>
      <c r="K5">
        <v>4</v>
      </c>
      <c r="L5" t="s">
        <v>3</v>
      </c>
      <c r="M5" t="str">
        <f>VLOOKUP(PTA[[#This Row],[NOME]],'CADASTRO'!A:K,6,0)</f>
        <v>ATIVO</v>
      </c>
    </row>
    <row r="6" spans="1:13" hidden="1">
      <c r="A6" t="s">
        <v>509</v>
      </c>
      <c r="B6" t="s">
        <v>513</v>
      </c>
      <c r="C6" t="s">
        <v>515</v>
      </c>
      <c r="D6" t="s">
        <v>552</v>
      </c>
      <c r="E6" t="s">
        <v>199</v>
      </c>
      <c r="F6" t="str">
        <f>VLOOKUP(PTA[[#This Row],[NOME]],'CADASTRO'!A:K,5,0)</f>
        <v>TECNICO ELETRONICO II</v>
      </c>
      <c r="G6" s="7">
        <v>43934</v>
      </c>
      <c r="H6" s="38">
        <v>730</v>
      </c>
      <c r="I6" s="6" t="str">
        <f ca="1">IF(PTA[[#This Row],[SITUAÇÃO]]="ATIVO",IF(PTA[[#This Row],[CONDIÇÃO]]="N.A.","N.A.",
IF(PTA[[#This Row],[CONDIÇÃO]]="REPROVADO","REPROVADO",IF(PTA[[#This Row],[CONDIÇÃO]]="RECICLADO","HISTORICO",
IF((G6+H6)&gt;(TODAY()),"NO PRAZO", "VENCIDO")))),"N.A.")</f>
        <v>N.A.</v>
      </c>
      <c r="J6" s="14">
        <f>PTA[[#This Row],[TREINADO EM]]+PTA[[#This Row],[VALIDADE]]</f>
        <v>44664</v>
      </c>
      <c r="K6">
        <v>8</v>
      </c>
      <c r="L6" t="s">
        <v>5</v>
      </c>
      <c r="M6" t="str">
        <f>VLOOKUP(PTA[[#This Row],[NOME]],'CADASTRO'!A:K,6,0)</f>
        <v>DESLIGADO</v>
      </c>
    </row>
    <row r="7" spans="1:13" hidden="1">
      <c r="A7" t="s">
        <v>509</v>
      </c>
      <c r="B7" t="s">
        <v>510</v>
      </c>
      <c r="C7" t="s">
        <v>511</v>
      </c>
      <c r="D7" t="s">
        <v>552</v>
      </c>
      <c r="E7" t="s">
        <v>199</v>
      </c>
      <c r="F7" t="str">
        <f>VLOOKUP(PTA[[#This Row],[NOME]],'CADASTRO'!A:K,5,0)</f>
        <v>TECNICO ELETRONICO II</v>
      </c>
      <c r="G7" s="7">
        <v>45454</v>
      </c>
      <c r="H7" s="38">
        <v>730</v>
      </c>
      <c r="I7" s="6" t="str">
        <f ca="1">IF(PTA[[#This Row],[SITUAÇÃO]]="ATIVO",IF(PTA[[#This Row],[CONDIÇÃO]]="N.A.","N.A.",
IF(PTA[[#This Row],[CONDIÇÃO]]="REPROVADO","REPROVADO",IF(PTA[[#This Row],[CONDIÇÃO]]="RECICLADO","HISTORICO",
IF((G7+H7)&gt;(TODAY()),"NO PRAZO", "VENCIDO")))),"N.A.")</f>
        <v>N.A.</v>
      </c>
      <c r="J7" s="14">
        <f>PTA[[#This Row],[TREINADO EM]]+PTA[[#This Row],[VALIDADE]]</f>
        <v>46184</v>
      </c>
      <c r="K7">
        <v>4</v>
      </c>
      <c r="L7" t="s">
        <v>3</v>
      </c>
      <c r="M7" t="str">
        <f>VLOOKUP(PTA[[#This Row],[NOME]],'CADASTRO'!A:K,6,0)</f>
        <v>DESLIGADO</v>
      </c>
    </row>
    <row r="8" spans="1:13" hidden="1">
      <c r="A8" t="s">
        <v>509</v>
      </c>
      <c r="B8" t="s">
        <v>510</v>
      </c>
      <c r="C8" t="s">
        <v>547</v>
      </c>
      <c r="D8" t="s">
        <v>552</v>
      </c>
      <c r="E8" t="s">
        <v>344</v>
      </c>
      <c r="F8" t="str">
        <f>VLOOKUP(PTA[[#This Row],[NOME]],'CADASTRO'!A:K,5,0)</f>
        <v>TECNICO MECANICO II</v>
      </c>
      <c r="G8" s="7">
        <v>45075</v>
      </c>
      <c r="H8" s="38">
        <v>730</v>
      </c>
      <c r="I8" s="6" t="str">
        <f ca="1">IF(PTA[[#This Row],[SITUAÇÃO]]="ATIVO",IF(PTA[[#This Row],[CONDIÇÃO]]="N.A.","N.A.",
IF(PTA[[#This Row],[CONDIÇÃO]]="REPROVADO","REPROVADO",IF(PTA[[#This Row],[CONDIÇÃO]]="RECICLADO","HISTORICO",
IF((G8+H8)&gt;(TODAY()),"NO PRAZO", "VENCIDO")))),"N.A.")</f>
        <v>HISTORICO</v>
      </c>
      <c r="J8" s="14">
        <f>PTA[[#This Row],[TREINADO EM]]+PTA[[#This Row],[VALIDADE]]</f>
        <v>45805</v>
      </c>
      <c r="K8">
        <v>8</v>
      </c>
      <c r="L8" t="s">
        <v>5</v>
      </c>
      <c r="M8" t="str">
        <f>VLOOKUP(PTA[[#This Row],[NOME]],'CADASTRO'!A:K,6,0)</f>
        <v>ATIVO</v>
      </c>
    </row>
    <row r="9" spans="1:13">
      <c r="A9" t="s">
        <v>509</v>
      </c>
      <c r="B9" t="s">
        <v>513</v>
      </c>
      <c r="C9" t="s">
        <v>511</v>
      </c>
      <c r="D9" t="s">
        <v>552</v>
      </c>
      <c r="E9" t="s">
        <v>344</v>
      </c>
      <c r="F9" t="str">
        <f>VLOOKUP(PTA[[#This Row],[NOME]],'CADASTRO'!A:K,5,0)</f>
        <v>TECNICO MECANICO II</v>
      </c>
      <c r="G9" s="7">
        <v>46109</v>
      </c>
      <c r="H9" s="38">
        <v>730</v>
      </c>
      <c r="I9" s="6" t="str">
        <f ca="1">IF(PTA[[#This Row],[SITUAÇÃO]]="ATIVO",IF(PTA[[#This Row],[CONDIÇÃO]]="N.A.","N.A.",
IF(PTA[[#This Row],[CONDIÇÃO]]="REPROVADO","REPROVADO",IF(PTA[[#This Row],[CONDIÇÃO]]="RECICLADO","HISTORICO",
IF((G9+H9)&gt;(TODAY()),"NO PRAZO", "VENCIDO")))),"N.A.")</f>
        <v>NO PRAZO</v>
      </c>
      <c r="J9" s="14">
        <f>PTA[[#This Row],[TREINADO EM]]+PTA[[#This Row],[VALIDADE]]</f>
        <v>46839</v>
      </c>
      <c r="K9">
        <v>4</v>
      </c>
      <c r="L9" t="s">
        <v>3</v>
      </c>
      <c r="M9" t="str">
        <f>VLOOKUP(PTA[[#This Row],[NOME]],'CADASTRO'!A:K,6,0)</f>
        <v>ATIVO</v>
      </c>
    </row>
    <row r="10" spans="1:13" hidden="1">
      <c r="A10" t="s">
        <v>509</v>
      </c>
      <c r="B10" t="s">
        <v>513</v>
      </c>
      <c r="C10" t="s">
        <v>511</v>
      </c>
      <c r="D10" t="s">
        <v>552</v>
      </c>
      <c r="E10" t="s">
        <v>218</v>
      </c>
      <c r="F10" t="str">
        <f>VLOOKUP(PTA[[#This Row],[NOME]],'CADASTRO'!A:K,5,0)</f>
        <v>TECNICO MECANICO II</v>
      </c>
      <c r="G10" s="7">
        <v>46076</v>
      </c>
      <c r="H10" s="38">
        <v>730</v>
      </c>
      <c r="I10" s="6" t="str">
        <f ca="1">IF(PTA[[#This Row],[SITUAÇÃO]]="ATIVO",IF(PTA[[#This Row],[CONDIÇÃO]]="N.A.","N.A.",
IF(PTA[[#This Row],[CONDIÇÃO]]="REPROVADO","REPROVADO",IF(PTA[[#This Row],[CONDIÇÃO]]="RECICLADO","HISTORICO",
IF((G10+H10)&gt;(TODAY()),"NO PRAZO", "VENCIDO")))),"N.A.")</f>
        <v>N.A.</v>
      </c>
      <c r="J10" s="14">
        <f>PTA[[#This Row],[TREINADO EM]]+PTA[[#This Row],[VALIDADE]]</f>
        <v>46806</v>
      </c>
      <c r="K10">
        <v>4</v>
      </c>
      <c r="L10" t="s">
        <v>3</v>
      </c>
      <c r="M10" t="str">
        <f>VLOOKUP(PTA[[#This Row],[NOME]],'CADASTRO'!A:K,6,0)</f>
        <v>DESLIGADO</v>
      </c>
    </row>
    <row r="11" spans="1:13" hidden="1">
      <c r="A11" t="s">
        <v>509</v>
      </c>
      <c r="B11" t="s">
        <v>513</v>
      </c>
      <c r="C11" t="s">
        <v>515</v>
      </c>
      <c r="D11" t="s">
        <v>552</v>
      </c>
      <c r="E11" t="s">
        <v>361</v>
      </c>
      <c r="F11" t="str">
        <f>VLOOKUP(PTA[[#This Row],[NOME]],'CADASTRO'!A:K,5,0)</f>
        <v>TECNICO MECANICO II</v>
      </c>
      <c r="G11" s="7">
        <v>43935</v>
      </c>
      <c r="H11" s="38">
        <v>730</v>
      </c>
      <c r="I11" s="6" t="str">
        <f ca="1">IF(PTA[[#This Row],[SITUAÇÃO]]="ATIVO",IF(PTA[[#This Row],[CONDIÇÃO]]="N.A.","N.A.",
IF(PTA[[#This Row],[CONDIÇÃO]]="REPROVADO","REPROVADO",IF(PTA[[#This Row],[CONDIÇÃO]]="RECICLADO","HISTORICO",
IF((G11+H11)&gt;(TODAY()),"NO PRAZO", "VENCIDO")))),"N.A.")</f>
        <v>HISTORICO</v>
      </c>
      <c r="J11" s="14">
        <f>PTA[[#This Row],[TREINADO EM]]+PTA[[#This Row],[VALIDADE]]</f>
        <v>44665</v>
      </c>
      <c r="K11">
        <v>9</v>
      </c>
      <c r="L11" t="s">
        <v>5</v>
      </c>
      <c r="M11" t="str">
        <f>VLOOKUP(PTA[[#This Row],[NOME]],'CADASTRO'!A:K,6,0)</f>
        <v>ATIVO</v>
      </c>
    </row>
    <row r="12" spans="1:13" hidden="1">
      <c r="A12" t="s">
        <v>509</v>
      </c>
      <c r="B12" t="s">
        <v>510</v>
      </c>
      <c r="C12" t="s">
        <v>511</v>
      </c>
      <c r="D12" t="s">
        <v>552</v>
      </c>
      <c r="E12" t="s">
        <v>361</v>
      </c>
      <c r="F12" t="str">
        <f>VLOOKUP(PTA[[#This Row],[NOME]],'CADASTRO'!A:K,5,0)</f>
        <v>TECNICO MECANICO II</v>
      </c>
      <c r="G12" s="7">
        <v>45454</v>
      </c>
      <c r="H12" s="38">
        <v>730</v>
      </c>
      <c r="I12" s="6" t="str">
        <f ca="1">IF(PTA[[#This Row],[SITUAÇÃO]]="ATIVO",IF(PTA[[#This Row],[CONDIÇÃO]]="N.A.","N.A.",
IF(PTA[[#This Row],[CONDIÇÃO]]="REPROVADO","REPROVADO",IF(PTA[[#This Row],[CONDIÇÃO]]="RECICLADO","HISTORICO",
IF((G12+H12)&gt;(TODAY()),"NO PRAZO", "VENCIDO")))),"N.A.")</f>
        <v>VENCIDO</v>
      </c>
      <c r="J12" s="14">
        <f>PTA[[#This Row],[TREINADO EM]]+PTA[[#This Row],[VALIDADE]]</f>
        <v>46184</v>
      </c>
      <c r="K12">
        <v>4</v>
      </c>
      <c r="L12" t="s">
        <v>3</v>
      </c>
      <c r="M12" t="str">
        <f>VLOOKUP(PTA[[#This Row],[NOME]],'CADASTRO'!A:K,6,0)</f>
        <v>ATIVO</v>
      </c>
    </row>
    <row r="13" spans="1:13" hidden="1">
      <c r="A13" t="s">
        <v>509</v>
      </c>
      <c r="B13" t="s">
        <v>513</v>
      </c>
      <c r="C13" t="s">
        <v>548</v>
      </c>
      <c r="D13" t="s">
        <v>552</v>
      </c>
      <c r="E13" t="s">
        <v>369</v>
      </c>
      <c r="F13" t="str">
        <f>VLOOKUP(PTA[[#This Row],[NOME]],'CADASTRO'!A:K,5,0)</f>
        <v>TECNICO ELETRONICO III</v>
      </c>
      <c r="G13" s="7">
        <v>43622</v>
      </c>
      <c r="H13" s="38">
        <v>730</v>
      </c>
      <c r="I13" s="6" t="str">
        <f ca="1">IF(PTA[[#This Row],[SITUAÇÃO]]="ATIVO",IF(PTA[[#This Row],[CONDIÇÃO]]="N.A.","N.A.",
IF(PTA[[#This Row],[CONDIÇÃO]]="REPROVADO","REPROVADO",IF(PTA[[#This Row],[CONDIÇÃO]]="RECICLADO","HISTORICO",
IF((G13+H13)&gt;(TODAY()),"NO PRAZO", "VENCIDO")))),"N.A.")</f>
        <v>N.A.</v>
      </c>
      <c r="J13" s="14">
        <f>PTA[[#This Row],[TREINADO EM]]+PTA[[#This Row],[VALIDADE]]</f>
        <v>44352</v>
      </c>
      <c r="K13">
        <v>8</v>
      </c>
      <c r="L13" t="s">
        <v>1</v>
      </c>
      <c r="M13" t="str">
        <f>VLOOKUP(PTA[[#This Row],[NOME]],'CADASTRO'!A:K,6,0)</f>
        <v>ATIVO</v>
      </c>
    </row>
    <row r="14" spans="1:13" hidden="1">
      <c r="A14" t="s">
        <v>509</v>
      </c>
      <c r="B14" t="s">
        <v>513</v>
      </c>
      <c r="C14" t="s">
        <v>548</v>
      </c>
      <c r="D14" t="s">
        <v>552</v>
      </c>
      <c r="E14" t="s">
        <v>375</v>
      </c>
      <c r="F14" t="str">
        <f>VLOOKUP(PTA[[#This Row],[NOME]],'CADASTRO'!A:K,5,0)</f>
        <v>OPERADOR INDUSTRIAL II</v>
      </c>
      <c r="G14" s="7">
        <v>43235</v>
      </c>
      <c r="H14" s="38">
        <v>730</v>
      </c>
      <c r="I14" s="6" t="str">
        <f ca="1">IF(PTA[[#This Row],[SITUAÇÃO]]="ATIVO",IF(PTA[[#This Row],[CONDIÇÃO]]="N.A.","N.A.",
IF(PTA[[#This Row],[CONDIÇÃO]]="REPROVADO","REPROVADO",IF(PTA[[#This Row],[CONDIÇÃO]]="RECICLADO","HISTORICO",
IF((G14+H14)&gt;(TODAY()),"NO PRAZO", "VENCIDO")))),"N.A.")</f>
        <v>HISTORICO</v>
      </c>
      <c r="J14" s="14">
        <f>PTA[[#This Row],[TREINADO EM]]+PTA[[#This Row],[VALIDADE]]</f>
        <v>43965</v>
      </c>
      <c r="K14">
        <v>16</v>
      </c>
      <c r="L14" t="s">
        <v>5</v>
      </c>
      <c r="M14" t="str">
        <f>VLOOKUP(PTA[[#This Row],[NOME]],'CADASTRO'!A:K,6,0)</f>
        <v>ATIVO</v>
      </c>
    </row>
    <row r="15" spans="1:13" hidden="1">
      <c r="A15" t="s">
        <v>509</v>
      </c>
      <c r="B15" t="s">
        <v>510</v>
      </c>
      <c r="C15" t="s">
        <v>547</v>
      </c>
      <c r="D15" t="s">
        <v>552</v>
      </c>
      <c r="E15" t="s">
        <v>375</v>
      </c>
      <c r="F15" t="str">
        <f>VLOOKUP(PTA[[#This Row],[NOME]],'CADASTRO'!A:K,5,0)</f>
        <v>OPERADOR INDUSTRIAL II</v>
      </c>
      <c r="G15" s="7">
        <v>45075</v>
      </c>
      <c r="H15" s="38">
        <v>730</v>
      </c>
      <c r="I15" s="6" t="str">
        <f ca="1">IF(PTA[[#This Row],[SITUAÇÃO]]="ATIVO",IF(PTA[[#This Row],[CONDIÇÃO]]="N.A.","N.A.",
IF(PTA[[#This Row],[CONDIÇÃO]]="REPROVADO","REPROVADO",IF(PTA[[#This Row],[CONDIÇÃO]]="RECICLADO","HISTORICO",
IF((G15+H15)&gt;(TODAY()),"NO PRAZO", "VENCIDO")))),"N.A.")</f>
        <v>HISTORICO</v>
      </c>
      <c r="J15" s="14">
        <f>PTA[[#This Row],[TREINADO EM]]+PTA[[#This Row],[VALIDADE]]</f>
        <v>45805</v>
      </c>
      <c r="K15">
        <v>8</v>
      </c>
      <c r="L15" t="s">
        <v>5</v>
      </c>
      <c r="M15" t="str">
        <f>VLOOKUP(PTA[[#This Row],[NOME]],'CADASTRO'!A:K,6,0)</f>
        <v>ATIVO</v>
      </c>
    </row>
    <row r="16" spans="1:13">
      <c r="A16" t="s">
        <v>509</v>
      </c>
      <c r="B16" t="s">
        <v>513</v>
      </c>
      <c r="C16" t="s">
        <v>511</v>
      </c>
      <c r="D16" t="s">
        <v>552</v>
      </c>
      <c r="E16" s="1" t="s">
        <v>380</v>
      </c>
      <c r="F16" t="str">
        <f>VLOOKUP(PTA[[#This Row],[NOME]],'CADASTRO'!A:K,5,0)</f>
        <v>TECNICO ELETRONICO I</v>
      </c>
      <c r="G16" s="7">
        <v>46220</v>
      </c>
      <c r="H16" s="38">
        <v>730</v>
      </c>
      <c r="I16" s="6" t="str">
        <f ca="1">IF(PTA[[#This Row],[SITUAÇÃO]]="ATIVO",IF(PTA[[#This Row],[CONDIÇÃO]]="N.A.","N.A.",
IF(PTA[[#This Row],[CONDIÇÃO]]="REPROVADO","REPROVADO",IF(PTA[[#This Row],[CONDIÇÃO]]="RECICLADO","HISTORICO",
IF((G16+H16)&gt;(TODAY()),"NO PRAZO", "VENCIDO")))),"N.A.")</f>
        <v>NO PRAZO</v>
      </c>
      <c r="J16" s="14">
        <f>PTA[[#This Row],[TREINADO EM]]+PTA[[#This Row],[VALIDADE]]</f>
        <v>46950</v>
      </c>
      <c r="K16">
        <v>4</v>
      </c>
      <c r="L16" t="s">
        <v>3</v>
      </c>
      <c r="M16" t="str">
        <f>VLOOKUP(PTA[[#This Row],[NOME]],'CADASTRO'!A:K,6,0)</f>
        <v>ATIVO</v>
      </c>
    </row>
    <row r="17" spans="1:13" hidden="1">
      <c r="A17" t="s">
        <v>509</v>
      </c>
      <c r="B17" t="s">
        <v>513</v>
      </c>
      <c r="C17" t="s">
        <v>548</v>
      </c>
      <c r="D17" t="s">
        <v>552</v>
      </c>
      <c r="E17" t="s">
        <v>383</v>
      </c>
      <c r="F17" t="str">
        <f>VLOOKUP(PTA[[#This Row],[NOME]],'CADASTRO'!A:K,5,0)</f>
        <v>TECNICO AUTOMACAO</v>
      </c>
      <c r="G17" s="7">
        <v>43624</v>
      </c>
      <c r="H17" s="38">
        <v>730</v>
      </c>
      <c r="I17" s="6" t="str">
        <f ca="1">IF(PTA[[#This Row],[SITUAÇÃO]]="ATIVO",IF(PTA[[#This Row],[CONDIÇÃO]]="N.A.","N.A.",
IF(PTA[[#This Row],[CONDIÇÃO]]="REPROVADO","REPROVADO",IF(PTA[[#This Row],[CONDIÇÃO]]="RECICLADO","HISTORICO",
IF((G17+H17)&gt;(TODAY()),"NO PRAZO", "VENCIDO")))),"N.A.")</f>
        <v>N.A.</v>
      </c>
      <c r="J17" s="14">
        <f>PTA[[#This Row],[TREINADO EM]]+PTA[[#This Row],[VALIDADE]]</f>
        <v>44354</v>
      </c>
      <c r="K17">
        <v>8</v>
      </c>
      <c r="L17" t="s">
        <v>1</v>
      </c>
      <c r="M17" t="str">
        <f>VLOOKUP(PTA[[#This Row],[NOME]],'CADASTRO'!A:K,6,0)</f>
        <v>ATIVO</v>
      </c>
    </row>
    <row r="18" spans="1:13" hidden="1">
      <c r="A18" t="s">
        <v>509</v>
      </c>
      <c r="B18" t="s">
        <v>513</v>
      </c>
      <c r="C18" t="s">
        <v>548</v>
      </c>
      <c r="D18" t="s">
        <v>552</v>
      </c>
      <c r="E18" t="s">
        <v>390</v>
      </c>
      <c r="F18" t="str">
        <f>VLOOKUP(PTA[[#This Row],[NOME]],'CADASTRO'!A:K,5,0)</f>
        <v>TECNICO ELETRONICO II</v>
      </c>
      <c r="G18" s="8">
        <v>43619</v>
      </c>
      <c r="H18" s="38">
        <v>730</v>
      </c>
      <c r="I18" s="9" t="str">
        <f ca="1">IF(PTA[[#This Row],[SITUAÇÃO]]="ATIVO",IF(PTA[[#This Row],[CONDIÇÃO]]="N.A.","N.A.",
IF(PTA[[#This Row],[CONDIÇÃO]]="REPROVADO","REPROVADO",IF(PTA[[#This Row],[CONDIÇÃO]]="RECICLADO","HISTORICO",
IF((G18+H18)&gt;(TODAY()),"NO PRAZO", "VENCIDO")))),"N.A.")</f>
        <v>HISTORICO</v>
      </c>
      <c r="J18" s="14">
        <f>PTA[[#This Row],[TREINADO EM]]+PTA[[#This Row],[VALIDADE]]</f>
        <v>44349</v>
      </c>
      <c r="K18">
        <v>8</v>
      </c>
      <c r="L18" t="s">
        <v>5</v>
      </c>
      <c r="M18" t="str">
        <f>VLOOKUP(PTA[[#This Row],[NOME]],'CADASTRO'!A:K,6,0)</f>
        <v>ATIVO</v>
      </c>
    </row>
    <row r="19" spans="1:13" hidden="1">
      <c r="A19" t="s">
        <v>509</v>
      </c>
      <c r="B19" t="s">
        <v>510</v>
      </c>
      <c r="C19" t="s">
        <v>511</v>
      </c>
      <c r="D19" t="s">
        <v>552</v>
      </c>
      <c r="E19" t="s">
        <v>390</v>
      </c>
      <c r="F19" t="str">
        <f>VLOOKUP(PTA[[#This Row],[NOME]],'CADASTRO'!A:K,5,0)</f>
        <v>TECNICO ELETRONICO II</v>
      </c>
      <c r="G19" s="8">
        <v>45448</v>
      </c>
      <c r="H19" s="38">
        <v>730</v>
      </c>
      <c r="I19" s="9" t="str">
        <f ca="1">IF(PTA[[#This Row],[SITUAÇÃO]]="ATIVO",IF(PTA[[#This Row],[CONDIÇÃO]]="N.A.","N.A.",
IF(PTA[[#This Row],[CONDIÇÃO]]="REPROVADO","REPROVADO",IF(PTA[[#This Row],[CONDIÇÃO]]="RECICLADO","HISTORICO",
IF((G19+H19)&gt;(TODAY()),"NO PRAZO", "VENCIDO")))),"N.A.")</f>
        <v>HISTORICO</v>
      </c>
      <c r="J19" s="14">
        <f>PTA[[#This Row],[TREINADO EM]]+PTA[[#This Row],[VALIDADE]]</f>
        <v>46178</v>
      </c>
      <c r="K19">
        <v>4</v>
      </c>
      <c r="L19" t="s">
        <v>5</v>
      </c>
      <c r="M19" t="str">
        <f>VLOOKUP(PTA[[#This Row],[NOME]],'CADASTRO'!A:K,6,0)</f>
        <v>ATIVO</v>
      </c>
    </row>
    <row r="20" spans="1:13">
      <c r="A20" t="s">
        <v>509</v>
      </c>
      <c r="B20" t="s">
        <v>513</v>
      </c>
      <c r="C20" t="s">
        <v>511</v>
      </c>
      <c r="D20" t="s">
        <v>552</v>
      </c>
      <c r="E20" s="1" t="s">
        <v>390</v>
      </c>
      <c r="F20" t="str">
        <f>VLOOKUP(PTA[[#This Row],[NOME]],'CADASTRO'!A:K,5,0)</f>
        <v>TECNICO ELETRONICO II</v>
      </c>
      <c r="G20" s="8">
        <v>46220</v>
      </c>
      <c r="H20" s="38">
        <v>730</v>
      </c>
      <c r="I20" s="9" t="str">
        <f ca="1">IF(PTA[[#This Row],[SITUAÇÃO]]="ATIVO",IF(PTA[[#This Row],[CONDIÇÃO]]="N.A.","N.A.",
IF(PTA[[#This Row],[CONDIÇÃO]]="REPROVADO","REPROVADO",IF(PTA[[#This Row],[CONDIÇÃO]]="RECICLADO","HISTORICO",
IF((G20+H20)&gt;(TODAY()),"NO PRAZO", "VENCIDO")))),"N.A.")</f>
        <v>NO PRAZO</v>
      </c>
      <c r="J20" s="14">
        <f>PTA[[#This Row],[TREINADO EM]]+PTA[[#This Row],[VALIDADE]]</f>
        <v>46950</v>
      </c>
      <c r="K20">
        <v>4</v>
      </c>
      <c r="L20" t="s">
        <v>3</v>
      </c>
      <c r="M20" t="str">
        <f>VLOOKUP(PTA[[#This Row],[NOME]],'CADASTRO'!A:K,6,0)</f>
        <v>ATIVO</v>
      </c>
    </row>
    <row r="21" spans="1:13" hidden="1">
      <c r="A21" t="s">
        <v>509</v>
      </c>
      <c r="B21" t="s">
        <v>513</v>
      </c>
      <c r="C21" t="s">
        <v>548</v>
      </c>
      <c r="D21" t="s">
        <v>552</v>
      </c>
      <c r="E21" t="s">
        <v>291</v>
      </c>
      <c r="F21" t="str">
        <f>VLOOKUP(PTA[[#This Row],[NOME]],'CADASTRO'!A:K,5,0)</f>
        <v>OPERADOR INDUSTRIAL III</v>
      </c>
      <c r="G21" s="8">
        <v>43237</v>
      </c>
      <c r="H21" s="38">
        <v>730</v>
      </c>
      <c r="I21" s="9" t="str">
        <f ca="1">IF(PTA[[#This Row],[SITUAÇÃO]]="ATIVO",IF(PTA[[#This Row],[CONDIÇÃO]]="N.A.","N.A.",
IF(PTA[[#This Row],[CONDIÇÃO]]="REPROVADO","REPROVADO",IF(PTA[[#This Row],[CONDIÇÃO]]="RECICLADO","HISTORICO",
IF((G21+H21)&gt;(TODAY()),"NO PRAZO", "VENCIDO")))),"N.A.")</f>
        <v>N.A.</v>
      </c>
      <c r="J21" s="14">
        <f>PTA[[#This Row],[TREINADO EM]]+PTA[[#This Row],[VALIDADE]]</f>
        <v>43967</v>
      </c>
      <c r="K21">
        <v>16</v>
      </c>
      <c r="L21" t="s">
        <v>5</v>
      </c>
      <c r="M21" t="str">
        <f>VLOOKUP(PTA[[#This Row],[NOME]],'CADASTRO'!A:K,6,0)</f>
        <v>DESLIGADO</v>
      </c>
    </row>
    <row r="22" spans="1:13" hidden="1">
      <c r="A22" t="s">
        <v>509</v>
      </c>
      <c r="B22" t="s">
        <v>510</v>
      </c>
      <c r="C22" t="s">
        <v>547</v>
      </c>
      <c r="D22" t="s">
        <v>552</v>
      </c>
      <c r="E22" t="s">
        <v>291</v>
      </c>
      <c r="F22" t="str">
        <f>VLOOKUP(PTA[[#This Row],[NOME]],'CADASTRO'!A:K,5,0)</f>
        <v>OPERADOR INDUSTRIAL III</v>
      </c>
      <c r="G22" s="8">
        <v>45075</v>
      </c>
      <c r="H22" s="38">
        <v>730</v>
      </c>
      <c r="I22" s="9" t="str">
        <f ca="1">IF(PTA[[#This Row],[SITUAÇÃO]]="ATIVO",IF(PTA[[#This Row],[CONDIÇÃO]]="N.A.","N.A.",
IF(PTA[[#This Row],[CONDIÇÃO]]="REPROVADO","REPROVADO",IF(PTA[[#This Row],[CONDIÇÃO]]="RECICLADO","HISTORICO",
IF((G22+H22)&gt;(TODAY()),"NO PRAZO", "VENCIDO")))),"N.A.")</f>
        <v>N.A.</v>
      </c>
      <c r="J22" s="14">
        <f>PTA[[#This Row],[TREINADO EM]]+PTA[[#This Row],[VALIDADE]]</f>
        <v>45805</v>
      </c>
      <c r="K22">
        <v>8</v>
      </c>
      <c r="L22" t="s">
        <v>3</v>
      </c>
      <c r="M22" t="str">
        <f>VLOOKUP(PTA[[#This Row],[NOME]],'CADASTRO'!A:K,6,0)</f>
        <v>DESLIGADO</v>
      </c>
    </row>
    <row r="23" spans="1:13" hidden="1">
      <c r="A23" t="s">
        <v>509</v>
      </c>
      <c r="B23" t="s">
        <v>513</v>
      </c>
      <c r="C23" t="s">
        <v>548</v>
      </c>
      <c r="D23" t="s">
        <v>552</v>
      </c>
      <c r="E23" t="s">
        <v>296</v>
      </c>
      <c r="F23" t="str">
        <f>VLOOKUP(PTA[[#This Row],[NOME]],'CADASTRO'!A:K,5,0)</f>
        <v>TECNICO ELETRONICO II</v>
      </c>
      <c r="G23" s="8">
        <v>43624</v>
      </c>
      <c r="H23" s="38">
        <v>730</v>
      </c>
      <c r="I23" s="9" t="str">
        <f ca="1">IF(PTA[[#This Row],[SITUAÇÃO]]="ATIVO",IF(PTA[[#This Row],[CONDIÇÃO]]="N.A.","N.A.",
IF(PTA[[#This Row],[CONDIÇÃO]]="REPROVADO","REPROVADO",IF(PTA[[#This Row],[CONDIÇÃO]]="RECICLADO","HISTORICO",
IF((G23+H23)&gt;(TODAY()),"NO PRAZO", "VENCIDO")))),"N.A.")</f>
        <v>N.A.</v>
      </c>
      <c r="J23" s="14">
        <f>PTA[[#This Row],[TREINADO EM]]+PTA[[#This Row],[VALIDADE]]</f>
        <v>44354</v>
      </c>
      <c r="K23">
        <v>8</v>
      </c>
      <c r="L23" t="s">
        <v>5</v>
      </c>
      <c r="M23" t="str">
        <f>VLOOKUP(PTA[[#This Row],[NOME]],'CADASTRO'!A:K,6,0)</f>
        <v>DESLIGADO</v>
      </c>
    </row>
    <row r="24" spans="1:13" hidden="1">
      <c r="A24" t="s">
        <v>509</v>
      </c>
      <c r="B24" t="s">
        <v>513</v>
      </c>
      <c r="C24" t="s">
        <v>511</v>
      </c>
      <c r="D24" t="s">
        <v>552</v>
      </c>
      <c r="E24" t="s">
        <v>296</v>
      </c>
      <c r="F24" t="str">
        <f>VLOOKUP(PTA[[#This Row],[NOME]],'CADASTRO'!A:K,5,0)</f>
        <v>TECNICO ELETRONICO II</v>
      </c>
      <c r="G24" s="26">
        <v>46076</v>
      </c>
      <c r="H24" s="38">
        <v>730</v>
      </c>
      <c r="I24" s="9" t="str">
        <f ca="1">IF(PTA[[#This Row],[SITUAÇÃO]]="ATIVO",IF(PTA[[#This Row],[CONDIÇÃO]]="N.A.","N.A.",
IF(PTA[[#This Row],[CONDIÇÃO]]="REPROVADO","REPROVADO",IF(PTA[[#This Row],[CONDIÇÃO]]="RECICLADO","HISTORICO",
IF((G24+H24)&gt;(TODAY()),"NO PRAZO", "VENCIDO")))),"N.A.")</f>
        <v>N.A.</v>
      </c>
      <c r="J24" s="14">
        <f>PTA[[#This Row],[TREINADO EM]]+PTA[[#This Row],[VALIDADE]]</f>
        <v>46806</v>
      </c>
      <c r="K24">
        <v>4</v>
      </c>
      <c r="L24" t="s">
        <v>3</v>
      </c>
      <c r="M24" t="str">
        <f>VLOOKUP(PTA[[#This Row],[NOME]],'CADASTRO'!A:K,6,0)</f>
        <v>DESLIGADO</v>
      </c>
    </row>
    <row r="25" spans="1:13" hidden="1">
      <c r="A25" t="s">
        <v>509</v>
      </c>
      <c r="B25" t="s">
        <v>510</v>
      </c>
      <c r="C25" t="s">
        <v>547</v>
      </c>
      <c r="D25" t="s">
        <v>552</v>
      </c>
      <c r="E25" t="s">
        <v>160</v>
      </c>
      <c r="F25" t="str">
        <f>VLOOKUP(PTA[[#This Row],[NOME]],'CADASTRO'!A:K,5,0)</f>
        <v>TECNICO ELETRONICO II</v>
      </c>
      <c r="G25" s="26">
        <v>45075</v>
      </c>
      <c r="H25" s="38">
        <v>730</v>
      </c>
      <c r="I25" s="9" t="str">
        <f ca="1">IF(PTA[[#This Row],[SITUAÇÃO]]="ATIVO",IF(PTA[[#This Row],[CONDIÇÃO]]="N.A.","N.A.",
IF(PTA[[#This Row],[CONDIÇÃO]]="REPROVADO","REPROVADO",IF(PTA[[#This Row],[CONDIÇÃO]]="RECICLADO","HISTORICO",
IF((G25+H25)&gt;(TODAY()),"NO PRAZO", "VENCIDO")))),"N.A.")</f>
        <v>N.A.</v>
      </c>
      <c r="J25" s="14">
        <f>PTA[[#This Row],[TREINADO EM]]+PTA[[#This Row],[VALIDADE]]</f>
        <v>45805</v>
      </c>
      <c r="K25">
        <v>8</v>
      </c>
      <c r="L25" t="s">
        <v>3</v>
      </c>
      <c r="M25" t="str">
        <f>VLOOKUP(PTA[[#This Row],[NOME]],'CADASTRO'!A:K,6,0)</f>
        <v>DESLIGADO</v>
      </c>
    </row>
    <row r="26" spans="1:13" hidden="1">
      <c r="A26" t="s">
        <v>509</v>
      </c>
      <c r="B26" t="s">
        <v>513</v>
      </c>
      <c r="C26" t="s">
        <v>548</v>
      </c>
      <c r="D26" t="s">
        <v>552</v>
      </c>
      <c r="E26" t="s">
        <v>400</v>
      </c>
      <c r="F26" t="str">
        <f>VLOOKUP(PTA[[#This Row],[NOME]],'CADASTRO'!A:K,5,0)</f>
        <v>TECNICO MECANICO III</v>
      </c>
      <c r="G26" s="26">
        <v>43624</v>
      </c>
      <c r="H26" s="38">
        <v>730</v>
      </c>
      <c r="I26" s="6" t="str">
        <f ca="1">IF(PTA[[#This Row],[SITUAÇÃO]]="ATIVO",IF(PTA[[#This Row],[CONDIÇÃO]]="N.A.","N.A.",
IF(PTA[[#This Row],[CONDIÇÃO]]="REPROVADO","REPROVADO",IF(PTA[[#This Row],[CONDIÇÃO]]="RECICLADO","HISTORICO",
IF((G26+H26)&gt;(TODAY()),"NO PRAZO", "VENCIDO")))),"N.A.")</f>
        <v>HISTORICO</v>
      </c>
      <c r="J26" s="14">
        <f>PTA[[#This Row],[TREINADO EM]]+PTA[[#This Row],[VALIDADE]]</f>
        <v>44354</v>
      </c>
      <c r="K26">
        <v>8</v>
      </c>
      <c r="L26" t="s">
        <v>5</v>
      </c>
      <c r="M26" t="str">
        <f>VLOOKUP(PTA[[#This Row],[NOME]],'CADASTRO'!A:K,6,0)</f>
        <v>ATIVO</v>
      </c>
    </row>
    <row r="27" spans="1:13" hidden="1">
      <c r="A27" t="s">
        <v>509</v>
      </c>
      <c r="B27" t="s">
        <v>510</v>
      </c>
      <c r="C27" t="s">
        <v>511</v>
      </c>
      <c r="D27" t="s">
        <v>552</v>
      </c>
      <c r="E27" t="s">
        <v>400</v>
      </c>
      <c r="F27" t="str">
        <f>VLOOKUP(PTA[[#This Row],[NOME]],'CADASTRO'!A:K,5,0)</f>
        <v>TECNICO MECANICO III</v>
      </c>
      <c r="G27" s="26">
        <v>45448</v>
      </c>
      <c r="H27" s="38">
        <v>730</v>
      </c>
      <c r="I27" s="9" t="str">
        <f ca="1">IF(PTA[[#This Row],[SITUAÇÃO]]="ATIVO",IF(PTA[[#This Row],[CONDIÇÃO]]="N.A.","N.A.",
IF(PTA[[#This Row],[CONDIÇÃO]]="REPROVADO","REPROVADO",IF(PTA[[#This Row],[CONDIÇÃO]]="RECICLADO","HISTORICO",
IF((G27+H27)&gt;(TODAY()),"NO PRAZO", "VENCIDO")))),"N.A.")</f>
        <v>HISTORICO</v>
      </c>
      <c r="J27" s="14">
        <f>PTA[[#This Row],[TREINADO EM]]+PTA[[#This Row],[VALIDADE]]</f>
        <v>46178</v>
      </c>
      <c r="K27">
        <v>4</v>
      </c>
      <c r="L27" t="s">
        <v>5</v>
      </c>
      <c r="M27" t="str">
        <f>VLOOKUP(PTA[[#This Row],[NOME]],'CADASTRO'!A:K,6,0)</f>
        <v>ATIVO</v>
      </c>
    </row>
    <row r="28" spans="1:13">
      <c r="A28" t="s">
        <v>509</v>
      </c>
      <c r="B28" t="s">
        <v>513</v>
      </c>
      <c r="C28" t="s">
        <v>511</v>
      </c>
      <c r="D28" t="s">
        <v>552</v>
      </c>
      <c r="E28" s="1" t="s">
        <v>400</v>
      </c>
      <c r="F28" t="str">
        <f>VLOOKUP(PTA[[#This Row],[NOME]],'CADASTRO'!A:K,5,0)</f>
        <v>TECNICO MECANICO III</v>
      </c>
      <c r="G28" s="26">
        <v>46220</v>
      </c>
      <c r="H28" s="38">
        <v>730</v>
      </c>
      <c r="I28" s="9" t="str">
        <f ca="1">IF(PTA[[#This Row],[SITUAÇÃO]]="ATIVO",IF(PTA[[#This Row],[CONDIÇÃO]]="N.A.","N.A.",
IF(PTA[[#This Row],[CONDIÇÃO]]="REPROVADO","REPROVADO",IF(PTA[[#This Row],[CONDIÇÃO]]="RECICLADO","HISTORICO",
IF((G28+H28)&gt;(TODAY()),"NO PRAZO", "VENCIDO")))),"N.A.")</f>
        <v>NO PRAZO</v>
      </c>
      <c r="J28" s="14">
        <f>PTA[[#This Row],[TREINADO EM]]+PTA[[#This Row],[VALIDADE]]</f>
        <v>46950</v>
      </c>
      <c r="K28">
        <v>4</v>
      </c>
      <c r="L28" t="s">
        <v>3</v>
      </c>
      <c r="M28" t="str">
        <f>VLOOKUP(PTA[[#This Row],[NOME]],'CADASTRO'!A:K,6,0)</f>
        <v>ATIVO</v>
      </c>
    </row>
    <row r="29" spans="1:13" hidden="1">
      <c r="A29" t="s">
        <v>509</v>
      </c>
      <c r="B29" t="s">
        <v>513</v>
      </c>
      <c r="C29" t="s">
        <v>548</v>
      </c>
      <c r="D29" t="s">
        <v>552</v>
      </c>
      <c r="E29" t="s">
        <v>401</v>
      </c>
      <c r="F29" t="str">
        <f>VLOOKUP(PTA[[#This Row],[NOME]],'CADASTRO'!A:K,5,0)</f>
        <v>TECNICO MECANICO I</v>
      </c>
      <c r="G29" s="41">
        <v>43235</v>
      </c>
      <c r="H29" s="38">
        <v>730</v>
      </c>
      <c r="I29" s="42" t="str">
        <f ca="1">IF(PTA[[#This Row],[SITUAÇÃO]]="ATIVO",IF(PTA[[#This Row],[CONDIÇÃO]]="N.A.","N.A.",
IF(PTA[[#This Row],[CONDIÇÃO]]="REPROVADO","REPROVADO",IF(PTA[[#This Row],[CONDIÇÃO]]="RECICLADO","HISTORICO",
IF((G29+H29)&gt;(TODAY()),"NO PRAZO", "VENCIDO")))),"N.A.")</f>
        <v>N.A.</v>
      </c>
      <c r="J29" s="14">
        <f>PTA[[#This Row],[TREINADO EM]]+PTA[[#This Row],[VALIDADE]]</f>
        <v>43965</v>
      </c>
      <c r="K29">
        <v>16</v>
      </c>
      <c r="L29" t="s">
        <v>1</v>
      </c>
      <c r="M29" t="str">
        <f>VLOOKUP(PTA[[#This Row],[NOME]],'CADASTRO'!A:K,6,0)</f>
        <v>ATIVO</v>
      </c>
    </row>
    <row r="30" spans="1:13" hidden="1">
      <c r="A30" t="s">
        <v>509</v>
      </c>
      <c r="B30" t="s">
        <v>513</v>
      </c>
      <c r="C30" t="s">
        <v>511</v>
      </c>
      <c r="D30" t="s">
        <v>552</v>
      </c>
      <c r="E30" s="1" t="s">
        <v>150</v>
      </c>
      <c r="F30" t="str">
        <f>VLOOKUP(PTA[[#This Row],[NOME]],'CADASTRO'!A:K,5,0)</f>
        <v>TECNICO MECANICO II</v>
      </c>
      <c r="G30" s="41">
        <v>46220</v>
      </c>
      <c r="H30" s="38">
        <v>730</v>
      </c>
      <c r="I30" s="42" t="str">
        <f ca="1">IF(PTA[[#This Row],[SITUAÇÃO]]="ATIVO",IF(PTA[[#This Row],[CONDIÇÃO]]="N.A.","N.A.",
IF(PTA[[#This Row],[CONDIÇÃO]]="REPROVADO","REPROVADO",IF(PTA[[#This Row],[CONDIÇÃO]]="RECICLADO","HISTORICO",
IF((G30+H30)&gt;(TODAY()),"NO PRAZO", "VENCIDO")))),"N.A.")</f>
        <v>N.A.</v>
      </c>
      <c r="J30" s="14">
        <f>PTA[[#This Row],[TREINADO EM]]+PTA[[#This Row],[VALIDADE]]</f>
        <v>46950</v>
      </c>
      <c r="K30">
        <v>4</v>
      </c>
      <c r="L30" t="s">
        <v>3</v>
      </c>
      <c r="M30" t="str">
        <f>VLOOKUP(PTA[[#This Row],[NOME]],'CADASTRO'!A:K,6,0)</f>
        <v>DESLIGADO</v>
      </c>
    </row>
    <row r="31" spans="1:13" hidden="1">
      <c r="A31" t="s">
        <v>509</v>
      </c>
      <c r="B31" t="s">
        <v>513</v>
      </c>
      <c r="C31" t="s">
        <v>548</v>
      </c>
      <c r="D31" t="s">
        <v>552</v>
      </c>
      <c r="E31" t="s">
        <v>419</v>
      </c>
      <c r="F31" t="str">
        <f>VLOOKUP(PTA[[#This Row],[NOME]],'CADASTRO'!A:K,5,0)</f>
        <v>OPERADOR INDUSTRIAL II</v>
      </c>
      <c r="G31" s="41">
        <v>43237</v>
      </c>
      <c r="H31" s="38">
        <v>730</v>
      </c>
      <c r="I31" s="42" t="str">
        <f ca="1">IF(PTA[[#This Row],[SITUAÇÃO]]="ATIVO",IF(PTA[[#This Row],[CONDIÇÃO]]="N.A.","N.A.",
IF(PTA[[#This Row],[CONDIÇÃO]]="REPROVADO","REPROVADO",IF(PTA[[#This Row],[CONDIÇÃO]]="RECICLADO","HISTORICO",
IF((G31+H31)&gt;(TODAY()),"NO PRAZO", "VENCIDO")))),"N.A.")</f>
        <v>N.A.</v>
      </c>
      <c r="J31" s="14">
        <f>PTA[[#This Row],[TREINADO EM]]+PTA[[#This Row],[VALIDADE]]</f>
        <v>43967</v>
      </c>
      <c r="K31">
        <v>16</v>
      </c>
      <c r="L31" t="s">
        <v>1</v>
      </c>
      <c r="M31" t="str">
        <f>VLOOKUP(PTA[[#This Row],[NOME]],'CADASTRO'!A:K,6,0)</f>
        <v>ATIVO</v>
      </c>
    </row>
    <row r="32" spans="1:13" hidden="1">
      <c r="A32" t="s">
        <v>509</v>
      </c>
      <c r="B32" t="s">
        <v>510</v>
      </c>
      <c r="C32" t="s">
        <v>547</v>
      </c>
      <c r="D32" t="s">
        <v>552</v>
      </c>
      <c r="E32" t="s">
        <v>338</v>
      </c>
      <c r="F32" t="str">
        <f>VLOOKUP(PTA[[#This Row],[NOME]],'CADASTRO'!A:K,5,0)</f>
        <v>LIDER DE TURNO</v>
      </c>
      <c r="G32" s="41">
        <v>45075</v>
      </c>
      <c r="H32" s="38">
        <v>730</v>
      </c>
      <c r="I32" s="42" t="str">
        <f ca="1">IF(PTA[[#This Row],[SITUAÇÃO]]="ATIVO",IF(PTA[[#This Row],[CONDIÇÃO]]="N.A.","N.A.",
IF(PTA[[#This Row],[CONDIÇÃO]]="REPROVADO","REPROVADO",IF(PTA[[#This Row],[CONDIÇÃO]]="RECICLADO","HISTORICO",
IF((G32+H32)&gt;(TODAY()),"NO PRAZO", "VENCIDO")))),"N.A.")</f>
        <v>N.A.</v>
      </c>
      <c r="J32" s="14">
        <f>PTA[[#This Row],[TREINADO EM]]+PTA[[#This Row],[VALIDADE]]</f>
        <v>45805</v>
      </c>
      <c r="K32">
        <v>8</v>
      </c>
      <c r="L32" t="s">
        <v>1</v>
      </c>
      <c r="M32" t="str">
        <f>VLOOKUP(PTA[[#This Row],[NOME]],'CADASTRO'!A:K,6,0)</f>
        <v>ATIVO</v>
      </c>
    </row>
    <row r="33" spans="1:13" hidden="1">
      <c r="A33" t="s">
        <v>509</v>
      </c>
      <c r="B33" t="s">
        <v>513</v>
      </c>
      <c r="C33" t="s">
        <v>548</v>
      </c>
      <c r="D33" t="s">
        <v>552</v>
      </c>
      <c r="E33" t="s">
        <v>111</v>
      </c>
      <c r="F33" t="str">
        <f>VLOOKUP(PTA[[#This Row],[NOME]],'CADASTRO'!A:K,5,0)</f>
        <v>TECNICO MECANICO II</v>
      </c>
      <c r="G33" s="41">
        <v>43235</v>
      </c>
      <c r="H33" s="38">
        <v>730</v>
      </c>
      <c r="I33" s="42" t="str">
        <f ca="1">IF(PTA[[#This Row],[SITUAÇÃO]]="ATIVO",IF(PTA[[#This Row],[CONDIÇÃO]]="N.A.","N.A.",
IF(PTA[[#This Row],[CONDIÇÃO]]="REPROVADO","REPROVADO",IF(PTA[[#This Row],[CONDIÇÃO]]="RECICLADO","HISTORICO",
IF((G33+H33)&gt;(TODAY()),"NO PRAZO", "VENCIDO")))),"N.A.")</f>
        <v>N.A.</v>
      </c>
      <c r="J33" s="14">
        <f>PTA[[#This Row],[TREINADO EM]]+PTA[[#This Row],[VALIDADE]]</f>
        <v>43965</v>
      </c>
      <c r="K33">
        <v>16</v>
      </c>
      <c r="L33" t="s">
        <v>1</v>
      </c>
      <c r="M33" t="str">
        <f>VLOOKUP(PTA[[#This Row],[NOME]],'CADASTRO'!A:K,6,0)</f>
        <v>DESLIGADO</v>
      </c>
    </row>
    <row r="34" spans="1:13" hidden="1">
      <c r="A34" t="s">
        <v>509</v>
      </c>
      <c r="B34" t="s">
        <v>513</v>
      </c>
      <c r="C34" t="s">
        <v>548</v>
      </c>
      <c r="D34" t="s">
        <v>552</v>
      </c>
      <c r="E34" t="s">
        <v>107</v>
      </c>
      <c r="F34" t="str">
        <f>VLOOKUP(PTA[[#This Row],[NOME]],'CADASTRO'!A:K,5,0)</f>
        <v>TECNICO MECANICO II</v>
      </c>
      <c r="G34" s="41">
        <v>43619</v>
      </c>
      <c r="H34" s="38">
        <v>730</v>
      </c>
      <c r="I34" s="42" t="str">
        <f ca="1">IF(PTA[[#This Row],[SITUAÇÃO]]="ATIVO",IF(PTA[[#This Row],[CONDIÇÃO]]="N.A.","N.A.",
IF(PTA[[#This Row],[CONDIÇÃO]]="REPROVADO","REPROVADO",IF(PTA[[#This Row],[CONDIÇÃO]]="RECICLADO","HISTORICO",
IF((G34+H34)&gt;(TODAY()),"NO PRAZO", "VENCIDO")))),"N.A.")</f>
        <v>N.A.</v>
      </c>
      <c r="J34" s="14">
        <f>PTA[[#This Row],[TREINADO EM]]+PTA[[#This Row],[VALIDADE]]</f>
        <v>44349</v>
      </c>
      <c r="K34">
        <v>8</v>
      </c>
      <c r="L34" t="s">
        <v>3</v>
      </c>
      <c r="M34" t="str">
        <f>VLOOKUP(PTA[[#This Row],[NOME]],'CADASTRO'!A:K,6,0)</f>
        <v>DESLIGADO</v>
      </c>
    </row>
    <row r="35" spans="1:13" hidden="1">
      <c r="A35" t="s">
        <v>509</v>
      </c>
      <c r="B35" t="s">
        <v>513</v>
      </c>
      <c r="C35" t="s">
        <v>548</v>
      </c>
      <c r="D35" t="s">
        <v>552</v>
      </c>
      <c r="E35" t="s">
        <v>436</v>
      </c>
      <c r="F35" t="str">
        <f>VLOOKUP(PTA[[#This Row],[NOME]],'CADASTRO'!A:K,5,0)</f>
        <v>TECNICO ELETRONICO II</v>
      </c>
      <c r="G35" s="41">
        <v>43622</v>
      </c>
      <c r="H35" s="38">
        <v>730</v>
      </c>
      <c r="I35" s="42" t="str">
        <f ca="1">IF(PTA[[#This Row],[SITUAÇÃO]]="ATIVO",IF(PTA[[#This Row],[CONDIÇÃO]]="N.A.","N.A.",
IF(PTA[[#This Row],[CONDIÇÃO]]="REPROVADO","REPROVADO",IF(PTA[[#This Row],[CONDIÇÃO]]="RECICLADO","HISTORICO",
IF((G35+H35)&gt;(TODAY()),"NO PRAZO", "VENCIDO")))),"N.A.")</f>
        <v>HISTORICO</v>
      </c>
      <c r="J35" s="14">
        <f>PTA[[#This Row],[TREINADO EM]]+PTA[[#This Row],[VALIDADE]]</f>
        <v>44352</v>
      </c>
      <c r="K35">
        <v>8</v>
      </c>
      <c r="L35" t="s">
        <v>5</v>
      </c>
      <c r="M35" t="str">
        <f>VLOOKUP(PTA[[#This Row],[NOME]],'CADASTRO'!A:K,6,0)</f>
        <v>ATIVO</v>
      </c>
    </row>
    <row r="36" spans="1:13" hidden="1">
      <c r="A36" t="s">
        <v>509</v>
      </c>
      <c r="B36" t="s">
        <v>510</v>
      </c>
      <c r="C36" t="s">
        <v>511</v>
      </c>
      <c r="D36" t="s">
        <v>552</v>
      </c>
      <c r="E36" t="s">
        <v>436</v>
      </c>
      <c r="F36" t="str">
        <f>VLOOKUP(PTA[[#This Row],[NOME]],'CADASTRO'!A:K,5,0)</f>
        <v>TECNICO ELETRONICO II</v>
      </c>
      <c r="G36" s="41">
        <v>45454</v>
      </c>
      <c r="H36" s="38">
        <v>730</v>
      </c>
      <c r="I36" s="42" t="str">
        <f ca="1">IF(PTA[[#This Row],[SITUAÇÃO]]="ATIVO",IF(PTA[[#This Row],[CONDIÇÃO]]="N.A.","N.A.",
IF(PTA[[#This Row],[CONDIÇÃO]]="REPROVADO","REPROVADO",IF(PTA[[#This Row],[CONDIÇÃO]]="RECICLADO","HISTORICO",
IF((G36+H36)&gt;(TODAY()),"NO PRAZO", "VENCIDO")))),"N.A.")</f>
        <v>VENCIDO</v>
      </c>
      <c r="J36" s="14">
        <f>PTA[[#This Row],[TREINADO EM]]+PTA[[#This Row],[VALIDADE]]</f>
        <v>46184</v>
      </c>
      <c r="K36">
        <v>4</v>
      </c>
      <c r="L36" t="s">
        <v>3</v>
      </c>
      <c r="M36" t="str">
        <f>VLOOKUP(PTA[[#This Row],[NOME]],'CADASTRO'!A:K,6,0)</f>
        <v>ATIVO</v>
      </c>
    </row>
    <row r="37" spans="1:13" hidden="1">
      <c r="A37" t="s">
        <v>509</v>
      </c>
      <c r="B37" t="s">
        <v>513</v>
      </c>
      <c r="C37" t="s">
        <v>548</v>
      </c>
      <c r="D37" t="s">
        <v>552</v>
      </c>
      <c r="E37" t="s">
        <v>444</v>
      </c>
      <c r="F37" t="str">
        <f>VLOOKUP(PTA[[#This Row],[NOME]],'CADASTRO'!A:K,5,0)</f>
        <v>TECNICO MECANICO II</v>
      </c>
      <c r="G37" s="41">
        <v>43237</v>
      </c>
      <c r="H37" s="38">
        <v>730</v>
      </c>
      <c r="I37" s="42" t="str">
        <f ca="1">IF(PTA[[#This Row],[SITUAÇÃO]]="ATIVO",IF(PTA[[#This Row],[CONDIÇÃO]]="N.A.","N.A.",
IF(PTA[[#This Row],[CONDIÇÃO]]="REPROVADO","REPROVADO",IF(PTA[[#This Row],[CONDIÇÃO]]="RECICLADO","HISTORICO",
IF((G37+H37)&gt;(TODAY()),"NO PRAZO", "VENCIDO")))),"N.A.")</f>
        <v>N.A.</v>
      </c>
      <c r="J37" s="14">
        <f>PTA[[#This Row],[TREINADO EM]]+PTA[[#This Row],[VALIDADE]]</f>
        <v>43967</v>
      </c>
      <c r="K37">
        <v>16</v>
      </c>
      <c r="L37" t="s">
        <v>1</v>
      </c>
      <c r="M37" t="str">
        <f>VLOOKUP(PTA[[#This Row],[NOME]],'CADASTRO'!A:K,6,0)</f>
        <v>ATIVO</v>
      </c>
    </row>
    <row r="38" spans="1:13">
      <c r="A38" t="s">
        <v>509</v>
      </c>
      <c r="B38" t="s">
        <v>513</v>
      </c>
      <c r="C38" t="s">
        <v>511</v>
      </c>
      <c r="D38" t="s">
        <v>552</v>
      </c>
      <c r="E38" s="1" t="s">
        <v>458</v>
      </c>
      <c r="F38" t="str">
        <f>VLOOKUP(PTA[[#This Row],[NOME]],'CADASTRO'!A:K,5,0)</f>
        <v>TECNICO MECANICO II</v>
      </c>
      <c r="G38" s="41">
        <v>46220</v>
      </c>
      <c r="H38" s="38">
        <v>730</v>
      </c>
      <c r="I38" s="42" t="str">
        <f ca="1">IF(PTA[[#This Row],[SITUAÇÃO]]="ATIVO",IF(PTA[[#This Row],[CONDIÇÃO]]="N.A.","N.A.",
IF(PTA[[#This Row],[CONDIÇÃO]]="REPROVADO","REPROVADO",IF(PTA[[#This Row],[CONDIÇÃO]]="RECICLADO","HISTORICO",
IF((G38+H38)&gt;(TODAY()),"NO PRAZO", "VENCIDO")))),"N.A.")</f>
        <v>NO PRAZO</v>
      </c>
      <c r="J38" s="14">
        <f>PTA[[#This Row],[TREINADO EM]]+PTA[[#This Row],[VALIDADE]]</f>
        <v>46950</v>
      </c>
      <c r="K38">
        <v>4</v>
      </c>
      <c r="L38" t="s">
        <v>3</v>
      </c>
      <c r="M38" t="str">
        <f>VLOOKUP(PTA[[#This Row],[NOME]],'CADASTRO'!A:K,6,0)</f>
        <v>ATIVO</v>
      </c>
    </row>
    <row r="39" spans="1:13">
      <c r="A39" t="s">
        <v>509</v>
      </c>
      <c r="B39" t="s">
        <v>513</v>
      </c>
      <c r="C39" t="s">
        <v>511</v>
      </c>
      <c r="D39" t="s">
        <v>552</v>
      </c>
      <c r="E39" t="s">
        <v>449</v>
      </c>
      <c r="F39" t="str">
        <f>VLOOKUP(PTA[[#This Row],[NOME]],'CADASTRO'!A:K,5,0)</f>
        <v>TECNICO ELETRONICO II</v>
      </c>
      <c r="G39" s="41">
        <v>46076</v>
      </c>
      <c r="H39" s="38">
        <v>730</v>
      </c>
      <c r="I39" s="42" t="str">
        <f ca="1">IF(PTA[[#This Row],[SITUAÇÃO]]="ATIVO",IF(PTA[[#This Row],[CONDIÇÃO]]="N.A.","N.A.",
IF(PTA[[#This Row],[CONDIÇÃO]]="REPROVADO","REPROVADO",IF(PTA[[#This Row],[CONDIÇÃO]]="RECICLADO","HISTORICO",
IF((G39+H39)&gt;(TODAY()),"NO PRAZO", "VENCIDO")))),"N.A.")</f>
        <v>NO PRAZO</v>
      </c>
      <c r="J39" s="14">
        <f>PTA[[#This Row],[TREINADO EM]]+PTA[[#This Row],[VALIDADE]]</f>
        <v>46806</v>
      </c>
      <c r="K39">
        <v>4</v>
      </c>
      <c r="L39" t="s">
        <v>3</v>
      </c>
      <c r="M39" t="str">
        <f>VLOOKUP(PTA[[#This Row],[NOME]],'CADASTRO'!A:K,6,0)</f>
        <v>ATIVO</v>
      </c>
    </row>
  </sheetData>
  <sheetProtection sort="0" autoFilter="0"/>
  <conditionalFormatting sqref="E23">
    <cfRule type="duplicateValues" dxfId="973" priority="1"/>
    <cfRule type="duplicateValues" dxfId="972" priority="2"/>
  </conditionalFormatting>
  <conditionalFormatting sqref="I2:I39">
    <cfRule type="cellIs" dxfId="971" priority="3" operator="equal">
      <formula>"HISTORICO"</formula>
    </cfRule>
    <cfRule type="cellIs" dxfId="970" priority="4" operator="equal">
      <formula>"REPROVADO"</formula>
    </cfRule>
  </conditionalFormatting>
  <conditionalFormatting sqref="I2:J39">
    <cfRule type="cellIs" dxfId="969" priority="5" stopIfTrue="1" operator="equal">
      <formula>"N.A."</formula>
    </cfRule>
    <cfRule type="cellIs" dxfId="968" priority="6" stopIfTrue="1" operator="equal">
      <formula>"NO PRAZO"</formula>
    </cfRule>
    <cfRule type="cellIs" dxfId="967" priority="7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7456CD-2058-4FA8-85E4-DEFC8DAB0B44}">
          <x14:formula1>
            <xm:f>'BASE '!$A$2:$A$6</xm:f>
          </x14:formula1>
          <xm:sqref>L2:L39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D2B5-13D4-49D5-9A9A-3B84BB946FA9}">
  <sheetPr codeName="Planilha4">
    <tabColor rgb="FFC00000"/>
  </sheetPr>
  <dimension ref="A1:M16"/>
  <sheetViews>
    <sheetView zoomScale="70" zoomScaleNormal="70" workbookViewId="0">
      <selection activeCell="F11" sqref="F11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1" bestFit="1" customWidth="1"/>
    <col min="4" max="4" width="79.28515625" bestFit="1" customWidth="1"/>
    <col min="5" max="5" width="40.28515625" bestFit="1" customWidth="1"/>
    <col min="6" max="6" width="34.285156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553</v>
      </c>
      <c r="C2" t="s">
        <v>554</v>
      </c>
      <c r="D2" t="s">
        <v>555</v>
      </c>
      <c r="E2" t="s">
        <v>199</v>
      </c>
      <c r="F2" t="str">
        <f>VLOOKUP(NR20.INFLAMAVEIS[[#This Row],[NOME]],'CADASTRO'!A:K,5,0)</f>
        <v>TECNICO ELETRONICO II</v>
      </c>
      <c r="G2" s="26">
        <v>45621</v>
      </c>
      <c r="H2" s="38">
        <v>1095</v>
      </c>
      <c r="I2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IF((G2+H2)&gt;(TODAY()),"NO PRAZO", "VENCIDO")))),"N.A.")</f>
        <v>N.A.</v>
      </c>
      <c r="J2" s="14">
        <f>NR20.INFLAMAVEIS[[#This Row],[TREINADO EM]]+NR20.INFLAMAVEIS[[#This Row],[VALIDADE]]</f>
        <v>46716</v>
      </c>
      <c r="K2">
        <v>6</v>
      </c>
      <c r="L2" t="s">
        <v>3</v>
      </c>
      <c r="M2" t="str">
        <f>VLOOKUP(NR20.INFLAMAVEIS[[#This Row],[NOME]],'CADASTRO'!A:K,6,0)</f>
        <v>DESLIGADO</v>
      </c>
    </row>
    <row r="3" spans="1:13">
      <c r="A3" t="s">
        <v>509</v>
      </c>
      <c r="B3" t="s">
        <v>553</v>
      </c>
      <c r="C3" t="s">
        <v>554</v>
      </c>
      <c r="D3" t="s">
        <v>555</v>
      </c>
      <c r="E3" t="s">
        <v>346</v>
      </c>
      <c r="F3" t="str">
        <f>VLOOKUP(NR20.INFLAMAVEIS[[#This Row],[NOME]],'CADASTRO'!A:K,5,0)</f>
        <v>Almoxarife</v>
      </c>
      <c r="G3" s="26">
        <v>45621</v>
      </c>
      <c r="H3" s="38">
        <v>1095</v>
      </c>
      <c r="I3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IF((G3+H3)&gt;(TODAY()),"NO PRAZO", "VENCIDO")))),"N.A.")</f>
        <v>NO PRAZO</v>
      </c>
      <c r="J3" s="14">
        <f>NR20.INFLAMAVEIS[[#This Row],[TREINADO EM]]+NR20.INFLAMAVEIS[[#This Row],[VALIDADE]]</f>
        <v>46716</v>
      </c>
      <c r="K3">
        <v>6</v>
      </c>
      <c r="L3" t="s">
        <v>3</v>
      </c>
      <c r="M3" t="str">
        <f>VLOOKUP(NR20.INFLAMAVEIS[[#This Row],[NOME]],'CADASTRO'!A:K,6,0)</f>
        <v>ATIVO</v>
      </c>
    </row>
    <row r="4" spans="1:13">
      <c r="A4" t="s">
        <v>509</v>
      </c>
      <c r="B4" t="s">
        <v>553</v>
      </c>
      <c r="C4" t="s">
        <v>554</v>
      </c>
      <c r="D4" t="s">
        <v>555</v>
      </c>
      <c r="E4" t="s">
        <v>369</v>
      </c>
      <c r="F4" t="str">
        <f>VLOOKUP(NR20.INFLAMAVEIS[[#This Row],[NOME]],'CADASTRO'!A:K,5,0)</f>
        <v>TECNICO ELETRONICO III</v>
      </c>
      <c r="G4" s="26">
        <v>45621</v>
      </c>
      <c r="H4" s="38">
        <v>1095</v>
      </c>
      <c r="I4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IF((G4+H4)&gt;(TODAY()),"NO PRAZO", "VENCIDO")))),"N.A.")</f>
        <v>NO PRAZO</v>
      </c>
      <c r="J4" s="14">
        <f>NR20.INFLAMAVEIS[[#This Row],[TREINADO EM]]+NR20.INFLAMAVEIS[[#This Row],[VALIDADE]]</f>
        <v>46716</v>
      </c>
      <c r="K4">
        <v>6</v>
      </c>
      <c r="L4" t="s">
        <v>3</v>
      </c>
      <c r="M4" t="str">
        <f>VLOOKUP(NR20.INFLAMAVEIS[[#This Row],[NOME]],'CADASTRO'!A:K,6,0)</f>
        <v>ATIVO</v>
      </c>
    </row>
    <row r="5" spans="1:13">
      <c r="A5" t="s">
        <v>509</v>
      </c>
      <c r="B5" t="s">
        <v>553</v>
      </c>
      <c r="C5" t="s">
        <v>554</v>
      </c>
      <c r="D5" t="s">
        <v>555</v>
      </c>
      <c r="E5" t="s">
        <v>390</v>
      </c>
      <c r="F5" t="str">
        <f>VLOOKUP(NR20.INFLAMAVEIS[[#This Row],[NOME]],'CADASTRO'!A:K,5,0)</f>
        <v>TECNICO ELETRONICO II</v>
      </c>
      <c r="G5" s="26">
        <v>45621</v>
      </c>
      <c r="H5" s="38">
        <v>1095</v>
      </c>
      <c r="I5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IF((G5+H5)&gt;(TODAY()),"NO PRAZO", "VENCIDO")))),"N.A.")</f>
        <v>NO PRAZO</v>
      </c>
      <c r="J5" s="14">
        <f>NR20.INFLAMAVEIS[[#This Row],[TREINADO EM]]+NR20.INFLAMAVEIS[[#This Row],[VALIDADE]]</f>
        <v>46716</v>
      </c>
      <c r="K5">
        <v>6</v>
      </c>
      <c r="L5" t="s">
        <v>3</v>
      </c>
      <c r="M5" t="str">
        <f>VLOOKUP(NR20.INFLAMAVEIS[[#This Row],[NOME]],'CADASTRO'!A:K,6,0)</f>
        <v>ATIVO</v>
      </c>
    </row>
    <row r="6" spans="1:13">
      <c r="A6" t="s">
        <v>509</v>
      </c>
      <c r="B6" t="s">
        <v>553</v>
      </c>
      <c r="C6" t="s">
        <v>554</v>
      </c>
      <c r="D6" t="s">
        <v>555</v>
      </c>
      <c r="E6" t="s">
        <v>392</v>
      </c>
      <c r="F6" t="str">
        <f>VLOOKUP(NR20.INFLAMAVEIS[[#This Row],[NOME]],'CADASTRO'!A:K,5,0)</f>
        <v>Almoxarife</v>
      </c>
      <c r="G6" s="26">
        <v>45621</v>
      </c>
      <c r="H6" s="38">
        <v>1095</v>
      </c>
      <c r="I6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IF((G6+H6)&gt;(TODAY()),"NO PRAZO", "VENCIDO")))),"N.A.")</f>
        <v>NO PRAZO</v>
      </c>
      <c r="J6" s="14">
        <f>NR20.INFLAMAVEIS[[#This Row],[TREINADO EM]]+NR20.INFLAMAVEIS[[#This Row],[VALIDADE]]</f>
        <v>46716</v>
      </c>
      <c r="K6">
        <v>6</v>
      </c>
      <c r="L6" t="s">
        <v>3</v>
      </c>
      <c r="M6" t="str">
        <f>VLOOKUP(NR20.INFLAMAVEIS[[#This Row],[NOME]],'CADASTRO'!A:K,6,0)</f>
        <v>ATIVO</v>
      </c>
    </row>
    <row r="7" spans="1:13">
      <c r="A7" t="s">
        <v>509</v>
      </c>
      <c r="B7" t="s">
        <v>553</v>
      </c>
      <c r="C7" t="s">
        <v>554</v>
      </c>
      <c r="D7" t="s">
        <v>555</v>
      </c>
      <c r="E7" t="s">
        <v>160</v>
      </c>
      <c r="F7" t="str">
        <f>VLOOKUP(NR20.INFLAMAVEIS[[#This Row],[NOME]],'CADASTRO'!A:K,5,0)</f>
        <v>TECNICO ELETRONICO II</v>
      </c>
      <c r="G7" s="26">
        <v>45621</v>
      </c>
      <c r="H7" s="38">
        <v>1095</v>
      </c>
      <c r="I7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IF((G7+H7)&gt;(TODAY()),"NO PRAZO", "VENCIDO")))),"N.A.")</f>
        <v>N.A.</v>
      </c>
      <c r="J7" s="14">
        <f>NR20.INFLAMAVEIS[[#This Row],[TREINADO EM]]+NR20.INFLAMAVEIS[[#This Row],[VALIDADE]]</f>
        <v>46716</v>
      </c>
      <c r="K7">
        <v>6</v>
      </c>
      <c r="L7" t="s">
        <v>3</v>
      </c>
      <c r="M7" t="str">
        <f>VLOOKUP(NR20.INFLAMAVEIS[[#This Row],[NOME]],'CADASTRO'!A:K,6,0)</f>
        <v>DESLIGADO</v>
      </c>
    </row>
    <row r="8" spans="1:13">
      <c r="A8" t="s">
        <v>509</v>
      </c>
      <c r="B8" t="s">
        <v>553</v>
      </c>
      <c r="C8" t="s">
        <v>554</v>
      </c>
      <c r="D8" t="s">
        <v>555</v>
      </c>
      <c r="E8" t="s">
        <v>45</v>
      </c>
      <c r="F8" t="str">
        <f>VLOOKUP(NR20.INFLAMAVEIS[[#This Row],[NOME]],'CADASTRO'!A:K,5,0)</f>
        <v>COORDENADOR PRODUCAO</v>
      </c>
      <c r="G8" s="26">
        <v>45621</v>
      </c>
      <c r="H8" s="38">
        <v>1095</v>
      </c>
      <c r="I8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IF((G8+H8)&gt;(TODAY()),"NO PRAZO", "VENCIDO")))),"N.A.")</f>
        <v>N.A.</v>
      </c>
      <c r="J8" s="14">
        <f>NR20.INFLAMAVEIS[[#This Row],[TREINADO EM]]+NR20.INFLAMAVEIS[[#This Row],[VALIDADE]]</f>
        <v>46716</v>
      </c>
      <c r="K8">
        <v>6</v>
      </c>
      <c r="L8" t="s">
        <v>3</v>
      </c>
      <c r="M8" t="str">
        <f>VLOOKUP(NR20.INFLAMAVEIS[[#This Row],[NOME]],'CADASTRO'!A:K,6,0)</f>
        <v>TRANSFERIDO</v>
      </c>
    </row>
    <row r="9" spans="1:13">
      <c r="A9" t="s">
        <v>509</v>
      </c>
      <c r="B9" t="s">
        <v>553</v>
      </c>
      <c r="C9" t="s">
        <v>554</v>
      </c>
      <c r="D9" t="s">
        <v>555</v>
      </c>
      <c r="E9" t="s">
        <v>436</v>
      </c>
      <c r="F9" t="str">
        <f>VLOOKUP(NR20.INFLAMAVEIS[[#This Row],[NOME]],'CADASTRO'!A:K,5,0)</f>
        <v>TECNICO ELETRONICO II</v>
      </c>
      <c r="G9" s="26">
        <v>45621</v>
      </c>
      <c r="H9" s="38">
        <v>1095</v>
      </c>
      <c r="I9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IF((G9+H9)&gt;(TODAY()),"NO PRAZO", "VENCIDO")))),"N.A.")</f>
        <v>NO PRAZO</v>
      </c>
      <c r="J9" s="14">
        <f>NR20.INFLAMAVEIS[[#This Row],[TREINADO EM]]+NR20.INFLAMAVEIS[[#This Row],[VALIDADE]]</f>
        <v>46716</v>
      </c>
      <c r="K9">
        <v>6</v>
      </c>
      <c r="L9" t="s">
        <v>3</v>
      </c>
      <c r="M9" t="str">
        <f>VLOOKUP(NR20.INFLAMAVEIS[[#This Row],[NOME]],'CADASTRO'!A:K,6,0)</f>
        <v>ATIVO</v>
      </c>
    </row>
    <row r="10" spans="1:13">
      <c r="A10" t="s">
        <v>509</v>
      </c>
      <c r="B10" t="s">
        <v>553</v>
      </c>
      <c r="C10" t="s">
        <v>554</v>
      </c>
      <c r="D10" t="s">
        <v>555</v>
      </c>
      <c r="E10" t="s">
        <v>449</v>
      </c>
      <c r="F10" t="str">
        <f>VLOOKUP(NR20.INFLAMAVEIS[[#This Row],[NOME]],'CADASTRO'!A:K,5,0)</f>
        <v>TECNICO ELETRONICO II</v>
      </c>
      <c r="G10" s="26">
        <v>45621</v>
      </c>
      <c r="H10" s="38">
        <v>1095</v>
      </c>
      <c r="I10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IF((G10+H10)&gt;(TODAY()),"NO PRAZO", "VENCIDO")))),"N.A.")</f>
        <v>NO PRAZO</v>
      </c>
      <c r="J10" s="14">
        <f>NR20.INFLAMAVEIS[[#This Row],[TREINADO EM]]+NR20.INFLAMAVEIS[[#This Row],[VALIDADE]]</f>
        <v>46716</v>
      </c>
      <c r="K10">
        <v>6</v>
      </c>
      <c r="L10" t="s">
        <v>3</v>
      </c>
      <c r="M10" t="str">
        <f>VLOOKUP(NR20.INFLAMAVEIS[[#This Row],[NOME]],'CADASTRO'!A:K,6,0)</f>
        <v>ATIVO</v>
      </c>
    </row>
    <row r="11" spans="1:13">
      <c r="A11" t="s">
        <v>509</v>
      </c>
      <c r="B11" t="s">
        <v>553</v>
      </c>
      <c r="C11" t="s">
        <v>554</v>
      </c>
      <c r="D11" t="s">
        <v>555</v>
      </c>
      <c r="E11" t="s">
        <v>268</v>
      </c>
      <c r="F11" t="str">
        <f>VLOOKUP(NR20.INFLAMAVEIS[[#This Row],[NOME]],'CADASTRO'!A:K,5,0)</f>
        <v>Almoxarife</v>
      </c>
      <c r="G11" s="26">
        <v>45621</v>
      </c>
      <c r="H11" s="38">
        <v>1095</v>
      </c>
      <c r="I11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IF((G11+H11)&gt;(TODAY()),"NO PRAZO", "VENCIDO")))),"N.A.")</f>
        <v>N.A.</v>
      </c>
      <c r="J11" s="14">
        <f>NR20.INFLAMAVEIS[[#This Row],[TREINADO EM]]+NR20.INFLAMAVEIS[[#This Row],[VALIDADE]]</f>
        <v>46716</v>
      </c>
      <c r="K11">
        <v>6</v>
      </c>
      <c r="L11" t="s">
        <v>3</v>
      </c>
      <c r="M11" t="str">
        <f>VLOOKUP(NR20.INFLAMAVEIS[[#This Row],[NOME]],'CADASTRO'!A:K,6,0)</f>
        <v>DESLIGADO</v>
      </c>
    </row>
    <row r="12" spans="1:13">
      <c r="A12" t="s">
        <v>509</v>
      </c>
      <c r="B12" t="s">
        <v>553</v>
      </c>
      <c r="C12" t="s">
        <v>554</v>
      </c>
      <c r="D12" t="s">
        <v>555</v>
      </c>
      <c r="E12" t="s">
        <v>381</v>
      </c>
      <c r="F12" t="str">
        <f>VLOOKUP(NR20.INFLAMAVEIS[[#This Row],[NOME]],'CADASTRO'!A:K,5,0)</f>
        <v>TECNICO SEGURANCA TRABALHO</v>
      </c>
      <c r="G12" s="26">
        <v>45621</v>
      </c>
      <c r="H12" s="38">
        <v>1095</v>
      </c>
      <c r="I12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IF((G12+H12)&gt;(TODAY()),"NO PRAZO", "VENCIDO")))),"N.A.")</f>
        <v>NO PRAZO</v>
      </c>
      <c r="J12" s="14">
        <f>NR20.INFLAMAVEIS[[#This Row],[TREINADO EM]]+NR20.INFLAMAVEIS[[#This Row],[VALIDADE]]</f>
        <v>46716</v>
      </c>
      <c r="K12">
        <v>6</v>
      </c>
      <c r="L12" t="s">
        <v>3</v>
      </c>
      <c r="M12" t="str">
        <f>VLOOKUP(NR20.INFLAMAVEIS[[#This Row],[NOME]],'CADASTRO'!A:K,6,0)</f>
        <v>ATIVO</v>
      </c>
    </row>
    <row r="13" spans="1:13">
      <c r="A13" t="s">
        <v>509</v>
      </c>
      <c r="B13" t="s">
        <v>553</v>
      </c>
      <c r="C13" t="s">
        <v>554</v>
      </c>
      <c r="D13" t="s">
        <v>555</v>
      </c>
      <c r="E13" t="s">
        <v>383</v>
      </c>
      <c r="F13" t="str">
        <f>VLOOKUP(NR20.INFLAMAVEIS[[#This Row],[NOME]],'CADASTRO'!A:K,5,0)</f>
        <v>TECNICO AUTOMACAO</v>
      </c>
      <c r="G13" s="26">
        <v>45621</v>
      </c>
      <c r="H13" s="38">
        <v>1095</v>
      </c>
      <c r="I13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IF((G13+H13)&gt;(TODAY()),"NO PRAZO", "VENCIDO")))),"N.A.")</f>
        <v>NO PRAZO</v>
      </c>
      <c r="J13" s="14">
        <f>NR20.INFLAMAVEIS[[#This Row],[TREINADO EM]]+NR20.INFLAMAVEIS[[#This Row],[VALIDADE]]</f>
        <v>46716</v>
      </c>
      <c r="K13">
        <v>6</v>
      </c>
      <c r="L13" t="s">
        <v>3</v>
      </c>
      <c r="M13" t="str">
        <f>VLOOKUP(NR20.INFLAMAVEIS[[#This Row],[NOME]],'CADASTRO'!A:K,6,0)</f>
        <v>ATIVO</v>
      </c>
    </row>
    <row r="14" spans="1:13">
      <c r="A14" t="s">
        <v>509</v>
      </c>
      <c r="B14" t="s">
        <v>553</v>
      </c>
      <c r="C14" t="s">
        <v>554</v>
      </c>
      <c r="D14" t="s">
        <v>555</v>
      </c>
      <c r="E14" t="s">
        <v>211</v>
      </c>
      <c r="F14" t="str">
        <f>VLOOKUP(NR20.INFLAMAVEIS[[#This Row],[NOME]],'CADASTRO'!A:K,5,0)</f>
        <v>CONTROLADOR PLANTA</v>
      </c>
      <c r="G14" s="26">
        <v>45621</v>
      </c>
      <c r="H14" s="38">
        <v>1095</v>
      </c>
      <c r="I14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IF((G14+H14)&gt;(TODAY()),"NO PRAZO", "VENCIDO")))),"N.A.")</f>
        <v>NO PRAZO</v>
      </c>
      <c r="J14" s="14">
        <f>NR20.INFLAMAVEIS[[#This Row],[TREINADO EM]]+NR20.INFLAMAVEIS[[#This Row],[VALIDADE]]</f>
        <v>46716</v>
      </c>
      <c r="K14">
        <v>6</v>
      </c>
      <c r="L14" t="s">
        <v>3</v>
      </c>
      <c r="M14" t="str">
        <f>VLOOKUP(NR20.INFLAMAVEIS[[#This Row],[NOME]],'CADASTRO'!A:K,6,0)</f>
        <v>ATIVO</v>
      </c>
    </row>
    <row r="15" spans="1:13">
      <c r="A15" t="s">
        <v>509</v>
      </c>
      <c r="B15" t="s">
        <v>553</v>
      </c>
      <c r="C15" t="s">
        <v>554</v>
      </c>
      <c r="D15" t="s">
        <v>555</v>
      </c>
      <c r="E15" t="s">
        <v>380</v>
      </c>
      <c r="F15" t="str">
        <f>VLOOKUP(NR20.INFLAMAVEIS[[#This Row],[NOME]],'CADASTRO'!A:K,5,0)</f>
        <v>TECNICO ELETRONICO I</v>
      </c>
      <c r="G15" s="26">
        <v>46303</v>
      </c>
      <c r="H15" s="38">
        <v>1095</v>
      </c>
      <c r="I15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IF((G15+H15)&gt;(TODAY()),"NO PRAZO", "VENCIDO")))),"N.A.")</f>
        <v>NO PRAZO</v>
      </c>
      <c r="J15" s="14">
        <f>NR20.INFLAMAVEIS[[#This Row],[TREINADO EM]]+NR20.INFLAMAVEIS[[#This Row],[VALIDADE]]</f>
        <v>47398</v>
      </c>
      <c r="K15">
        <v>6</v>
      </c>
      <c r="L15" t="s">
        <v>3</v>
      </c>
      <c r="M15" t="str">
        <f>VLOOKUP(NR20.INFLAMAVEIS[[#This Row],[NOME]],'CADASTRO'!A:K,6,0)</f>
        <v>ATIVO</v>
      </c>
    </row>
    <row r="16" spans="1:13">
      <c r="A16" t="s">
        <v>509</v>
      </c>
      <c r="B16" t="s">
        <v>553</v>
      </c>
      <c r="C16" t="s">
        <v>554</v>
      </c>
      <c r="D16" t="s">
        <v>555</v>
      </c>
      <c r="E16" t="s">
        <v>487</v>
      </c>
      <c r="F16" t="str">
        <f>VLOOKUP(NR20.INFLAMAVEIS[[#This Row],[NOME]],'CADASTRO'!A:K,5,0)</f>
        <v>TECNICO ELETRONICO II</v>
      </c>
      <c r="G16" s="26">
        <v>46303</v>
      </c>
      <c r="H16" s="38">
        <v>1095</v>
      </c>
      <c r="I16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IF((G16+H16)&gt;(TODAY()),"NO PRAZO", "VENCIDO")))),"N.A.")</f>
        <v>NO PRAZO</v>
      </c>
      <c r="J16" s="14">
        <f>NR20.INFLAMAVEIS[[#This Row],[TREINADO EM]]+NR20.INFLAMAVEIS[[#This Row],[VALIDADE]]</f>
        <v>47398</v>
      </c>
      <c r="K16">
        <v>6</v>
      </c>
      <c r="L16" t="s">
        <v>3</v>
      </c>
      <c r="M16" t="str">
        <f>VLOOKUP(NR20.INFLAMAVEIS[[#This Row],[NOME]],'CADASTRO'!A:K,6,0)</f>
        <v>ATIVO</v>
      </c>
    </row>
  </sheetData>
  <sheetProtection sort="0" autoFilter="0"/>
  <conditionalFormatting sqref="I2:I16">
    <cfRule type="cellIs" dxfId="950" priority="3" operator="equal">
      <formula>"HISTORICO"</formula>
    </cfRule>
    <cfRule type="cellIs" dxfId="949" priority="4" operator="equal">
      <formula>"REPROVADO"</formula>
    </cfRule>
  </conditionalFormatting>
  <conditionalFormatting sqref="I2:J16">
    <cfRule type="cellIs" dxfId="948" priority="5" stopIfTrue="1" operator="equal">
      <formula>"N.A."</formula>
    </cfRule>
    <cfRule type="cellIs" dxfId="947" priority="6" stopIfTrue="1" operator="equal">
      <formula>"NO PRAZO"</formula>
    </cfRule>
    <cfRule type="cellIs" dxfId="946" priority="7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958159-FC94-4921-B916-C9C940030CDF}">
          <x14:formula1>
            <xm:f>'BASE '!$A$2:$A$6</xm:f>
          </x14:formula1>
          <xm:sqref>L2:L16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0A00-1889-41F6-B9D8-09829DEE50A9}">
  <sheetPr codeName="Planilha8">
    <tabColor rgb="FFC00000"/>
  </sheetPr>
  <dimension ref="A1:M301"/>
  <sheetViews>
    <sheetView topLeftCell="D1" zoomScale="70" zoomScaleNormal="70" workbookViewId="0">
      <selection activeCell="L40" sqref="L40"/>
    </sheetView>
  </sheetViews>
  <sheetFormatPr defaultRowHeight="14.45"/>
  <cols>
    <col min="1" max="1" width="26.42578125" bestFit="1" customWidth="1"/>
    <col min="2" max="2" width="27.5703125" bestFit="1" customWidth="1"/>
    <col min="3" max="3" width="21" bestFit="1" customWidth="1"/>
    <col min="4" max="4" width="33.7109375" bestFit="1" customWidth="1"/>
    <col min="5" max="5" width="42.5703125" bestFit="1" customWidth="1"/>
    <col min="6" max="6" width="43.42578125" customWidth="1"/>
    <col min="7" max="7" width="23.28515625" bestFit="1" customWidth="1"/>
    <col min="8" max="8" width="19.28515625" bestFit="1" customWidth="1"/>
    <col min="9" max="9" width="17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556</v>
      </c>
      <c r="C2" t="s">
        <v>557</v>
      </c>
      <c r="D2" t="s">
        <v>558</v>
      </c>
      <c r="E2" t="s">
        <v>183</v>
      </c>
      <c r="F2" t="str">
        <f>VLOOKUP(BRIGADA[[#This Row],[NOME]],'CADASTRO'!A:K,5,0)</f>
        <v>TECNICO ELETRONICO I</v>
      </c>
      <c r="G2" s="7">
        <v>44342</v>
      </c>
      <c r="H2" s="38">
        <v>730</v>
      </c>
      <c r="I2" s="5" t="str">
        <f ca="1">IF(BRIGADA[[#This Row],[SITUAÇÃO]]="ATIVO",IF(BRIGADA[[#This Row],[CONDIÇÃO]]="N.A.","N.A.",
IF(BRIGADA[[#This Row],[CONDIÇÃO]]="REPROVADO","REPROVADO",IF(BRIGADA[[#This Row],[CONDIÇÃO]]="RECICLADO","HISTORICO",
IF((G2+H2)&gt;(TODAY()),"NO PRAZO", "VENCIDO")))),"N.A.")</f>
        <v>N.A.</v>
      </c>
      <c r="J2" s="14">
        <f>BRIGADA[[#This Row],[TREINADO EM]]+BRIGADA[[#This Row],[VALIDADE]]</f>
        <v>45072</v>
      </c>
      <c r="K2">
        <v>8</v>
      </c>
      <c r="L2" t="s">
        <v>1</v>
      </c>
      <c r="M2" t="str">
        <f>VLOOKUP(BRIGADA[[#This Row],[NOME]],'CADASTRO'!A:K,6,0)</f>
        <v>DESLIGADO</v>
      </c>
    </row>
    <row r="3" spans="1:13" hidden="1">
      <c r="A3" t="s">
        <v>509</v>
      </c>
      <c r="B3" t="s">
        <v>559</v>
      </c>
      <c r="C3" t="s">
        <v>560</v>
      </c>
      <c r="D3" t="s">
        <v>558</v>
      </c>
      <c r="E3" t="s">
        <v>322</v>
      </c>
      <c r="F3" t="str">
        <f>VLOOKUP(BRIGADA[[#This Row],[NOME]],'CADASTRO'!A:K,5,0)</f>
        <v>OPERADOR INDUSTRIAL II</v>
      </c>
      <c r="G3" s="7">
        <v>45107</v>
      </c>
      <c r="H3" s="38">
        <v>730</v>
      </c>
      <c r="I3" s="6" t="str">
        <f ca="1">IF(BRIGADA[[#This Row],[SITUAÇÃO]]="ATIVO",IF(BRIGADA[[#This Row],[CONDIÇÃO]]="N.A.","N.A.",
IF(BRIGADA[[#This Row],[CONDIÇÃO]]="REPROVADO","REPROVADO",IF(BRIGADA[[#This Row],[CONDIÇÃO]]="RECICLADO","HISTORICO",
IF((G3+H3)&gt;(TODAY()),"NO PRAZO", "VENCIDO")))),"N.A.")</f>
        <v>HISTORICO</v>
      </c>
      <c r="J3" s="14">
        <f>BRIGADA[[#This Row],[TREINADO EM]]+BRIGADA[[#This Row],[VALIDADE]]</f>
        <v>45837</v>
      </c>
      <c r="K3">
        <v>16</v>
      </c>
      <c r="L3" t="s">
        <v>5</v>
      </c>
      <c r="M3" t="str">
        <f>VLOOKUP(BRIGADA[[#This Row],[NOME]],'CADASTRO'!A:K,6,0)</f>
        <v>ATIVO</v>
      </c>
    </row>
    <row r="4" spans="1:13" hidden="1">
      <c r="A4" t="s">
        <v>509</v>
      </c>
      <c r="B4" t="s">
        <v>559</v>
      </c>
      <c r="C4" t="s">
        <v>560</v>
      </c>
      <c r="D4" t="s">
        <v>558</v>
      </c>
      <c r="E4" s="62" t="s">
        <v>322</v>
      </c>
      <c r="F4" t="str">
        <f>VLOOKUP(BRIGADA[[#This Row],[NOME]],'CADASTRO'!A:K,5,0)</f>
        <v>OPERADOR INDUSTRIAL II</v>
      </c>
      <c r="G4" s="7">
        <v>45472</v>
      </c>
      <c r="H4" s="38">
        <v>730</v>
      </c>
      <c r="I4" s="6" t="str">
        <f ca="1">IF(BRIGADA[[#This Row],[SITUAÇÃO]]="ATIVO",IF(BRIGADA[[#This Row],[CONDIÇÃO]]="N.A.","N.A.",
IF(BRIGADA[[#This Row],[CONDIÇÃO]]="REPROVADO","REPROVADO",IF(BRIGADA[[#This Row],[CONDIÇÃO]]="RECICLADO","HISTORICO",
IF((G4+H4)&gt;(TODAY()),"NO PRAZO", "VENCIDO")))),"N.A.")</f>
        <v>HISTORICO</v>
      </c>
      <c r="J4" s="14">
        <f>BRIGADA[[#This Row],[TREINADO EM]]+BRIGADA[[#This Row],[VALIDADE]]</f>
        <v>46202</v>
      </c>
      <c r="K4">
        <v>16</v>
      </c>
      <c r="L4" t="s">
        <v>5</v>
      </c>
      <c r="M4" t="str">
        <f>VLOOKUP(BRIGADA[[#This Row],[NOME]],'CADASTRO'!A:K,6,0)</f>
        <v>ATIVO</v>
      </c>
    </row>
    <row r="5" spans="1:13" hidden="1">
      <c r="A5" t="s">
        <v>509</v>
      </c>
      <c r="B5" t="s">
        <v>559</v>
      </c>
      <c r="C5" t="s">
        <v>511</v>
      </c>
      <c r="D5" t="s">
        <v>558</v>
      </c>
      <c r="E5" s="62" t="s">
        <v>322</v>
      </c>
      <c r="F5" t="str">
        <f>VLOOKUP(BRIGADA[[#This Row],[NOME]],'CADASTRO'!A:K,5,0)</f>
        <v>OPERADOR INDUSTRIAL II</v>
      </c>
      <c r="G5" s="7">
        <v>45898</v>
      </c>
      <c r="H5" s="38">
        <v>730</v>
      </c>
      <c r="I5" s="6" t="str">
        <f ca="1">IF(BRIGADA[[#This Row],[SITUAÇÃO]]="ATIVO",IF(BRIGADA[[#This Row],[CONDIÇÃO]]="N.A.","N.A.",
IF(BRIGADA[[#This Row],[CONDIÇÃO]]="REPROVADO","REPROVADO",IF(BRIGADA[[#This Row],[CONDIÇÃO]]="RECICLADO","HISTORICO",
IF((G5+H5)&gt;(TODAY()),"NO PRAZO", "VENCIDO")))),"N.A.")</f>
        <v>HISTORICO</v>
      </c>
      <c r="J5" s="14">
        <f>BRIGADA[[#This Row],[TREINADO EM]]+BRIGADA[[#This Row],[VALIDADE]]</f>
        <v>46628</v>
      </c>
      <c r="K5">
        <v>16</v>
      </c>
      <c r="L5" t="s">
        <v>5</v>
      </c>
      <c r="M5" t="str">
        <f>VLOOKUP(BRIGADA[[#This Row],[NOME]],'CADASTRO'!A:K,6,0)</f>
        <v>ATIVO</v>
      </c>
    </row>
    <row r="6" spans="1:13">
      <c r="A6" t="s">
        <v>509</v>
      </c>
      <c r="B6" t="s">
        <v>559</v>
      </c>
      <c r="C6" t="s">
        <v>511</v>
      </c>
      <c r="D6" t="s">
        <v>558</v>
      </c>
      <c r="E6" s="62" t="s">
        <v>322</v>
      </c>
      <c r="F6" t="str">
        <f>VLOOKUP(BRIGADA[[#This Row],[NOME]],'CADASTRO'!A:K,5,0)</f>
        <v>OPERADOR INDUSTRIAL II</v>
      </c>
      <c r="G6" s="7">
        <v>46263</v>
      </c>
      <c r="H6" s="38">
        <v>730</v>
      </c>
      <c r="I6" s="6" t="str">
        <f ca="1">IF(BRIGADA[[#This Row],[SITUAÇÃO]]="ATIVO",IF(BRIGADA[[#This Row],[CONDIÇÃO]]="N.A.","N.A.",
IF(BRIGADA[[#This Row],[CONDIÇÃO]]="REPROVADO","REPROVADO",IF(BRIGADA[[#This Row],[CONDIÇÃO]]="RECICLADO","HISTORICO",
IF((G6+H6)&gt;(TODAY()),"NO PRAZO", "VENCIDO")))),"N.A.")</f>
        <v>NO PRAZO</v>
      </c>
      <c r="J6" s="14">
        <f>BRIGADA[[#This Row],[TREINADO EM]]+BRIGADA[[#This Row],[VALIDADE]]</f>
        <v>46993</v>
      </c>
      <c r="K6">
        <v>16</v>
      </c>
      <c r="L6" t="s">
        <v>3</v>
      </c>
      <c r="M6" t="str">
        <f>VLOOKUP(BRIGADA[[#This Row],[NOME]],'CADASTRO'!A:K,6,0)</f>
        <v>ATIVO</v>
      </c>
    </row>
    <row r="7" spans="1:13" hidden="1">
      <c r="A7" t="s">
        <v>509</v>
      </c>
      <c r="B7" t="s">
        <v>559</v>
      </c>
      <c r="C7" t="s">
        <v>560</v>
      </c>
      <c r="D7" t="s">
        <v>558</v>
      </c>
      <c r="E7" s="62" t="s">
        <v>186</v>
      </c>
      <c r="F7" t="str">
        <f>VLOOKUP(BRIGADA[[#This Row],[NOME]],'CADASTRO'!A:K,5,0)</f>
        <v>OPERADOR LOGISTICO I</v>
      </c>
      <c r="G7" s="7">
        <v>45472</v>
      </c>
      <c r="H7" s="38">
        <v>730</v>
      </c>
      <c r="I7" s="6" t="str">
        <f ca="1">IF(BRIGADA[[#This Row],[SITUAÇÃO]]="ATIVO",IF(BRIGADA[[#This Row],[CONDIÇÃO]]="N.A.","N.A.",
IF(BRIGADA[[#This Row],[CONDIÇÃO]]="REPROVADO","REPROVADO",IF(BRIGADA[[#This Row],[CONDIÇÃO]]="RECICLADO","HISTORICO",
IF((G7+H7)&gt;(TODAY()),"NO PRAZO", "VENCIDO")))),"N.A.")</f>
        <v>N.A.</v>
      </c>
      <c r="J7" s="14">
        <f>BRIGADA[[#This Row],[TREINADO EM]]+BRIGADA[[#This Row],[VALIDADE]]</f>
        <v>46202</v>
      </c>
      <c r="K7">
        <v>16</v>
      </c>
      <c r="L7" t="s">
        <v>5</v>
      </c>
      <c r="M7" t="str">
        <f>VLOOKUP(BRIGADA[[#This Row],[NOME]],'CADASTRO'!A:K,6,0)</f>
        <v>DESLIGADO</v>
      </c>
    </row>
    <row r="8" spans="1:13" hidden="1">
      <c r="A8" t="s">
        <v>509</v>
      </c>
      <c r="B8" t="s">
        <v>559</v>
      </c>
      <c r="C8" t="s">
        <v>511</v>
      </c>
      <c r="D8" t="s">
        <v>558</v>
      </c>
      <c r="E8" s="62" t="s">
        <v>186</v>
      </c>
      <c r="F8" t="str">
        <f>VLOOKUP(BRIGADA[[#This Row],[NOME]],'CADASTRO'!A:K,5,0)</f>
        <v>OPERADOR LOGISTICO I</v>
      </c>
      <c r="G8" s="7">
        <v>45898</v>
      </c>
      <c r="H8" s="38">
        <v>730</v>
      </c>
      <c r="I8" s="6" t="str">
        <f ca="1">IF(BRIGADA[[#This Row],[SITUAÇÃO]]="ATIVO",IF(BRIGADA[[#This Row],[CONDIÇÃO]]="N.A.","N.A.",
IF(BRIGADA[[#This Row],[CONDIÇÃO]]="REPROVADO","REPROVADO",IF(BRIGADA[[#This Row],[CONDIÇÃO]]="RECICLADO","HISTORICO",
IF((G8+H8)&gt;(TODAY()),"NO PRAZO", "VENCIDO")))),"N.A.")</f>
        <v>N.A.</v>
      </c>
      <c r="J8" s="14">
        <f>BRIGADA[[#This Row],[TREINADO EM]]+BRIGADA[[#This Row],[VALIDADE]]</f>
        <v>46628</v>
      </c>
      <c r="K8">
        <v>16</v>
      </c>
      <c r="L8" t="s">
        <v>3</v>
      </c>
      <c r="M8" t="str">
        <f>VLOOKUP(BRIGADA[[#This Row],[NOME]],'CADASTRO'!A:K,6,0)</f>
        <v>DESLIGADO</v>
      </c>
    </row>
    <row r="9" spans="1:13" hidden="1">
      <c r="A9" t="s">
        <v>509</v>
      </c>
      <c r="B9" t="s">
        <v>559</v>
      </c>
      <c r="C9" t="s">
        <v>560</v>
      </c>
      <c r="D9" t="s">
        <v>558</v>
      </c>
      <c r="E9" s="62" t="s">
        <v>325</v>
      </c>
      <c r="F9" t="str">
        <f>VLOOKUP(BRIGADA[[#This Row],[NOME]],'CADASTRO'!A:K,5,0)</f>
        <v>TECNICO MECANICO III</v>
      </c>
      <c r="G9" s="7">
        <v>45472</v>
      </c>
      <c r="H9" s="38">
        <v>730</v>
      </c>
      <c r="I9" s="6" t="str">
        <f ca="1">IF(BRIGADA[[#This Row],[SITUAÇÃO]]="ATIVO",IF(BRIGADA[[#This Row],[CONDIÇÃO]]="N.A.","N.A.",
IF(BRIGADA[[#This Row],[CONDIÇÃO]]="REPROVADO","REPROVADO",IF(BRIGADA[[#This Row],[CONDIÇÃO]]="RECICLADO","HISTORICO",
IF((G9+H9)&gt;(TODAY()),"NO PRAZO", "VENCIDO")))),"N.A.")</f>
        <v>HISTORICO</v>
      </c>
      <c r="J9" s="14">
        <f>BRIGADA[[#This Row],[TREINADO EM]]+BRIGADA[[#This Row],[VALIDADE]]</f>
        <v>46202</v>
      </c>
      <c r="K9">
        <v>16</v>
      </c>
      <c r="L9" t="s">
        <v>5</v>
      </c>
      <c r="M9" t="str">
        <f>VLOOKUP(BRIGADA[[#This Row],[NOME]],'CADASTRO'!A:K,6,0)</f>
        <v>ATIVO</v>
      </c>
    </row>
    <row r="10" spans="1:13" hidden="1">
      <c r="A10" t="s">
        <v>509</v>
      </c>
      <c r="B10" t="s">
        <v>559</v>
      </c>
      <c r="C10" t="s">
        <v>560</v>
      </c>
      <c r="D10" t="s">
        <v>558</v>
      </c>
      <c r="E10" t="s">
        <v>343</v>
      </c>
      <c r="F10" t="str">
        <f>VLOOKUP(BRIGADA[[#This Row],[NOME]],'CADASTRO'!A:K,5,0)</f>
        <v>TECNICO MECANICO II</v>
      </c>
      <c r="G10" s="7">
        <v>45107</v>
      </c>
      <c r="H10" s="38">
        <v>730</v>
      </c>
      <c r="I10" s="6" t="str">
        <f ca="1">IF(BRIGADA[[#This Row],[SITUAÇÃO]]="ATIVO",IF(BRIGADA[[#This Row],[CONDIÇÃO]]="N.A.","N.A.",
IF(BRIGADA[[#This Row],[CONDIÇÃO]]="REPROVADO","REPROVADO",IF(BRIGADA[[#This Row],[CONDIÇÃO]]="RECICLADO","HISTORICO",
IF((G10+H10)&gt;(TODAY()),"NO PRAZO", "VENCIDO")))),"N.A.")</f>
        <v>HISTORICO</v>
      </c>
      <c r="J10" s="14">
        <f>BRIGADA[[#This Row],[TREINADO EM]]+BRIGADA[[#This Row],[VALIDADE]]</f>
        <v>45837</v>
      </c>
      <c r="K10">
        <v>16</v>
      </c>
      <c r="L10" t="s">
        <v>5</v>
      </c>
      <c r="M10" t="str">
        <f>VLOOKUP(BRIGADA[[#This Row],[NOME]],'CADASTRO'!A:K,6,0)</f>
        <v>ATIVO</v>
      </c>
    </row>
    <row r="11" spans="1:13" hidden="1">
      <c r="A11" t="s">
        <v>509</v>
      </c>
      <c r="B11" t="s">
        <v>559</v>
      </c>
      <c r="C11" t="s">
        <v>560</v>
      </c>
      <c r="D11" t="s">
        <v>558</v>
      </c>
      <c r="E11" s="62" t="s">
        <v>343</v>
      </c>
      <c r="F11" t="str">
        <f>VLOOKUP(BRIGADA[[#This Row],[NOME]],'CADASTRO'!A:K,5,0)</f>
        <v>TECNICO MECANICO II</v>
      </c>
      <c r="G11" s="7">
        <v>45472</v>
      </c>
      <c r="H11" s="38">
        <v>730</v>
      </c>
      <c r="I11" s="6" t="str">
        <f ca="1">IF(BRIGADA[[#This Row],[SITUAÇÃO]]="ATIVO",IF(BRIGADA[[#This Row],[CONDIÇÃO]]="N.A.","N.A.",
IF(BRIGADA[[#This Row],[CONDIÇÃO]]="REPROVADO","REPROVADO",IF(BRIGADA[[#This Row],[CONDIÇÃO]]="RECICLADO","HISTORICO",
IF((G11+H11)&gt;(TODAY()),"NO PRAZO", "VENCIDO")))),"N.A.")</f>
        <v>HISTORICO</v>
      </c>
      <c r="J11" s="14">
        <f>BRIGADA[[#This Row],[TREINADO EM]]+BRIGADA[[#This Row],[VALIDADE]]</f>
        <v>46202</v>
      </c>
      <c r="K11">
        <v>16</v>
      </c>
      <c r="L11" t="s">
        <v>5</v>
      </c>
      <c r="M11" t="str">
        <f>VLOOKUP(BRIGADA[[#This Row],[NOME]],'CADASTRO'!A:K,6,0)</f>
        <v>ATIVO</v>
      </c>
    </row>
    <row r="12" spans="1:13" hidden="1">
      <c r="A12" t="s">
        <v>509</v>
      </c>
      <c r="B12" t="s">
        <v>559</v>
      </c>
      <c r="C12" t="s">
        <v>511</v>
      </c>
      <c r="D12" t="s">
        <v>558</v>
      </c>
      <c r="E12" s="62" t="s">
        <v>343</v>
      </c>
      <c r="F12" t="str">
        <f>VLOOKUP(BRIGADA[[#This Row],[NOME]],'CADASTRO'!A:K,5,0)</f>
        <v>TECNICO MECANICO II</v>
      </c>
      <c r="G12" s="7">
        <v>45898</v>
      </c>
      <c r="H12" s="38">
        <v>730</v>
      </c>
      <c r="I12" s="6" t="str">
        <f ca="1">IF(BRIGADA[[#This Row],[SITUAÇÃO]]="ATIVO",IF(BRIGADA[[#This Row],[CONDIÇÃO]]="N.A.","N.A.",
IF(BRIGADA[[#This Row],[CONDIÇÃO]]="REPROVADO","REPROVADO",IF(BRIGADA[[#This Row],[CONDIÇÃO]]="RECICLADO","HISTORICO",
IF((G12+H12)&gt;(TODAY()),"NO PRAZO", "VENCIDO")))),"N.A.")</f>
        <v>HISTORICO</v>
      </c>
      <c r="J12" s="14">
        <f>BRIGADA[[#This Row],[TREINADO EM]]+BRIGADA[[#This Row],[VALIDADE]]</f>
        <v>46628</v>
      </c>
      <c r="K12">
        <v>16</v>
      </c>
      <c r="L12" t="s">
        <v>5</v>
      </c>
      <c r="M12" t="str">
        <f>VLOOKUP(BRIGADA[[#This Row],[NOME]],'CADASTRO'!A:K,6,0)</f>
        <v>ATIVO</v>
      </c>
    </row>
    <row r="13" spans="1:13">
      <c r="A13" t="s">
        <v>509</v>
      </c>
      <c r="B13" t="s">
        <v>559</v>
      </c>
      <c r="C13" t="s">
        <v>511</v>
      </c>
      <c r="D13" t="s">
        <v>558</v>
      </c>
      <c r="E13" s="62" t="s">
        <v>343</v>
      </c>
      <c r="F13" t="str">
        <f>VLOOKUP(BRIGADA[[#This Row],[NOME]],'CADASTRO'!A:K,5,0)</f>
        <v>TECNICO MECANICO II</v>
      </c>
      <c r="G13" s="7">
        <v>46263</v>
      </c>
      <c r="H13" s="38">
        <v>730</v>
      </c>
      <c r="I13" s="6" t="str">
        <f ca="1">IF(BRIGADA[[#This Row],[SITUAÇÃO]]="ATIVO",IF(BRIGADA[[#This Row],[CONDIÇÃO]]="N.A.","N.A.",
IF(BRIGADA[[#This Row],[CONDIÇÃO]]="REPROVADO","REPROVADO",IF(BRIGADA[[#This Row],[CONDIÇÃO]]="RECICLADO","HISTORICO",
IF((G13+H13)&gt;(TODAY()),"NO PRAZO", "VENCIDO")))),"N.A.")</f>
        <v>NO PRAZO</v>
      </c>
      <c r="J13" s="14">
        <f>BRIGADA[[#This Row],[TREINADO EM]]+BRIGADA[[#This Row],[VALIDADE]]</f>
        <v>46993</v>
      </c>
      <c r="K13">
        <v>16</v>
      </c>
      <c r="L13" t="s">
        <v>3</v>
      </c>
      <c r="M13" t="str">
        <f>VLOOKUP(BRIGADA[[#This Row],[NOME]],'CADASTRO'!A:K,6,0)</f>
        <v>ATIVO</v>
      </c>
    </row>
    <row r="14" spans="1:13" hidden="1">
      <c r="A14" t="s">
        <v>509</v>
      </c>
      <c r="B14" t="s">
        <v>556</v>
      </c>
      <c r="C14" t="s">
        <v>557</v>
      </c>
      <c r="D14" t="s">
        <v>558</v>
      </c>
      <c r="E14" t="s">
        <v>327</v>
      </c>
      <c r="F14" t="str">
        <f>VLOOKUP(BRIGADA[[#This Row],[NOME]],'CADASTRO'!A:K,5,0)</f>
        <v>ASSISTENTE ADMINISTRATIVO</v>
      </c>
      <c r="G14" s="7">
        <v>44719</v>
      </c>
      <c r="H14" s="38">
        <v>730</v>
      </c>
      <c r="I14" s="6" t="str">
        <f ca="1">IF(BRIGADA[[#This Row],[SITUAÇÃO]]="ATIVO",IF(BRIGADA[[#This Row],[CONDIÇÃO]]="N.A.","N.A.",
IF(BRIGADA[[#This Row],[CONDIÇÃO]]="REPROVADO","REPROVADO",IF(BRIGADA[[#This Row],[CONDIÇÃO]]="RECICLADO","HISTORICO",
IF((G14+H14)&gt;(TODAY()),"NO PRAZO", "VENCIDO")))),"N.A.")</f>
        <v>HISTORICO</v>
      </c>
      <c r="J14" s="14">
        <f>BRIGADA[[#This Row],[TREINADO EM]]+BRIGADA[[#This Row],[VALIDADE]]</f>
        <v>45449</v>
      </c>
      <c r="K14">
        <v>16</v>
      </c>
      <c r="L14" t="s">
        <v>5</v>
      </c>
      <c r="M14" t="str">
        <f>VLOOKUP(BRIGADA[[#This Row],[NOME]],'CADASTRO'!A:K,6,0)</f>
        <v>ATIVO</v>
      </c>
    </row>
    <row r="15" spans="1:13" hidden="1">
      <c r="A15" t="s">
        <v>509</v>
      </c>
      <c r="B15" t="s">
        <v>559</v>
      </c>
      <c r="C15" t="s">
        <v>511</v>
      </c>
      <c r="D15" t="s">
        <v>558</v>
      </c>
      <c r="E15" t="s">
        <v>327</v>
      </c>
      <c r="F15" t="str">
        <f>VLOOKUP(BRIGADA[[#This Row],[NOME]],'CADASTRO'!A:K,5,0)</f>
        <v>ASSISTENTE ADMINISTRATIVO</v>
      </c>
      <c r="G15" s="7">
        <v>45898</v>
      </c>
      <c r="H15" s="38">
        <v>730</v>
      </c>
      <c r="I15" s="6" t="str">
        <f ca="1">IF(BRIGADA[[#This Row],[SITUAÇÃO]]="ATIVO",IF(BRIGADA[[#This Row],[CONDIÇÃO]]="N.A.","N.A.",
IF(BRIGADA[[#This Row],[CONDIÇÃO]]="REPROVADO","REPROVADO",IF(BRIGADA[[#This Row],[CONDIÇÃO]]="RECICLADO","HISTORICO",
IF((G15+H15)&gt;(TODAY()),"NO PRAZO", "VENCIDO")))),"N.A.")</f>
        <v>HISTORICO</v>
      </c>
      <c r="J15" s="14">
        <f>BRIGADA[[#This Row],[TREINADO EM]]+BRIGADA[[#This Row],[VALIDADE]]</f>
        <v>46628</v>
      </c>
      <c r="K15">
        <v>16</v>
      </c>
      <c r="L15" t="s">
        <v>5</v>
      </c>
      <c r="M15" t="str">
        <f>VLOOKUP(BRIGADA[[#This Row],[NOME]],'CADASTRO'!A:K,6,0)</f>
        <v>ATIVO</v>
      </c>
    </row>
    <row r="16" spans="1:13">
      <c r="A16" t="s">
        <v>509</v>
      </c>
      <c r="B16" t="s">
        <v>559</v>
      </c>
      <c r="C16" t="s">
        <v>511</v>
      </c>
      <c r="D16" t="s">
        <v>558</v>
      </c>
      <c r="E16" s="62" t="s">
        <v>327</v>
      </c>
      <c r="F16" t="str">
        <f>VLOOKUP(BRIGADA[[#This Row],[NOME]],'CADASTRO'!A:K,5,0)</f>
        <v>ASSISTENTE ADMINISTRATIVO</v>
      </c>
      <c r="G16" s="7">
        <v>46263</v>
      </c>
      <c r="H16" s="38">
        <v>730</v>
      </c>
      <c r="I16" s="6" t="str">
        <f ca="1">IF(BRIGADA[[#This Row],[SITUAÇÃO]]="ATIVO",IF(BRIGADA[[#This Row],[CONDIÇÃO]]="N.A.","N.A.",
IF(BRIGADA[[#This Row],[CONDIÇÃO]]="REPROVADO","REPROVADO",IF(BRIGADA[[#This Row],[CONDIÇÃO]]="RECICLADO","HISTORICO",
IF((G16+H16)&gt;(TODAY()),"NO PRAZO", "VENCIDO")))),"N.A.")</f>
        <v>NO PRAZO</v>
      </c>
      <c r="J16" s="14">
        <f>BRIGADA[[#This Row],[TREINADO EM]]+BRIGADA[[#This Row],[VALIDADE]]</f>
        <v>46993</v>
      </c>
      <c r="K16">
        <v>16</v>
      </c>
      <c r="L16" t="s">
        <v>3</v>
      </c>
      <c r="M16" t="str">
        <f>VLOOKUP(BRIGADA[[#This Row],[NOME]],'CADASTRO'!A:K,6,0)</f>
        <v>ATIVO</v>
      </c>
    </row>
    <row r="17" spans="1:13">
      <c r="A17" t="s">
        <v>509</v>
      </c>
      <c r="B17" t="s">
        <v>559</v>
      </c>
      <c r="C17" t="s">
        <v>511</v>
      </c>
      <c r="D17" t="s">
        <v>558</v>
      </c>
      <c r="E17" s="62" t="s">
        <v>330</v>
      </c>
      <c r="F17" t="str">
        <f>VLOOKUP(BRIGADA[[#This Row],[NOME]],'CADASTRO'!A:K,5,0)</f>
        <v>OPERADOR INDUSTRIAL I</v>
      </c>
      <c r="G17" s="7">
        <v>46263</v>
      </c>
      <c r="H17" s="38">
        <v>730</v>
      </c>
      <c r="I17" s="6" t="str">
        <f ca="1">IF(BRIGADA[[#This Row],[SITUAÇÃO]]="ATIVO",IF(BRIGADA[[#This Row],[CONDIÇÃO]]="N.A.","N.A.",
IF(BRIGADA[[#This Row],[CONDIÇÃO]]="REPROVADO","REPROVADO",IF(BRIGADA[[#This Row],[CONDIÇÃO]]="RECICLADO","HISTORICO",
IF((G17+H17)&gt;(TODAY()),"NO PRAZO", "VENCIDO")))),"N.A.")</f>
        <v>NO PRAZO</v>
      </c>
      <c r="J17" s="14">
        <f>BRIGADA[[#This Row],[TREINADO EM]]+BRIGADA[[#This Row],[VALIDADE]]</f>
        <v>46993</v>
      </c>
      <c r="K17">
        <v>16</v>
      </c>
      <c r="L17" t="s">
        <v>3</v>
      </c>
      <c r="M17" t="str">
        <f>VLOOKUP(BRIGADA[[#This Row],[NOME]],'CADASTRO'!A:K,6,0)</f>
        <v>ATIVO</v>
      </c>
    </row>
    <row r="18" spans="1:13" hidden="1">
      <c r="A18" t="s">
        <v>509</v>
      </c>
      <c r="B18" t="s">
        <v>559</v>
      </c>
      <c r="C18" t="s">
        <v>511</v>
      </c>
      <c r="D18" t="s">
        <v>558</v>
      </c>
      <c r="E18" t="s">
        <v>335</v>
      </c>
      <c r="F18" t="str">
        <f>VLOOKUP(BRIGADA[[#This Row],[NOME]],'CADASTRO'!A:K,5,0)</f>
        <v>ANALISTA CONTROLE QUALIDADE JR</v>
      </c>
      <c r="G18" s="7">
        <v>45898</v>
      </c>
      <c r="H18" s="38">
        <v>730</v>
      </c>
      <c r="I18" s="6" t="str">
        <f ca="1">IF(BRIGADA[[#This Row],[SITUAÇÃO]]="ATIVO",IF(BRIGADA[[#This Row],[CONDIÇÃO]]="N.A.","N.A.",
IF(BRIGADA[[#This Row],[CONDIÇÃO]]="REPROVADO","REPROVADO",IF(BRIGADA[[#This Row],[CONDIÇÃO]]="RECICLADO","HISTORICO",
IF((G18+H18)&gt;(TODAY()),"NO PRAZO", "VENCIDO")))),"N.A.")</f>
        <v>HISTORICO</v>
      </c>
      <c r="J18" s="14">
        <f>BRIGADA[[#This Row],[TREINADO EM]]+BRIGADA[[#This Row],[VALIDADE]]</f>
        <v>46628</v>
      </c>
      <c r="K18">
        <v>16</v>
      </c>
      <c r="L18" t="s">
        <v>5</v>
      </c>
      <c r="M18" t="str">
        <f>VLOOKUP(BRIGADA[[#This Row],[NOME]],'CADASTRO'!A:K,6,0)</f>
        <v>ATIVO</v>
      </c>
    </row>
    <row r="19" spans="1:13">
      <c r="A19" t="s">
        <v>509</v>
      </c>
      <c r="B19" t="s">
        <v>559</v>
      </c>
      <c r="C19" t="s">
        <v>511</v>
      </c>
      <c r="D19" t="s">
        <v>558</v>
      </c>
      <c r="E19" s="62" t="s">
        <v>335</v>
      </c>
      <c r="F19" t="str">
        <f>VLOOKUP(BRIGADA[[#This Row],[NOME]],'CADASTRO'!A:K,5,0)</f>
        <v>ANALISTA CONTROLE QUALIDADE JR</v>
      </c>
      <c r="G19" s="8">
        <v>46263</v>
      </c>
      <c r="H19" s="38">
        <v>730</v>
      </c>
      <c r="I19" s="6" t="str">
        <f ca="1">IF(BRIGADA[[#This Row],[SITUAÇÃO]]="ATIVO",IF(BRIGADA[[#This Row],[CONDIÇÃO]]="N.A.","N.A.",
IF(BRIGADA[[#This Row],[CONDIÇÃO]]="REPROVADO","REPROVADO",IF(BRIGADA[[#This Row],[CONDIÇÃO]]="RECICLADO","HISTORICO",
IF((G19+H19)&gt;(TODAY()),"NO PRAZO", "VENCIDO")))),"N.A.")</f>
        <v>NO PRAZO</v>
      </c>
      <c r="J19" s="14">
        <f>BRIGADA[[#This Row],[TREINADO EM]]+BRIGADA[[#This Row],[VALIDADE]]</f>
        <v>46993</v>
      </c>
      <c r="K19">
        <v>16</v>
      </c>
      <c r="L19" t="s">
        <v>3</v>
      </c>
      <c r="M19" t="str">
        <f>VLOOKUP(BRIGADA[[#This Row],[NOME]],'CADASTRO'!A:K,6,0)</f>
        <v>ATIVO</v>
      </c>
    </row>
    <row r="20" spans="1:13">
      <c r="A20" t="s">
        <v>509</v>
      </c>
      <c r="B20" t="s">
        <v>559</v>
      </c>
      <c r="C20" t="s">
        <v>511</v>
      </c>
      <c r="D20" t="s">
        <v>558</v>
      </c>
      <c r="E20" s="62" t="s">
        <v>487</v>
      </c>
      <c r="F20" t="str">
        <f>VLOOKUP(BRIGADA[[#This Row],[NOME]],'CADASTRO'!A:K,5,0)</f>
        <v>TECNICO ELETRONICO II</v>
      </c>
      <c r="G20" s="8">
        <v>46263</v>
      </c>
      <c r="H20" s="38">
        <v>730</v>
      </c>
      <c r="I20" s="6" t="str">
        <f ca="1">IF(BRIGADA[[#This Row],[SITUAÇÃO]]="ATIVO",IF(BRIGADA[[#This Row],[CONDIÇÃO]]="N.A.","N.A.",
IF(BRIGADA[[#This Row],[CONDIÇÃO]]="REPROVADO","REPROVADO",IF(BRIGADA[[#This Row],[CONDIÇÃO]]="RECICLADO","HISTORICO",
IF((G20+H20)&gt;(TODAY()),"NO PRAZO", "VENCIDO")))),"N.A.")</f>
        <v>NO PRAZO</v>
      </c>
      <c r="J20" s="14">
        <f>BRIGADA[[#This Row],[TREINADO EM]]+BRIGADA[[#This Row],[VALIDADE]]</f>
        <v>46993</v>
      </c>
      <c r="K20">
        <v>16</v>
      </c>
      <c r="L20" t="s">
        <v>3</v>
      </c>
      <c r="M20" t="str">
        <f>VLOOKUP(BRIGADA[[#This Row],[NOME]],'CADASTRO'!A:K,6,0)</f>
        <v>ATIVO</v>
      </c>
    </row>
    <row r="21" spans="1:13" hidden="1">
      <c r="A21" t="s">
        <v>509</v>
      </c>
      <c r="B21" t="s">
        <v>559</v>
      </c>
      <c r="C21" t="s">
        <v>560</v>
      </c>
      <c r="D21" t="s">
        <v>558</v>
      </c>
      <c r="E21" s="62" t="s">
        <v>341</v>
      </c>
      <c r="F21" t="str">
        <f>VLOOKUP(BRIGADA[[#This Row],[NOME]],'CADASTRO'!A:K,5,0)</f>
        <v>Analista PCM PL</v>
      </c>
      <c r="G21" s="8">
        <v>45472</v>
      </c>
      <c r="H21" s="38">
        <v>730</v>
      </c>
      <c r="I21" s="6" t="str">
        <f ca="1">IF(BRIGADA[[#This Row],[SITUAÇÃO]]="ATIVO",IF(BRIGADA[[#This Row],[CONDIÇÃO]]="N.A.","N.A.",
IF(BRIGADA[[#This Row],[CONDIÇÃO]]="REPROVADO","REPROVADO",IF(BRIGADA[[#This Row],[CONDIÇÃO]]="RECICLADO","HISTORICO",
IF((G21+H21)&gt;(TODAY()),"NO PRAZO", "VENCIDO")))),"N.A.")</f>
        <v>HISTORICO</v>
      </c>
      <c r="J21" s="14">
        <f>BRIGADA[[#This Row],[TREINADO EM]]+BRIGADA[[#This Row],[VALIDADE]]</f>
        <v>46202</v>
      </c>
      <c r="K21">
        <v>16</v>
      </c>
      <c r="L21" t="s">
        <v>5</v>
      </c>
      <c r="M21" t="str">
        <f>VLOOKUP(BRIGADA[[#This Row],[NOME]],'CADASTRO'!A:K,6,0)</f>
        <v>ATIVO</v>
      </c>
    </row>
    <row r="22" spans="1:13" hidden="1">
      <c r="A22" t="s">
        <v>509</v>
      </c>
      <c r="B22" t="s">
        <v>559</v>
      </c>
      <c r="C22" t="s">
        <v>511</v>
      </c>
      <c r="D22" t="s">
        <v>558</v>
      </c>
      <c r="E22" s="62" t="s">
        <v>341</v>
      </c>
      <c r="F22" t="str">
        <f>VLOOKUP(BRIGADA[[#This Row],[NOME]],'CADASTRO'!A:K,5,0)</f>
        <v>Analista PCM PL</v>
      </c>
      <c r="G22" s="8">
        <v>45898</v>
      </c>
      <c r="H22" s="38">
        <v>730</v>
      </c>
      <c r="I22" s="6" t="str">
        <f ca="1">IF(BRIGADA[[#This Row],[SITUAÇÃO]]="ATIVO",IF(BRIGADA[[#This Row],[CONDIÇÃO]]="N.A.","N.A.",
IF(BRIGADA[[#This Row],[CONDIÇÃO]]="REPROVADO","REPROVADO",IF(BRIGADA[[#This Row],[CONDIÇÃO]]="RECICLADO","HISTORICO",
IF((G22+H22)&gt;(TODAY()),"NO PRAZO", "VENCIDO")))),"N.A.")</f>
        <v>HISTORICO</v>
      </c>
      <c r="J22" s="14">
        <f>BRIGADA[[#This Row],[TREINADO EM]]+BRIGADA[[#This Row],[VALIDADE]]</f>
        <v>46628</v>
      </c>
      <c r="K22">
        <v>16</v>
      </c>
      <c r="L22" t="s">
        <v>5</v>
      </c>
      <c r="M22" t="str">
        <f>VLOOKUP(BRIGADA[[#This Row],[NOME]],'CADASTRO'!A:K,6,0)</f>
        <v>ATIVO</v>
      </c>
    </row>
    <row r="23" spans="1:13">
      <c r="A23" t="s">
        <v>509</v>
      </c>
      <c r="B23" t="s">
        <v>559</v>
      </c>
      <c r="C23" t="s">
        <v>511</v>
      </c>
      <c r="D23" t="s">
        <v>558</v>
      </c>
      <c r="E23" s="62" t="s">
        <v>341</v>
      </c>
      <c r="F23" t="str">
        <f>VLOOKUP(BRIGADA[[#This Row],[NOME]],'CADASTRO'!A:K,5,0)</f>
        <v>Analista PCM PL</v>
      </c>
      <c r="G23" s="8">
        <v>46263</v>
      </c>
      <c r="H23" s="38">
        <v>730</v>
      </c>
      <c r="I23" s="6" t="str">
        <f ca="1">IF(BRIGADA[[#This Row],[SITUAÇÃO]]="ATIVO",IF(BRIGADA[[#This Row],[CONDIÇÃO]]="N.A.","N.A.",
IF(BRIGADA[[#This Row],[CONDIÇÃO]]="REPROVADO","REPROVADO",IF(BRIGADA[[#This Row],[CONDIÇÃO]]="RECICLADO","HISTORICO",
IF((G23+H23)&gt;(TODAY()),"NO PRAZO", "VENCIDO")))),"N.A.")</f>
        <v>NO PRAZO</v>
      </c>
      <c r="J23" s="14">
        <f>BRIGADA[[#This Row],[TREINADO EM]]+BRIGADA[[#This Row],[VALIDADE]]</f>
        <v>46993</v>
      </c>
      <c r="K23">
        <v>16</v>
      </c>
      <c r="L23" t="s">
        <v>3</v>
      </c>
      <c r="M23" t="str">
        <f>VLOOKUP(BRIGADA[[#This Row],[NOME]],'CADASTRO'!A:K,6,0)</f>
        <v>ATIVO</v>
      </c>
    </row>
    <row r="24" spans="1:13" hidden="1">
      <c r="A24" t="s">
        <v>509</v>
      </c>
      <c r="B24" t="s">
        <v>559</v>
      </c>
      <c r="C24" t="s">
        <v>560</v>
      </c>
      <c r="D24" t="s">
        <v>558</v>
      </c>
      <c r="E24" t="s">
        <v>345</v>
      </c>
      <c r="F24" t="str">
        <f>VLOOKUP(BRIGADA[[#This Row],[NOME]],'CADASTRO'!A:K,5,0)</f>
        <v>OPERADOR INDUSTRIAL II</v>
      </c>
      <c r="G24" s="8">
        <v>45107</v>
      </c>
      <c r="H24" s="38">
        <v>730</v>
      </c>
      <c r="I24" s="6" t="str">
        <f ca="1">IF(BRIGADA[[#This Row],[SITUAÇÃO]]="ATIVO",IF(BRIGADA[[#This Row],[CONDIÇÃO]]="N.A.","N.A.",
IF(BRIGADA[[#This Row],[CONDIÇÃO]]="REPROVADO","REPROVADO",IF(BRIGADA[[#This Row],[CONDIÇÃO]]="RECICLADO","HISTORICO",
IF((G24+H24)&gt;(TODAY()),"NO PRAZO", "VENCIDO")))),"N.A.")</f>
        <v>HISTORICO</v>
      </c>
      <c r="J24" s="14">
        <f>BRIGADA[[#This Row],[TREINADO EM]]+BRIGADA[[#This Row],[VALIDADE]]</f>
        <v>45837</v>
      </c>
      <c r="K24">
        <v>16</v>
      </c>
      <c r="L24" t="s">
        <v>5</v>
      </c>
      <c r="M24" t="str">
        <f>VLOOKUP(BRIGADA[[#This Row],[NOME]],'CADASTRO'!A:K,6,0)</f>
        <v>ATIVO</v>
      </c>
    </row>
    <row r="25" spans="1:13" hidden="1">
      <c r="A25" t="s">
        <v>509</v>
      </c>
      <c r="B25" t="s">
        <v>559</v>
      </c>
      <c r="C25" t="s">
        <v>560</v>
      </c>
      <c r="D25" t="s">
        <v>558</v>
      </c>
      <c r="E25" s="62" t="s">
        <v>345</v>
      </c>
      <c r="F25" t="str">
        <f>VLOOKUP(BRIGADA[[#This Row],[NOME]],'CADASTRO'!A:K,5,0)</f>
        <v>OPERADOR INDUSTRIAL II</v>
      </c>
      <c r="G25" s="8">
        <v>45472</v>
      </c>
      <c r="H25" s="38">
        <v>730</v>
      </c>
      <c r="I25" s="6" t="str">
        <f ca="1">IF(BRIGADA[[#This Row],[SITUAÇÃO]]="ATIVO",IF(BRIGADA[[#This Row],[CONDIÇÃO]]="N.A.","N.A.",
IF(BRIGADA[[#This Row],[CONDIÇÃO]]="REPROVADO","REPROVADO",IF(BRIGADA[[#This Row],[CONDIÇÃO]]="RECICLADO","HISTORICO",
IF((G25+H25)&gt;(TODAY()),"NO PRAZO", "VENCIDO")))),"N.A.")</f>
        <v>HISTORICO</v>
      </c>
      <c r="J25" s="14">
        <f>BRIGADA[[#This Row],[TREINADO EM]]+BRIGADA[[#This Row],[VALIDADE]]</f>
        <v>46202</v>
      </c>
      <c r="K25">
        <v>16</v>
      </c>
      <c r="L25" t="s">
        <v>5</v>
      </c>
      <c r="M25" t="str">
        <f>VLOOKUP(BRIGADA[[#This Row],[NOME]],'CADASTRO'!A:K,6,0)</f>
        <v>ATIVO</v>
      </c>
    </row>
    <row r="26" spans="1:13" hidden="1">
      <c r="A26" t="s">
        <v>509</v>
      </c>
      <c r="B26" t="s">
        <v>559</v>
      </c>
      <c r="C26" t="s">
        <v>511</v>
      </c>
      <c r="D26" t="s">
        <v>558</v>
      </c>
      <c r="E26" s="62" t="s">
        <v>345</v>
      </c>
      <c r="F26" t="str">
        <f>VLOOKUP(BRIGADA[[#This Row],[NOME]],'CADASTRO'!A:K,5,0)</f>
        <v>OPERADOR INDUSTRIAL II</v>
      </c>
      <c r="G26" s="8">
        <v>45898</v>
      </c>
      <c r="H26" s="38">
        <v>730</v>
      </c>
      <c r="I26" s="6" t="str">
        <f ca="1">IF(BRIGADA[[#This Row],[SITUAÇÃO]]="ATIVO",IF(BRIGADA[[#This Row],[CONDIÇÃO]]="N.A.","N.A.",
IF(BRIGADA[[#This Row],[CONDIÇÃO]]="REPROVADO","REPROVADO",IF(BRIGADA[[#This Row],[CONDIÇÃO]]="RECICLADO","HISTORICO",
IF((G26+H26)&gt;(TODAY()),"NO PRAZO", "VENCIDO")))),"N.A.")</f>
        <v>HISTORICO</v>
      </c>
      <c r="J26" s="14">
        <f>BRIGADA[[#This Row],[TREINADO EM]]+BRIGADA[[#This Row],[VALIDADE]]</f>
        <v>46628</v>
      </c>
      <c r="K26">
        <v>16</v>
      </c>
      <c r="L26" t="s">
        <v>5</v>
      </c>
      <c r="M26" t="str">
        <f>VLOOKUP(BRIGADA[[#This Row],[NOME]],'CADASTRO'!A:K,6,0)</f>
        <v>ATIVO</v>
      </c>
    </row>
    <row r="27" spans="1:13">
      <c r="A27" t="s">
        <v>509</v>
      </c>
      <c r="B27" t="s">
        <v>559</v>
      </c>
      <c r="C27" t="s">
        <v>511</v>
      </c>
      <c r="D27" t="s">
        <v>558</v>
      </c>
      <c r="E27" s="62" t="s">
        <v>345</v>
      </c>
      <c r="F27" t="str">
        <f>VLOOKUP(BRIGADA[[#This Row],[NOME]],'CADASTRO'!A:K,5,0)</f>
        <v>OPERADOR INDUSTRIAL II</v>
      </c>
      <c r="G27" s="8">
        <v>46263</v>
      </c>
      <c r="H27" s="38">
        <v>730</v>
      </c>
      <c r="I27" s="6" t="str">
        <f ca="1">IF(BRIGADA[[#This Row],[SITUAÇÃO]]="ATIVO",IF(BRIGADA[[#This Row],[CONDIÇÃO]]="N.A.","N.A.",
IF(BRIGADA[[#This Row],[CONDIÇÃO]]="REPROVADO","REPROVADO",IF(BRIGADA[[#This Row],[CONDIÇÃO]]="RECICLADO","HISTORICO",
IF((G27+H27)&gt;(TODAY()),"NO PRAZO", "VENCIDO")))),"N.A.")</f>
        <v>NO PRAZO</v>
      </c>
      <c r="J27" s="14">
        <f>BRIGADA[[#This Row],[TREINADO EM]]+BRIGADA[[#This Row],[VALIDADE]]</f>
        <v>46993</v>
      </c>
      <c r="K27">
        <v>16</v>
      </c>
      <c r="L27" t="s">
        <v>3</v>
      </c>
      <c r="M27" t="str">
        <f>VLOOKUP(BRIGADA[[#This Row],[NOME]],'CADASTRO'!A:K,6,0)</f>
        <v>ATIVO</v>
      </c>
    </row>
    <row r="28" spans="1:13" hidden="1">
      <c r="A28" t="s">
        <v>509</v>
      </c>
      <c r="B28" t="s">
        <v>556</v>
      </c>
      <c r="C28" t="s">
        <v>557</v>
      </c>
      <c r="D28" t="s">
        <v>558</v>
      </c>
      <c r="E28" t="s">
        <v>199</v>
      </c>
      <c r="F28" t="str">
        <f>VLOOKUP(BRIGADA[[#This Row],[NOME]],'CADASTRO'!A:K,5,0)</f>
        <v>TECNICO ELETRONICO II</v>
      </c>
      <c r="G28" s="7">
        <v>44343</v>
      </c>
      <c r="H28" s="38">
        <v>730</v>
      </c>
      <c r="I28" s="6" t="str">
        <f ca="1">IF(BRIGADA[[#This Row],[SITUAÇÃO]]="ATIVO",IF(BRIGADA[[#This Row],[CONDIÇÃO]]="N.A.","N.A.",
IF(BRIGADA[[#This Row],[CONDIÇÃO]]="REPROVADO","REPROVADO",IF(BRIGADA[[#This Row],[CONDIÇÃO]]="RECICLADO","HISTORICO",
IF((G28+H28)&gt;(TODAY()),"NO PRAZO", "VENCIDO")))),"N.A.")</f>
        <v>N.A.</v>
      </c>
      <c r="J28" s="14">
        <f>BRIGADA[[#This Row],[TREINADO EM]]+BRIGADA[[#This Row],[VALIDADE]]</f>
        <v>45073</v>
      </c>
      <c r="K28">
        <v>8</v>
      </c>
      <c r="L28" t="s">
        <v>5</v>
      </c>
      <c r="M28" t="str">
        <f>VLOOKUP(BRIGADA[[#This Row],[NOME]],'CADASTRO'!A:K,6,0)</f>
        <v>DESLIGADO</v>
      </c>
    </row>
    <row r="29" spans="1:13" hidden="1">
      <c r="A29" t="s">
        <v>509</v>
      </c>
      <c r="B29" t="s">
        <v>556</v>
      </c>
      <c r="C29" t="s">
        <v>557</v>
      </c>
      <c r="D29" t="s">
        <v>558</v>
      </c>
      <c r="E29" t="s">
        <v>199</v>
      </c>
      <c r="F29" t="str">
        <f>VLOOKUP(BRIGADA[[#This Row],[NOME]],'CADASTRO'!A:K,5,0)</f>
        <v>TECNICO ELETRONICO II</v>
      </c>
      <c r="G29" s="8">
        <v>44712</v>
      </c>
      <c r="H29" s="38">
        <v>730</v>
      </c>
      <c r="I29" s="6" t="str">
        <f ca="1">IF(BRIGADA[[#This Row],[SITUAÇÃO]]="ATIVO",IF(BRIGADA[[#This Row],[CONDIÇÃO]]="N.A.","N.A.",
IF(BRIGADA[[#This Row],[CONDIÇÃO]]="REPROVADO","REPROVADO",IF(BRIGADA[[#This Row],[CONDIÇÃO]]="RECICLADO","HISTORICO",
IF((G29+H29)&gt;(TODAY()),"NO PRAZO", "VENCIDO")))),"N.A.")</f>
        <v>N.A.</v>
      </c>
      <c r="J29" s="14">
        <f>BRIGADA[[#This Row],[TREINADO EM]]+BRIGADA[[#This Row],[VALIDADE]]</f>
        <v>45442</v>
      </c>
      <c r="K29">
        <v>16</v>
      </c>
      <c r="L29" t="s">
        <v>5</v>
      </c>
      <c r="M29" t="str">
        <f>VLOOKUP(BRIGADA[[#This Row],[NOME]],'CADASTRO'!A:K,6,0)</f>
        <v>DESLIGADO</v>
      </c>
    </row>
    <row r="30" spans="1:13" hidden="1">
      <c r="A30" t="s">
        <v>509</v>
      </c>
      <c r="B30" t="s">
        <v>559</v>
      </c>
      <c r="C30" t="s">
        <v>560</v>
      </c>
      <c r="D30" t="s">
        <v>558</v>
      </c>
      <c r="E30" t="s">
        <v>199</v>
      </c>
      <c r="F30" t="str">
        <f>VLOOKUP(BRIGADA[[#This Row],[NOME]],'CADASTRO'!A:K,5,0)</f>
        <v>TECNICO ELETRONICO II</v>
      </c>
      <c r="G30" s="7">
        <v>45107</v>
      </c>
      <c r="H30" s="38">
        <v>730</v>
      </c>
      <c r="I30" s="6" t="str">
        <f ca="1">IF(BRIGADA[[#This Row],[SITUAÇÃO]]="ATIVO",IF(BRIGADA[[#This Row],[CONDIÇÃO]]="N.A.","N.A.",
IF(BRIGADA[[#This Row],[CONDIÇÃO]]="REPROVADO","REPROVADO",IF(BRIGADA[[#This Row],[CONDIÇÃO]]="RECICLADO","HISTORICO",
IF((G30+H30)&gt;(TODAY()),"NO PRAZO", "VENCIDO")))),"N.A.")</f>
        <v>N.A.</v>
      </c>
      <c r="J30" s="14">
        <f>BRIGADA[[#This Row],[TREINADO EM]]+BRIGADA[[#This Row],[VALIDADE]]</f>
        <v>45837</v>
      </c>
      <c r="K30">
        <v>16</v>
      </c>
      <c r="L30" t="s">
        <v>5</v>
      </c>
      <c r="M30" t="str">
        <f>VLOOKUP(BRIGADA[[#This Row],[NOME]],'CADASTRO'!A:K,6,0)</f>
        <v>DESLIGADO</v>
      </c>
    </row>
    <row r="31" spans="1:13" hidden="1">
      <c r="A31" t="s">
        <v>509</v>
      </c>
      <c r="B31" t="s">
        <v>559</v>
      </c>
      <c r="C31" t="s">
        <v>560</v>
      </c>
      <c r="D31" t="s">
        <v>558</v>
      </c>
      <c r="E31" s="62" t="s">
        <v>199</v>
      </c>
      <c r="F31" t="str">
        <f>VLOOKUP(BRIGADA[[#This Row],[NOME]],'CADASTRO'!A:K,5,0)</f>
        <v>TECNICO ELETRONICO II</v>
      </c>
      <c r="G31" s="8">
        <v>45472</v>
      </c>
      <c r="H31" s="38">
        <v>730</v>
      </c>
      <c r="I31" s="6" t="str">
        <f ca="1">IF(BRIGADA[[#This Row],[SITUAÇÃO]]="ATIVO",IF(BRIGADA[[#This Row],[CONDIÇÃO]]="N.A.","N.A.",
IF(BRIGADA[[#This Row],[CONDIÇÃO]]="REPROVADO","REPROVADO",IF(BRIGADA[[#This Row],[CONDIÇÃO]]="RECICLADO","HISTORICO",
IF((G31+H31)&gt;(TODAY()),"NO PRAZO", "VENCIDO")))),"N.A.")</f>
        <v>N.A.</v>
      </c>
      <c r="J31" s="14">
        <f>BRIGADA[[#This Row],[TREINADO EM]]+BRIGADA[[#This Row],[VALIDADE]]</f>
        <v>46202</v>
      </c>
      <c r="K31">
        <v>16</v>
      </c>
      <c r="L31" t="s">
        <v>5</v>
      </c>
      <c r="M31" t="str">
        <f>VLOOKUP(BRIGADA[[#This Row],[NOME]],'CADASTRO'!A:K,6,0)</f>
        <v>DESLIGADO</v>
      </c>
    </row>
    <row r="32" spans="1:13" hidden="1">
      <c r="A32" t="s">
        <v>509</v>
      </c>
      <c r="B32" t="s">
        <v>559</v>
      </c>
      <c r="C32" t="s">
        <v>511</v>
      </c>
      <c r="D32" t="s">
        <v>558</v>
      </c>
      <c r="E32" s="62" t="s">
        <v>199</v>
      </c>
      <c r="F32" t="str">
        <f>VLOOKUP(BRIGADA[[#This Row],[NOME]],'CADASTRO'!A:K,5,0)</f>
        <v>TECNICO ELETRONICO II</v>
      </c>
      <c r="G32" s="8">
        <v>45898</v>
      </c>
      <c r="H32" s="38">
        <v>730</v>
      </c>
      <c r="I32" s="6" t="str">
        <f ca="1">IF(BRIGADA[[#This Row],[SITUAÇÃO]]="ATIVO",IF(BRIGADA[[#This Row],[CONDIÇÃO]]="N.A.","N.A.",
IF(BRIGADA[[#This Row],[CONDIÇÃO]]="REPROVADO","REPROVADO",IF(BRIGADA[[#This Row],[CONDIÇÃO]]="RECICLADO","HISTORICO",
IF((G32+H32)&gt;(TODAY()),"NO PRAZO", "VENCIDO")))),"N.A.")</f>
        <v>N.A.</v>
      </c>
      <c r="J32" s="14">
        <f>BRIGADA[[#This Row],[TREINADO EM]]+BRIGADA[[#This Row],[VALIDADE]]</f>
        <v>46628</v>
      </c>
      <c r="K32">
        <v>16</v>
      </c>
      <c r="L32" t="s">
        <v>3</v>
      </c>
      <c r="M32" t="str">
        <f>VLOOKUP(BRIGADA[[#This Row],[NOME]],'CADASTRO'!A:K,6,0)</f>
        <v>DESLIGADO</v>
      </c>
    </row>
    <row r="33" spans="1:13" hidden="1">
      <c r="A33" t="s">
        <v>509</v>
      </c>
      <c r="B33" t="s">
        <v>556</v>
      </c>
      <c r="C33" t="s">
        <v>557</v>
      </c>
      <c r="D33" t="s">
        <v>558</v>
      </c>
      <c r="E33" t="s">
        <v>344</v>
      </c>
      <c r="F33" t="str">
        <f>VLOOKUP(BRIGADA[[#This Row],[NOME]],'CADASTRO'!A:K,5,0)</f>
        <v>TECNICO MECANICO II</v>
      </c>
      <c r="G33" s="8">
        <v>44712</v>
      </c>
      <c r="H33" s="38">
        <v>730</v>
      </c>
      <c r="I33" s="6" t="str">
        <f ca="1">IF(BRIGADA[[#This Row],[SITUAÇÃO]]="ATIVO",IF(BRIGADA[[#This Row],[CONDIÇÃO]]="N.A.","N.A.",
IF(BRIGADA[[#This Row],[CONDIÇÃO]]="REPROVADO","REPROVADO",IF(BRIGADA[[#This Row],[CONDIÇÃO]]="RECICLADO","HISTORICO",
IF((G33+H33)&gt;(TODAY()),"NO PRAZO", "VENCIDO")))),"N.A.")</f>
        <v>HISTORICO</v>
      </c>
      <c r="J33" s="14">
        <f>BRIGADA[[#This Row],[TREINADO EM]]+BRIGADA[[#This Row],[VALIDADE]]</f>
        <v>45442</v>
      </c>
      <c r="K33">
        <v>16</v>
      </c>
      <c r="L33" t="s">
        <v>5</v>
      </c>
      <c r="M33" t="str">
        <f>VLOOKUP(BRIGADA[[#This Row],[NOME]],'CADASTRO'!A:K,6,0)</f>
        <v>ATIVO</v>
      </c>
    </row>
    <row r="34" spans="1:13" hidden="1">
      <c r="A34" t="s">
        <v>509</v>
      </c>
      <c r="B34" t="s">
        <v>559</v>
      </c>
      <c r="C34" t="s">
        <v>560</v>
      </c>
      <c r="D34" t="s">
        <v>558</v>
      </c>
      <c r="E34" t="s">
        <v>344</v>
      </c>
      <c r="F34" t="str">
        <f>VLOOKUP(BRIGADA[[#This Row],[NOME]],'CADASTRO'!A:K,5,0)</f>
        <v>TECNICO MECANICO II</v>
      </c>
      <c r="G34" s="8">
        <v>45107</v>
      </c>
      <c r="H34" s="38">
        <v>730</v>
      </c>
      <c r="I34" s="6" t="str">
        <f ca="1">IF(BRIGADA[[#This Row],[SITUAÇÃO]]="ATIVO",IF(BRIGADA[[#This Row],[CONDIÇÃO]]="N.A.","N.A.",
IF(BRIGADA[[#This Row],[CONDIÇÃO]]="REPROVADO","REPROVADO",IF(BRIGADA[[#This Row],[CONDIÇÃO]]="RECICLADO","HISTORICO",
IF((G34+H34)&gt;(TODAY()),"NO PRAZO", "VENCIDO")))),"N.A.")</f>
        <v>HISTORICO</v>
      </c>
      <c r="J34" s="14">
        <f>BRIGADA[[#This Row],[TREINADO EM]]+BRIGADA[[#This Row],[VALIDADE]]</f>
        <v>45837</v>
      </c>
      <c r="K34">
        <v>16</v>
      </c>
      <c r="L34" t="s">
        <v>5</v>
      </c>
      <c r="M34" t="str">
        <f>VLOOKUP(BRIGADA[[#This Row],[NOME]],'CADASTRO'!A:K,6,0)</f>
        <v>ATIVO</v>
      </c>
    </row>
    <row r="35" spans="1:13" hidden="1">
      <c r="A35" t="s">
        <v>509</v>
      </c>
      <c r="B35" t="s">
        <v>559</v>
      </c>
      <c r="C35" t="s">
        <v>560</v>
      </c>
      <c r="D35" t="s">
        <v>558</v>
      </c>
      <c r="E35" s="62" t="s">
        <v>344</v>
      </c>
      <c r="F35" t="str">
        <f>VLOOKUP(BRIGADA[[#This Row],[NOME]],'CADASTRO'!A:K,5,0)</f>
        <v>TECNICO MECANICO II</v>
      </c>
      <c r="G35" s="8">
        <v>45472</v>
      </c>
      <c r="H35" s="38">
        <v>730</v>
      </c>
      <c r="I35" s="6" t="str">
        <f ca="1">IF(BRIGADA[[#This Row],[SITUAÇÃO]]="ATIVO",IF(BRIGADA[[#This Row],[CONDIÇÃO]]="N.A.","N.A.",
IF(BRIGADA[[#This Row],[CONDIÇÃO]]="REPROVADO","REPROVADO",IF(BRIGADA[[#This Row],[CONDIÇÃO]]="RECICLADO","HISTORICO",
IF((G35+H35)&gt;(TODAY()),"NO PRAZO", "VENCIDO")))),"N.A.")</f>
        <v>HISTORICO</v>
      </c>
      <c r="J35" s="14">
        <f>BRIGADA[[#This Row],[TREINADO EM]]+BRIGADA[[#This Row],[VALIDADE]]</f>
        <v>46202</v>
      </c>
      <c r="K35">
        <v>16</v>
      </c>
      <c r="L35" t="s">
        <v>5</v>
      </c>
      <c r="M35" t="str">
        <f>VLOOKUP(BRIGADA[[#This Row],[NOME]],'CADASTRO'!A:K,6,0)</f>
        <v>ATIVO</v>
      </c>
    </row>
    <row r="36" spans="1:13" hidden="1">
      <c r="A36" t="s">
        <v>509</v>
      </c>
      <c r="B36" t="s">
        <v>559</v>
      </c>
      <c r="C36" t="s">
        <v>511</v>
      </c>
      <c r="D36" t="s">
        <v>558</v>
      </c>
      <c r="E36" s="62" t="s">
        <v>344</v>
      </c>
      <c r="F36" t="str">
        <f>VLOOKUP(BRIGADA[[#This Row],[NOME]],'CADASTRO'!A:K,5,0)</f>
        <v>TECNICO MECANICO II</v>
      </c>
      <c r="G36" s="7">
        <v>45898</v>
      </c>
      <c r="H36" s="38">
        <v>730</v>
      </c>
      <c r="I36" s="6" t="str">
        <f ca="1">IF(BRIGADA[[#This Row],[SITUAÇÃO]]="ATIVO",IF(BRIGADA[[#This Row],[CONDIÇÃO]]="N.A.","N.A.",
IF(BRIGADA[[#This Row],[CONDIÇÃO]]="REPROVADO","REPROVADO",IF(BRIGADA[[#This Row],[CONDIÇÃO]]="RECICLADO","HISTORICO",
IF((G36+H36)&gt;(TODAY()),"NO PRAZO", "VENCIDO")))),"N.A.")</f>
        <v>HISTORICO</v>
      </c>
      <c r="J36" s="14">
        <f>BRIGADA[[#This Row],[TREINADO EM]]+BRIGADA[[#This Row],[VALIDADE]]</f>
        <v>46628</v>
      </c>
      <c r="K36">
        <v>16</v>
      </c>
      <c r="L36" t="s">
        <v>5</v>
      </c>
      <c r="M36" t="str">
        <f>VLOOKUP(BRIGADA[[#This Row],[NOME]],'CADASTRO'!A:K,6,0)</f>
        <v>ATIVO</v>
      </c>
    </row>
    <row r="37" spans="1:13">
      <c r="A37" t="s">
        <v>509</v>
      </c>
      <c r="B37" t="s">
        <v>559</v>
      </c>
      <c r="C37" t="s">
        <v>511</v>
      </c>
      <c r="D37" t="s">
        <v>558</v>
      </c>
      <c r="E37" s="62" t="s">
        <v>344</v>
      </c>
      <c r="F37" t="str">
        <f>VLOOKUP(BRIGADA[[#This Row],[NOME]],'CADASTRO'!A:K,5,0)</f>
        <v>TECNICO MECANICO II</v>
      </c>
      <c r="G37" s="8">
        <v>46263</v>
      </c>
      <c r="H37" s="38">
        <v>730</v>
      </c>
      <c r="I37" s="6" t="str">
        <f ca="1">IF(BRIGADA[[#This Row],[SITUAÇÃO]]="ATIVO",IF(BRIGADA[[#This Row],[CONDIÇÃO]]="N.A.","N.A.",
IF(BRIGADA[[#This Row],[CONDIÇÃO]]="REPROVADO","REPROVADO",IF(BRIGADA[[#This Row],[CONDIÇÃO]]="RECICLADO","HISTORICO",
IF((G37+H37)&gt;(TODAY()),"NO PRAZO", "VENCIDO")))),"N.A.")</f>
        <v>NO PRAZO</v>
      </c>
      <c r="J37" s="14">
        <f>BRIGADA[[#This Row],[TREINADO EM]]+BRIGADA[[#This Row],[VALIDADE]]</f>
        <v>46993</v>
      </c>
      <c r="K37">
        <v>16</v>
      </c>
      <c r="L37" t="s">
        <v>3</v>
      </c>
      <c r="M37" t="str">
        <f>VLOOKUP(BRIGADA[[#This Row],[NOME]],'CADASTRO'!A:K,6,0)</f>
        <v>ATIVO</v>
      </c>
    </row>
    <row r="38" spans="1:13" hidden="1">
      <c r="A38" t="s">
        <v>509</v>
      </c>
      <c r="B38" t="s">
        <v>559</v>
      </c>
      <c r="C38" t="s">
        <v>511</v>
      </c>
      <c r="D38" t="s">
        <v>558</v>
      </c>
      <c r="E38" t="s">
        <v>202</v>
      </c>
      <c r="F38" t="str">
        <f>VLOOKUP(BRIGADA[[#This Row],[NOME]],'CADASTRO'!A:K,5,0)</f>
        <v>ASSISTENTE ADMINISTRATIVO</v>
      </c>
      <c r="G38" s="8">
        <v>45898</v>
      </c>
      <c r="H38" s="38">
        <v>730</v>
      </c>
      <c r="I38" s="6" t="str">
        <f ca="1">IF(BRIGADA[[#This Row],[SITUAÇÃO]]="ATIVO",IF(BRIGADA[[#This Row],[CONDIÇÃO]]="N.A.","N.A.",
IF(BRIGADA[[#This Row],[CONDIÇÃO]]="REPROVADO","REPROVADO",IF(BRIGADA[[#This Row],[CONDIÇÃO]]="RECICLADO","HISTORICO",
IF((G38+H38)&gt;(TODAY()),"NO PRAZO", "VENCIDO")))),"N.A.")</f>
        <v>N.A.</v>
      </c>
      <c r="J38" s="14">
        <f>BRIGADA[[#This Row],[TREINADO EM]]+BRIGADA[[#This Row],[VALIDADE]]</f>
        <v>46628</v>
      </c>
      <c r="K38">
        <v>16</v>
      </c>
      <c r="L38" t="s">
        <v>1</v>
      </c>
      <c r="M38" t="str">
        <f>VLOOKUP(BRIGADA[[#This Row],[NOME]],'CADASTRO'!A:K,6,0)</f>
        <v>DESLIGADO</v>
      </c>
    </row>
    <row r="39" spans="1:13" hidden="1">
      <c r="A39" t="s">
        <v>509</v>
      </c>
      <c r="B39" t="s">
        <v>559</v>
      </c>
      <c r="C39" t="s">
        <v>511</v>
      </c>
      <c r="D39" t="s">
        <v>558</v>
      </c>
      <c r="E39" t="s">
        <v>475</v>
      </c>
      <c r="F39" t="str">
        <f>VLOOKUP(BRIGADA[[#This Row],[NOME]],'CADASTRO'!A:K,5,0)</f>
        <v>OPERADOR INDUSTRIAL I</v>
      </c>
      <c r="G39" s="8">
        <v>45898</v>
      </c>
      <c r="H39" s="38">
        <v>730</v>
      </c>
      <c r="I39" s="6" t="str">
        <f ca="1">IF(BRIGADA[[#This Row],[SITUAÇÃO]]="ATIVO",IF(BRIGADA[[#This Row],[CONDIÇÃO]]="N.A.","N.A.",
IF(BRIGADA[[#This Row],[CONDIÇÃO]]="REPROVADO","REPROVADO",IF(BRIGADA[[#This Row],[CONDIÇÃO]]="RECICLADO","HISTORICO",
IF((G39+H39)&gt;(TODAY()),"NO PRAZO", "VENCIDO")))),"N.A.")</f>
        <v>N.A.</v>
      </c>
      <c r="J39" s="14">
        <f>BRIGADA[[#This Row],[TREINADO EM]]+BRIGADA[[#This Row],[VALIDADE]]</f>
        <v>46628</v>
      </c>
      <c r="K39">
        <v>16</v>
      </c>
      <c r="L39" t="s">
        <v>3</v>
      </c>
      <c r="M39" t="str">
        <f>VLOOKUP(BRIGADA[[#This Row],[NOME]],'CADASTRO'!A:K,6,0)</f>
        <v>S-AFASTADO</v>
      </c>
    </row>
    <row r="40" spans="1:13">
      <c r="A40" t="s">
        <v>509</v>
      </c>
      <c r="B40" t="s">
        <v>559</v>
      </c>
      <c r="C40" t="s">
        <v>511</v>
      </c>
      <c r="D40" t="s">
        <v>558</v>
      </c>
      <c r="E40" s="62" t="s">
        <v>353</v>
      </c>
      <c r="F40" t="str">
        <f>VLOOKUP(BRIGADA[[#This Row],[NOME]],'CADASTRO'!A:K,5,0)</f>
        <v>Almoxarife</v>
      </c>
      <c r="G40" s="8">
        <v>46263</v>
      </c>
      <c r="H40" s="38">
        <v>730</v>
      </c>
      <c r="I40" s="6" t="str">
        <f ca="1">IF(BRIGADA[[#This Row],[SITUAÇÃO]]="ATIVO",IF(BRIGADA[[#This Row],[CONDIÇÃO]]="N.A.","N.A.",
IF(BRIGADA[[#This Row],[CONDIÇÃO]]="REPROVADO","REPROVADO",IF(BRIGADA[[#This Row],[CONDIÇÃO]]="RECICLADO","HISTORICO",
IF((G40+H40)&gt;(TODAY()),"NO PRAZO", "VENCIDO")))),"N.A.")</f>
        <v>HISTORICO</v>
      </c>
      <c r="J40" s="14">
        <f>BRIGADA[[#This Row],[TREINADO EM]]+BRIGADA[[#This Row],[VALIDADE]]</f>
        <v>46993</v>
      </c>
      <c r="K40">
        <v>16</v>
      </c>
      <c r="L40" t="s">
        <v>5</v>
      </c>
      <c r="M40" t="str">
        <f>VLOOKUP(BRIGADA[[#This Row],[NOME]],'CADASTRO'!A:K,6,0)</f>
        <v>ATIVO</v>
      </c>
    </row>
    <row r="41" spans="1:13" hidden="1">
      <c r="A41" t="s">
        <v>509</v>
      </c>
      <c r="B41" t="s">
        <v>556</v>
      </c>
      <c r="C41" t="s">
        <v>557</v>
      </c>
      <c r="D41" t="s">
        <v>558</v>
      </c>
      <c r="E41" t="s">
        <v>205</v>
      </c>
      <c r="F41" t="str">
        <f>VLOOKUP(BRIGADA[[#This Row],[NOME]],'CADASTRO'!A:K,5,0)</f>
        <v>AUXILIAR INDUSTRIAL</v>
      </c>
      <c r="G41" s="8">
        <v>44712</v>
      </c>
      <c r="H41" s="38">
        <v>730</v>
      </c>
      <c r="I41" s="6" t="str">
        <f ca="1">IF(BRIGADA[[#This Row],[SITUAÇÃO]]="ATIVO",IF(BRIGADA[[#This Row],[CONDIÇÃO]]="N.A.","N.A.",
IF(BRIGADA[[#This Row],[CONDIÇÃO]]="REPROVADO","REPROVADO",IF(BRIGADA[[#This Row],[CONDIÇÃO]]="RECICLADO","HISTORICO",
IF((G41+H41)&gt;(TODAY()),"NO PRAZO", "VENCIDO")))),"N.A.")</f>
        <v>N.A.</v>
      </c>
      <c r="J41" s="14">
        <f>BRIGADA[[#This Row],[TREINADO EM]]+BRIGADA[[#This Row],[VALIDADE]]</f>
        <v>45442</v>
      </c>
      <c r="K41">
        <v>16</v>
      </c>
      <c r="L41" t="s">
        <v>5</v>
      </c>
      <c r="M41" t="str">
        <f>VLOOKUP(BRIGADA[[#This Row],[NOME]],'CADASTRO'!A:K,6,0)</f>
        <v>DESLIGADO</v>
      </c>
    </row>
    <row r="42" spans="1:13" hidden="1">
      <c r="A42" t="s">
        <v>509</v>
      </c>
      <c r="B42" t="s">
        <v>559</v>
      </c>
      <c r="C42" t="s">
        <v>560</v>
      </c>
      <c r="D42" t="s">
        <v>558</v>
      </c>
      <c r="E42" t="s">
        <v>205</v>
      </c>
      <c r="F42" t="str">
        <f>VLOOKUP(BRIGADA[[#This Row],[NOME]],'CADASTRO'!A:K,5,0)</f>
        <v>AUXILIAR INDUSTRIAL</v>
      </c>
      <c r="G42" s="8">
        <v>45107</v>
      </c>
      <c r="H42" s="38">
        <v>730</v>
      </c>
      <c r="I42" s="6" t="str">
        <f ca="1">IF(BRIGADA[[#This Row],[SITUAÇÃO]]="ATIVO",IF(BRIGADA[[#This Row],[CONDIÇÃO]]="N.A.","N.A.",
IF(BRIGADA[[#This Row],[CONDIÇÃO]]="REPROVADO","REPROVADO",IF(BRIGADA[[#This Row],[CONDIÇÃO]]="RECICLADO","HISTORICO",
IF((G42+H42)&gt;(TODAY()),"NO PRAZO", "VENCIDO")))),"N.A.")</f>
        <v>N.A.</v>
      </c>
      <c r="J42" s="14">
        <f>BRIGADA[[#This Row],[TREINADO EM]]+BRIGADA[[#This Row],[VALIDADE]]</f>
        <v>45837</v>
      </c>
      <c r="K42">
        <v>16</v>
      </c>
      <c r="L42" t="s">
        <v>5</v>
      </c>
      <c r="M42" t="str">
        <f>VLOOKUP(BRIGADA[[#This Row],[NOME]],'CADASTRO'!A:K,6,0)</f>
        <v>DESLIGADO</v>
      </c>
    </row>
    <row r="43" spans="1:13" hidden="1">
      <c r="A43" t="s">
        <v>509</v>
      </c>
      <c r="B43" t="s">
        <v>559</v>
      </c>
      <c r="C43" t="s">
        <v>560</v>
      </c>
      <c r="D43" t="s">
        <v>558</v>
      </c>
      <c r="E43" s="62" t="s">
        <v>205</v>
      </c>
      <c r="F43" t="str">
        <f>VLOOKUP(BRIGADA[[#This Row],[NOME]],'CADASTRO'!A:K,5,0)</f>
        <v>AUXILIAR INDUSTRIAL</v>
      </c>
      <c r="G43" s="8">
        <v>45472</v>
      </c>
      <c r="H43" s="38">
        <v>730</v>
      </c>
      <c r="I43" s="6" t="str">
        <f ca="1">IF(BRIGADA[[#This Row],[SITUAÇÃO]]="ATIVO",IF(BRIGADA[[#This Row],[CONDIÇÃO]]="N.A.","N.A.",
IF(BRIGADA[[#This Row],[CONDIÇÃO]]="REPROVADO","REPROVADO",IF(BRIGADA[[#This Row],[CONDIÇÃO]]="RECICLADO","HISTORICO",
IF((G43+H43)&gt;(TODAY()),"NO PRAZO", "VENCIDO")))),"N.A.")</f>
        <v>N.A.</v>
      </c>
      <c r="J43" s="14">
        <f>BRIGADA[[#This Row],[TREINADO EM]]+BRIGADA[[#This Row],[VALIDADE]]</f>
        <v>46202</v>
      </c>
      <c r="K43">
        <v>16</v>
      </c>
      <c r="L43" t="s">
        <v>3</v>
      </c>
      <c r="M43" t="str">
        <f>VLOOKUP(BRIGADA[[#This Row],[NOME]],'CADASTRO'!A:K,6,0)</f>
        <v>DESLIGADO</v>
      </c>
    </row>
    <row r="44" spans="1:13" hidden="1">
      <c r="A44" t="s">
        <v>509</v>
      </c>
      <c r="B44" t="s">
        <v>556</v>
      </c>
      <c r="C44" t="s">
        <v>557</v>
      </c>
      <c r="D44" t="s">
        <v>558</v>
      </c>
      <c r="E44" t="s">
        <v>206</v>
      </c>
      <c r="F44" t="str">
        <f>VLOOKUP(BRIGADA[[#This Row],[NOME]],'CADASTRO'!A:K,5,0)</f>
        <v>OPERADOR INDUSTRIAL II</v>
      </c>
      <c r="G44" s="7">
        <v>44343</v>
      </c>
      <c r="H44" s="38">
        <v>730</v>
      </c>
      <c r="I44" s="6" t="str">
        <f ca="1">IF(BRIGADA[[#This Row],[SITUAÇÃO]]="ATIVO",IF(BRIGADA[[#This Row],[CONDIÇÃO]]="N.A.","N.A.",
IF(BRIGADA[[#This Row],[CONDIÇÃO]]="REPROVADO","REPROVADO",IF(BRIGADA[[#This Row],[CONDIÇÃO]]="RECICLADO","HISTORICO",
IF((G44+H44)&gt;(TODAY()),"NO PRAZO", "VENCIDO")))),"N.A.")</f>
        <v>N.A.</v>
      </c>
      <c r="J44" s="14">
        <f>BRIGADA[[#This Row],[TREINADO EM]]+BRIGADA[[#This Row],[VALIDADE]]</f>
        <v>45073</v>
      </c>
      <c r="K44">
        <v>8</v>
      </c>
      <c r="L44" t="s">
        <v>3</v>
      </c>
      <c r="M44" t="str">
        <f>VLOOKUP(BRIGADA[[#This Row],[NOME]],'CADASTRO'!A:K,6,0)</f>
        <v>DESLIGADO</v>
      </c>
    </row>
    <row r="45" spans="1:13" hidden="1">
      <c r="A45" t="s">
        <v>509</v>
      </c>
      <c r="B45" t="s">
        <v>559</v>
      </c>
      <c r="C45" t="s">
        <v>560</v>
      </c>
      <c r="D45" t="s">
        <v>558</v>
      </c>
      <c r="E45" t="s">
        <v>68</v>
      </c>
      <c r="F45" t="str">
        <f>VLOOKUP(BRIGADA[[#This Row],[NOME]],'CADASTRO'!A:K,5,0)</f>
        <v>COORDENADOR CONTROLE DE QUALIDADE</v>
      </c>
      <c r="G45" s="8">
        <v>45107</v>
      </c>
      <c r="H45" s="38">
        <v>730</v>
      </c>
      <c r="I45" s="6" t="str">
        <f ca="1">IF(BRIGADA[[#This Row],[SITUAÇÃO]]="ATIVO",IF(BRIGADA[[#This Row],[CONDIÇÃO]]="N.A.","N.A.",
IF(BRIGADA[[#This Row],[CONDIÇÃO]]="REPROVADO","REPROVADO",IF(BRIGADA[[#This Row],[CONDIÇÃO]]="RECICLADO","HISTORICO",
IF((G45+H45)&gt;(TODAY()),"NO PRAZO", "VENCIDO")))),"N.A.")</f>
        <v>N.A.</v>
      </c>
      <c r="J45" s="14">
        <f>BRIGADA[[#This Row],[TREINADO EM]]+BRIGADA[[#This Row],[VALIDADE]]</f>
        <v>45837</v>
      </c>
      <c r="K45">
        <v>16</v>
      </c>
      <c r="L45" t="s">
        <v>1</v>
      </c>
      <c r="M45" t="str">
        <f>VLOOKUP(BRIGADA[[#This Row],[NOME]],'CADASTRO'!A:K,6,0)</f>
        <v>ATIVO</v>
      </c>
    </row>
    <row r="46" spans="1:13" hidden="1">
      <c r="A46" t="s">
        <v>509</v>
      </c>
      <c r="B46" t="s">
        <v>556</v>
      </c>
      <c r="C46" t="s">
        <v>557</v>
      </c>
      <c r="D46" t="s">
        <v>558</v>
      </c>
      <c r="E46" t="s">
        <v>209</v>
      </c>
      <c r="F46" t="str">
        <f>VLOOKUP(BRIGADA[[#This Row],[NOME]],'CADASTRO'!A:K,5,0)</f>
        <v>ASSISTENTE ADMINISTRATIVO</v>
      </c>
      <c r="G46" s="8">
        <v>44342</v>
      </c>
      <c r="H46" s="38">
        <v>730</v>
      </c>
      <c r="I46" s="6" t="str">
        <f ca="1">IF(BRIGADA[[#This Row],[SITUAÇÃO]]="ATIVO",IF(BRIGADA[[#This Row],[CONDIÇÃO]]="N.A.","N.A.",
IF(BRIGADA[[#This Row],[CONDIÇÃO]]="REPROVADO","REPROVADO",IF(BRIGADA[[#This Row],[CONDIÇÃO]]="RECICLADO","HISTORICO",
IF((G46+H46)&gt;(TODAY()),"NO PRAZO", "VENCIDO")))),"N.A.")</f>
        <v>N.A.</v>
      </c>
      <c r="J46" s="14">
        <f>BRIGADA[[#This Row],[TREINADO EM]]+BRIGADA[[#This Row],[VALIDADE]]</f>
        <v>45072</v>
      </c>
      <c r="K46">
        <v>8</v>
      </c>
      <c r="L46" t="s">
        <v>5</v>
      </c>
      <c r="M46" t="str">
        <f>VLOOKUP(BRIGADA[[#This Row],[NOME]],'CADASTRO'!A:K,6,0)</f>
        <v>DESLIGADO</v>
      </c>
    </row>
    <row r="47" spans="1:13" hidden="1">
      <c r="A47" t="s">
        <v>509</v>
      </c>
      <c r="B47" t="s">
        <v>556</v>
      </c>
      <c r="C47" t="s">
        <v>557</v>
      </c>
      <c r="D47" t="s">
        <v>558</v>
      </c>
      <c r="E47" t="s">
        <v>209</v>
      </c>
      <c r="F47" t="str">
        <f>VLOOKUP(BRIGADA[[#This Row],[NOME]],'CADASTRO'!A:K,5,0)</f>
        <v>ASSISTENTE ADMINISTRATIVO</v>
      </c>
      <c r="G47" s="8">
        <v>44712</v>
      </c>
      <c r="H47" s="38">
        <v>730</v>
      </c>
      <c r="I47" s="6" t="str">
        <f ca="1">IF(BRIGADA[[#This Row],[SITUAÇÃO]]="ATIVO",IF(BRIGADA[[#This Row],[CONDIÇÃO]]="N.A.","N.A.",
IF(BRIGADA[[#This Row],[CONDIÇÃO]]="REPROVADO","REPROVADO",IF(BRIGADA[[#This Row],[CONDIÇÃO]]="RECICLADO","HISTORICO",
IF((G47+H47)&gt;(TODAY()),"NO PRAZO", "VENCIDO")))),"N.A.")</f>
        <v>N.A.</v>
      </c>
      <c r="J47" s="14">
        <f>BRIGADA[[#This Row],[TREINADO EM]]+BRIGADA[[#This Row],[VALIDADE]]</f>
        <v>45442</v>
      </c>
      <c r="K47">
        <v>16</v>
      </c>
      <c r="L47" t="s">
        <v>5</v>
      </c>
      <c r="M47" t="str">
        <f>VLOOKUP(BRIGADA[[#This Row],[NOME]],'CADASTRO'!A:K,6,0)</f>
        <v>DESLIGADO</v>
      </c>
    </row>
    <row r="48" spans="1:13" hidden="1">
      <c r="A48" t="s">
        <v>509</v>
      </c>
      <c r="B48" t="s">
        <v>559</v>
      </c>
      <c r="C48" t="s">
        <v>560</v>
      </c>
      <c r="D48" t="s">
        <v>558</v>
      </c>
      <c r="E48" t="s">
        <v>209</v>
      </c>
      <c r="F48" t="str">
        <f>VLOOKUP(BRIGADA[[#This Row],[NOME]],'CADASTRO'!A:K,5,0)</f>
        <v>ASSISTENTE ADMINISTRATIVO</v>
      </c>
      <c r="G48" s="8">
        <v>45107</v>
      </c>
      <c r="H48" s="38">
        <v>730</v>
      </c>
      <c r="I48" s="6" t="str">
        <f ca="1">IF(BRIGADA[[#This Row],[SITUAÇÃO]]="ATIVO",IF(BRIGADA[[#This Row],[CONDIÇÃO]]="N.A.","N.A.",
IF(BRIGADA[[#This Row],[CONDIÇÃO]]="REPROVADO","REPROVADO",IF(BRIGADA[[#This Row],[CONDIÇÃO]]="RECICLADO","HISTORICO",
IF((G48+H48)&gt;(TODAY()),"NO PRAZO", "VENCIDO")))),"N.A.")</f>
        <v>N.A.</v>
      </c>
      <c r="J48" s="14">
        <f>BRIGADA[[#This Row],[TREINADO EM]]+BRIGADA[[#This Row],[VALIDADE]]</f>
        <v>45837</v>
      </c>
      <c r="K48">
        <v>16</v>
      </c>
      <c r="L48" t="s">
        <v>5</v>
      </c>
      <c r="M48" t="str">
        <f>VLOOKUP(BRIGADA[[#This Row],[NOME]],'CADASTRO'!A:K,6,0)</f>
        <v>DESLIGADO</v>
      </c>
    </row>
    <row r="49" spans="1:13" hidden="1">
      <c r="A49" t="s">
        <v>509</v>
      </c>
      <c r="B49" t="s">
        <v>559</v>
      </c>
      <c r="C49" t="s">
        <v>560</v>
      </c>
      <c r="D49" t="s">
        <v>558</v>
      </c>
      <c r="E49" s="62" t="s">
        <v>209</v>
      </c>
      <c r="F49" t="str">
        <f>VLOOKUP(BRIGADA[[#This Row],[NOME]],'CADASTRO'!A:K,5,0)</f>
        <v>ASSISTENTE ADMINISTRATIVO</v>
      </c>
      <c r="G49" s="8">
        <v>45472</v>
      </c>
      <c r="H49" s="38">
        <v>730</v>
      </c>
      <c r="I49" s="6" t="str">
        <f ca="1">IF(BRIGADA[[#This Row],[SITUAÇÃO]]="ATIVO",IF(BRIGADA[[#This Row],[CONDIÇÃO]]="N.A.","N.A.",
IF(BRIGADA[[#This Row],[CONDIÇÃO]]="REPROVADO","REPROVADO",IF(BRIGADA[[#This Row],[CONDIÇÃO]]="RECICLADO","HISTORICO",
IF((G49+H49)&gt;(TODAY()),"NO PRAZO", "VENCIDO")))),"N.A.")</f>
        <v>N.A.</v>
      </c>
      <c r="J49" s="14">
        <f>BRIGADA[[#This Row],[TREINADO EM]]+BRIGADA[[#This Row],[VALIDADE]]</f>
        <v>46202</v>
      </c>
      <c r="K49">
        <v>16</v>
      </c>
      <c r="L49" t="s">
        <v>3</v>
      </c>
      <c r="M49" t="str">
        <f>VLOOKUP(BRIGADA[[#This Row],[NOME]],'CADASTRO'!A:K,6,0)</f>
        <v>DESLIGADO</v>
      </c>
    </row>
    <row r="50" spans="1:13" hidden="1">
      <c r="A50" t="s">
        <v>509</v>
      </c>
      <c r="B50" t="s">
        <v>556</v>
      </c>
      <c r="C50" t="s">
        <v>557</v>
      </c>
      <c r="D50" t="s">
        <v>558</v>
      </c>
      <c r="E50" t="s">
        <v>346</v>
      </c>
      <c r="F50" t="str">
        <f>VLOOKUP(BRIGADA[[#This Row],[NOME]],'CADASTRO'!A:K,5,0)</f>
        <v>Almoxarife</v>
      </c>
      <c r="G50" s="7">
        <v>44712</v>
      </c>
      <c r="H50" s="38">
        <v>730</v>
      </c>
      <c r="I50" s="6" t="str">
        <f ca="1">IF(BRIGADA[[#This Row],[SITUAÇÃO]]="ATIVO",IF(BRIGADA[[#This Row],[CONDIÇÃO]]="N.A.","N.A.",
IF(BRIGADA[[#This Row],[CONDIÇÃO]]="REPROVADO","REPROVADO",IF(BRIGADA[[#This Row],[CONDIÇÃO]]="RECICLADO","HISTORICO",
IF((G50+H50)&gt;(TODAY()),"NO PRAZO", "VENCIDO")))),"N.A.")</f>
        <v>HISTORICO</v>
      </c>
      <c r="J50" s="14">
        <f>BRIGADA[[#This Row],[TREINADO EM]]+BRIGADA[[#This Row],[VALIDADE]]</f>
        <v>45442</v>
      </c>
      <c r="K50">
        <v>16</v>
      </c>
      <c r="L50" t="s">
        <v>5</v>
      </c>
      <c r="M50" t="str">
        <f>VLOOKUP(BRIGADA[[#This Row],[NOME]],'CADASTRO'!A:K,6,0)</f>
        <v>ATIVO</v>
      </c>
    </row>
    <row r="51" spans="1:13" hidden="1">
      <c r="A51" t="s">
        <v>509</v>
      </c>
      <c r="B51" t="s">
        <v>559</v>
      </c>
      <c r="C51" t="s">
        <v>560</v>
      </c>
      <c r="D51" t="s">
        <v>558</v>
      </c>
      <c r="E51" t="s">
        <v>346</v>
      </c>
      <c r="F51" t="str">
        <f>VLOOKUP(BRIGADA[[#This Row],[NOME]],'CADASTRO'!A:K,5,0)</f>
        <v>Almoxarife</v>
      </c>
      <c r="G51" s="8">
        <v>45107</v>
      </c>
      <c r="H51" s="38">
        <v>730</v>
      </c>
      <c r="I51" s="6" t="str">
        <f ca="1">IF(BRIGADA[[#This Row],[SITUAÇÃO]]="ATIVO",IF(BRIGADA[[#This Row],[CONDIÇÃO]]="N.A.","N.A.",
IF(BRIGADA[[#This Row],[CONDIÇÃO]]="REPROVADO","REPROVADO",IF(BRIGADA[[#This Row],[CONDIÇÃO]]="RECICLADO","HISTORICO",
IF((G51+H51)&gt;(TODAY()),"NO PRAZO", "VENCIDO")))),"N.A.")</f>
        <v>HISTORICO</v>
      </c>
      <c r="J51" s="14">
        <f>BRIGADA[[#This Row],[TREINADO EM]]+BRIGADA[[#This Row],[VALIDADE]]</f>
        <v>45837</v>
      </c>
      <c r="K51">
        <v>16</v>
      </c>
      <c r="L51" t="s">
        <v>5</v>
      </c>
      <c r="M51" t="str">
        <f>VLOOKUP(BRIGADA[[#This Row],[NOME]],'CADASTRO'!A:K,6,0)</f>
        <v>ATIVO</v>
      </c>
    </row>
    <row r="52" spans="1:13" hidden="1">
      <c r="A52" t="s">
        <v>509</v>
      </c>
      <c r="B52" t="s">
        <v>559</v>
      </c>
      <c r="C52" t="s">
        <v>560</v>
      </c>
      <c r="D52" t="s">
        <v>558</v>
      </c>
      <c r="E52" s="62" t="s">
        <v>346</v>
      </c>
      <c r="F52" t="str">
        <f>VLOOKUP(BRIGADA[[#This Row],[NOME]],'CADASTRO'!A:K,5,0)</f>
        <v>Almoxarife</v>
      </c>
      <c r="G52" s="8">
        <v>45472</v>
      </c>
      <c r="H52" s="38">
        <v>730</v>
      </c>
      <c r="I52" s="6" t="str">
        <f ca="1">IF(BRIGADA[[#This Row],[SITUAÇÃO]]="ATIVO",IF(BRIGADA[[#This Row],[CONDIÇÃO]]="N.A.","N.A.",
IF(BRIGADA[[#This Row],[CONDIÇÃO]]="REPROVADO","REPROVADO",IF(BRIGADA[[#This Row],[CONDIÇÃO]]="RECICLADO","HISTORICO",
IF((G52+H52)&gt;(TODAY()),"NO PRAZO", "VENCIDO")))),"N.A.")</f>
        <v>HISTORICO</v>
      </c>
      <c r="J52" s="14">
        <f>BRIGADA[[#This Row],[TREINADO EM]]+BRIGADA[[#This Row],[VALIDADE]]</f>
        <v>46202</v>
      </c>
      <c r="K52">
        <v>16</v>
      </c>
      <c r="L52" t="s">
        <v>5</v>
      </c>
      <c r="M52" t="str">
        <f>VLOOKUP(BRIGADA[[#This Row],[NOME]],'CADASTRO'!A:K,6,0)</f>
        <v>ATIVO</v>
      </c>
    </row>
    <row r="53" spans="1:13" hidden="1">
      <c r="A53" t="s">
        <v>509</v>
      </c>
      <c r="B53" t="s">
        <v>559</v>
      </c>
      <c r="C53" t="s">
        <v>511</v>
      </c>
      <c r="D53" t="s">
        <v>558</v>
      </c>
      <c r="E53" s="62" t="s">
        <v>346</v>
      </c>
      <c r="F53" t="str">
        <f>VLOOKUP(BRIGADA[[#This Row],[NOME]],'CADASTRO'!A:K,5,0)</f>
        <v>Almoxarife</v>
      </c>
      <c r="G53" s="8">
        <v>45898</v>
      </c>
      <c r="H53" s="38">
        <v>730</v>
      </c>
      <c r="I53" s="6" t="str">
        <f ca="1">IF(BRIGADA[[#This Row],[SITUAÇÃO]]="ATIVO",IF(BRIGADA[[#This Row],[CONDIÇÃO]]="N.A.","N.A.",
IF(BRIGADA[[#This Row],[CONDIÇÃO]]="REPROVADO","REPROVADO",IF(BRIGADA[[#This Row],[CONDIÇÃO]]="RECICLADO","HISTORICO",
IF((G53+H53)&gt;(TODAY()),"NO PRAZO", "VENCIDO")))),"N.A.")</f>
        <v>HISTORICO</v>
      </c>
      <c r="J53" s="14">
        <f>BRIGADA[[#This Row],[TREINADO EM]]+BRIGADA[[#This Row],[VALIDADE]]</f>
        <v>46628</v>
      </c>
      <c r="K53">
        <v>16</v>
      </c>
      <c r="L53" t="s">
        <v>5</v>
      </c>
      <c r="M53" t="str">
        <f>VLOOKUP(BRIGADA[[#This Row],[NOME]],'CADASTRO'!A:K,6,0)</f>
        <v>ATIVO</v>
      </c>
    </row>
    <row r="54" spans="1:13">
      <c r="A54" t="s">
        <v>509</v>
      </c>
      <c r="B54" t="s">
        <v>559</v>
      </c>
      <c r="C54" t="s">
        <v>511</v>
      </c>
      <c r="D54" t="s">
        <v>558</v>
      </c>
      <c r="E54" s="62" t="s">
        <v>346</v>
      </c>
      <c r="F54" t="str">
        <f>VLOOKUP(BRIGADA[[#This Row],[NOME]],'CADASTRO'!A:K,5,0)</f>
        <v>Almoxarife</v>
      </c>
      <c r="G54" s="7">
        <v>46263</v>
      </c>
      <c r="H54" s="38">
        <v>730</v>
      </c>
      <c r="I54" s="6" t="str">
        <f ca="1">IF(BRIGADA[[#This Row],[SITUAÇÃO]]="ATIVO",IF(BRIGADA[[#This Row],[CONDIÇÃO]]="N.A.","N.A.",
IF(BRIGADA[[#This Row],[CONDIÇÃO]]="REPROVADO","REPROVADO",IF(BRIGADA[[#This Row],[CONDIÇÃO]]="RECICLADO","HISTORICO",
IF((G54+H54)&gt;(TODAY()),"NO PRAZO", "VENCIDO")))),"N.A.")</f>
        <v>NO PRAZO</v>
      </c>
      <c r="J54" s="14">
        <f>BRIGADA[[#This Row],[TREINADO EM]]+BRIGADA[[#This Row],[VALIDADE]]</f>
        <v>46993</v>
      </c>
      <c r="K54">
        <v>16</v>
      </c>
      <c r="L54" t="s">
        <v>3</v>
      </c>
      <c r="M54" t="str">
        <f>VLOOKUP(BRIGADA[[#This Row],[NOME]],'CADASTRO'!A:K,6,0)</f>
        <v>ATIVO</v>
      </c>
    </row>
    <row r="55" spans="1:13" hidden="1">
      <c r="A55" t="s">
        <v>509</v>
      </c>
      <c r="B55" t="s">
        <v>556</v>
      </c>
      <c r="C55" t="s">
        <v>557</v>
      </c>
      <c r="D55" t="s">
        <v>558</v>
      </c>
      <c r="E55" t="s">
        <v>351</v>
      </c>
      <c r="F55" t="str">
        <f>VLOOKUP(BRIGADA[[#This Row],[NOME]],'CADASTRO'!A:K,5,0)</f>
        <v>CONTROLADOR QUALIDADE</v>
      </c>
      <c r="G55" s="7">
        <v>44343</v>
      </c>
      <c r="H55" s="38">
        <v>730</v>
      </c>
      <c r="I55" s="9" t="str">
        <f ca="1">IF(BRIGADA[[#This Row],[SITUAÇÃO]]="ATIVO",IF(BRIGADA[[#This Row],[CONDIÇÃO]]="N.A.","N.A.",
IF(BRIGADA[[#This Row],[CONDIÇÃO]]="REPROVADO","REPROVADO",IF(BRIGADA[[#This Row],[CONDIÇÃO]]="RECICLADO","HISTORICO",
IF((G55+H55)&gt;(TODAY()),"NO PRAZO", "VENCIDO")))),"N.A.")</f>
        <v>N.A.</v>
      </c>
      <c r="J55" s="14">
        <f>BRIGADA[[#This Row],[TREINADO EM]]+BRIGADA[[#This Row],[VALIDADE]]</f>
        <v>45073</v>
      </c>
      <c r="K55">
        <v>8</v>
      </c>
      <c r="L55" t="s">
        <v>1</v>
      </c>
      <c r="M55" t="str">
        <f>VLOOKUP(BRIGADA[[#This Row],[NOME]],'CADASTRO'!A:K,6,0)</f>
        <v>ATIVO</v>
      </c>
    </row>
    <row r="56" spans="1:13" hidden="1">
      <c r="A56" t="s">
        <v>509</v>
      </c>
      <c r="B56" t="s">
        <v>559</v>
      </c>
      <c r="C56" t="s">
        <v>560</v>
      </c>
      <c r="D56" t="s">
        <v>558</v>
      </c>
      <c r="E56" s="62" t="s">
        <v>354</v>
      </c>
      <c r="F56" t="str">
        <f>VLOOKUP(BRIGADA[[#This Row],[NOME]],'CADASTRO'!A:K,5,0)</f>
        <v>OPERADOR INDUSTRIAL I</v>
      </c>
      <c r="G56" s="8">
        <v>45472</v>
      </c>
      <c r="H56" s="38">
        <v>730</v>
      </c>
      <c r="I56" s="9" t="str">
        <f ca="1">IF(BRIGADA[[#This Row],[SITUAÇÃO]]="ATIVO",IF(BRIGADA[[#This Row],[CONDIÇÃO]]="N.A.","N.A.",
IF(BRIGADA[[#This Row],[CONDIÇÃO]]="REPROVADO","REPROVADO",IF(BRIGADA[[#This Row],[CONDIÇÃO]]="RECICLADO","HISTORICO",
IF((G56+H56)&gt;(TODAY()),"NO PRAZO", "VENCIDO")))),"N.A.")</f>
        <v>HISTORICO</v>
      </c>
      <c r="J56" s="14">
        <f>BRIGADA[[#This Row],[TREINADO EM]]+BRIGADA[[#This Row],[VALIDADE]]</f>
        <v>46202</v>
      </c>
      <c r="K56">
        <v>16</v>
      </c>
      <c r="L56" t="s">
        <v>5</v>
      </c>
      <c r="M56" t="str">
        <f>VLOOKUP(BRIGADA[[#This Row],[NOME]],'CADASTRO'!A:K,6,0)</f>
        <v>ATIVO</v>
      </c>
    </row>
    <row r="57" spans="1:13">
      <c r="A57" t="s">
        <v>509</v>
      </c>
      <c r="B57" t="s">
        <v>559</v>
      </c>
      <c r="C57" t="s">
        <v>511</v>
      </c>
      <c r="D57" t="s">
        <v>558</v>
      </c>
      <c r="E57" s="62" t="s">
        <v>354</v>
      </c>
      <c r="F57" t="str">
        <f>VLOOKUP(BRIGADA[[#This Row],[NOME]],'CADASTRO'!A:K,5,0)</f>
        <v>OPERADOR INDUSTRIAL I</v>
      </c>
      <c r="G57" s="8">
        <v>45898</v>
      </c>
      <c r="H57" s="38">
        <v>730</v>
      </c>
      <c r="I57" s="9" t="str">
        <f ca="1">IF(BRIGADA[[#This Row],[SITUAÇÃO]]="ATIVO",IF(BRIGADA[[#This Row],[CONDIÇÃO]]="N.A.","N.A.",
IF(BRIGADA[[#This Row],[CONDIÇÃO]]="REPROVADO","REPROVADO",IF(BRIGADA[[#This Row],[CONDIÇÃO]]="RECICLADO","HISTORICO",
IF((G57+H57)&gt;(TODAY()),"NO PRAZO", "VENCIDO")))),"N.A.")</f>
        <v>NO PRAZO</v>
      </c>
      <c r="J57" s="14">
        <f>BRIGADA[[#This Row],[TREINADO EM]]+BRIGADA[[#This Row],[VALIDADE]]</f>
        <v>46628</v>
      </c>
      <c r="K57">
        <v>16</v>
      </c>
      <c r="L57" t="s">
        <v>3</v>
      </c>
      <c r="M57" t="str">
        <f>VLOOKUP(BRIGADA[[#This Row],[NOME]],'CADASTRO'!A:K,6,0)</f>
        <v>ATIVO</v>
      </c>
    </row>
    <row r="58" spans="1:13" hidden="1">
      <c r="A58" t="s">
        <v>509</v>
      </c>
      <c r="B58" t="s">
        <v>556</v>
      </c>
      <c r="C58" t="s">
        <v>557</v>
      </c>
      <c r="D58" t="s">
        <v>558</v>
      </c>
      <c r="E58" t="s">
        <v>217</v>
      </c>
      <c r="F58" t="str">
        <f>VLOOKUP(BRIGADA[[#This Row],[NOME]],'CADASTRO'!A:K,5,0)</f>
        <v>OPERADOR INDUSTRIAL I</v>
      </c>
      <c r="G58" s="8">
        <v>44712</v>
      </c>
      <c r="H58" s="38">
        <v>730</v>
      </c>
      <c r="I58" s="9" t="str">
        <f ca="1">IF(BRIGADA[[#This Row],[SITUAÇÃO]]="ATIVO",IF(BRIGADA[[#This Row],[CONDIÇÃO]]="N.A.","N.A.",
IF(BRIGADA[[#This Row],[CONDIÇÃO]]="REPROVADO","REPROVADO",IF(BRIGADA[[#This Row],[CONDIÇÃO]]="RECICLADO","HISTORICO",
IF((G58+H58)&gt;(TODAY()),"NO PRAZO", "VENCIDO")))),"N.A.")</f>
        <v>N.A.</v>
      </c>
      <c r="J58" s="14">
        <f>BRIGADA[[#This Row],[TREINADO EM]]+BRIGADA[[#This Row],[VALIDADE]]</f>
        <v>45442</v>
      </c>
      <c r="K58">
        <v>16</v>
      </c>
      <c r="L58" t="s">
        <v>1</v>
      </c>
      <c r="M58" t="str">
        <f>VLOOKUP(BRIGADA[[#This Row],[NOME]],'CADASTRO'!A:K,6,0)</f>
        <v>DESLIGADO</v>
      </c>
    </row>
    <row r="59" spans="1:13" hidden="1">
      <c r="A59" t="s">
        <v>509</v>
      </c>
      <c r="B59" t="s">
        <v>556</v>
      </c>
      <c r="C59" t="s">
        <v>557</v>
      </c>
      <c r="D59" t="s">
        <v>558</v>
      </c>
      <c r="E59" t="s">
        <v>219</v>
      </c>
      <c r="F59" t="str">
        <f>VLOOKUP(BRIGADA[[#This Row],[NOME]],'CADASTRO'!A:K,5,0)</f>
        <v>OPERADOR LOGISTICO II</v>
      </c>
      <c r="G59" s="7">
        <v>44343</v>
      </c>
      <c r="H59" s="38">
        <v>730</v>
      </c>
      <c r="I59" s="9" t="str">
        <f ca="1">IF(BRIGADA[[#This Row],[SITUAÇÃO]]="ATIVO",IF(BRIGADA[[#This Row],[CONDIÇÃO]]="N.A.","N.A.",
IF(BRIGADA[[#This Row],[CONDIÇÃO]]="REPROVADO","REPROVADO",IF(BRIGADA[[#This Row],[CONDIÇÃO]]="RECICLADO","HISTORICO",
IF((G59+H59)&gt;(TODAY()),"NO PRAZO", "VENCIDO")))),"N.A.")</f>
        <v>N.A.</v>
      </c>
      <c r="J59" s="14">
        <f>BRIGADA[[#This Row],[TREINADO EM]]+BRIGADA[[#This Row],[VALIDADE]]</f>
        <v>45073</v>
      </c>
      <c r="K59">
        <v>8</v>
      </c>
      <c r="L59" t="s">
        <v>5</v>
      </c>
      <c r="M59" t="str">
        <f>VLOOKUP(BRIGADA[[#This Row],[NOME]],'CADASTRO'!A:K,6,0)</f>
        <v>DESLIGADO</v>
      </c>
    </row>
    <row r="60" spans="1:13" hidden="1">
      <c r="A60" t="s">
        <v>509</v>
      </c>
      <c r="B60" t="s">
        <v>556</v>
      </c>
      <c r="C60" t="s">
        <v>557</v>
      </c>
      <c r="D60" t="s">
        <v>558</v>
      </c>
      <c r="E60" t="s">
        <v>219</v>
      </c>
      <c r="F60" t="str">
        <f>VLOOKUP(BRIGADA[[#This Row],[NOME]],'CADASTRO'!A:K,5,0)</f>
        <v>OPERADOR LOGISTICO II</v>
      </c>
      <c r="G60" s="8">
        <v>44712</v>
      </c>
      <c r="H60" s="38">
        <v>730</v>
      </c>
      <c r="I60" s="9" t="str">
        <f ca="1">IF(BRIGADA[[#This Row],[SITUAÇÃO]]="ATIVO",IF(BRIGADA[[#This Row],[CONDIÇÃO]]="N.A.","N.A.",
IF(BRIGADA[[#This Row],[CONDIÇÃO]]="REPROVADO","REPROVADO",IF(BRIGADA[[#This Row],[CONDIÇÃO]]="RECICLADO","HISTORICO",
IF((G60+H60)&gt;(TODAY()),"NO PRAZO", "VENCIDO")))),"N.A.")</f>
        <v>N.A.</v>
      </c>
      <c r="J60" s="14">
        <f>BRIGADA[[#This Row],[TREINADO EM]]+BRIGADA[[#This Row],[VALIDADE]]</f>
        <v>45442</v>
      </c>
      <c r="K60">
        <v>16</v>
      </c>
      <c r="L60" t="s">
        <v>3</v>
      </c>
      <c r="M60" t="str">
        <f>VLOOKUP(BRIGADA[[#This Row],[NOME]],'CADASTRO'!A:K,6,0)</f>
        <v>DESLIGADO</v>
      </c>
    </row>
    <row r="61" spans="1:13" hidden="1">
      <c r="A61" t="s">
        <v>509</v>
      </c>
      <c r="B61" t="s">
        <v>556</v>
      </c>
      <c r="C61" t="s">
        <v>557</v>
      </c>
      <c r="D61" t="s">
        <v>558</v>
      </c>
      <c r="E61" t="s">
        <v>358</v>
      </c>
      <c r="F61" t="str">
        <f>VLOOKUP(BRIGADA[[#This Row],[NOME]],'CADASTRO'!A:K,5,0)</f>
        <v>OPERADOR INDUSTRIAL II</v>
      </c>
      <c r="G61" s="8">
        <v>44342</v>
      </c>
      <c r="H61" s="38">
        <v>730</v>
      </c>
      <c r="I61" s="9" t="str">
        <f ca="1">IF(BRIGADA[[#This Row],[SITUAÇÃO]]="ATIVO",IF(BRIGADA[[#This Row],[CONDIÇÃO]]="N.A.","N.A.",
IF(BRIGADA[[#This Row],[CONDIÇÃO]]="REPROVADO","REPROVADO",IF(BRIGADA[[#This Row],[CONDIÇÃO]]="RECICLADO","HISTORICO",
IF((G61+H61)&gt;(TODAY()),"NO PRAZO", "VENCIDO")))),"N.A.")</f>
        <v>HISTORICO</v>
      </c>
      <c r="J61" s="14">
        <f>BRIGADA[[#This Row],[TREINADO EM]]+BRIGADA[[#This Row],[VALIDADE]]</f>
        <v>45072</v>
      </c>
      <c r="K61">
        <v>8</v>
      </c>
      <c r="L61" t="s">
        <v>5</v>
      </c>
      <c r="M61" t="str">
        <f>VLOOKUP(BRIGADA[[#This Row],[NOME]],'CADASTRO'!A:K,6,0)</f>
        <v>ATIVO</v>
      </c>
    </row>
    <row r="62" spans="1:13" hidden="1">
      <c r="A62" t="s">
        <v>509</v>
      </c>
      <c r="B62" t="s">
        <v>556</v>
      </c>
      <c r="C62" t="s">
        <v>557</v>
      </c>
      <c r="D62" t="s">
        <v>558</v>
      </c>
      <c r="E62" t="s">
        <v>358</v>
      </c>
      <c r="F62" t="str">
        <f>VLOOKUP(BRIGADA[[#This Row],[NOME]],'CADASTRO'!A:K,5,0)</f>
        <v>OPERADOR INDUSTRIAL II</v>
      </c>
      <c r="G62" s="8">
        <v>44719</v>
      </c>
      <c r="H62" s="38">
        <v>730</v>
      </c>
      <c r="I62" s="9" t="str">
        <f ca="1">IF(BRIGADA[[#This Row],[SITUAÇÃO]]="ATIVO",IF(BRIGADA[[#This Row],[CONDIÇÃO]]="N.A.","N.A.",
IF(BRIGADA[[#This Row],[CONDIÇÃO]]="REPROVADO","REPROVADO",IF(BRIGADA[[#This Row],[CONDIÇÃO]]="RECICLADO","HISTORICO",
IF((G62+H62)&gt;(TODAY()),"NO PRAZO", "VENCIDO")))),"N.A.")</f>
        <v>N.A.</v>
      </c>
      <c r="J62" s="14">
        <f>BRIGADA[[#This Row],[TREINADO EM]]+BRIGADA[[#This Row],[VALIDADE]]</f>
        <v>45449</v>
      </c>
      <c r="K62">
        <v>16</v>
      </c>
      <c r="L62" t="s">
        <v>1</v>
      </c>
      <c r="M62" t="str">
        <f>VLOOKUP(BRIGADA[[#This Row],[NOME]],'CADASTRO'!A:K,6,0)</f>
        <v>ATIVO</v>
      </c>
    </row>
    <row r="63" spans="1:13" hidden="1">
      <c r="A63" t="s">
        <v>509</v>
      </c>
      <c r="B63" t="s">
        <v>559</v>
      </c>
      <c r="C63" t="s">
        <v>511</v>
      </c>
      <c r="D63" t="s">
        <v>558</v>
      </c>
      <c r="E63" t="s">
        <v>356</v>
      </c>
      <c r="F63" t="str">
        <f>VLOOKUP(BRIGADA[[#This Row],[NOME]],'CADASTRO'!A:K,5,0)</f>
        <v>OPERADOR INDUSTRIAL II</v>
      </c>
      <c r="G63" s="7">
        <v>45898</v>
      </c>
      <c r="H63" s="38">
        <v>730</v>
      </c>
      <c r="I63" s="9" t="str">
        <f ca="1">IF(BRIGADA[[#This Row],[SITUAÇÃO]]="ATIVO",IF(BRIGADA[[#This Row],[CONDIÇÃO]]="N.A.","N.A.",
IF(BRIGADA[[#This Row],[CONDIÇÃO]]="REPROVADO","REPROVADO",IF(BRIGADA[[#This Row],[CONDIÇÃO]]="RECICLADO","HISTORICO",
IF((G63+H63)&gt;(TODAY()),"NO PRAZO", "VENCIDO")))),"N.A.")</f>
        <v>HISTORICO</v>
      </c>
      <c r="J63" s="14">
        <f>BRIGADA[[#This Row],[TREINADO EM]]+BRIGADA[[#This Row],[VALIDADE]]</f>
        <v>46628</v>
      </c>
      <c r="K63">
        <v>16</v>
      </c>
      <c r="L63" t="s">
        <v>5</v>
      </c>
      <c r="M63" t="str">
        <f>VLOOKUP(BRIGADA[[#This Row],[NOME]],'CADASTRO'!A:K,6,0)</f>
        <v>ATIVO</v>
      </c>
    </row>
    <row r="64" spans="1:13">
      <c r="A64" t="s">
        <v>509</v>
      </c>
      <c r="B64" t="s">
        <v>559</v>
      </c>
      <c r="C64" t="s">
        <v>511</v>
      </c>
      <c r="D64" t="s">
        <v>558</v>
      </c>
      <c r="E64" s="62" t="s">
        <v>356</v>
      </c>
      <c r="F64" t="str">
        <f>VLOOKUP(BRIGADA[[#This Row],[NOME]],'CADASTRO'!A:K,5,0)</f>
        <v>OPERADOR INDUSTRIAL II</v>
      </c>
      <c r="G64" s="7">
        <v>46263</v>
      </c>
      <c r="H64" s="38">
        <v>730</v>
      </c>
      <c r="I64" s="9" t="str">
        <f ca="1">IF(BRIGADA[[#This Row],[SITUAÇÃO]]="ATIVO",IF(BRIGADA[[#This Row],[CONDIÇÃO]]="N.A.","N.A.",
IF(BRIGADA[[#This Row],[CONDIÇÃO]]="REPROVADO","REPROVADO",IF(BRIGADA[[#This Row],[CONDIÇÃO]]="RECICLADO","HISTORICO",
IF((G64+H64)&gt;(TODAY()),"NO PRAZO", "VENCIDO")))),"N.A.")</f>
        <v>NO PRAZO</v>
      </c>
      <c r="J64" s="14">
        <f>BRIGADA[[#This Row],[TREINADO EM]]+BRIGADA[[#This Row],[VALIDADE]]</f>
        <v>46993</v>
      </c>
      <c r="K64">
        <v>16</v>
      </c>
      <c r="L64" t="s">
        <v>3</v>
      </c>
      <c r="M64" t="str">
        <f>VLOOKUP(BRIGADA[[#This Row],[NOME]],'CADASTRO'!A:K,6,0)</f>
        <v>ATIVO</v>
      </c>
    </row>
    <row r="65" spans="1:13" hidden="1">
      <c r="A65" t="s">
        <v>509</v>
      </c>
      <c r="B65" t="s">
        <v>556</v>
      </c>
      <c r="C65" t="s">
        <v>557</v>
      </c>
      <c r="D65" t="s">
        <v>558</v>
      </c>
      <c r="E65" t="s">
        <v>227</v>
      </c>
      <c r="F65" t="str">
        <f>VLOOKUP(BRIGADA[[#This Row],[NOME]],'CADASTRO'!A:K,5,0)</f>
        <v>ANALISTA GESTAO QUALIDADE PL</v>
      </c>
      <c r="G65" s="8">
        <v>44719</v>
      </c>
      <c r="H65" s="38">
        <v>730</v>
      </c>
      <c r="I65" s="9" t="str">
        <f ca="1">IF(BRIGADA[[#This Row],[SITUAÇÃO]]="ATIVO",IF(BRIGADA[[#This Row],[CONDIÇÃO]]="N.A.","N.A.",
IF(BRIGADA[[#This Row],[CONDIÇÃO]]="REPROVADO","REPROVADO",IF(BRIGADA[[#This Row],[CONDIÇÃO]]="RECICLADO","HISTORICO",
IF((G65+H65)&gt;(TODAY()),"NO PRAZO", "VENCIDO")))),"N.A.")</f>
        <v>N.A.</v>
      </c>
      <c r="J65" s="14">
        <f>BRIGADA[[#This Row],[TREINADO EM]]+BRIGADA[[#This Row],[VALIDADE]]</f>
        <v>45449</v>
      </c>
      <c r="K65">
        <v>16</v>
      </c>
      <c r="L65" t="s">
        <v>3</v>
      </c>
      <c r="M65" t="str">
        <f>VLOOKUP(BRIGADA[[#This Row],[NOME]],'CADASTRO'!A:K,6,0)</f>
        <v>DESLIGADO</v>
      </c>
    </row>
    <row r="66" spans="1:13">
      <c r="A66" t="s">
        <v>509</v>
      </c>
      <c r="B66" t="s">
        <v>559</v>
      </c>
      <c r="C66" t="s">
        <v>511</v>
      </c>
      <c r="D66" t="s">
        <v>558</v>
      </c>
      <c r="E66" s="62" t="s">
        <v>357</v>
      </c>
      <c r="F66" t="str">
        <f>VLOOKUP(BRIGADA[[#This Row],[NOME]],'CADASTRO'!A:K,5,0)</f>
        <v>OPERADOR INDUSTRIAL II</v>
      </c>
      <c r="G66" s="8">
        <v>46263</v>
      </c>
      <c r="H66" s="38">
        <v>730</v>
      </c>
      <c r="I66" s="9" t="str">
        <f ca="1">IF(BRIGADA[[#This Row],[SITUAÇÃO]]="ATIVO",IF(BRIGADA[[#This Row],[CONDIÇÃO]]="N.A.","N.A.",
IF(BRIGADA[[#This Row],[CONDIÇÃO]]="REPROVADO","REPROVADO",IF(BRIGADA[[#This Row],[CONDIÇÃO]]="RECICLADO","HISTORICO",
IF((G66+H66)&gt;(TODAY()),"NO PRAZO", "VENCIDO")))),"N.A.")</f>
        <v>NO PRAZO</v>
      </c>
      <c r="J66" s="14">
        <f>BRIGADA[[#This Row],[TREINADO EM]]+BRIGADA[[#This Row],[VALIDADE]]</f>
        <v>46993</v>
      </c>
      <c r="K66">
        <v>16</v>
      </c>
      <c r="L66" t="s">
        <v>3</v>
      </c>
      <c r="M66" t="str">
        <f>VLOOKUP(BRIGADA[[#This Row],[NOME]],'CADASTRO'!A:K,6,0)</f>
        <v>ATIVO</v>
      </c>
    </row>
    <row r="67" spans="1:13" hidden="1">
      <c r="A67" t="s">
        <v>509</v>
      </c>
      <c r="B67" t="s">
        <v>556</v>
      </c>
      <c r="C67" t="s">
        <v>557</v>
      </c>
      <c r="D67" t="s">
        <v>558</v>
      </c>
      <c r="E67" t="s">
        <v>230</v>
      </c>
      <c r="F67" t="str">
        <f>VLOOKUP(BRIGADA[[#This Row],[NOME]],'CADASTRO'!A:K,5,0)</f>
        <v>OPERADOR INDUSTRIAL I</v>
      </c>
      <c r="G67" s="7">
        <v>44712</v>
      </c>
      <c r="H67" s="38">
        <v>730</v>
      </c>
      <c r="I67" s="9" t="str">
        <f ca="1">IF(BRIGADA[[#This Row],[SITUAÇÃO]]="ATIVO",IF(BRIGADA[[#This Row],[CONDIÇÃO]]="N.A.","N.A.",
IF(BRIGADA[[#This Row],[CONDIÇÃO]]="REPROVADO","REPROVADO",IF(BRIGADA[[#This Row],[CONDIÇÃO]]="RECICLADO","HISTORICO",
IF((G67+H67)&gt;(TODAY()),"NO PRAZO", "VENCIDO")))),"N.A.")</f>
        <v>N.A.</v>
      </c>
      <c r="J67" s="14">
        <f>BRIGADA[[#This Row],[TREINADO EM]]+BRIGADA[[#This Row],[VALIDADE]]</f>
        <v>45442</v>
      </c>
      <c r="K67">
        <v>16</v>
      </c>
      <c r="L67" t="s">
        <v>3</v>
      </c>
      <c r="M67" t="str">
        <f>VLOOKUP(BRIGADA[[#This Row],[NOME]],'CADASTRO'!A:K,6,0)</f>
        <v>DESLIGADO</v>
      </c>
    </row>
    <row r="68" spans="1:13" hidden="1">
      <c r="A68" t="s">
        <v>509</v>
      </c>
      <c r="B68" t="s">
        <v>556</v>
      </c>
      <c r="C68" t="s">
        <v>557</v>
      </c>
      <c r="D68" t="s">
        <v>558</v>
      </c>
      <c r="E68" t="s">
        <v>320</v>
      </c>
      <c r="F68" t="str">
        <f>VLOOKUP(BRIGADA[[#This Row],[NOME]],'CADASTRO'!A:K,5,0)</f>
        <v>CONTROLADOR QUALIDADE</v>
      </c>
      <c r="G68" s="8">
        <v>44343</v>
      </c>
      <c r="H68" s="38">
        <v>730</v>
      </c>
      <c r="I68" s="9" t="str">
        <f ca="1">IF(BRIGADA[[#This Row],[SITUAÇÃO]]="ATIVO",IF(BRIGADA[[#This Row],[CONDIÇÃO]]="N.A.","N.A.",
IF(BRIGADA[[#This Row],[CONDIÇÃO]]="REPROVADO","REPROVADO",IF(BRIGADA[[#This Row],[CONDIÇÃO]]="RECICLADO","HISTORICO",
IF((G68+H68)&gt;(TODAY()),"NO PRAZO", "VENCIDO")))),"N.A.")</f>
        <v>HISTORICO</v>
      </c>
      <c r="J68" s="14">
        <f>BRIGADA[[#This Row],[TREINADO EM]]+BRIGADA[[#This Row],[VALIDADE]]</f>
        <v>45073</v>
      </c>
      <c r="K68">
        <v>8</v>
      </c>
      <c r="L68" t="s">
        <v>5</v>
      </c>
      <c r="M68" t="str">
        <f>VLOOKUP(BRIGADA[[#This Row],[NOME]],'CADASTRO'!A:K,6,0)</f>
        <v>ATIVO</v>
      </c>
    </row>
    <row r="69" spans="1:13" hidden="1">
      <c r="A69" t="s">
        <v>509</v>
      </c>
      <c r="B69" t="s">
        <v>556</v>
      </c>
      <c r="C69" t="s">
        <v>557</v>
      </c>
      <c r="D69" t="s">
        <v>558</v>
      </c>
      <c r="E69" t="s">
        <v>320</v>
      </c>
      <c r="F69" t="str">
        <f>VLOOKUP(BRIGADA[[#This Row],[NOME]],'CADASTRO'!A:K,5,0)</f>
        <v>CONTROLADOR QUALIDADE</v>
      </c>
      <c r="G69" s="7">
        <v>44719</v>
      </c>
      <c r="H69" s="38">
        <v>730</v>
      </c>
      <c r="I69" s="9" t="str">
        <f ca="1">IF(BRIGADA[[#This Row],[SITUAÇÃO]]="ATIVO",IF(BRIGADA[[#This Row],[CONDIÇÃO]]="N.A.","N.A.",
IF(BRIGADA[[#This Row],[CONDIÇÃO]]="REPROVADO","REPROVADO",IF(BRIGADA[[#This Row],[CONDIÇÃO]]="RECICLADO","HISTORICO",
IF((G69+H69)&gt;(TODAY()),"NO PRAZO", "VENCIDO")))),"N.A.")</f>
        <v>HISTORICO</v>
      </c>
      <c r="J69" s="14">
        <f>BRIGADA[[#This Row],[TREINADO EM]]+BRIGADA[[#This Row],[VALIDADE]]</f>
        <v>45449</v>
      </c>
      <c r="K69">
        <v>16</v>
      </c>
      <c r="L69" t="s">
        <v>5</v>
      </c>
      <c r="M69" t="str">
        <f>VLOOKUP(BRIGADA[[#This Row],[NOME]],'CADASTRO'!A:K,6,0)</f>
        <v>ATIVO</v>
      </c>
    </row>
    <row r="70" spans="1:13" hidden="1">
      <c r="A70" t="s">
        <v>509</v>
      </c>
      <c r="B70" t="s">
        <v>559</v>
      </c>
      <c r="C70" t="s">
        <v>560</v>
      </c>
      <c r="D70" t="s">
        <v>558</v>
      </c>
      <c r="E70" t="s">
        <v>320</v>
      </c>
      <c r="F70" t="str">
        <f>VLOOKUP(BRIGADA[[#This Row],[NOME]],'CADASTRO'!A:K,5,0)</f>
        <v>CONTROLADOR QUALIDADE</v>
      </c>
      <c r="G70" s="8">
        <v>45107</v>
      </c>
      <c r="H70" s="38">
        <v>730</v>
      </c>
      <c r="I70" s="9" t="str">
        <f ca="1">IF(BRIGADA[[#This Row],[SITUAÇÃO]]="ATIVO",IF(BRIGADA[[#This Row],[CONDIÇÃO]]="N.A.","N.A.",
IF(BRIGADA[[#This Row],[CONDIÇÃO]]="REPROVADO","REPROVADO",IF(BRIGADA[[#This Row],[CONDIÇÃO]]="RECICLADO","HISTORICO",
IF((G70+H70)&gt;(TODAY()),"NO PRAZO", "VENCIDO")))),"N.A.")</f>
        <v>N.A.</v>
      </c>
      <c r="J70" s="14">
        <f>BRIGADA[[#This Row],[TREINADO EM]]+BRIGADA[[#This Row],[VALIDADE]]</f>
        <v>45837</v>
      </c>
      <c r="K70">
        <v>16</v>
      </c>
      <c r="L70" t="s">
        <v>1</v>
      </c>
      <c r="M70" t="str">
        <f>VLOOKUP(BRIGADA[[#This Row],[NOME]],'CADASTRO'!A:K,6,0)</f>
        <v>ATIVO</v>
      </c>
    </row>
    <row r="71" spans="1:13" hidden="1">
      <c r="A71" t="s">
        <v>509</v>
      </c>
      <c r="B71" t="s">
        <v>559</v>
      </c>
      <c r="C71" t="s">
        <v>560</v>
      </c>
      <c r="D71" t="s">
        <v>558</v>
      </c>
      <c r="E71" t="s">
        <v>359</v>
      </c>
      <c r="F71" t="str">
        <f>VLOOKUP(BRIGADA[[#This Row],[NOME]],'CADASTRO'!A:K,5,0)</f>
        <v>CLASSIFICADOR TECNICO CAFE JR</v>
      </c>
      <c r="G71" s="8">
        <v>45107</v>
      </c>
      <c r="H71" s="38">
        <v>730</v>
      </c>
      <c r="I71" s="9" t="str">
        <f ca="1">IF(BRIGADA[[#This Row],[SITUAÇÃO]]="ATIVO",IF(BRIGADA[[#This Row],[CONDIÇÃO]]="N.A.","N.A.",
IF(BRIGADA[[#This Row],[CONDIÇÃO]]="REPROVADO","REPROVADO",IF(BRIGADA[[#This Row],[CONDIÇÃO]]="RECICLADO","HISTORICO",
IF((G71+H71)&gt;(TODAY()),"NO PRAZO", "VENCIDO")))),"N.A.")</f>
        <v>N.A.</v>
      </c>
      <c r="J71" s="14">
        <f>BRIGADA[[#This Row],[TREINADO EM]]+BRIGADA[[#This Row],[VALIDADE]]</f>
        <v>45837</v>
      </c>
      <c r="K71">
        <v>16</v>
      </c>
      <c r="L71" t="s">
        <v>1</v>
      </c>
      <c r="M71" t="str">
        <f>VLOOKUP(BRIGADA[[#This Row],[NOME]],'CADASTRO'!A:K,6,0)</f>
        <v>ATIVO</v>
      </c>
    </row>
    <row r="72" spans="1:13">
      <c r="A72" t="s">
        <v>509</v>
      </c>
      <c r="B72" t="s">
        <v>559</v>
      </c>
      <c r="C72" t="s">
        <v>511</v>
      </c>
      <c r="D72" t="s">
        <v>558</v>
      </c>
      <c r="E72" s="62" t="s">
        <v>456</v>
      </c>
      <c r="F72" t="str">
        <f>VLOOKUP(BRIGADA[[#This Row],[NOME]],'CADASTRO'!A:K,5,0)</f>
        <v>OPERADOR INDUSTRIAL I</v>
      </c>
      <c r="G72" s="8">
        <v>46263</v>
      </c>
      <c r="H72" s="38">
        <v>730</v>
      </c>
      <c r="I72" s="9" t="str">
        <f ca="1">IF(BRIGADA[[#This Row],[SITUAÇÃO]]="ATIVO",IF(BRIGADA[[#This Row],[CONDIÇÃO]]="N.A.","N.A.",
IF(BRIGADA[[#This Row],[CONDIÇÃO]]="REPROVADO","REPROVADO",IF(BRIGADA[[#This Row],[CONDIÇÃO]]="RECICLADO","HISTORICO",
IF((G72+H72)&gt;(TODAY()),"NO PRAZO", "VENCIDO")))),"N.A.")</f>
        <v>NO PRAZO</v>
      </c>
      <c r="J72" s="14">
        <f>BRIGADA[[#This Row],[TREINADO EM]]+BRIGADA[[#This Row],[VALIDADE]]</f>
        <v>46993</v>
      </c>
      <c r="K72">
        <v>16</v>
      </c>
      <c r="L72" t="s">
        <v>3</v>
      </c>
      <c r="M72" t="str">
        <f>VLOOKUP(BRIGADA[[#This Row],[NOME]],'CADASTRO'!A:K,6,0)</f>
        <v>ATIVO</v>
      </c>
    </row>
    <row r="73" spans="1:13" hidden="1">
      <c r="A73" t="s">
        <v>509</v>
      </c>
      <c r="B73" t="s">
        <v>556</v>
      </c>
      <c r="C73" t="s">
        <v>557</v>
      </c>
      <c r="D73" t="s">
        <v>558</v>
      </c>
      <c r="E73" t="s">
        <v>360</v>
      </c>
      <c r="F73" t="str">
        <f>VLOOKUP(BRIGADA[[#This Row],[NOME]],'CADASTRO'!A:K,5,0)</f>
        <v>OPERADOR LOGISTICO II</v>
      </c>
      <c r="G73" s="8">
        <v>44343</v>
      </c>
      <c r="H73" s="38">
        <v>730</v>
      </c>
      <c r="I73" s="9" t="str">
        <f ca="1">IF(BRIGADA[[#This Row],[SITUAÇÃO]]="ATIVO",IF(BRIGADA[[#This Row],[CONDIÇÃO]]="N.A.","N.A.",
IF(BRIGADA[[#This Row],[CONDIÇÃO]]="REPROVADO","REPROVADO",IF(BRIGADA[[#This Row],[CONDIÇÃO]]="RECICLADO","HISTORICO",
IF((G73+H73)&gt;(TODAY()),"NO PRAZO", "VENCIDO")))),"N.A.")</f>
        <v>HISTORICO</v>
      </c>
      <c r="J73" s="14">
        <f>BRIGADA[[#This Row],[TREINADO EM]]+BRIGADA[[#This Row],[VALIDADE]]</f>
        <v>45073</v>
      </c>
      <c r="K73">
        <v>8</v>
      </c>
      <c r="L73" t="s">
        <v>5</v>
      </c>
      <c r="M73" t="str">
        <f>VLOOKUP(BRIGADA[[#This Row],[NOME]],'CADASTRO'!A:K,6,0)</f>
        <v>ATIVO</v>
      </c>
    </row>
    <row r="74" spans="1:13" hidden="1">
      <c r="A74" t="s">
        <v>509</v>
      </c>
      <c r="B74" t="s">
        <v>556</v>
      </c>
      <c r="C74" t="s">
        <v>557</v>
      </c>
      <c r="D74" t="s">
        <v>558</v>
      </c>
      <c r="E74" t="s">
        <v>360</v>
      </c>
      <c r="F74" t="str">
        <f>VLOOKUP(BRIGADA[[#This Row],[NOME]],'CADASTRO'!A:K,5,0)</f>
        <v>OPERADOR LOGISTICO II</v>
      </c>
      <c r="G74" s="7">
        <v>44719</v>
      </c>
      <c r="H74" s="38">
        <v>730</v>
      </c>
      <c r="I74" s="9" t="str">
        <f ca="1">IF(BRIGADA[[#This Row],[SITUAÇÃO]]="ATIVO",IF(BRIGADA[[#This Row],[CONDIÇÃO]]="N.A.","N.A.",
IF(BRIGADA[[#This Row],[CONDIÇÃO]]="REPROVADO","REPROVADO",IF(BRIGADA[[#This Row],[CONDIÇÃO]]="RECICLADO","HISTORICO",
IF((G74+H74)&gt;(TODAY()),"NO PRAZO", "VENCIDO")))),"N.A.")</f>
        <v>HISTORICO</v>
      </c>
      <c r="J74" s="14">
        <f>BRIGADA[[#This Row],[TREINADO EM]]+BRIGADA[[#This Row],[VALIDADE]]</f>
        <v>45449</v>
      </c>
      <c r="K74">
        <v>16</v>
      </c>
      <c r="L74" t="s">
        <v>5</v>
      </c>
      <c r="M74" t="str">
        <f>VLOOKUP(BRIGADA[[#This Row],[NOME]],'CADASTRO'!A:K,6,0)</f>
        <v>ATIVO</v>
      </c>
    </row>
    <row r="75" spans="1:13" hidden="1">
      <c r="A75" t="s">
        <v>509</v>
      </c>
      <c r="B75" t="s">
        <v>559</v>
      </c>
      <c r="C75" t="s">
        <v>560</v>
      </c>
      <c r="D75" t="s">
        <v>558</v>
      </c>
      <c r="E75" t="s">
        <v>360</v>
      </c>
      <c r="F75" t="str">
        <f>VLOOKUP(BRIGADA[[#This Row],[NOME]],'CADASTRO'!A:K,5,0)</f>
        <v>OPERADOR LOGISTICO II</v>
      </c>
      <c r="G75" s="8">
        <v>45107</v>
      </c>
      <c r="H75" s="38">
        <v>730</v>
      </c>
      <c r="I75" s="9" t="str">
        <f ca="1">IF(BRIGADA[[#This Row],[SITUAÇÃO]]="ATIVO",IF(BRIGADA[[#This Row],[CONDIÇÃO]]="N.A.","N.A.",
IF(BRIGADA[[#This Row],[CONDIÇÃO]]="REPROVADO","REPROVADO",IF(BRIGADA[[#This Row],[CONDIÇÃO]]="RECICLADO","HISTORICO",
IF((G75+H75)&gt;(TODAY()),"NO PRAZO", "VENCIDO")))),"N.A.")</f>
        <v>HISTORICO</v>
      </c>
      <c r="J75" s="14">
        <f>BRIGADA[[#This Row],[TREINADO EM]]+BRIGADA[[#This Row],[VALIDADE]]</f>
        <v>45837</v>
      </c>
      <c r="K75">
        <v>16</v>
      </c>
      <c r="L75" t="s">
        <v>5</v>
      </c>
      <c r="M75" t="str">
        <f>VLOOKUP(BRIGADA[[#This Row],[NOME]],'CADASTRO'!A:K,6,0)</f>
        <v>ATIVO</v>
      </c>
    </row>
    <row r="76" spans="1:13" hidden="1">
      <c r="A76" t="s">
        <v>509</v>
      </c>
      <c r="B76" t="s">
        <v>559</v>
      </c>
      <c r="C76" t="s">
        <v>560</v>
      </c>
      <c r="D76" t="s">
        <v>558</v>
      </c>
      <c r="E76" s="62" t="s">
        <v>360</v>
      </c>
      <c r="F76" t="str">
        <f>VLOOKUP(BRIGADA[[#This Row],[NOME]],'CADASTRO'!A:K,5,0)</f>
        <v>OPERADOR LOGISTICO II</v>
      </c>
      <c r="G76" s="7">
        <v>45472</v>
      </c>
      <c r="H76" s="38">
        <v>730</v>
      </c>
      <c r="I76" s="9" t="str">
        <f ca="1">IF(BRIGADA[[#This Row],[SITUAÇÃO]]="ATIVO",IF(BRIGADA[[#This Row],[CONDIÇÃO]]="N.A.","N.A.",
IF(BRIGADA[[#This Row],[CONDIÇÃO]]="REPROVADO","REPROVADO",IF(BRIGADA[[#This Row],[CONDIÇÃO]]="RECICLADO","HISTORICO",
IF((G76+H76)&gt;(TODAY()),"NO PRAZO", "VENCIDO")))),"N.A.")</f>
        <v>HISTORICO</v>
      </c>
      <c r="J76" s="14">
        <f>BRIGADA[[#This Row],[TREINADO EM]]+BRIGADA[[#This Row],[VALIDADE]]</f>
        <v>46202</v>
      </c>
      <c r="K76">
        <v>16</v>
      </c>
      <c r="L76" t="s">
        <v>5</v>
      </c>
      <c r="M76" t="str">
        <f>VLOOKUP(BRIGADA[[#This Row],[NOME]],'CADASTRO'!A:K,6,0)</f>
        <v>ATIVO</v>
      </c>
    </row>
    <row r="77" spans="1:13" hidden="1">
      <c r="A77" t="s">
        <v>509</v>
      </c>
      <c r="B77" t="s">
        <v>559</v>
      </c>
      <c r="C77" t="s">
        <v>511</v>
      </c>
      <c r="D77" t="s">
        <v>558</v>
      </c>
      <c r="E77" s="62" t="s">
        <v>360</v>
      </c>
      <c r="F77" t="str">
        <f>VLOOKUP(BRIGADA[[#This Row],[NOME]],'CADASTRO'!A:K,5,0)</f>
        <v>OPERADOR LOGISTICO II</v>
      </c>
      <c r="G77" s="8">
        <v>45898</v>
      </c>
      <c r="H77" s="38">
        <v>730</v>
      </c>
      <c r="I77" s="9" t="str">
        <f ca="1">IF(BRIGADA[[#This Row],[SITUAÇÃO]]="ATIVO",IF(BRIGADA[[#This Row],[CONDIÇÃO]]="N.A.","N.A.",
IF(BRIGADA[[#This Row],[CONDIÇÃO]]="REPROVADO","REPROVADO",IF(BRIGADA[[#This Row],[CONDIÇÃO]]="RECICLADO","HISTORICO",
IF((G77+H77)&gt;(TODAY()),"NO PRAZO", "VENCIDO")))),"N.A.")</f>
        <v>HISTORICO</v>
      </c>
      <c r="J77" s="14">
        <f>BRIGADA[[#This Row],[TREINADO EM]]+BRIGADA[[#This Row],[VALIDADE]]</f>
        <v>46628</v>
      </c>
      <c r="K77">
        <v>16</v>
      </c>
      <c r="L77" t="s">
        <v>5</v>
      </c>
      <c r="M77" t="str">
        <f>VLOOKUP(BRIGADA[[#This Row],[NOME]],'CADASTRO'!A:K,6,0)</f>
        <v>ATIVO</v>
      </c>
    </row>
    <row r="78" spans="1:13">
      <c r="A78" t="s">
        <v>509</v>
      </c>
      <c r="B78" t="s">
        <v>559</v>
      </c>
      <c r="C78" t="s">
        <v>511</v>
      </c>
      <c r="D78" t="s">
        <v>558</v>
      </c>
      <c r="E78" s="62" t="s">
        <v>360</v>
      </c>
      <c r="F78" t="str">
        <f>VLOOKUP(BRIGADA[[#This Row],[NOME]],'CADASTRO'!A:K,5,0)</f>
        <v>OPERADOR LOGISTICO II</v>
      </c>
      <c r="G78" s="8">
        <v>46263</v>
      </c>
      <c r="H78" s="38">
        <v>730</v>
      </c>
      <c r="I78" s="9" t="str">
        <f ca="1">IF(BRIGADA[[#This Row],[SITUAÇÃO]]="ATIVO",IF(BRIGADA[[#This Row],[CONDIÇÃO]]="N.A.","N.A.",
IF(BRIGADA[[#This Row],[CONDIÇÃO]]="REPROVADO","REPROVADO",IF(BRIGADA[[#This Row],[CONDIÇÃO]]="RECICLADO","HISTORICO",
IF((G78+H78)&gt;(TODAY()),"NO PRAZO", "VENCIDO")))),"N.A.")</f>
        <v>NO PRAZO</v>
      </c>
      <c r="J78" s="14">
        <f>BRIGADA[[#This Row],[TREINADO EM]]+BRIGADA[[#This Row],[VALIDADE]]</f>
        <v>46993</v>
      </c>
      <c r="K78">
        <v>16</v>
      </c>
      <c r="L78" t="s">
        <v>3</v>
      </c>
      <c r="M78" t="str">
        <f>VLOOKUP(BRIGADA[[#This Row],[NOME]],'CADASTRO'!A:K,6,0)</f>
        <v>ATIVO</v>
      </c>
    </row>
    <row r="79" spans="1:13">
      <c r="A79" t="s">
        <v>509</v>
      </c>
      <c r="B79" t="s">
        <v>559</v>
      </c>
      <c r="C79" t="s">
        <v>511</v>
      </c>
      <c r="D79" t="s">
        <v>558</v>
      </c>
      <c r="E79" s="62" t="s">
        <v>457</v>
      </c>
      <c r="F79" t="str">
        <f>VLOOKUP(BRIGADA[[#This Row],[NOME]],'CADASTRO'!A:K,5,0)</f>
        <v>AUXILIAR DE CARGA E DESCARGA</v>
      </c>
      <c r="G79" s="8">
        <v>46263</v>
      </c>
      <c r="H79" s="38">
        <v>730</v>
      </c>
      <c r="I79" s="9" t="str">
        <f ca="1">IF(BRIGADA[[#This Row],[SITUAÇÃO]]="ATIVO",IF(BRIGADA[[#This Row],[CONDIÇÃO]]="N.A.","N.A.",
IF(BRIGADA[[#This Row],[CONDIÇÃO]]="REPROVADO","REPROVADO",IF(BRIGADA[[#This Row],[CONDIÇÃO]]="RECICLADO","HISTORICO",
IF((G79+H79)&gt;(TODAY()),"NO PRAZO", "VENCIDO")))),"N.A.")</f>
        <v>NO PRAZO</v>
      </c>
      <c r="J79" s="14">
        <f>BRIGADA[[#This Row],[TREINADO EM]]+BRIGADA[[#This Row],[VALIDADE]]</f>
        <v>46993</v>
      </c>
      <c r="K79">
        <v>16</v>
      </c>
      <c r="L79" t="s">
        <v>3</v>
      </c>
      <c r="M79" t="str">
        <f>VLOOKUP(BRIGADA[[#This Row],[NOME]],'CADASTRO'!A:K,6,0)</f>
        <v>ATIVO</v>
      </c>
    </row>
    <row r="80" spans="1:13" hidden="1">
      <c r="A80" t="s">
        <v>509</v>
      </c>
      <c r="B80" t="s">
        <v>556</v>
      </c>
      <c r="C80" t="s">
        <v>557</v>
      </c>
      <c r="D80" t="s">
        <v>558</v>
      </c>
      <c r="E80" t="s">
        <v>362</v>
      </c>
      <c r="F80" t="str">
        <f>VLOOKUP(BRIGADA[[#This Row],[NOME]],'CADASTRO'!A:K,5,0)</f>
        <v>OPERADOR INDUSTRIAL III</v>
      </c>
      <c r="G80" s="8">
        <v>44719</v>
      </c>
      <c r="H80" s="38">
        <v>730</v>
      </c>
      <c r="I80" s="9" t="str">
        <f ca="1">IF(BRIGADA[[#This Row],[SITUAÇÃO]]="ATIVO",IF(BRIGADA[[#This Row],[CONDIÇÃO]]="N.A.","N.A.",
IF(BRIGADA[[#This Row],[CONDIÇÃO]]="REPROVADO","REPROVADO",IF(BRIGADA[[#This Row],[CONDIÇÃO]]="RECICLADO","HISTORICO",
IF((G80+H80)&gt;(TODAY()),"NO PRAZO", "VENCIDO")))),"N.A.")</f>
        <v>HISTORICO</v>
      </c>
      <c r="J80" s="14">
        <f>BRIGADA[[#This Row],[TREINADO EM]]+BRIGADA[[#This Row],[VALIDADE]]</f>
        <v>45449</v>
      </c>
      <c r="K80">
        <v>16</v>
      </c>
      <c r="L80" t="s">
        <v>5</v>
      </c>
      <c r="M80" t="str">
        <f>VLOOKUP(BRIGADA[[#This Row],[NOME]],'CADASTRO'!A:K,6,0)</f>
        <v>ATIVO</v>
      </c>
    </row>
    <row r="81" spans="1:13" hidden="1">
      <c r="A81" t="s">
        <v>509</v>
      </c>
      <c r="B81" t="s">
        <v>559</v>
      </c>
      <c r="C81" t="s">
        <v>560</v>
      </c>
      <c r="D81" t="s">
        <v>558</v>
      </c>
      <c r="E81" t="s">
        <v>362</v>
      </c>
      <c r="F81" t="str">
        <f>VLOOKUP(BRIGADA[[#This Row],[NOME]],'CADASTRO'!A:K,5,0)</f>
        <v>OPERADOR INDUSTRIAL III</v>
      </c>
      <c r="G81" s="8">
        <v>45107</v>
      </c>
      <c r="H81" s="38">
        <v>730</v>
      </c>
      <c r="I81" s="9" t="str">
        <f ca="1">IF(BRIGADA[[#This Row],[SITUAÇÃO]]="ATIVO",IF(BRIGADA[[#This Row],[CONDIÇÃO]]="N.A.","N.A.",
IF(BRIGADA[[#This Row],[CONDIÇÃO]]="REPROVADO","REPROVADO",IF(BRIGADA[[#This Row],[CONDIÇÃO]]="RECICLADO","HISTORICO",
IF((G81+H81)&gt;(TODAY()),"NO PRAZO", "VENCIDO")))),"N.A.")</f>
        <v>N.A.</v>
      </c>
      <c r="J81" s="14">
        <f>BRIGADA[[#This Row],[TREINADO EM]]+BRIGADA[[#This Row],[VALIDADE]]</f>
        <v>45837</v>
      </c>
      <c r="K81">
        <v>16</v>
      </c>
      <c r="L81" t="s">
        <v>1</v>
      </c>
      <c r="M81" t="str">
        <f>VLOOKUP(BRIGADA[[#This Row],[NOME]],'CADASTRO'!A:K,6,0)</f>
        <v>ATIVO</v>
      </c>
    </row>
    <row r="82" spans="1:13" hidden="1">
      <c r="A82" t="s">
        <v>509</v>
      </c>
      <c r="B82" t="s">
        <v>556</v>
      </c>
      <c r="C82" t="s">
        <v>557</v>
      </c>
      <c r="D82" t="s">
        <v>558</v>
      </c>
      <c r="E82" t="s">
        <v>363</v>
      </c>
      <c r="F82" t="str">
        <f>VLOOKUP(BRIGADA[[#This Row],[NOME]],'CADASTRO'!A:K,5,0)</f>
        <v>OPERADOR INDUSTRIAL III</v>
      </c>
      <c r="G82" s="8">
        <v>44343</v>
      </c>
      <c r="H82" s="38">
        <v>730</v>
      </c>
      <c r="I82" s="9" t="str">
        <f ca="1">IF(BRIGADA[[#This Row],[SITUAÇÃO]]="ATIVO",IF(BRIGADA[[#This Row],[CONDIÇÃO]]="N.A.","N.A.",
IF(BRIGADA[[#This Row],[CONDIÇÃO]]="REPROVADO","REPROVADO",IF(BRIGADA[[#This Row],[CONDIÇÃO]]="RECICLADO","HISTORICO",
IF((G82+H82)&gt;(TODAY()),"NO PRAZO", "VENCIDO")))),"N.A.")</f>
        <v>N.A.</v>
      </c>
      <c r="J82" s="14">
        <f>BRIGADA[[#This Row],[TREINADO EM]]+BRIGADA[[#This Row],[VALIDADE]]</f>
        <v>45073</v>
      </c>
      <c r="K82">
        <v>8</v>
      </c>
      <c r="L82" t="s">
        <v>1</v>
      </c>
      <c r="M82" t="str">
        <f>VLOOKUP(BRIGADA[[#This Row],[NOME]],'CADASTRO'!A:K,6,0)</f>
        <v>ATIVO</v>
      </c>
    </row>
    <row r="83" spans="1:13" hidden="1">
      <c r="A83" t="s">
        <v>509</v>
      </c>
      <c r="B83" t="s">
        <v>556</v>
      </c>
      <c r="C83" t="s">
        <v>557</v>
      </c>
      <c r="D83" t="s">
        <v>558</v>
      </c>
      <c r="E83" t="s">
        <v>364</v>
      </c>
      <c r="F83" t="str">
        <f>VLOOKUP(BRIGADA[[#This Row],[NOME]],'CADASTRO'!A:K,5,0)</f>
        <v>OPERADOR INDUSTRIAL III</v>
      </c>
      <c r="G83" s="8">
        <v>44343</v>
      </c>
      <c r="H83" s="38">
        <v>730</v>
      </c>
      <c r="I83" s="9" t="str">
        <f ca="1">IF(BRIGADA[[#This Row],[SITUAÇÃO]]="ATIVO",IF(BRIGADA[[#This Row],[CONDIÇÃO]]="N.A.","N.A.",
IF(BRIGADA[[#This Row],[CONDIÇÃO]]="REPROVADO","REPROVADO",IF(BRIGADA[[#This Row],[CONDIÇÃO]]="RECICLADO","HISTORICO",
IF((G83+H83)&gt;(TODAY()),"NO PRAZO", "VENCIDO")))),"N.A.")</f>
        <v>HISTORICO</v>
      </c>
      <c r="J83" s="14">
        <f>BRIGADA[[#This Row],[TREINADO EM]]+BRIGADA[[#This Row],[VALIDADE]]</f>
        <v>45073</v>
      </c>
      <c r="K83">
        <v>8</v>
      </c>
      <c r="L83" t="s">
        <v>5</v>
      </c>
      <c r="M83" t="str">
        <f>VLOOKUP(BRIGADA[[#This Row],[NOME]],'CADASTRO'!A:K,6,0)</f>
        <v>ATIVO</v>
      </c>
    </row>
    <row r="84" spans="1:13" hidden="1">
      <c r="A84" t="s">
        <v>509</v>
      </c>
      <c r="B84" t="s">
        <v>556</v>
      </c>
      <c r="C84" t="s">
        <v>557</v>
      </c>
      <c r="D84" t="s">
        <v>558</v>
      </c>
      <c r="E84" t="s">
        <v>364</v>
      </c>
      <c r="F84" t="str">
        <f>VLOOKUP(BRIGADA[[#This Row],[NOME]],'CADASTRO'!A:K,5,0)</f>
        <v>OPERADOR INDUSTRIAL III</v>
      </c>
      <c r="G84" s="8">
        <v>44719</v>
      </c>
      <c r="H84" s="38">
        <v>730</v>
      </c>
      <c r="I84" s="9" t="str">
        <f ca="1">IF(BRIGADA[[#This Row],[SITUAÇÃO]]="ATIVO",IF(BRIGADA[[#This Row],[CONDIÇÃO]]="N.A.","N.A.",
IF(BRIGADA[[#This Row],[CONDIÇÃO]]="REPROVADO","REPROVADO",IF(BRIGADA[[#This Row],[CONDIÇÃO]]="RECICLADO","HISTORICO",
IF((G84+H84)&gt;(TODAY()),"NO PRAZO", "VENCIDO")))),"N.A.")</f>
        <v>HISTORICO</v>
      </c>
      <c r="J84" s="14">
        <f>BRIGADA[[#This Row],[TREINADO EM]]+BRIGADA[[#This Row],[VALIDADE]]</f>
        <v>45449</v>
      </c>
      <c r="K84">
        <v>16</v>
      </c>
      <c r="L84" t="s">
        <v>5</v>
      </c>
      <c r="M84" t="str">
        <f>VLOOKUP(BRIGADA[[#This Row],[NOME]],'CADASTRO'!A:K,6,0)</f>
        <v>ATIVO</v>
      </c>
    </row>
    <row r="85" spans="1:13" hidden="1">
      <c r="A85" t="s">
        <v>509</v>
      </c>
      <c r="B85" t="s">
        <v>559</v>
      </c>
      <c r="C85" t="s">
        <v>560</v>
      </c>
      <c r="D85" t="s">
        <v>558</v>
      </c>
      <c r="E85" t="s">
        <v>364</v>
      </c>
      <c r="F85" t="str">
        <f>VLOOKUP(BRIGADA[[#This Row],[NOME]],'CADASTRO'!A:K,5,0)</f>
        <v>OPERADOR INDUSTRIAL III</v>
      </c>
      <c r="G85" s="8">
        <v>45107</v>
      </c>
      <c r="H85" s="38">
        <v>730</v>
      </c>
      <c r="I85" s="9" t="str">
        <f ca="1">IF(BRIGADA[[#This Row],[SITUAÇÃO]]="ATIVO",IF(BRIGADA[[#This Row],[CONDIÇÃO]]="N.A.","N.A.",
IF(BRIGADA[[#This Row],[CONDIÇÃO]]="REPROVADO","REPROVADO",IF(BRIGADA[[#This Row],[CONDIÇÃO]]="RECICLADO","HISTORICO",
IF((G85+H85)&gt;(TODAY()),"NO PRAZO", "VENCIDO")))),"N.A.")</f>
        <v>HISTORICO</v>
      </c>
      <c r="J85" s="14">
        <f>BRIGADA[[#This Row],[TREINADO EM]]+BRIGADA[[#This Row],[VALIDADE]]</f>
        <v>45837</v>
      </c>
      <c r="K85">
        <v>16</v>
      </c>
      <c r="L85" t="s">
        <v>5</v>
      </c>
      <c r="M85" t="str">
        <f>VLOOKUP(BRIGADA[[#This Row],[NOME]],'CADASTRO'!A:K,6,0)</f>
        <v>ATIVO</v>
      </c>
    </row>
    <row r="86" spans="1:13" hidden="1">
      <c r="A86" t="s">
        <v>509</v>
      </c>
      <c r="B86" t="s">
        <v>559</v>
      </c>
      <c r="C86" t="s">
        <v>560</v>
      </c>
      <c r="D86" t="s">
        <v>558</v>
      </c>
      <c r="E86" s="62" t="s">
        <v>364</v>
      </c>
      <c r="F86" t="str">
        <f>VLOOKUP(BRIGADA[[#This Row],[NOME]],'CADASTRO'!A:K,5,0)</f>
        <v>OPERADOR INDUSTRIAL III</v>
      </c>
      <c r="G86" s="8">
        <v>45472</v>
      </c>
      <c r="H86" s="38">
        <v>730</v>
      </c>
      <c r="I86" s="9" t="str">
        <f ca="1">IF(BRIGADA[[#This Row],[SITUAÇÃO]]="ATIVO",IF(BRIGADA[[#This Row],[CONDIÇÃO]]="N.A.","N.A.",
IF(BRIGADA[[#This Row],[CONDIÇÃO]]="REPROVADO","REPROVADO",IF(BRIGADA[[#This Row],[CONDIÇÃO]]="RECICLADO","HISTORICO",
IF((G86+H86)&gt;(TODAY()),"NO PRAZO", "VENCIDO")))),"N.A.")</f>
        <v>HISTORICO</v>
      </c>
      <c r="J86" s="14">
        <f>BRIGADA[[#This Row],[TREINADO EM]]+BRIGADA[[#This Row],[VALIDADE]]</f>
        <v>46202</v>
      </c>
      <c r="K86">
        <v>16</v>
      </c>
      <c r="L86" t="s">
        <v>5</v>
      </c>
      <c r="M86" t="str">
        <f>VLOOKUP(BRIGADA[[#This Row],[NOME]],'CADASTRO'!A:K,6,0)</f>
        <v>ATIVO</v>
      </c>
    </row>
    <row r="87" spans="1:13" hidden="1">
      <c r="A87" t="s">
        <v>509</v>
      </c>
      <c r="B87" t="s">
        <v>559</v>
      </c>
      <c r="C87" t="s">
        <v>511</v>
      </c>
      <c r="D87" t="s">
        <v>558</v>
      </c>
      <c r="E87" t="s">
        <v>244</v>
      </c>
      <c r="F87" t="str">
        <f>VLOOKUP(BRIGADA[[#This Row],[NOME]],'CADASTRO'!A:K,5,0)</f>
        <v>OPERADOR INDUSTRIAL I</v>
      </c>
      <c r="G87" s="8">
        <v>45898</v>
      </c>
      <c r="H87" s="38">
        <v>730</v>
      </c>
      <c r="I87" s="9" t="str">
        <f ca="1">IF(BRIGADA[[#This Row],[SITUAÇÃO]]="ATIVO",IF(BRIGADA[[#This Row],[CONDIÇÃO]]="N.A.","N.A.",
IF(BRIGADA[[#This Row],[CONDIÇÃO]]="REPROVADO","REPROVADO",IF(BRIGADA[[#This Row],[CONDIÇÃO]]="RECICLADO","HISTORICO",
IF((G87+H87)&gt;(TODAY()),"NO PRAZO", "VENCIDO")))),"N.A.")</f>
        <v>N.A.</v>
      </c>
      <c r="J87" s="14">
        <f>BRIGADA[[#This Row],[TREINADO EM]]+BRIGADA[[#This Row],[VALIDADE]]</f>
        <v>46628</v>
      </c>
      <c r="K87">
        <v>16</v>
      </c>
      <c r="L87" t="s">
        <v>3</v>
      </c>
      <c r="M87" t="str">
        <f>VLOOKUP(BRIGADA[[#This Row],[NOME]],'CADASTRO'!A:K,6,0)</f>
        <v>DESLIGADO</v>
      </c>
    </row>
    <row r="88" spans="1:13" hidden="1">
      <c r="A88" t="s">
        <v>509</v>
      </c>
      <c r="B88" t="s">
        <v>559</v>
      </c>
      <c r="C88" t="s">
        <v>560</v>
      </c>
      <c r="D88" t="s">
        <v>558</v>
      </c>
      <c r="E88" s="62" t="s">
        <v>476</v>
      </c>
      <c r="F88" t="str">
        <f>VLOOKUP(BRIGADA[[#This Row],[NOME]],'CADASTRO'!A:K,5,0)</f>
        <v>ASSISTENTE ADMINISTRATIVO</v>
      </c>
      <c r="G88" s="8">
        <v>45472</v>
      </c>
      <c r="H88" s="38">
        <v>730</v>
      </c>
      <c r="I88" s="9" t="str">
        <f ca="1">IF(BRIGADA[[#This Row],[SITUAÇÃO]]="ATIVO",IF(BRIGADA[[#This Row],[CONDIÇÃO]]="N.A.","N.A.",
IF(BRIGADA[[#This Row],[CONDIÇÃO]]="REPROVADO","REPROVADO",IF(BRIGADA[[#This Row],[CONDIÇÃO]]="RECICLADO","HISTORICO",
IF((G88+H88)&gt;(TODAY()),"NO PRAZO", "VENCIDO")))),"N.A.")</f>
        <v>N.A.</v>
      </c>
      <c r="J88" s="14">
        <f>BRIGADA[[#This Row],[TREINADO EM]]+BRIGADA[[#This Row],[VALIDADE]]</f>
        <v>46202</v>
      </c>
      <c r="K88">
        <v>16</v>
      </c>
      <c r="L88" t="s">
        <v>5</v>
      </c>
      <c r="M88" t="str">
        <f>VLOOKUP(BRIGADA[[#This Row],[NOME]],'CADASTRO'!A:K,6,0)</f>
        <v>S-AFASTADO</v>
      </c>
    </row>
    <row r="89" spans="1:13" hidden="1">
      <c r="A89" t="s">
        <v>509</v>
      </c>
      <c r="B89" t="s">
        <v>556</v>
      </c>
      <c r="C89" t="s">
        <v>557</v>
      </c>
      <c r="D89" t="s">
        <v>558</v>
      </c>
      <c r="E89" t="s">
        <v>248</v>
      </c>
      <c r="F89" t="str">
        <f>VLOOKUP(BRIGADA[[#This Row],[NOME]],'CADASTRO'!A:K,5,0)</f>
        <v>OPERADOR INDUSTRIAL II</v>
      </c>
      <c r="G89" s="8">
        <v>44343</v>
      </c>
      <c r="H89" s="38">
        <v>730</v>
      </c>
      <c r="I89" s="9" t="str">
        <f ca="1">IF(BRIGADA[[#This Row],[SITUAÇÃO]]="ATIVO",IF(BRIGADA[[#This Row],[CONDIÇÃO]]="N.A.","N.A.",
IF(BRIGADA[[#This Row],[CONDIÇÃO]]="REPROVADO","REPROVADO",IF(BRIGADA[[#This Row],[CONDIÇÃO]]="RECICLADO","HISTORICO",
IF((G89+H89)&gt;(TODAY()),"NO PRAZO", "VENCIDO")))),"N.A.")</f>
        <v>N.A.</v>
      </c>
      <c r="J89" s="14">
        <f>BRIGADA[[#This Row],[TREINADO EM]]+BRIGADA[[#This Row],[VALIDADE]]</f>
        <v>45073</v>
      </c>
      <c r="K89">
        <v>8</v>
      </c>
      <c r="L89" t="s">
        <v>5</v>
      </c>
      <c r="M89" t="str">
        <f>VLOOKUP(BRIGADA[[#This Row],[NOME]],'CADASTRO'!A:K,6,0)</f>
        <v>DESLIGADO</v>
      </c>
    </row>
    <row r="90" spans="1:13" hidden="1">
      <c r="A90" t="s">
        <v>509</v>
      </c>
      <c r="B90" t="s">
        <v>556</v>
      </c>
      <c r="C90" t="s">
        <v>557</v>
      </c>
      <c r="D90" t="s">
        <v>558</v>
      </c>
      <c r="E90" t="s">
        <v>248</v>
      </c>
      <c r="F90" t="str">
        <f>VLOOKUP(BRIGADA[[#This Row],[NOME]],'CADASTRO'!A:K,5,0)</f>
        <v>OPERADOR INDUSTRIAL II</v>
      </c>
      <c r="G90" s="8">
        <v>44719</v>
      </c>
      <c r="H90" s="38">
        <v>730</v>
      </c>
      <c r="I90" s="9" t="str">
        <f ca="1">IF(BRIGADA[[#This Row],[SITUAÇÃO]]="ATIVO",IF(BRIGADA[[#This Row],[CONDIÇÃO]]="N.A.","N.A.",
IF(BRIGADA[[#This Row],[CONDIÇÃO]]="REPROVADO","REPROVADO",IF(BRIGADA[[#This Row],[CONDIÇÃO]]="RECICLADO","HISTORICO",
IF((G90+H90)&gt;(TODAY()),"NO PRAZO", "VENCIDO")))),"N.A.")</f>
        <v>N.A.</v>
      </c>
      <c r="J90" s="14">
        <f>BRIGADA[[#This Row],[TREINADO EM]]+BRIGADA[[#This Row],[VALIDADE]]</f>
        <v>45449</v>
      </c>
      <c r="K90">
        <v>16</v>
      </c>
      <c r="L90" t="s">
        <v>5</v>
      </c>
      <c r="M90" t="str">
        <f>VLOOKUP(BRIGADA[[#This Row],[NOME]],'CADASTRO'!A:K,6,0)</f>
        <v>DESLIGADO</v>
      </c>
    </row>
    <row r="91" spans="1:13" hidden="1">
      <c r="A91" t="s">
        <v>509</v>
      </c>
      <c r="B91" t="s">
        <v>559</v>
      </c>
      <c r="C91" t="s">
        <v>560</v>
      </c>
      <c r="D91" t="s">
        <v>558</v>
      </c>
      <c r="E91" t="s">
        <v>248</v>
      </c>
      <c r="F91" t="str">
        <f>VLOOKUP(BRIGADA[[#This Row],[NOME]],'CADASTRO'!A:K,5,0)</f>
        <v>OPERADOR INDUSTRIAL II</v>
      </c>
      <c r="G91" s="8">
        <v>45107</v>
      </c>
      <c r="H91" s="38">
        <v>730</v>
      </c>
      <c r="I91" s="9" t="str">
        <f ca="1">IF(BRIGADA[[#This Row],[SITUAÇÃO]]="ATIVO",IF(BRIGADA[[#This Row],[CONDIÇÃO]]="N.A.","N.A.",
IF(BRIGADA[[#This Row],[CONDIÇÃO]]="REPROVADO","REPROVADO",IF(BRIGADA[[#This Row],[CONDIÇÃO]]="RECICLADO","HISTORICO",
IF((G91+H91)&gt;(TODAY()),"NO PRAZO", "VENCIDO")))),"N.A.")</f>
        <v>N.A.</v>
      </c>
      <c r="J91" s="14">
        <f>BRIGADA[[#This Row],[TREINADO EM]]+BRIGADA[[#This Row],[VALIDADE]]</f>
        <v>45837</v>
      </c>
      <c r="K91">
        <v>16</v>
      </c>
      <c r="L91" t="s">
        <v>3</v>
      </c>
      <c r="M91" t="str">
        <f>VLOOKUP(BRIGADA[[#This Row],[NOME]],'CADASTRO'!A:K,6,0)</f>
        <v>DESLIGADO</v>
      </c>
    </row>
    <row r="92" spans="1:13" hidden="1">
      <c r="A92" t="s">
        <v>509</v>
      </c>
      <c r="B92" t="s">
        <v>556</v>
      </c>
      <c r="C92" t="s">
        <v>557</v>
      </c>
      <c r="D92" t="s">
        <v>558</v>
      </c>
      <c r="E92" t="s">
        <v>49</v>
      </c>
      <c r="F92" t="str">
        <f>VLOOKUP(BRIGADA[[#This Row],[NOME]],'CADASTRO'!A:K,5,0)</f>
        <v>LIDER OPERACOES</v>
      </c>
      <c r="G92" s="8">
        <v>44342</v>
      </c>
      <c r="H92" s="38">
        <v>730</v>
      </c>
      <c r="I92" s="9" t="str">
        <f ca="1">IF(BRIGADA[[#This Row],[SITUAÇÃO]]="ATIVO",IF(BRIGADA[[#This Row],[CONDIÇÃO]]="N.A.","N.A.",
IF(BRIGADA[[#This Row],[CONDIÇÃO]]="REPROVADO","REPROVADO",IF(BRIGADA[[#This Row],[CONDIÇÃO]]="RECICLADO","HISTORICO",
IF((G92+H92)&gt;(TODAY()),"NO PRAZO", "VENCIDO")))),"N.A.")</f>
        <v>N.A.</v>
      </c>
      <c r="J92" s="14">
        <f>BRIGADA[[#This Row],[TREINADO EM]]+BRIGADA[[#This Row],[VALIDADE]]</f>
        <v>45072</v>
      </c>
      <c r="K92">
        <v>8</v>
      </c>
      <c r="L92" t="s">
        <v>1</v>
      </c>
      <c r="M92" t="str">
        <f>VLOOKUP(BRIGADA[[#This Row],[NOME]],'CADASTRO'!A:K,6,0)</f>
        <v>ATIVO</v>
      </c>
    </row>
    <row r="93" spans="1:13" hidden="1">
      <c r="A93" t="s">
        <v>509</v>
      </c>
      <c r="B93" t="s">
        <v>556</v>
      </c>
      <c r="C93" t="s">
        <v>557</v>
      </c>
      <c r="D93" t="s">
        <v>558</v>
      </c>
      <c r="E93" t="s">
        <v>373</v>
      </c>
      <c r="F93" t="str">
        <f>VLOOKUP(BRIGADA[[#This Row],[NOME]],'CADASTRO'!A:K,5,0)</f>
        <v>AUXILIAR DE CARGA E DESCARGA</v>
      </c>
      <c r="G93" s="8">
        <v>44342</v>
      </c>
      <c r="H93" s="38">
        <v>730</v>
      </c>
      <c r="I93" s="9" t="str">
        <f ca="1">IF(BRIGADA[[#This Row],[SITUAÇÃO]]="ATIVO",IF(BRIGADA[[#This Row],[CONDIÇÃO]]="N.A.","N.A.",
IF(BRIGADA[[#This Row],[CONDIÇÃO]]="REPROVADO","REPROVADO",IF(BRIGADA[[#This Row],[CONDIÇÃO]]="RECICLADO","HISTORICO",
IF((G93+H93)&gt;(TODAY()),"NO PRAZO", "VENCIDO")))),"N.A.")</f>
        <v>N.A.</v>
      </c>
      <c r="J93" s="14">
        <f>BRIGADA[[#This Row],[TREINADO EM]]+BRIGADA[[#This Row],[VALIDADE]]</f>
        <v>45072</v>
      </c>
      <c r="K93">
        <v>8</v>
      </c>
      <c r="L93" t="s">
        <v>1</v>
      </c>
      <c r="M93" t="str">
        <f>VLOOKUP(BRIGADA[[#This Row],[NOME]],'CADASTRO'!A:K,6,0)</f>
        <v>ATIVO</v>
      </c>
    </row>
    <row r="94" spans="1:13" hidden="1">
      <c r="A94" t="s">
        <v>509</v>
      </c>
      <c r="B94" t="s">
        <v>556</v>
      </c>
      <c r="C94" t="s">
        <v>557</v>
      </c>
      <c r="D94" t="s">
        <v>558</v>
      </c>
      <c r="E94" t="s">
        <v>254</v>
      </c>
      <c r="F94" t="str">
        <f>VLOOKUP(BRIGADA[[#This Row],[NOME]],'CADASTRO'!A:K,5,0)</f>
        <v>ANALISTA CONTROLE QUALIDADE PL</v>
      </c>
      <c r="G94" s="8">
        <v>44342</v>
      </c>
      <c r="H94" s="38">
        <v>730</v>
      </c>
      <c r="I94" s="9" t="str">
        <f ca="1">IF(BRIGADA[[#This Row],[SITUAÇÃO]]="ATIVO",IF(BRIGADA[[#This Row],[CONDIÇÃO]]="N.A.","N.A.",
IF(BRIGADA[[#This Row],[CONDIÇÃO]]="REPROVADO","REPROVADO",IF(BRIGADA[[#This Row],[CONDIÇÃO]]="RECICLADO","HISTORICO",
IF((G94+H94)&gt;(TODAY()),"NO PRAZO", "VENCIDO")))),"N.A.")</f>
        <v>N.A.</v>
      </c>
      <c r="J94" s="14">
        <f>BRIGADA[[#This Row],[TREINADO EM]]+BRIGADA[[#This Row],[VALIDADE]]</f>
        <v>45072</v>
      </c>
      <c r="K94">
        <v>8</v>
      </c>
      <c r="L94" t="s">
        <v>1</v>
      </c>
      <c r="M94" t="str">
        <f>VLOOKUP(BRIGADA[[#This Row],[NOME]],'CADASTRO'!A:K,6,0)</f>
        <v>DESLIGADO</v>
      </c>
    </row>
    <row r="95" spans="1:13" hidden="1">
      <c r="A95" t="s">
        <v>509</v>
      </c>
      <c r="B95" t="s">
        <v>556</v>
      </c>
      <c r="C95" t="s">
        <v>557</v>
      </c>
      <c r="D95" t="s">
        <v>558</v>
      </c>
      <c r="E95" t="s">
        <v>462</v>
      </c>
      <c r="F95" t="str">
        <f>VLOOKUP(BRIGADA[[#This Row],[NOME]],'CADASTRO'!A:K,5,0)</f>
        <v>ANALISTA CONTROLE QUALIDADE PL</v>
      </c>
      <c r="G95" s="8">
        <v>44343</v>
      </c>
      <c r="H95" s="38">
        <v>730</v>
      </c>
      <c r="I95" s="9" t="str">
        <f ca="1">IF(BRIGADA[[#This Row],[SITUAÇÃO]]="ATIVO",IF(BRIGADA[[#This Row],[CONDIÇÃO]]="N.A.","N.A.",
IF(BRIGADA[[#This Row],[CONDIÇÃO]]="REPROVADO","REPROVADO",IF(BRIGADA[[#This Row],[CONDIÇÃO]]="RECICLADO","HISTORICO",
IF((G95+H95)&gt;(TODAY()),"NO PRAZO", "VENCIDO")))),"N.A.")</f>
        <v>N.A.</v>
      </c>
      <c r="J95" s="14">
        <f>BRIGADA[[#This Row],[TREINADO EM]]+BRIGADA[[#This Row],[VALIDADE]]</f>
        <v>45073</v>
      </c>
      <c r="K95">
        <v>8</v>
      </c>
      <c r="L95" t="s">
        <v>1</v>
      </c>
      <c r="M95" t="str">
        <f>VLOOKUP(BRIGADA[[#This Row],[NOME]],'CADASTRO'!A:K,6,0)</f>
        <v>DESLIGADO</v>
      </c>
    </row>
    <row r="96" spans="1:13" hidden="1">
      <c r="A96" t="s">
        <v>509</v>
      </c>
      <c r="B96" t="s">
        <v>556</v>
      </c>
      <c r="C96" t="s">
        <v>557</v>
      </c>
      <c r="D96" t="s">
        <v>558</v>
      </c>
      <c r="E96" t="s">
        <v>375</v>
      </c>
      <c r="F96" t="str">
        <f>VLOOKUP(BRIGADA[[#This Row],[NOME]],'CADASTRO'!A:K,5,0)</f>
        <v>OPERADOR INDUSTRIAL II</v>
      </c>
      <c r="G96" s="8">
        <v>44343</v>
      </c>
      <c r="H96" s="38">
        <v>730</v>
      </c>
      <c r="I96" s="9" t="str">
        <f ca="1">IF(BRIGADA[[#This Row],[SITUAÇÃO]]="ATIVO",IF(BRIGADA[[#This Row],[CONDIÇÃO]]="N.A.","N.A.",
IF(BRIGADA[[#This Row],[CONDIÇÃO]]="REPROVADO","REPROVADO",IF(BRIGADA[[#This Row],[CONDIÇÃO]]="RECICLADO","HISTORICO",
IF((G96+H96)&gt;(TODAY()),"NO PRAZO", "VENCIDO")))),"N.A.")</f>
        <v>HISTORICO</v>
      </c>
      <c r="J96" s="14">
        <f>BRIGADA[[#This Row],[TREINADO EM]]+BRIGADA[[#This Row],[VALIDADE]]</f>
        <v>45073</v>
      </c>
      <c r="K96">
        <v>8</v>
      </c>
      <c r="L96" t="s">
        <v>5</v>
      </c>
      <c r="M96" t="str">
        <f>VLOOKUP(BRIGADA[[#This Row],[NOME]],'CADASTRO'!A:K,6,0)</f>
        <v>ATIVO</v>
      </c>
    </row>
    <row r="97" spans="1:13" hidden="1">
      <c r="A97" t="s">
        <v>509</v>
      </c>
      <c r="B97" t="s">
        <v>559</v>
      </c>
      <c r="C97" t="s">
        <v>560</v>
      </c>
      <c r="D97" t="s">
        <v>558</v>
      </c>
      <c r="E97" s="62" t="s">
        <v>375</v>
      </c>
      <c r="F97" t="str">
        <f>VLOOKUP(BRIGADA[[#This Row],[NOME]],'CADASTRO'!A:K,5,0)</f>
        <v>OPERADOR INDUSTRIAL II</v>
      </c>
      <c r="G97" s="8">
        <v>45472</v>
      </c>
      <c r="H97" s="38">
        <v>730</v>
      </c>
      <c r="I97" s="9" t="str">
        <f ca="1">IF(BRIGADA[[#This Row],[SITUAÇÃO]]="ATIVO",IF(BRIGADA[[#This Row],[CONDIÇÃO]]="N.A.","N.A.",
IF(BRIGADA[[#This Row],[CONDIÇÃO]]="REPROVADO","REPROVADO",IF(BRIGADA[[#This Row],[CONDIÇÃO]]="RECICLADO","HISTORICO",
IF((G97+H97)&gt;(TODAY()),"NO PRAZO", "VENCIDO")))),"N.A.")</f>
        <v>HISTORICO</v>
      </c>
      <c r="J97" s="14">
        <f>BRIGADA[[#This Row],[TREINADO EM]]+BRIGADA[[#This Row],[VALIDADE]]</f>
        <v>46202</v>
      </c>
      <c r="K97">
        <v>16</v>
      </c>
      <c r="L97" t="s">
        <v>5</v>
      </c>
      <c r="M97" t="str">
        <f>VLOOKUP(BRIGADA[[#This Row],[NOME]],'CADASTRO'!A:K,6,0)</f>
        <v>ATIVO</v>
      </c>
    </row>
    <row r="98" spans="1:13">
      <c r="A98" t="s">
        <v>509</v>
      </c>
      <c r="B98" t="s">
        <v>559</v>
      </c>
      <c r="C98" t="s">
        <v>511</v>
      </c>
      <c r="D98" t="s">
        <v>558</v>
      </c>
      <c r="E98" s="62" t="s">
        <v>375</v>
      </c>
      <c r="F98" t="str">
        <f>VLOOKUP(BRIGADA[[#This Row],[NOME]],'CADASTRO'!A:K,5,0)</f>
        <v>OPERADOR INDUSTRIAL II</v>
      </c>
      <c r="G98" s="8">
        <v>46263</v>
      </c>
      <c r="H98" s="38">
        <v>730</v>
      </c>
      <c r="I98" s="9" t="str">
        <f ca="1">IF(BRIGADA[[#This Row],[SITUAÇÃO]]="ATIVO",IF(BRIGADA[[#This Row],[CONDIÇÃO]]="N.A.","N.A.",
IF(BRIGADA[[#This Row],[CONDIÇÃO]]="REPROVADO","REPROVADO",IF(BRIGADA[[#This Row],[CONDIÇÃO]]="RECICLADO","HISTORICO",
IF((G98+H98)&gt;(TODAY()),"NO PRAZO", "VENCIDO")))),"N.A.")</f>
        <v>NO PRAZO</v>
      </c>
      <c r="J98" s="14">
        <f>BRIGADA[[#This Row],[TREINADO EM]]+BRIGADA[[#This Row],[VALIDADE]]</f>
        <v>46993</v>
      </c>
      <c r="K98">
        <v>16</v>
      </c>
      <c r="L98" t="s">
        <v>3</v>
      </c>
      <c r="M98" t="str">
        <f>VLOOKUP(BRIGADA[[#This Row],[NOME]],'CADASTRO'!A:K,6,0)</f>
        <v>ATIVO</v>
      </c>
    </row>
    <row r="99" spans="1:13" hidden="1">
      <c r="A99" t="s">
        <v>509</v>
      </c>
      <c r="B99" t="s">
        <v>556</v>
      </c>
      <c r="C99" t="s">
        <v>557</v>
      </c>
      <c r="D99" t="s">
        <v>558</v>
      </c>
      <c r="E99" t="s">
        <v>467</v>
      </c>
      <c r="F99" t="str">
        <f>VLOOKUP(BRIGADA[[#This Row],[NOME]],'CADASTRO'!A:K,5,0)</f>
        <v>OPERADOR INDUSTRIAL III</v>
      </c>
      <c r="G99" s="8">
        <v>44342</v>
      </c>
      <c r="H99" s="38">
        <v>730</v>
      </c>
      <c r="I99" s="9" t="str">
        <f ca="1">IF(BRIGADA[[#This Row],[SITUAÇÃO]]="ATIVO",IF(BRIGADA[[#This Row],[CONDIÇÃO]]="N.A.","N.A.",
IF(BRIGADA[[#This Row],[CONDIÇÃO]]="REPROVADO","REPROVADO",IF(BRIGADA[[#This Row],[CONDIÇÃO]]="RECICLADO","HISTORICO",
IF((G99+H99)&gt;(TODAY()),"NO PRAZO", "VENCIDO")))),"N.A.")</f>
        <v>N.A.</v>
      </c>
      <c r="J99" s="14">
        <f>BRIGADA[[#This Row],[TREINADO EM]]+BRIGADA[[#This Row],[VALIDADE]]</f>
        <v>45072</v>
      </c>
      <c r="K99">
        <v>8</v>
      </c>
      <c r="L99" t="s">
        <v>5</v>
      </c>
      <c r="M99" t="str">
        <f>VLOOKUP(BRIGADA[[#This Row],[NOME]],'CADASTRO'!A:K,6,0)</f>
        <v>DESLIGADO</v>
      </c>
    </row>
    <row r="100" spans="1:13" hidden="1">
      <c r="A100" t="s">
        <v>509</v>
      </c>
      <c r="B100" t="s">
        <v>556</v>
      </c>
      <c r="C100" t="s">
        <v>557</v>
      </c>
      <c r="D100" t="s">
        <v>558</v>
      </c>
      <c r="E100" t="s">
        <v>467</v>
      </c>
      <c r="F100" t="str">
        <f>VLOOKUP(BRIGADA[[#This Row],[NOME]],'CADASTRO'!A:K,5,0)</f>
        <v>OPERADOR INDUSTRIAL III</v>
      </c>
      <c r="G100" s="8">
        <v>44712</v>
      </c>
      <c r="H100" s="38">
        <v>730</v>
      </c>
      <c r="I100" s="9" t="str">
        <f ca="1">IF(BRIGADA[[#This Row],[SITUAÇÃO]]="ATIVO",IF(BRIGADA[[#This Row],[CONDIÇÃO]]="N.A.","N.A.",
IF(BRIGADA[[#This Row],[CONDIÇÃO]]="REPROVADO","REPROVADO",IF(BRIGADA[[#This Row],[CONDIÇÃO]]="RECICLADO","HISTORICO",
IF((G100+H100)&gt;(TODAY()),"NO PRAZO", "VENCIDO")))),"N.A.")</f>
        <v>N.A.</v>
      </c>
      <c r="J100" s="14">
        <f>BRIGADA[[#This Row],[TREINADO EM]]+BRIGADA[[#This Row],[VALIDADE]]</f>
        <v>45442</v>
      </c>
      <c r="K100">
        <v>16</v>
      </c>
      <c r="L100" t="s">
        <v>5</v>
      </c>
      <c r="M100" t="str">
        <f>VLOOKUP(BRIGADA[[#This Row],[NOME]],'CADASTRO'!A:K,6,0)</f>
        <v>DESLIGADO</v>
      </c>
    </row>
    <row r="101" spans="1:13" hidden="1">
      <c r="A101" t="s">
        <v>509</v>
      </c>
      <c r="B101" t="s">
        <v>559</v>
      </c>
      <c r="C101" t="s">
        <v>560</v>
      </c>
      <c r="D101" t="s">
        <v>558</v>
      </c>
      <c r="E101" t="s">
        <v>467</v>
      </c>
      <c r="F101" t="str">
        <f>VLOOKUP(BRIGADA[[#This Row],[NOME]],'CADASTRO'!A:K,5,0)</f>
        <v>OPERADOR INDUSTRIAL III</v>
      </c>
      <c r="G101" s="8">
        <v>45107</v>
      </c>
      <c r="H101" s="38">
        <v>730</v>
      </c>
      <c r="I101" s="9" t="str">
        <f ca="1">IF(BRIGADA[[#This Row],[SITUAÇÃO]]="ATIVO",IF(BRIGADA[[#This Row],[CONDIÇÃO]]="N.A.","N.A.",
IF(BRIGADA[[#This Row],[CONDIÇÃO]]="REPROVADO","REPROVADO",IF(BRIGADA[[#This Row],[CONDIÇÃO]]="RECICLADO","HISTORICO",
IF((G101+H101)&gt;(TODAY()),"NO PRAZO", "VENCIDO")))),"N.A.")</f>
        <v>N.A.</v>
      </c>
      <c r="J101" s="14">
        <f>BRIGADA[[#This Row],[TREINADO EM]]+BRIGADA[[#This Row],[VALIDADE]]</f>
        <v>45837</v>
      </c>
      <c r="K101">
        <v>16</v>
      </c>
      <c r="L101" t="s">
        <v>5</v>
      </c>
      <c r="M101" t="str">
        <f>VLOOKUP(BRIGADA[[#This Row],[NOME]],'CADASTRO'!A:K,6,0)</f>
        <v>DESLIGADO</v>
      </c>
    </row>
    <row r="102" spans="1:13" hidden="1">
      <c r="A102" t="s">
        <v>509</v>
      </c>
      <c r="B102" t="s">
        <v>559</v>
      </c>
      <c r="C102" t="s">
        <v>560</v>
      </c>
      <c r="D102" t="s">
        <v>558</v>
      </c>
      <c r="E102" s="62" t="s">
        <v>467</v>
      </c>
      <c r="F102" t="str">
        <f>VLOOKUP(BRIGADA[[#This Row],[NOME]],'CADASTRO'!A:K,5,0)</f>
        <v>OPERADOR INDUSTRIAL III</v>
      </c>
      <c r="G102" s="8">
        <v>45472</v>
      </c>
      <c r="H102" s="38">
        <v>730</v>
      </c>
      <c r="I102" s="9" t="str">
        <f ca="1">IF(BRIGADA[[#This Row],[SITUAÇÃO]]="ATIVO",IF(BRIGADA[[#This Row],[CONDIÇÃO]]="N.A.","N.A.",
IF(BRIGADA[[#This Row],[CONDIÇÃO]]="REPROVADO","REPROVADO",IF(BRIGADA[[#This Row],[CONDIÇÃO]]="RECICLADO","HISTORICO",
IF((G102+H102)&gt;(TODAY()),"NO PRAZO", "VENCIDO")))),"N.A.")</f>
        <v>N.A.</v>
      </c>
      <c r="J102" s="14">
        <f>BRIGADA[[#This Row],[TREINADO EM]]+BRIGADA[[#This Row],[VALIDADE]]</f>
        <v>46202</v>
      </c>
      <c r="K102">
        <v>16</v>
      </c>
      <c r="L102" t="s">
        <v>3</v>
      </c>
      <c r="M102" t="str">
        <f>VLOOKUP(BRIGADA[[#This Row],[NOME]],'CADASTRO'!A:K,6,0)</f>
        <v>DESLIGADO</v>
      </c>
    </row>
    <row r="103" spans="1:13" hidden="1">
      <c r="A103" t="s">
        <v>509</v>
      </c>
      <c r="B103" t="s">
        <v>559</v>
      </c>
      <c r="C103" t="s">
        <v>511</v>
      </c>
      <c r="D103" t="s">
        <v>558</v>
      </c>
      <c r="E103" t="s">
        <v>468</v>
      </c>
      <c r="F103" t="str">
        <f>VLOOKUP(BRIGADA[[#This Row],[NOME]],'CADASTRO'!A:K,5,0)</f>
        <v>OPERADOR LOGISTICO I</v>
      </c>
      <c r="G103" s="8">
        <v>45898</v>
      </c>
      <c r="H103" s="38">
        <v>730</v>
      </c>
      <c r="I103" s="9" t="str">
        <f ca="1">IF(BRIGADA[[#This Row],[SITUAÇÃO]]="ATIVO",IF(BRIGADA[[#This Row],[CONDIÇÃO]]="N.A.","N.A.",
IF(BRIGADA[[#This Row],[CONDIÇÃO]]="REPROVADO","REPROVADO",IF(BRIGADA[[#This Row],[CONDIÇÃO]]="RECICLADO","HISTORICO",
IF((G103+H103)&gt;(TODAY()),"NO PRAZO", "VENCIDO")))),"N.A.")</f>
        <v>N.A.</v>
      </c>
      <c r="J103" s="14">
        <f>BRIGADA[[#This Row],[TREINADO EM]]+BRIGADA[[#This Row],[VALIDADE]]</f>
        <v>46628</v>
      </c>
      <c r="K103">
        <v>16</v>
      </c>
      <c r="L103" t="s">
        <v>3</v>
      </c>
      <c r="M103" t="str">
        <f>VLOOKUP(BRIGADA[[#This Row],[NOME]],'CADASTRO'!A:K,6,0)</f>
        <v>DESLIGADO</v>
      </c>
    </row>
    <row r="104" spans="1:13" hidden="1">
      <c r="A104" t="s">
        <v>509</v>
      </c>
      <c r="B104" t="s">
        <v>556</v>
      </c>
      <c r="C104" t="s">
        <v>557</v>
      </c>
      <c r="D104" t="s">
        <v>558</v>
      </c>
      <c r="E104" t="s">
        <v>380</v>
      </c>
      <c r="F104" t="str">
        <f>VLOOKUP(BRIGADA[[#This Row],[NOME]],'CADASTRO'!A:K,5,0)</f>
        <v>TECNICO ELETRONICO I</v>
      </c>
      <c r="G104" s="8">
        <v>44342</v>
      </c>
      <c r="H104" s="38">
        <v>730</v>
      </c>
      <c r="I104" s="9" t="str">
        <f ca="1">IF(BRIGADA[[#This Row],[SITUAÇÃO]]="ATIVO",IF(BRIGADA[[#This Row],[CONDIÇÃO]]="N.A.","N.A.",
IF(BRIGADA[[#This Row],[CONDIÇÃO]]="REPROVADO","REPROVADO",IF(BRIGADA[[#This Row],[CONDIÇÃO]]="RECICLADO","HISTORICO",
IF((G104+H104)&gt;(TODAY()),"NO PRAZO", "VENCIDO")))),"N.A.")</f>
        <v>HISTORICO</v>
      </c>
      <c r="J104" s="14">
        <f>BRIGADA[[#This Row],[TREINADO EM]]+BRIGADA[[#This Row],[VALIDADE]]</f>
        <v>45072</v>
      </c>
      <c r="K104">
        <v>8</v>
      </c>
      <c r="L104" t="s">
        <v>5</v>
      </c>
      <c r="M104" t="str">
        <f>VLOOKUP(BRIGADA[[#This Row],[NOME]],'CADASTRO'!A:K,6,0)</f>
        <v>ATIVO</v>
      </c>
    </row>
    <row r="105" spans="1:13" hidden="1">
      <c r="A105" t="s">
        <v>509</v>
      </c>
      <c r="B105" t="s">
        <v>556</v>
      </c>
      <c r="C105" t="s">
        <v>557</v>
      </c>
      <c r="D105" t="s">
        <v>558</v>
      </c>
      <c r="E105" t="s">
        <v>380</v>
      </c>
      <c r="F105" t="str">
        <f>VLOOKUP(BRIGADA[[#This Row],[NOME]],'CADASTRO'!A:K,5,0)</f>
        <v>TECNICO ELETRONICO I</v>
      </c>
      <c r="G105" s="8">
        <v>44712</v>
      </c>
      <c r="H105" s="38">
        <v>730</v>
      </c>
      <c r="I105" s="9" t="str">
        <f ca="1">IF(BRIGADA[[#This Row],[SITUAÇÃO]]="ATIVO",IF(BRIGADA[[#This Row],[CONDIÇÃO]]="N.A.","N.A.",
IF(BRIGADA[[#This Row],[CONDIÇÃO]]="REPROVADO","REPROVADO",IF(BRIGADA[[#This Row],[CONDIÇÃO]]="RECICLADO","HISTORICO",
IF((G105+H105)&gt;(TODAY()),"NO PRAZO", "VENCIDO")))),"N.A.")</f>
        <v>HISTORICO</v>
      </c>
      <c r="J105" s="14">
        <f>BRIGADA[[#This Row],[TREINADO EM]]+BRIGADA[[#This Row],[VALIDADE]]</f>
        <v>45442</v>
      </c>
      <c r="K105">
        <v>16</v>
      </c>
      <c r="L105" t="s">
        <v>5</v>
      </c>
      <c r="M105" t="str">
        <f>VLOOKUP(BRIGADA[[#This Row],[NOME]],'CADASTRO'!A:K,6,0)</f>
        <v>ATIVO</v>
      </c>
    </row>
    <row r="106" spans="1:13" hidden="1">
      <c r="A106" t="s">
        <v>509</v>
      </c>
      <c r="B106" t="s">
        <v>559</v>
      </c>
      <c r="C106" t="s">
        <v>560</v>
      </c>
      <c r="D106" t="s">
        <v>558</v>
      </c>
      <c r="E106" t="s">
        <v>380</v>
      </c>
      <c r="F106" t="str">
        <f>VLOOKUP(BRIGADA[[#This Row],[NOME]],'CADASTRO'!A:K,5,0)</f>
        <v>TECNICO ELETRONICO I</v>
      </c>
      <c r="G106" s="8">
        <v>45107</v>
      </c>
      <c r="H106" s="38">
        <v>730</v>
      </c>
      <c r="I106" s="9" t="str">
        <f ca="1">IF(BRIGADA[[#This Row],[SITUAÇÃO]]="ATIVO",IF(BRIGADA[[#This Row],[CONDIÇÃO]]="N.A.","N.A.",
IF(BRIGADA[[#This Row],[CONDIÇÃO]]="REPROVADO","REPROVADO",IF(BRIGADA[[#This Row],[CONDIÇÃO]]="RECICLADO","HISTORICO",
IF((G106+H106)&gt;(TODAY()),"NO PRAZO", "VENCIDO")))),"N.A.")</f>
        <v>HISTORICO</v>
      </c>
      <c r="J106" s="14">
        <f>BRIGADA[[#This Row],[TREINADO EM]]+BRIGADA[[#This Row],[VALIDADE]]</f>
        <v>45837</v>
      </c>
      <c r="K106">
        <v>16</v>
      </c>
      <c r="L106" t="s">
        <v>5</v>
      </c>
      <c r="M106" t="str">
        <f>VLOOKUP(BRIGADA[[#This Row],[NOME]],'CADASTRO'!A:K,6,0)</f>
        <v>ATIVO</v>
      </c>
    </row>
    <row r="107" spans="1:13" hidden="1">
      <c r="A107" t="s">
        <v>509</v>
      </c>
      <c r="B107" t="s">
        <v>559</v>
      </c>
      <c r="C107" t="s">
        <v>560</v>
      </c>
      <c r="D107" t="s">
        <v>558</v>
      </c>
      <c r="E107" s="62" t="s">
        <v>380</v>
      </c>
      <c r="F107" t="str">
        <f>VLOOKUP(BRIGADA[[#This Row],[NOME]],'CADASTRO'!A:K,5,0)</f>
        <v>TECNICO ELETRONICO I</v>
      </c>
      <c r="G107" s="8">
        <v>45472</v>
      </c>
      <c r="H107" s="38">
        <v>730</v>
      </c>
      <c r="I107" s="9" t="str">
        <f ca="1">IF(BRIGADA[[#This Row],[SITUAÇÃO]]="ATIVO",IF(BRIGADA[[#This Row],[CONDIÇÃO]]="N.A.","N.A.",
IF(BRIGADA[[#This Row],[CONDIÇÃO]]="REPROVADO","REPROVADO",IF(BRIGADA[[#This Row],[CONDIÇÃO]]="RECICLADO","HISTORICO",
IF((G107+H107)&gt;(TODAY()),"NO PRAZO", "VENCIDO")))),"N.A.")</f>
        <v>HISTORICO</v>
      </c>
      <c r="J107" s="14">
        <f>BRIGADA[[#This Row],[TREINADO EM]]+BRIGADA[[#This Row],[VALIDADE]]</f>
        <v>46202</v>
      </c>
      <c r="K107">
        <v>16</v>
      </c>
      <c r="L107" t="s">
        <v>5</v>
      </c>
      <c r="M107" t="str">
        <f>VLOOKUP(BRIGADA[[#This Row],[NOME]],'CADASTRO'!A:K,6,0)</f>
        <v>ATIVO</v>
      </c>
    </row>
    <row r="108" spans="1:13">
      <c r="A108" t="s">
        <v>509</v>
      </c>
      <c r="B108" t="s">
        <v>559</v>
      </c>
      <c r="C108" t="s">
        <v>511</v>
      </c>
      <c r="D108" t="s">
        <v>558</v>
      </c>
      <c r="E108" s="62" t="s">
        <v>380</v>
      </c>
      <c r="F108" t="str">
        <f>VLOOKUP(BRIGADA[[#This Row],[NOME]],'CADASTRO'!A:K,5,0)</f>
        <v>TECNICO ELETRONICO I</v>
      </c>
      <c r="G108" s="8">
        <v>45898</v>
      </c>
      <c r="H108" s="38">
        <v>730</v>
      </c>
      <c r="I108" s="9" t="str">
        <f ca="1">IF(BRIGADA[[#This Row],[SITUAÇÃO]]="ATIVO",IF(BRIGADA[[#This Row],[CONDIÇÃO]]="N.A.","N.A.",
IF(BRIGADA[[#This Row],[CONDIÇÃO]]="REPROVADO","REPROVADO",IF(BRIGADA[[#This Row],[CONDIÇÃO]]="RECICLADO","HISTORICO",
IF((G108+H108)&gt;(TODAY()),"NO PRAZO", "VENCIDO")))),"N.A.")</f>
        <v>NO PRAZO</v>
      </c>
      <c r="J108" s="14">
        <f>BRIGADA[[#This Row],[TREINADO EM]]+BRIGADA[[#This Row],[VALIDADE]]</f>
        <v>46628</v>
      </c>
      <c r="K108">
        <v>16</v>
      </c>
      <c r="L108" t="s">
        <v>3</v>
      </c>
      <c r="M108" t="str">
        <f>VLOOKUP(BRIGADA[[#This Row],[NOME]],'CADASTRO'!A:K,6,0)</f>
        <v>ATIVO</v>
      </c>
    </row>
    <row r="109" spans="1:13" hidden="1">
      <c r="A109" t="s">
        <v>509</v>
      </c>
      <c r="B109" t="s">
        <v>556</v>
      </c>
      <c r="C109" t="s">
        <v>557</v>
      </c>
      <c r="D109" t="s">
        <v>558</v>
      </c>
      <c r="E109" t="s">
        <v>381</v>
      </c>
      <c r="F109" t="str">
        <f>VLOOKUP(BRIGADA[[#This Row],[NOME]],'CADASTRO'!A:K,5,0)</f>
        <v>TECNICO SEGURANCA TRABALHO</v>
      </c>
      <c r="G109" s="8">
        <v>44719</v>
      </c>
      <c r="H109" s="38">
        <v>730</v>
      </c>
      <c r="I109" s="9" t="str">
        <f ca="1">IF(BRIGADA[[#This Row],[SITUAÇÃO]]="ATIVO",IF(BRIGADA[[#This Row],[CONDIÇÃO]]="N.A.","N.A.",
IF(BRIGADA[[#This Row],[CONDIÇÃO]]="REPROVADO","REPROVADO",IF(BRIGADA[[#This Row],[CONDIÇÃO]]="RECICLADO","HISTORICO",
IF((G109+H109)&gt;(TODAY()),"NO PRAZO", "VENCIDO")))),"N.A.")</f>
        <v>HISTORICO</v>
      </c>
      <c r="J109" s="14">
        <f>BRIGADA[[#This Row],[TREINADO EM]]+BRIGADA[[#This Row],[VALIDADE]]</f>
        <v>45449</v>
      </c>
      <c r="K109">
        <v>16</v>
      </c>
      <c r="L109" t="s">
        <v>5</v>
      </c>
      <c r="M109" t="str">
        <f>VLOOKUP(BRIGADA[[#This Row],[NOME]],'CADASTRO'!A:K,6,0)</f>
        <v>ATIVO</v>
      </c>
    </row>
    <row r="110" spans="1:13" hidden="1">
      <c r="A110" t="s">
        <v>509</v>
      </c>
      <c r="B110" t="s">
        <v>559</v>
      </c>
      <c r="C110" t="s">
        <v>560</v>
      </c>
      <c r="D110" t="s">
        <v>558</v>
      </c>
      <c r="E110" t="s">
        <v>381</v>
      </c>
      <c r="F110" t="str">
        <f>VLOOKUP(BRIGADA[[#This Row],[NOME]],'CADASTRO'!A:K,5,0)</f>
        <v>TECNICO SEGURANCA TRABALHO</v>
      </c>
      <c r="G110" s="8">
        <v>45107</v>
      </c>
      <c r="H110" s="38">
        <v>730</v>
      </c>
      <c r="I110" s="9" t="str">
        <f ca="1">IF(BRIGADA[[#This Row],[SITUAÇÃO]]="ATIVO",IF(BRIGADA[[#This Row],[CONDIÇÃO]]="N.A.","N.A.",
IF(BRIGADA[[#This Row],[CONDIÇÃO]]="REPROVADO","REPROVADO",IF(BRIGADA[[#This Row],[CONDIÇÃO]]="RECICLADO","HISTORICO",
IF((G110+H110)&gt;(TODAY()),"NO PRAZO", "VENCIDO")))),"N.A.")</f>
        <v>HISTORICO</v>
      </c>
      <c r="J110" s="14">
        <f>BRIGADA[[#This Row],[TREINADO EM]]+BRIGADA[[#This Row],[VALIDADE]]</f>
        <v>45837</v>
      </c>
      <c r="K110">
        <v>16</v>
      </c>
      <c r="L110" t="s">
        <v>5</v>
      </c>
      <c r="M110" t="str">
        <f>VLOOKUP(BRIGADA[[#This Row],[NOME]],'CADASTRO'!A:K,6,0)</f>
        <v>ATIVO</v>
      </c>
    </row>
    <row r="111" spans="1:13" hidden="1">
      <c r="A111" t="s">
        <v>509</v>
      </c>
      <c r="B111" t="s">
        <v>559</v>
      </c>
      <c r="C111" t="s">
        <v>560</v>
      </c>
      <c r="D111" t="s">
        <v>558</v>
      </c>
      <c r="E111" s="62" t="s">
        <v>381</v>
      </c>
      <c r="F111" t="str">
        <f>VLOOKUP(BRIGADA[[#This Row],[NOME]],'CADASTRO'!A:K,5,0)</f>
        <v>TECNICO SEGURANCA TRABALHO</v>
      </c>
      <c r="G111" s="8">
        <v>45898</v>
      </c>
      <c r="H111" s="38">
        <v>730</v>
      </c>
      <c r="I111" s="9" t="str">
        <f ca="1">IF(BRIGADA[[#This Row],[SITUAÇÃO]]="ATIVO",IF(BRIGADA[[#This Row],[CONDIÇÃO]]="N.A.","N.A.",
IF(BRIGADA[[#This Row],[CONDIÇÃO]]="REPROVADO","REPROVADO",IF(BRIGADA[[#This Row],[CONDIÇÃO]]="RECICLADO","HISTORICO",
IF((G111+H111)&gt;(TODAY()),"NO PRAZO", "VENCIDO")))),"N.A.")</f>
        <v>HISTORICO</v>
      </c>
      <c r="J111" s="14">
        <f>BRIGADA[[#This Row],[TREINADO EM]]+BRIGADA[[#This Row],[VALIDADE]]</f>
        <v>46628</v>
      </c>
      <c r="K111">
        <v>16</v>
      </c>
      <c r="L111" t="s">
        <v>5</v>
      </c>
      <c r="M111" t="str">
        <f>VLOOKUP(BRIGADA[[#This Row],[NOME]],'CADASTRO'!A:K,6,0)</f>
        <v>ATIVO</v>
      </c>
    </row>
    <row r="112" spans="1:13">
      <c r="A112" t="s">
        <v>509</v>
      </c>
      <c r="B112" t="s">
        <v>559</v>
      </c>
      <c r="C112" t="s">
        <v>511</v>
      </c>
      <c r="D112" t="s">
        <v>558</v>
      </c>
      <c r="E112" s="62" t="s">
        <v>381</v>
      </c>
      <c r="F112" t="str">
        <f>VLOOKUP(BRIGADA[[#This Row],[NOME]],'CADASTRO'!A:K,5,0)</f>
        <v>TECNICO SEGURANCA TRABALHO</v>
      </c>
      <c r="G112" s="8">
        <v>46263</v>
      </c>
      <c r="H112" s="38">
        <v>730</v>
      </c>
      <c r="I112" s="9" t="str">
        <f ca="1">IF(BRIGADA[[#This Row],[SITUAÇÃO]]="ATIVO",IF(BRIGADA[[#This Row],[CONDIÇÃO]]="N.A.","N.A.",
IF(BRIGADA[[#This Row],[CONDIÇÃO]]="REPROVADO","REPROVADO",IF(BRIGADA[[#This Row],[CONDIÇÃO]]="RECICLADO","HISTORICO",
IF((G112+H112)&gt;(TODAY()),"NO PRAZO", "VENCIDO")))),"N.A.")</f>
        <v>NO PRAZO</v>
      </c>
      <c r="J112" s="14">
        <f>BRIGADA[[#This Row],[TREINADO EM]]+BRIGADA[[#This Row],[VALIDADE]]</f>
        <v>46993</v>
      </c>
      <c r="K112">
        <v>16</v>
      </c>
      <c r="L112" t="s">
        <v>3</v>
      </c>
      <c r="M112" t="str">
        <f>VLOOKUP(BRIGADA[[#This Row],[NOME]],'CADASTRO'!A:K,6,0)</f>
        <v>ATIVO</v>
      </c>
    </row>
    <row r="113" spans="1:13" hidden="1">
      <c r="A113" t="s">
        <v>509</v>
      </c>
      <c r="B113" t="s">
        <v>556</v>
      </c>
      <c r="C113" t="s">
        <v>557</v>
      </c>
      <c r="D113" t="s">
        <v>558</v>
      </c>
      <c r="E113" t="s">
        <v>255</v>
      </c>
      <c r="F113" t="str">
        <f>VLOOKUP(BRIGADA[[#This Row],[NOME]],'CADASTRO'!A:K,5,0)</f>
        <v>OPERADOR INDUSTRIAL III</v>
      </c>
      <c r="G113" s="8">
        <v>44342</v>
      </c>
      <c r="H113" s="38">
        <v>730</v>
      </c>
      <c r="I113" s="9" t="str">
        <f ca="1">IF(BRIGADA[[#This Row],[SITUAÇÃO]]="ATIVO",IF(BRIGADA[[#This Row],[CONDIÇÃO]]="N.A.","N.A.",
IF(BRIGADA[[#This Row],[CONDIÇÃO]]="REPROVADO","REPROVADO",IF(BRIGADA[[#This Row],[CONDIÇÃO]]="RECICLADO","HISTORICO",
IF((G113+H113)&gt;(TODAY()),"NO PRAZO", "VENCIDO")))),"N.A.")</f>
        <v>N.A.</v>
      </c>
      <c r="J113" s="14">
        <f>BRIGADA[[#This Row],[TREINADO EM]]+BRIGADA[[#This Row],[VALIDADE]]</f>
        <v>45072</v>
      </c>
      <c r="K113">
        <v>8</v>
      </c>
      <c r="L113" t="s">
        <v>1</v>
      </c>
      <c r="M113" t="str">
        <f>VLOOKUP(BRIGADA[[#This Row],[NOME]],'CADASTRO'!A:K,6,0)</f>
        <v>DESLIGADO</v>
      </c>
    </row>
    <row r="114" spans="1:13" hidden="1">
      <c r="A114" t="s">
        <v>509</v>
      </c>
      <c r="B114" t="s">
        <v>556</v>
      </c>
      <c r="C114" t="s">
        <v>557</v>
      </c>
      <c r="D114" t="s">
        <v>558</v>
      </c>
      <c r="E114" t="s">
        <v>258</v>
      </c>
      <c r="F114" t="str">
        <f>VLOOKUP(BRIGADA[[#This Row],[NOME]],'CADASTRO'!A:K,5,0)</f>
        <v>ENGENHEIRO PROJETOS PL</v>
      </c>
      <c r="G114" s="8">
        <v>44343</v>
      </c>
      <c r="H114" s="38">
        <v>730</v>
      </c>
      <c r="I114" s="9" t="str">
        <f ca="1">IF(BRIGADA[[#This Row],[SITUAÇÃO]]="ATIVO",IF(BRIGADA[[#This Row],[CONDIÇÃO]]="N.A.","N.A.",
IF(BRIGADA[[#This Row],[CONDIÇÃO]]="REPROVADO","REPROVADO",IF(BRIGADA[[#This Row],[CONDIÇÃO]]="RECICLADO","HISTORICO",
IF((G114+H114)&gt;(TODAY()),"NO PRAZO", "VENCIDO")))),"N.A.")</f>
        <v>N.A.</v>
      </c>
      <c r="J114" s="14">
        <f>BRIGADA[[#This Row],[TREINADO EM]]+BRIGADA[[#This Row],[VALIDADE]]</f>
        <v>45073</v>
      </c>
      <c r="K114">
        <v>8</v>
      </c>
      <c r="L114" t="s">
        <v>1</v>
      </c>
      <c r="M114" t="str">
        <f>VLOOKUP(BRIGADA[[#This Row],[NOME]],'CADASTRO'!A:K,6,0)</f>
        <v>DESLIGADO</v>
      </c>
    </row>
    <row r="115" spans="1:13" hidden="1">
      <c r="A115" t="s">
        <v>509</v>
      </c>
      <c r="B115" t="s">
        <v>556</v>
      </c>
      <c r="C115" t="s">
        <v>557</v>
      </c>
      <c r="D115" t="s">
        <v>558</v>
      </c>
      <c r="E115" t="s">
        <v>265</v>
      </c>
      <c r="F115" t="str">
        <f>VLOOKUP(BRIGADA[[#This Row],[NOME]],'CADASTRO'!A:K,5,0)</f>
        <v>OPERADOR INDUSTRIAL II</v>
      </c>
      <c r="G115" s="8">
        <v>44343</v>
      </c>
      <c r="H115" s="38">
        <v>730</v>
      </c>
      <c r="I115" s="9" t="str">
        <f ca="1">IF(BRIGADA[[#This Row],[SITUAÇÃO]]="ATIVO",IF(BRIGADA[[#This Row],[CONDIÇÃO]]="N.A.","N.A.",
IF(BRIGADA[[#This Row],[CONDIÇÃO]]="REPROVADO","REPROVADO",IF(BRIGADA[[#This Row],[CONDIÇÃO]]="RECICLADO","HISTORICO",
IF((G115+H115)&gt;(TODAY()),"NO PRAZO", "VENCIDO")))),"N.A.")</f>
        <v>N.A.</v>
      </c>
      <c r="J115" s="14">
        <f>BRIGADA[[#This Row],[TREINADO EM]]+BRIGADA[[#This Row],[VALIDADE]]</f>
        <v>45073</v>
      </c>
      <c r="K115">
        <v>8</v>
      </c>
      <c r="L115" t="s">
        <v>1</v>
      </c>
      <c r="M115" t="str">
        <f>VLOOKUP(BRIGADA[[#This Row],[NOME]],'CADASTRO'!A:K,6,0)</f>
        <v>DESLIGADO</v>
      </c>
    </row>
    <row r="116" spans="1:13" hidden="1">
      <c r="A116" t="s">
        <v>509</v>
      </c>
      <c r="B116" t="s">
        <v>556</v>
      </c>
      <c r="C116" t="s">
        <v>557</v>
      </c>
      <c r="D116" t="s">
        <v>558</v>
      </c>
      <c r="E116" t="s">
        <v>266</v>
      </c>
      <c r="F116" t="str">
        <f>VLOOKUP(BRIGADA[[#This Row],[NOME]],'CADASTRO'!A:K,5,0)</f>
        <v>ANALISTA SEGURANCA TRABALHO E MEIO</v>
      </c>
      <c r="G116" s="8">
        <v>44719</v>
      </c>
      <c r="H116" s="38">
        <v>730</v>
      </c>
      <c r="I116" s="9" t="str">
        <f ca="1">IF(BRIGADA[[#This Row],[SITUAÇÃO]]="ATIVO",IF(BRIGADA[[#This Row],[CONDIÇÃO]]="N.A.","N.A.",
IF(BRIGADA[[#This Row],[CONDIÇÃO]]="REPROVADO","REPROVADO",IF(BRIGADA[[#This Row],[CONDIÇÃO]]="RECICLADO","HISTORICO",
IF((G116+H116)&gt;(TODAY()),"NO PRAZO", "VENCIDO")))),"N.A.")</f>
        <v>N.A.</v>
      </c>
      <c r="J116" s="14">
        <f>BRIGADA[[#This Row],[TREINADO EM]]+BRIGADA[[#This Row],[VALIDADE]]</f>
        <v>45449</v>
      </c>
      <c r="K116">
        <v>16</v>
      </c>
      <c r="L116" t="s">
        <v>1</v>
      </c>
      <c r="M116" t="str">
        <f>VLOOKUP(BRIGADA[[#This Row],[NOME]],'CADASTRO'!A:K,6,0)</f>
        <v>DESLIGADO</v>
      </c>
    </row>
    <row r="117" spans="1:13">
      <c r="A117" t="s">
        <v>509</v>
      </c>
      <c r="B117" t="s">
        <v>559</v>
      </c>
      <c r="C117" t="s">
        <v>511</v>
      </c>
      <c r="D117" t="s">
        <v>558</v>
      </c>
      <c r="E117" s="62" t="s">
        <v>453</v>
      </c>
      <c r="F117" t="str">
        <f>VLOOKUP(BRIGADA[[#This Row],[NOME]],'CADASTRO'!A:K,5,0)</f>
        <v>AUXILIAR INDUSTRIAL</v>
      </c>
      <c r="G117" s="8">
        <v>46263</v>
      </c>
      <c r="H117" s="38">
        <v>730</v>
      </c>
      <c r="I117" s="9" t="str">
        <f ca="1">IF(BRIGADA[[#This Row],[SITUAÇÃO]]="ATIVO",IF(BRIGADA[[#This Row],[CONDIÇÃO]]="N.A.","N.A.",
IF(BRIGADA[[#This Row],[CONDIÇÃO]]="REPROVADO","REPROVADO",IF(BRIGADA[[#This Row],[CONDIÇÃO]]="RECICLADO","HISTORICO",
IF((G117+H117)&gt;(TODAY()),"NO PRAZO", "VENCIDO")))),"N.A.")</f>
        <v>NO PRAZO</v>
      </c>
      <c r="J117" s="14">
        <f>BRIGADA[[#This Row],[TREINADO EM]]+BRIGADA[[#This Row],[VALIDADE]]</f>
        <v>46993</v>
      </c>
      <c r="K117">
        <v>16</v>
      </c>
      <c r="L117" t="s">
        <v>3</v>
      </c>
      <c r="M117" t="str">
        <f>VLOOKUP(BRIGADA[[#This Row],[NOME]],'CADASTRO'!A:K,6,0)</f>
        <v>ATIVO</v>
      </c>
    </row>
    <row r="118" spans="1:13" hidden="1">
      <c r="A118" t="s">
        <v>509</v>
      </c>
      <c r="B118" t="s">
        <v>559</v>
      </c>
      <c r="C118" t="s">
        <v>560</v>
      </c>
      <c r="D118" t="s">
        <v>558</v>
      </c>
      <c r="E118" s="62" t="s">
        <v>268</v>
      </c>
      <c r="F118" t="str">
        <f>VLOOKUP(BRIGADA[[#This Row],[NOME]],'CADASTRO'!A:K,5,0)</f>
        <v>Almoxarife</v>
      </c>
      <c r="G118" s="8">
        <v>45472</v>
      </c>
      <c r="H118" s="38">
        <v>730</v>
      </c>
      <c r="I118" s="9" t="str">
        <f ca="1">IF(BRIGADA[[#This Row],[SITUAÇÃO]]="ATIVO",IF(BRIGADA[[#This Row],[CONDIÇÃO]]="N.A.","N.A.",
IF(BRIGADA[[#This Row],[CONDIÇÃO]]="REPROVADO","REPROVADO",IF(BRIGADA[[#This Row],[CONDIÇÃO]]="RECICLADO","HISTORICO",
IF((G118+H118)&gt;(TODAY()),"NO PRAZO", "VENCIDO")))),"N.A.")</f>
        <v>N.A.</v>
      </c>
      <c r="J118" s="14">
        <f>BRIGADA[[#This Row],[TREINADO EM]]+BRIGADA[[#This Row],[VALIDADE]]</f>
        <v>46202</v>
      </c>
      <c r="K118">
        <v>16</v>
      </c>
      <c r="L118" t="s">
        <v>3</v>
      </c>
      <c r="M118" t="str">
        <f>VLOOKUP(BRIGADA[[#This Row],[NOME]],'CADASTRO'!A:K,6,0)</f>
        <v>DESLIGADO</v>
      </c>
    </row>
    <row r="119" spans="1:13" hidden="1">
      <c r="A119" t="s">
        <v>509</v>
      </c>
      <c r="B119" t="s">
        <v>556</v>
      </c>
      <c r="C119" t="s">
        <v>557</v>
      </c>
      <c r="D119" t="s">
        <v>558</v>
      </c>
      <c r="E119" t="s">
        <v>40</v>
      </c>
      <c r="F119" t="str">
        <f>VLOOKUP(BRIGADA[[#This Row],[NOME]],'CADASTRO'!A:K,5,0)</f>
        <v>COORDENADOR PRODUCAO</v>
      </c>
      <c r="G119" s="8">
        <v>44342</v>
      </c>
      <c r="H119" s="38">
        <v>730</v>
      </c>
      <c r="I119" s="9" t="str">
        <f ca="1">IF(BRIGADA[[#This Row],[SITUAÇÃO]]="ATIVO",IF(BRIGADA[[#This Row],[CONDIÇÃO]]="N.A.","N.A.",
IF(BRIGADA[[#This Row],[CONDIÇÃO]]="REPROVADO","REPROVADO",IF(BRIGADA[[#This Row],[CONDIÇÃO]]="RECICLADO","HISTORICO",
IF((G119+H119)&gt;(TODAY()),"NO PRAZO", "VENCIDO")))),"N.A.")</f>
        <v>N.A.</v>
      </c>
      <c r="J119" s="14">
        <f>BRIGADA[[#This Row],[TREINADO EM]]+BRIGADA[[#This Row],[VALIDADE]]</f>
        <v>45072</v>
      </c>
      <c r="K119">
        <v>8</v>
      </c>
      <c r="L119" t="s">
        <v>1</v>
      </c>
      <c r="M119" t="str">
        <f>VLOOKUP(BRIGADA[[#This Row],[NOME]],'CADASTRO'!A:K,6,0)</f>
        <v>TRANSFERIDO</v>
      </c>
    </row>
    <row r="120" spans="1:13" hidden="1">
      <c r="A120" t="s">
        <v>509</v>
      </c>
      <c r="B120" t="s">
        <v>556</v>
      </c>
      <c r="C120" t="s">
        <v>557</v>
      </c>
      <c r="D120" t="s">
        <v>558</v>
      </c>
      <c r="E120" t="s">
        <v>274</v>
      </c>
      <c r="F120" t="str">
        <f>VLOOKUP(BRIGADA[[#This Row],[NOME]],'CADASTRO'!A:K,5,0)</f>
        <v>OPERADOR INDUSTRIAL III</v>
      </c>
      <c r="G120" s="8">
        <v>44342</v>
      </c>
      <c r="H120" s="38">
        <v>730</v>
      </c>
      <c r="I120" s="9" t="str">
        <f ca="1">IF(BRIGADA[[#This Row],[SITUAÇÃO]]="ATIVO",IF(BRIGADA[[#This Row],[CONDIÇÃO]]="N.A.","N.A.",
IF(BRIGADA[[#This Row],[CONDIÇÃO]]="REPROVADO","REPROVADO",IF(BRIGADA[[#This Row],[CONDIÇÃO]]="RECICLADO","HISTORICO",
IF((G120+H120)&gt;(TODAY()),"NO PRAZO", "VENCIDO")))),"N.A.")</f>
        <v>N.A.</v>
      </c>
      <c r="J120" s="14">
        <f>BRIGADA[[#This Row],[TREINADO EM]]+BRIGADA[[#This Row],[VALIDADE]]</f>
        <v>45072</v>
      </c>
      <c r="K120">
        <v>8</v>
      </c>
      <c r="L120" t="s">
        <v>1</v>
      </c>
      <c r="M120" t="str">
        <f>VLOOKUP(BRIGADA[[#This Row],[NOME]],'CADASTRO'!A:K,6,0)</f>
        <v>DESLIGADO</v>
      </c>
    </row>
    <row r="121" spans="1:13" hidden="1">
      <c r="A121" t="s">
        <v>509</v>
      </c>
      <c r="B121" t="s">
        <v>559</v>
      </c>
      <c r="C121" t="s">
        <v>560</v>
      </c>
      <c r="D121" t="s">
        <v>558</v>
      </c>
      <c r="E121" s="62" t="s">
        <v>383</v>
      </c>
      <c r="F121" t="str">
        <f>VLOOKUP(BRIGADA[[#This Row],[NOME]],'CADASTRO'!A:K,5,0)</f>
        <v>TECNICO AUTOMACAO</v>
      </c>
      <c r="G121" s="8">
        <v>45472</v>
      </c>
      <c r="H121" s="38">
        <v>730</v>
      </c>
      <c r="I121" s="9" t="str">
        <f ca="1">IF(BRIGADA[[#This Row],[SITUAÇÃO]]="ATIVO",IF(BRIGADA[[#This Row],[CONDIÇÃO]]="N.A.","N.A.",
IF(BRIGADA[[#This Row],[CONDIÇÃO]]="REPROVADO","REPROVADO",IF(BRIGADA[[#This Row],[CONDIÇÃO]]="RECICLADO","HISTORICO",
IF((G121+H121)&gt;(TODAY()),"NO PRAZO", "VENCIDO")))),"N.A.")</f>
        <v>HISTORICO</v>
      </c>
      <c r="J121" s="14">
        <f>BRIGADA[[#This Row],[TREINADO EM]]+BRIGADA[[#This Row],[VALIDADE]]</f>
        <v>46202</v>
      </c>
      <c r="K121">
        <v>16</v>
      </c>
      <c r="L121" t="s">
        <v>5</v>
      </c>
      <c r="M121" t="str">
        <f>VLOOKUP(BRIGADA[[#This Row],[NOME]],'CADASTRO'!A:K,6,0)</f>
        <v>ATIVO</v>
      </c>
    </row>
    <row r="122" spans="1:13">
      <c r="A122" t="s">
        <v>509</v>
      </c>
      <c r="B122" t="s">
        <v>559</v>
      </c>
      <c r="C122" t="s">
        <v>511</v>
      </c>
      <c r="D122" t="s">
        <v>558</v>
      </c>
      <c r="E122" s="62" t="s">
        <v>383</v>
      </c>
      <c r="F122" t="str">
        <f>VLOOKUP(BRIGADA[[#This Row],[NOME]],'CADASTRO'!A:K,5,0)</f>
        <v>TECNICO AUTOMACAO</v>
      </c>
      <c r="G122" s="8">
        <v>45898</v>
      </c>
      <c r="H122" s="38">
        <v>730</v>
      </c>
      <c r="I122" s="9" t="str">
        <f ca="1">IF(BRIGADA[[#This Row],[SITUAÇÃO]]="ATIVO",IF(BRIGADA[[#This Row],[CONDIÇÃO]]="N.A.","N.A.",
IF(BRIGADA[[#This Row],[CONDIÇÃO]]="REPROVADO","REPROVADO",IF(BRIGADA[[#This Row],[CONDIÇÃO]]="RECICLADO","HISTORICO",
IF((G122+H122)&gt;(TODAY()),"NO PRAZO", "VENCIDO")))),"N.A.")</f>
        <v>NO PRAZO</v>
      </c>
      <c r="J122" s="14">
        <f>BRIGADA[[#This Row],[TREINADO EM]]+BRIGADA[[#This Row],[VALIDADE]]</f>
        <v>46628</v>
      </c>
      <c r="K122">
        <v>16</v>
      </c>
      <c r="L122" t="s">
        <v>3</v>
      </c>
      <c r="M122" t="str">
        <f>VLOOKUP(BRIGADA[[#This Row],[NOME]],'CADASTRO'!A:K,6,0)</f>
        <v>ATIVO</v>
      </c>
    </row>
    <row r="123" spans="1:13">
      <c r="A123" t="s">
        <v>509</v>
      </c>
      <c r="B123" t="s">
        <v>559</v>
      </c>
      <c r="C123" t="s">
        <v>511</v>
      </c>
      <c r="D123" t="s">
        <v>558</v>
      </c>
      <c r="E123" s="62" t="s">
        <v>385</v>
      </c>
      <c r="F123" t="str">
        <f>VLOOKUP(BRIGADA[[#This Row],[NOME]],'CADASTRO'!A:K,5,0)</f>
        <v>OPERADOR INDUSTRIAL I</v>
      </c>
      <c r="G123" s="8">
        <v>46263</v>
      </c>
      <c r="H123" s="38">
        <v>730</v>
      </c>
      <c r="I123" s="9" t="str">
        <f ca="1">IF(BRIGADA[[#This Row],[SITUAÇÃO]]="ATIVO",IF(BRIGADA[[#This Row],[CONDIÇÃO]]="N.A.","N.A.",
IF(BRIGADA[[#This Row],[CONDIÇÃO]]="REPROVADO","REPROVADO",IF(BRIGADA[[#This Row],[CONDIÇÃO]]="RECICLADO","HISTORICO",
IF((G123+H123)&gt;(TODAY()),"NO PRAZO", "VENCIDO")))),"N.A.")</f>
        <v>NO PRAZO</v>
      </c>
      <c r="J123" s="14">
        <f>BRIGADA[[#This Row],[TREINADO EM]]+BRIGADA[[#This Row],[VALIDADE]]</f>
        <v>46993</v>
      </c>
      <c r="K123">
        <v>16</v>
      </c>
      <c r="L123" t="s">
        <v>3</v>
      </c>
      <c r="M123" t="str">
        <f>VLOOKUP(BRIGADA[[#This Row],[NOME]],'CADASTRO'!A:K,6,0)</f>
        <v>ATIVO</v>
      </c>
    </row>
    <row r="124" spans="1:13" hidden="1">
      <c r="A124" t="s">
        <v>509</v>
      </c>
      <c r="B124" t="s">
        <v>559</v>
      </c>
      <c r="C124" t="s">
        <v>560</v>
      </c>
      <c r="D124" t="s">
        <v>558</v>
      </c>
      <c r="E124" t="s">
        <v>278</v>
      </c>
      <c r="F124" t="str">
        <f>VLOOKUP(BRIGADA[[#This Row],[NOME]],'CADASTRO'!A:K,5,0)</f>
        <v>OPERADOR INDUSTRIAL I</v>
      </c>
      <c r="G124" s="8">
        <v>45107</v>
      </c>
      <c r="H124" s="38">
        <v>730</v>
      </c>
      <c r="I124" s="9" t="str">
        <f ca="1">IF(BRIGADA[[#This Row],[SITUAÇÃO]]="ATIVO",IF(BRIGADA[[#This Row],[CONDIÇÃO]]="N.A.","N.A.",
IF(BRIGADA[[#This Row],[CONDIÇÃO]]="REPROVADO","REPROVADO",IF(BRIGADA[[#This Row],[CONDIÇÃO]]="RECICLADO","HISTORICO",
IF((G124+H124)&gt;(TODAY()),"NO PRAZO", "VENCIDO")))),"N.A.")</f>
        <v>N.A.</v>
      </c>
      <c r="J124" s="14">
        <f>BRIGADA[[#This Row],[TREINADO EM]]+BRIGADA[[#This Row],[VALIDADE]]</f>
        <v>45837</v>
      </c>
      <c r="K124">
        <v>16</v>
      </c>
      <c r="L124" t="s">
        <v>1</v>
      </c>
      <c r="M124" t="str">
        <f>VLOOKUP(BRIGADA[[#This Row],[NOME]],'CADASTRO'!A:K,6,0)</f>
        <v>DESLIGADO</v>
      </c>
    </row>
    <row r="125" spans="1:13" hidden="1">
      <c r="A125" t="s">
        <v>509</v>
      </c>
      <c r="B125" t="s">
        <v>559</v>
      </c>
      <c r="C125" t="s">
        <v>511</v>
      </c>
      <c r="D125" t="s">
        <v>558</v>
      </c>
      <c r="E125" t="s">
        <v>386</v>
      </c>
      <c r="F125" t="str">
        <f>VLOOKUP(BRIGADA[[#This Row],[NOME]],'CADASTRO'!A:K,5,0)</f>
        <v>OPERADOR INDUSTRIAL II</v>
      </c>
      <c r="G125" s="8">
        <v>45898</v>
      </c>
      <c r="H125" s="38">
        <v>730</v>
      </c>
      <c r="I125" s="9" t="str">
        <f ca="1">IF(BRIGADA[[#This Row],[SITUAÇÃO]]="ATIVO",IF(BRIGADA[[#This Row],[CONDIÇÃO]]="N.A.","N.A.",
IF(BRIGADA[[#This Row],[CONDIÇÃO]]="REPROVADO","REPROVADO",IF(BRIGADA[[#This Row],[CONDIÇÃO]]="RECICLADO","HISTORICO",
IF((G125+H125)&gt;(TODAY()),"NO PRAZO", "VENCIDO")))),"N.A.")</f>
        <v>HISTORICO</v>
      </c>
      <c r="J125" s="14">
        <f>BRIGADA[[#This Row],[TREINADO EM]]+BRIGADA[[#This Row],[VALIDADE]]</f>
        <v>46628</v>
      </c>
      <c r="K125">
        <v>16</v>
      </c>
      <c r="L125" t="s">
        <v>5</v>
      </c>
      <c r="M125" t="str">
        <f>VLOOKUP(BRIGADA[[#This Row],[NOME]],'CADASTRO'!A:K,6,0)</f>
        <v>ATIVO</v>
      </c>
    </row>
    <row r="126" spans="1:13">
      <c r="A126" t="s">
        <v>509</v>
      </c>
      <c r="B126" t="s">
        <v>559</v>
      </c>
      <c r="C126" t="s">
        <v>511</v>
      </c>
      <c r="D126" t="s">
        <v>558</v>
      </c>
      <c r="E126" s="62" t="s">
        <v>386</v>
      </c>
      <c r="F126" t="str">
        <f>VLOOKUP(BRIGADA[[#This Row],[NOME]],'CADASTRO'!A:K,5,0)</f>
        <v>OPERADOR INDUSTRIAL II</v>
      </c>
      <c r="G126" s="8">
        <v>46263</v>
      </c>
      <c r="H126" s="38">
        <v>730</v>
      </c>
      <c r="I126" s="9" t="str">
        <f ca="1">IF(BRIGADA[[#This Row],[SITUAÇÃO]]="ATIVO",IF(BRIGADA[[#This Row],[CONDIÇÃO]]="N.A.","N.A.",
IF(BRIGADA[[#This Row],[CONDIÇÃO]]="REPROVADO","REPROVADO",IF(BRIGADA[[#This Row],[CONDIÇÃO]]="RECICLADO","HISTORICO",
IF((G126+H126)&gt;(TODAY()),"NO PRAZO", "VENCIDO")))),"N.A.")</f>
        <v>NO PRAZO</v>
      </c>
      <c r="J126" s="14">
        <f>BRIGADA[[#This Row],[TREINADO EM]]+BRIGADA[[#This Row],[VALIDADE]]</f>
        <v>46993</v>
      </c>
      <c r="K126">
        <v>16</v>
      </c>
      <c r="L126" t="s">
        <v>3</v>
      </c>
      <c r="M126" t="str">
        <f>VLOOKUP(BRIGADA[[#This Row],[NOME]],'CADASTRO'!A:K,6,0)</f>
        <v>ATIVO</v>
      </c>
    </row>
    <row r="127" spans="1:13" hidden="1">
      <c r="A127" t="s">
        <v>509</v>
      </c>
      <c r="B127" t="s">
        <v>556</v>
      </c>
      <c r="C127" t="s">
        <v>557</v>
      </c>
      <c r="D127" t="s">
        <v>558</v>
      </c>
      <c r="E127" t="s">
        <v>387</v>
      </c>
      <c r="F127" t="str">
        <f>VLOOKUP(BRIGADA[[#This Row],[NOME]],'CADASTRO'!A:K,5,0)</f>
        <v>OPERADOR INDUSTRIAL III</v>
      </c>
      <c r="G127" s="8">
        <v>44712</v>
      </c>
      <c r="H127" s="38">
        <v>730</v>
      </c>
      <c r="I127" s="9" t="str">
        <f ca="1">IF(BRIGADA[[#This Row],[SITUAÇÃO]]="ATIVO",IF(BRIGADA[[#This Row],[CONDIÇÃO]]="N.A.","N.A.",
IF(BRIGADA[[#This Row],[CONDIÇÃO]]="REPROVADO","REPROVADO",IF(BRIGADA[[#This Row],[CONDIÇÃO]]="RECICLADO","HISTORICO",
IF((G127+H127)&gt;(TODAY()),"NO PRAZO", "VENCIDO")))),"N.A.")</f>
        <v>HISTORICO</v>
      </c>
      <c r="J127" s="14">
        <f>BRIGADA[[#This Row],[TREINADO EM]]+BRIGADA[[#This Row],[VALIDADE]]</f>
        <v>45442</v>
      </c>
      <c r="K127">
        <v>16</v>
      </c>
      <c r="L127" t="s">
        <v>5</v>
      </c>
      <c r="M127" t="str">
        <f>VLOOKUP(BRIGADA[[#This Row],[NOME]],'CADASTRO'!A:K,6,0)</f>
        <v>ATIVO</v>
      </c>
    </row>
    <row r="128" spans="1:13" hidden="1">
      <c r="A128" t="s">
        <v>509</v>
      </c>
      <c r="B128" t="s">
        <v>559</v>
      </c>
      <c r="C128" t="s">
        <v>560</v>
      </c>
      <c r="D128" t="s">
        <v>558</v>
      </c>
      <c r="E128" t="s">
        <v>387</v>
      </c>
      <c r="F128" t="str">
        <f>VLOOKUP(BRIGADA[[#This Row],[NOME]],'CADASTRO'!A:K,5,0)</f>
        <v>OPERADOR INDUSTRIAL III</v>
      </c>
      <c r="G128" s="8">
        <v>45107</v>
      </c>
      <c r="H128" s="38">
        <v>730</v>
      </c>
      <c r="I128" s="9" t="str">
        <f ca="1">IF(BRIGADA[[#This Row],[SITUAÇÃO]]="ATIVO",IF(BRIGADA[[#This Row],[CONDIÇÃO]]="N.A.","N.A.",
IF(BRIGADA[[#This Row],[CONDIÇÃO]]="REPROVADO","REPROVADO",IF(BRIGADA[[#This Row],[CONDIÇÃO]]="RECICLADO","HISTORICO",
IF((G128+H128)&gt;(TODAY()),"NO PRAZO", "VENCIDO")))),"N.A.")</f>
        <v>HISTORICO</v>
      </c>
      <c r="J128" s="14">
        <f>BRIGADA[[#This Row],[TREINADO EM]]+BRIGADA[[#This Row],[VALIDADE]]</f>
        <v>45837</v>
      </c>
      <c r="K128">
        <v>16</v>
      </c>
      <c r="L128" t="s">
        <v>5</v>
      </c>
      <c r="M128" t="str">
        <f>VLOOKUP(BRIGADA[[#This Row],[NOME]],'CADASTRO'!A:K,6,0)</f>
        <v>ATIVO</v>
      </c>
    </row>
    <row r="129" spans="1:13" hidden="1">
      <c r="A129" t="s">
        <v>509</v>
      </c>
      <c r="B129" t="s">
        <v>559</v>
      </c>
      <c r="C129" t="s">
        <v>560</v>
      </c>
      <c r="D129" t="s">
        <v>558</v>
      </c>
      <c r="E129" s="62" t="s">
        <v>387</v>
      </c>
      <c r="F129" t="str">
        <f>VLOOKUP(BRIGADA[[#This Row],[NOME]],'CADASTRO'!A:K,5,0)</f>
        <v>OPERADOR INDUSTRIAL III</v>
      </c>
      <c r="G129" s="8">
        <v>45472</v>
      </c>
      <c r="H129" s="38">
        <v>730</v>
      </c>
      <c r="I129" s="9" t="str">
        <f ca="1">IF(BRIGADA[[#This Row],[SITUAÇÃO]]="ATIVO",IF(BRIGADA[[#This Row],[CONDIÇÃO]]="N.A.","N.A.",
IF(BRIGADA[[#This Row],[CONDIÇÃO]]="REPROVADO","REPROVADO",IF(BRIGADA[[#This Row],[CONDIÇÃO]]="RECICLADO","HISTORICO",
IF((G129+H129)&gt;(TODAY()),"NO PRAZO", "VENCIDO")))),"N.A.")</f>
        <v>HISTORICO</v>
      </c>
      <c r="J129" s="14">
        <f>BRIGADA[[#This Row],[TREINADO EM]]+BRIGADA[[#This Row],[VALIDADE]]</f>
        <v>46202</v>
      </c>
      <c r="K129">
        <v>16</v>
      </c>
      <c r="L129" t="s">
        <v>5</v>
      </c>
      <c r="M129" t="str">
        <f>VLOOKUP(BRIGADA[[#This Row],[NOME]],'CADASTRO'!A:K,6,0)</f>
        <v>ATIVO</v>
      </c>
    </row>
    <row r="130" spans="1:13" hidden="1">
      <c r="A130" t="s">
        <v>509</v>
      </c>
      <c r="B130" t="s">
        <v>559</v>
      </c>
      <c r="C130" t="s">
        <v>511</v>
      </c>
      <c r="D130" t="s">
        <v>558</v>
      </c>
      <c r="E130" s="62" t="s">
        <v>387</v>
      </c>
      <c r="F130" t="str">
        <f>VLOOKUP(BRIGADA[[#This Row],[NOME]],'CADASTRO'!A:K,5,0)</f>
        <v>OPERADOR INDUSTRIAL III</v>
      </c>
      <c r="G130" s="8">
        <v>45898</v>
      </c>
      <c r="H130" s="38">
        <v>730</v>
      </c>
      <c r="I130" s="9" t="str">
        <f ca="1">IF(BRIGADA[[#This Row],[SITUAÇÃO]]="ATIVO",IF(BRIGADA[[#This Row],[CONDIÇÃO]]="N.A.","N.A.",
IF(BRIGADA[[#This Row],[CONDIÇÃO]]="REPROVADO","REPROVADO",IF(BRIGADA[[#This Row],[CONDIÇÃO]]="RECICLADO","HISTORICO",
IF((G130+H130)&gt;(TODAY()),"NO PRAZO", "VENCIDO")))),"N.A.")</f>
        <v>HISTORICO</v>
      </c>
      <c r="J130" s="14">
        <f>BRIGADA[[#This Row],[TREINADO EM]]+BRIGADA[[#This Row],[VALIDADE]]</f>
        <v>46628</v>
      </c>
      <c r="K130">
        <v>16</v>
      </c>
      <c r="L130" t="s">
        <v>5</v>
      </c>
      <c r="M130" t="str">
        <f>VLOOKUP(BRIGADA[[#This Row],[NOME]],'CADASTRO'!A:K,6,0)</f>
        <v>ATIVO</v>
      </c>
    </row>
    <row r="131" spans="1:13">
      <c r="A131" t="s">
        <v>509</v>
      </c>
      <c r="B131" t="s">
        <v>559</v>
      </c>
      <c r="C131" t="s">
        <v>511</v>
      </c>
      <c r="D131" t="s">
        <v>558</v>
      </c>
      <c r="E131" s="62" t="s">
        <v>387</v>
      </c>
      <c r="F131" t="str">
        <f>VLOOKUP(BRIGADA[[#This Row],[NOME]],'CADASTRO'!A:K,5,0)</f>
        <v>OPERADOR INDUSTRIAL III</v>
      </c>
      <c r="G131" s="8">
        <v>46263</v>
      </c>
      <c r="H131" s="38">
        <v>730</v>
      </c>
      <c r="I131" s="9" t="str">
        <f ca="1">IF(BRIGADA[[#This Row],[SITUAÇÃO]]="ATIVO",IF(BRIGADA[[#This Row],[CONDIÇÃO]]="N.A.","N.A.",
IF(BRIGADA[[#This Row],[CONDIÇÃO]]="REPROVADO","REPROVADO",IF(BRIGADA[[#This Row],[CONDIÇÃO]]="RECICLADO","HISTORICO",
IF((G131+H131)&gt;(TODAY()),"NO PRAZO", "VENCIDO")))),"N.A.")</f>
        <v>NO PRAZO</v>
      </c>
      <c r="J131" s="14">
        <f>BRIGADA[[#This Row],[TREINADO EM]]+BRIGADA[[#This Row],[VALIDADE]]</f>
        <v>46993</v>
      </c>
      <c r="K131">
        <v>16</v>
      </c>
      <c r="L131" t="s">
        <v>3</v>
      </c>
      <c r="M131" t="str">
        <f>VLOOKUP(BRIGADA[[#This Row],[NOME]],'CADASTRO'!A:K,6,0)</f>
        <v>ATIVO</v>
      </c>
    </row>
    <row r="132" spans="1:13" hidden="1">
      <c r="A132" t="s">
        <v>509</v>
      </c>
      <c r="B132" t="s">
        <v>559</v>
      </c>
      <c r="C132" t="s">
        <v>560</v>
      </c>
      <c r="D132" t="s">
        <v>558</v>
      </c>
      <c r="E132" t="s">
        <v>331</v>
      </c>
      <c r="F132" t="str">
        <f>VLOOKUP(BRIGADA[[#This Row],[NOME]],'CADASTRO'!A:K,5,0)</f>
        <v>LIDER DE TURNO</v>
      </c>
      <c r="G132" s="8">
        <v>45107</v>
      </c>
      <c r="H132" s="38">
        <v>730</v>
      </c>
      <c r="I132" s="9" t="str">
        <f ca="1">IF(BRIGADA[[#This Row],[SITUAÇÃO]]="ATIVO",IF(BRIGADA[[#This Row],[CONDIÇÃO]]="N.A.","N.A.",
IF(BRIGADA[[#This Row],[CONDIÇÃO]]="REPROVADO","REPROVADO",IF(BRIGADA[[#This Row],[CONDIÇÃO]]="RECICLADO","HISTORICO",
IF((G132+H132)&gt;(TODAY()),"NO PRAZO", "VENCIDO")))),"N.A.")</f>
        <v>HISTORICO</v>
      </c>
      <c r="J132" s="14">
        <f>BRIGADA[[#This Row],[TREINADO EM]]+BRIGADA[[#This Row],[VALIDADE]]</f>
        <v>45837</v>
      </c>
      <c r="K132">
        <v>16</v>
      </c>
      <c r="L132" t="s">
        <v>5</v>
      </c>
      <c r="M132" t="str">
        <f>VLOOKUP(BRIGADA[[#This Row],[NOME]],'CADASTRO'!A:K,6,0)</f>
        <v>ATIVO</v>
      </c>
    </row>
    <row r="133" spans="1:13" hidden="1">
      <c r="A133" t="s">
        <v>509</v>
      </c>
      <c r="B133" t="s">
        <v>559</v>
      </c>
      <c r="C133" t="s">
        <v>560</v>
      </c>
      <c r="D133" t="s">
        <v>558</v>
      </c>
      <c r="E133" s="62" t="s">
        <v>331</v>
      </c>
      <c r="F133" t="str">
        <f>VLOOKUP(BRIGADA[[#This Row],[NOME]],'CADASTRO'!A:K,5,0)</f>
        <v>LIDER DE TURNO</v>
      </c>
      <c r="G133" s="8">
        <v>45472</v>
      </c>
      <c r="H133" s="38">
        <v>730</v>
      </c>
      <c r="I133" s="9" t="str">
        <f ca="1">IF(BRIGADA[[#This Row],[SITUAÇÃO]]="ATIVO",IF(BRIGADA[[#This Row],[CONDIÇÃO]]="N.A.","N.A.",
IF(BRIGADA[[#This Row],[CONDIÇÃO]]="REPROVADO","REPROVADO",IF(BRIGADA[[#This Row],[CONDIÇÃO]]="RECICLADO","HISTORICO",
IF((G133+H133)&gt;(TODAY()),"NO PRAZO", "VENCIDO")))),"N.A.")</f>
        <v>HISTORICO</v>
      </c>
      <c r="J133" s="14">
        <f>BRIGADA[[#This Row],[TREINADO EM]]+BRIGADA[[#This Row],[VALIDADE]]</f>
        <v>46202</v>
      </c>
      <c r="K133">
        <v>16</v>
      </c>
      <c r="L133" t="s">
        <v>5</v>
      </c>
      <c r="M133" t="str">
        <f>VLOOKUP(BRIGADA[[#This Row],[NOME]],'CADASTRO'!A:K,6,0)</f>
        <v>ATIVO</v>
      </c>
    </row>
    <row r="134" spans="1:13">
      <c r="A134" t="s">
        <v>509</v>
      </c>
      <c r="B134" t="s">
        <v>559</v>
      </c>
      <c r="C134" t="s">
        <v>511</v>
      </c>
      <c r="D134" t="s">
        <v>558</v>
      </c>
      <c r="E134" s="62" t="s">
        <v>331</v>
      </c>
      <c r="F134" t="str">
        <f>VLOOKUP(BRIGADA[[#This Row],[NOME]],'CADASTRO'!A:K,5,0)</f>
        <v>LIDER DE TURNO</v>
      </c>
      <c r="G134" s="8">
        <v>46263</v>
      </c>
      <c r="H134" s="38">
        <v>730</v>
      </c>
      <c r="I134" s="9" t="str">
        <f ca="1">IF(BRIGADA[[#This Row],[SITUAÇÃO]]="ATIVO",IF(BRIGADA[[#This Row],[CONDIÇÃO]]="N.A.","N.A.",
IF(BRIGADA[[#This Row],[CONDIÇÃO]]="REPROVADO","REPROVADO",IF(BRIGADA[[#This Row],[CONDIÇÃO]]="RECICLADO","HISTORICO",
IF((G134+H134)&gt;(TODAY()),"NO PRAZO", "VENCIDO")))),"N.A.")</f>
        <v>NO PRAZO</v>
      </c>
      <c r="J134" s="14">
        <f>BRIGADA[[#This Row],[TREINADO EM]]+BRIGADA[[#This Row],[VALIDADE]]</f>
        <v>46993</v>
      </c>
      <c r="K134">
        <v>16</v>
      </c>
      <c r="L134" t="s">
        <v>3</v>
      </c>
      <c r="M134" t="str">
        <f>VLOOKUP(BRIGADA[[#This Row],[NOME]],'CADASTRO'!A:K,6,0)</f>
        <v>ATIVO</v>
      </c>
    </row>
    <row r="135" spans="1:13" hidden="1">
      <c r="A135" t="s">
        <v>509</v>
      </c>
      <c r="B135" t="s">
        <v>556</v>
      </c>
      <c r="C135" t="s">
        <v>557</v>
      </c>
      <c r="D135" t="s">
        <v>558</v>
      </c>
      <c r="E135" t="s">
        <v>390</v>
      </c>
      <c r="F135" t="str">
        <f>VLOOKUP(BRIGADA[[#This Row],[NOME]],'CADASTRO'!A:K,5,0)</f>
        <v>TECNICO ELETRONICO II</v>
      </c>
      <c r="G135" s="8">
        <v>44342</v>
      </c>
      <c r="H135" s="38">
        <v>730</v>
      </c>
      <c r="I135" s="9" t="str">
        <f ca="1">IF(BRIGADA[[#This Row],[SITUAÇÃO]]="ATIVO",IF(BRIGADA[[#This Row],[CONDIÇÃO]]="N.A.","N.A.",
IF(BRIGADA[[#This Row],[CONDIÇÃO]]="REPROVADO","REPROVADO",IF(BRIGADA[[#This Row],[CONDIÇÃO]]="RECICLADO","HISTORICO",
IF((G135+H135)&gt;(TODAY()),"NO PRAZO", "VENCIDO")))),"N.A.")</f>
        <v>N.A.</v>
      </c>
      <c r="J135" s="14">
        <f>BRIGADA[[#This Row],[TREINADO EM]]+BRIGADA[[#This Row],[VALIDADE]]</f>
        <v>45072</v>
      </c>
      <c r="K135">
        <v>8</v>
      </c>
      <c r="L135" t="s">
        <v>1</v>
      </c>
      <c r="M135" t="str">
        <f>VLOOKUP(BRIGADA[[#This Row],[NOME]],'CADASTRO'!A:K,6,0)</f>
        <v>ATIVO</v>
      </c>
    </row>
    <row r="136" spans="1:13" hidden="1">
      <c r="A136" t="s">
        <v>509</v>
      </c>
      <c r="B136" t="s">
        <v>559</v>
      </c>
      <c r="C136" t="s">
        <v>511</v>
      </c>
      <c r="D136" t="s">
        <v>558</v>
      </c>
      <c r="E136" t="s">
        <v>391</v>
      </c>
      <c r="F136" t="str">
        <f>VLOOKUP(BRIGADA[[#This Row],[NOME]],'CADASTRO'!A:K,5,0)</f>
        <v>ESTAGIARIO</v>
      </c>
      <c r="G136" s="8">
        <v>45898</v>
      </c>
      <c r="H136" s="38">
        <v>730</v>
      </c>
      <c r="I136" s="9" t="str">
        <f ca="1">IF(BRIGADA[[#This Row],[SITUAÇÃO]]="ATIVO",IF(BRIGADA[[#This Row],[CONDIÇÃO]]="N.A.","N.A.",
IF(BRIGADA[[#This Row],[CONDIÇÃO]]="REPROVADO","REPROVADO",IF(BRIGADA[[#This Row],[CONDIÇÃO]]="RECICLADO","HISTORICO",
IF((G136+H136)&gt;(TODAY()),"NO PRAZO", "VENCIDO")))),"N.A.")</f>
        <v>HISTORICO</v>
      </c>
      <c r="J136" s="14">
        <f>BRIGADA[[#This Row],[TREINADO EM]]+BRIGADA[[#This Row],[VALIDADE]]</f>
        <v>46628</v>
      </c>
      <c r="K136">
        <v>16</v>
      </c>
      <c r="L136" t="s">
        <v>5</v>
      </c>
      <c r="M136" t="str">
        <f>VLOOKUP(BRIGADA[[#This Row],[NOME]],'CADASTRO'!A:K,6,0)</f>
        <v>ATIVO</v>
      </c>
    </row>
    <row r="137" spans="1:13">
      <c r="A137" t="s">
        <v>509</v>
      </c>
      <c r="B137" t="s">
        <v>559</v>
      </c>
      <c r="C137" t="s">
        <v>511</v>
      </c>
      <c r="D137" t="s">
        <v>558</v>
      </c>
      <c r="E137" s="62" t="s">
        <v>485</v>
      </c>
      <c r="F137" t="str">
        <f>VLOOKUP(BRIGADA[[#This Row],[NOME]],'CADASTRO'!A:K,5,0)</f>
        <v>OPERADOR INDUSTRIAL III</v>
      </c>
      <c r="G137" s="8">
        <v>46263</v>
      </c>
      <c r="H137" s="38">
        <v>730</v>
      </c>
      <c r="I137" s="9" t="str">
        <f ca="1">IF(BRIGADA[[#This Row],[SITUAÇÃO]]="ATIVO",IF(BRIGADA[[#This Row],[CONDIÇÃO]]="N.A.","N.A.",
IF(BRIGADA[[#This Row],[CONDIÇÃO]]="REPROVADO","REPROVADO",IF(BRIGADA[[#This Row],[CONDIÇÃO]]="RECICLADO","HISTORICO",
IF((G137+H137)&gt;(TODAY()),"NO PRAZO", "VENCIDO")))),"N.A.")</f>
        <v>NO PRAZO</v>
      </c>
      <c r="J137" s="14">
        <f>BRIGADA[[#This Row],[TREINADO EM]]+BRIGADA[[#This Row],[VALIDADE]]</f>
        <v>46993</v>
      </c>
      <c r="K137">
        <v>16</v>
      </c>
      <c r="L137" t="s">
        <v>3</v>
      </c>
      <c r="M137" t="str">
        <f>VLOOKUP(BRIGADA[[#This Row],[NOME]],'CADASTRO'!A:K,6,0)</f>
        <v>ATIVO</v>
      </c>
    </row>
    <row r="138" spans="1:13" hidden="1">
      <c r="A138" t="s">
        <v>509</v>
      </c>
      <c r="B138" t="s">
        <v>556</v>
      </c>
      <c r="C138" t="s">
        <v>557</v>
      </c>
      <c r="D138" t="s">
        <v>558</v>
      </c>
      <c r="E138" t="s">
        <v>290</v>
      </c>
      <c r="F138" t="str">
        <f>VLOOKUP(BRIGADA[[#This Row],[NOME]],'CADASTRO'!A:K,5,0)</f>
        <v>OPERADOR INDUSTRIAL II</v>
      </c>
      <c r="G138" s="8">
        <v>44719</v>
      </c>
      <c r="H138" s="38">
        <v>730</v>
      </c>
      <c r="I138" s="9" t="str">
        <f ca="1">IF(BRIGADA[[#This Row],[SITUAÇÃO]]="ATIVO",IF(BRIGADA[[#This Row],[CONDIÇÃO]]="N.A.","N.A.",
IF(BRIGADA[[#This Row],[CONDIÇÃO]]="REPROVADO","REPROVADO",IF(BRIGADA[[#This Row],[CONDIÇÃO]]="RECICLADO","HISTORICO",
IF((G138+H138)&gt;(TODAY()),"NO PRAZO", "VENCIDO")))),"N.A.")</f>
        <v>N.A.</v>
      </c>
      <c r="J138" s="14">
        <f>BRIGADA[[#This Row],[TREINADO EM]]+BRIGADA[[#This Row],[VALIDADE]]</f>
        <v>45449</v>
      </c>
      <c r="K138">
        <v>16</v>
      </c>
      <c r="L138" t="s">
        <v>1</v>
      </c>
      <c r="M138" t="str">
        <f>VLOOKUP(BRIGADA[[#This Row],[NOME]],'CADASTRO'!A:K,6,0)</f>
        <v>DESLIGADO</v>
      </c>
    </row>
    <row r="139" spans="1:13" hidden="1">
      <c r="A139" t="s">
        <v>509</v>
      </c>
      <c r="B139" t="s">
        <v>559</v>
      </c>
      <c r="C139" t="s">
        <v>560</v>
      </c>
      <c r="D139" t="s">
        <v>558</v>
      </c>
      <c r="E139" t="s">
        <v>392</v>
      </c>
      <c r="F139" t="str">
        <f>VLOOKUP(BRIGADA[[#This Row],[NOME]],'CADASTRO'!A:K,5,0)</f>
        <v>Almoxarife</v>
      </c>
      <c r="G139" s="8">
        <v>45107</v>
      </c>
      <c r="H139" s="38">
        <v>730</v>
      </c>
      <c r="I139" s="9" t="str">
        <f ca="1">IF(BRIGADA[[#This Row],[SITUAÇÃO]]="ATIVO",IF(BRIGADA[[#This Row],[CONDIÇÃO]]="N.A.","N.A.",
IF(BRIGADA[[#This Row],[CONDIÇÃO]]="REPROVADO","REPROVADO",IF(BRIGADA[[#This Row],[CONDIÇÃO]]="RECICLADO","HISTORICO",
IF((G139+H139)&gt;(TODAY()),"NO PRAZO", "VENCIDO")))),"N.A.")</f>
        <v>HISTORICO</v>
      </c>
      <c r="J139" s="14">
        <f>BRIGADA[[#This Row],[TREINADO EM]]+BRIGADA[[#This Row],[VALIDADE]]</f>
        <v>45837</v>
      </c>
      <c r="K139">
        <v>16</v>
      </c>
      <c r="L139" t="s">
        <v>5</v>
      </c>
      <c r="M139" t="str">
        <f>VLOOKUP(BRIGADA[[#This Row],[NOME]],'CADASTRO'!A:K,6,0)</f>
        <v>ATIVO</v>
      </c>
    </row>
    <row r="140" spans="1:13" hidden="1">
      <c r="A140" t="s">
        <v>509</v>
      </c>
      <c r="B140" t="s">
        <v>559</v>
      </c>
      <c r="C140" t="s">
        <v>560</v>
      </c>
      <c r="D140" t="s">
        <v>558</v>
      </c>
      <c r="E140" s="62" t="s">
        <v>392</v>
      </c>
      <c r="F140" t="str">
        <f>VLOOKUP(BRIGADA[[#This Row],[NOME]],'CADASTRO'!A:K,5,0)</f>
        <v>Almoxarife</v>
      </c>
      <c r="G140" s="8">
        <v>45472</v>
      </c>
      <c r="H140" s="38">
        <v>730</v>
      </c>
      <c r="I140" s="9" t="str">
        <f ca="1">IF(BRIGADA[[#This Row],[SITUAÇÃO]]="ATIVO",IF(BRIGADA[[#This Row],[CONDIÇÃO]]="N.A.","N.A.",
IF(BRIGADA[[#This Row],[CONDIÇÃO]]="REPROVADO","REPROVADO",IF(BRIGADA[[#This Row],[CONDIÇÃO]]="RECICLADO","HISTORICO",
IF((G140+H140)&gt;(TODAY()),"NO PRAZO", "VENCIDO")))),"N.A.")</f>
        <v>HISTORICO</v>
      </c>
      <c r="J140" s="14">
        <f>BRIGADA[[#This Row],[TREINADO EM]]+BRIGADA[[#This Row],[VALIDADE]]</f>
        <v>46202</v>
      </c>
      <c r="K140">
        <v>16</v>
      </c>
      <c r="L140" t="s">
        <v>5</v>
      </c>
      <c r="M140" t="str">
        <f>VLOOKUP(BRIGADA[[#This Row],[NOME]],'CADASTRO'!A:K,6,0)</f>
        <v>ATIVO</v>
      </c>
    </row>
    <row r="141" spans="1:13">
      <c r="A141" t="s">
        <v>509</v>
      </c>
      <c r="B141" t="s">
        <v>559</v>
      </c>
      <c r="C141" t="s">
        <v>511</v>
      </c>
      <c r="D141" t="s">
        <v>558</v>
      </c>
      <c r="E141" s="62" t="s">
        <v>392</v>
      </c>
      <c r="F141" t="str">
        <f>VLOOKUP(BRIGADA[[#This Row],[NOME]],'CADASTRO'!A:K,5,0)</f>
        <v>Almoxarife</v>
      </c>
      <c r="G141" s="8">
        <v>46263</v>
      </c>
      <c r="H141" s="38">
        <v>730</v>
      </c>
      <c r="I141" s="9" t="str">
        <f ca="1">IF(BRIGADA[[#This Row],[SITUAÇÃO]]="ATIVO",IF(BRIGADA[[#This Row],[CONDIÇÃO]]="N.A.","N.A.",
IF(BRIGADA[[#This Row],[CONDIÇÃO]]="REPROVADO","REPROVADO",IF(BRIGADA[[#This Row],[CONDIÇÃO]]="RECICLADO","HISTORICO",
IF((G141+H141)&gt;(TODAY()),"NO PRAZO", "VENCIDO")))),"N.A.")</f>
        <v>NO PRAZO</v>
      </c>
      <c r="J141" s="14">
        <f>BRIGADA[[#This Row],[TREINADO EM]]+BRIGADA[[#This Row],[VALIDADE]]</f>
        <v>46993</v>
      </c>
      <c r="K141">
        <v>16</v>
      </c>
      <c r="L141" t="s">
        <v>3</v>
      </c>
      <c r="M141" t="str">
        <f>VLOOKUP(BRIGADA[[#This Row],[NOME]],'CADASTRO'!A:K,6,0)</f>
        <v>ATIVO</v>
      </c>
    </row>
    <row r="142" spans="1:13" hidden="1">
      <c r="A142" t="s">
        <v>509</v>
      </c>
      <c r="B142" t="s">
        <v>556</v>
      </c>
      <c r="C142" t="s">
        <v>557</v>
      </c>
      <c r="D142" t="s">
        <v>558</v>
      </c>
      <c r="E142" t="s">
        <v>291</v>
      </c>
      <c r="F142" t="str">
        <f>VLOOKUP(BRIGADA[[#This Row],[NOME]],'CADASTRO'!A:K,5,0)</f>
        <v>OPERADOR INDUSTRIAL III</v>
      </c>
      <c r="G142" s="8">
        <v>44343</v>
      </c>
      <c r="H142" s="38">
        <v>730</v>
      </c>
      <c r="I142" s="9" t="str">
        <f ca="1">IF(BRIGADA[[#This Row],[SITUAÇÃO]]="ATIVO",IF(BRIGADA[[#This Row],[CONDIÇÃO]]="N.A.","N.A.",
IF(BRIGADA[[#This Row],[CONDIÇÃO]]="REPROVADO","REPROVADO",IF(BRIGADA[[#This Row],[CONDIÇÃO]]="RECICLADO","HISTORICO",
IF((G142+H142)&gt;(TODAY()),"NO PRAZO", "VENCIDO")))),"N.A.")</f>
        <v>N.A.</v>
      </c>
      <c r="J142" s="14">
        <f>BRIGADA[[#This Row],[TREINADO EM]]+BRIGADA[[#This Row],[VALIDADE]]</f>
        <v>45073</v>
      </c>
      <c r="K142">
        <v>8</v>
      </c>
      <c r="L142" t="s">
        <v>1</v>
      </c>
      <c r="M142" t="str">
        <f>VLOOKUP(BRIGADA[[#This Row],[NOME]],'CADASTRO'!A:K,6,0)</f>
        <v>DESLIGADO</v>
      </c>
    </row>
    <row r="143" spans="1:13" hidden="1">
      <c r="A143" t="s">
        <v>509</v>
      </c>
      <c r="B143" t="s">
        <v>559</v>
      </c>
      <c r="C143" t="s">
        <v>560</v>
      </c>
      <c r="D143" t="s">
        <v>558</v>
      </c>
      <c r="E143" t="s">
        <v>291</v>
      </c>
      <c r="F143" t="str">
        <f>VLOOKUP(BRIGADA[[#This Row],[NOME]],'CADASTRO'!A:K,5,0)</f>
        <v>OPERADOR INDUSTRIAL III</v>
      </c>
      <c r="G143" s="8">
        <v>45107</v>
      </c>
      <c r="H143" s="38">
        <v>730</v>
      </c>
      <c r="I143" s="9" t="str">
        <f ca="1">IF(BRIGADA[[#This Row],[SITUAÇÃO]]="ATIVO",IF(BRIGADA[[#This Row],[CONDIÇÃO]]="N.A.","N.A.",
IF(BRIGADA[[#This Row],[CONDIÇÃO]]="REPROVADO","REPROVADO",IF(BRIGADA[[#This Row],[CONDIÇÃO]]="RECICLADO","HISTORICO",
IF((G143+H143)&gt;(TODAY()),"NO PRAZO", "VENCIDO")))),"N.A.")</f>
        <v>N.A.</v>
      </c>
      <c r="J143" s="14">
        <f>BRIGADA[[#This Row],[TREINADO EM]]+BRIGADA[[#This Row],[VALIDADE]]</f>
        <v>45837</v>
      </c>
      <c r="K143">
        <v>16</v>
      </c>
      <c r="L143" t="s">
        <v>3</v>
      </c>
      <c r="M143" t="str">
        <f>VLOOKUP(BRIGADA[[#This Row],[NOME]],'CADASTRO'!A:K,6,0)</f>
        <v>DESLIGADO</v>
      </c>
    </row>
    <row r="144" spans="1:13" hidden="1">
      <c r="A144" t="s">
        <v>509</v>
      </c>
      <c r="B144" t="s">
        <v>559</v>
      </c>
      <c r="C144" t="s">
        <v>560</v>
      </c>
      <c r="D144" t="s">
        <v>558</v>
      </c>
      <c r="E144" s="62" t="s">
        <v>291</v>
      </c>
      <c r="F144" t="str">
        <f>VLOOKUP(BRIGADA[[#This Row],[NOME]],'CADASTRO'!A:K,5,0)</f>
        <v>OPERADOR INDUSTRIAL III</v>
      </c>
      <c r="G144" s="8">
        <v>45472</v>
      </c>
      <c r="H144" s="38">
        <v>730</v>
      </c>
      <c r="I144" s="9" t="str">
        <f ca="1">IF(BRIGADA[[#This Row],[SITUAÇÃO]]="ATIVO",IF(BRIGADA[[#This Row],[CONDIÇÃO]]="N.A.","N.A.",
IF(BRIGADA[[#This Row],[CONDIÇÃO]]="REPROVADO","REPROVADO",IF(BRIGADA[[#This Row],[CONDIÇÃO]]="RECICLADO","HISTORICO",
IF((G144+H144)&gt;(TODAY()),"NO PRAZO", "VENCIDO")))),"N.A.")</f>
        <v>N.A.</v>
      </c>
      <c r="J144" s="14">
        <f>BRIGADA[[#This Row],[TREINADO EM]]+BRIGADA[[#This Row],[VALIDADE]]</f>
        <v>46202</v>
      </c>
      <c r="K144">
        <v>16</v>
      </c>
      <c r="L144" t="s">
        <v>3</v>
      </c>
      <c r="M144" t="str">
        <f>VLOOKUP(BRIGADA[[#This Row],[NOME]],'CADASTRO'!A:K,6,0)</f>
        <v>DESLIGADO</v>
      </c>
    </row>
    <row r="145" spans="1:13" hidden="1">
      <c r="A145" t="s">
        <v>509</v>
      </c>
      <c r="B145" t="s">
        <v>556</v>
      </c>
      <c r="C145" t="s">
        <v>557</v>
      </c>
      <c r="D145" t="s">
        <v>558</v>
      </c>
      <c r="E145" t="s">
        <v>293</v>
      </c>
      <c r="F145" t="str">
        <f>VLOOKUP(BRIGADA[[#This Row],[NOME]],'CADASTRO'!A:K,5,0)</f>
        <v>OPERADOR INDUSTRIAL II</v>
      </c>
      <c r="G145" s="8">
        <v>44342</v>
      </c>
      <c r="H145" s="38">
        <v>730</v>
      </c>
      <c r="I145" s="9" t="str">
        <f ca="1">IF(BRIGADA[[#This Row],[SITUAÇÃO]]="ATIVO",IF(BRIGADA[[#This Row],[CONDIÇÃO]]="N.A.","N.A.",
IF(BRIGADA[[#This Row],[CONDIÇÃO]]="REPROVADO","REPROVADO",IF(BRIGADA[[#This Row],[CONDIÇÃO]]="RECICLADO","HISTORICO",
IF((G145+H145)&gt;(TODAY()),"NO PRAZO", "VENCIDO")))),"N.A.")</f>
        <v>N.A.</v>
      </c>
      <c r="J145" s="14">
        <f>BRIGADA[[#This Row],[TREINADO EM]]+BRIGADA[[#This Row],[VALIDADE]]</f>
        <v>45072</v>
      </c>
      <c r="K145">
        <v>8</v>
      </c>
      <c r="L145" t="s">
        <v>1</v>
      </c>
      <c r="M145" t="str">
        <f>VLOOKUP(BRIGADA[[#This Row],[NOME]],'CADASTRO'!A:K,6,0)</f>
        <v>DESLIGADO</v>
      </c>
    </row>
    <row r="146" spans="1:13" hidden="1">
      <c r="A146" t="s">
        <v>509</v>
      </c>
      <c r="B146" t="s">
        <v>559</v>
      </c>
      <c r="C146" t="s">
        <v>560</v>
      </c>
      <c r="D146" t="s">
        <v>558</v>
      </c>
      <c r="E146" s="62" t="s">
        <v>294</v>
      </c>
      <c r="F146" t="str">
        <f>VLOOKUP(BRIGADA[[#This Row],[NOME]],'CADASTRO'!A:K,5,0)</f>
        <v>OPERADOR INDUSTRIAL I</v>
      </c>
      <c r="G146" s="8">
        <v>45472</v>
      </c>
      <c r="H146" s="38">
        <v>730</v>
      </c>
      <c r="I146" s="9" t="str">
        <f ca="1">IF(BRIGADA[[#This Row],[SITUAÇÃO]]="ATIVO",IF(BRIGADA[[#This Row],[CONDIÇÃO]]="N.A.","N.A.",
IF(BRIGADA[[#This Row],[CONDIÇÃO]]="REPROVADO","REPROVADO",IF(BRIGADA[[#This Row],[CONDIÇÃO]]="RECICLADO","HISTORICO",
IF((G146+H146)&gt;(TODAY()),"NO PRAZO", "VENCIDO")))),"N.A.")</f>
        <v>N.A.</v>
      </c>
      <c r="J146" s="14">
        <f>BRIGADA[[#This Row],[TREINADO EM]]+BRIGADA[[#This Row],[VALIDADE]]</f>
        <v>46202</v>
      </c>
      <c r="K146">
        <v>16</v>
      </c>
      <c r="L146" t="s">
        <v>3</v>
      </c>
      <c r="M146" t="str">
        <f>VLOOKUP(BRIGADA[[#This Row],[NOME]],'CADASTRO'!A:K,6,0)</f>
        <v>DESLIGADO</v>
      </c>
    </row>
    <row r="147" spans="1:13" hidden="1">
      <c r="A147" t="s">
        <v>509</v>
      </c>
      <c r="B147" t="s">
        <v>556</v>
      </c>
      <c r="C147" t="s">
        <v>557</v>
      </c>
      <c r="D147" t="s">
        <v>558</v>
      </c>
      <c r="E147" t="s">
        <v>394</v>
      </c>
      <c r="F147" t="str">
        <f>VLOOKUP(BRIGADA[[#This Row],[NOME]],'CADASTRO'!A:K,5,0)</f>
        <v>OPERADOR INDUSTRIAL I</v>
      </c>
      <c r="G147" s="26">
        <v>44342</v>
      </c>
      <c r="H147" s="38">
        <v>730</v>
      </c>
      <c r="I147" s="6" t="str">
        <f ca="1">IF(BRIGADA[[#This Row],[SITUAÇÃO]]="ATIVO",IF(BRIGADA[[#This Row],[CONDIÇÃO]]="N.A.","N.A.",
IF(BRIGADA[[#This Row],[CONDIÇÃO]]="REPROVADO","REPROVADO",IF(BRIGADA[[#This Row],[CONDIÇÃO]]="RECICLADO","HISTORICO",
IF((G147+H147)&gt;(TODAY()),"NO PRAZO", "VENCIDO")))),"N.A.")</f>
        <v>N.A.</v>
      </c>
      <c r="J147" s="14">
        <f>BRIGADA[[#This Row],[TREINADO EM]]+BRIGADA[[#This Row],[VALIDADE]]</f>
        <v>45072</v>
      </c>
      <c r="K147">
        <v>8</v>
      </c>
      <c r="L147" t="s">
        <v>1</v>
      </c>
      <c r="M147" t="str">
        <f>VLOOKUP(BRIGADA[[#This Row],[NOME]],'CADASTRO'!A:K,6,0)</f>
        <v>ATIVO</v>
      </c>
    </row>
    <row r="148" spans="1:13" hidden="1">
      <c r="A148" t="s">
        <v>509</v>
      </c>
      <c r="B148" t="s">
        <v>556</v>
      </c>
      <c r="C148" t="s">
        <v>557</v>
      </c>
      <c r="D148" t="s">
        <v>558</v>
      </c>
      <c r="E148" t="s">
        <v>296</v>
      </c>
      <c r="F148" t="str">
        <f>VLOOKUP(BRIGADA[[#This Row],[NOME]],'CADASTRO'!A:K,5,0)</f>
        <v>TECNICO ELETRONICO II</v>
      </c>
      <c r="G148" s="26">
        <v>44342</v>
      </c>
      <c r="H148" s="38">
        <v>730</v>
      </c>
      <c r="I148" s="6" t="str">
        <f ca="1">IF(BRIGADA[[#This Row],[SITUAÇÃO]]="ATIVO",IF(BRIGADA[[#This Row],[CONDIÇÃO]]="N.A.","N.A.",
IF(BRIGADA[[#This Row],[CONDIÇÃO]]="REPROVADO","REPROVADO",IF(BRIGADA[[#This Row],[CONDIÇÃO]]="RECICLADO","HISTORICO",
IF((G148+H148)&gt;(TODAY()),"NO PRAZO", "VENCIDO")))),"N.A.")</f>
        <v>N.A.</v>
      </c>
      <c r="J148" s="14">
        <f>BRIGADA[[#This Row],[TREINADO EM]]+BRIGADA[[#This Row],[VALIDADE]]</f>
        <v>45072</v>
      </c>
      <c r="K148">
        <v>8</v>
      </c>
      <c r="L148" t="s">
        <v>1</v>
      </c>
      <c r="M148" t="str">
        <f>VLOOKUP(BRIGADA[[#This Row],[NOME]],'CADASTRO'!A:K,6,0)</f>
        <v>DESLIGADO</v>
      </c>
    </row>
    <row r="149" spans="1:13" hidden="1">
      <c r="A149" t="s">
        <v>509</v>
      </c>
      <c r="B149" t="s">
        <v>556</v>
      </c>
      <c r="C149" t="s">
        <v>557</v>
      </c>
      <c r="D149" t="s">
        <v>558</v>
      </c>
      <c r="E149" t="s">
        <v>298</v>
      </c>
      <c r="F149" t="str">
        <f>VLOOKUP(BRIGADA[[#This Row],[NOME]],'CADASTRO'!A:K,5,0)</f>
        <v>OPERADOR INDUSTRIAL III</v>
      </c>
      <c r="G149" s="26">
        <v>44342</v>
      </c>
      <c r="H149" s="38">
        <v>730</v>
      </c>
      <c r="I149" s="6" t="str">
        <f ca="1">IF(BRIGADA[[#This Row],[SITUAÇÃO]]="ATIVO",IF(BRIGADA[[#This Row],[CONDIÇÃO]]="N.A.","N.A.",
IF(BRIGADA[[#This Row],[CONDIÇÃO]]="REPROVADO","REPROVADO",IF(BRIGADA[[#This Row],[CONDIÇÃO]]="RECICLADO","HISTORICO",
IF((G149+H149)&gt;(TODAY()),"NO PRAZO", "VENCIDO")))),"N.A.")</f>
        <v>N.A.</v>
      </c>
      <c r="J149" s="14">
        <f>BRIGADA[[#This Row],[TREINADO EM]]+BRIGADA[[#This Row],[VALIDADE]]</f>
        <v>45072</v>
      </c>
      <c r="K149">
        <v>8</v>
      </c>
      <c r="L149" t="s">
        <v>1</v>
      </c>
      <c r="M149" t="str">
        <f>VLOOKUP(BRIGADA[[#This Row],[NOME]],'CADASTRO'!A:K,6,0)</f>
        <v>DESLIGADO</v>
      </c>
    </row>
    <row r="150" spans="1:13" hidden="1">
      <c r="A150" t="s">
        <v>509</v>
      </c>
      <c r="B150" t="s">
        <v>559</v>
      </c>
      <c r="C150" t="s">
        <v>560</v>
      </c>
      <c r="D150" t="s">
        <v>558</v>
      </c>
      <c r="E150" t="s">
        <v>298</v>
      </c>
      <c r="F150" t="str">
        <f>VLOOKUP(BRIGADA[[#This Row],[NOME]],'CADASTRO'!A:K,5,0)</f>
        <v>OPERADOR INDUSTRIAL III</v>
      </c>
      <c r="G150" s="26">
        <v>45107</v>
      </c>
      <c r="H150" s="38">
        <v>730</v>
      </c>
      <c r="I150" s="6" t="str">
        <f ca="1">IF(BRIGADA[[#This Row],[SITUAÇÃO]]="ATIVO",IF(BRIGADA[[#This Row],[CONDIÇÃO]]="N.A.","N.A.",
IF(BRIGADA[[#This Row],[CONDIÇÃO]]="REPROVADO","REPROVADO",IF(BRIGADA[[#This Row],[CONDIÇÃO]]="RECICLADO","HISTORICO",
IF((G150+H150)&gt;(TODAY()),"NO PRAZO", "VENCIDO")))),"N.A.")</f>
        <v>N.A.</v>
      </c>
      <c r="J150" s="14">
        <f>BRIGADA[[#This Row],[TREINADO EM]]+BRIGADA[[#This Row],[VALIDADE]]</f>
        <v>45837</v>
      </c>
      <c r="K150">
        <v>16</v>
      </c>
      <c r="L150" t="s">
        <v>1</v>
      </c>
      <c r="M150" t="str">
        <f>VLOOKUP(BRIGADA[[#This Row],[NOME]],'CADASTRO'!A:K,6,0)</f>
        <v>DESLIGADO</v>
      </c>
    </row>
    <row r="151" spans="1:13" hidden="1">
      <c r="A151" t="s">
        <v>509</v>
      </c>
      <c r="B151" t="s">
        <v>556</v>
      </c>
      <c r="C151" t="s">
        <v>557</v>
      </c>
      <c r="D151" t="s">
        <v>558</v>
      </c>
      <c r="E151" t="s">
        <v>304</v>
      </c>
      <c r="F151" t="str">
        <f>VLOOKUP(BRIGADA[[#This Row],[NOME]],'CADASTRO'!A:K,5,0)</f>
        <v>ASSISTENTE ADMINISTRATIVO</v>
      </c>
      <c r="G151" s="26">
        <v>44342</v>
      </c>
      <c r="H151" s="38">
        <v>730</v>
      </c>
      <c r="I151" s="6" t="str">
        <f ca="1">IF(BRIGADA[[#This Row],[SITUAÇÃO]]="ATIVO",IF(BRIGADA[[#This Row],[CONDIÇÃO]]="N.A.","N.A.",
IF(BRIGADA[[#This Row],[CONDIÇÃO]]="REPROVADO","REPROVADO",IF(BRIGADA[[#This Row],[CONDIÇÃO]]="RECICLADO","HISTORICO",
IF((G151+H151)&gt;(TODAY()),"NO PRAZO", "VENCIDO")))),"N.A.")</f>
        <v>N.A.</v>
      </c>
      <c r="J151" s="14">
        <f>BRIGADA[[#This Row],[TREINADO EM]]+BRIGADA[[#This Row],[VALIDADE]]</f>
        <v>45072</v>
      </c>
      <c r="K151">
        <v>8</v>
      </c>
      <c r="L151" t="s">
        <v>1</v>
      </c>
      <c r="M151" t="str">
        <f>VLOOKUP(BRIGADA[[#This Row],[NOME]],'CADASTRO'!A:K,6,0)</f>
        <v>DESLIGADO</v>
      </c>
    </row>
    <row r="152" spans="1:13" hidden="1">
      <c r="A152" t="s">
        <v>509</v>
      </c>
      <c r="B152" t="s">
        <v>559</v>
      </c>
      <c r="C152" t="s">
        <v>560</v>
      </c>
      <c r="D152" t="s">
        <v>558</v>
      </c>
      <c r="E152" t="s">
        <v>395</v>
      </c>
      <c r="F152" t="str">
        <f>VLOOKUP(BRIGADA[[#This Row],[NOME]],'CADASTRO'!A:K,5,0)</f>
        <v>OPERADOR INDUSTRIAL II</v>
      </c>
      <c r="G152" s="26">
        <v>45107</v>
      </c>
      <c r="H152" s="38">
        <v>730</v>
      </c>
      <c r="I152" s="6" t="str">
        <f ca="1">IF(BRIGADA[[#This Row],[SITUAÇÃO]]="ATIVO",IF(BRIGADA[[#This Row],[CONDIÇÃO]]="N.A.","N.A.",
IF(BRIGADA[[#This Row],[CONDIÇÃO]]="REPROVADO","REPROVADO",IF(BRIGADA[[#This Row],[CONDIÇÃO]]="RECICLADO","HISTORICO",
IF((G152+H152)&gt;(TODAY()),"NO PRAZO", "VENCIDO")))),"N.A.")</f>
        <v>HISTORICO</v>
      </c>
      <c r="J152" s="14">
        <f>BRIGADA[[#This Row],[TREINADO EM]]+BRIGADA[[#This Row],[VALIDADE]]</f>
        <v>45837</v>
      </c>
      <c r="K152">
        <v>16</v>
      </c>
      <c r="L152" t="s">
        <v>5</v>
      </c>
      <c r="M152" t="str">
        <f>VLOOKUP(BRIGADA[[#This Row],[NOME]],'CADASTRO'!A:K,6,0)</f>
        <v>ATIVO</v>
      </c>
    </row>
    <row r="153" spans="1:13" hidden="1">
      <c r="A153" t="s">
        <v>509</v>
      </c>
      <c r="B153" t="s">
        <v>559</v>
      </c>
      <c r="C153" t="s">
        <v>560</v>
      </c>
      <c r="D153" t="s">
        <v>558</v>
      </c>
      <c r="E153" s="62" t="s">
        <v>395</v>
      </c>
      <c r="F153" t="str">
        <f>VLOOKUP(BRIGADA[[#This Row],[NOME]],'CADASTRO'!A:K,5,0)</f>
        <v>OPERADOR INDUSTRIAL II</v>
      </c>
      <c r="G153" s="26">
        <v>45472</v>
      </c>
      <c r="H153" s="38">
        <v>730</v>
      </c>
      <c r="I153" s="6" t="str">
        <f ca="1">IF(BRIGADA[[#This Row],[SITUAÇÃO]]="ATIVO",IF(BRIGADA[[#This Row],[CONDIÇÃO]]="N.A.","N.A.",
IF(BRIGADA[[#This Row],[CONDIÇÃO]]="REPROVADO","REPROVADO",IF(BRIGADA[[#This Row],[CONDIÇÃO]]="RECICLADO","HISTORICO",
IF((G153+H153)&gt;(TODAY()),"NO PRAZO", "VENCIDO")))),"N.A.")</f>
        <v>HISTORICO</v>
      </c>
      <c r="J153" s="14">
        <f>BRIGADA[[#This Row],[TREINADO EM]]+BRIGADA[[#This Row],[VALIDADE]]</f>
        <v>46202</v>
      </c>
      <c r="K153">
        <v>16</v>
      </c>
      <c r="L153" t="s">
        <v>5</v>
      </c>
      <c r="M153" t="str">
        <f>VLOOKUP(BRIGADA[[#This Row],[NOME]],'CADASTRO'!A:K,6,0)</f>
        <v>ATIVO</v>
      </c>
    </row>
    <row r="154" spans="1:13">
      <c r="A154" t="s">
        <v>509</v>
      </c>
      <c r="B154" t="s">
        <v>559</v>
      </c>
      <c r="C154" t="s">
        <v>511</v>
      </c>
      <c r="D154" t="s">
        <v>558</v>
      </c>
      <c r="E154" s="62" t="s">
        <v>395</v>
      </c>
      <c r="F154" t="str">
        <f>VLOOKUP(BRIGADA[[#This Row],[NOME]],'CADASTRO'!A:K,5,0)</f>
        <v>OPERADOR INDUSTRIAL II</v>
      </c>
      <c r="G154" s="26">
        <v>45898</v>
      </c>
      <c r="H154" s="38">
        <v>730</v>
      </c>
      <c r="I154" s="6" t="str">
        <f ca="1">IF(BRIGADA[[#This Row],[SITUAÇÃO]]="ATIVO",IF(BRIGADA[[#This Row],[CONDIÇÃO]]="N.A.","N.A.",
IF(BRIGADA[[#This Row],[CONDIÇÃO]]="REPROVADO","REPROVADO",IF(BRIGADA[[#This Row],[CONDIÇÃO]]="RECICLADO","HISTORICO",
IF((G154+H154)&gt;(TODAY()),"NO PRAZO", "VENCIDO")))),"N.A.")</f>
        <v>NO PRAZO</v>
      </c>
      <c r="J154" s="14">
        <f>BRIGADA[[#This Row],[TREINADO EM]]+BRIGADA[[#This Row],[VALIDADE]]</f>
        <v>46628</v>
      </c>
      <c r="K154">
        <v>16</v>
      </c>
      <c r="L154" t="s">
        <v>3</v>
      </c>
      <c r="M154" t="str">
        <f>VLOOKUP(BRIGADA[[#This Row],[NOME]],'CADASTRO'!A:K,6,0)</f>
        <v>ATIVO</v>
      </c>
    </row>
    <row r="155" spans="1:13" hidden="1">
      <c r="A155" t="s">
        <v>509</v>
      </c>
      <c r="B155" t="s">
        <v>556</v>
      </c>
      <c r="C155" t="s">
        <v>557</v>
      </c>
      <c r="D155" t="s">
        <v>558</v>
      </c>
      <c r="E155" t="s">
        <v>311</v>
      </c>
      <c r="F155" t="str">
        <f>VLOOKUP(BRIGADA[[#This Row],[NOME]],'CADASTRO'!A:K,5,0)</f>
        <v>OPERADOR INDUSTRIAL I</v>
      </c>
      <c r="G155" s="26">
        <v>44712</v>
      </c>
      <c r="H155" s="38">
        <v>730</v>
      </c>
      <c r="I155" s="6" t="str">
        <f ca="1">IF(BRIGADA[[#This Row],[SITUAÇÃO]]="ATIVO",IF(BRIGADA[[#This Row],[CONDIÇÃO]]="N.A.","N.A.",
IF(BRIGADA[[#This Row],[CONDIÇÃO]]="REPROVADO","REPROVADO",IF(BRIGADA[[#This Row],[CONDIÇÃO]]="RECICLADO","HISTORICO",
IF((G155+H155)&gt;(TODAY()),"NO PRAZO", "VENCIDO")))),"N.A.")</f>
        <v>N.A.</v>
      </c>
      <c r="J155" s="14">
        <f>BRIGADA[[#This Row],[TREINADO EM]]+BRIGADA[[#This Row],[VALIDADE]]</f>
        <v>45442</v>
      </c>
      <c r="K155">
        <v>16</v>
      </c>
      <c r="L155" t="s">
        <v>3</v>
      </c>
      <c r="M155" t="str">
        <f>VLOOKUP(BRIGADA[[#This Row],[NOME]],'CADASTRO'!A:K,6,0)</f>
        <v>DESLIGADO</v>
      </c>
    </row>
    <row r="156" spans="1:13" hidden="1">
      <c r="A156" t="s">
        <v>509</v>
      </c>
      <c r="B156" t="s">
        <v>559</v>
      </c>
      <c r="C156" t="s">
        <v>560</v>
      </c>
      <c r="D156" t="s">
        <v>558</v>
      </c>
      <c r="E156" t="s">
        <v>313</v>
      </c>
      <c r="F156" t="str">
        <f>VLOOKUP(BRIGADA[[#This Row],[NOME]],'CADASTRO'!A:K,5,0)</f>
        <v>OPERADOR INDUSTRIAL I</v>
      </c>
      <c r="G156" s="26">
        <v>45107</v>
      </c>
      <c r="H156" s="38">
        <v>730</v>
      </c>
      <c r="I156" s="6" t="str">
        <f ca="1">IF(BRIGADA[[#This Row],[SITUAÇÃO]]="ATIVO",IF(BRIGADA[[#This Row],[CONDIÇÃO]]="N.A.","N.A.",
IF(BRIGADA[[#This Row],[CONDIÇÃO]]="REPROVADO","REPROVADO",IF(BRIGADA[[#This Row],[CONDIÇÃO]]="RECICLADO","HISTORICO",
IF((G156+H156)&gt;(TODAY()),"NO PRAZO", "VENCIDO")))),"N.A.")</f>
        <v>N.A.</v>
      </c>
      <c r="J156" s="14">
        <f>BRIGADA[[#This Row],[TREINADO EM]]+BRIGADA[[#This Row],[VALIDADE]]</f>
        <v>45837</v>
      </c>
      <c r="K156">
        <v>16</v>
      </c>
      <c r="L156" t="s">
        <v>1</v>
      </c>
      <c r="M156" t="str">
        <f>VLOOKUP(BRIGADA[[#This Row],[NOME]],'CADASTRO'!A:K,6,0)</f>
        <v>DESLIGADO</v>
      </c>
    </row>
    <row r="157" spans="1:13">
      <c r="A157" t="s">
        <v>509</v>
      </c>
      <c r="B157" t="s">
        <v>559</v>
      </c>
      <c r="C157" t="s">
        <v>511</v>
      </c>
      <c r="D157" t="s">
        <v>558</v>
      </c>
      <c r="E157" s="62" t="s">
        <v>396</v>
      </c>
      <c r="F157" t="str">
        <f>VLOOKUP(BRIGADA[[#This Row],[NOME]],'CADASTRO'!A:K,5,0)</f>
        <v>OPERADOR INDUSTRIAL I</v>
      </c>
      <c r="G157" s="26">
        <v>46263</v>
      </c>
      <c r="H157" s="38">
        <v>730</v>
      </c>
      <c r="I157" s="6" t="str">
        <f ca="1">IF(BRIGADA[[#This Row],[SITUAÇÃO]]="ATIVO",IF(BRIGADA[[#This Row],[CONDIÇÃO]]="N.A.","N.A.",
IF(BRIGADA[[#This Row],[CONDIÇÃO]]="REPROVADO","REPROVADO",IF(BRIGADA[[#This Row],[CONDIÇÃO]]="RECICLADO","HISTORICO",
IF((G157+H157)&gt;(TODAY()),"NO PRAZO", "VENCIDO")))),"N.A.")</f>
        <v>NO PRAZO</v>
      </c>
      <c r="J157" s="14">
        <f>BRIGADA[[#This Row],[TREINADO EM]]+BRIGADA[[#This Row],[VALIDADE]]</f>
        <v>46993</v>
      </c>
      <c r="K157">
        <v>16</v>
      </c>
      <c r="L157" t="s">
        <v>3</v>
      </c>
      <c r="M157" t="str">
        <f>VLOOKUP(BRIGADA[[#This Row],[NOME]],'CADASTRO'!A:K,6,0)</f>
        <v>ATIVO</v>
      </c>
    </row>
    <row r="158" spans="1:13" hidden="1">
      <c r="A158" t="s">
        <v>509</v>
      </c>
      <c r="B158" t="s">
        <v>556</v>
      </c>
      <c r="C158" t="s">
        <v>557</v>
      </c>
      <c r="D158" t="s">
        <v>558</v>
      </c>
      <c r="E158" t="s">
        <v>324</v>
      </c>
      <c r="F158" t="str">
        <f>VLOOKUP(BRIGADA[[#This Row],[NOME]],'CADASTRO'!A:K,5,0)</f>
        <v>LIDER DE TURNO</v>
      </c>
      <c r="G158" s="26">
        <v>44342</v>
      </c>
      <c r="H158" s="38">
        <v>730</v>
      </c>
      <c r="I158" s="6" t="str">
        <f ca="1">IF(BRIGADA[[#This Row],[SITUAÇÃO]]="ATIVO",IF(BRIGADA[[#This Row],[CONDIÇÃO]]="N.A.","N.A.",
IF(BRIGADA[[#This Row],[CONDIÇÃO]]="REPROVADO","REPROVADO",IF(BRIGADA[[#This Row],[CONDIÇÃO]]="RECICLADO","HISTORICO",
IF((G158+H158)&gt;(TODAY()),"NO PRAZO", "VENCIDO")))),"N.A.")</f>
        <v>HISTORICO</v>
      </c>
      <c r="J158" s="14">
        <f>BRIGADA[[#This Row],[TREINADO EM]]+BRIGADA[[#This Row],[VALIDADE]]</f>
        <v>45072</v>
      </c>
      <c r="K158">
        <v>8</v>
      </c>
      <c r="L158" t="s">
        <v>5</v>
      </c>
      <c r="M158" t="str">
        <f>VLOOKUP(BRIGADA[[#This Row],[NOME]],'CADASTRO'!A:K,6,0)</f>
        <v>ATIVO</v>
      </c>
    </row>
    <row r="159" spans="1:13" hidden="1">
      <c r="A159" t="s">
        <v>509</v>
      </c>
      <c r="B159" t="s">
        <v>556</v>
      </c>
      <c r="C159" t="s">
        <v>557</v>
      </c>
      <c r="D159" t="s">
        <v>558</v>
      </c>
      <c r="E159" t="s">
        <v>324</v>
      </c>
      <c r="F159" t="str">
        <f>VLOOKUP(BRIGADA[[#This Row],[NOME]],'CADASTRO'!A:K,5,0)</f>
        <v>LIDER DE TURNO</v>
      </c>
      <c r="G159" s="26">
        <v>44719</v>
      </c>
      <c r="H159" s="38">
        <v>730</v>
      </c>
      <c r="I159" s="6" t="str">
        <f ca="1">IF(BRIGADA[[#This Row],[SITUAÇÃO]]="ATIVO",IF(BRIGADA[[#This Row],[CONDIÇÃO]]="N.A.","N.A.",
IF(BRIGADA[[#This Row],[CONDIÇÃO]]="REPROVADO","REPROVADO",IF(BRIGADA[[#This Row],[CONDIÇÃO]]="RECICLADO","HISTORICO",
IF((G159+H159)&gt;(TODAY()),"NO PRAZO", "VENCIDO")))),"N.A.")</f>
        <v>N.A.</v>
      </c>
      <c r="J159" s="14">
        <f>BRIGADA[[#This Row],[TREINADO EM]]+BRIGADA[[#This Row],[VALIDADE]]</f>
        <v>45449</v>
      </c>
      <c r="K159">
        <v>16</v>
      </c>
      <c r="L159" t="s">
        <v>1</v>
      </c>
      <c r="M159" t="str">
        <f>VLOOKUP(BRIGADA[[#This Row],[NOME]],'CADASTRO'!A:K,6,0)</f>
        <v>ATIVO</v>
      </c>
    </row>
    <row r="160" spans="1:13" hidden="1">
      <c r="A160" t="s">
        <v>509</v>
      </c>
      <c r="B160" t="s">
        <v>559</v>
      </c>
      <c r="C160" t="s">
        <v>560</v>
      </c>
      <c r="D160" t="s">
        <v>558</v>
      </c>
      <c r="E160" t="s">
        <v>160</v>
      </c>
      <c r="F160" t="str">
        <f>VLOOKUP(BRIGADA[[#This Row],[NOME]],'CADASTRO'!A:K,5,0)</f>
        <v>TECNICO ELETRONICO II</v>
      </c>
      <c r="G160" s="26">
        <v>45107</v>
      </c>
      <c r="H160" s="38">
        <v>730</v>
      </c>
      <c r="I160" s="6" t="str">
        <f ca="1">IF(BRIGADA[[#This Row],[SITUAÇÃO]]="ATIVO",IF(BRIGADA[[#This Row],[CONDIÇÃO]]="N.A.","N.A.",
IF(BRIGADA[[#This Row],[CONDIÇÃO]]="REPROVADO","REPROVADO",IF(BRIGADA[[#This Row],[CONDIÇÃO]]="RECICLADO","HISTORICO",
IF((G160+H160)&gt;(TODAY()),"NO PRAZO", "VENCIDO")))),"N.A.")</f>
        <v>N.A.</v>
      </c>
      <c r="J160" s="14">
        <f>BRIGADA[[#This Row],[TREINADO EM]]+BRIGADA[[#This Row],[VALIDADE]]</f>
        <v>45837</v>
      </c>
      <c r="K160">
        <v>16</v>
      </c>
      <c r="L160" t="s">
        <v>5</v>
      </c>
      <c r="M160" t="str">
        <f>VLOOKUP(BRIGADA[[#This Row],[NOME]],'CADASTRO'!A:K,6,0)</f>
        <v>DESLIGADO</v>
      </c>
    </row>
    <row r="161" spans="1:13" hidden="1">
      <c r="A161" t="s">
        <v>509</v>
      </c>
      <c r="B161" t="s">
        <v>559</v>
      </c>
      <c r="C161" t="s">
        <v>560</v>
      </c>
      <c r="D161" t="s">
        <v>558</v>
      </c>
      <c r="E161" s="62" t="s">
        <v>160</v>
      </c>
      <c r="F161" t="str">
        <f>VLOOKUP(BRIGADA[[#This Row],[NOME]],'CADASTRO'!A:K,5,0)</f>
        <v>TECNICO ELETRONICO II</v>
      </c>
      <c r="G161" s="26">
        <v>45472</v>
      </c>
      <c r="H161" s="38">
        <v>730</v>
      </c>
      <c r="I161" s="6" t="str">
        <f ca="1">IF(BRIGADA[[#This Row],[SITUAÇÃO]]="ATIVO",IF(BRIGADA[[#This Row],[CONDIÇÃO]]="N.A.","N.A.",
IF(BRIGADA[[#This Row],[CONDIÇÃO]]="REPROVADO","REPROVADO",IF(BRIGADA[[#This Row],[CONDIÇÃO]]="RECICLADO","HISTORICO",
IF((G161+H161)&gt;(TODAY()),"NO PRAZO", "VENCIDO")))),"N.A.")</f>
        <v>N.A.</v>
      </c>
      <c r="J161" s="14">
        <f>BRIGADA[[#This Row],[TREINADO EM]]+BRIGADA[[#This Row],[VALIDADE]]</f>
        <v>46202</v>
      </c>
      <c r="K161">
        <v>16</v>
      </c>
      <c r="L161" t="s">
        <v>5</v>
      </c>
      <c r="M161" t="str">
        <f>VLOOKUP(BRIGADA[[#This Row],[NOME]],'CADASTRO'!A:K,6,0)</f>
        <v>DESLIGADO</v>
      </c>
    </row>
    <row r="162" spans="1:13" hidden="1">
      <c r="A162" t="s">
        <v>509</v>
      </c>
      <c r="B162" t="s">
        <v>559</v>
      </c>
      <c r="C162" t="s">
        <v>511</v>
      </c>
      <c r="D162" t="s">
        <v>558</v>
      </c>
      <c r="E162" s="62" t="s">
        <v>160</v>
      </c>
      <c r="F162" t="str">
        <f>VLOOKUP(BRIGADA[[#This Row],[NOME]],'CADASTRO'!A:K,5,0)</f>
        <v>TECNICO ELETRONICO II</v>
      </c>
      <c r="G162" s="26">
        <v>45898</v>
      </c>
      <c r="H162" s="38">
        <v>730</v>
      </c>
      <c r="I162" s="6" t="str">
        <f ca="1">IF(BRIGADA[[#This Row],[SITUAÇÃO]]="ATIVO",IF(BRIGADA[[#This Row],[CONDIÇÃO]]="N.A.","N.A.",
IF(BRIGADA[[#This Row],[CONDIÇÃO]]="REPROVADO","REPROVADO",IF(BRIGADA[[#This Row],[CONDIÇÃO]]="RECICLADO","HISTORICO",
IF((G162+H162)&gt;(TODAY()),"NO PRAZO", "VENCIDO")))),"N.A.")</f>
        <v>N.A.</v>
      </c>
      <c r="J162" s="14">
        <f>BRIGADA[[#This Row],[TREINADO EM]]+BRIGADA[[#This Row],[VALIDADE]]</f>
        <v>46628</v>
      </c>
      <c r="K162">
        <v>16</v>
      </c>
      <c r="L162" t="s">
        <v>3</v>
      </c>
      <c r="M162" t="str">
        <f>VLOOKUP(BRIGADA[[#This Row],[NOME]],'CADASTRO'!A:K,6,0)</f>
        <v>DESLIGADO</v>
      </c>
    </row>
    <row r="163" spans="1:13" hidden="1">
      <c r="A163" t="s">
        <v>509</v>
      </c>
      <c r="B163" t="s">
        <v>556</v>
      </c>
      <c r="C163" t="s">
        <v>557</v>
      </c>
      <c r="D163" t="s">
        <v>558</v>
      </c>
      <c r="E163" t="s">
        <v>399</v>
      </c>
      <c r="F163" t="str">
        <f>VLOOKUP(BRIGADA[[#This Row],[NOME]],'CADASTRO'!A:K,5,0)</f>
        <v>OPERADOR INDUSTRIAL III</v>
      </c>
      <c r="G163" s="26">
        <v>44719</v>
      </c>
      <c r="H163" s="38">
        <v>730</v>
      </c>
      <c r="I163" s="6" t="str">
        <f ca="1">IF(BRIGADA[[#This Row],[SITUAÇÃO]]="ATIVO",IF(BRIGADA[[#This Row],[CONDIÇÃO]]="N.A.","N.A.",
IF(BRIGADA[[#This Row],[CONDIÇÃO]]="REPROVADO","REPROVADO",IF(BRIGADA[[#This Row],[CONDIÇÃO]]="RECICLADO","HISTORICO",
IF((G163+H163)&gt;(TODAY()),"NO PRAZO", "VENCIDO")))),"N.A.")</f>
        <v>N.A.</v>
      </c>
      <c r="J163" s="14">
        <f>BRIGADA[[#This Row],[TREINADO EM]]+BRIGADA[[#This Row],[VALIDADE]]</f>
        <v>45449</v>
      </c>
      <c r="K163">
        <v>16</v>
      </c>
      <c r="L163" t="s">
        <v>5</v>
      </c>
      <c r="M163" t="str">
        <f>VLOOKUP(BRIGADA[[#This Row],[NOME]],'CADASTRO'!A:K,6,0)</f>
        <v>DESLIGADO</v>
      </c>
    </row>
    <row r="164" spans="1:13" hidden="1">
      <c r="A164" t="s">
        <v>509</v>
      </c>
      <c r="B164" t="s">
        <v>559</v>
      </c>
      <c r="C164" t="s">
        <v>560</v>
      </c>
      <c r="D164" t="s">
        <v>558</v>
      </c>
      <c r="E164" t="s">
        <v>399</v>
      </c>
      <c r="F164" t="str">
        <f>VLOOKUP(BRIGADA[[#This Row],[NOME]],'CADASTRO'!A:K,5,0)</f>
        <v>OPERADOR INDUSTRIAL III</v>
      </c>
      <c r="G164" s="26">
        <v>45107</v>
      </c>
      <c r="H164" s="38">
        <v>730</v>
      </c>
      <c r="I164" s="6" t="str">
        <f ca="1">IF(BRIGADA[[#This Row],[SITUAÇÃO]]="ATIVO",IF(BRIGADA[[#This Row],[CONDIÇÃO]]="N.A.","N.A.",
IF(BRIGADA[[#This Row],[CONDIÇÃO]]="REPROVADO","REPROVADO",IF(BRIGADA[[#This Row],[CONDIÇÃO]]="RECICLADO","HISTORICO",
IF((G164+H164)&gt;(TODAY()),"NO PRAZO", "VENCIDO")))),"N.A.")</f>
        <v>N.A.</v>
      </c>
      <c r="J164" s="14">
        <f>BRIGADA[[#This Row],[TREINADO EM]]+BRIGADA[[#This Row],[VALIDADE]]</f>
        <v>45837</v>
      </c>
      <c r="K164">
        <v>16</v>
      </c>
      <c r="L164" t="s">
        <v>5</v>
      </c>
      <c r="M164" t="str">
        <f>VLOOKUP(BRIGADA[[#This Row],[NOME]],'CADASTRO'!A:K,6,0)</f>
        <v>DESLIGADO</v>
      </c>
    </row>
    <row r="165" spans="1:13" hidden="1">
      <c r="A165" t="s">
        <v>509</v>
      </c>
      <c r="B165" t="s">
        <v>559</v>
      </c>
      <c r="C165" t="s">
        <v>560</v>
      </c>
      <c r="D165" t="s">
        <v>558</v>
      </c>
      <c r="E165" s="62" t="s">
        <v>399</v>
      </c>
      <c r="F165" t="str">
        <f>VLOOKUP(BRIGADA[[#This Row],[NOME]],'CADASTRO'!A:K,5,0)</f>
        <v>OPERADOR INDUSTRIAL III</v>
      </c>
      <c r="G165" s="26">
        <v>45472</v>
      </c>
      <c r="H165" s="38">
        <v>730</v>
      </c>
      <c r="I165" s="6" t="str">
        <f ca="1">IF(BRIGADA[[#This Row],[SITUAÇÃO]]="ATIVO",IF(BRIGADA[[#This Row],[CONDIÇÃO]]="N.A.","N.A.",
IF(BRIGADA[[#This Row],[CONDIÇÃO]]="REPROVADO","REPROVADO",IF(BRIGADA[[#This Row],[CONDIÇÃO]]="RECICLADO","HISTORICO",
IF((G165+H165)&gt;(TODAY()),"NO PRAZO", "VENCIDO")))),"N.A.")</f>
        <v>N.A.</v>
      </c>
      <c r="J165" s="14">
        <f>BRIGADA[[#This Row],[TREINADO EM]]+BRIGADA[[#This Row],[VALIDADE]]</f>
        <v>46202</v>
      </c>
      <c r="K165">
        <v>16</v>
      </c>
      <c r="L165" t="s">
        <v>5</v>
      </c>
      <c r="M165" t="str">
        <f>VLOOKUP(BRIGADA[[#This Row],[NOME]],'CADASTRO'!A:K,6,0)</f>
        <v>DESLIGADO</v>
      </c>
    </row>
    <row r="166" spans="1:13" hidden="1">
      <c r="A166" t="s">
        <v>509</v>
      </c>
      <c r="B166" t="s">
        <v>559</v>
      </c>
      <c r="C166" t="s">
        <v>511</v>
      </c>
      <c r="D166" t="s">
        <v>558</v>
      </c>
      <c r="E166" s="62" t="s">
        <v>399</v>
      </c>
      <c r="F166" t="str">
        <f>VLOOKUP(BRIGADA[[#This Row],[NOME]],'CADASTRO'!A:K,5,0)</f>
        <v>OPERADOR INDUSTRIAL III</v>
      </c>
      <c r="G166" s="26">
        <v>45898</v>
      </c>
      <c r="H166" s="38">
        <v>730</v>
      </c>
      <c r="I166" s="6" t="str">
        <f ca="1">IF(BRIGADA[[#This Row],[SITUAÇÃO]]="ATIVO",IF(BRIGADA[[#This Row],[CONDIÇÃO]]="N.A.","N.A.",
IF(BRIGADA[[#This Row],[CONDIÇÃO]]="REPROVADO","REPROVADO",IF(BRIGADA[[#This Row],[CONDIÇÃO]]="RECICLADO","HISTORICO",
IF((G166+H166)&gt;(TODAY()),"NO PRAZO", "VENCIDO")))),"N.A.")</f>
        <v>N.A.</v>
      </c>
      <c r="J166" s="14">
        <f>BRIGADA[[#This Row],[TREINADO EM]]+BRIGADA[[#This Row],[VALIDADE]]</f>
        <v>46628</v>
      </c>
      <c r="K166">
        <v>16</v>
      </c>
      <c r="L166" t="s">
        <v>3</v>
      </c>
      <c r="M166" t="str">
        <f>VLOOKUP(BRIGADA[[#This Row],[NOME]],'CADASTRO'!A:K,6,0)</f>
        <v>DESLIGADO</v>
      </c>
    </row>
    <row r="167" spans="1:13" hidden="1">
      <c r="A167" t="s">
        <v>509</v>
      </c>
      <c r="B167" t="s">
        <v>556</v>
      </c>
      <c r="C167" t="s">
        <v>557</v>
      </c>
      <c r="D167" t="s">
        <v>558</v>
      </c>
      <c r="E167" t="s">
        <v>400</v>
      </c>
      <c r="F167" t="str">
        <f>VLOOKUP(BRIGADA[[#This Row],[NOME]],'CADASTRO'!A:K,5,0)</f>
        <v>TECNICO MECANICO III</v>
      </c>
      <c r="G167" s="26">
        <v>44343</v>
      </c>
      <c r="H167" s="38">
        <v>730</v>
      </c>
      <c r="I167" s="6" t="str">
        <f ca="1">IF(BRIGADA[[#This Row],[SITUAÇÃO]]="ATIVO",IF(BRIGADA[[#This Row],[CONDIÇÃO]]="N.A.","N.A.",
IF(BRIGADA[[#This Row],[CONDIÇÃO]]="REPROVADO","REPROVADO",IF(BRIGADA[[#This Row],[CONDIÇÃO]]="RECICLADO","HISTORICO",
IF((G167+H167)&gt;(TODAY()),"NO PRAZO", "VENCIDO")))),"N.A.")</f>
        <v>HISTORICO</v>
      </c>
      <c r="J167" s="14">
        <f>BRIGADA[[#This Row],[TREINADO EM]]+BRIGADA[[#This Row],[VALIDADE]]</f>
        <v>45073</v>
      </c>
      <c r="K167">
        <v>8</v>
      </c>
      <c r="L167" t="s">
        <v>5</v>
      </c>
      <c r="M167" t="str">
        <f>VLOOKUP(BRIGADA[[#This Row],[NOME]],'CADASTRO'!A:K,6,0)</f>
        <v>ATIVO</v>
      </c>
    </row>
    <row r="168" spans="1:13" hidden="1">
      <c r="A168" t="s">
        <v>509</v>
      </c>
      <c r="B168" t="s">
        <v>556</v>
      </c>
      <c r="C168" t="s">
        <v>557</v>
      </c>
      <c r="D168" t="s">
        <v>558</v>
      </c>
      <c r="E168" t="s">
        <v>400</v>
      </c>
      <c r="F168" t="str">
        <f>VLOOKUP(BRIGADA[[#This Row],[NOME]],'CADASTRO'!A:K,5,0)</f>
        <v>TECNICO MECANICO III</v>
      </c>
      <c r="G168" s="26">
        <v>44719</v>
      </c>
      <c r="H168" s="38">
        <v>730</v>
      </c>
      <c r="I168" s="6" t="str">
        <f ca="1">IF(BRIGADA[[#This Row],[SITUAÇÃO]]="ATIVO",IF(BRIGADA[[#This Row],[CONDIÇÃO]]="N.A.","N.A.",
IF(BRIGADA[[#This Row],[CONDIÇÃO]]="REPROVADO","REPROVADO",IF(BRIGADA[[#This Row],[CONDIÇÃO]]="RECICLADO","HISTORICO",
IF((G168+H168)&gt;(TODAY()),"NO PRAZO", "VENCIDO")))),"N.A.")</f>
        <v>HISTORICO</v>
      </c>
      <c r="J168" s="14">
        <f>BRIGADA[[#This Row],[TREINADO EM]]+BRIGADA[[#This Row],[VALIDADE]]</f>
        <v>45449</v>
      </c>
      <c r="K168">
        <v>16</v>
      </c>
      <c r="L168" t="s">
        <v>5</v>
      </c>
      <c r="M168" t="str">
        <f>VLOOKUP(BRIGADA[[#This Row],[NOME]],'CADASTRO'!A:K,6,0)</f>
        <v>ATIVO</v>
      </c>
    </row>
    <row r="169" spans="1:13" hidden="1">
      <c r="A169" t="s">
        <v>509</v>
      </c>
      <c r="B169" t="s">
        <v>559</v>
      </c>
      <c r="C169" t="s">
        <v>560</v>
      </c>
      <c r="D169" t="s">
        <v>558</v>
      </c>
      <c r="E169" t="s">
        <v>400</v>
      </c>
      <c r="F169" t="str">
        <f>VLOOKUP(BRIGADA[[#This Row],[NOME]],'CADASTRO'!A:K,5,0)</f>
        <v>TECNICO MECANICO III</v>
      </c>
      <c r="G169" s="26">
        <v>45107</v>
      </c>
      <c r="H169" s="38">
        <v>730</v>
      </c>
      <c r="I169" s="6" t="str">
        <f ca="1">IF(BRIGADA[[#This Row],[SITUAÇÃO]]="ATIVO",IF(BRIGADA[[#This Row],[CONDIÇÃO]]="N.A.","N.A.",
IF(BRIGADA[[#This Row],[CONDIÇÃO]]="REPROVADO","REPROVADO",IF(BRIGADA[[#This Row],[CONDIÇÃO]]="RECICLADO","HISTORICO",
IF((G169+H169)&gt;(TODAY()),"NO PRAZO", "VENCIDO")))),"N.A.")</f>
        <v>HISTORICO</v>
      </c>
      <c r="J169" s="14">
        <f>BRIGADA[[#This Row],[TREINADO EM]]+BRIGADA[[#This Row],[VALIDADE]]</f>
        <v>45837</v>
      </c>
      <c r="K169">
        <v>16</v>
      </c>
      <c r="L169" t="s">
        <v>5</v>
      </c>
      <c r="M169" t="str">
        <f>VLOOKUP(BRIGADA[[#This Row],[NOME]],'CADASTRO'!A:K,6,0)</f>
        <v>ATIVO</v>
      </c>
    </row>
    <row r="170" spans="1:13" hidden="1">
      <c r="A170" t="s">
        <v>509</v>
      </c>
      <c r="B170" t="s">
        <v>559</v>
      </c>
      <c r="C170" t="s">
        <v>560</v>
      </c>
      <c r="D170" t="s">
        <v>558</v>
      </c>
      <c r="E170" s="62" t="s">
        <v>400</v>
      </c>
      <c r="F170" t="str">
        <f>VLOOKUP(BRIGADA[[#This Row],[NOME]],'CADASTRO'!A:K,5,0)</f>
        <v>TECNICO MECANICO III</v>
      </c>
      <c r="G170" s="26">
        <v>45472</v>
      </c>
      <c r="H170" s="38">
        <v>730</v>
      </c>
      <c r="I170" s="6" t="str">
        <f ca="1">IF(BRIGADA[[#This Row],[SITUAÇÃO]]="ATIVO",IF(BRIGADA[[#This Row],[CONDIÇÃO]]="N.A.","N.A.",
IF(BRIGADA[[#This Row],[CONDIÇÃO]]="REPROVADO","REPROVADO",IF(BRIGADA[[#This Row],[CONDIÇÃO]]="RECICLADO","HISTORICO",
IF((G170+H170)&gt;(TODAY()),"NO PRAZO", "VENCIDO")))),"N.A.")</f>
        <v>HISTORICO</v>
      </c>
      <c r="J170" s="14">
        <f>BRIGADA[[#This Row],[TREINADO EM]]+BRIGADA[[#This Row],[VALIDADE]]</f>
        <v>46202</v>
      </c>
      <c r="K170">
        <v>16</v>
      </c>
      <c r="L170" t="s">
        <v>5</v>
      </c>
      <c r="M170" t="str">
        <f>VLOOKUP(BRIGADA[[#This Row],[NOME]],'CADASTRO'!A:K,6,0)</f>
        <v>ATIVO</v>
      </c>
    </row>
    <row r="171" spans="1:13">
      <c r="A171" t="s">
        <v>509</v>
      </c>
      <c r="B171" t="s">
        <v>559</v>
      </c>
      <c r="C171" t="s">
        <v>511</v>
      </c>
      <c r="D171" t="s">
        <v>558</v>
      </c>
      <c r="E171" s="62" t="s">
        <v>400</v>
      </c>
      <c r="F171" t="str">
        <f>VLOOKUP(BRIGADA[[#This Row],[NOME]],'CADASTRO'!A:K,5,0)</f>
        <v>TECNICO MECANICO III</v>
      </c>
      <c r="G171" s="26">
        <v>45898</v>
      </c>
      <c r="H171" s="38">
        <v>730</v>
      </c>
      <c r="I171" s="6" t="str">
        <f ca="1">IF(BRIGADA[[#This Row],[SITUAÇÃO]]="ATIVO",IF(BRIGADA[[#This Row],[CONDIÇÃO]]="N.A.","N.A.",
IF(BRIGADA[[#This Row],[CONDIÇÃO]]="REPROVADO","REPROVADO",IF(BRIGADA[[#This Row],[CONDIÇÃO]]="RECICLADO","HISTORICO",
IF((G171+H171)&gt;(TODAY()),"NO PRAZO", "VENCIDO")))),"N.A.")</f>
        <v>NO PRAZO</v>
      </c>
      <c r="J171" s="14">
        <f>BRIGADA[[#This Row],[TREINADO EM]]+BRIGADA[[#This Row],[VALIDADE]]</f>
        <v>46628</v>
      </c>
      <c r="K171">
        <v>16</v>
      </c>
      <c r="L171" t="s">
        <v>3</v>
      </c>
      <c r="M171" t="str">
        <f>VLOOKUP(BRIGADA[[#This Row],[NOME]],'CADASTRO'!A:K,6,0)</f>
        <v>ATIVO</v>
      </c>
    </row>
    <row r="172" spans="1:13" hidden="1">
      <c r="A172" t="s">
        <v>509</v>
      </c>
      <c r="B172" t="s">
        <v>556</v>
      </c>
      <c r="C172" t="s">
        <v>557</v>
      </c>
      <c r="D172" t="s">
        <v>558</v>
      </c>
      <c r="E172" t="s">
        <v>158</v>
      </c>
      <c r="F172" t="str">
        <f>VLOOKUP(BRIGADA[[#This Row],[NOME]],'CADASTRO'!A:K,5,0)</f>
        <v>OPERADOR INDUSTRIAL I</v>
      </c>
      <c r="G172" s="26">
        <v>44342</v>
      </c>
      <c r="H172" s="38">
        <v>730</v>
      </c>
      <c r="I172" s="6" t="str">
        <f ca="1">IF(BRIGADA[[#This Row],[SITUAÇÃO]]="ATIVO",IF(BRIGADA[[#This Row],[CONDIÇÃO]]="N.A.","N.A.",
IF(BRIGADA[[#This Row],[CONDIÇÃO]]="REPROVADO","REPROVADO",IF(BRIGADA[[#This Row],[CONDIÇÃO]]="RECICLADO","HISTORICO",
IF((G172+H172)&gt;(TODAY()),"NO PRAZO", "VENCIDO")))),"N.A.")</f>
        <v>N.A.</v>
      </c>
      <c r="J172" s="14">
        <f>BRIGADA[[#This Row],[TREINADO EM]]+BRIGADA[[#This Row],[VALIDADE]]</f>
        <v>45072</v>
      </c>
      <c r="K172">
        <v>8</v>
      </c>
      <c r="L172" t="s">
        <v>1</v>
      </c>
      <c r="M172" t="str">
        <f>VLOOKUP(BRIGADA[[#This Row],[NOME]],'CADASTRO'!A:K,6,0)</f>
        <v>DESLIGADO</v>
      </c>
    </row>
    <row r="173" spans="1:13" hidden="1">
      <c r="A173" t="s">
        <v>509</v>
      </c>
      <c r="B173" t="s">
        <v>556</v>
      </c>
      <c r="C173" t="s">
        <v>557</v>
      </c>
      <c r="D173" t="s">
        <v>558</v>
      </c>
      <c r="E173" t="s">
        <v>155</v>
      </c>
      <c r="F173" t="str">
        <f>VLOOKUP(BRIGADA[[#This Row],[NOME]],'CADASTRO'!A:K,5,0)</f>
        <v>AUXILIAR TECNICO</v>
      </c>
      <c r="G173" s="26">
        <v>44343</v>
      </c>
      <c r="H173" s="38">
        <v>730</v>
      </c>
      <c r="I173" s="6" t="str">
        <f ca="1">IF(BRIGADA[[#This Row],[SITUAÇÃO]]="ATIVO",IF(BRIGADA[[#This Row],[CONDIÇÃO]]="N.A.","N.A.",
IF(BRIGADA[[#This Row],[CONDIÇÃO]]="REPROVADO","REPROVADO",IF(BRIGADA[[#This Row],[CONDIÇÃO]]="RECICLADO","HISTORICO",
IF((G173+H173)&gt;(TODAY()),"NO PRAZO", "VENCIDO")))),"N.A.")</f>
        <v>N.A.</v>
      </c>
      <c r="J173" s="14">
        <f>BRIGADA[[#This Row],[TREINADO EM]]+BRIGADA[[#This Row],[VALIDADE]]</f>
        <v>45073</v>
      </c>
      <c r="K173">
        <v>8</v>
      </c>
      <c r="L173" t="s">
        <v>1</v>
      </c>
      <c r="M173" t="str">
        <f>VLOOKUP(BRIGADA[[#This Row],[NOME]],'CADASTRO'!A:K,6,0)</f>
        <v>DESLIGADO</v>
      </c>
    </row>
    <row r="174" spans="1:13" hidden="1">
      <c r="A174" t="s">
        <v>509</v>
      </c>
      <c r="B174" t="s">
        <v>559</v>
      </c>
      <c r="C174" t="s">
        <v>560</v>
      </c>
      <c r="D174" t="s">
        <v>558</v>
      </c>
      <c r="E174" s="62" t="s">
        <v>403</v>
      </c>
      <c r="F174" t="str">
        <f>VLOOKUP(BRIGADA[[#This Row],[NOME]],'CADASTRO'!A:K,5,0)</f>
        <v>OPERADOR INDUSTRIAL I</v>
      </c>
      <c r="G174" s="26">
        <v>45472</v>
      </c>
      <c r="H174" s="38">
        <v>730</v>
      </c>
      <c r="I174" s="6" t="str">
        <f ca="1">IF(BRIGADA[[#This Row],[SITUAÇÃO]]="ATIVO",IF(BRIGADA[[#This Row],[CONDIÇÃO]]="N.A.","N.A.",
IF(BRIGADA[[#This Row],[CONDIÇÃO]]="REPROVADO","REPROVADO",IF(BRIGADA[[#This Row],[CONDIÇÃO]]="RECICLADO","HISTORICO",
IF((G174+H174)&gt;(TODAY()),"NO PRAZO", "VENCIDO")))),"N.A.")</f>
        <v>HISTORICO</v>
      </c>
      <c r="J174" s="14">
        <f>BRIGADA[[#This Row],[TREINADO EM]]+BRIGADA[[#This Row],[VALIDADE]]</f>
        <v>46202</v>
      </c>
      <c r="K174">
        <v>16</v>
      </c>
      <c r="L174" t="s">
        <v>5</v>
      </c>
      <c r="M174" t="str">
        <f>VLOOKUP(BRIGADA[[#This Row],[NOME]],'CADASTRO'!A:K,6,0)</f>
        <v>ATIVO</v>
      </c>
    </row>
    <row r="175" spans="1:13" hidden="1">
      <c r="A175" t="s">
        <v>509</v>
      </c>
      <c r="B175" t="s">
        <v>559</v>
      </c>
      <c r="C175" t="s">
        <v>511</v>
      </c>
      <c r="D175" t="s">
        <v>558</v>
      </c>
      <c r="E175" s="62" t="s">
        <v>403</v>
      </c>
      <c r="F175" t="str">
        <f>VLOOKUP(BRIGADA[[#This Row],[NOME]],'CADASTRO'!A:K,5,0)</f>
        <v>OPERADOR INDUSTRIAL I</v>
      </c>
      <c r="G175" s="26">
        <v>45898</v>
      </c>
      <c r="H175" s="38">
        <v>730</v>
      </c>
      <c r="I175" s="6" t="str">
        <f ca="1">IF(BRIGADA[[#This Row],[SITUAÇÃO]]="ATIVO",IF(BRIGADA[[#This Row],[CONDIÇÃO]]="N.A.","N.A.",
IF(BRIGADA[[#This Row],[CONDIÇÃO]]="REPROVADO","REPROVADO",IF(BRIGADA[[#This Row],[CONDIÇÃO]]="RECICLADO","HISTORICO",
IF((G175+H175)&gt;(TODAY()),"NO PRAZO", "VENCIDO")))),"N.A.")</f>
        <v>HISTORICO</v>
      </c>
      <c r="J175" s="14">
        <f>BRIGADA[[#This Row],[TREINADO EM]]+BRIGADA[[#This Row],[VALIDADE]]</f>
        <v>46628</v>
      </c>
      <c r="K175">
        <v>16</v>
      </c>
      <c r="L175" t="s">
        <v>5</v>
      </c>
      <c r="M175" t="str">
        <f>VLOOKUP(BRIGADA[[#This Row],[NOME]],'CADASTRO'!A:K,6,0)</f>
        <v>ATIVO</v>
      </c>
    </row>
    <row r="176" spans="1:13">
      <c r="A176" t="s">
        <v>509</v>
      </c>
      <c r="B176" t="s">
        <v>559</v>
      </c>
      <c r="C176" t="s">
        <v>511</v>
      </c>
      <c r="D176" t="s">
        <v>558</v>
      </c>
      <c r="E176" s="62" t="s">
        <v>403</v>
      </c>
      <c r="F176" t="str">
        <f>VLOOKUP(BRIGADA[[#This Row],[NOME]],'CADASTRO'!A:K,5,0)</f>
        <v>OPERADOR INDUSTRIAL I</v>
      </c>
      <c r="G176" s="26">
        <v>46263</v>
      </c>
      <c r="H176" s="38">
        <v>730</v>
      </c>
      <c r="I176" s="6" t="str">
        <f ca="1">IF(BRIGADA[[#This Row],[SITUAÇÃO]]="ATIVO",IF(BRIGADA[[#This Row],[CONDIÇÃO]]="N.A.","N.A.",
IF(BRIGADA[[#This Row],[CONDIÇÃO]]="REPROVADO","REPROVADO",IF(BRIGADA[[#This Row],[CONDIÇÃO]]="RECICLADO","HISTORICO",
IF((G176+H176)&gt;(TODAY()),"NO PRAZO", "VENCIDO")))),"N.A.")</f>
        <v>NO PRAZO</v>
      </c>
      <c r="J176" s="14">
        <f>BRIGADA[[#This Row],[TREINADO EM]]+BRIGADA[[#This Row],[VALIDADE]]</f>
        <v>46993</v>
      </c>
      <c r="K176">
        <v>16</v>
      </c>
      <c r="L176" t="s">
        <v>3</v>
      </c>
      <c r="M176" t="str">
        <f>VLOOKUP(BRIGADA[[#This Row],[NOME]],'CADASTRO'!A:K,6,0)</f>
        <v>ATIVO</v>
      </c>
    </row>
    <row r="177" spans="1:13" hidden="1">
      <c r="A177" t="s">
        <v>509</v>
      </c>
      <c r="B177" t="s">
        <v>559</v>
      </c>
      <c r="C177" t="s">
        <v>560</v>
      </c>
      <c r="D177" t="s">
        <v>558</v>
      </c>
      <c r="E177" t="s">
        <v>404</v>
      </c>
      <c r="F177" t="str">
        <f>VLOOKUP(BRIGADA[[#This Row],[NOME]],'CADASTRO'!A:K,5,0)</f>
        <v>ANALISTA TREINAMENTO JR</v>
      </c>
      <c r="G177" s="26">
        <v>45107</v>
      </c>
      <c r="H177" s="38">
        <v>730</v>
      </c>
      <c r="I177" s="6" t="str">
        <f ca="1">IF(BRIGADA[[#This Row],[SITUAÇÃO]]="ATIVO",IF(BRIGADA[[#This Row],[CONDIÇÃO]]="N.A.","N.A.",
IF(BRIGADA[[#This Row],[CONDIÇÃO]]="REPROVADO","REPROVADO",IF(BRIGADA[[#This Row],[CONDIÇÃO]]="RECICLADO","HISTORICO",
IF((G177+H177)&gt;(TODAY()),"NO PRAZO", "VENCIDO")))),"N.A.")</f>
        <v>HISTORICO</v>
      </c>
      <c r="J177" s="14">
        <f>BRIGADA[[#This Row],[TREINADO EM]]+BRIGADA[[#This Row],[VALIDADE]]</f>
        <v>45837</v>
      </c>
      <c r="K177">
        <v>16</v>
      </c>
      <c r="L177" t="s">
        <v>5</v>
      </c>
      <c r="M177" t="str">
        <f>VLOOKUP(BRIGADA[[#This Row],[NOME]],'CADASTRO'!A:K,6,0)</f>
        <v>ATIVO</v>
      </c>
    </row>
    <row r="178" spans="1:13" hidden="1">
      <c r="A178" t="s">
        <v>509</v>
      </c>
      <c r="B178" t="s">
        <v>559</v>
      </c>
      <c r="C178" t="s">
        <v>560</v>
      </c>
      <c r="D178" t="s">
        <v>558</v>
      </c>
      <c r="E178" s="62" t="s">
        <v>404</v>
      </c>
      <c r="F178" t="str">
        <f>VLOOKUP(BRIGADA[[#This Row],[NOME]],'CADASTRO'!A:K,5,0)</f>
        <v>ANALISTA TREINAMENTO JR</v>
      </c>
      <c r="G178" s="26">
        <v>45472</v>
      </c>
      <c r="H178" s="38">
        <v>730</v>
      </c>
      <c r="I178" s="6" t="str">
        <f ca="1">IF(BRIGADA[[#This Row],[SITUAÇÃO]]="ATIVO",IF(BRIGADA[[#This Row],[CONDIÇÃO]]="N.A.","N.A.",
IF(BRIGADA[[#This Row],[CONDIÇÃO]]="REPROVADO","REPROVADO",IF(BRIGADA[[#This Row],[CONDIÇÃO]]="RECICLADO","HISTORICO",
IF((G178+H178)&gt;(TODAY()),"NO PRAZO", "VENCIDO")))),"N.A.")</f>
        <v>HISTORICO</v>
      </c>
      <c r="J178" s="14">
        <f>BRIGADA[[#This Row],[TREINADO EM]]+BRIGADA[[#This Row],[VALIDADE]]</f>
        <v>46202</v>
      </c>
      <c r="K178">
        <v>16</v>
      </c>
      <c r="L178" t="s">
        <v>5</v>
      </c>
      <c r="M178" t="str">
        <f>VLOOKUP(BRIGADA[[#This Row],[NOME]],'CADASTRO'!A:K,6,0)</f>
        <v>ATIVO</v>
      </c>
    </row>
    <row r="179" spans="1:13">
      <c r="A179" t="s">
        <v>509</v>
      </c>
      <c r="B179" t="s">
        <v>559</v>
      </c>
      <c r="C179" t="s">
        <v>511</v>
      </c>
      <c r="D179" t="s">
        <v>558</v>
      </c>
      <c r="E179" s="62" t="s">
        <v>404</v>
      </c>
      <c r="F179" t="str">
        <f>VLOOKUP(BRIGADA[[#This Row],[NOME]],'CADASTRO'!A:K,5,0)</f>
        <v>ANALISTA TREINAMENTO JR</v>
      </c>
      <c r="G179" s="26">
        <v>46263</v>
      </c>
      <c r="H179" s="38">
        <v>730</v>
      </c>
      <c r="I179" s="6" t="str">
        <f ca="1">IF(BRIGADA[[#This Row],[SITUAÇÃO]]="ATIVO",IF(BRIGADA[[#This Row],[CONDIÇÃO]]="N.A.","N.A.",
IF(BRIGADA[[#This Row],[CONDIÇÃO]]="REPROVADO","REPROVADO",IF(BRIGADA[[#This Row],[CONDIÇÃO]]="RECICLADO","HISTORICO",
IF((G179+H179)&gt;(TODAY()),"NO PRAZO", "VENCIDO")))),"N.A.")</f>
        <v>NO PRAZO</v>
      </c>
      <c r="J179" s="14">
        <f>BRIGADA[[#This Row],[TREINADO EM]]+BRIGADA[[#This Row],[VALIDADE]]</f>
        <v>46993</v>
      </c>
      <c r="K179">
        <v>16</v>
      </c>
      <c r="L179" t="s">
        <v>3</v>
      </c>
      <c r="M179" t="str">
        <f>VLOOKUP(BRIGADA[[#This Row],[NOME]],'CADASTRO'!A:K,6,0)</f>
        <v>ATIVO</v>
      </c>
    </row>
    <row r="180" spans="1:13" hidden="1">
      <c r="A180" t="s">
        <v>509</v>
      </c>
      <c r="B180" t="s">
        <v>559</v>
      </c>
      <c r="C180" t="s">
        <v>560</v>
      </c>
      <c r="D180" t="s">
        <v>558</v>
      </c>
      <c r="E180" s="62" t="s">
        <v>152</v>
      </c>
      <c r="F180" t="str">
        <f>VLOOKUP(BRIGADA[[#This Row],[NOME]],'CADASTRO'!A:K,5,0)</f>
        <v>OPERADOR LOGISTICO I</v>
      </c>
      <c r="G180" s="26">
        <v>45472</v>
      </c>
      <c r="H180" s="38">
        <v>730</v>
      </c>
      <c r="I180" s="6" t="str">
        <f ca="1">IF(BRIGADA[[#This Row],[SITUAÇÃO]]="ATIVO",IF(BRIGADA[[#This Row],[CONDIÇÃO]]="N.A.","N.A.",
IF(BRIGADA[[#This Row],[CONDIÇÃO]]="REPROVADO","REPROVADO",IF(BRIGADA[[#This Row],[CONDIÇÃO]]="RECICLADO","HISTORICO",
IF((G180+H180)&gt;(TODAY()),"NO PRAZO", "VENCIDO")))),"N.A.")</f>
        <v>N.A.</v>
      </c>
      <c r="J180" s="14">
        <f>BRIGADA[[#This Row],[TREINADO EM]]+BRIGADA[[#This Row],[VALIDADE]]</f>
        <v>46202</v>
      </c>
      <c r="K180">
        <v>16</v>
      </c>
      <c r="L180" t="s">
        <v>3</v>
      </c>
      <c r="M180" t="str">
        <f>VLOOKUP(BRIGADA[[#This Row],[NOME]],'CADASTRO'!A:K,6,0)</f>
        <v>DESLIGADO</v>
      </c>
    </row>
    <row r="181" spans="1:13">
      <c r="A181" t="s">
        <v>509</v>
      </c>
      <c r="B181" t="s">
        <v>559</v>
      </c>
      <c r="C181" t="s">
        <v>511</v>
      </c>
      <c r="D181" t="s">
        <v>558</v>
      </c>
      <c r="E181" s="62" t="s">
        <v>407</v>
      </c>
      <c r="F181" t="str">
        <f>VLOOKUP(BRIGADA[[#This Row],[NOME]],'CADASTRO'!A:K,5,0)</f>
        <v>TECNICO MECANICO II</v>
      </c>
      <c r="G181" s="26">
        <v>46263</v>
      </c>
      <c r="H181" s="38">
        <v>730</v>
      </c>
      <c r="I181" s="6" t="str">
        <f ca="1">IF(BRIGADA[[#This Row],[SITUAÇÃO]]="ATIVO",IF(BRIGADA[[#This Row],[CONDIÇÃO]]="N.A.","N.A.",
IF(BRIGADA[[#This Row],[CONDIÇÃO]]="REPROVADO","REPROVADO",IF(BRIGADA[[#This Row],[CONDIÇÃO]]="RECICLADO","HISTORICO",
IF((G181+H181)&gt;(TODAY()),"NO PRAZO", "VENCIDO")))),"N.A.")</f>
        <v>NO PRAZO</v>
      </c>
      <c r="J181" s="14">
        <f>BRIGADA[[#This Row],[TREINADO EM]]+BRIGADA[[#This Row],[VALIDADE]]</f>
        <v>46993</v>
      </c>
      <c r="K181">
        <v>16</v>
      </c>
      <c r="L181" t="s">
        <v>3</v>
      </c>
      <c r="M181" t="str">
        <f>VLOOKUP(BRIGADA[[#This Row],[NOME]],'CADASTRO'!A:K,6,0)</f>
        <v>ATIVO</v>
      </c>
    </row>
    <row r="182" spans="1:13" hidden="1">
      <c r="A182" t="s">
        <v>509</v>
      </c>
      <c r="B182" t="s">
        <v>556</v>
      </c>
      <c r="C182" t="s">
        <v>557</v>
      </c>
      <c r="D182" t="s">
        <v>558</v>
      </c>
      <c r="E182" t="s">
        <v>409</v>
      </c>
      <c r="F182" t="str">
        <f>VLOOKUP(BRIGADA[[#This Row],[NOME]],'CADASTRO'!A:K,5,0)</f>
        <v>OPERADOR LOGISTICO I</v>
      </c>
      <c r="G182" s="26">
        <v>44342</v>
      </c>
      <c r="H182" s="38">
        <v>730</v>
      </c>
      <c r="I182" s="6" t="str">
        <f ca="1">IF(BRIGADA[[#This Row],[SITUAÇÃO]]="ATIVO",IF(BRIGADA[[#This Row],[CONDIÇÃO]]="N.A.","N.A.",
IF(BRIGADA[[#This Row],[CONDIÇÃO]]="REPROVADO","REPROVADO",IF(BRIGADA[[#This Row],[CONDIÇÃO]]="RECICLADO","HISTORICO",
IF((G182+H182)&gt;(TODAY()),"NO PRAZO", "VENCIDO")))),"N.A.")</f>
        <v>HISTORICO</v>
      </c>
      <c r="J182" s="14">
        <f>BRIGADA[[#This Row],[TREINADO EM]]+BRIGADA[[#This Row],[VALIDADE]]</f>
        <v>45072</v>
      </c>
      <c r="K182">
        <v>8</v>
      </c>
      <c r="L182" t="s">
        <v>5</v>
      </c>
      <c r="M182" t="str">
        <f>VLOOKUP(BRIGADA[[#This Row],[NOME]],'CADASTRO'!A:K,6,0)</f>
        <v>ATIVO</v>
      </c>
    </row>
    <row r="183" spans="1:13" hidden="1">
      <c r="A183" t="s">
        <v>509</v>
      </c>
      <c r="B183" t="s">
        <v>556</v>
      </c>
      <c r="C183" t="s">
        <v>557</v>
      </c>
      <c r="D183" t="s">
        <v>558</v>
      </c>
      <c r="E183" t="s">
        <v>409</v>
      </c>
      <c r="F183" t="str">
        <f>VLOOKUP(BRIGADA[[#This Row],[NOME]],'CADASTRO'!A:K,5,0)</f>
        <v>OPERADOR LOGISTICO I</v>
      </c>
      <c r="G183" s="26">
        <v>44712</v>
      </c>
      <c r="H183" s="38">
        <v>730</v>
      </c>
      <c r="I183" s="6" t="str">
        <f ca="1">IF(BRIGADA[[#This Row],[SITUAÇÃO]]="ATIVO",IF(BRIGADA[[#This Row],[CONDIÇÃO]]="N.A.","N.A.",
IF(BRIGADA[[#This Row],[CONDIÇÃO]]="REPROVADO","REPROVADO",IF(BRIGADA[[#This Row],[CONDIÇÃO]]="RECICLADO","HISTORICO",
IF((G183+H183)&gt;(TODAY()),"NO PRAZO", "VENCIDO")))),"N.A.")</f>
        <v>HISTORICO</v>
      </c>
      <c r="J183" s="14">
        <f>BRIGADA[[#This Row],[TREINADO EM]]+BRIGADA[[#This Row],[VALIDADE]]</f>
        <v>45442</v>
      </c>
      <c r="K183">
        <v>16</v>
      </c>
      <c r="L183" t="s">
        <v>5</v>
      </c>
      <c r="M183" t="str">
        <f>VLOOKUP(BRIGADA[[#This Row],[NOME]],'CADASTRO'!A:K,6,0)</f>
        <v>ATIVO</v>
      </c>
    </row>
    <row r="184" spans="1:13" hidden="1">
      <c r="A184" t="s">
        <v>509</v>
      </c>
      <c r="B184" t="s">
        <v>559</v>
      </c>
      <c r="C184" t="s">
        <v>560</v>
      </c>
      <c r="D184" t="s">
        <v>558</v>
      </c>
      <c r="E184" t="s">
        <v>409</v>
      </c>
      <c r="F184" t="str">
        <f>VLOOKUP(BRIGADA[[#This Row],[NOME]],'CADASTRO'!A:K,5,0)</f>
        <v>OPERADOR LOGISTICO I</v>
      </c>
      <c r="G184" s="26">
        <v>45107</v>
      </c>
      <c r="H184" s="38">
        <v>730</v>
      </c>
      <c r="I184" s="6" t="str">
        <f ca="1">IF(BRIGADA[[#This Row],[SITUAÇÃO]]="ATIVO",IF(BRIGADA[[#This Row],[CONDIÇÃO]]="N.A.","N.A.",
IF(BRIGADA[[#This Row],[CONDIÇÃO]]="REPROVADO","REPROVADO",IF(BRIGADA[[#This Row],[CONDIÇÃO]]="RECICLADO","HISTORICO",
IF((G184+H184)&gt;(TODAY()),"NO PRAZO", "VENCIDO")))),"N.A.")</f>
        <v>HISTORICO</v>
      </c>
      <c r="J184" s="14">
        <f>BRIGADA[[#This Row],[TREINADO EM]]+BRIGADA[[#This Row],[VALIDADE]]</f>
        <v>45837</v>
      </c>
      <c r="K184">
        <v>16</v>
      </c>
      <c r="L184" t="s">
        <v>5</v>
      </c>
      <c r="M184" t="str">
        <f>VLOOKUP(BRIGADA[[#This Row],[NOME]],'CADASTRO'!A:K,6,0)</f>
        <v>ATIVO</v>
      </c>
    </row>
    <row r="185" spans="1:13" hidden="1">
      <c r="A185" t="s">
        <v>509</v>
      </c>
      <c r="B185" t="s">
        <v>559</v>
      </c>
      <c r="C185" t="s">
        <v>560</v>
      </c>
      <c r="D185" t="s">
        <v>558</v>
      </c>
      <c r="E185" s="62" t="s">
        <v>409</v>
      </c>
      <c r="F185" t="str">
        <f>VLOOKUP(BRIGADA[[#This Row],[NOME]],'CADASTRO'!A:K,5,0)</f>
        <v>OPERADOR LOGISTICO I</v>
      </c>
      <c r="G185" s="26">
        <v>45472</v>
      </c>
      <c r="H185" s="38">
        <v>730</v>
      </c>
      <c r="I185" s="6" t="str">
        <f ca="1">IF(BRIGADA[[#This Row],[SITUAÇÃO]]="ATIVO",IF(BRIGADA[[#This Row],[CONDIÇÃO]]="N.A.","N.A.",
IF(BRIGADA[[#This Row],[CONDIÇÃO]]="REPROVADO","REPROVADO",IF(BRIGADA[[#This Row],[CONDIÇÃO]]="RECICLADO","HISTORICO",
IF((G185+H185)&gt;(TODAY()),"NO PRAZO", "VENCIDO")))),"N.A.")</f>
        <v>HISTORICO</v>
      </c>
      <c r="J185" s="14">
        <f>BRIGADA[[#This Row],[TREINADO EM]]+BRIGADA[[#This Row],[VALIDADE]]</f>
        <v>46202</v>
      </c>
      <c r="K185">
        <v>16</v>
      </c>
      <c r="L185" t="s">
        <v>5</v>
      </c>
      <c r="M185" t="str">
        <f>VLOOKUP(BRIGADA[[#This Row],[NOME]],'CADASTRO'!A:K,6,0)</f>
        <v>ATIVO</v>
      </c>
    </row>
    <row r="186" spans="1:13">
      <c r="A186" t="s">
        <v>509</v>
      </c>
      <c r="B186" t="s">
        <v>559</v>
      </c>
      <c r="C186" t="s">
        <v>511</v>
      </c>
      <c r="D186" t="s">
        <v>558</v>
      </c>
      <c r="E186" s="62" t="s">
        <v>409</v>
      </c>
      <c r="F186" t="str">
        <f>VLOOKUP(BRIGADA[[#This Row],[NOME]],'CADASTRO'!A:K,5,0)</f>
        <v>OPERADOR LOGISTICO I</v>
      </c>
      <c r="G186" s="26">
        <v>45898</v>
      </c>
      <c r="H186" s="38">
        <v>730</v>
      </c>
      <c r="I186" s="6" t="str">
        <f ca="1">IF(BRIGADA[[#This Row],[SITUAÇÃO]]="ATIVO",IF(BRIGADA[[#This Row],[CONDIÇÃO]]="N.A.","N.A.",
IF(BRIGADA[[#This Row],[CONDIÇÃO]]="REPROVADO","REPROVADO",IF(BRIGADA[[#This Row],[CONDIÇÃO]]="RECICLADO","HISTORICO",
IF((G186+H186)&gt;(TODAY()),"NO PRAZO", "VENCIDO")))),"N.A.")</f>
        <v>NO PRAZO</v>
      </c>
      <c r="J186" s="14">
        <f>BRIGADA[[#This Row],[TREINADO EM]]+BRIGADA[[#This Row],[VALIDADE]]</f>
        <v>46628</v>
      </c>
      <c r="K186">
        <v>16</v>
      </c>
      <c r="L186" t="s">
        <v>3</v>
      </c>
      <c r="M186" t="str">
        <f>VLOOKUP(BRIGADA[[#This Row],[NOME]],'CADASTRO'!A:K,6,0)</f>
        <v>ATIVO</v>
      </c>
    </row>
    <row r="187" spans="1:13" hidden="1">
      <c r="A187" t="s">
        <v>509</v>
      </c>
      <c r="B187" t="s">
        <v>559</v>
      </c>
      <c r="C187" t="s">
        <v>560</v>
      </c>
      <c r="D187" t="s">
        <v>558</v>
      </c>
      <c r="E187" t="s">
        <v>141</v>
      </c>
      <c r="F187" t="str">
        <f>VLOOKUP(BRIGADA[[#This Row],[NOME]],'CADASTRO'!A:K,5,0)</f>
        <v xml:space="preserve">ANALISTA CONTROLE QUALIDADE PL      </v>
      </c>
      <c r="G187" s="26">
        <v>45107</v>
      </c>
      <c r="H187" s="38">
        <v>730</v>
      </c>
      <c r="I187" s="6" t="str">
        <f ca="1">IF(BRIGADA[[#This Row],[SITUAÇÃO]]="ATIVO",IF(BRIGADA[[#This Row],[CONDIÇÃO]]="N.A.","N.A.",
IF(BRIGADA[[#This Row],[CONDIÇÃO]]="REPROVADO","REPROVADO",IF(BRIGADA[[#This Row],[CONDIÇÃO]]="RECICLADO","HISTORICO",
IF((G187+H187)&gt;(TODAY()),"NO PRAZO", "VENCIDO")))),"N.A.")</f>
        <v>N.A.</v>
      </c>
      <c r="J187" s="14">
        <f>BRIGADA[[#This Row],[TREINADO EM]]+BRIGADA[[#This Row],[VALIDADE]]</f>
        <v>45837</v>
      </c>
      <c r="K187">
        <v>16</v>
      </c>
      <c r="L187" t="s">
        <v>3</v>
      </c>
      <c r="M187" t="str">
        <f>VLOOKUP(BRIGADA[[#This Row],[NOME]],'CADASTRO'!A:K,6,0)</f>
        <v>DESLIGADO</v>
      </c>
    </row>
    <row r="188" spans="1:13" hidden="1">
      <c r="A188" t="s">
        <v>509</v>
      </c>
      <c r="B188" t="s">
        <v>556</v>
      </c>
      <c r="C188" t="s">
        <v>557</v>
      </c>
      <c r="D188" t="s">
        <v>558</v>
      </c>
      <c r="E188" t="s">
        <v>114</v>
      </c>
      <c r="F188" t="str">
        <f>VLOOKUP(BRIGADA[[#This Row],[NOME]],'CADASTRO'!A:K,5,0)</f>
        <v>COORDENADOR CONTROLE DE QUALIDADE</v>
      </c>
      <c r="G188" s="26">
        <v>44343</v>
      </c>
      <c r="H188" s="38">
        <v>730</v>
      </c>
      <c r="I188" s="6" t="str">
        <f ca="1">IF(BRIGADA[[#This Row],[SITUAÇÃO]]="ATIVO",IF(BRIGADA[[#This Row],[CONDIÇÃO]]="N.A.","N.A.",
IF(BRIGADA[[#This Row],[CONDIÇÃO]]="REPROVADO","REPROVADO",IF(BRIGADA[[#This Row],[CONDIÇÃO]]="RECICLADO","HISTORICO",
IF((G188+H188)&gt;(TODAY()),"NO PRAZO", "VENCIDO")))),"N.A.")</f>
        <v>N.A.</v>
      </c>
      <c r="J188" s="14">
        <f>BRIGADA[[#This Row],[TREINADO EM]]+BRIGADA[[#This Row],[VALIDADE]]</f>
        <v>45073</v>
      </c>
      <c r="K188">
        <v>8</v>
      </c>
      <c r="L188" t="s">
        <v>1</v>
      </c>
      <c r="M188" t="str">
        <f>VLOOKUP(BRIGADA[[#This Row],[NOME]],'CADASTRO'!A:K,6,0)</f>
        <v>TRANSFERIDO</v>
      </c>
    </row>
    <row r="189" spans="1:13" hidden="1">
      <c r="A189" t="s">
        <v>509</v>
      </c>
      <c r="B189" t="s">
        <v>556</v>
      </c>
      <c r="C189" t="s">
        <v>557</v>
      </c>
      <c r="D189" t="s">
        <v>558</v>
      </c>
      <c r="E189" t="s">
        <v>137</v>
      </c>
      <c r="F189" t="str">
        <f>VLOOKUP(BRIGADA[[#This Row],[NOME]],'CADASTRO'!A:K,5,0)</f>
        <v>AUXILIAR INDUSTRIAL</v>
      </c>
      <c r="G189" s="26">
        <v>44343</v>
      </c>
      <c r="H189" s="38">
        <v>730</v>
      </c>
      <c r="I189" s="6" t="str">
        <f ca="1">IF(BRIGADA[[#This Row],[SITUAÇÃO]]="ATIVO",IF(BRIGADA[[#This Row],[CONDIÇÃO]]="N.A.","N.A.",
IF(BRIGADA[[#This Row],[CONDIÇÃO]]="REPROVADO","REPROVADO",IF(BRIGADA[[#This Row],[CONDIÇÃO]]="RECICLADO","HISTORICO",
IF((G189+H189)&gt;(TODAY()),"NO PRAZO", "VENCIDO")))),"N.A.")</f>
        <v>N.A.</v>
      </c>
      <c r="J189" s="14">
        <f>BRIGADA[[#This Row],[TREINADO EM]]+BRIGADA[[#This Row],[VALIDADE]]</f>
        <v>45073</v>
      </c>
      <c r="K189">
        <v>8</v>
      </c>
      <c r="L189" t="s">
        <v>3</v>
      </c>
      <c r="M189" t="str">
        <f>VLOOKUP(BRIGADA[[#This Row],[NOME]],'CADASTRO'!A:K,6,0)</f>
        <v>DESLIGADO</v>
      </c>
    </row>
    <row r="190" spans="1:13" hidden="1">
      <c r="A190" t="s">
        <v>509</v>
      </c>
      <c r="B190" t="s">
        <v>559</v>
      </c>
      <c r="C190" t="s">
        <v>560</v>
      </c>
      <c r="D190" t="s">
        <v>558</v>
      </c>
      <c r="E190" t="s">
        <v>411</v>
      </c>
      <c r="F190" t="str">
        <f>VLOOKUP(BRIGADA[[#This Row],[NOME]],'CADASTRO'!A:K,5,0)</f>
        <v>OPERADOR LOGISTICO II</v>
      </c>
      <c r="G190" s="26">
        <v>45107</v>
      </c>
      <c r="H190" s="38">
        <v>730</v>
      </c>
      <c r="I190" s="6" t="str">
        <f ca="1">IF(BRIGADA[[#This Row],[SITUAÇÃO]]="ATIVO",IF(BRIGADA[[#This Row],[CONDIÇÃO]]="N.A.","N.A.",
IF(BRIGADA[[#This Row],[CONDIÇÃO]]="REPROVADO","REPROVADO",IF(BRIGADA[[#This Row],[CONDIÇÃO]]="RECICLADO","HISTORICO",
IF((G190+H190)&gt;(TODAY()),"NO PRAZO", "VENCIDO")))),"N.A.")</f>
        <v>HISTORICO</v>
      </c>
      <c r="J190" s="14">
        <f>BRIGADA[[#This Row],[TREINADO EM]]+BRIGADA[[#This Row],[VALIDADE]]</f>
        <v>45837</v>
      </c>
      <c r="K190">
        <v>16</v>
      </c>
      <c r="L190" t="s">
        <v>5</v>
      </c>
      <c r="M190" t="str">
        <f>VLOOKUP(BRIGADA[[#This Row],[NOME]],'CADASTRO'!A:K,6,0)</f>
        <v>ATIVO</v>
      </c>
    </row>
    <row r="191" spans="1:13" hidden="1">
      <c r="A191" t="s">
        <v>509</v>
      </c>
      <c r="B191" t="s">
        <v>559</v>
      </c>
      <c r="C191" t="s">
        <v>560</v>
      </c>
      <c r="D191" t="s">
        <v>558</v>
      </c>
      <c r="E191" s="62" t="s">
        <v>411</v>
      </c>
      <c r="F191" t="str">
        <f>VLOOKUP(BRIGADA[[#This Row],[NOME]],'CADASTRO'!A:K,5,0)</f>
        <v>OPERADOR LOGISTICO II</v>
      </c>
      <c r="G191" s="26">
        <v>45472</v>
      </c>
      <c r="H191" s="38">
        <v>730</v>
      </c>
      <c r="I191" s="6" t="str">
        <f ca="1">IF(BRIGADA[[#This Row],[SITUAÇÃO]]="ATIVO",IF(BRIGADA[[#This Row],[CONDIÇÃO]]="N.A.","N.A.",
IF(BRIGADA[[#This Row],[CONDIÇÃO]]="REPROVADO","REPROVADO",IF(BRIGADA[[#This Row],[CONDIÇÃO]]="RECICLADO","HISTORICO",
IF((G191+H191)&gt;(TODAY()),"NO PRAZO", "VENCIDO")))),"N.A.")</f>
        <v>HISTORICO</v>
      </c>
      <c r="J191" s="14">
        <f>BRIGADA[[#This Row],[TREINADO EM]]+BRIGADA[[#This Row],[VALIDADE]]</f>
        <v>46202</v>
      </c>
      <c r="K191">
        <v>16</v>
      </c>
      <c r="L191" t="s">
        <v>5</v>
      </c>
      <c r="M191" t="str">
        <f>VLOOKUP(BRIGADA[[#This Row],[NOME]],'CADASTRO'!A:K,6,0)</f>
        <v>ATIVO</v>
      </c>
    </row>
    <row r="192" spans="1:13" hidden="1">
      <c r="A192" t="s">
        <v>509</v>
      </c>
      <c r="B192" t="s">
        <v>559</v>
      </c>
      <c r="C192" t="s">
        <v>511</v>
      </c>
      <c r="D192" t="s">
        <v>558</v>
      </c>
      <c r="E192" s="62" t="s">
        <v>411</v>
      </c>
      <c r="F192" t="str">
        <f>VLOOKUP(BRIGADA[[#This Row],[NOME]],'CADASTRO'!A:K,5,0)</f>
        <v>OPERADOR LOGISTICO II</v>
      </c>
      <c r="G192" s="26">
        <v>45898</v>
      </c>
      <c r="H192" s="38">
        <v>730</v>
      </c>
      <c r="I192" s="6" t="str">
        <f ca="1">IF(BRIGADA[[#This Row],[SITUAÇÃO]]="ATIVO",IF(BRIGADA[[#This Row],[CONDIÇÃO]]="N.A.","N.A.",
IF(BRIGADA[[#This Row],[CONDIÇÃO]]="REPROVADO","REPROVADO",IF(BRIGADA[[#This Row],[CONDIÇÃO]]="RECICLADO","HISTORICO",
IF((G192+H192)&gt;(TODAY()),"NO PRAZO", "VENCIDO")))),"N.A.")</f>
        <v>HISTORICO</v>
      </c>
      <c r="J192" s="14">
        <f>BRIGADA[[#This Row],[TREINADO EM]]+BRIGADA[[#This Row],[VALIDADE]]</f>
        <v>46628</v>
      </c>
      <c r="K192">
        <v>16</v>
      </c>
      <c r="L192" t="s">
        <v>5</v>
      </c>
      <c r="M192" t="str">
        <f>VLOOKUP(BRIGADA[[#This Row],[NOME]],'CADASTRO'!A:K,6,0)</f>
        <v>ATIVO</v>
      </c>
    </row>
    <row r="193" spans="1:13">
      <c r="A193" t="s">
        <v>509</v>
      </c>
      <c r="B193" t="s">
        <v>559</v>
      </c>
      <c r="C193" t="s">
        <v>511</v>
      </c>
      <c r="D193" t="s">
        <v>558</v>
      </c>
      <c r="E193" s="62" t="s">
        <v>411</v>
      </c>
      <c r="F193" t="str">
        <f>VLOOKUP(BRIGADA[[#This Row],[NOME]],'CADASTRO'!A:K,5,0)</f>
        <v>OPERADOR LOGISTICO II</v>
      </c>
      <c r="G193" s="26">
        <v>46263</v>
      </c>
      <c r="H193" s="38">
        <v>730</v>
      </c>
      <c r="I193" s="6" t="str">
        <f ca="1">IF(BRIGADA[[#This Row],[SITUAÇÃO]]="ATIVO",IF(BRIGADA[[#This Row],[CONDIÇÃO]]="N.A.","N.A.",
IF(BRIGADA[[#This Row],[CONDIÇÃO]]="REPROVADO","REPROVADO",IF(BRIGADA[[#This Row],[CONDIÇÃO]]="RECICLADO","HISTORICO",
IF((G193+H193)&gt;(TODAY()),"NO PRAZO", "VENCIDO")))),"N.A.")</f>
        <v>NO PRAZO</v>
      </c>
      <c r="J193" s="14">
        <f>BRIGADA[[#This Row],[TREINADO EM]]+BRIGADA[[#This Row],[VALIDADE]]</f>
        <v>46993</v>
      </c>
      <c r="K193">
        <v>16</v>
      </c>
      <c r="L193" t="s">
        <v>3</v>
      </c>
      <c r="M193" t="str">
        <f>VLOOKUP(BRIGADA[[#This Row],[NOME]],'CADASTRO'!A:K,6,0)</f>
        <v>ATIVO</v>
      </c>
    </row>
    <row r="194" spans="1:13">
      <c r="A194" t="s">
        <v>509</v>
      </c>
      <c r="B194" t="s">
        <v>559</v>
      </c>
      <c r="C194" t="s">
        <v>511</v>
      </c>
      <c r="D194" t="s">
        <v>558</v>
      </c>
      <c r="E194" s="62" t="s">
        <v>33</v>
      </c>
      <c r="F194" t="str">
        <f>VLOOKUP(BRIGADA[[#This Row],[NOME]],'CADASTRO'!A:K,5,0)</f>
        <v>COORDENADOR PRODUCAO</v>
      </c>
      <c r="G194" s="26">
        <v>46263</v>
      </c>
      <c r="H194" s="38">
        <v>730</v>
      </c>
      <c r="I194" s="6" t="str">
        <f ca="1">IF(BRIGADA[[#This Row],[SITUAÇÃO]]="ATIVO",IF(BRIGADA[[#This Row],[CONDIÇÃO]]="N.A.","N.A.",
IF(BRIGADA[[#This Row],[CONDIÇÃO]]="REPROVADO","REPROVADO",IF(BRIGADA[[#This Row],[CONDIÇÃO]]="RECICLADO","HISTORICO",
IF((G194+H194)&gt;(TODAY()),"NO PRAZO", "VENCIDO")))),"N.A.")</f>
        <v>NO PRAZO</v>
      </c>
      <c r="J194" s="14">
        <f>BRIGADA[[#This Row],[TREINADO EM]]+BRIGADA[[#This Row],[VALIDADE]]</f>
        <v>46993</v>
      </c>
      <c r="K194">
        <v>16</v>
      </c>
      <c r="L194" t="s">
        <v>3</v>
      </c>
      <c r="M194" t="str">
        <f>VLOOKUP(BRIGADA[[#This Row],[NOME]],'CADASTRO'!A:K,6,0)</f>
        <v>ATIVO</v>
      </c>
    </row>
    <row r="195" spans="1:13" hidden="1">
      <c r="A195" t="s">
        <v>509</v>
      </c>
      <c r="B195" t="s">
        <v>556</v>
      </c>
      <c r="C195" t="s">
        <v>557</v>
      </c>
      <c r="D195" t="s">
        <v>558</v>
      </c>
      <c r="E195" t="s">
        <v>413</v>
      </c>
      <c r="F195" t="str">
        <f>VLOOKUP(BRIGADA[[#This Row],[NOME]],'CADASTRO'!A:K,5,0)</f>
        <v>ANALISTA PRODUCAO JR</v>
      </c>
      <c r="G195" s="26">
        <v>44342</v>
      </c>
      <c r="H195" s="38">
        <v>730</v>
      </c>
      <c r="I195" s="6" t="str">
        <f ca="1">IF(BRIGADA[[#This Row],[SITUAÇÃO]]="ATIVO",IF(BRIGADA[[#This Row],[CONDIÇÃO]]="N.A.","N.A.",
IF(BRIGADA[[#This Row],[CONDIÇÃO]]="REPROVADO","REPROVADO",IF(BRIGADA[[#This Row],[CONDIÇÃO]]="RECICLADO","HISTORICO",
IF((G195+H195)&gt;(TODAY()),"NO PRAZO", "VENCIDO")))),"N.A.")</f>
        <v>HISTORICO</v>
      </c>
      <c r="J195" s="14">
        <f>BRIGADA[[#This Row],[TREINADO EM]]+BRIGADA[[#This Row],[VALIDADE]]</f>
        <v>45072</v>
      </c>
      <c r="K195">
        <v>8</v>
      </c>
      <c r="L195" t="s">
        <v>5</v>
      </c>
      <c r="M195" t="str">
        <f>VLOOKUP(BRIGADA[[#This Row],[NOME]],'CADASTRO'!A:K,6,0)</f>
        <v>ATIVO</v>
      </c>
    </row>
    <row r="196" spans="1:13" hidden="1">
      <c r="A196" t="s">
        <v>509</v>
      </c>
      <c r="B196" t="s">
        <v>556</v>
      </c>
      <c r="C196" t="s">
        <v>557</v>
      </c>
      <c r="D196" t="s">
        <v>558</v>
      </c>
      <c r="E196" t="s">
        <v>413</v>
      </c>
      <c r="F196" t="str">
        <f>VLOOKUP(BRIGADA[[#This Row],[NOME]],'CADASTRO'!A:K,5,0)</f>
        <v>ANALISTA PRODUCAO JR</v>
      </c>
      <c r="G196" s="26">
        <v>44712</v>
      </c>
      <c r="H196" s="38">
        <v>730</v>
      </c>
      <c r="I196" s="6" t="str">
        <f ca="1">IF(BRIGADA[[#This Row],[SITUAÇÃO]]="ATIVO",IF(BRIGADA[[#This Row],[CONDIÇÃO]]="N.A.","N.A.",
IF(BRIGADA[[#This Row],[CONDIÇÃO]]="REPROVADO","REPROVADO",IF(BRIGADA[[#This Row],[CONDIÇÃO]]="RECICLADO","HISTORICO",
IF((G196+H196)&gt;(TODAY()),"NO PRAZO", "VENCIDO")))),"N.A.")</f>
        <v>HISTORICO</v>
      </c>
      <c r="J196" s="14">
        <f>BRIGADA[[#This Row],[TREINADO EM]]+BRIGADA[[#This Row],[VALIDADE]]</f>
        <v>45442</v>
      </c>
      <c r="K196">
        <v>16</v>
      </c>
      <c r="L196" t="s">
        <v>5</v>
      </c>
      <c r="M196" t="str">
        <f>VLOOKUP(BRIGADA[[#This Row],[NOME]],'CADASTRO'!A:K,6,0)</f>
        <v>ATIVO</v>
      </c>
    </row>
    <row r="197" spans="1:13" hidden="1">
      <c r="A197" t="s">
        <v>509</v>
      </c>
      <c r="B197" t="s">
        <v>559</v>
      </c>
      <c r="C197" t="s">
        <v>560</v>
      </c>
      <c r="D197" t="s">
        <v>558</v>
      </c>
      <c r="E197" t="s">
        <v>413</v>
      </c>
      <c r="F197" t="str">
        <f>VLOOKUP(BRIGADA[[#This Row],[NOME]],'CADASTRO'!A:K,5,0)</f>
        <v>ANALISTA PRODUCAO JR</v>
      </c>
      <c r="G197" s="26">
        <v>45107</v>
      </c>
      <c r="H197" s="38">
        <v>730</v>
      </c>
      <c r="I197" s="6" t="str">
        <f ca="1">IF(BRIGADA[[#This Row],[SITUAÇÃO]]="ATIVO",IF(BRIGADA[[#This Row],[CONDIÇÃO]]="N.A.","N.A.",
IF(BRIGADA[[#This Row],[CONDIÇÃO]]="REPROVADO","REPROVADO",IF(BRIGADA[[#This Row],[CONDIÇÃO]]="RECICLADO","HISTORICO",
IF((G197+H197)&gt;(TODAY()),"NO PRAZO", "VENCIDO")))),"N.A.")</f>
        <v>HISTORICO</v>
      </c>
      <c r="J197" s="14">
        <f>BRIGADA[[#This Row],[TREINADO EM]]+BRIGADA[[#This Row],[VALIDADE]]</f>
        <v>45837</v>
      </c>
      <c r="K197">
        <v>16</v>
      </c>
      <c r="L197" t="s">
        <v>5</v>
      </c>
      <c r="M197" t="str">
        <f>VLOOKUP(BRIGADA[[#This Row],[NOME]],'CADASTRO'!A:K,6,0)</f>
        <v>ATIVO</v>
      </c>
    </row>
    <row r="198" spans="1:13" hidden="1">
      <c r="A198" t="s">
        <v>509</v>
      </c>
      <c r="B198" t="s">
        <v>559</v>
      </c>
      <c r="C198" t="s">
        <v>560</v>
      </c>
      <c r="D198" t="s">
        <v>558</v>
      </c>
      <c r="E198" s="62" t="s">
        <v>413</v>
      </c>
      <c r="F198" t="str">
        <f>VLOOKUP(BRIGADA[[#This Row],[NOME]],'CADASTRO'!A:K,5,0)</f>
        <v>ANALISTA PRODUCAO JR</v>
      </c>
      <c r="G198" s="26">
        <v>45472</v>
      </c>
      <c r="H198" s="38">
        <v>730</v>
      </c>
      <c r="I198" s="6" t="str">
        <f ca="1">IF(BRIGADA[[#This Row],[SITUAÇÃO]]="ATIVO",IF(BRIGADA[[#This Row],[CONDIÇÃO]]="N.A.","N.A.",
IF(BRIGADA[[#This Row],[CONDIÇÃO]]="REPROVADO","REPROVADO",IF(BRIGADA[[#This Row],[CONDIÇÃO]]="RECICLADO","HISTORICO",
IF((G198+H198)&gt;(TODAY()),"NO PRAZO", "VENCIDO")))),"N.A.")</f>
        <v>HISTORICO</v>
      </c>
      <c r="J198" s="14">
        <f>BRIGADA[[#This Row],[TREINADO EM]]+BRIGADA[[#This Row],[VALIDADE]]</f>
        <v>46202</v>
      </c>
      <c r="K198">
        <v>16</v>
      </c>
      <c r="L198" t="s">
        <v>5</v>
      </c>
      <c r="M198" t="str">
        <f>VLOOKUP(BRIGADA[[#This Row],[NOME]],'CADASTRO'!A:K,6,0)</f>
        <v>ATIVO</v>
      </c>
    </row>
    <row r="199" spans="1:13" hidden="1">
      <c r="A199" t="s">
        <v>509</v>
      </c>
      <c r="B199" t="s">
        <v>556</v>
      </c>
      <c r="C199" t="s">
        <v>557</v>
      </c>
      <c r="D199" t="s">
        <v>558</v>
      </c>
      <c r="E199" t="s">
        <v>480</v>
      </c>
      <c r="F199" t="str">
        <f>VLOOKUP(BRIGADA[[#This Row],[NOME]],'CADASTRO'!A:K,5,0)</f>
        <v>ANALISTA PROJETOS PL</v>
      </c>
      <c r="G199" s="26">
        <v>44712</v>
      </c>
      <c r="H199" s="38">
        <v>730</v>
      </c>
      <c r="I199" s="6" t="str">
        <f ca="1">IF(BRIGADA[[#This Row],[SITUAÇÃO]]="ATIVO",IF(BRIGADA[[#This Row],[CONDIÇÃO]]="N.A.","N.A.",
IF(BRIGADA[[#This Row],[CONDIÇÃO]]="REPROVADO","REPROVADO",IF(BRIGADA[[#This Row],[CONDIÇÃO]]="RECICLADO","HISTORICO",
IF((G199+H199)&gt;(TODAY()),"NO PRAZO", "VENCIDO")))),"N.A.")</f>
        <v>N.A.</v>
      </c>
      <c r="J199" s="14">
        <f>BRIGADA[[#This Row],[TREINADO EM]]+BRIGADA[[#This Row],[VALIDADE]]</f>
        <v>45442</v>
      </c>
      <c r="K199">
        <v>16</v>
      </c>
      <c r="L199" t="s">
        <v>5</v>
      </c>
      <c r="M199" t="str">
        <f>VLOOKUP(BRIGADA[[#This Row],[NOME]],'CADASTRO'!A:K,6,0)</f>
        <v>TRANSFERIDO</v>
      </c>
    </row>
    <row r="200" spans="1:13" hidden="1">
      <c r="A200" t="s">
        <v>509</v>
      </c>
      <c r="B200" t="s">
        <v>559</v>
      </c>
      <c r="C200" t="s">
        <v>560</v>
      </c>
      <c r="D200" t="s">
        <v>558</v>
      </c>
      <c r="E200" t="s">
        <v>480</v>
      </c>
      <c r="F200" t="str">
        <f>VLOOKUP(BRIGADA[[#This Row],[NOME]],'CADASTRO'!A:K,5,0)</f>
        <v>ANALISTA PROJETOS PL</v>
      </c>
      <c r="G200" s="26">
        <v>45107</v>
      </c>
      <c r="H200" s="38">
        <v>730</v>
      </c>
      <c r="I200" s="6" t="str">
        <f ca="1">IF(BRIGADA[[#This Row],[SITUAÇÃO]]="ATIVO",IF(BRIGADA[[#This Row],[CONDIÇÃO]]="N.A.","N.A.",
IF(BRIGADA[[#This Row],[CONDIÇÃO]]="REPROVADO","REPROVADO",IF(BRIGADA[[#This Row],[CONDIÇÃO]]="RECICLADO","HISTORICO",
IF((G200+H200)&gt;(TODAY()),"NO PRAZO", "VENCIDO")))),"N.A.")</f>
        <v>N.A.</v>
      </c>
      <c r="J200" s="14">
        <f>BRIGADA[[#This Row],[TREINADO EM]]+BRIGADA[[#This Row],[VALIDADE]]</f>
        <v>45837</v>
      </c>
      <c r="K200">
        <v>16</v>
      </c>
      <c r="L200" t="s">
        <v>5</v>
      </c>
      <c r="M200" t="str">
        <f>VLOOKUP(BRIGADA[[#This Row],[NOME]],'CADASTRO'!A:K,6,0)</f>
        <v>TRANSFERIDO</v>
      </c>
    </row>
    <row r="201" spans="1:13" hidden="1">
      <c r="A201" t="s">
        <v>509</v>
      </c>
      <c r="B201" t="s">
        <v>559</v>
      </c>
      <c r="C201" t="s">
        <v>560</v>
      </c>
      <c r="D201" t="s">
        <v>558</v>
      </c>
      <c r="E201" s="62" t="s">
        <v>480</v>
      </c>
      <c r="F201" t="str">
        <f>VLOOKUP(BRIGADA[[#This Row],[NOME]],'CADASTRO'!A:K,5,0)</f>
        <v>ANALISTA PROJETOS PL</v>
      </c>
      <c r="G201" s="26">
        <v>45472</v>
      </c>
      <c r="H201" s="38">
        <v>730</v>
      </c>
      <c r="I201" s="6" t="str">
        <f ca="1">IF(BRIGADA[[#This Row],[SITUAÇÃO]]="ATIVO",IF(BRIGADA[[#This Row],[CONDIÇÃO]]="N.A.","N.A.",
IF(BRIGADA[[#This Row],[CONDIÇÃO]]="REPROVADO","REPROVADO",IF(BRIGADA[[#This Row],[CONDIÇÃO]]="RECICLADO","HISTORICO",
IF((G201+H201)&gt;(TODAY()),"NO PRAZO", "VENCIDO")))),"N.A.")</f>
        <v>N.A.</v>
      </c>
      <c r="J201" s="14">
        <f>BRIGADA[[#This Row],[TREINADO EM]]+BRIGADA[[#This Row],[VALIDADE]]</f>
        <v>46202</v>
      </c>
      <c r="K201">
        <v>16</v>
      </c>
      <c r="L201" t="s">
        <v>3</v>
      </c>
      <c r="M201" t="str">
        <f>VLOOKUP(BRIGADA[[#This Row],[NOME]],'CADASTRO'!A:K,6,0)</f>
        <v>TRANSFERIDO</v>
      </c>
    </row>
    <row r="202" spans="1:13" hidden="1">
      <c r="A202" t="s">
        <v>509</v>
      </c>
      <c r="B202" t="s">
        <v>559</v>
      </c>
      <c r="C202" t="s">
        <v>511</v>
      </c>
      <c r="D202" t="s">
        <v>558</v>
      </c>
      <c r="E202" t="s">
        <v>132</v>
      </c>
      <c r="F202" t="str">
        <f>VLOOKUP(BRIGADA[[#This Row],[NOME]],'CADASTRO'!A:K,5,0)</f>
        <v>ANALISTA CONTROLE QUALIDADE JR</v>
      </c>
      <c r="G202" s="26">
        <v>45898</v>
      </c>
      <c r="H202" s="38">
        <v>730</v>
      </c>
      <c r="I202" s="6" t="str">
        <f ca="1">IF(BRIGADA[[#This Row],[SITUAÇÃO]]="ATIVO",IF(BRIGADA[[#This Row],[CONDIÇÃO]]="N.A.","N.A.",
IF(BRIGADA[[#This Row],[CONDIÇÃO]]="REPROVADO","REPROVADO",IF(BRIGADA[[#This Row],[CONDIÇÃO]]="RECICLADO","HISTORICO",
IF((G202+H202)&gt;(TODAY()),"NO PRAZO", "VENCIDO")))),"N.A.")</f>
        <v>N.A.</v>
      </c>
      <c r="J202" s="14">
        <f>BRIGADA[[#This Row],[TREINADO EM]]+BRIGADA[[#This Row],[VALIDADE]]</f>
        <v>46628</v>
      </c>
      <c r="K202">
        <v>16</v>
      </c>
      <c r="L202" t="s">
        <v>1</v>
      </c>
      <c r="M202" t="str">
        <f>VLOOKUP(BRIGADA[[#This Row],[NOME]],'CADASTRO'!A:K,6,0)</f>
        <v>DESLIGADO</v>
      </c>
    </row>
    <row r="203" spans="1:13" hidden="1">
      <c r="A203" t="s">
        <v>509</v>
      </c>
      <c r="B203" t="s">
        <v>556</v>
      </c>
      <c r="C203" t="s">
        <v>557</v>
      </c>
      <c r="D203" t="s">
        <v>558</v>
      </c>
      <c r="E203" t="s">
        <v>416</v>
      </c>
      <c r="F203" t="str">
        <f>VLOOKUP(BRIGADA[[#This Row],[NOME]],'CADASTRO'!A:K,5,0)</f>
        <v>ENCARREGADO EXPEDICAO</v>
      </c>
      <c r="G203" s="26">
        <v>44342</v>
      </c>
      <c r="H203" s="38">
        <v>730</v>
      </c>
      <c r="I203" s="6" t="str">
        <f ca="1">IF(BRIGADA[[#This Row],[SITUAÇÃO]]="ATIVO",IF(BRIGADA[[#This Row],[CONDIÇÃO]]="N.A.","N.A.",
IF(BRIGADA[[#This Row],[CONDIÇÃO]]="REPROVADO","REPROVADO",IF(BRIGADA[[#This Row],[CONDIÇÃO]]="RECICLADO","HISTORICO",
IF((G203+H203)&gt;(TODAY()),"NO PRAZO", "VENCIDO")))),"N.A.")</f>
        <v>HISTORICO</v>
      </c>
      <c r="J203" s="14">
        <f>BRIGADA[[#This Row],[TREINADO EM]]+BRIGADA[[#This Row],[VALIDADE]]</f>
        <v>45072</v>
      </c>
      <c r="K203">
        <v>8</v>
      </c>
      <c r="L203" t="s">
        <v>5</v>
      </c>
      <c r="M203" t="str">
        <f>VLOOKUP(BRIGADA[[#This Row],[NOME]],'CADASTRO'!A:K,6,0)</f>
        <v>ATIVO</v>
      </c>
    </row>
    <row r="204" spans="1:13" hidden="1">
      <c r="A204" t="s">
        <v>509</v>
      </c>
      <c r="B204" t="s">
        <v>556</v>
      </c>
      <c r="C204" t="s">
        <v>557</v>
      </c>
      <c r="D204" t="s">
        <v>558</v>
      </c>
      <c r="E204" t="s">
        <v>416</v>
      </c>
      <c r="F204" t="str">
        <f>VLOOKUP(BRIGADA[[#This Row],[NOME]],'CADASTRO'!A:K,5,0)</f>
        <v>ENCARREGADO EXPEDICAO</v>
      </c>
      <c r="G204" s="26">
        <v>44719</v>
      </c>
      <c r="H204" s="38">
        <v>730</v>
      </c>
      <c r="I204" s="9" t="str">
        <f ca="1">IF(BRIGADA[[#This Row],[SITUAÇÃO]]="ATIVO",IF(BRIGADA[[#This Row],[CONDIÇÃO]]="N.A.","N.A.",
IF(BRIGADA[[#This Row],[CONDIÇÃO]]="REPROVADO","REPROVADO",IF(BRIGADA[[#This Row],[CONDIÇÃO]]="RECICLADO","HISTORICO",
IF((G204+H204)&gt;(TODAY()),"NO PRAZO", "VENCIDO")))),"N.A.")</f>
        <v>HISTORICO</v>
      </c>
      <c r="J204" s="14">
        <f>BRIGADA[[#This Row],[TREINADO EM]]+BRIGADA[[#This Row],[VALIDADE]]</f>
        <v>45449</v>
      </c>
      <c r="K204">
        <v>16</v>
      </c>
      <c r="L204" t="s">
        <v>5</v>
      </c>
      <c r="M204" t="str">
        <f>VLOOKUP(BRIGADA[[#This Row],[NOME]],'CADASTRO'!A:K,6,0)</f>
        <v>ATIVO</v>
      </c>
    </row>
    <row r="205" spans="1:13" hidden="1">
      <c r="A205" t="s">
        <v>509</v>
      </c>
      <c r="B205" t="s">
        <v>559</v>
      </c>
      <c r="C205" t="s">
        <v>560</v>
      </c>
      <c r="D205" t="s">
        <v>558</v>
      </c>
      <c r="E205" t="s">
        <v>416</v>
      </c>
      <c r="F205" t="str">
        <f>VLOOKUP(BRIGADA[[#This Row],[NOME]],'CADASTRO'!A:K,5,0)</f>
        <v>ENCARREGADO EXPEDICAO</v>
      </c>
      <c r="G205" s="26">
        <v>45107</v>
      </c>
      <c r="H205" s="38">
        <v>730</v>
      </c>
      <c r="I205" s="9" t="str">
        <f ca="1">IF(BRIGADA[[#This Row],[SITUAÇÃO]]="ATIVO",IF(BRIGADA[[#This Row],[CONDIÇÃO]]="N.A.","N.A.",
IF(BRIGADA[[#This Row],[CONDIÇÃO]]="REPROVADO","REPROVADO",IF(BRIGADA[[#This Row],[CONDIÇÃO]]="RECICLADO","HISTORICO",
IF((G205+H205)&gt;(TODAY()),"NO PRAZO", "VENCIDO")))),"N.A.")</f>
        <v>HISTORICO</v>
      </c>
      <c r="J205" s="14">
        <f>BRIGADA[[#This Row],[TREINADO EM]]+BRIGADA[[#This Row],[VALIDADE]]</f>
        <v>45837</v>
      </c>
      <c r="K205">
        <v>16</v>
      </c>
      <c r="L205" t="s">
        <v>5</v>
      </c>
      <c r="M205" t="str">
        <f>VLOOKUP(BRIGADA[[#This Row],[NOME]],'CADASTRO'!A:K,6,0)</f>
        <v>ATIVO</v>
      </c>
    </row>
    <row r="206" spans="1:13" hidden="1">
      <c r="A206" t="s">
        <v>509</v>
      </c>
      <c r="B206" t="s">
        <v>559</v>
      </c>
      <c r="C206" t="s">
        <v>560</v>
      </c>
      <c r="D206" t="s">
        <v>558</v>
      </c>
      <c r="E206" s="62" t="s">
        <v>416</v>
      </c>
      <c r="F206" t="str">
        <f>VLOOKUP(BRIGADA[[#This Row],[NOME]],'CADASTRO'!A:K,5,0)</f>
        <v>ENCARREGADO EXPEDICAO</v>
      </c>
      <c r="G206" s="41">
        <v>45472</v>
      </c>
      <c r="H206" s="38">
        <v>730</v>
      </c>
      <c r="I206" s="42" t="str">
        <f ca="1">IF(BRIGADA[[#This Row],[SITUAÇÃO]]="ATIVO",IF(BRIGADA[[#This Row],[CONDIÇÃO]]="N.A.","N.A.",
IF(BRIGADA[[#This Row],[CONDIÇÃO]]="REPROVADO","REPROVADO",IF(BRIGADA[[#This Row],[CONDIÇÃO]]="RECICLADO","HISTORICO",
IF((G206+H206)&gt;(TODAY()),"NO PRAZO", "VENCIDO")))),"N.A.")</f>
        <v>HISTORICO</v>
      </c>
      <c r="J206" s="14">
        <f>BRIGADA[[#This Row],[TREINADO EM]]+BRIGADA[[#This Row],[VALIDADE]]</f>
        <v>46202</v>
      </c>
      <c r="K206">
        <v>16</v>
      </c>
      <c r="L206" t="s">
        <v>5</v>
      </c>
      <c r="M206" t="str">
        <f>VLOOKUP(BRIGADA[[#This Row],[NOME]],'CADASTRO'!A:K,6,0)</f>
        <v>ATIVO</v>
      </c>
    </row>
    <row r="207" spans="1:13" hidden="1">
      <c r="A207" t="s">
        <v>509</v>
      </c>
      <c r="B207" t="s">
        <v>559</v>
      </c>
      <c r="C207" t="s">
        <v>511</v>
      </c>
      <c r="D207" t="s">
        <v>558</v>
      </c>
      <c r="E207" s="62" t="s">
        <v>416</v>
      </c>
      <c r="F207" t="str">
        <f>VLOOKUP(BRIGADA[[#This Row],[NOME]],'CADASTRO'!A:K,5,0)</f>
        <v>ENCARREGADO EXPEDICAO</v>
      </c>
      <c r="G207" s="41">
        <v>45898</v>
      </c>
      <c r="H207" s="38">
        <v>730</v>
      </c>
      <c r="I207" s="42" t="str">
        <f ca="1">IF(BRIGADA[[#This Row],[SITUAÇÃO]]="ATIVO",IF(BRIGADA[[#This Row],[CONDIÇÃO]]="N.A.","N.A.",
IF(BRIGADA[[#This Row],[CONDIÇÃO]]="REPROVADO","REPROVADO",IF(BRIGADA[[#This Row],[CONDIÇÃO]]="RECICLADO","HISTORICO",
IF((G207+H207)&gt;(TODAY()),"NO PRAZO", "VENCIDO")))),"N.A.")</f>
        <v>HISTORICO</v>
      </c>
      <c r="J207" s="14">
        <f>BRIGADA[[#This Row],[TREINADO EM]]+BRIGADA[[#This Row],[VALIDADE]]</f>
        <v>46628</v>
      </c>
      <c r="K207">
        <v>16</v>
      </c>
      <c r="L207" t="s">
        <v>5</v>
      </c>
      <c r="M207" t="str">
        <f>VLOOKUP(BRIGADA[[#This Row],[NOME]],'CADASTRO'!A:K,6,0)</f>
        <v>ATIVO</v>
      </c>
    </row>
    <row r="208" spans="1:13">
      <c r="A208" t="s">
        <v>509</v>
      </c>
      <c r="B208" t="s">
        <v>559</v>
      </c>
      <c r="C208" t="s">
        <v>511</v>
      </c>
      <c r="D208" t="s">
        <v>558</v>
      </c>
      <c r="E208" s="62" t="s">
        <v>416</v>
      </c>
      <c r="F208" t="str">
        <f>VLOOKUP(BRIGADA[[#This Row],[NOME]],'CADASTRO'!A:K,5,0)</f>
        <v>ENCARREGADO EXPEDICAO</v>
      </c>
      <c r="G208" s="41">
        <v>46263</v>
      </c>
      <c r="H208" s="38">
        <v>730</v>
      </c>
      <c r="I208" s="42" t="str">
        <f ca="1">IF(BRIGADA[[#This Row],[SITUAÇÃO]]="ATIVO",IF(BRIGADA[[#This Row],[CONDIÇÃO]]="N.A.","N.A.",
IF(BRIGADA[[#This Row],[CONDIÇÃO]]="REPROVADO","REPROVADO",IF(BRIGADA[[#This Row],[CONDIÇÃO]]="RECICLADO","HISTORICO",
IF((G208+H208)&gt;(TODAY()),"NO PRAZO", "VENCIDO")))),"N.A.")</f>
        <v>NO PRAZO</v>
      </c>
      <c r="J208" s="14">
        <f>BRIGADA[[#This Row],[TREINADO EM]]+BRIGADA[[#This Row],[VALIDADE]]</f>
        <v>46993</v>
      </c>
      <c r="K208">
        <v>16</v>
      </c>
      <c r="L208" t="s">
        <v>3</v>
      </c>
      <c r="M208" t="str">
        <f>VLOOKUP(BRIGADA[[#This Row],[NOME]],'CADASTRO'!A:K,6,0)</f>
        <v>ATIVO</v>
      </c>
    </row>
    <row r="209" spans="1:13" hidden="1">
      <c r="A209" t="s">
        <v>509</v>
      </c>
      <c r="B209" t="s">
        <v>559</v>
      </c>
      <c r="C209" t="s">
        <v>511</v>
      </c>
      <c r="D209" t="s">
        <v>558</v>
      </c>
      <c r="E209" t="s">
        <v>131</v>
      </c>
      <c r="F209" t="str">
        <f>VLOOKUP(BRIGADA[[#This Row],[NOME]],'CADASTRO'!A:K,5,0)</f>
        <v>AUXILIAR INDUSTRIAL</v>
      </c>
      <c r="G209" s="41">
        <v>45898</v>
      </c>
      <c r="H209" s="38">
        <v>730</v>
      </c>
      <c r="I209" s="42" t="str">
        <f ca="1">IF(BRIGADA[[#This Row],[SITUAÇÃO]]="ATIVO",IF(BRIGADA[[#This Row],[CONDIÇÃO]]="N.A.","N.A.",
IF(BRIGADA[[#This Row],[CONDIÇÃO]]="REPROVADO","REPROVADO",IF(BRIGADA[[#This Row],[CONDIÇÃO]]="RECICLADO","HISTORICO",
IF((G209+H209)&gt;(TODAY()),"NO PRAZO", "VENCIDO")))),"N.A.")</f>
        <v>N.A.</v>
      </c>
      <c r="J209" s="14">
        <f>BRIGADA[[#This Row],[TREINADO EM]]+BRIGADA[[#This Row],[VALIDADE]]</f>
        <v>46628</v>
      </c>
      <c r="K209">
        <v>16</v>
      </c>
      <c r="L209" t="s">
        <v>3</v>
      </c>
      <c r="M209" t="str">
        <f>VLOOKUP(BRIGADA[[#This Row],[NOME]],'CADASTRO'!A:K,6,0)</f>
        <v>DESLIGADO</v>
      </c>
    </row>
    <row r="210" spans="1:13" hidden="1">
      <c r="A210" t="s">
        <v>509</v>
      </c>
      <c r="B210" t="s">
        <v>559</v>
      </c>
      <c r="C210" t="s">
        <v>511</v>
      </c>
      <c r="D210" t="s">
        <v>558</v>
      </c>
      <c r="E210" t="s">
        <v>126</v>
      </c>
      <c r="F210" t="str">
        <f>VLOOKUP(BRIGADA[[#This Row],[NOME]],'CADASTRO'!A:K,5,0)</f>
        <v>ESTAGIARIO</v>
      </c>
      <c r="G210" s="41">
        <v>45898</v>
      </c>
      <c r="H210" s="38">
        <v>730</v>
      </c>
      <c r="I210" s="42" t="str">
        <f ca="1">IF(BRIGADA[[#This Row],[SITUAÇÃO]]="ATIVO",IF(BRIGADA[[#This Row],[CONDIÇÃO]]="N.A.","N.A.",
IF(BRIGADA[[#This Row],[CONDIÇÃO]]="REPROVADO","REPROVADO",IF(BRIGADA[[#This Row],[CONDIÇÃO]]="RECICLADO","HISTORICO",
IF((G210+H210)&gt;(TODAY()),"NO PRAZO", "VENCIDO")))),"N.A.")</f>
        <v>N.A.</v>
      </c>
      <c r="J210" s="14">
        <f>BRIGADA[[#This Row],[TREINADO EM]]+BRIGADA[[#This Row],[VALIDADE]]</f>
        <v>46628</v>
      </c>
      <c r="K210">
        <v>16</v>
      </c>
      <c r="L210" t="s">
        <v>1</v>
      </c>
      <c r="M210" t="str">
        <f>VLOOKUP(BRIGADA[[#This Row],[NOME]],'CADASTRO'!A:K,6,0)</f>
        <v>DESLIGADO</v>
      </c>
    </row>
    <row r="211" spans="1:13">
      <c r="A211" t="s">
        <v>509</v>
      </c>
      <c r="B211" t="s">
        <v>559</v>
      </c>
      <c r="C211" t="s">
        <v>511</v>
      </c>
      <c r="D211" t="s">
        <v>558</v>
      </c>
      <c r="E211" s="62" t="s">
        <v>423</v>
      </c>
      <c r="F211" t="str">
        <f>VLOOKUP(BRIGADA[[#This Row],[NOME]],'CADASTRO'!A:K,5,0)</f>
        <v>AUXILIAR INDUSTRIAL</v>
      </c>
      <c r="G211" s="41">
        <v>46263</v>
      </c>
      <c r="H211" s="38">
        <v>730</v>
      </c>
      <c r="I211" s="42" t="str">
        <f ca="1">IF(BRIGADA[[#This Row],[SITUAÇÃO]]="ATIVO",IF(BRIGADA[[#This Row],[CONDIÇÃO]]="N.A.","N.A.",
IF(BRIGADA[[#This Row],[CONDIÇÃO]]="REPROVADO","REPROVADO",IF(BRIGADA[[#This Row],[CONDIÇÃO]]="RECICLADO","HISTORICO",
IF((G211+H211)&gt;(TODAY()),"NO PRAZO", "VENCIDO")))),"N.A.")</f>
        <v>NO PRAZO</v>
      </c>
      <c r="J211" s="14">
        <f>BRIGADA[[#This Row],[TREINADO EM]]+BRIGADA[[#This Row],[VALIDADE]]</f>
        <v>46993</v>
      </c>
      <c r="K211">
        <v>16</v>
      </c>
      <c r="L211" t="s">
        <v>3</v>
      </c>
      <c r="M211" t="str">
        <f>VLOOKUP(BRIGADA[[#This Row],[NOME]],'CADASTRO'!A:K,6,0)</f>
        <v>ATIVO</v>
      </c>
    </row>
    <row r="212" spans="1:13" hidden="1">
      <c r="A212" t="s">
        <v>509</v>
      </c>
      <c r="B212" t="s">
        <v>556</v>
      </c>
      <c r="C212" t="s">
        <v>557</v>
      </c>
      <c r="D212" t="s">
        <v>558</v>
      </c>
      <c r="E212" t="s">
        <v>119</v>
      </c>
      <c r="F212" t="str">
        <f>VLOOKUP(BRIGADA[[#This Row],[NOME]],'CADASTRO'!A:K,5,0)</f>
        <v>TECNICO SEGURANCA TRABALHO</v>
      </c>
      <c r="G212" s="41">
        <v>44343</v>
      </c>
      <c r="H212" s="38">
        <v>730</v>
      </c>
      <c r="I212" s="42" t="str">
        <f ca="1">IF(BRIGADA[[#This Row],[SITUAÇÃO]]="ATIVO",IF(BRIGADA[[#This Row],[CONDIÇÃO]]="N.A.","N.A.",
IF(BRIGADA[[#This Row],[CONDIÇÃO]]="REPROVADO","REPROVADO",IF(BRIGADA[[#This Row],[CONDIÇÃO]]="RECICLADO","HISTORICO",
IF((G212+H212)&gt;(TODAY()),"NO PRAZO", "VENCIDO")))),"N.A.")</f>
        <v>N.A.</v>
      </c>
      <c r="J212" s="14">
        <f>BRIGADA[[#This Row],[TREINADO EM]]+BRIGADA[[#This Row],[VALIDADE]]</f>
        <v>45073</v>
      </c>
      <c r="K212">
        <v>8</v>
      </c>
      <c r="L212" t="s">
        <v>1</v>
      </c>
      <c r="M212" t="str">
        <f>VLOOKUP(BRIGADA[[#This Row],[NOME]],'CADASTRO'!A:K,6,0)</f>
        <v>DESLIGADO</v>
      </c>
    </row>
    <row r="213" spans="1:13" hidden="1">
      <c r="A213" t="s">
        <v>509</v>
      </c>
      <c r="B213" t="s">
        <v>559</v>
      </c>
      <c r="C213" t="s">
        <v>560</v>
      </c>
      <c r="D213" t="s">
        <v>558</v>
      </c>
      <c r="E213" s="62" t="s">
        <v>424</v>
      </c>
      <c r="F213" t="str">
        <f>VLOOKUP(BRIGADA[[#This Row],[NOME]],'CADASTRO'!A:K,5,0)</f>
        <v>OPERADOR INDUSTRIAL III</v>
      </c>
      <c r="G213" s="41">
        <v>45472</v>
      </c>
      <c r="H213" s="38">
        <v>730</v>
      </c>
      <c r="I213" s="42" t="str">
        <f ca="1">IF(BRIGADA[[#This Row],[SITUAÇÃO]]="ATIVO",IF(BRIGADA[[#This Row],[CONDIÇÃO]]="N.A.","N.A.",
IF(BRIGADA[[#This Row],[CONDIÇÃO]]="REPROVADO","REPROVADO",IF(BRIGADA[[#This Row],[CONDIÇÃO]]="RECICLADO","HISTORICO",
IF((G213+H213)&gt;(TODAY()),"NO PRAZO", "VENCIDO")))),"N.A.")</f>
        <v>HISTORICO</v>
      </c>
      <c r="J213" s="14">
        <f>BRIGADA[[#This Row],[TREINADO EM]]+BRIGADA[[#This Row],[VALIDADE]]</f>
        <v>46202</v>
      </c>
      <c r="K213">
        <v>16</v>
      </c>
      <c r="L213" t="s">
        <v>5</v>
      </c>
      <c r="M213" t="str">
        <f>VLOOKUP(BRIGADA[[#This Row],[NOME]],'CADASTRO'!A:K,6,0)</f>
        <v>ATIVO</v>
      </c>
    </row>
    <row r="214" spans="1:13">
      <c r="A214" t="s">
        <v>509</v>
      </c>
      <c r="B214" t="s">
        <v>559</v>
      </c>
      <c r="C214" t="s">
        <v>511</v>
      </c>
      <c r="D214" t="s">
        <v>558</v>
      </c>
      <c r="E214" s="62" t="s">
        <v>424</v>
      </c>
      <c r="F214" t="str">
        <f>VLOOKUP(BRIGADA[[#This Row],[NOME]],'CADASTRO'!A:K,5,0)</f>
        <v>OPERADOR INDUSTRIAL III</v>
      </c>
      <c r="G214" s="41">
        <v>45898</v>
      </c>
      <c r="H214" s="38">
        <v>730</v>
      </c>
      <c r="I214" s="42" t="str">
        <f ca="1">IF(BRIGADA[[#This Row],[SITUAÇÃO]]="ATIVO",IF(BRIGADA[[#This Row],[CONDIÇÃO]]="N.A.","N.A.",
IF(BRIGADA[[#This Row],[CONDIÇÃO]]="REPROVADO","REPROVADO",IF(BRIGADA[[#This Row],[CONDIÇÃO]]="RECICLADO","HISTORICO",
IF((G214+H214)&gt;(TODAY()),"NO PRAZO", "VENCIDO")))),"N.A.")</f>
        <v>NO PRAZO</v>
      </c>
      <c r="J214" s="14">
        <f>BRIGADA[[#This Row],[TREINADO EM]]+BRIGADA[[#This Row],[VALIDADE]]</f>
        <v>46628</v>
      </c>
      <c r="K214">
        <v>16</v>
      </c>
      <c r="L214" t="s">
        <v>3</v>
      </c>
      <c r="M214" t="str">
        <f>VLOOKUP(BRIGADA[[#This Row],[NOME]],'CADASTRO'!A:K,6,0)</f>
        <v>ATIVO</v>
      </c>
    </row>
    <row r="215" spans="1:13">
      <c r="A215" t="s">
        <v>509</v>
      </c>
      <c r="B215" t="s">
        <v>559</v>
      </c>
      <c r="C215" t="s">
        <v>511</v>
      </c>
      <c r="D215" t="s">
        <v>558</v>
      </c>
      <c r="E215" s="62" t="s">
        <v>488</v>
      </c>
      <c r="F215" t="str">
        <f>VLOOKUP(BRIGADA[[#This Row],[NOME]],'CADASTRO'!A:K,5,0)</f>
        <v>TECNICO ELETRONICO II</v>
      </c>
      <c r="G215" s="41">
        <v>46263</v>
      </c>
      <c r="H215" s="38">
        <v>730</v>
      </c>
      <c r="I215" s="42" t="str">
        <f ca="1">IF(BRIGADA[[#This Row],[SITUAÇÃO]]="ATIVO",IF(BRIGADA[[#This Row],[CONDIÇÃO]]="N.A.","N.A.",
IF(BRIGADA[[#This Row],[CONDIÇÃO]]="REPROVADO","REPROVADO",IF(BRIGADA[[#This Row],[CONDIÇÃO]]="RECICLADO","HISTORICO",
IF((G215+H215)&gt;(TODAY()),"NO PRAZO", "VENCIDO")))),"N.A.")</f>
        <v>NO PRAZO</v>
      </c>
      <c r="J215" s="14">
        <f>BRIGADA[[#This Row],[TREINADO EM]]+BRIGADA[[#This Row],[VALIDADE]]</f>
        <v>46993</v>
      </c>
      <c r="K215">
        <v>16</v>
      </c>
      <c r="L215" t="s">
        <v>3</v>
      </c>
      <c r="M215" t="str">
        <f>VLOOKUP(BRIGADA[[#This Row],[NOME]],'CADASTRO'!A:K,6,0)</f>
        <v>ATIVO</v>
      </c>
    </row>
    <row r="216" spans="1:13" hidden="1">
      <c r="A216" t="s">
        <v>509</v>
      </c>
      <c r="B216" t="s">
        <v>556</v>
      </c>
      <c r="C216" t="s">
        <v>557</v>
      </c>
      <c r="D216" t="s">
        <v>558</v>
      </c>
      <c r="E216" t="s">
        <v>425</v>
      </c>
      <c r="F216" t="str">
        <f>VLOOKUP(BRIGADA[[#This Row],[NOME]],'CADASTRO'!A:K,5,0)</f>
        <v>ANALISTA LOGISTICA JR</v>
      </c>
      <c r="G216" s="41">
        <v>44342</v>
      </c>
      <c r="H216" s="38">
        <v>730</v>
      </c>
      <c r="I216" s="42" t="str">
        <f ca="1">IF(BRIGADA[[#This Row],[SITUAÇÃO]]="ATIVO",IF(BRIGADA[[#This Row],[CONDIÇÃO]]="N.A.","N.A.",
IF(BRIGADA[[#This Row],[CONDIÇÃO]]="REPROVADO","REPROVADO",IF(BRIGADA[[#This Row],[CONDIÇÃO]]="RECICLADO","HISTORICO",
IF((G216+H216)&gt;(TODAY()),"NO PRAZO", "VENCIDO")))),"N.A.")</f>
        <v>HISTORICO</v>
      </c>
      <c r="J216" s="14">
        <f>BRIGADA[[#This Row],[TREINADO EM]]+BRIGADA[[#This Row],[VALIDADE]]</f>
        <v>45072</v>
      </c>
      <c r="K216">
        <v>8</v>
      </c>
      <c r="L216" t="s">
        <v>5</v>
      </c>
      <c r="M216" t="str">
        <f>VLOOKUP(BRIGADA[[#This Row],[NOME]],'CADASTRO'!A:K,6,0)</f>
        <v>ATIVO</v>
      </c>
    </row>
    <row r="217" spans="1:13" hidden="1">
      <c r="A217" t="s">
        <v>509</v>
      </c>
      <c r="B217" t="s">
        <v>556</v>
      </c>
      <c r="C217" t="s">
        <v>557</v>
      </c>
      <c r="D217" t="s">
        <v>558</v>
      </c>
      <c r="E217" t="s">
        <v>425</v>
      </c>
      <c r="F217" t="str">
        <f>VLOOKUP(BRIGADA[[#This Row],[NOME]],'CADASTRO'!A:K,5,0)</f>
        <v>ANALISTA LOGISTICA JR</v>
      </c>
      <c r="G217" s="41">
        <v>44712</v>
      </c>
      <c r="H217" s="38">
        <v>730</v>
      </c>
      <c r="I217" s="42" t="str">
        <f ca="1">IF(BRIGADA[[#This Row],[SITUAÇÃO]]="ATIVO",IF(BRIGADA[[#This Row],[CONDIÇÃO]]="N.A.","N.A.",
IF(BRIGADA[[#This Row],[CONDIÇÃO]]="REPROVADO","REPROVADO",IF(BRIGADA[[#This Row],[CONDIÇÃO]]="RECICLADO","HISTORICO",
IF((G217+H217)&gt;(TODAY()),"NO PRAZO", "VENCIDO")))),"N.A.")</f>
        <v>HISTORICO</v>
      </c>
      <c r="J217" s="14">
        <f>BRIGADA[[#This Row],[TREINADO EM]]+BRIGADA[[#This Row],[VALIDADE]]</f>
        <v>45442</v>
      </c>
      <c r="K217">
        <v>16</v>
      </c>
      <c r="L217" t="s">
        <v>5</v>
      </c>
      <c r="M217" t="str">
        <f>VLOOKUP(BRIGADA[[#This Row],[NOME]],'CADASTRO'!A:K,6,0)</f>
        <v>ATIVO</v>
      </c>
    </row>
    <row r="218" spans="1:13" hidden="1">
      <c r="A218" t="s">
        <v>509</v>
      </c>
      <c r="B218" t="s">
        <v>559</v>
      </c>
      <c r="C218" t="s">
        <v>560</v>
      </c>
      <c r="D218" t="s">
        <v>558</v>
      </c>
      <c r="E218" t="s">
        <v>425</v>
      </c>
      <c r="F218" t="str">
        <f>VLOOKUP(BRIGADA[[#This Row],[NOME]],'CADASTRO'!A:K,5,0)</f>
        <v>ANALISTA LOGISTICA JR</v>
      </c>
      <c r="G218" s="41">
        <v>45107</v>
      </c>
      <c r="H218" s="38">
        <v>730</v>
      </c>
      <c r="I218" s="42" t="str">
        <f ca="1">IF(BRIGADA[[#This Row],[SITUAÇÃO]]="ATIVO",IF(BRIGADA[[#This Row],[CONDIÇÃO]]="N.A.","N.A.",
IF(BRIGADA[[#This Row],[CONDIÇÃO]]="REPROVADO","REPROVADO",IF(BRIGADA[[#This Row],[CONDIÇÃO]]="RECICLADO","HISTORICO",
IF((G218+H218)&gt;(TODAY()),"NO PRAZO", "VENCIDO")))),"N.A.")</f>
        <v>HISTORICO</v>
      </c>
      <c r="J218" s="14">
        <f>BRIGADA[[#This Row],[TREINADO EM]]+BRIGADA[[#This Row],[VALIDADE]]</f>
        <v>45837</v>
      </c>
      <c r="K218">
        <v>16</v>
      </c>
      <c r="L218" t="s">
        <v>5</v>
      </c>
      <c r="M218" t="str">
        <f>VLOOKUP(BRIGADA[[#This Row],[NOME]],'CADASTRO'!A:K,6,0)</f>
        <v>ATIVO</v>
      </c>
    </row>
    <row r="219" spans="1:13" hidden="1">
      <c r="A219" t="s">
        <v>509</v>
      </c>
      <c r="B219" t="s">
        <v>559</v>
      </c>
      <c r="C219" t="s">
        <v>560</v>
      </c>
      <c r="D219" t="s">
        <v>558</v>
      </c>
      <c r="E219" s="62" t="s">
        <v>425</v>
      </c>
      <c r="F219" t="str">
        <f>VLOOKUP(BRIGADA[[#This Row],[NOME]],'CADASTRO'!A:K,5,0)</f>
        <v>ANALISTA LOGISTICA JR</v>
      </c>
      <c r="G219" s="41">
        <v>45472</v>
      </c>
      <c r="H219" s="38">
        <v>730</v>
      </c>
      <c r="I219" s="42" t="str">
        <f ca="1">IF(BRIGADA[[#This Row],[SITUAÇÃO]]="ATIVO",IF(BRIGADA[[#This Row],[CONDIÇÃO]]="N.A.","N.A.",
IF(BRIGADA[[#This Row],[CONDIÇÃO]]="REPROVADO","REPROVADO",IF(BRIGADA[[#This Row],[CONDIÇÃO]]="RECICLADO","HISTORICO",
IF((G219+H219)&gt;(TODAY()),"NO PRAZO", "VENCIDO")))),"N.A.")</f>
        <v>HISTORICO</v>
      </c>
      <c r="J219" s="14">
        <f>BRIGADA[[#This Row],[TREINADO EM]]+BRIGADA[[#This Row],[VALIDADE]]</f>
        <v>46202</v>
      </c>
      <c r="K219">
        <v>16</v>
      </c>
      <c r="L219" t="s">
        <v>5</v>
      </c>
      <c r="M219" t="str">
        <f>VLOOKUP(BRIGADA[[#This Row],[NOME]],'CADASTRO'!A:K,6,0)</f>
        <v>ATIVO</v>
      </c>
    </row>
    <row r="220" spans="1:13">
      <c r="A220" t="s">
        <v>509</v>
      </c>
      <c r="B220" t="s">
        <v>559</v>
      </c>
      <c r="C220" t="s">
        <v>511</v>
      </c>
      <c r="D220" t="s">
        <v>558</v>
      </c>
      <c r="E220" s="62" t="s">
        <v>425</v>
      </c>
      <c r="F220" t="str">
        <f>VLOOKUP(BRIGADA[[#This Row],[NOME]],'CADASTRO'!A:K,5,0)</f>
        <v>ANALISTA LOGISTICA JR</v>
      </c>
      <c r="G220" s="41">
        <v>45898</v>
      </c>
      <c r="H220" s="38">
        <v>730</v>
      </c>
      <c r="I220" s="42" t="str">
        <f ca="1">IF(BRIGADA[[#This Row],[SITUAÇÃO]]="ATIVO",IF(BRIGADA[[#This Row],[CONDIÇÃO]]="N.A.","N.A.",
IF(BRIGADA[[#This Row],[CONDIÇÃO]]="REPROVADO","REPROVADO",IF(BRIGADA[[#This Row],[CONDIÇÃO]]="RECICLADO","HISTORICO",
IF((G220+H220)&gt;(TODAY()),"NO PRAZO", "VENCIDO")))),"N.A.")</f>
        <v>NO PRAZO</v>
      </c>
      <c r="J220" s="14">
        <f>BRIGADA[[#This Row],[TREINADO EM]]+BRIGADA[[#This Row],[VALIDADE]]</f>
        <v>46628</v>
      </c>
      <c r="K220">
        <v>16</v>
      </c>
      <c r="L220" t="s">
        <v>3</v>
      </c>
      <c r="M220" t="str">
        <f>VLOOKUP(BRIGADA[[#This Row],[NOME]],'CADASTRO'!A:K,6,0)</f>
        <v>ATIVO</v>
      </c>
    </row>
    <row r="221" spans="1:13" hidden="1">
      <c r="A221" t="s">
        <v>509</v>
      </c>
      <c r="B221" t="s">
        <v>559</v>
      </c>
      <c r="C221" t="s">
        <v>560</v>
      </c>
      <c r="D221" t="s">
        <v>558</v>
      </c>
      <c r="E221" s="62" t="s">
        <v>116</v>
      </c>
      <c r="F221" t="str">
        <f>VLOOKUP(BRIGADA[[#This Row],[NOME]],'CADASTRO'!A:K,5,0)</f>
        <v>OPERADOR INDUSTRIAL I</v>
      </c>
      <c r="G221" s="41">
        <v>45472</v>
      </c>
      <c r="H221" s="38">
        <v>730</v>
      </c>
      <c r="I221" s="42" t="str">
        <f ca="1">IF(BRIGADA[[#This Row],[SITUAÇÃO]]="ATIVO",IF(BRIGADA[[#This Row],[CONDIÇÃO]]="N.A.","N.A.",
IF(BRIGADA[[#This Row],[CONDIÇÃO]]="REPROVADO","REPROVADO",IF(BRIGADA[[#This Row],[CONDIÇÃO]]="RECICLADO","HISTORICO",
IF((G221+H221)&gt;(TODAY()),"NO PRAZO", "VENCIDO")))),"N.A.")</f>
        <v>N.A.</v>
      </c>
      <c r="J221" s="14">
        <f>BRIGADA[[#This Row],[TREINADO EM]]+BRIGADA[[#This Row],[VALIDADE]]</f>
        <v>46202</v>
      </c>
      <c r="K221">
        <v>16</v>
      </c>
      <c r="L221" t="s">
        <v>3</v>
      </c>
      <c r="M221" t="str">
        <f>VLOOKUP(BRIGADA[[#This Row],[NOME]],'CADASTRO'!A:K,6,0)</f>
        <v>DESLIGADO</v>
      </c>
    </row>
    <row r="222" spans="1:13" hidden="1">
      <c r="A222" t="s">
        <v>509</v>
      </c>
      <c r="B222" t="s">
        <v>556</v>
      </c>
      <c r="C222" t="s">
        <v>557</v>
      </c>
      <c r="D222" t="s">
        <v>558</v>
      </c>
      <c r="E222" t="s">
        <v>338</v>
      </c>
      <c r="F222" t="str">
        <f>VLOOKUP(BRIGADA[[#This Row],[NOME]],'CADASTRO'!A:K,5,0)</f>
        <v>LIDER DE TURNO</v>
      </c>
      <c r="G222" s="41">
        <v>44342</v>
      </c>
      <c r="H222" s="38">
        <v>730</v>
      </c>
      <c r="I222" s="42" t="str">
        <f ca="1">IF(BRIGADA[[#This Row],[SITUAÇÃO]]="ATIVO",IF(BRIGADA[[#This Row],[CONDIÇÃO]]="N.A.","N.A.",
IF(BRIGADA[[#This Row],[CONDIÇÃO]]="REPROVADO","REPROVADO",IF(BRIGADA[[#This Row],[CONDIÇÃO]]="RECICLADO","HISTORICO",
IF((G222+H222)&gt;(TODAY()),"NO PRAZO", "VENCIDO")))),"N.A.")</f>
        <v>HISTORICO</v>
      </c>
      <c r="J222" s="14">
        <f>BRIGADA[[#This Row],[TREINADO EM]]+BRIGADA[[#This Row],[VALIDADE]]</f>
        <v>45072</v>
      </c>
      <c r="K222">
        <v>8</v>
      </c>
      <c r="L222" t="s">
        <v>5</v>
      </c>
      <c r="M222" t="str">
        <f>VLOOKUP(BRIGADA[[#This Row],[NOME]],'CADASTRO'!A:K,6,0)</f>
        <v>ATIVO</v>
      </c>
    </row>
    <row r="223" spans="1:13" hidden="1">
      <c r="A223" t="s">
        <v>509</v>
      </c>
      <c r="B223" t="s">
        <v>556</v>
      </c>
      <c r="C223" t="s">
        <v>557</v>
      </c>
      <c r="D223" t="s">
        <v>558</v>
      </c>
      <c r="E223" t="s">
        <v>338</v>
      </c>
      <c r="F223" t="str">
        <f>VLOOKUP(BRIGADA[[#This Row],[NOME]],'CADASTRO'!A:K,5,0)</f>
        <v>LIDER DE TURNO</v>
      </c>
      <c r="G223" s="41">
        <v>44719</v>
      </c>
      <c r="H223" s="38">
        <v>730</v>
      </c>
      <c r="I223" s="42" t="str">
        <f ca="1">IF(BRIGADA[[#This Row],[SITUAÇÃO]]="ATIVO",IF(BRIGADA[[#This Row],[CONDIÇÃO]]="N.A.","N.A.",
IF(BRIGADA[[#This Row],[CONDIÇÃO]]="REPROVADO","REPROVADO",IF(BRIGADA[[#This Row],[CONDIÇÃO]]="RECICLADO","HISTORICO",
IF((G223+H223)&gt;(TODAY()),"NO PRAZO", "VENCIDO")))),"N.A.")</f>
        <v>N.A.</v>
      </c>
      <c r="J223" s="14">
        <f>BRIGADA[[#This Row],[TREINADO EM]]+BRIGADA[[#This Row],[VALIDADE]]</f>
        <v>45449</v>
      </c>
      <c r="K223">
        <v>16</v>
      </c>
      <c r="L223" t="s">
        <v>1</v>
      </c>
      <c r="M223" t="str">
        <f>VLOOKUP(BRIGADA[[#This Row],[NOME]],'CADASTRO'!A:K,6,0)</f>
        <v>ATIVO</v>
      </c>
    </row>
    <row r="224" spans="1:13" hidden="1">
      <c r="A224" t="s">
        <v>509</v>
      </c>
      <c r="B224" t="s">
        <v>559</v>
      </c>
      <c r="C224" t="s">
        <v>511</v>
      </c>
      <c r="D224" t="s">
        <v>558</v>
      </c>
      <c r="E224" t="s">
        <v>109</v>
      </c>
      <c r="F224" t="str">
        <f>VLOOKUP(BRIGADA[[#This Row],[NOME]],'CADASTRO'!A:K,5,0)</f>
        <v>OPERADOR INDUSTRIAL I</v>
      </c>
      <c r="G224" s="41">
        <v>45898</v>
      </c>
      <c r="H224" s="38">
        <v>730</v>
      </c>
      <c r="I224" s="42" t="str">
        <f ca="1">IF(BRIGADA[[#This Row],[SITUAÇÃO]]="ATIVO",IF(BRIGADA[[#This Row],[CONDIÇÃO]]="N.A.","N.A.",
IF(BRIGADA[[#This Row],[CONDIÇÃO]]="REPROVADO","REPROVADO",IF(BRIGADA[[#This Row],[CONDIÇÃO]]="RECICLADO","HISTORICO",
IF((G224+H224)&gt;(TODAY()),"NO PRAZO", "VENCIDO")))),"N.A.")</f>
        <v>N.A.</v>
      </c>
      <c r="J224" s="14">
        <f>BRIGADA[[#This Row],[TREINADO EM]]+BRIGADA[[#This Row],[VALIDADE]]</f>
        <v>46628</v>
      </c>
      <c r="K224">
        <v>16</v>
      </c>
      <c r="L224" t="s">
        <v>1</v>
      </c>
      <c r="M224" t="str">
        <f>VLOOKUP(BRIGADA[[#This Row],[NOME]],'CADASTRO'!A:K,6,0)</f>
        <v>DESLIGADO</v>
      </c>
    </row>
    <row r="225" spans="1:13" hidden="1">
      <c r="A225" t="s">
        <v>509</v>
      </c>
      <c r="B225" t="s">
        <v>559</v>
      </c>
      <c r="C225" t="s">
        <v>560</v>
      </c>
      <c r="D225" t="s">
        <v>558</v>
      </c>
      <c r="E225" t="s">
        <v>106</v>
      </c>
      <c r="F225" t="str">
        <f>VLOOKUP(BRIGADA[[#This Row],[NOME]],'CADASTRO'!A:K,5,0)</f>
        <v>OPERADOR INDUSTRIAL II</v>
      </c>
      <c r="G225" s="41">
        <v>45107</v>
      </c>
      <c r="H225" s="38">
        <v>730</v>
      </c>
      <c r="I225" s="42" t="str">
        <f ca="1">IF(BRIGADA[[#This Row],[SITUAÇÃO]]="ATIVO",IF(BRIGADA[[#This Row],[CONDIÇÃO]]="N.A.","N.A.",
IF(BRIGADA[[#This Row],[CONDIÇÃO]]="REPROVADO","REPROVADO",IF(BRIGADA[[#This Row],[CONDIÇÃO]]="RECICLADO","HISTORICO",
IF((G225+H225)&gt;(TODAY()),"NO PRAZO", "VENCIDO")))),"N.A.")</f>
        <v>N.A.</v>
      </c>
      <c r="J225" s="14">
        <f>BRIGADA[[#This Row],[TREINADO EM]]+BRIGADA[[#This Row],[VALIDADE]]</f>
        <v>45837</v>
      </c>
      <c r="K225">
        <v>16</v>
      </c>
      <c r="L225" t="s">
        <v>5</v>
      </c>
      <c r="M225" t="str">
        <f>VLOOKUP(BRIGADA[[#This Row],[NOME]],'CADASTRO'!A:K,6,0)</f>
        <v>DESLIGADO</v>
      </c>
    </row>
    <row r="226" spans="1:13" hidden="1">
      <c r="A226" t="s">
        <v>509</v>
      </c>
      <c r="B226" t="s">
        <v>559</v>
      </c>
      <c r="C226" t="s">
        <v>560</v>
      </c>
      <c r="D226" t="s">
        <v>558</v>
      </c>
      <c r="E226" s="62" t="s">
        <v>106</v>
      </c>
      <c r="F226" t="str">
        <f>VLOOKUP(BRIGADA[[#This Row],[NOME]],'CADASTRO'!A:K,5,0)</f>
        <v>OPERADOR INDUSTRIAL II</v>
      </c>
      <c r="G226" s="41">
        <v>45472</v>
      </c>
      <c r="H226" s="38">
        <v>730</v>
      </c>
      <c r="I226" s="42" t="str">
        <f ca="1">IF(BRIGADA[[#This Row],[SITUAÇÃO]]="ATIVO",IF(BRIGADA[[#This Row],[CONDIÇÃO]]="N.A.","N.A.",
IF(BRIGADA[[#This Row],[CONDIÇÃO]]="REPROVADO","REPROVADO",IF(BRIGADA[[#This Row],[CONDIÇÃO]]="RECICLADO","HISTORICO",
IF((G226+H226)&gt;(TODAY()),"NO PRAZO", "VENCIDO")))),"N.A.")</f>
        <v>N.A.</v>
      </c>
      <c r="J226" s="14">
        <f>BRIGADA[[#This Row],[TREINADO EM]]+BRIGADA[[#This Row],[VALIDADE]]</f>
        <v>46202</v>
      </c>
      <c r="K226">
        <v>16</v>
      </c>
      <c r="L226" t="s">
        <v>3</v>
      </c>
      <c r="M226" t="str">
        <f>VLOOKUP(BRIGADA[[#This Row],[NOME]],'CADASTRO'!A:K,6,0)</f>
        <v>DESLIGADO</v>
      </c>
    </row>
    <row r="227" spans="1:13" hidden="1">
      <c r="A227" t="s">
        <v>509</v>
      </c>
      <c r="B227" t="s">
        <v>559</v>
      </c>
      <c r="C227" t="s">
        <v>560</v>
      </c>
      <c r="D227" t="s">
        <v>558</v>
      </c>
      <c r="E227" s="62" t="s">
        <v>104</v>
      </c>
      <c r="F227" t="str">
        <f>VLOOKUP(BRIGADA[[#This Row],[NOME]],'CADASTRO'!A:K,5,0)</f>
        <v>OPERADOR INDUSTRIAL II</v>
      </c>
      <c r="G227" s="41">
        <v>45472</v>
      </c>
      <c r="H227" s="38">
        <v>730</v>
      </c>
      <c r="I227" s="42" t="str">
        <f ca="1">IF(BRIGADA[[#This Row],[SITUAÇÃO]]="ATIVO",IF(BRIGADA[[#This Row],[CONDIÇÃO]]="N.A.","N.A.",
IF(BRIGADA[[#This Row],[CONDIÇÃO]]="REPROVADO","REPROVADO",IF(BRIGADA[[#This Row],[CONDIÇÃO]]="RECICLADO","HISTORICO",
IF((G227+H227)&gt;(TODAY()),"NO PRAZO", "VENCIDO")))),"N.A.")</f>
        <v>N.A.</v>
      </c>
      <c r="J227" s="14">
        <f>BRIGADA[[#This Row],[TREINADO EM]]+BRIGADA[[#This Row],[VALIDADE]]</f>
        <v>46202</v>
      </c>
      <c r="K227">
        <v>16</v>
      </c>
      <c r="L227" t="s">
        <v>3</v>
      </c>
      <c r="M227" t="str">
        <f>VLOOKUP(BRIGADA[[#This Row],[NOME]],'CADASTRO'!A:K,6,0)</f>
        <v>DESLIGADO</v>
      </c>
    </row>
    <row r="228" spans="1:13" hidden="1">
      <c r="A228" t="s">
        <v>509</v>
      </c>
      <c r="B228" t="s">
        <v>556</v>
      </c>
      <c r="C228" t="s">
        <v>557</v>
      </c>
      <c r="D228" t="s">
        <v>558</v>
      </c>
      <c r="E228" t="s">
        <v>427</v>
      </c>
      <c r="F228" t="str">
        <f>VLOOKUP(BRIGADA[[#This Row],[NOME]],'CADASTRO'!A:K,5,0)</f>
        <v>CONTROLADOR QUALIDADE</v>
      </c>
      <c r="G228" s="41">
        <v>44342</v>
      </c>
      <c r="H228" s="38">
        <v>730</v>
      </c>
      <c r="I228" s="42" t="str">
        <f ca="1">IF(BRIGADA[[#This Row],[SITUAÇÃO]]="ATIVO",IF(BRIGADA[[#This Row],[CONDIÇÃO]]="N.A.","N.A.",
IF(BRIGADA[[#This Row],[CONDIÇÃO]]="REPROVADO","REPROVADO",IF(BRIGADA[[#This Row],[CONDIÇÃO]]="RECICLADO","HISTORICO",
IF((G228+H228)&gt;(TODAY()),"NO PRAZO", "VENCIDO")))),"N.A.")</f>
        <v>HISTORICO</v>
      </c>
      <c r="J228" s="14">
        <f>BRIGADA[[#This Row],[TREINADO EM]]+BRIGADA[[#This Row],[VALIDADE]]</f>
        <v>45072</v>
      </c>
      <c r="K228">
        <v>8</v>
      </c>
      <c r="L228" t="s">
        <v>5</v>
      </c>
      <c r="M228" t="str">
        <f>VLOOKUP(BRIGADA[[#This Row],[NOME]],'CADASTRO'!A:K,6,0)</f>
        <v>ATIVO</v>
      </c>
    </row>
    <row r="229" spans="1:13" hidden="1">
      <c r="A229" t="s">
        <v>509</v>
      </c>
      <c r="B229" t="s">
        <v>556</v>
      </c>
      <c r="C229" t="s">
        <v>557</v>
      </c>
      <c r="D229" t="s">
        <v>558</v>
      </c>
      <c r="E229" t="s">
        <v>427</v>
      </c>
      <c r="F229" t="str">
        <f>VLOOKUP(BRIGADA[[#This Row],[NOME]],'CADASTRO'!A:K,5,0)</f>
        <v>CONTROLADOR QUALIDADE</v>
      </c>
      <c r="G229" s="41">
        <v>44719</v>
      </c>
      <c r="H229" s="38">
        <v>730</v>
      </c>
      <c r="I229" s="42" t="str">
        <f ca="1">IF(BRIGADA[[#This Row],[SITUAÇÃO]]="ATIVO",IF(BRIGADA[[#This Row],[CONDIÇÃO]]="N.A.","N.A.",
IF(BRIGADA[[#This Row],[CONDIÇÃO]]="REPROVADO","REPROVADO",IF(BRIGADA[[#This Row],[CONDIÇÃO]]="RECICLADO","HISTORICO",
IF((G229+H229)&gt;(TODAY()),"NO PRAZO", "VENCIDO")))),"N.A.")</f>
        <v>N.A.</v>
      </c>
      <c r="J229" s="14">
        <f>BRIGADA[[#This Row],[TREINADO EM]]+BRIGADA[[#This Row],[VALIDADE]]</f>
        <v>45449</v>
      </c>
      <c r="K229">
        <v>16</v>
      </c>
      <c r="L229" t="s">
        <v>1</v>
      </c>
      <c r="M229" t="str">
        <f>VLOOKUP(BRIGADA[[#This Row],[NOME]],'CADASTRO'!A:K,6,0)</f>
        <v>ATIVO</v>
      </c>
    </row>
    <row r="230" spans="1:13" hidden="1">
      <c r="A230" t="s">
        <v>509</v>
      </c>
      <c r="B230" t="s">
        <v>556</v>
      </c>
      <c r="C230" t="s">
        <v>557</v>
      </c>
      <c r="D230" t="s">
        <v>558</v>
      </c>
      <c r="E230" t="s">
        <v>428</v>
      </c>
      <c r="F230" t="str">
        <f>VLOOKUP(BRIGADA[[#This Row],[NOME]],'CADASTRO'!A:K,5,0)</f>
        <v>ANALISTA PROCESSOS</v>
      </c>
      <c r="G230" s="41">
        <v>44343</v>
      </c>
      <c r="H230" s="38">
        <v>730</v>
      </c>
      <c r="I230" s="42" t="str">
        <f ca="1">IF(BRIGADA[[#This Row],[SITUAÇÃO]]="ATIVO",IF(BRIGADA[[#This Row],[CONDIÇÃO]]="N.A.","N.A.",
IF(BRIGADA[[#This Row],[CONDIÇÃO]]="REPROVADO","REPROVADO",IF(BRIGADA[[#This Row],[CONDIÇÃO]]="RECICLADO","HISTORICO",
IF((G230+H230)&gt;(TODAY()),"NO PRAZO", "VENCIDO")))),"N.A.")</f>
        <v>HISTORICO</v>
      </c>
      <c r="J230" s="14">
        <f>BRIGADA[[#This Row],[TREINADO EM]]+BRIGADA[[#This Row],[VALIDADE]]</f>
        <v>45073</v>
      </c>
      <c r="K230">
        <v>8</v>
      </c>
      <c r="L230" t="s">
        <v>5</v>
      </c>
      <c r="M230" t="str">
        <f>VLOOKUP(BRIGADA[[#This Row],[NOME]],'CADASTRO'!A:K,6,0)</f>
        <v>ATIVO</v>
      </c>
    </row>
    <row r="231" spans="1:13" hidden="1">
      <c r="A231" t="s">
        <v>509</v>
      </c>
      <c r="B231" t="s">
        <v>556</v>
      </c>
      <c r="C231" t="s">
        <v>557</v>
      </c>
      <c r="D231" t="s">
        <v>558</v>
      </c>
      <c r="E231" t="s">
        <v>428</v>
      </c>
      <c r="F231" t="str">
        <f>VLOOKUP(BRIGADA[[#This Row],[NOME]],'CADASTRO'!A:K,5,0)</f>
        <v>ANALISTA PROCESSOS</v>
      </c>
      <c r="G231" s="41">
        <v>44712</v>
      </c>
      <c r="H231" s="38">
        <v>730</v>
      </c>
      <c r="I231" s="42" t="str">
        <f ca="1">IF(BRIGADA[[#This Row],[SITUAÇÃO]]="ATIVO",IF(BRIGADA[[#This Row],[CONDIÇÃO]]="N.A.","N.A.",
IF(BRIGADA[[#This Row],[CONDIÇÃO]]="REPROVADO","REPROVADO",IF(BRIGADA[[#This Row],[CONDIÇÃO]]="RECICLADO","HISTORICO",
IF((G231+H231)&gt;(TODAY()),"NO PRAZO", "VENCIDO")))),"N.A.")</f>
        <v>HISTORICO</v>
      </c>
      <c r="J231" s="14">
        <f>BRIGADA[[#This Row],[TREINADO EM]]+BRIGADA[[#This Row],[VALIDADE]]</f>
        <v>45442</v>
      </c>
      <c r="K231">
        <v>16</v>
      </c>
      <c r="L231" t="s">
        <v>5</v>
      </c>
      <c r="M231" t="str">
        <f>VLOOKUP(BRIGADA[[#This Row],[NOME]],'CADASTRO'!A:K,6,0)</f>
        <v>ATIVO</v>
      </c>
    </row>
    <row r="232" spans="1:13" hidden="1">
      <c r="A232" t="s">
        <v>509</v>
      </c>
      <c r="B232" t="s">
        <v>559</v>
      </c>
      <c r="C232" t="s">
        <v>560</v>
      </c>
      <c r="D232" t="s">
        <v>558</v>
      </c>
      <c r="E232" t="s">
        <v>428</v>
      </c>
      <c r="F232" t="str">
        <f>VLOOKUP(BRIGADA[[#This Row],[NOME]],'CADASTRO'!A:K,5,0)</f>
        <v>ANALISTA PROCESSOS</v>
      </c>
      <c r="G232" s="41">
        <v>45107</v>
      </c>
      <c r="H232" s="38">
        <v>730</v>
      </c>
      <c r="I232" s="42" t="str">
        <f ca="1">IF(BRIGADA[[#This Row],[SITUAÇÃO]]="ATIVO",IF(BRIGADA[[#This Row],[CONDIÇÃO]]="N.A.","N.A.",
IF(BRIGADA[[#This Row],[CONDIÇÃO]]="REPROVADO","REPROVADO",IF(BRIGADA[[#This Row],[CONDIÇÃO]]="RECICLADO","HISTORICO",
IF((G232+H232)&gt;(TODAY()),"NO PRAZO", "VENCIDO")))),"N.A.")</f>
        <v>HISTORICO</v>
      </c>
      <c r="J232" s="14">
        <f>BRIGADA[[#This Row],[TREINADO EM]]+BRIGADA[[#This Row],[VALIDADE]]</f>
        <v>45837</v>
      </c>
      <c r="K232">
        <v>16</v>
      </c>
      <c r="L232" t="s">
        <v>5</v>
      </c>
      <c r="M232" t="str">
        <f>VLOOKUP(BRIGADA[[#This Row],[NOME]],'CADASTRO'!A:K,6,0)</f>
        <v>ATIVO</v>
      </c>
    </row>
    <row r="233" spans="1:13" hidden="1">
      <c r="A233" t="s">
        <v>509</v>
      </c>
      <c r="B233" t="s">
        <v>559</v>
      </c>
      <c r="C233" t="s">
        <v>560</v>
      </c>
      <c r="D233" t="s">
        <v>558</v>
      </c>
      <c r="E233" s="62" t="s">
        <v>428</v>
      </c>
      <c r="F233" t="str">
        <f>VLOOKUP(BRIGADA[[#This Row],[NOME]],'CADASTRO'!A:K,5,0)</f>
        <v>ANALISTA PROCESSOS</v>
      </c>
      <c r="G233" s="41">
        <v>45472</v>
      </c>
      <c r="H233" s="38">
        <v>730</v>
      </c>
      <c r="I233" s="42" t="str">
        <f ca="1">IF(BRIGADA[[#This Row],[SITUAÇÃO]]="ATIVO",IF(BRIGADA[[#This Row],[CONDIÇÃO]]="N.A.","N.A.",
IF(BRIGADA[[#This Row],[CONDIÇÃO]]="REPROVADO","REPROVADO",IF(BRIGADA[[#This Row],[CONDIÇÃO]]="RECICLADO","HISTORICO",
IF((G233+H233)&gt;(TODAY()),"NO PRAZO", "VENCIDO")))),"N.A.")</f>
        <v>HISTORICO</v>
      </c>
      <c r="J233" s="14">
        <f>BRIGADA[[#This Row],[TREINADO EM]]+BRIGADA[[#This Row],[VALIDADE]]</f>
        <v>46202</v>
      </c>
      <c r="K233">
        <v>16</v>
      </c>
      <c r="L233" t="s">
        <v>5</v>
      </c>
      <c r="M233" t="str">
        <f>VLOOKUP(BRIGADA[[#This Row],[NOME]],'CADASTRO'!A:K,6,0)</f>
        <v>ATIVO</v>
      </c>
    </row>
    <row r="234" spans="1:13" hidden="1">
      <c r="A234" t="s">
        <v>509</v>
      </c>
      <c r="B234" t="s">
        <v>559</v>
      </c>
      <c r="C234" t="s">
        <v>511</v>
      </c>
      <c r="D234" t="s">
        <v>558</v>
      </c>
      <c r="E234" s="62" t="s">
        <v>428</v>
      </c>
      <c r="F234" t="str">
        <f>VLOOKUP(BRIGADA[[#This Row],[NOME]],'CADASTRO'!A:K,5,0)</f>
        <v>ANALISTA PROCESSOS</v>
      </c>
      <c r="G234" s="41">
        <v>45898</v>
      </c>
      <c r="H234" s="38">
        <v>730</v>
      </c>
      <c r="I234" s="42" t="str">
        <f ca="1">IF(BRIGADA[[#This Row],[SITUAÇÃO]]="ATIVO",IF(BRIGADA[[#This Row],[CONDIÇÃO]]="N.A.","N.A.",
IF(BRIGADA[[#This Row],[CONDIÇÃO]]="REPROVADO","REPROVADO",IF(BRIGADA[[#This Row],[CONDIÇÃO]]="RECICLADO","HISTORICO",
IF((G234+H234)&gt;(TODAY()),"NO PRAZO", "VENCIDO")))),"N.A.")</f>
        <v>HISTORICO</v>
      </c>
      <c r="J234" s="14">
        <f>BRIGADA[[#This Row],[TREINADO EM]]+BRIGADA[[#This Row],[VALIDADE]]</f>
        <v>46628</v>
      </c>
      <c r="K234">
        <v>16</v>
      </c>
      <c r="L234" t="s">
        <v>5</v>
      </c>
      <c r="M234" t="str">
        <f>VLOOKUP(BRIGADA[[#This Row],[NOME]],'CADASTRO'!A:K,6,0)</f>
        <v>ATIVO</v>
      </c>
    </row>
    <row r="235" spans="1:13">
      <c r="A235" t="s">
        <v>509</v>
      </c>
      <c r="B235" t="s">
        <v>559</v>
      </c>
      <c r="C235" t="s">
        <v>511</v>
      </c>
      <c r="D235" t="s">
        <v>558</v>
      </c>
      <c r="E235" t="s">
        <v>428</v>
      </c>
      <c r="F235" t="str">
        <f>VLOOKUP(BRIGADA[[#This Row],[NOME]],'CADASTRO'!A:K,5,0)</f>
        <v>ANALISTA PROCESSOS</v>
      </c>
      <c r="G235" s="41">
        <v>46263</v>
      </c>
      <c r="H235" s="38">
        <v>730</v>
      </c>
      <c r="I235" s="42" t="str">
        <f ca="1">IF(BRIGADA[[#This Row],[SITUAÇÃO]]="ATIVO",IF(BRIGADA[[#This Row],[CONDIÇÃO]]="N.A.","N.A.",
IF(BRIGADA[[#This Row],[CONDIÇÃO]]="REPROVADO","REPROVADO",IF(BRIGADA[[#This Row],[CONDIÇÃO]]="RECICLADO","HISTORICO",
IF((G235+H235)&gt;(TODAY()),"NO PRAZO", "VENCIDO")))),"N.A.")</f>
        <v>NO PRAZO</v>
      </c>
      <c r="J235" s="14">
        <f>BRIGADA[[#This Row],[TREINADO EM]]+BRIGADA[[#This Row],[VALIDADE]]</f>
        <v>46993</v>
      </c>
      <c r="K235">
        <v>16</v>
      </c>
      <c r="L235" t="s">
        <v>3</v>
      </c>
      <c r="M235" t="str">
        <f>VLOOKUP(BRIGADA[[#This Row],[NOME]],'CADASTRO'!A:K,6,0)</f>
        <v>ATIVO</v>
      </c>
    </row>
    <row r="236" spans="1:13" hidden="1">
      <c r="A236" t="s">
        <v>509</v>
      </c>
      <c r="B236" t="s">
        <v>559</v>
      </c>
      <c r="C236" t="s">
        <v>511</v>
      </c>
      <c r="D236" t="s">
        <v>558</v>
      </c>
      <c r="E236" t="s">
        <v>430</v>
      </c>
      <c r="F236" t="str">
        <f>VLOOKUP(BRIGADA[[#This Row],[NOME]],'CADASTRO'!A:K,5,0)</f>
        <v>OPERADOR INDUSTRIAL I</v>
      </c>
      <c r="G236" s="41">
        <v>45898</v>
      </c>
      <c r="H236" s="38">
        <v>730</v>
      </c>
      <c r="I236" s="42" t="str">
        <f ca="1">IF(BRIGADA[[#This Row],[SITUAÇÃO]]="ATIVO",IF(BRIGADA[[#This Row],[CONDIÇÃO]]="N.A.","N.A.",
IF(BRIGADA[[#This Row],[CONDIÇÃO]]="REPROVADO","REPROVADO",IF(BRIGADA[[#This Row],[CONDIÇÃO]]="RECICLADO","HISTORICO",
IF((G236+H236)&gt;(TODAY()),"NO PRAZO", "VENCIDO")))),"N.A.")</f>
        <v>HISTORICO</v>
      </c>
      <c r="J236" s="14">
        <f>BRIGADA[[#This Row],[TREINADO EM]]+BRIGADA[[#This Row],[VALIDADE]]</f>
        <v>46628</v>
      </c>
      <c r="K236">
        <v>16</v>
      </c>
      <c r="L236" t="s">
        <v>5</v>
      </c>
      <c r="M236" t="str">
        <f>VLOOKUP(BRIGADA[[#This Row],[NOME]],'CADASTRO'!A:K,6,0)</f>
        <v>ATIVO</v>
      </c>
    </row>
    <row r="237" spans="1:13">
      <c r="A237" t="s">
        <v>509</v>
      </c>
      <c r="B237" t="s">
        <v>559</v>
      </c>
      <c r="C237" t="s">
        <v>511</v>
      </c>
      <c r="D237" t="s">
        <v>558</v>
      </c>
      <c r="E237" t="s">
        <v>430</v>
      </c>
      <c r="F237" t="str">
        <f>VLOOKUP(BRIGADA[[#This Row],[NOME]],'CADASTRO'!A:K,5,0)</f>
        <v>OPERADOR INDUSTRIAL I</v>
      </c>
      <c r="G237" s="41">
        <v>46263</v>
      </c>
      <c r="H237" s="38">
        <v>730</v>
      </c>
      <c r="I237" s="42" t="str">
        <f ca="1">IF(BRIGADA[[#This Row],[SITUAÇÃO]]="ATIVO",IF(BRIGADA[[#This Row],[CONDIÇÃO]]="N.A.","N.A.",
IF(BRIGADA[[#This Row],[CONDIÇÃO]]="REPROVADO","REPROVADO",IF(BRIGADA[[#This Row],[CONDIÇÃO]]="RECICLADO","HISTORICO",
IF((G237+H237)&gt;(TODAY()),"NO PRAZO", "VENCIDO")))),"N.A.")</f>
        <v>NO PRAZO</v>
      </c>
      <c r="J237" s="14">
        <f>BRIGADA[[#This Row],[TREINADO EM]]+BRIGADA[[#This Row],[VALIDADE]]</f>
        <v>46993</v>
      </c>
      <c r="K237">
        <v>16</v>
      </c>
      <c r="L237" t="s">
        <v>3</v>
      </c>
      <c r="M237" t="str">
        <f>VLOOKUP(BRIGADA[[#This Row],[NOME]],'CADASTRO'!A:K,6,0)</f>
        <v>ATIVO</v>
      </c>
    </row>
    <row r="238" spans="1:13" hidden="1">
      <c r="A238" t="s">
        <v>509</v>
      </c>
      <c r="B238" t="s">
        <v>559</v>
      </c>
      <c r="C238" t="s">
        <v>511</v>
      </c>
      <c r="D238" t="s">
        <v>558</v>
      </c>
      <c r="E238" t="s">
        <v>431</v>
      </c>
      <c r="F238" t="str">
        <f>VLOOKUP(BRIGADA[[#This Row],[NOME]],'CADASTRO'!A:K,5,0)</f>
        <v>ANALISTA PROJETOS PL</v>
      </c>
      <c r="G238" s="41">
        <v>45898</v>
      </c>
      <c r="H238" s="38">
        <v>730</v>
      </c>
      <c r="I238" s="42" t="str">
        <f ca="1">IF(BRIGADA[[#This Row],[SITUAÇÃO]]="ATIVO",IF(BRIGADA[[#This Row],[CONDIÇÃO]]="N.A.","N.A.",
IF(BRIGADA[[#This Row],[CONDIÇÃO]]="REPROVADO","REPROVADO",IF(BRIGADA[[#This Row],[CONDIÇÃO]]="RECICLADO","HISTORICO",
IF((G238+H238)&gt;(TODAY()),"NO PRAZO", "VENCIDO")))),"N.A.")</f>
        <v>HISTORICO</v>
      </c>
      <c r="J238" s="14">
        <f>BRIGADA[[#This Row],[TREINADO EM]]+BRIGADA[[#This Row],[VALIDADE]]</f>
        <v>46628</v>
      </c>
      <c r="K238">
        <v>16</v>
      </c>
      <c r="L238" t="s">
        <v>5</v>
      </c>
      <c r="M238" t="str">
        <f>VLOOKUP(BRIGADA[[#This Row],[NOME]],'CADASTRO'!A:K,6,0)</f>
        <v>ATIVO</v>
      </c>
    </row>
    <row r="239" spans="1:13">
      <c r="A239" t="s">
        <v>509</v>
      </c>
      <c r="B239" t="s">
        <v>559</v>
      </c>
      <c r="C239" t="s">
        <v>511</v>
      </c>
      <c r="D239" t="s">
        <v>558</v>
      </c>
      <c r="E239" t="s">
        <v>431</v>
      </c>
      <c r="F239" t="str">
        <f>VLOOKUP(BRIGADA[[#This Row],[NOME]],'CADASTRO'!A:K,5,0)</f>
        <v>ANALISTA PROJETOS PL</v>
      </c>
      <c r="G239" s="41">
        <v>46263</v>
      </c>
      <c r="H239" s="38">
        <v>730</v>
      </c>
      <c r="I239" s="35" t="str">
        <f ca="1">IF(BRIGADA[[#This Row],[SITUAÇÃO]]="ATIVO",IF(BRIGADA[[#This Row],[CONDIÇÃO]]="N.A.","N.A.",
IF(BRIGADA[[#This Row],[CONDIÇÃO]]="REPROVADO","REPROVADO",IF(BRIGADA[[#This Row],[CONDIÇÃO]]="RECICLADO","HISTORICO",
IF((G239+H239)&gt;(TODAY()),"NO PRAZO", "VENCIDO")))),"N.A.")</f>
        <v>NO PRAZO</v>
      </c>
      <c r="J239" s="14">
        <f>BRIGADA[[#This Row],[TREINADO EM]]+BRIGADA[[#This Row],[VALIDADE]]</f>
        <v>46993</v>
      </c>
      <c r="K239">
        <v>16</v>
      </c>
      <c r="L239" t="s">
        <v>3</v>
      </c>
      <c r="M239" t="str">
        <f>VLOOKUP(BRIGADA[[#This Row],[NOME]],'CADASTRO'!A:K,6,0)</f>
        <v>ATIVO</v>
      </c>
    </row>
    <row r="240" spans="1:13" hidden="1">
      <c r="A240" t="s">
        <v>509</v>
      </c>
      <c r="B240" t="s">
        <v>559</v>
      </c>
      <c r="C240" t="s">
        <v>560</v>
      </c>
      <c r="D240" t="s">
        <v>558</v>
      </c>
      <c r="E240" s="62" t="s">
        <v>433</v>
      </c>
      <c r="F240" t="str">
        <f>VLOOKUP(BRIGADA[[#This Row],[NOME]],'CADASTRO'!A:K,5,0)</f>
        <v>ANALISTA SEGURANCA TRABALHO E MEIO</v>
      </c>
      <c r="G240" s="41">
        <v>45472</v>
      </c>
      <c r="H240" s="38">
        <v>730</v>
      </c>
      <c r="I240" s="42" t="str">
        <f ca="1">IF(BRIGADA[[#This Row],[SITUAÇÃO]]="ATIVO",IF(BRIGADA[[#This Row],[CONDIÇÃO]]="N.A.","N.A.",
IF(BRIGADA[[#This Row],[CONDIÇÃO]]="REPROVADO","REPROVADO",IF(BRIGADA[[#This Row],[CONDIÇÃO]]="RECICLADO","HISTORICO",
IF((G240+H240)&gt;(TODAY()),"NO PRAZO", "VENCIDO")))),"N.A.")</f>
        <v>HISTORICO</v>
      </c>
      <c r="J240" s="14">
        <f>BRIGADA[[#This Row],[TREINADO EM]]+BRIGADA[[#This Row],[VALIDADE]]</f>
        <v>46202</v>
      </c>
      <c r="K240">
        <v>16</v>
      </c>
      <c r="L240" t="s">
        <v>5</v>
      </c>
      <c r="M240" t="str">
        <f>VLOOKUP(BRIGADA[[#This Row],[NOME]],'CADASTRO'!A:K,6,0)</f>
        <v>ATIVO</v>
      </c>
    </row>
    <row r="241" spans="1:13" hidden="1">
      <c r="A241" t="s">
        <v>509</v>
      </c>
      <c r="B241" t="s">
        <v>559</v>
      </c>
      <c r="C241" t="s">
        <v>511</v>
      </c>
      <c r="D241" t="s">
        <v>558</v>
      </c>
      <c r="E241" s="62" t="s">
        <v>433</v>
      </c>
      <c r="F241" t="str">
        <f>VLOOKUP(BRIGADA[[#This Row],[NOME]],'CADASTRO'!A:K,5,0)</f>
        <v>ANALISTA SEGURANCA TRABALHO E MEIO</v>
      </c>
      <c r="G241" s="41">
        <v>45898</v>
      </c>
      <c r="H241" s="38">
        <v>730</v>
      </c>
      <c r="I241" s="42" t="str">
        <f ca="1">IF(BRIGADA[[#This Row],[SITUAÇÃO]]="ATIVO",IF(BRIGADA[[#This Row],[CONDIÇÃO]]="N.A.","N.A.",
IF(BRIGADA[[#This Row],[CONDIÇÃO]]="REPROVADO","REPROVADO",IF(BRIGADA[[#This Row],[CONDIÇÃO]]="RECICLADO","HISTORICO",
IF((G241+H241)&gt;(TODAY()),"NO PRAZO", "VENCIDO")))),"N.A.")</f>
        <v>HISTORICO</v>
      </c>
      <c r="J241" s="14">
        <f>BRIGADA[[#This Row],[TREINADO EM]]+BRIGADA[[#This Row],[VALIDADE]]</f>
        <v>46628</v>
      </c>
      <c r="K241">
        <v>16</v>
      </c>
      <c r="L241" t="s">
        <v>5</v>
      </c>
      <c r="M241" t="str">
        <f>VLOOKUP(BRIGADA[[#This Row],[NOME]],'CADASTRO'!A:K,6,0)</f>
        <v>ATIVO</v>
      </c>
    </row>
    <row r="242" spans="1:13">
      <c r="A242" t="s">
        <v>509</v>
      </c>
      <c r="B242" t="s">
        <v>559</v>
      </c>
      <c r="C242" t="s">
        <v>511</v>
      </c>
      <c r="D242" t="s">
        <v>558</v>
      </c>
      <c r="E242" t="s">
        <v>433</v>
      </c>
      <c r="F242" t="str">
        <f>VLOOKUP(BRIGADA[[#This Row],[NOME]],'CADASTRO'!A:K,5,0)</f>
        <v>ANALISTA SEGURANCA TRABALHO E MEIO</v>
      </c>
      <c r="G242" s="41">
        <v>46263</v>
      </c>
      <c r="H242" s="38">
        <v>730</v>
      </c>
      <c r="I242" s="42" t="str">
        <f ca="1">IF(BRIGADA[[#This Row],[SITUAÇÃO]]="ATIVO",IF(BRIGADA[[#This Row],[CONDIÇÃO]]="N.A.","N.A.",
IF(BRIGADA[[#This Row],[CONDIÇÃO]]="REPROVADO","REPROVADO",IF(BRIGADA[[#This Row],[CONDIÇÃO]]="RECICLADO","HISTORICO",
IF((G242+H242)&gt;(TODAY()),"NO PRAZO", "VENCIDO")))),"N.A.")</f>
        <v>NO PRAZO</v>
      </c>
      <c r="J242" s="14">
        <f>BRIGADA[[#This Row],[TREINADO EM]]+BRIGADA[[#This Row],[VALIDADE]]</f>
        <v>46993</v>
      </c>
      <c r="K242">
        <v>16</v>
      </c>
      <c r="L242" t="s">
        <v>3</v>
      </c>
      <c r="M242" t="str">
        <f>VLOOKUP(BRIGADA[[#This Row],[NOME]],'CADASTRO'!A:K,6,0)</f>
        <v>ATIVO</v>
      </c>
    </row>
    <row r="243" spans="1:13" hidden="1">
      <c r="A243" t="s">
        <v>509</v>
      </c>
      <c r="B243" t="s">
        <v>556</v>
      </c>
      <c r="C243" t="s">
        <v>557</v>
      </c>
      <c r="D243" t="s">
        <v>558</v>
      </c>
      <c r="E243" t="s">
        <v>96</v>
      </c>
      <c r="F243" t="str">
        <f>VLOOKUP(BRIGADA[[#This Row],[NOME]],'CADASTRO'!A:K,5,0)</f>
        <v>OPERADOR INDUSTRIAL II</v>
      </c>
      <c r="G243" s="41">
        <v>44712</v>
      </c>
      <c r="H243" s="38">
        <v>730</v>
      </c>
      <c r="I243" s="42" t="str">
        <f ca="1">IF(BRIGADA[[#This Row],[SITUAÇÃO]]="ATIVO",IF(BRIGADA[[#This Row],[CONDIÇÃO]]="N.A.","N.A.",
IF(BRIGADA[[#This Row],[CONDIÇÃO]]="REPROVADO","REPROVADO",IF(BRIGADA[[#This Row],[CONDIÇÃO]]="RECICLADO","HISTORICO",
IF((G243+H243)&gt;(TODAY()),"NO PRAZO", "VENCIDO")))),"N.A.")</f>
        <v>N.A.</v>
      </c>
      <c r="J243" s="14">
        <f>BRIGADA[[#This Row],[TREINADO EM]]+BRIGADA[[#This Row],[VALIDADE]]</f>
        <v>45442</v>
      </c>
      <c r="K243">
        <v>16</v>
      </c>
      <c r="L243" t="s">
        <v>5</v>
      </c>
      <c r="M243" t="str">
        <f>VLOOKUP(BRIGADA[[#This Row],[NOME]],'CADASTRO'!A:K,6,0)</f>
        <v>DESLIGADO</v>
      </c>
    </row>
    <row r="244" spans="1:13" hidden="1">
      <c r="A244" t="s">
        <v>509</v>
      </c>
      <c r="B244" t="s">
        <v>559</v>
      </c>
      <c r="C244" t="s">
        <v>560</v>
      </c>
      <c r="D244" t="s">
        <v>558</v>
      </c>
      <c r="E244" t="s">
        <v>96</v>
      </c>
      <c r="F244" t="str">
        <f>VLOOKUP(BRIGADA[[#This Row],[NOME]],'CADASTRO'!A:K,5,0)</f>
        <v>OPERADOR INDUSTRIAL II</v>
      </c>
      <c r="G244" s="41">
        <v>45107</v>
      </c>
      <c r="H244" s="38">
        <v>730</v>
      </c>
      <c r="I244" s="42" t="str">
        <f ca="1">IF(BRIGADA[[#This Row],[SITUAÇÃO]]="ATIVO",IF(BRIGADA[[#This Row],[CONDIÇÃO]]="N.A.","N.A.",
IF(BRIGADA[[#This Row],[CONDIÇÃO]]="REPROVADO","REPROVADO",IF(BRIGADA[[#This Row],[CONDIÇÃO]]="RECICLADO","HISTORICO",
IF((G244+H244)&gt;(TODAY()),"NO PRAZO", "VENCIDO")))),"N.A.")</f>
        <v>N.A.</v>
      </c>
      <c r="J244" s="14">
        <f>BRIGADA[[#This Row],[TREINADO EM]]+BRIGADA[[#This Row],[VALIDADE]]</f>
        <v>45837</v>
      </c>
      <c r="K244">
        <v>16</v>
      </c>
      <c r="L244" t="s">
        <v>5</v>
      </c>
      <c r="M244" t="str">
        <f>VLOOKUP(BRIGADA[[#This Row],[NOME]],'CADASTRO'!A:K,6,0)</f>
        <v>DESLIGADO</v>
      </c>
    </row>
    <row r="245" spans="1:13" hidden="1">
      <c r="A245" t="s">
        <v>509</v>
      </c>
      <c r="B245" t="s">
        <v>559</v>
      </c>
      <c r="C245" t="s">
        <v>560</v>
      </c>
      <c r="D245" t="s">
        <v>558</v>
      </c>
      <c r="E245" s="62" t="s">
        <v>96</v>
      </c>
      <c r="F245" t="str">
        <f>VLOOKUP(BRIGADA[[#This Row],[NOME]],'CADASTRO'!A:K,5,0)</f>
        <v>OPERADOR INDUSTRIAL II</v>
      </c>
      <c r="G245" s="41">
        <v>45472</v>
      </c>
      <c r="H245" s="38">
        <v>730</v>
      </c>
      <c r="I245" s="42" t="str">
        <f ca="1">IF(BRIGADA[[#This Row],[SITUAÇÃO]]="ATIVO",IF(BRIGADA[[#This Row],[CONDIÇÃO]]="N.A.","N.A.",
IF(BRIGADA[[#This Row],[CONDIÇÃO]]="REPROVADO","REPROVADO",IF(BRIGADA[[#This Row],[CONDIÇÃO]]="RECICLADO","HISTORICO",
IF((G245+H245)&gt;(TODAY()),"NO PRAZO", "VENCIDO")))),"N.A.")</f>
        <v>N.A.</v>
      </c>
      <c r="J245" s="14">
        <f>BRIGADA[[#This Row],[TREINADO EM]]+BRIGADA[[#This Row],[VALIDADE]]</f>
        <v>46202</v>
      </c>
      <c r="K245">
        <v>16</v>
      </c>
      <c r="L245" t="s">
        <v>5</v>
      </c>
      <c r="M245" t="str">
        <f>VLOOKUP(BRIGADA[[#This Row],[NOME]],'CADASTRO'!A:K,6,0)</f>
        <v>DESLIGADO</v>
      </c>
    </row>
    <row r="246" spans="1:13" hidden="1">
      <c r="A246" t="s">
        <v>509</v>
      </c>
      <c r="B246" t="s">
        <v>559</v>
      </c>
      <c r="C246" t="s">
        <v>511</v>
      </c>
      <c r="D246" t="s">
        <v>558</v>
      </c>
      <c r="E246" s="62" t="s">
        <v>96</v>
      </c>
      <c r="F246" t="str">
        <f>VLOOKUP(BRIGADA[[#This Row],[NOME]],'CADASTRO'!A:K,5,0)</f>
        <v>OPERADOR INDUSTRIAL II</v>
      </c>
      <c r="G246" s="41">
        <v>45898</v>
      </c>
      <c r="H246" s="38">
        <v>730</v>
      </c>
      <c r="I246" s="42" t="str">
        <f ca="1">IF(BRIGADA[[#This Row],[SITUAÇÃO]]="ATIVO",IF(BRIGADA[[#This Row],[CONDIÇÃO]]="N.A.","N.A.",
IF(BRIGADA[[#This Row],[CONDIÇÃO]]="REPROVADO","REPROVADO",IF(BRIGADA[[#This Row],[CONDIÇÃO]]="RECICLADO","HISTORICO",
IF((G246+H246)&gt;(TODAY()),"NO PRAZO", "VENCIDO")))),"N.A.")</f>
        <v>N.A.</v>
      </c>
      <c r="J246" s="14">
        <f>BRIGADA[[#This Row],[TREINADO EM]]+BRIGADA[[#This Row],[VALIDADE]]</f>
        <v>46628</v>
      </c>
      <c r="K246">
        <v>16</v>
      </c>
      <c r="L246" t="s">
        <v>3</v>
      </c>
      <c r="M246" t="str">
        <f>VLOOKUP(BRIGADA[[#This Row],[NOME]],'CADASTRO'!A:K,6,0)</f>
        <v>DESLIGADO</v>
      </c>
    </row>
    <row r="247" spans="1:13" hidden="1">
      <c r="A247" t="s">
        <v>509</v>
      </c>
      <c r="B247" t="s">
        <v>559</v>
      </c>
      <c r="C247" t="s">
        <v>560</v>
      </c>
      <c r="D247" t="s">
        <v>558</v>
      </c>
      <c r="E247" t="s">
        <v>211</v>
      </c>
      <c r="F247" t="str">
        <f>VLOOKUP(BRIGADA[[#This Row],[NOME]],'CADASTRO'!A:K,5,0)</f>
        <v>CONTROLADOR PLANTA</v>
      </c>
      <c r="G247" s="41">
        <v>45107</v>
      </c>
      <c r="H247" s="38">
        <v>730</v>
      </c>
      <c r="I247" s="42" t="str">
        <f ca="1">IF(BRIGADA[[#This Row],[SITUAÇÃO]]="ATIVO",IF(BRIGADA[[#This Row],[CONDIÇÃO]]="N.A.","N.A.",
IF(BRIGADA[[#This Row],[CONDIÇÃO]]="REPROVADO","REPROVADO",IF(BRIGADA[[#This Row],[CONDIÇÃO]]="RECICLADO","HISTORICO",
IF((G247+H247)&gt;(TODAY()),"NO PRAZO", "VENCIDO")))),"N.A.")</f>
        <v>HISTORICO</v>
      </c>
      <c r="J247" s="14">
        <f>BRIGADA[[#This Row],[TREINADO EM]]+BRIGADA[[#This Row],[VALIDADE]]</f>
        <v>45837</v>
      </c>
      <c r="K247">
        <v>16</v>
      </c>
      <c r="L247" t="s">
        <v>5</v>
      </c>
      <c r="M247" t="str">
        <f>VLOOKUP(BRIGADA[[#This Row],[NOME]],'CADASTRO'!A:K,6,0)</f>
        <v>ATIVO</v>
      </c>
    </row>
    <row r="248" spans="1:13" hidden="1">
      <c r="A248" t="s">
        <v>509</v>
      </c>
      <c r="B248" t="s">
        <v>559</v>
      </c>
      <c r="C248" t="s">
        <v>560</v>
      </c>
      <c r="D248" t="s">
        <v>558</v>
      </c>
      <c r="E248" s="62" t="s">
        <v>211</v>
      </c>
      <c r="F248" t="str">
        <f>VLOOKUP(BRIGADA[[#This Row],[NOME]],'CADASTRO'!A:K,5,0)</f>
        <v>CONTROLADOR PLANTA</v>
      </c>
      <c r="G248" s="41">
        <v>45472</v>
      </c>
      <c r="H248" s="38">
        <v>730</v>
      </c>
      <c r="I248" s="42" t="str">
        <f ca="1">IF(BRIGADA[[#This Row],[SITUAÇÃO]]="ATIVO",IF(BRIGADA[[#This Row],[CONDIÇÃO]]="N.A.","N.A.",
IF(BRIGADA[[#This Row],[CONDIÇÃO]]="REPROVADO","REPROVADO",IF(BRIGADA[[#This Row],[CONDIÇÃO]]="RECICLADO","HISTORICO",
IF((G248+H248)&gt;(TODAY()),"NO PRAZO", "VENCIDO")))),"N.A.")</f>
        <v>HISTORICO</v>
      </c>
      <c r="J248" s="14">
        <f>BRIGADA[[#This Row],[TREINADO EM]]+BRIGADA[[#This Row],[VALIDADE]]</f>
        <v>46202</v>
      </c>
      <c r="K248">
        <v>16</v>
      </c>
      <c r="L248" t="s">
        <v>5</v>
      </c>
      <c r="M248" t="str">
        <f>VLOOKUP(BRIGADA[[#This Row],[NOME]],'CADASTRO'!A:K,6,0)</f>
        <v>ATIVO</v>
      </c>
    </row>
    <row r="249" spans="1:13" hidden="1">
      <c r="A249" t="s">
        <v>509</v>
      </c>
      <c r="B249" t="s">
        <v>556</v>
      </c>
      <c r="C249" t="s">
        <v>557</v>
      </c>
      <c r="D249" t="s">
        <v>558</v>
      </c>
      <c r="E249" t="s">
        <v>436</v>
      </c>
      <c r="F249" t="str">
        <f>VLOOKUP(BRIGADA[[#This Row],[NOME]],'CADASTRO'!A:K,5,0)</f>
        <v>TECNICO ELETRONICO II</v>
      </c>
      <c r="G249" s="41">
        <v>44342</v>
      </c>
      <c r="H249" s="38">
        <v>730</v>
      </c>
      <c r="I249" s="42" t="str">
        <f ca="1">IF(BRIGADA[[#This Row],[SITUAÇÃO]]="ATIVO",IF(BRIGADA[[#This Row],[CONDIÇÃO]]="N.A.","N.A.",
IF(BRIGADA[[#This Row],[CONDIÇÃO]]="REPROVADO","REPROVADO",IF(BRIGADA[[#This Row],[CONDIÇÃO]]="RECICLADO","HISTORICO",
IF((G249+H249)&gt;(TODAY()),"NO PRAZO", "VENCIDO")))),"N.A.")</f>
        <v>HISTORICO</v>
      </c>
      <c r="J249" s="14">
        <f>BRIGADA[[#This Row],[TREINADO EM]]+BRIGADA[[#This Row],[VALIDADE]]</f>
        <v>45072</v>
      </c>
      <c r="K249">
        <v>8</v>
      </c>
      <c r="L249" t="s">
        <v>5</v>
      </c>
      <c r="M249" t="str">
        <f>VLOOKUP(BRIGADA[[#This Row],[NOME]],'CADASTRO'!A:K,6,0)</f>
        <v>ATIVO</v>
      </c>
    </row>
    <row r="250" spans="1:13" hidden="1">
      <c r="A250" t="s">
        <v>509</v>
      </c>
      <c r="B250" t="s">
        <v>556</v>
      </c>
      <c r="C250" t="s">
        <v>557</v>
      </c>
      <c r="D250" t="s">
        <v>558</v>
      </c>
      <c r="E250" t="s">
        <v>436</v>
      </c>
      <c r="F250" t="str">
        <f>VLOOKUP(BRIGADA[[#This Row],[NOME]],'CADASTRO'!A:K,5,0)</f>
        <v>TECNICO ELETRONICO II</v>
      </c>
      <c r="G250" s="41">
        <v>44719</v>
      </c>
      <c r="H250" s="38">
        <v>730</v>
      </c>
      <c r="I250" s="42" t="str">
        <f ca="1">IF(BRIGADA[[#This Row],[SITUAÇÃO]]="ATIVO",IF(BRIGADA[[#This Row],[CONDIÇÃO]]="N.A.","N.A.",
IF(BRIGADA[[#This Row],[CONDIÇÃO]]="REPROVADO","REPROVADO",IF(BRIGADA[[#This Row],[CONDIÇÃO]]="RECICLADO","HISTORICO",
IF((G250+H250)&gt;(TODAY()),"NO PRAZO", "VENCIDO")))),"N.A.")</f>
        <v>HISTORICO</v>
      </c>
      <c r="J250" s="14">
        <f>BRIGADA[[#This Row],[TREINADO EM]]+BRIGADA[[#This Row],[VALIDADE]]</f>
        <v>45449</v>
      </c>
      <c r="K250">
        <v>16</v>
      </c>
      <c r="L250" t="s">
        <v>5</v>
      </c>
      <c r="M250" t="str">
        <f>VLOOKUP(BRIGADA[[#This Row],[NOME]],'CADASTRO'!A:K,6,0)</f>
        <v>ATIVO</v>
      </c>
    </row>
    <row r="251" spans="1:13" hidden="1">
      <c r="A251" t="s">
        <v>509</v>
      </c>
      <c r="B251" t="s">
        <v>559</v>
      </c>
      <c r="C251" t="s">
        <v>560</v>
      </c>
      <c r="D251" t="s">
        <v>558</v>
      </c>
      <c r="E251" t="s">
        <v>436</v>
      </c>
      <c r="F251" t="str">
        <f>VLOOKUP(BRIGADA[[#This Row],[NOME]],'CADASTRO'!A:K,5,0)</f>
        <v>TECNICO ELETRONICO II</v>
      </c>
      <c r="G251" s="41">
        <v>45107</v>
      </c>
      <c r="H251" s="38">
        <v>730</v>
      </c>
      <c r="I251" s="42" t="str">
        <f ca="1">IF(BRIGADA[[#This Row],[SITUAÇÃO]]="ATIVO",IF(BRIGADA[[#This Row],[CONDIÇÃO]]="N.A.","N.A.",
IF(BRIGADA[[#This Row],[CONDIÇÃO]]="REPROVADO","REPROVADO",IF(BRIGADA[[#This Row],[CONDIÇÃO]]="RECICLADO","HISTORICO",
IF((G251+H251)&gt;(TODAY()),"NO PRAZO", "VENCIDO")))),"N.A.")</f>
        <v>HISTORICO</v>
      </c>
      <c r="J251" s="14">
        <f>BRIGADA[[#This Row],[TREINADO EM]]+BRIGADA[[#This Row],[VALIDADE]]</f>
        <v>45837</v>
      </c>
      <c r="K251">
        <v>16</v>
      </c>
      <c r="L251" t="s">
        <v>5</v>
      </c>
      <c r="M251" t="str">
        <f>VLOOKUP(BRIGADA[[#This Row],[NOME]],'CADASTRO'!A:K,6,0)</f>
        <v>ATIVO</v>
      </c>
    </row>
    <row r="252" spans="1:13" hidden="1">
      <c r="A252" t="s">
        <v>509</v>
      </c>
      <c r="B252" t="s">
        <v>559</v>
      </c>
      <c r="C252" t="s">
        <v>560</v>
      </c>
      <c r="D252" t="s">
        <v>558</v>
      </c>
      <c r="E252" s="62" t="s">
        <v>436</v>
      </c>
      <c r="F252" t="str">
        <f>VLOOKUP(BRIGADA[[#This Row],[NOME]],'CADASTRO'!A:K,5,0)</f>
        <v>TECNICO ELETRONICO II</v>
      </c>
      <c r="G252" s="41">
        <v>45472</v>
      </c>
      <c r="H252" s="38">
        <v>730</v>
      </c>
      <c r="I252" s="42" t="str">
        <f ca="1">IF(BRIGADA[[#This Row],[SITUAÇÃO]]="ATIVO",IF(BRIGADA[[#This Row],[CONDIÇÃO]]="N.A.","N.A.",
IF(BRIGADA[[#This Row],[CONDIÇÃO]]="REPROVADO","REPROVADO",IF(BRIGADA[[#This Row],[CONDIÇÃO]]="RECICLADO","HISTORICO",
IF((G252+H252)&gt;(TODAY()),"NO PRAZO", "VENCIDO")))),"N.A.")</f>
        <v>HISTORICO</v>
      </c>
      <c r="J252" s="14">
        <f>BRIGADA[[#This Row],[TREINADO EM]]+BRIGADA[[#This Row],[VALIDADE]]</f>
        <v>46202</v>
      </c>
      <c r="K252">
        <v>16</v>
      </c>
      <c r="L252" t="s">
        <v>5</v>
      </c>
      <c r="M252" t="str">
        <f>VLOOKUP(BRIGADA[[#This Row],[NOME]],'CADASTRO'!A:K,6,0)</f>
        <v>ATIVO</v>
      </c>
    </row>
    <row r="253" spans="1:13" hidden="1">
      <c r="A253" t="s">
        <v>509</v>
      </c>
      <c r="B253" t="s">
        <v>559</v>
      </c>
      <c r="C253" t="s">
        <v>511</v>
      </c>
      <c r="D253" t="s">
        <v>558</v>
      </c>
      <c r="E253" s="62" t="s">
        <v>436</v>
      </c>
      <c r="F253" t="str">
        <f>VLOOKUP(BRIGADA[[#This Row],[NOME]],'CADASTRO'!A:K,5,0)</f>
        <v>TECNICO ELETRONICO II</v>
      </c>
      <c r="G253" s="41">
        <v>45898</v>
      </c>
      <c r="H253" s="38">
        <v>730</v>
      </c>
      <c r="I253" s="42" t="str">
        <f ca="1">IF(BRIGADA[[#This Row],[SITUAÇÃO]]="ATIVO",IF(BRIGADA[[#This Row],[CONDIÇÃO]]="N.A.","N.A.",
IF(BRIGADA[[#This Row],[CONDIÇÃO]]="REPROVADO","REPROVADO",IF(BRIGADA[[#This Row],[CONDIÇÃO]]="RECICLADO","HISTORICO",
IF((G253+H253)&gt;(TODAY()),"NO PRAZO", "VENCIDO")))),"N.A.")</f>
        <v>HISTORICO</v>
      </c>
      <c r="J253" s="14">
        <f>BRIGADA[[#This Row],[TREINADO EM]]+BRIGADA[[#This Row],[VALIDADE]]</f>
        <v>46628</v>
      </c>
      <c r="K253">
        <v>16</v>
      </c>
      <c r="L253" t="s">
        <v>5</v>
      </c>
      <c r="M253" t="str">
        <f>VLOOKUP(BRIGADA[[#This Row],[NOME]],'CADASTRO'!A:K,6,0)</f>
        <v>ATIVO</v>
      </c>
    </row>
    <row r="254" spans="1:13">
      <c r="A254" t="s">
        <v>509</v>
      </c>
      <c r="B254" t="s">
        <v>559</v>
      </c>
      <c r="C254" t="s">
        <v>511</v>
      </c>
      <c r="D254" t="s">
        <v>558</v>
      </c>
      <c r="E254" t="s">
        <v>436</v>
      </c>
      <c r="F254" t="str">
        <f>VLOOKUP(BRIGADA[[#This Row],[NOME]],'CADASTRO'!A:K,5,0)</f>
        <v>TECNICO ELETRONICO II</v>
      </c>
      <c r="G254" s="41">
        <v>46263</v>
      </c>
      <c r="H254" s="38">
        <v>730</v>
      </c>
      <c r="I254" s="42" t="str">
        <f ca="1">IF(BRIGADA[[#This Row],[SITUAÇÃO]]="ATIVO",IF(BRIGADA[[#This Row],[CONDIÇÃO]]="N.A.","N.A.",
IF(BRIGADA[[#This Row],[CONDIÇÃO]]="REPROVADO","REPROVADO",IF(BRIGADA[[#This Row],[CONDIÇÃO]]="RECICLADO","HISTORICO",
IF((G254+H254)&gt;(TODAY()),"NO PRAZO", "VENCIDO")))),"N.A.")</f>
        <v>NO PRAZO</v>
      </c>
      <c r="J254" s="14">
        <f>BRIGADA[[#This Row],[TREINADO EM]]+BRIGADA[[#This Row],[VALIDADE]]</f>
        <v>46993</v>
      </c>
      <c r="K254">
        <v>16</v>
      </c>
      <c r="L254" t="s">
        <v>3</v>
      </c>
      <c r="M254" t="str">
        <f>VLOOKUP(BRIGADA[[#This Row],[NOME]],'CADASTRO'!A:K,6,0)</f>
        <v>ATIVO</v>
      </c>
    </row>
    <row r="255" spans="1:13" hidden="1">
      <c r="A255" t="s">
        <v>509</v>
      </c>
      <c r="B255" t="s">
        <v>559</v>
      </c>
      <c r="C255" t="s">
        <v>560</v>
      </c>
      <c r="D255" t="s">
        <v>558</v>
      </c>
      <c r="E255" s="62" t="s">
        <v>439</v>
      </c>
      <c r="F255" t="str">
        <f>VLOOKUP(BRIGADA[[#This Row],[NOME]],'CADASTRO'!A:K,5,0)</f>
        <v>ANALISTA CONTROLE ESTOQUE PL</v>
      </c>
      <c r="G255" s="41">
        <v>45472</v>
      </c>
      <c r="H255" s="38">
        <v>730</v>
      </c>
      <c r="I255" s="42" t="str">
        <f ca="1">IF(BRIGADA[[#This Row],[SITUAÇÃO]]="ATIVO",IF(BRIGADA[[#This Row],[CONDIÇÃO]]="N.A.","N.A.",
IF(BRIGADA[[#This Row],[CONDIÇÃO]]="REPROVADO","REPROVADO",IF(BRIGADA[[#This Row],[CONDIÇÃO]]="RECICLADO","HISTORICO",
IF((G255+H255)&gt;(TODAY()),"NO PRAZO", "VENCIDO")))),"N.A.")</f>
        <v>HISTORICO</v>
      </c>
      <c r="J255" s="14">
        <f>BRIGADA[[#This Row],[TREINADO EM]]+BRIGADA[[#This Row],[VALIDADE]]</f>
        <v>46202</v>
      </c>
      <c r="K255">
        <v>16</v>
      </c>
      <c r="L255" t="s">
        <v>5</v>
      </c>
      <c r="M255" t="str">
        <f>VLOOKUP(BRIGADA[[#This Row],[NOME]],'CADASTRO'!A:K,6,0)</f>
        <v>ATIVO</v>
      </c>
    </row>
    <row r="256" spans="1:13" hidden="1">
      <c r="A256" t="s">
        <v>509</v>
      </c>
      <c r="B256" t="s">
        <v>559</v>
      </c>
      <c r="C256" t="s">
        <v>511</v>
      </c>
      <c r="D256" t="s">
        <v>558</v>
      </c>
      <c r="E256" s="62" t="s">
        <v>439</v>
      </c>
      <c r="F256" t="str">
        <f>VLOOKUP(BRIGADA[[#This Row],[NOME]],'CADASTRO'!A:K,5,0)</f>
        <v>ANALISTA CONTROLE ESTOQUE PL</v>
      </c>
      <c r="G256" s="41">
        <v>45898</v>
      </c>
      <c r="H256" s="38">
        <v>730</v>
      </c>
      <c r="I256" s="42" t="str">
        <f ca="1">IF(BRIGADA[[#This Row],[SITUAÇÃO]]="ATIVO",IF(BRIGADA[[#This Row],[CONDIÇÃO]]="N.A.","N.A.",
IF(BRIGADA[[#This Row],[CONDIÇÃO]]="REPROVADO","REPROVADO",IF(BRIGADA[[#This Row],[CONDIÇÃO]]="RECICLADO","HISTORICO",
IF((G256+H256)&gt;(TODAY()),"NO PRAZO", "VENCIDO")))),"N.A.")</f>
        <v>HISTORICO</v>
      </c>
      <c r="J256" s="14">
        <f>BRIGADA[[#This Row],[TREINADO EM]]+BRIGADA[[#This Row],[VALIDADE]]</f>
        <v>46628</v>
      </c>
      <c r="K256">
        <v>16</v>
      </c>
      <c r="L256" t="s">
        <v>5</v>
      </c>
      <c r="M256" t="str">
        <f>VLOOKUP(BRIGADA[[#This Row],[NOME]],'CADASTRO'!A:K,6,0)</f>
        <v>ATIVO</v>
      </c>
    </row>
    <row r="257" spans="1:13">
      <c r="A257" t="s">
        <v>509</v>
      </c>
      <c r="B257" t="s">
        <v>559</v>
      </c>
      <c r="C257" t="s">
        <v>511</v>
      </c>
      <c r="D257" t="s">
        <v>558</v>
      </c>
      <c r="E257" t="s">
        <v>439</v>
      </c>
      <c r="F257" t="str">
        <f>VLOOKUP(BRIGADA[[#This Row],[NOME]],'CADASTRO'!A:K,5,0)</f>
        <v>ANALISTA CONTROLE ESTOQUE PL</v>
      </c>
      <c r="G257" s="41">
        <v>46263</v>
      </c>
      <c r="H257" s="38">
        <v>730</v>
      </c>
      <c r="I257" s="42" t="str">
        <f ca="1">IF(BRIGADA[[#This Row],[SITUAÇÃO]]="ATIVO",IF(BRIGADA[[#This Row],[CONDIÇÃO]]="N.A.","N.A.",
IF(BRIGADA[[#This Row],[CONDIÇÃO]]="REPROVADO","REPROVADO",IF(BRIGADA[[#This Row],[CONDIÇÃO]]="RECICLADO","HISTORICO",
IF((G257+H257)&gt;(TODAY()),"NO PRAZO", "VENCIDO")))),"N.A.")</f>
        <v>NO PRAZO</v>
      </c>
      <c r="J257" s="14">
        <f>BRIGADA[[#This Row],[TREINADO EM]]+BRIGADA[[#This Row],[VALIDADE]]</f>
        <v>46993</v>
      </c>
      <c r="K257">
        <v>16</v>
      </c>
      <c r="L257" t="s">
        <v>3</v>
      </c>
      <c r="M257" t="str">
        <f>VLOOKUP(BRIGADA[[#This Row],[NOME]],'CADASTRO'!A:K,6,0)</f>
        <v>ATIVO</v>
      </c>
    </row>
    <row r="258" spans="1:13" hidden="1">
      <c r="A258" t="s">
        <v>509</v>
      </c>
      <c r="B258" t="s">
        <v>559</v>
      </c>
      <c r="C258" t="s">
        <v>560</v>
      </c>
      <c r="D258" t="s">
        <v>558</v>
      </c>
      <c r="E258" t="s">
        <v>441</v>
      </c>
      <c r="F258" t="str">
        <f>VLOOKUP(BRIGADA[[#This Row],[NOME]],'CADASTRO'!A:K,5,0)</f>
        <v>OPERADOR INDUSTRIAL I</v>
      </c>
      <c r="G258" s="41">
        <v>45472</v>
      </c>
      <c r="H258" s="38">
        <v>730</v>
      </c>
      <c r="I258" s="42" t="str">
        <f ca="1">IF(BRIGADA[[#This Row],[SITUAÇÃO]]="ATIVO",IF(BRIGADA[[#This Row],[CONDIÇÃO]]="N.A.","N.A.",
IF(BRIGADA[[#This Row],[CONDIÇÃO]]="REPROVADO","REPROVADO",IF(BRIGADA[[#This Row],[CONDIÇÃO]]="RECICLADO","HISTORICO",
IF((G258+H258)&gt;(TODAY()),"NO PRAZO", "VENCIDO")))),"N.A.")</f>
        <v>HISTORICO</v>
      </c>
      <c r="J258" s="14">
        <f>BRIGADA[[#This Row],[TREINADO EM]]+BRIGADA[[#This Row],[VALIDADE]]</f>
        <v>46202</v>
      </c>
      <c r="K258">
        <v>16</v>
      </c>
      <c r="L258" t="s">
        <v>5</v>
      </c>
      <c r="M258" t="str">
        <f>VLOOKUP(BRIGADA[[#This Row],[NOME]],'CADASTRO'!A:K,6,0)</f>
        <v>ATIVO</v>
      </c>
    </row>
    <row r="259" spans="1:13" hidden="1">
      <c r="A259" t="s">
        <v>509</v>
      </c>
      <c r="B259" t="s">
        <v>559</v>
      </c>
      <c r="C259" t="s">
        <v>511</v>
      </c>
      <c r="D259" t="s">
        <v>558</v>
      </c>
      <c r="E259" t="s">
        <v>441</v>
      </c>
      <c r="F259" t="str">
        <f>VLOOKUP(BRIGADA[[#This Row],[NOME]],'CADASTRO'!A:K,5,0)</f>
        <v>OPERADOR INDUSTRIAL I</v>
      </c>
      <c r="G259" s="41">
        <v>45898</v>
      </c>
      <c r="H259" s="38">
        <v>730</v>
      </c>
      <c r="I259" s="42" t="str">
        <f ca="1">IF(BRIGADA[[#This Row],[SITUAÇÃO]]="ATIVO",IF(BRIGADA[[#This Row],[CONDIÇÃO]]="N.A.","N.A.",
IF(BRIGADA[[#This Row],[CONDIÇÃO]]="REPROVADO","REPROVADO",IF(BRIGADA[[#This Row],[CONDIÇÃO]]="RECICLADO","HISTORICO",
IF((G259+H259)&gt;(TODAY()),"NO PRAZO", "VENCIDO")))),"N.A.")</f>
        <v>HISTORICO</v>
      </c>
      <c r="J259" s="14">
        <f>BRIGADA[[#This Row],[TREINADO EM]]+BRIGADA[[#This Row],[VALIDADE]]</f>
        <v>46628</v>
      </c>
      <c r="K259">
        <v>16</v>
      </c>
      <c r="L259" t="s">
        <v>5</v>
      </c>
      <c r="M259" t="str">
        <f>VLOOKUP(BRIGADA[[#This Row],[NOME]],'CADASTRO'!A:K,6,0)</f>
        <v>ATIVO</v>
      </c>
    </row>
    <row r="260" spans="1:13">
      <c r="A260" t="s">
        <v>509</v>
      </c>
      <c r="B260" t="s">
        <v>559</v>
      </c>
      <c r="C260" t="s">
        <v>511</v>
      </c>
      <c r="D260" t="s">
        <v>558</v>
      </c>
      <c r="E260" t="s">
        <v>441</v>
      </c>
      <c r="F260" t="str">
        <f>VLOOKUP(BRIGADA[[#This Row],[NOME]],'CADASTRO'!A:K,5,0)</f>
        <v>OPERADOR INDUSTRIAL I</v>
      </c>
      <c r="G260" s="41">
        <v>46263</v>
      </c>
      <c r="H260" s="38">
        <v>730</v>
      </c>
      <c r="I260" s="42" t="str">
        <f ca="1">IF(BRIGADA[[#This Row],[SITUAÇÃO]]="ATIVO",IF(BRIGADA[[#This Row],[CONDIÇÃO]]="N.A.","N.A.",
IF(BRIGADA[[#This Row],[CONDIÇÃO]]="REPROVADO","REPROVADO",IF(BRIGADA[[#This Row],[CONDIÇÃO]]="RECICLADO","HISTORICO",
IF((G260+H260)&gt;(TODAY()),"NO PRAZO", "VENCIDO")))),"N.A.")</f>
        <v>NO PRAZO</v>
      </c>
      <c r="J260" s="14">
        <f>BRIGADA[[#This Row],[TREINADO EM]]+BRIGADA[[#This Row],[VALIDADE]]</f>
        <v>46993</v>
      </c>
      <c r="K260">
        <v>16</v>
      </c>
      <c r="L260" t="s">
        <v>3</v>
      </c>
      <c r="M260" t="str">
        <f>VLOOKUP(BRIGADA[[#This Row],[NOME]],'CADASTRO'!A:K,6,0)</f>
        <v>ATIVO</v>
      </c>
    </row>
    <row r="261" spans="1:13" hidden="1">
      <c r="A261" t="s">
        <v>509</v>
      </c>
      <c r="B261" t="s">
        <v>556</v>
      </c>
      <c r="C261" t="s">
        <v>557</v>
      </c>
      <c r="D261" t="s">
        <v>558</v>
      </c>
      <c r="E261" t="s">
        <v>72</v>
      </c>
      <c r="F261" t="str">
        <f>VLOOKUP(BRIGADA[[#This Row],[NOME]],'CADASTRO'!A:K,5,0)</f>
        <v>OPERADOR INDUSTRIAL I</v>
      </c>
      <c r="G261" s="41">
        <v>44342</v>
      </c>
      <c r="H261" s="38">
        <v>730</v>
      </c>
      <c r="I261" s="42" t="str">
        <f ca="1">IF(BRIGADA[[#This Row],[SITUAÇÃO]]="ATIVO",IF(BRIGADA[[#This Row],[CONDIÇÃO]]="N.A.","N.A.",
IF(BRIGADA[[#This Row],[CONDIÇÃO]]="REPROVADO","REPROVADO",IF(BRIGADA[[#This Row],[CONDIÇÃO]]="RECICLADO","HISTORICO",
IF((G261+H261)&gt;(TODAY()),"NO PRAZO", "VENCIDO")))),"N.A.")</f>
        <v>N.A.</v>
      </c>
      <c r="J261" s="14">
        <f>BRIGADA[[#This Row],[TREINADO EM]]+BRIGADA[[#This Row],[VALIDADE]]</f>
        <v>45072</v>
      </c>
      <c r="K261">
        <v>8</v>
      </c>
      <c r="L261" t="s">
        <v>1</v>
      </c>
      <c r="M261" t="str">
        <f>VLOOKUP(BRIGADA[[#This Row],[NOME]],'CADASTRO'!A:K,6,0)</f>
        <v>DESLIGADO</v>
      </c>
    </row>
    <row r="262" spans="1:13" hidden="1">
      <c r="A262" t="s">
        <v>509</v>
      </c>
      <c r="B262" t="s">
        <v>556</v>
      </c>
      <c r="C262" t="s">
        <v>557</v>
      </c>
      <c r="D262" t="s">
        <v>558</v>
      </c>
      <c r="E262" t="s">
        <v>70</v>
      </c>
      <c r="F262" t="str">
        <f>VLOOKUP(BRIGADA[[#This Row],[NOME]],'CADASTRO'!A:K,5,0)</f>
        <v>OPERADOR INDUSTRIAL I</v>
      </c>
      <c r="G262" s="41">
        <v>44712</v>
      </c>
      <c r="H262" s="38">
        <v>730</v>
      </c>
      <c r="I262" s="42" t="str">
        <f ca="1">IF(BRIGADA[[#This Row],[SITUAÇÃO]]="ATIVO",IF(BRIGADA[[#This Row],[CONDIÇÃO]]="N.A.","N.A.",
IF(BRIGADA[[#This Row],[CONDIÇÃO]]="REPROVADO","REPROVADO",IF(BRIGADA[[#This Row],[CONDIÇÃO]]="RECICLADO","HISTORICO",
IF((G262+H262)&gt;(TODAY()),"NO PRAZO", "VENCIDO")))),"N.A.")</f>
        <v>N.A.</v>
      </c>
      <c r="J262" s="14">
        <f>BRIGADA[[#This Row],[TREINADO EM]]+BRIGADA[[#This Row],[VALIDADE]]</f>
        <v>45442</v>
      </c>
      <c r="K262">
        <v>16</v>
      </c>
      <c r="L262" t="s">
        <v>1</v>
      </c>
      <c r="M262" t="str">
        <f>VLOOKUP(BRIGADA[[#This Row],[NOME]],'CADASTRO'!A:K,6,0)</f>
        <v>DESLIGADO</v>
      </c>
    </row>
    <row r="263" spans="1:13" hidden="1">
      <c r="A263" t="s">
        <v>509</v>
      </c>
      <c r="B263" t="s">
        <v>556</v>
      </c>
      <c r="C263" t="s">
        <v>557</v>
      </c>
      <c r="D263" t="s">
        <v>558</v>
      </c>
      <c r="E263" t="s">
        <v>76</v>
      </c>
      <c r="F263" t="str">
        <f>VLOOKUP(BRIGADA[[#This Row],[NOME]],'CADASTRO'!A:K,5,0)</f>
        <v>COORDENADOR SEG DO TRABALHO E MEIO</v>
      </c>
      <c r="G263" s="41">
        <v>44343</v>
      </c>
      <c r="H263" s="38">
        <v>730</v>
      </c>
      <c r="I263" s="42" t="str">
        <f ca="1">IF(BRIGADA[[#This Row],[SITUAÇÃO]]="ATIVO",IF(BRIGADA[[#This Row],[CONDIÇÃO]]="N.A.","N.A.",
IF(BRIGADA[[#This Row],[CONDIÇÃO]]="REPROVADO","REPROVADO",IF(BRIGADA[[#This Row],[CONDIÇÃO]]="RECICLADO","HISTORICO",
IF((G263+H263)&gt;(TODAY()),"NO PRAZO", "VENCIDO")))),"N.A.")</f>
        <v>HISTORICO</v>
      </c>
      <c r="J263" s="14">
        <f>BRIGADA[[#This Row],[TREINADO EM]]+BRIGADA[[#This Row],[VALIDADE]]</f>
        <v>45073</v>
      </c>
      <c r="K263">
        <v>8</v>
      </c>
      <c r="L263" t="s">
        <v>5</v>
      </c>
      <c r="M263" t="str">
        <f>VLOOKUP(BRIGADA[[#This Row],[NOME]],'CADASTRO'!A:K,6,0)</f>
        <v>ATIVO</v>
      </c>
    </row>
    <row r="264" spans="1:13" hidden="1">
      <c r="A264" t="s">
        <v>509</v>
      </c>
      <c r="B264" t="s">
        <v>556</v>
      </c>
      <c r="C264" t="s">
        <v>557</v>
      </c>
      <c r="D264" t="s">
        <v>558</v>
      </c>
      <c r="E264" t="s">
        <v>76</v>
      </c>
      <c r="F264" t="str">
        <f>VLOOKUP(BRIGADA[[#This Row],[NOME]],'CADASTRO'!A:K,5,0)</f>
        <v>COORDENADOR SEG DO TRABALHO E MEIO</v>
      </c>
      <c r="G264" s="41">
        <v>44712</v>
      </c>
      <c r="H264" s="38">
        <v>730</v>
      </c>
      <c r="I264" s="42" t="str">
        <f ca="1">IF(BRIGADA[[#This Row],[SITUAÇÃO]]="ATIVO",IF(BRIGADA[[#This Row],[CONDIÇÃO]]="N.A.","N.A.",
IF(BRIGADA[[#This Row],[CONDIÇÃO]]="REPROVADO","REPROVADO",IF(BRIGADA[[#This Row],[CONDIÇÃO]]="RECICLADO","HISTORICO",
IF((G264+H264)&gt;(TODAY()),"NO PRAZO", "VENCIDO")))),"N.A.")</f>
        <v>HISTORICO</v>
      </c>
      <c r="J264" s="14">
        <f>BRIGADA[[#This Row],[TREINADO EM]]+BRIGADA[[#This Row],[VALIDADE]]</f>
        <v>45442</v>
      </c>
      <c r="K264">
        <v>16</v>
      </c>
      <c r="L264" t="s">
        <v>5</v>
      </c>
      <c r="M264" t="str">
        <f>VLOOKUP(BRIGADA[[#This Row],[NOME]],'CADASTRO'!A:K,6,0)</f>
        <v>ATIVO</v>
      </c>
    </row>
    <row r="265" spans="1:13" hidden="1">
      <c r="A265" t="s">
        <v>509</v>
      </c>
      <c r="B265" t="s">
        <v>559</v>
      </c>
      <c r="C265" t="s">
        <v>560</v>
      </c>
      <c r="D265" t="s">
        <v>558</v>
      </c>
      <c r="E265" t="s">
        <v>76</v>
      </c>
      <c r="F265" t="str">
        <f>VLOOKUP(BRIGADA[[#This Row],[NOME]],'CADASTRO'!A:K,5,0)</f>
        <v>COORDENADOR SEG DO TRABALHO E MEIO</v>
      </c>
      <c r="G265" s="41">
        <v>45107</v>
      </c>
      <c r="H265" s="38">
        <v>730</v>
      </c>
      <c r="I265" s="42" t="str">
        <f ca="1">IF(BRIGADA[[#This Row],[SITUAÇÃO]]="ATIVO",IF(BRIGADA[[#This Row],[CONDIÇÃO]]="N.A.","N.A.",
IF(BRIGADA[[#This Row],[CONDIÇÃO]]="REPROVADO","REPROVADO",IF(BRIGADA[[#This Row],[CONDIÇÃO]]="RECICLADO","HISTORICO",
IF((G265+H265)&gt;(TODAY()),"NO PRAZO", "VENCIDO")))),"N.A.")</f>
        <v>HISTORICO</v>
      </c>
      <c r="J265" s="14">
        <f>BRIGADA[[#This Row],[TREINADO EM]]+BRIGADA[[#This Row],[VALIDADE]]</f>
        <v>45837</v>
      </c>
      <c r="K265">
        <v>16</v>
      </c>
      <c r="L265" t="s">
        <v>5</v>
      </c>
      <c r="M265" t="str">
        <f>VLOOKUP(BRIGADA[[#This Row],[NOME]],'CADASTRO'!A:K,6,0)</f>
        <v>ATIVO</v>
      </c>
    </row>
    <row r="266" spans="1:13" hidden="1">
      <c r="A266" t="s">
        <v>509</v>
      </c>
      <c r="B266" t="s">
        <v>559</v>
      </c>
      <c r="C266" t="s">
        <v>560</v>
      </c>
      <c r="D266" t="s">
        <v>558</v>
      </c>
      <c r="E266" s="62" t="s">
        <v>76</v>
      </c>
      <c r="F266" t="str">
        <f>VLOOKUP(BRIGADA[[#This Row],[NOME]],'CADASTRO'!A:K,5,0)</f>
        <v>COORDENADOR SEG DO TRABALHO E MEIO</v>
      </c>
      <c r="G266" s="41">
        <v>45472</v>
      </c>
      <c r="H266" s="38">
        <v>730</v>
      </c>
      <c r="I266" s="42" t="str">
        <f ca="1">IF(BRIGADA[[#This Row],[SITUAÇÃO]]="ATIVO",IF(BRIGADA[[#This Row],[CONDIÇÃO]]="N.A.","N.A.",
IF(BRIGADA[[#This Row],[CONDIÇÃO]]="REPROVADO","REPROVADO",IF(BRIGADA[[#This Row],[CONDIÇÃO]]="RECICLADO","HISTORICO",
IF((G266+H266)&gt;(TODAY()),"NO PRAZO", "VENCIDO")))),"N.A.")</f>
        <v>HISTORICO</v>
      </c>
      <c r="J266" s="14">
        <f>BRIGADA[[#This Row],[TREINADO EM]]+BRIGADA[[#This Row],[VALIDADE]]</f>
        <v>46202</v>
      </c>
      <c r="K266">
        <v>16</v>
      </c>
      <c r="L266" t="s">
        <v>5</v>
      </c>
      <c r="M266" t="str">
        <f>VLOOKUP(BRIGADA[[#This Row],[NOME]],'CADASTRO'!A:K,6,0)</f>
        <v>ATIVO</v>
      </c>
    </row>
    <row r="267" spans="1:13">
      <c r="A267" t="s">
        <v>509</v>
      </c>
      <c r="B267" t="s">
        <v>559</v>
      </c>
      <c r="C267" t="s">
        <v>511</v>
      </c>
      <c r="D267" t="s">
        <v>558</v>
      </c>
      <c r="E267" t="s">
        <v>76</v>
      </c>
      <c r="F267" t="str">
        <f>VLOOKUP(BRIGADA[[#This Row],[NOME]],'CADASTRO'!A:K,5,0)</f>
        <v>COORDENADOR SEG DO TRABALHO E MEIO</v>
      </c>
      <c r="G267" s="41">
        <v>46263</v>
      </c>
      <c r="H267" s="38">
        <v>730</v>
      </c>
      <c r="I267" s="42" t="str">
        <f ca="1">IF(BRIGADA[[#This Row],[SITUAÇÃO]]="ATIVO",IF(BRIGADA[[#This Row],[CONDIÇÃO]]="N.A.","N.A.",
IF(BRIGADA[[#This Row],[CONDIÇÃO]]="REPROVADO","REPROVADO",IF(BRIGADA[[#This Row],[CONDIÇÃO]]="RECICLADO","HISTORICO",
IF((G267+H267)&gt;(TODAY()),"NO PRAZO", "VENCIDO")))),"N.A.")</f>
        <v>NO PRAZO</v>
      </c>
      <c r="J267" s="14">
        <f>BRIGADA[[#This Row],[TREINADO EM]]+BRIGADA[[#This Row],[VALIDADE]]</f>
        <v>46993</v>
      </c>
      <c r="K267">
        <v>16</v>
      </c>
      <c r="L267" t="s">
        <v>3</v>
      </c>
      <c r="M267" t="str">
        <f>VLOOKUP(BRIGADA[[#This Row],[NOME]],'CADASTRO'!A:K,6,0)</f>
        <v>ATIVO</v>
      </c>
    </row>
    <row r="268" spans="1:13" hidden="1">
      <c r="A268" t="s">
        <v>509</v>
      </c>
      <c r="B268" t="s">
        <v>559</v>
      </c>
      <c r="C268" t="s">
        <v>560</v>
      </c>
      <c r="D268" t="s">
        <v>558</v>
      </c>
      <c r="E268" t="s">
        <v>66</v>
      </c>
      <c r="F268" t="str">
        <f>VLOOKUP(BRIGADA[[#This Row],[NOME]],'CADASTRO'!A:K,5,0)</f>
        <v>OPERADOR INDUSTRIAL II</v>
      </c>
      <c r="G268" s="41">
        <v>45107</v>
      </c>
      <c r="H268" s="38">
        <v>730</v>
      </c>
      <c r="I268" s="42" t="str">
        <f ca="1">IF(BRIGADA[[#This Row],[SITUAÇÃO]]="ATIVO",IF(BRIGADA[[#This Row],[CONDIÇÃO]]="N.A.","N.A.",
IF(BRIGADA[[#This Row],[CONDIÇÃO]]="REPROVADO","REPROVADO",IF(BRIGADA[[#This Row],[CONDIÇÃO]]="RECICLADO","HISTORICO",
IF((G268+H268)&gt;(TODAY()),"NO PRAZO", "VENCIDO")))),"N.A.")</f>
        <v>N.A.</v>
      </c>
      <c r="J268" s="14">
        <f>BRIGADA[[#This Row],[TREINADO EM]]+BRIGADA[[#This Row],[VALIDADE]]</f>
        <v>45837</v>
      </c>
      <c r="K268">
        <v>16</v>
      </c>
      <c r="L268" t="s">
        <v>5</v>
      </c>
      <c r="M268" t="str">
        <f>VLOOKUP(BRIGADA[[#This Row],[NOME]],'CADASTRO'!A:K,6,0)</f>
        <v>DESLIGADO</v>
      </c>
    </row>
    <row r="269" spans="1:13" hidden="1">
      <c r="A269" t="s">
        <v>509</v>
      </c>
      <c r="B269" t="s">
        <v>559</v>
      </c>
      <c r="C269" t="s">
        <v>560</v>
      </c>
      <c r="D269" t="s">
        <v>558</v>
      </c>
      <c r="E269" s="62" t="s">
        <v>66</v>
      </c>
      <c r="F269" t="str">
        <f>VLOOKUP(BRIGADA[[#This Row],[NOME]],'CADASTRO'!A:K,5,0)</f>
        <v>OPERADOR INDUSTRIAL II</v>
      </c>
      <c r="G269" s="41">
        <v>45472</v>
      </c>
      <c r="H269" s="38">
        <v>730</v>
      </c>
      <c r="I269" s="42" t="str">
        <f ca="1">IF(BRIGADA[[#This Row],[SITUAÇÃO]]="ATIVO",IF(BRIGADA[[#This Row],[CONDIÇÃO]]="N.A.","N.A.",
IF(BRIGADA[[#This Row],[CONDIÇÃO]]="REPROVADO","REPROVADO",IF(BRIGADA[[#This Row],[CONDIÇÃO]]="RECICLADO","HISTORICO",
IF((G269+H269)&gt;(TODAY()),"NO PRAZO", "VENCIDO")))),"N.A.")</f>
        <v>N.A.</v>
      </c>
      <c r="J269" s="14">
        <f>BRIGADA[[#This Row],[TREINADO EM]]+BRIGADA[[#This Row],[VALIDADE]]</f>
        <v>46202</v>
      </c>
      <c r="K269">
        <v>16</v>
      </c>
      <c r="L269" t="s">
        <v>5</v>
      </c>
      <c r="M269" t="str">
        <f>VLOOKUP(BRIGADA[[#This Row],[NOME]],'CADASTRO'!A:K,6,0)</f>
        <v>DESLIGADO</v>
      </c>
    </row>
    <row r="270" spans="1:13" hidden="1">
      <c r="A270" t="s">
        <v>509</v>
      </c>
      <c r="B270" t="s">
        <v>559</v>
      </c>
      <c r="C270" t="s">
        <v>511</v>
      </c>
      <c r="D270" t="s">
        <v>558</v>
      </c>
      <c r="E270" t="s">
        <v>443</v>
      </c>
      <c r="F270" t="str">
        <f>VLOOKUP(BRIGADA[[#This Row],[NOME]],'CADASTRO'!A:K,5,0)</f>
        <v>ESTAGIARIO</v>
      </c>
      <c r="G270" s="41">
        <v>45898</v>
      </c>
      <c r="H270" s="38">
        <v>730</v>
      </c>
      <c r="I270" s="42" t="str">
        <f ca="1">IF(BRIGADA[[#This Row],[SITUAÇÃO]]="ATIVO",IF(BRIGADA[[#This Row],[CONDIÇÃO]]="N.A.","N.A.",
IF(BRIGADA[[#This Row],[CONDIÇÃO]]="REPROVADO","REPROVADO",IF(BRIGADA[[#This Row],[CONDIÇÃO]]="RECICLADO","HISTORICO",
IF((G270+H270)&gt;(TODAY()),"NO PRAZO", "VENCIDO")))),"N.A.")</f>
        <v>HISTORICO</v>
      </c>
      <c r="J270" s="14">
        <f>BRIGADA[[#This Row],[TREINADO EM]]+BRIGADA[[#This Row],[VALIDADE]]</f>
        <v>46628</v>
      </c>
      <c r="K270">
        <v>16</v>
      </c>
      <c r="L270" t="s">
        <v>5</v>
      </c>
      <c r="M270" t="str">
        <f>VLOOKUP(BRIGADA[[#This Row],[NOME]],'CADASTRO'!A:K,6,0)</f>
        <v>ATIVO</v>
      </c>
    </row>
    <row r="271" spans="1:13" hidden="1">
      <c r="A271" t="s">
        <v>509</v>
      </c>
      <c r="B271" t="s">
        <v>556</v>
      </c>
      <c r="C271" t="s">
        <v>557</v>
      </c>
      <c r="D271" t="s">
        <v>558</v>
      </c>
      <c r="E271" t="s">
        <v>473</v>
      </c>
      <c r="F271" t="str">
        <f>VLOOKUP(BRIGADA[[#This Row],[NOME]],'CADASTRO'!A:K,5,0)</f>
        <v>AUXILIAR INDUSTRIAL</v>
      </c>
      <c r="G271" s="41">
        <v>44342</v>
      </c>
      <c r="H271" s="38">
        <v>730</v>
      </c>
      <c r="I271" s="42" t="str">
        <f ca="1">IF(BRIGADA[[#This Row],[SITUAÇÃO]]="ATIVO",IF(BRIGADA[[#This Row],[CONDIÇÃO]]="N.A.","N.A.",
IF(BRIGADA[[#This Row],[CONDIÇÃO]]="REPROVADO","REPROVADO",IF(BRIGADA[[#This Row],[CONDIÇÃO]]="RECICLADO","HISTORICO",
IF((G271+H271)&gt;(TODAY()),"NO PRAZO", "VENCIDO")))),"N.A.")</f>
        <v>N.A.</v>
      </c>
      <c r="J271" s="14">
        <f>BRIGADA[[#This Row],[TREINADO EM]]+BRIGADA[[#This Row],[VALIDADE]]</f>
        <v>45072</v>
      </c>
      <c r="K271">
        <v>8</v>
      </c>
      <c r="L271" t="s">
        <v>5</v>
      </c>
      <c r="M271" t="str">
        <f>VLOOKUP(BRIGADA[[#This Row],[NOME]],'CADASTRO'!A:K,6,0)</f>
        <v>S-AFASTADO</v>
      </c>
    </row>
    <row r="272" spans="1:13" hidden="1">
      <c r="A272" t="s">
        <v>509</v>
      </c>
      <c r="B272" t="s">
        <v>556</v>
      </c>
      <c r="C272" t="s">
        <v>557</v>
      </c>
      <c r="D272" t="s">
        <v>558</v>
      </c>
      <c r="E272" t="s">
        <v>473</v>
      </c>
      <c r="F272" t="str">
        <f>VLOOKUP(BRIGADA[[#This Row],[NOME]],'CADASTRO'!A:K,5,0)</f>
        <v>AUXILIAR INDUSTRIAL</v>
      </c>
      <c r="G272" s="41">
        <v>44719</v>
      </c>
      <c r="H272" s="38">
        <v>730</v>
      </c>
      <c r="I272" s="42" t="str">
        <f ca="1">IF(BRIGADA[[#This Row],[SITUAÇÃO]]="ATIVO",IF(BRIGADA[[#This Row],[CONDIÇÃO]]="N.A.","N.A.",
IF(BRIGADA[[#This Row],[CONDIÇÃO]]="REPROVADO","REPROVADO",IF(BRIGADA[[#This Row],[CONDIÇÃO]]="RECICLADO","HISTORICO",
IF((G272+H272)&gt;(TODAY()),"NO PRAZO", "VENCIDO")))),"N.A.")</f>
        <v>N.A.</v>
      </c>
      <c r="J272" s="14">
        <f>BRIGADA[[#This Row],[TREINADO EM]]+BRIGADA[[#This Row],[VALIDADE]]</f>
        <v>45449</v>
      </c>
      <c r="K272">
        <v>16</v>
      </c>
      <c r="L272" t="s">
        <v>5</v>
      </c>
      <c r="M272" t="str">
        <f>VLOOKUP(BRIGADA[[#This Row],[NOME]],'CADASTRO'!A:K,6,0)</f>
        <v>S-AFASTADO</v>
      </c>
    </row>
    <row r="273" spans="1:13" hidden="1">
      <c r="A273" t="s">
        <v>509</v>
      </c>
      <c r="B273" t="s">
        <v>559</v>
      </c>
      <c r="C273" t="s">
        <v>560</v>
      </c>
      <c r="D273" t="s">
        <v>558</v>
      </c>
      <c r="E273" t="s">
        <v>473</v>
      </c>
      <c r="F273" t="str">
        <f>VLOOKUP(BRIGADA[[#This Row],[NOME]],'CADASTRO'!A:K,5,0)</f>
        <v>AUXILIAR INDUSTRIAL</v>
      </c>
      <c r="G273" s="41">
        <v>45107</v>
      </c>
      <c r="H273" s="38">
        <v>730</v>
      </c>
      <c r="I273" s="42" t="str">
        <f ca="1">IF(BRIGADA[[#This Row],[SITUAÇÃO]]="ATIVO",IF(BRIGADA[[#This Row],[CONDIÇÃO]]="N.A.","N.A.",
IF(BRIGADA[[#This Row],[CONDIÇÃO]]="REPROVADO","REPROVADO",IF(BRIGADA[[#This Row],[CONDIÇÃO]]="RECICLADO","HISTORICO",
IF((G273+H273)&gt;(TODAY()),"NO PRAZO", "VENCIDO")))),"N.A.")</f>
        <v>N.A.</v>
      </c>
      <c r="J273" s="14">
        <f>BRIGADA[[#This Row],[TREINADO EM]]+BRIGADA[[#This Row],[VALIDADE]]</f>
        <v>45837</v>
      </c>
      <c r="K273">
        <v>16</v>
      </c>
      <c r="L273" t="s">
        <v>5</v>
      </c>
      <c r="M273" t="str">
        <f>VLOOKUP(BRIGADA[[#This Row],[NOME]],'CADASTRO'!A:K,6,0)</f>
        <v>S-AFASTADO</v>
      </c>
    </row>
    <row r="274" spans="1:13" hidden="1">
      <c r="A274" t="s">
        <v>509</v>
      </c>
      <c r="B274" t="s">
        <v>559</v>
      </c>
      <c r="C274" t="s">
        <v>560</v>
      </c>
      <c r="D274" t="s">
        <v>558</v>
      </c>
      <c r="E274" s="62" t="s">
        <v>473</v>
      </c>
      <c r="F274" t="str">
        <f>VLOOKUP(BRIGADA[[#This Row],[NOME]],'CADASTRO'!A:K,5,0)</f>
        <v>AUXILIAR INDUSTRIAL</v>
      </c>
      <c r="G274" s="41">
        <v>45472</v>
      </c>
      <c r="H274" s="38">
        <v>730</v>
      </c>
      <c r="I274" s="42" t="str">
        <f ca="1">IF(BRIGADA[[#This Row],[SITUAÇÃO]]="ATIVO",IF(BRIGADA[[#This Row],[CONDIÇÃO]]="N.A.","N.A.",
IF(BRIGADA[[#This Row],[CONDIÇÃO]]="REPROVADO","REPROVADO",IF(BRIGADA[[#This Row],[CONDIÇÃO]]="RECICLADO","HISTORICO",
IF((G274+H274)&gt;(TODAY()),"NO PRAZO", "VENCIDO")))),"N.A.")</f>
        <v>N.A.</v>
      </c>
      <c r="J274" s="14">
        <f>BRIGADA[[#This Row],[TREINADO EM]]+BRIGADA[[#This Row],[VALIDADE]]</f>
        <v>46202</v>
      </c>
      <c r="K274">
        <v>16</v>
      </c>
      <c r="L274" t="s">
        <v>5</v>
      </c>
      <c r="M274" t="str">
        <f>VLOOKUP(BRIGADA[[#This Row],[NOME]],'CADASTRO'!A:K,6,0)</f>
        <v>S-AFASTADO</v>
      </c>
    </row>
    <row r="275" spans="1:13" hidden="1">
      <c r="A275" t="s">
        <v>509</v>
      </c>
      <c r="B275" t="s">
        <v>559</v>
      </c>
      <c r="C275" t="s">
        <v>511</v>
      </c>
      <c r="D275" t="s">
        <v>558</v>
      </c>
      <c r="E275" s="62" t="s">
        <v>473</v>
      </c>
      <c r="F275" t="str">
        <f>VLOOKUP(BRIGADA[[#This Row],[NOME]],'CADASTRO'!A:K,5,0)</f>
        <v>AUXILIAR INDUSTRIAL</v>
      </c>
      <c r="G275" s="41">
        <v>45898</v>
      </c>
      <c r="H275" s="38">
        <v>730</v>
      </c>
      <c r="I275" s="42" t="str">
        <f ca="1">IF(BRIGADA[[#This Row],[SITUAÇÃO]]="ATIVO",IF(BRIGADA[[#This Row],[CONDIÇÃO]]="N.A.","N.A.",
IF(BRIGADA[[#This Row],[CONDIÇÃO]]="REPROVADO","REPROVADO",IF(BRIGADA[[#This Row],[CONDIÇÃO]]="RECICLADO","HISTORICO",
IF((G275+H275)&gt;(TODAY()),"NO PRAZO", "VENCIDO")))),"N.A.")</f>
        <v>N.A.</v>
      </c>
      <c r="J275" s="14">
        <f>BRIGADA[[#This Row],[TREINADO EM]]+BRIGADA[[#This Row],[VALIDADE]]</f>
        <v>46628</v>
      </c>
      <c r="K275">
        <v>16</v>
      </c>
      <c r="L275" t="s">
        <v>3</v>
      </c>
      <c r="M275" t="str">
        <f>VLOOKUP(BRIGADA[[#This Row],[NOME]],'CADASTRO'!A:K,6,0)</f>
        <v>S-AFASTADO</v>
      </c>
    </row>
    <row r="276" spans="1:13" hidden="1">
      <c r="A276" t="s">
        <v>509</v>
      </c>
      <c r="B276" t="s">
        <v>556</v>
      </c>
      <c r="C276" t="s">
        <v>557</v>
      </c>
      <c r="D276" t="s">
        <v>558</v>
      </c>
      <c r="E276" t="s">
        <v>444</v>
      </c>
      <c r="F276" t="str">
        <f>VLOOKUP(BRIGADA[[#This Row],[NOME]],'CADASTRO'!A:K,5,0)</f>
        <v>TECNICO MECANICO II</v>
      </c>
      <c r="G276" s="41">
        <v>44342</v>
      </c>
      <c r="H276" s="38">
        <v>730</v>
      </c>
      <c r="I276" s="42" t="str">
        <f ca="1">IF(BRIGADA[[#This Row],[SITUAÇÃO]]="ATIVO",IF(BRIGADA[[#This Row],[CONDIÇÃO]]="N.A.","N.A.",
IF(BRIGADA[[#This Row],[CONDIÇÃO]]="REPROVADO","REPROVADO",IF(BRIGADA[[#This Row],[CONDIÇÃO]]="RECICLADO","HISTORICO",
IF((G276+H276)&gt;(TODAY()),"NO PRAZO", "VENCIDO")))),"N.A.")</f>
        <v>N.A.</v>
      </c>
      <c r="J276" s="14">
        <f>BRIGADA[[#This Row],[TREINADO EM]]+BRIGADA[[#This Row],[VALIDADE]]</f>
        <v>45072</v>
      </c>
      <c r="K276">
        <v>8</v>
      </c>
      <c r="L276" t="s">
        <v>1</v>
      </c>
      <c r="M276" t="str">
        <f>VLOOKUP(BRIGADA[[#This Row],[NOME]],'CADASTRO'!A:K,6,0)</f>
        <v>ATIVO</v>
      </c>
    </row>
    <row r="277" spans="1:13" hidden="1">
      <c r="A277" t="s">
        <v>509</v>
      </c>
      <c r="B277" t="s">
        <v>559</v>
      </c>
      <c r="C277" t="s">
        <v>560</v>
      </c>
      <c r="D277" t="s">
        <v>558</v>
      </c>
      <c r="E277" s="62" t="s">
        <v>444</v>
      </c>
      <c r="F277" t="str">
        <f>VLOOKUP(BRIGADA[[#This Row],[NOME]],'CADASTRO'!A:K,5,0)</f>
        <v>TECNICO MECANICO II</v>
      </c>
      <c r="G277" s="41">
        <v>45472</v>
      </c>
      <c r="H277" s="38">
        <v>730</v>
      </c>
      <c r="I277" s="42" t="str">
        <f ca="1">IF(BRIGADA[[#This Row],[SITUAÇÃO]]="ATIVO",IF(BRIGADA[[#This Row],[CONDIÇÃO]]="N.A.","N.A.",
IF(BRIGADA[[#This Row],[CONDIÇÃO]]="REPROVADO","REPROVADO",IF(BRIGADA[[#This Row],[CONDIÇÃO]]="RECICLADO","HISTORICO",
IF((G277+H277)&gt;(TODAY()),"NO PRAZO", "VENCIDO")))),"N.A.")</f>
        <v>HISTORICO</v>
      </c>
      <c r="J277" s="14">
        <f>BRIGADA[[#This Row],[TREINADO EM]]+BRIGADA[[#This Row],[VALIDADE]]</f>
        <v>46202</v>
      </c>
      <c r="K277">
        <v>16</v>
      </c>
      <c r="L277" t="s">
        <v>5</v>
      </c>
      <c r="M277" t="str">
        <f>VLOOKUP(BRIGADA[[#This Row],[NOME]],'CADASTRO'!A:K,6,0)</f>
        <v>ATIVO</v>
      </c>
    </row>
    <row r="278" spans="1:13">
      <c r="A278" t="s">
        <v>509</v>
      </c>
      <c r="B278" t="s">
        <v>559</v>
      </c>
      <c r="C278" t="s">
        <v>511</v>
      </c>
      <c r="D278" t="s">
        <v>558</v>
      </c>
      <c r="E278" s="62" t="s">
        <v>444</v>
      </c>
      <c r="F278" t="str">
        <f>VLOOKUP(BRIGADA[[#This Row],[NOME]],'CADASTRO'!A:K,5,0)</f>
        <v>TECNICO MECANICO II</v>
      </c>
      <c r="G278" s="41">
        <v>45898</v>
      </c>
      <c r="H278" s="38">
        <v>730</v>
      </c>
      <c r="I278" s="42" t="str">
        <f ca="1">IF(BRIGADA[[#This Row],[SITUAÇÃO]]="ATIVO",IF(BRIGADA[[#This Row],[CONDIÇÃO]]="N.A.","N.A.",
IF(BRIGADA[[#This Row],[CONDIÇÃO]]="REPROVADO","REPROVADO",IF(BRIGADA[[#This Row],[CONDIÇÃO]]="RECICLADO","HISTORICO",
IF((G278+H278)&gt;(TODAY()),"NO PRAZO", "VENCIDO")))),"N.A.")</f>
        <v>NO PRAZO</v>
      </c>
      <c r="J278" s="14">
        <f>BRIGADA[[#This Row],[TREINADO EM]]+BRIGADA[[#This Row],[VALIDADE]]</f>
        <v>46628</v>
      </c>
      <c r="K278">
        <v>16</v>
      </c>
      <c r="L278" t="s">
        <v>3</v>
      </c>
      <c r="M278" t="str">
        <f>VLOOKUP(BRIGADA[[#This Row],[NOME]],'CADASTRO'!A:K,6,0)</f>
        <v>ATIVO</v>
      </c>
    </row>
    <row r="279" spans="1:13" hidden="1">
      <c r="A279" t="s">
        <v>509</v>
      </c>
      <c r="B279" t="s">
        <v>556</v>
      </c>
      <c r="C279" t="s">
        <v>557</v>
      </c>
      <c r="D279" t="s">
        <v>558</v>
      </c>
      <c r="E279" t="s">
        <v>60</v>
      </c>
      <c r="F279" t="str">
        <f>VLOOKUP(BRIGADA[[#This Row],[NOME]],'CADASTRO'!A:K,5,0)</f>
        <v>OPERADOR INDUSTRIAL II</v>
      </c>
      <c r="G279" s="41">
        <v>44342</v>
      </c>
      <c r="H279" s="38">
        <v>730</v>
      </c>
      <c r="I279" s="42" t="str">
        <f ca="1">IF(BRIGADA[[#This Row],[SITUAÇÃO]]="ATIVO",IF(BRIGADA[[#This Row],[CONDIÇÃO]]="N.A.","N.A.",
IF(BRIGADA[[#This Row],[CONDIÇÃO]]="REPROVADO","REPROVADO",IF(BRIGADA[[#This Row],[CONDIÇÃO]]="RECICLADO","HISTORICO",
IF((G279+H279)&gt;(TODAY()),"NO PRAZO", "VENCIDO")))),"N.A.")</f>
        <v>N.A.</v>
      </c>
      <c r="J279" s="14">
        <f>BRIGADA[[#This Row],[TREINADO EM]]+BRIGADA[[#This Row],[VALIDADE]]</f>
        <v>45072</v>
      </c>
      <c r="K279">
        <v>8</v>
      </c>
      <c r="L279" t="s">
        <v>1</v>
      </c>
      <c r="M279" t="str">
        <f>VLOOKUP(BRIGADA[[#This Row],[NOME]],'CADASTRO'!A:K,6,0)</f>
        <v>DESLIGADO</v>
      </c>
    </row>
    <row r="280" spans="1:13">
      <c r="A280" t="s">
        <v>509</v>
      </c>
      <c r="B280" t="s">
        <v>559</v>
      </c>
      <c r="C280" t="s">
        <v>511</v>
      </c>
      <c r="D280" t="s">
        <v>558</v>
      </c>
      <c r="E280" t="s">
        <v>458</v>
      </c>
      <c r="F280" t="str">
        <f>VLOOKUP(BRIGADA[[#This Row],[NOME]],'CADASTRO'!A:K,5,0)</f>
        <v>TECNICO MECANICO II</v>
      </c>
      <c r="G280" s="41">
        <v>46263</v>
      </c>
      <c r="H280" s="38">
        <v>730</v>
      </c>
      <c r="I280" s="42" t="str">
        <f ca="1">IF(BRIGADA[[#This Row],[SITUAÇÃO]]="ATIVO",IF(BRIGADA[[#This Row],[CONDIÇÃO]]="N.A.","N.A.",
IF(BRIGADA[[#This Row],[CONDIÇÃO]]="REPROVADO","REPROVADO",IF(BRIGADA[[#This Row],[CONDIÇÃO]]="RECICLADO","HISTORICO",
IF((G280+H280)&gt;(TODAY()),"NO PRAZO", "VENCIDO")))),"N.A.")</f>
        <v>NO PRAZO</v>
      </c>
      <c r="J280" s="14">
        <f>BRIGADA[[#This Row],[TREINADO EM]]+BRIGADA[[#This Row],[VALIDADE]]</f>
        <v>46993</v>
      </c>
      <c r="K280">
        <v>16</v>
      </c>
      <c r="L280" t="s">
        <v>3</v>
      </c>
      <c r="M280" t="str">
        <f>VLOOKUP(BRIGADA[[#This Row],[NOME]],'CADASTRO'!A:K,6,0)</f>
        <v>ATIVO</v>
      </c>
    </row>
    <row r="281" spans="1:13">
      <c r="A281" t="s">
        <v>509</v>
      </c>
      <c r="B281" t="s">
        <v>559</v>
      </c>
      <c r="C281" t="s">
        <v>511</v>
      </c>
      <c r="D281" t="s">
        <v>558</v>
      </c>
      <c r="E281" t="s">
        <v>445</v>
      </c>
      <c r="F281" t="str">
        <f>VLOOKUP(BRIGADA[[#This Row],[NOME]],'CADASTRO'!A:K,5,0)</f>
        <v>OPERADOR INDUSTRIAL II</v>
      </c>
      <c r="G281" s="41">
        <v>46263</v>
      </c>
      <c r="H281" s="38">
        <v>730</v>
      </c>
      <c r="I281" s="42" t="str">
        <f ca="1">IF(BRIGADA[[#This Row],[SITUAÇÃO]]="ATIVO",IF(BRIGADA[[#This Row],[CONDIÇÃO]]="N.A.","N.A.",
IF(BRIGADA[[#This Row],[CONDIÇÃO]]="REPROVADO","REPROVADO",IF(BRIGADA[[#This Row],[CONDIÇÃO]]="RECICLADO","HISTORICO",
IF((G281+H281)&gt;(TODAY()),"NO PRAZO", "VENCIDO")))),"N.A.")</f>
        <v>NO PRAZO</v>
      </c>
      <c r="J281" s="14">
        <f>BRIGADA[[#This Row],[TREINADO EM]]+BRIGADA[[#This Row],[VALIDADE]]</f>
        <v>46993</v>
      </c>
      <c r="K281">
        <v>16</v>
      </c>
      <c r="L281" t="s">
        <v>3</v>
      </c>
      <c r="M281" t="str">
        <f>VLOOKUP(BRIGADA[[#This Row],[NOME]],'CADASTRO'!A:K,6,0)</f>
        <v>ATIVO</v>
      </c>
    </row>
    <row r="282" spans="1:13" hidden="1">
      <c r="A282" t="s">
        <v>509</v>
      </c>
      <c r="B282" t="s">
        <v>556</v>
      </c>
      <c r="C282" t="s">
        <v>557</v>
      </c>
      <c r="D282" t="s">
        <v>558</v>
      </c>
      <c r="E282" t="s">
        <v>446</v>
      </c>
      <c r="F282" t="str">
        <f>VLOOKUP(BRIGADA[[#This Row],[NOME]],'CADASTRO'!A:K,5,0)</f>
        <v>OPERADOR INDUSTRIAL III</v>
      </c>
      <c r="G282" s="41">
        <v>44719</v>
      </c>
      <c r="H282" s="38">
        <v>730</v>
      </c>
      <c r="I282" s="42" t="str">
        <f ca="1">IF(BRIGADA[[#This Row],[SITUAÇÃO]]="ATIVO",IF(BRIGADA[[#This Row],[CONDIÇÃO]]="N.A.","N.A.",
IF(BRIGADA[[#This Row],[CONDIÇÃO]]="REPROVADO","REPROVADO",IF(BRIGADA[[#This Row],[CONDIÇÃO]]="RECICLADO","HISTORICO",
IF((G282+H282)&gt;(TODAY()),"NO PRAZO", "VENCIDO")))),"N.A.")</f>
        <v>HISTORICO</v>
      </c>
      <c r="J282" s="14">
        <f>BRIGADA[[#This Row],[TREINADO EM]]+BRIGADA[[#This Row],[VALIDADE]]</f>
        <v>45449</v>
      </c>
      <c r="K282">
        <v>16</v>
      </c>
      <c r="L282" t="s">
        <v>5</v>
      </c>
      <c r="M282" t="str">
        <f>VLOOKUP(BRIGADA[[#This Row],[NOME]],'CADASTRO'!A:K,6,0)</f>
        <v>ATIVO</v>
      </c>
    </row>
    <row r="283" spans="1:13" hidden="1">
      <c r="A283" t="s">
        <v>509</v>
      </c>
      <c r="B283" t="s">
        <v>559</v>
      </c>
      <c r="C283" t="s">
        <v>560</v>
      </c>
      <c r="D283" t="s">
        <v>558</v>
      </c>
      <c r="E283" t="s">
        <v>446</v>
      </c>
      <c r="F283" t="str">
        <f>VLOOKUP(BRIGADA[[#This Row],[NOME]],'CADASTRO'!A:K,5,0)</f>
        <v>OPERADOR INDUSTRIAL III</v>
      </c>
      <c r="G283" s="41">
        <v>45107</v>
      </c>
      <c r="H283" s="38">
        <v>730</v>
      </c>
      <c r="I283" s="42" t="str">
        <f ca="1">IF(BRIGADA[[#This Row],[SITUAÇÃO]]="ATIVO",IF(BRIGADA[[#This Row],[CONDIÇÃO]]="N.A.","N.A.",
IF(BRIGADA[[#This Row],[CONDIÇÃO]]="REPROVADO","REPROVADO",IF(BRIGADA[[#This Row],[CONDIÇÃO]]="RECICLADO","HISTORICO",
IF((G283+H283)&gt;(TODAY()),"NO PRAZO", "VENCIDO")))),"N.A.")</f>
        <v>HISTORICO</v>
      </c>
      <c r="J283" s="14">
        <f>BRIGADA[[#This Row],[TREINADO EM]]+BRIGADA[[#This Row],[VALIDADE]]</f>
        <v>45837</v>
      </c>
      <c r="K283">
        <v>16</v>
      </c>
      <c r="L283" t="s">
        <v>5</v>
      </c>
      <c r="M283" t="str">
        <f>VLOOKUP(BRIGADA[[#This Row],[NOME]],'CADASTRO'!A:K,6,0)</f>
        <v>ATIVO</v>
      </c>
    </row>
    <row r="284" spans="1:13" hidden="1">
      <c r="A284" t="s">
        <v>509</v>
      </c>
      <c r="B284" t="s">
        <v>559</v>
      </c>
      <c r="C284" t="s">
        <v>560</v>
      </c>
      <c r="D284" t="s">
        <v>558</v>
      </c>
      <c r="E284" s="62" t="s">
        <v>446</v>
      </c>
      <c r="F284" t="str">
        <f>VLOOKUP(BRIGADA[[#This Row],[NOME]],'CADASTRO'!A:K,5,0)</f>
        <v>OPERADOR INDUSTRIAL III</v>
      </c>
      <c r="G284" s="41">
        <v>45472</v>
      </c>
      <c r="H284" s="38">
        <v>730</v>
      </c>
      <c r="I284" s="42" t="str">
        <f ca="1">IF(BRIGADA[[#This Row],[SITUAÇÃO]]="ATIVO",IF(BRIGADA[[#This Row],[CONDIÇÃO]]="N.A.","N.A.",
IF(BRIGADA[[#This Row],[CONDIÇÃO]]="REPROVADO","REPROVADO",IF(BRIGADA[[#This Row],[CONDIÇÃO]]="RECICLADO","HISTORICO",
IF((G284+H284)&gt;(TODAY()),"NO PRAZO", "VENCIDO")))),"N.A.")</f>
        <v>HISTORICO</v>
      </c>
      <c r="J284" s="14">
        <f>BRIGADA[[#This Row],[TREINADO EM]]+BRIGADA[[#This Row],[VALIDADE]]</f>
        <v>46202</v>
      </c>
      <c r="K284">
        <v>16</v>
      </c>
      <c r="L284" t="s">
        <v>5</v>
      </c>
      <c r="M284" t="str">
        <f>VLOOKUP(BRIGADA[[#This Row],[NOME]],'CADASTRO'!A:K,6,0)</f>
        <v>ATIVO</v>
      </c>
    </row>
    <row r="285" spans="1:13" hidden="1">
      <c r="A285" t="s">
        <v>509</v>
      </c>
      <c r="B285" t="s">
        <v>559</v>
      </c>
      <c r="C285" t="s">
        <v>511</v>
      </c>
      <c r="D285" t="s">
        <v>558</v>
      </c>
      <c r="E285" s="62" t="s">
        <v>446</v>
      </c>
      <c r="F285" t="str">
        <f>VLOOKUP(BRIGADA[[#This Row],[NOME]],'CADASTRO'!A:K,5,0)</f>
        <v>OPERADOR INDUSTRIAL III</v>
      </c>
      <c r="G285" s="41">
        <v>45898</v>
      </c>
      <c r="H285" s="38">
        <v>730</v>
      </c>
      <c r="I285" s="42" t="str">
        <f ca="1">IF(BRIGADA[[#This Row],[SITUAÇÃO]]="ATIVO",IF(BRIGADA[[#This Row],[CONDIÇÃO]]="N.A.","N.A.",
IF(BRIGADA[[#This Row],[CONDIÇÃO]]="REPROVADO","REPROVADO",IF(BRIGADA[[#This Row],[CONDIÇÃO]]="RECICLADO","HISTORICO",
IF((G285+H285)&gt;(TODAY()),"NO PRAZO", "VENCIDO")))),"N.A.")</f>
        <v>HISTORICO</v>
      </c>
      <c r="J285" s="14">
        <f>BRIGADA[[#This Row],[TREINADO EM]]+BRIGADA[[#This Row],[VALIDADE]]</f>
        <v>46628</v>
      </c>
      <c r="K285">
        <v>16</v>
      </c>
      <c r="L285" t="s">
        <v>5</v>
      </c>
      <c r="M285" t="str">
        <f>VLOOKUP(BRIGADA[[#This Row],[NOME]],'CADASTRO'!A:K,6,0)</f>
        <v>ATIVO</v>
      </c>
    </row>
    <row r="286" spans="1:13">
      <c r="A286" t="s">
        <v>509</v>
      </c>
      <c r="B286" t="s">
        <v>559</v>
      </c>
      <c r="C286" t="s">
        <v>511</v>
      </c>
      <c r="D286" t="s">
        <v>558</v>
      </c>
      <c r="E286" t="s">
        <v>446</v>
      </c>
      <c r="F286" t="str">
        <f>VLOOKUP(BRIGADA[[#This Row],[NOME]],'CADASTRO'!A:K,5,0)</f>
        <v>OPERADOR INDUSTRIAL III</v>
      </c>
      <c r="G286" s="41">
        <v>46263</v>
      </c>
      <c r="H286" s="38">
        <v>730</v>
      </c>
      <c r="I286" s="42" t="str">
        <f ca="1">IF(BRIGADA[[#This Row],[SITUAÇÃO]]="ATIVO",IF(BRIGADA[[#This Row],[CONDIÇÃO]]="N.A.","N.A.",
IF(BRIGADA[[#This Row],[CONDIÇÃO]]="REPROVADO","REPROVADO",IF(BRIGADA[[#This Row],[CONDIÇÃO]]="RECICLADO","HISTORICO",
IF((G286+H286)&gt;(TODAY()),"NO PRAZO", "VENCIDO")))),"N.A.")</f>
        <v>NO PRAZO</v>
      </c>
      <c r="J286" s="14">
        <f>BRIGADA[[#This Row],[TREINADO EM]]+BRIGADA[[#This Row],[VALIDADE]]</f>
        <v>46993</v>
      </c>
      <c r="K286">
        <v>16</v>
      </c>
      <c r="L286" t="s">
        <v>3</v>
      </c>
      <c r="M286" t="str">
        <f>VLOOKUP(BRIGADA[[#This Row],[NOME]],'CADASTRO'!A:K,6,0)</f>
        <v>ATIVO</v>
      </c>
    </row>
    <row r="287" spans="1:13" hidden="1">
      <c r="A287" t="s">
        <v>509</v>
      </c>
      <c r="B287" t="s">
        <v>559</v>
      </c>
      <c r="C287" t="s">
        <v>560</v>
      </c>
      <c r="D287" t="s">
        <v>558</v>
      </c>
      <c r="E287" t="s">
        <v>448</v>
      </c>
      <c r="F287" t="str">
        <f>VLOOKUP(BRIGADA[[#This Row],[NOME]],'CADASTRO'!A:K,5,0)</f>
        <v>OPERADOR INDUSTRIAL II</v>
      </c>
      <c r="G287" s="41">
        <v>45107</v>
      </c>
      <c r="H287" s="38">
        <v>730</v>
      </c>
      <c r="I287" s="42" t="str">
        <f ca="1">IF(BRIGADA[[#This Row],[SITUAÇÃO]]="ATIVO",IF(BRIGADA[[#This Row],[CONDIÇÃO]]="N.A.","N.A.",
IF(BRIGADA[[#This Row],[CONDIÇÃO]]="REPROVADO","REPROVADO",IF(BRIGADA[[#This Row],[CONDIÇÃO]]="RECICLADO","HISTORICO",
IF((G287+H287)&gt;(TODAY()),"NO PRAZO", "VENCIDO")))),"N.A.")</f>
        <v>N.A.</v>
      </c>
      <c r="J287" s="14">
        <f>BRIGADA[[#This Row],[TREINADO EM]]+BRIGADA[[#This Row],[VALIDADE]]</f>
        <v>45837</v>
      </c>
      <c r="K287">
        <v>16</v>
      </c>
      <c r="L287" t="s">
        <v>5</v>
      </c>
      <c r="M287" t="str">
        <f>VLOOKUP(BRIGADA[[#This Row],[NOME]],'CADASTRO'!A:K,6,0)</f>
        <v>DESLIGADO</v>
      </c>
    </row>
    <row r="288" spans="1:13" hidden="1">
      <c r="A288" t="s">
        <v>509</v>
      </c>
      <c r="B288" t="s">
        <v>559</v>
      </c>
      <c r="C288" t="s">
        <v>560</v>
      </c>
      <c r="D288" t="s">
        <v>558</v>
      </c>
      <c r="E288" s="62" t="s">
        <v>448</v>
      </c>
      <c r="F288" t="str">
        <f>VLOOKUP(BRIGADA[[#This Row],[NOME]],'CADASTRO'!A:K,5,0)</f>
        <v>OPERADOR INDUSTRIAL II</v>
      </c>
      <c r="G288" s="41">
        <v>45472</v>
      </c>
      <c r="H288" s="38">
        <v>730</v>
      </c>
      <c r="I288" s="42" t="str">
        <f ca="1">IF(BRIGADA[[#This Row],[SITUAÇÃO]]="ATIVO",IF(BRIGADA[[#This Row],[CONDIÇÃO]]="N.A.","N.A.",
IF(BRIGADA[[#This Row],[CONDIÇÃO]]="REPROVADO","REPROVADO",IF(BRIGADA[[#This Row],[CONDIÇÃO]]="RECICLADO","HISTORICO",
IF((G288+H288)&gt;(TODAY()),"NO PRAZO", "VENCIDO")))),"N.A.")</f>
        <v>N.A.</v>
      </c>
      <c r="J288" s="14">
        <f>BRIGADA[[#This Row],[TREINADO EM]]+BRIGADA[[#This Row],[VALIDADE]]</f>
        <v>46202</v>
      </c>
      <c r="K288">
        <v>16</v>
      </c>
      <c r="L288" t="s">
        <v>5</v>
      </c>
      <c r="M288" t="str">
        <f>VLOOKUP(BRIGADA[[#This Row],[NOME]],'CADASTRO'!A:K,6,0)</f>
        <v>DESLIGADO</v>
      </c>
    </row>
    <row r="289" spans="1:13" hidden="1">
      <c r="A289" t="s">
        <v>509</v>
      </c>
      <c r="B289" t="s">
        <v>556</v>
      </c>
      <c r="C289" t="s">
        <v>557</v>
      </c>
      <c r="D289" t="s">
        <v>558</v>
      </c>
      <c r="E289" t="s">
        <v>449</v>
      </c>
      <c r="F289" t="str">
        <f>VLOOKUP(BRIGADA[[#This Row],[NOME]],'CADASTRO'!A:K,5,0)</f>
        <v>TECNICO ELETRONICO II</v>
      </c>
      <c r="G289" s="41">
        <v>44342</v>
      </c>
      <c r="H289" s="38">
        <v>730</v>
      </c>
      <c r="I289" s="42" t="str">
        <f ca="1">IF(BRIGADA[[#This Row],[SITUAÇÃO]]="ATIVO",IF(BRIGADA[[#This Row],[CONDIÇÃO]]="N.A.","N.A.",
IF(BRIGADA[[#This Row],[CONDIÇÃO]]="REPROVADO","REPROVADO",IF(BRIGADA[[#This Row],[CONDIÇÃO]]="RECICLADO","HISTORICO",
IF((G289+H289)&gt;(TODAY()),"NO PRAZO", "VENCIDO")))),"N.A.")</f>
        <v>HISTORICO</v>
      </c>
      <c r="J289" s="14">
        <f>BRIGADA[[#This Row],[TREINADO EM]]+BRIGADA[[#This Row],[VALIDADE]]</f>
        <v>45072</v>
      </c>
      <c r="K289">
        <v>8</v>
      </c>
      <c r="L289" t="s">
        <v>5</v>
      </c>
      <c r="M289" t="str">
        <f>VLOOKUP(BRIGADA[[#This Row],[NOME]],'CADASTRO'!A:K,6,0)</f>
        <v>ATIVO</v>
      </c>
    </row>
    <row r="290" spans="1:13" hidden="1">
      <c r="A290" t="s">
        <v>509</v>
      </c>
      <c r="B290" t="s">
        <v>556</v>
      </c>
      <c r="C290" t="s">
        <v>557</v>
      </c>
      <c r="D290" t="s">
        <v>558</v>
      </c>
      <c r="E290" t="s">
        <v>449</v>
      </c>
      <c r="F290" t="str">
        <f>VLOOKUP(BRIGADA[[#This Row],[NOME]],'CADASTRO'!A:K,5,0)</f>
        <v>TECNICO ELETRONICO II</v>
      </c>
      <c r="G290" s="41">
        <v>44712</v>
      </c>
      <c r="H290" s="38">
        <v>730</v>
      </c>
      <c r="I290" s="42" t="str">
        <f ca="1">IF(BRIGADA[[#This Row],[SITUAÇÃO]]="ATIVO",IF(BRIGADA[[#This Row],[CONDIÇÃO]]="N.A.","N.A.",
IF(BRIGADA[[#This Row],[CONDIÇÃO]]="REPROVADO","REPROVADO",IF(BRIGADA[[#This Row],[CONDIÇÃO]]="RECICLADO","HISTORICO",
IF((G290+H290)&gt;(TODAY()),"NO PRAZO", "VENCIDO")))),"N.A.")</f>
        <v>HISTORICO</v>
      </c>
      <c r="J290" s="14">
        <f>BRIGADA[[#This Row],[TREINADO EM]]+BRIGADA[[#This Row],[VALIDADE]]</f>
        <v>45442</v>
      </c>
      <c r="K290">
        <v>16</v>
      </c>
      <c r="L290" t="s">
        <v>5</v>
      </c>
      <c r="M290" t="str">
        <f>VLOOKUP(BRIGADA[[#This Row],[NOME]],'CADASTRO'!A:K,6,0)</f>
        <v>ATIVO</v>
      </c>
    </row>
    <row r="291" spans="1:13" hidden="1">
      <c r="A291" t="s">
        <v>509</v>
      </c>
      <c r="B291" t="s">
        <v>559</v>
      </c>
      <c r="C291" t="s">
        <v>560</v>
      </c>
      <c r="D291" t="s">
        <v>558</v>
      </c>
      <c r="E291" t="s">
        <v>449</v>
      </c>
      <c r="F291" t="str">
        <f>VLOOKUP(BRIGADA[[#This Row],[NOME]],'CADASTRO'!A:K,5,0)</f>
        <v>TECNICO ELETRONICO II</v>
      </c>
      <c r="G291" s="41">
        <v>45107</v>
      </c>
      <c r="H291" s="38">
        <v>730</v>
      </c>
      <c r="I291" s="42" t="str">
        <f ca="1">IF(BRIGADA[[#This Row],[SITUAÇÃO]]="ATIVO",IF(BRIGADA[[#This Row],[CONDIÇÃO]]="N.A.","N.A.",
IF(BRIGADA[[#This Row],[CONDIÇÃO]]="REPROVADO","REPROVADO",IF(BRIGADA[[#This Row],[CONDIÇÃO]]="RECICLADO","HISTORICO",
IF((G291+H291)&gt;(TODAY()),"NO PRAZO", "VENCIDO")))),"N.A.")</f>
        <v>HISTORICO</v>
      </c>
      <c r="J291" s="14">
        <f>BRIGADA[[#This Row],[TREINADO EM]]+BRIGADA[[#This Row],[VALIDADE]]</f>
        <v>45837</v>
      </c>
      <c r="K291">
        <v>16</v>
      </c>
      <c r="L291" t="s">
        <v>5</v>
      </c>
      <c r="M291" t="str">
        <f>VLOOKUP(BRIGADA[[#This Row],[NOME]],'CADASTRO'!A:K,6,0)</f>
        <v>ATIVO</v>
      </c>
    </row>
    <row r="292" spans="1:13" hidden="1">
      <c r="A292" t="s">
        <v>509</v>
      </c>
      <c r="B292" t="s">
        <v>559</v>
      </c>
      <c r="C292" t="s">
        <v>560</v>
      </c>
      <c r="D292" t="s">
        <v>558</v>
      </c>
      <c r="E292" s="62" t="s">
        <v>449</v>
      </c>
      <c r="F292" t="str">
        <f>VLOOKUP(BRIGADA[[#This Row],[NOME]],'CADASTRO'!A:K,5,0)</f>
        <v>TECNICO ELETRONICO II</v>
      </c>
      <c r="G292" s="41">
        <v>45472</v>
      </c>
      <c r="H292" s="38">
        <v>730</v>
      </c>
      <c r="I292" s="42" t="str">
        <f ca="1">IF(BRIGADA[[#This Row],[SITUAÇÃO]]="ATIVO",IF(BRIGADA[[#This Row],[CONDIÇÃO]]="N.A.","N.A.",
IF(BRIGADA[[#This Row],[CONDIÇÃO]]="REPROVADO","REPROVADO",IF(BRIGADA[[#This Row],[CONDIÇÃO]]="RECICLADO","HISTORICO",
IF((G292+H292)&gt;(TODAY()),"NO PRAZO", "VENCIDO")))),"N.A.")</f>
        <v>HISTORICO</v>
      </c>
      <c r="J292" s="14">
        <f>BRIGADA[[#This Row],[TREINADO EM]]+BRIGADA[[#This Row],[VALIDADE]]</f>
        <v>46202</v>
      </c>
      <c r="K292">
        <v>16</v>
      </c>
      <c r="L292" t="s">
        <v>5</v>
      </c>
      <c r="M292" t="str">
        <f>VLOOKUP(BRIGADA[[#This Row],[NOME]],'CADASTRO'!A:K,6,0)</f>
        <v>ATIVO</v>
      </c>
    </row>
    <row r="293" spans="1:13">
      <c r="A293" t="s">
        <v>509</v>
      </c>
      <c r="B293" t="s">
        <v>559</v>
      </c>
      <c r="C293" t="s">
        <v>511</v>
      </c>
      <c r="D293" t="s">
        <v>558</v>
      </c>
      <c r="E293" s="62" t="s">
        <v>449</v>
      </c>
      <c r="F293" t="str">
        <f>VLOOKUP(BRIGADA[[#This Row],[NOME]],'CADASTRO'!A:K,5,0)</f>
        <v>TECNICO ELETRONICO II</v>
      </c>
      <c r="G293" s="41">
        <v>45898</v>
      </c>
      <c r="H293" s="38">
        <v>730</v>
      </c>
      <c r="I293" s="42" t="str">
        <f ca="1">IF(BRIGADA[[#This Row],[SITUAÇÃO]]="ATIVO",IF(BRIGADA[[#This Row],[CONDIÇÃO]]="N.A.","N.A.",
IF(BRIGADA[[#This Row],[CONDIÇÃO]]="REPROVADO","REPROVADO",IF(BRIGADA[[#This Row],[CONDIÇÃO]]="RECICLADO","HISTORICO",
IF((G293+H293)&gt;(TODAY()),"NO PRAZO", "VENCIDO")))),"N.A.")</f>
        <v>NO PRAZO</v>
      </c>
      <c r="J293" s="14">
        <f>BRIGADA[[#This Row],[TREINADO EM]]+BRIGADA[[#This Row],[VALIDADE]]</f>
        <v>46628</v>
      </c>
      <c r="K293">
        <v>16</v>
      </c>
      <c r="L293" t="s">
        <v>3</v>
      </c>
      <c r="M293" t="str">
        <f>VLOOKUP(BRIGADA[[#This Row],[NOME]],'CADASTRO'!A:K,6,0)</f>
        <v>ATIVO</v>
      </c>
    </row>
    <row r="294" spans="1:13" hidden="1">
      <c r="A294" t="s">
        <v>509</v>
      </c>
      <c r="B294" t="s">
        <v>556</v>
      </c>
      <c r="C294" t="s">
        <v>557</v>
      </c>
      <c r="D294" t="s">
        <v>558</v>
      </c>
      <c r="E294" t="s">
        <v>46</v>
      </c>
      <c r="F294" t="str">
        <f>VLOOKUP(BRIGADA[[#This Row],[NOME]],'CADASTRO'!A:K,5,0)</f>
        <v>OPERADOR LOGISTICO I</v>
      </c>
      <c r="G294" s="41">
        <v>44342</v>
      </c>
      <c r="H294" s="38">
        <v>730</v>
      </c>
      <c r="I294" s="42" t="str">
        <f ca="1">IF(BRIGADA[[#This Row],[SITUAÇÃO]]="ATIVO",IF(BRIGADA[[#This Row],[CONDIÇÃO]]="N.A.","N.A.",
IF(BRIGADA[[#This Row],[CONDIÇÃO]]="REPROVADO","REPROVADO",IF(BRIGADA[[#This Row],[CONDIÇÃO]]="RECICLADO","HISTORICO",
IF((G294+H294)&gt;(TODAY()),"NO PRAZO", "VENCIDO")))),"N.A.")</f>
        <v>N.A.</v>
      </c>
      <c r="J294" s="14">
        <f>BRIGADA[[#This Row],[TREINADO EM]]+BRIGADA[[#This Row],[VALIDADE]]</f>
        <v>45072</v>
      </c>
      <c r="K294">
        <v>8</v>
      </c>
      <c r="L294" t="s">
        <v>5</v>
      </c>
      <c r="M294" t="str">
        <f>VLOOKUP(BRIGADA[[#This Row],[NOME]],'CADASTRO'!A:K,6,0)</f>
        <v>DESLIGADO</v>
      </c>
    </row>
    <row r="295" spans="1:13" hidden="1">
      <c r="A295" t="s">
        <v>509</v>
      </c>
      <c r="B295" t="s">
        <v>556</v>
      </c>
      <c r="C295" t="s">
        <v>557</v>
      </c>
      <c r="D295" t="s">
        <v>558</v>
      </c>
      <c r="E295" t="s">
        <v>46</v>
      </c>
      <c r="F295" t="str">
        <f>VLOOKUP(BRIGADA[[#This Row],[NOME]],'CADASTRO'!A:K,5,0)</f>
        <v>OPERADOR LOGISTICO I</v>
      </c>
      <c r="G295" s="41">
        <v>44712</v>
      </c>
      <c r="H295" s="38">
        <v>730</v>
      </c>
      <c r="I295" s="42" t="str">
        <f ca="1">IF(BRIGADA[[#This Row],[SITUAÇÃO]]="ATIVO",IF(BRIGADA[[#This Row],[CONDIÇÃO]]="N.A.","N.A.",
IF(BRIGADA[[#This Row],[CONDIÇÃO]]="REPROVADO","REPROVADO",IF(BRIGADA[[#This Row],[CONDIÇÃO]]="RECICLADO","HISTORICO",
IF((G295+H295)&gt;(TODAY()),"NO PRAZO", "VENCIDO")))),"N.A.")</f>
        <v>N.A.</v>
      </c>
      <c r="J295" s="14">
        <f>BRIGADA[[#This Row],[TREINADO EM]]+BRIGADA[[#This Row],[VALIDADE]]</f>
        <v>45442</v>
      </c>
      <c r="K295">
        <v>16</v>
      </c>
      <c r="L295" t="s">
        <v>5</v>
      </c>
      <c r="M295" t="str">
        <f>VLOOKUP(BRIGADA[[#This Row],[NOME]],'CADASTRO'!A:K,6,0)</f>
        <v>DESLIGADO</v>
      </c>
    </row>
    <row r="296" spans="1:13" hidden="1">
      <c r="A296" t="s">
        <v>509</v>
      </c>
      <c r="B296" t="s">
        <v>559</v>
      </c>
      <c r="C296" t="s">
        <v>560</v>
      </c>
      <c r="D296" t="s">
        <v>558</v>
      </c>
      <c r="E296" t="s">
        <v>46</v>
      </c>
      <c r="F296" t="str">
        <f>VLOOKUP(BRIGADA[[#This Row],[NOME]],'CADASTRO'!A:K,5,0)</f>
        <v>OPERADOR LOGISTICO I</v>
      </c>
      <c r="G296" s="41">
        <v>45107</v>
      </c>
      <c r="H296" s="38">
        <v>730</v>
      </c>
      <c r="I296" s="42" t="str">
        <f ca="1">IF(BRIGADA[[#This Row],[SITUAÇÃO]]="ATIVO",IF(BRIGADA[[#This Row],[CONDIÇÃO]]="N.A.","N.A.",
IF(BRIGADA[[#This Row],[CONDIÇÃO]]="REPROVADO","REPROVADO",IF(BRIGADA[[#This Row],[CONDIÇÃO]]="RECICLADO","HISTORICO",
IF((G296+H296)&gt;(TODAY()),"NO PRAZO", "VENCIDO")))),"N.A.")</f>
        <v>N.A.</v>
      </c>
      <c r="J296" s="14">
        <f>BRIGADA[[#This Row],[TREINADO EM]]+BRIGADA[[#This Row],[VALIDADE]]</f>
        <v>45837</v>
      </c>
      <c r="K296">
        <v>16</v>
      </c>
      <c r="L296" t="s">
        <v>5</v>
      </c>
      <c r="M296" t="str">
        <f>VLOOKUP(BRIGADA[[#This Row],[NOME]],'CADASTRO'!A:K,6,0)</f>
        <v>DESLIGADO</v>
      </c>
    </row>
    <row r="297" spans="1:13" hidden="1">
      <c r="A297" t="s">
        <v>509</v>
      </c>
      <c r="B297" t="s">
        <v>559</v>
      </c>
      <c r="C297" t="s">
        <v>560</v>
      </c>
      <c r="D297" t="s">
        <v>558</v>
      </c>
      <c r="E297" s="62" t="s">
        <v>46</v>
      </c>
      <c r="F297" t="str">
        <f>VLOOKUP(BRIGADA[[#This Row],[NOME]],'CADASTRO'!A:K,5,0)</f>
        <v>OPERADOR LOGISTICO I</v>
      </c>
      <c r="G297" s="41">
        <v>45472</v>
      </c>
      <c r="H297" s="38">
        <v>730</v>
      </c>
      <c r="I297" s="42" t="str">
        <f ca="1">IF(BRIGADA[[#This Row],[SITUAÇÃO]]="ATIVO",IF(BRIGADA[[#This Row],[CONDIÇÃO]]="N.A.","N.A.",
IF(BRIGADA[[#This Row],[CONDIÇÃO]]="REPROVADO","REPROVADO",IF(BRIGADA[[#This Row],[CONDIÇÃO]]="RECICLADO","HISTORICO",
IF((G297+H297)&gt;(TODAY()),"NO PRAZO", "VENCIDO")))),"N.A.")</f>
        <v>N.A.</v>
      </c>
      <c r="J297" s="14">
        <f>BRIGADA[[#This Row],[TREINADO EM]]+BRIGADA[[#This Row],[VALIDADE]]</f>
        <v>46202</v>
      </c>
      <c r="K297">
        <v>16</v>
      </c>
      <c r="L297" t="s">
        <v>3</v>
      </c>
      <c r="M297" t="str">
        <f>VLOOKUP(BRIGADA[[#This Row],[NOME]],'CADASTRO'!A:K,6,0)</f>
        <v>DESLIGADO</v>
      </c>
    </row>
    <row r="298" spans="1:13" hidden="1">
      <c r="A298" t="s">
        <v>509</v>
      </c>
      <c r="B298" t="s">
        <v>559</v>
      </c>
      <c r="C298" t="s">
        <v>560</v>
      </c>
      <c r="D298" t="s">
        <v>558</v>
      </c>
      <c r="E298" t="s">
        <v>30</v>
      </c>
      <c r="F298" t="str">
        <f>VLOOKUP(BRIGADA[[#This Row],[NOME]],'CADASTRO'!A:K,5,0)</f>
        <v>OPERADOR INDUSTRIAL I</v>
      </c>
      <c r="G298" s="41">
        <v>45107</v>
      </c>
      <c r="H298" s="38">
        <v>730</v>
      </c>
      <c r="I298" s="42" t="str">
        <f ca="1">IF(BRIGADA[[#This Row],[SITUAÇÃO]]="ATIVO",IF(BRIGADA[[#This Row],[CONDIÇÃO]]="N.A.","N.A.",
IF(BRIGADA[[#This Row],[CONDIÇÃO]]="REPROVADO","REPROVADO",IF(BRIGADA[[#This Row],[CONDIÇÃO]]="RECICLADO","HISTORICO",
IF((G298+H298)&gt;(TODAY()),"NO PRAZO", "VENCIDO")))),"N.A.")</f>
        <v>N.A.</v>
      </c>
      <c r="J298" s="14">
        <f>BRIGADA[[#This Row],[TREINADO EM]]+BRIGADA[[#This Row],[VALIDADE]]</f>
        <v>45837</v>
      </c>
      <c r="K298">
        <v>16</v>
      </c>
      <c r="L298" t="s">
        <v>5</v>
      </c>
      <c r="M298" t="str">
        <f>VLOOKUP(BRIGADA[[#This Row],[NOME]],'CADASTRO'!A:K,6,0)</f>
        <v>DESLIGADO</v>
      </c>
    </row>
    <row r="299" spans="1:13" hidden="1">
      <c r="A299" t="s">
        <v>509</v>
      </c>
      <c r="B299" t="s">
        <v>559</v>
      </c>
      <c r="C299" t="s">
        <v>560</v>
      </c>
      <c r="D299" t="s">
        <v>558</v>
      </c>
      <c r="E299" s="62" t="s">
        <v>30</v>
      </c>
      <c r="F299" t="str">
        <f>VLOOKUP(BRIGADA[[#This Row],[NOME]],'CADASTRO'!A:K,5,0)</f>
        <v>OPERADOR INDUSTRIAL I</v>
      </c>
      <c r="G299" s="41">
        <v>45472</v>
      </c>
      <c r="H299" s="38">
        <v>730</v>
      </c>
      <c r="I299" s="42" t="str">
        <f ca="1">IF(BRIGADA[[#This Row],[SITUAÇÃO]]="ATIVO",IF(BRIGADA[[#This Row],[CONDIÇÃO]]="N.A.","N.A.",
IF(BRIGADA[[#This Row],[CONDIÇÃO]]="REPROVADO","REPROVADO",IF(BRIGADA[[#This Row],[CONDIÇÃO]]="RECICLADO","HISTORICO",
IF((G299+H299)&gt;(TODAY()),"NO PRAZO", "VENCIDO")))),"N.A.")</f>
        <v>N.A.</v>
      </c>
      <c r="J299" s="14">
        <f>BRIGADA[[#This Row],[TREINADO EM]]+BRIGADA[[#This Row],[VALIDADE]]</f>
        <v>46202</v>
      </c>
      <c r="K299">
        <v>16</v>
      </c>
      <c r="L299" t="s">
        <v>5</v>
      </c>
      <c r="M299" t="str">
        <f>VLOOKUP(BRIGADA[[#This Row],[NOME]],'CADASTRO'!A:K,6,0)</f>
        <v>DESLIGADO</v>
      </c>
    </row>
    <row r="300" spans="1:13" hidden="1">
      <c r="A300" t="s">
        <v>509</v>
      </c>
      <c r="B300" t="s">
        <v>559</v>
      </c>
      <c r="C300" t="s">
        <v>511</v>
      </c>
      <c r="D300" t="s">
        <v>558</v>
      </c>
      <c r="E300" s="62" t="s">
        <v>30</v>
      </c>
      <c r="F300" t="str">
        <f>VLOOKUP(BRIGADA[[#This Row],[NOME]],'CADASTRO'!A:K,5,0)</f>
        <v>OPERADOR INDUSTRIAL I</v>
      </c>
      <c r="G300" s="41">
        <v>45898</v>
      </c>
      <c r="H300" s="38">
        <v>730</v>
      </c>
      <c r="I300" s="42" t="str">
        <f ca="1">IF(BRIGADA[[#This Row],[SITUAÇÃO]]="ATIVO",IF(BRIGADA[[#This Row],[CONDIÇÃO]]="N.A.","N.A.",
IF(BRIGADA[[#This Row],[CONDIÇÃO]]="REPROVADO","REPROVADO",IF(BRIGADA[[#This Row],[CONDIÇÃO]]="RECICLADO","HISTORICO",
IF((G300+H300)&gt;(TODAY()),"NO PRAZO", "VENCIDO")))),"N.A.")</f>
        <v>N.A.</v>
      </c>
      <c r="J300" s="14">
        <f>BRIGADA[[#This Row],[TREINADO EM]]+BRIGADA[[#This Row],[VALIDADE]]</f>
        <v>46628</v>
      </c>
      <c r="K300">
        <v>16</v>
      </c>
      <c r="L300" t="s">
        <v>3</v>
      </c>
      <c r="M300" t="str">
        <f>VLOOKUP(BRIGADA[[#This Row],[NOME]],'CADASTRO'!A:K,6,0)</f>
        <v>DESLIGADO</v>
      </c>
    </row>
    <row r="301" spans="1:13">
      <c r="A301" t="s">
        <v>509</v>
      </c>
      <c r="B301" t="s">
        <v>559</v>
      </c>
      <c r="C301" t="s">
        <v>511</v>
      </c>
      <c r="D301" t="s">
        <v>558</v>
      </c>
      <c r="E301" t="s">
        <v>561</v>
      </c>
      <c r="F301" t="e">
        <f>VLOOKUP(BRIGADA[[#This Row],[NOME]],'CADASTRO'!A:K,5,0)</f>
        <v>#N/A</v>
      </c>
      <c r="G301" s="41">
        <v>46263</v>
      </c>
      <c r="H301" s="38">
        <v>730</v>
      </c>
      <c r="I301" s="42" t="e">
        <f ca="1">IF(BRIGADA[[#This Row],[SITUAÇÃO]]="ATIVO",IF(BRIGADA[[#This Row],[CONDIÇÃO]]="N.A.","N.A.",
IF(BRIGADA[[#This Row],[CONDIÇÃO]]="REPROVADO","REPROVADO",IF(BRIGADA[[#This Row],[CONDIÇÃO]]="RECICLADO","HISTORICO",
IF((G301+H301)&gt;(TODAY()),"NO PRAZO", "VENCIDO")))),"N.A.")</f>
        <v>#N/A</v>
      </c>
      <c r="J301" s="14">
        <f>BRIGADA[[#This Row],[TREINADO EM]]+BRIGADA[[#This Row],[VALIDADE]]</f>
        <v>46993</v>
      </c>
      <c r="K301">
        <v>16</v>
      </c>
      <c r="L301" t="s">
        <v>3</v>
      </c>
      <c r="M301" t="e">
        <f>VLOOKUP(BRIGADA[[#This Row],[NOME]],'CADASTRO'!A:K,6,0)</f>
        <v>#N/A</v>
      </c>
    </row>
  </sheetData>
  <sheetProtection sort="0" autoFilter="0"/>
  <conditionalFormatting sqref="I2:I301">
    <cfRule type="cellIs" dxfId="929" priority="3" operator="equal">
      <formula>"REPROVADO"</formula>
    </cfRule>
    <cfRule type="cellIs" dxfId="928" priority="4" stopIfTrue="1" operator="equal">
      <formula>"HISTORICO"</formula>
    </cfRule>
  </conditionalFormatting>
  <conditionalFormatting sqref="I2:J301">
    <cfRule type="cellIs" dxfId="927" priority="5" stopIfTrue="1" operator="equal">
      <formula>"N.A."</formula>
    </cfRule>
    <cfRule type="cellIs" dxfId="926" priority="6" stopIfTrue="1" operator="equal">
      <formula>"NO PRAZO"</formula>
    </cfRule>
    <cfRule type="cellIs" dxfId="925" priority="7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FB6C6A-4F55-4632-92FB-D8B5C455C5FE}">
          <x14:formula1>
            <xm:f>'BASE '!$A$2:$A$6</xm:f>
          </x14:formula1>
          <xm:sqref>L2:L301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F812-7895-47B2-9902-6CA611383A55}">
  <sheetPr codeName="Planilha9">
    <tabColor rgb="FFC00000"/>
  </sheetPr>
  <dimension ref="A1:M124"/>
  <sheetViews>
    <sheetView topLeftCell="C103" zoomScale="70" zoomScaleNormal="70" workbookViewId="0">
      <selection activeCell="F21" sqref="F21"/>
    </sheetView>
  </sheetViews>
  <sheetFormatPr defaultColWidth="8.7109375" defaultRowHeight="14.45"/>
  <cols>
    <col min="1" max="1" width="26.42578125" bestFit="1" customWidth="1"/>
    <col min="2" max="2" width="23.7109375" bestFit="1" customWidth="1"/>
    <col min="3" max="3" width="21.7109375" bestFit="1" customWidth="1"/>
    <col min="4" max="4" width="50" bestFit="1" customWidth="1"/>
    <col min="5" max="5" width="40.42578125" bestFit="1" customWidth="1"/>
    <col min="6" max="6" width="42.42578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513</v>
      </c>
      <c r="C2" t="s">
        <v>515</v>
      </c>
      <c r="D2" t="s">
        <v>562</v>
      </c>
      <c r="E2" s="1" t="s">
        <v>319</v>
      </c>
      <c r="F2" s="1" t="str">
        <f>VLOOKUP(NR33.EXECUTANTE[[#This Row],[NOME]],'CADASTRO'!A:K,5,0)</f>
        <v>TECNICO MECANICO II</v>
      </c>
      <c r="G2" s="7">
        <v>43403</v>
      </c>
      <c r="H2" s="38">
        <v>365</v>
      </c>
      <c r="I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IF((G2+H2)&gt;(TODAY()),"NO PRAZO", "VENCIDO")))),"N.A.")</f>
        <v>HISTORICO</v>
      </c>
      <c r="J2" s="14">
        <f>NR33.EXECUTANTE[[#This Row],[TREINADO EM]]+NR33.EXECUTANTE[[#This Row],[VALIDADE]]</f>
        <v>43768</v>
      </c>
      <c r="K2">
        <v>8</v>
      </c>
      <c r="L2" t="s">
        <v>5</v>
      </c>
      <c r="M2" t="str">
        <f>VLOOKUP(NR33.EXECUTANTE[[#This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562</v>
      </c>
      <c r="E3" t="s">
        <v>322</v>
      </c>
      <c r="F3" t="str">
        <f>VLOOKUP(NR33.EXECUTANTE[[#This Row],[NOME]],'CADASTRO'!A:K,5,0)</f>
        <v>OPERADOR INDUSTRIAL II</v>
      </c>
      <c r="G3" s="7">
        <v>45439</v>
      </c>
      <c r="H3" s="38">
        <v>365</v>
      </c>
      <c r="I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IF((G3+H3)&gt;(TODAY()),"NO PRAZO", "VENCIDO")))),"N.A.")</f>
        <v>HISTORICO</v>
      </c>
      <c r="J3" s="14">
        <f>NR33.EXECUTANTE[[#This Row],[TREINADO EM]]+NR33.EXECUTANTE[[#This Row],[VALIDADE]]</f>
        <v>45804</v>
      </c>
      <c r="K3">
        <v>8</v>
      </c>
      <c r="L3" t="s">
        <v>5</v>
      </c>
      <c r="M3" t="str">
        <f>VLOOKUP(NR33.EXECUTANTE[[#This Row],[NOME]],'CADASTRO'!A:K,6,0)</f>
        <v>ATIVO</v>
      </c>
    </row>
    <row r="4" spans="1:13">
      <c r="A4" t="s">
        <v>509</v>
      </c>
      <c r="B4" t="s">
        <v>510</v>
      </c>
      <c r="C4" t="s">
        <v>511</v>
      </c>
      <c r="D4" t="s">
        <v>562</v>
      </c>
      <c r="E4" t="s">
        <v>482</v>
      </c>
      <c r="F4" t="str">
        <f>VLOOKUP(NR33.EXECUTANTE[[#This Row],[NOME]],'CADASTRO'!A:K,5,0)</f>
        <v>TECNICO MECANICO II</v>
      </c>
      <c r="G4" s="7">
        <v>45506</v>
      </c>
      <c r="H4" s="38">
        <v>365</v>
      </c>
      <c r="I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IF((G4+H4)&gt;(TODAY()),"NO PRAZO", "VENCIDO")))),"N.A.")</f>
        <v>N.A.</v>
      </c>
      <c r="J4" s="14">
        <f>NR33.EXECUTANTE[[#This Row],[TREINADO EM]]+NR33.EXECUTANTE[[#This Row],[VALIDADE]]</f>
        <v>45871</v>
      </c>
      <c r="K4">
        <v>8</v>
      </c>
      <c r="L4" t="s">
        <v>5</v>
      </c>
      <c r="M4" t="str">
        <f>VLOOKUP(NR33.EXECUTANTE[[#This Row],[NOME]],'CADASTRO'!A:K,6,0)</f>
        <v>TRANSFERIDO</v>
      </c>
    </row>
    <row r="5" spans="1:13">
      <c r="A5" t="s">
        <v>509</v>
      </c>
      <c r="B5" t="s">
        <v>513</v>
      </c>
      <c r="C5" t="s">
        <v>515</v>
      </c>
      <c r="D5" t="s">
        <v>562</v>
      </c>
      <c r="E5" t="s">
        <v>343</v>
      </c>
      <c r="F5" t="str">
        <f>VLOOKUP(NR33.EXECUTANTE[[#This Row],[NOME]],'CADASTRO'!A:K,5,0)</f>
        <v>TECNICO MECANICO II</v>
      </c>
      <c r="G5" s="7">
        <v>44537</v>
      </c>
      <c r="H5" s="38">
        <v>365</v>
      </c>
      <c r="I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IF((G5+H5)&gt;(TODAY()),"NO PRAZO", "VENCIDO")))),"N.A.")</f>
        <v>HISTORICO</v>
      </c>
      <c r="J5" s="14">
        <f>NR33.EXECUTANTE[[#This Row],[TREINADO EM]]+NR33.EXECUTANTE[[#This Row],[VALIDADE]]</f>
        <v>44902</v>
      </c>
      <c r="K5">
        <v>16</v>
      </c>
      <c r="L5" t="s">
        <v>5</v>
      </c>
      <c r="M5" t="str">
        <f>VLOOKUP(NR33.EXECUTANTE[[#This Row],[NOME]],'CADASTRO'!A:K,6,0)</f>
        <v>ATIVO</v>
      </c>
    </row>
    <row r="6" spans="1:13">
      <c r="A6" t="s">
        <v>509</v>
      </c>
      <c r="B6" t="s">
        <v>513</v>
      </c>
      <c r="C6" t="s">
        <v>543</v>
      </c>
      <c r="D6" t="s">
        <v>562</v>
      </c>
      <c r="E6" t="s">
        <v>343</v>
      </c>
      <c r="F6" t="str">
        <f>VLOOKUP(NR33.EXECUTANTE[[#This Row],[NOME]],'CADASTRO'!A:K,5,0)</f>
        <v>TECNICO MECANICO II</v>
      </c>
      <c r="G6" s="7">
        <v>44901</v>
      </c>
      <c r="H6" s="38">
        <v>365</v>
      </c>
      <c r="I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IF((G6+H6)&gt;(TODAY()),"NO PRAZO", "VENCIDO")))),"N.A.")</f>
        <v>HISTORICO</v>
      </c>
      <c r="J6" s="14">
        <f>NR33.EXECUTANTE[[#This Row],[TREINADO EM]]+NR33.EXECUTANTE[[#This Row],[VALIDADE]]</f>
        <v>45266</v>
      </c>
      <c r="K6">
        <v>8</v>
      </c>
      <c r="L6" t="s">
        <v>5</v>
      </c>
      <c r="M6" t="str">
        <f>VLOOKUP(NR33.EXECUTANTE[[#This Row],[NOME]],'CADASTRO'!A:K,6,0)</f>
        <v>ATIVO</v>
      </c>
    </row>
    <row r="7" spans="1:13">
      <c r="A7" t="s">
        <v>509</v>
      </c>
      <c r="B7" t="s">
        <v>513</v>
      </c>
      <c r="C7" t="s">
        <v>515</v>
      </c>
      <c r="D7" t="s">
        <v>562</v>
      </c>
      <c r="E7" t="s">
        <v>344</v>
      </c>
      <c r="F7" t="str">
        <f>VLOOKUP(NR33.EXECUTANTE[[#This Row],[NOME]],'CADASTRO'!A:K,5,0)</f>
        <v>TECNICO MECANICO II</v>
      </c>
      <c r="G7" s="7">
        <v>44537</v>
      </c>
      <c r="H7" s="38">
        <v>365</v>
      </c>
      <c r="I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IF((G7+H7)&gt;(TODAY()),"NO PRAZO", "VENCIDO")))),"N.A.")</f>
        <v>HISTORICO</v>
      </c>
      <c r="J7" s="14">
        <f>NR33.EXECUTANTE[[#This Row],[TREINADO EM]]+NR33.EXECUTANTE[[#This Row],[VALIDADE]]</f>
        <v>44902</v>
      </c>
      <c r="K7">
        <v>16</v>
      </c>
      <c r="L7" t="s">
        <v>5</v>
      </c>
      <c r="M7" t="str">
        <f>VLOOKUP(NR33.EXECUTANTE[[#This Row],[NOME]],'CADASTRO'!A:K,6,0)</f>
        <v>ATIVO</v>
      </c>
    </row>
    <row r="8" spans="1:13">
      <c r="A8" t="s">
        <v>509</v>
      </c>
      <c r="B8" t="s">
        <v>513</v>
      </c>
      <c r="C8" t="s">
        <v>543</v>
      </c>
      <c r="D8" t="s">
        <v>562</v>
      </c>
      <c r="E8" t="s">
        <v>344</v>
      </c>
      <c r="F8" t="str">
        <f>VLOOKUP(NR33.EXECUTANTE[[#This Row],[NOME]],'CADASTRO'!A:K,5,0)</f>
        <v>TECNICO MECANICO II</v>
      </c>
      <c r="G8" s="7">
        <v>44901</v>
      </c>
      <c r="H8" s="38">
        <v>365</v>
      </c>
      <c r="I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IF((G8+H8)&gt;(TODAY()),"NO PRAZO", "VENCIDO")))),"N.A.")</f>
        <v>HISTORICO</v>
      </c>
      <c r="J8" s="14">
        <f>NR33.EXECUTANTE[[#This Row],[TREINADO EM]]+NR33.EXECUTANTE[[#This Row],[VALIDADE]]</f>
        <v>45266</v>
      </c>
      <c r="K8">
        <v>8</v>
      </c>
      <c r="L8" t="s">
        <v>5</v>
      </c>
      <c r="M8" t="str">
        <f>VLOOKUP(NR33.EXECUTANTE[[#This Row],[NOME]],'CADASTRO'!A:K,6,0)</f>
        <v>ATIVO</v>
      </c>
    </row>
    <row r="9" spans="1:13">
      <c r="A9" t="s">
        <v>509</v>
      </c>
      <c r="B9" t="s">
        <v>513</v>
      </c>
      <c r="C9" t="s">
        <v>543</v>
      </c>
      <c r="D9" t="s">
        <v>562</v>
      </c>
      <c r="E9" t="s">
        <v>344</v>
      </c>
      <c r="F9" t="str">
        <f>VLOOKUP(NR33.EXECUTANTE[[#This Row],[NOME]],'CADASTRO'!A:K,5,0)</f>
        <v>TECNICO MECANICO II</v>
      </c>
      <c r="G9" s="7">
        <v>45278</v>
      </c>
      <c r="H9" s="38">
        <v>365</v>
      </c>
      <c r="I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IF((G9+H9)&gt;(TODAY()),"NO PRAZO", "VENCIDO")))),"N.A.")</f>
        <v>HISTORICO</v>
      </c>
      <c r="J9" s="14">
        <f>NR33.EXECUTANTE[[#This Row],[TREINADO EM]]+NR33.EXECUTANTE[[#This Row],[VALIDADE]]</f>
        <v>45643</v>
      </c>
      <c r="K9">
        <v>8</v>
      </c>
      <c r="L9" t="s">
        <v>5</v>
      </c>
      <c r="M9" t="str">
        <f>VLOOKUP(NR33.EXECUTANTE[[#This Row],[NOME]],'CADASTRO'!A:K,6,0)</f>
        <v>ATIVO</v>
      </c>
    </row>
    <row r="10" spans="1:13">
      <c r="A10" t="s">
        <v>509</v>
      </c>
      <c r="B10" t="s">
        <v>510</v>
      </c>
      <c r="C10" t="s">
        <v>511</v>
      </c>
      <c r="D10" t="s">
        <v>562</v>
      </c>
      <c r="E10" t="s">
        <v>371</v>
      </c>
      <c r="F10" t="str">
        <f>VLOOKUP(NR33.EXECUTANTE[[#This Row],[NOME]],'CADASTRO'!A:K,5,0)</f>
        <v>OPERADOR INDUSTRIAL II</v>
      </c>
      <c r="G10" s="7">
        <v>45506</v>
      </c>
      <c r="H10" s="38">
        <v>365</v>
      </c>
      <c r="I1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IF((G10+H10)&gt;(TODAY()),"NO PRAZO", "VENCIDO")))),"N.A.")</f>
        <v>HISTORICO</v>
      </c>
      <c r="J10" s="14">
        <f>NR33.EXECUTANTE[[#This Row],[TREINADO EM]]+NR33.EXECUTANTE[[#This Row],[VALIDADE]]</f>
        <v>45871</v>
      </c>
      <c r="K10">
        <v>8</v>
      </c>
      <c r="L10" t="s">
        <v>5</v>
      </c>
      <c r="M10" t="str">
        <f>VLOOKUP(NR33.EXECUTANTE[[#This Row],[NOME]],'CADASTRO'!A:K,6,0)</f>
        <v>ATIVO</v>
      </c>
    </row>
    <row r="11" spans="1:13">
      <c r="A11" t="s">
        <v>509</v>
      </c>
      <c r="B11" t="s">
        <v>513</v>
      </c>
      <c r="C11" t="s">
        <v>515</v>
      </c>
      <c r="D11" t="s">
        <v>562</v>
      </c>
      <c r="E11" t="s">
        <v>482</v>
      </c>
      <c r="F11" t="str">
        <f>VLOOKUP(NR33.EXECUTANTE[[#This Row],[NOME]],'CADASTRO'!A:K,5,0)</f>
        <v>TECNICO MECANICO II</v>
      </c>
      <c r="G11" s="8">
        <v>44490</v>
      </c>
      <c r="H11" s="38">
        <v>365</v>
      </c>
      <c r="I1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IF((G11+H11)&gt;(TODAY()),"NO PRAZO", "VENCIDO")))),"N.A.")</f>
        <v>N.A.</v>
      </c>
      <c r="J11" s="14">
        <f>NR33.EXECUTANTE[[#This Row],[TREINADO EM]]+NR33.EXECUTANTE[[#This Row],[VALIDADE]]</f>
        <v>44855</v>
      </c>
      <c r="K11">
        <v>8</v>
      </c>
      <c r="L11" t="s">
        <v>5</v>
      </c>
      <c r="M11" t="str">
        <f>VLOOKUP(NR33.EXECUTANTE[[#This Row],[NOME]],'CADASTRO'!A:K,6,0)</f>
        <v>TRANSFERIDO</v>
      </c>
    </row>
    <row r="12" spans="1:13">
      <c r="A12" t="s">
        <v>509</v>
      </c>
      <c r="B12" t="s">
        <v>513</v>
      </c>
      <c r="C12" t="s">
        <v>543</v>
      </c>
      <c r="D12" t="s">
        <v>562</v>
      </c>
      <c r="E12" t="s">
        <v>482</v>
      </c>
      <c r="F12" t="str">
        <f>VLOOKUP(NR33.EXECUTANTE[[#This Row],[NOME]],'CADASTRO'!A:K,5,0)</f>
        <v>TECNICO MECANICO II</v>
      </c>
      <c r="G12" s="8">
        <v>44865</v>
      </c>
      <c r="H12" s="38">
        <v>365</v>
      </c>
      <c r="I1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IF((G12+H12)&gt;(TODAY()),"NO PRAZO", "VENCIDO")))),"N.A.")</f>
        <v>N.A.</v>
      </c>
      <c r="J12" s="14">
        <f>NR33.EXECUTANTE[[#This Row],[TREINADO EM]]+NR33.EXECUTANTE[[#This Row],[VALIDADE]]</f>
        <v>45230</v>
      </c>
      <c r="K12">
        <v>8</v>
      </c>
      <c r="L12" t="s">
        <v>5</v>
      </c>
      <c r="M12" t="str">
        <f>VLOOKUP(NR33.EXECUTANTE[[#This Row],[NOME]],'CADASTRO'!A:K,6,0)</f>
        <v>TRANSFERIDO</v>
      </c>
    </row>
    <row r="13" spans="1:13">
      <c r="A13" t="s">
        <v>509</v>
      </c>
      <c r="B13" t="s">
        <v>513</v>
      </c>
      <c r="C13" t="s">
        <v>543</v>
      </c>
      <c r="D13" t="s">
        <v>562</v>
      </c>
      <c r="E13" t="s">
        <v>482</v>
      </c>
      <c r="F13" t="str">
        <f>VLOOKUP(NR33.EXECUTANTE[[#This Row],[NOME]],'CADASTRO'!A:K,5,0)</f>
        <v>TECNICO MECANICO II</v>
      </c>
      <c r="G13" s="8">
        <v>45197</v>
      </c>
      <c r="H13" s="38">
        <v>365</v>
      </c>
      <c r="I1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IF((G13+H13)&gt;(TODAY()),"NO PRAZO", "VENCIDO")))),"N.A.")</f>
        <v>N.A.</v>
      </c>
      <c r="J13" s="14">
        <f>NR33.EXECUTANTE[[#This Row],[TREINADO EM]]+NR33.EXECUTANTE[[#This Row],[VALIDADE]]</f>
        <v>45562</v>
      </c>
      <c r="K13">
        <v>8</v>
      </c>
      <c r="L13" t="s">
        <v>5</v>
      </c>
      <c r="M13" t="str">
        <f>VLOOKUP(NR33.EXECUTANTE[[#This Row],[NOME]],'CADASTRO'!A:K,6,0)</f>
        <v>TRANSFERIDO</v>
      </c>
    </row>
    <row r="14" spans="1:13">
      <c r="A14" t="s">
        <v>509</v>
      </c>
      <c r="B14" t="s">
        <v>510</v>
      </c>
      <c r="C14" t="s">
        <v>511</v>
      </c>
      <c r="D14" t="s">
        <v>562</v>
      </c>
      <c r="E14" t="s">
        <v>296</v>
      </c>
      <c r="F14" t="str">
        <f>VLOOKUP(NR33.EXECUTANTE[[#This Row],[NOME]],'CADASTRO'!A:K,5,0)</f>
        <v>TECNICO ELETRONICO II</v>
      </c>
      <c r="G14" s="8">
        <v>45506</v>
      </c>
      <c r="H14" s="38">
        <v>365</v>
      </c>
      <c r="I1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IF((G14+H14)&gt;(TODAY()),"NO PRAZO", "VENCIDO")))),"N.A.")</f>
        <v>N.A.</v>
      </c>
      <c r="J14" s="14">
        <f>NR33.EXECUTANTE[[#This Row],[TREINADO EM]]+NR33.EXECUTANTE[[#This Row],[VALIDADE]]</f>
        <v>45871</v>
      </c>
      <c r="K14">
        <v>8</v>
      </c>
      <c r="L14" t="s">
        <v>5</v>
      </c>
      <c r="M14" t="str">
        <f>VLOOKUP(NR33.EXECUTANTE[[#This Row],[NOME]],'CADASTRO'!A:K,6,0)</f>
        <v>DESLIGADO</v>
      </c>
    </row>
    <row r="15" spans="1:13">
      <c r="A15" t="s">
        <v>509</v>
      </c>
      <c r="B15" t="s">
        <v>513</v>
      </c>
      <c r="C15" t="s">
        <v>543</v>
      </c>
      <c r="D15" t="s">
        <v>562</v>
      </c>
      <c r="E15" t="s">
        <v>217</v>
      </c>
      <c r="F15" t="str">
        <f>VLOOKUP(NR33.EXECUTANTE[[#This Row],[NOME]],'CADASTRO'!A:K,5,0)</f>
        <v>OPERADOR INDUSTRIAL I</v>
      </c>
      <c r="G15" s="8">
        <v>45077</v>
      </c>
      <c r="H15" s="38">
        <v>365</v>
      </c>
      <c r="I1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IF((G15+H15)&gt;(TODAY()),"NO PRAZO", "VENCIDO")))),"N.A.")</f>
        <v>N.A.</v>
      </c>
      <c r="J15" s="14">
        <f>NR33.EXECUTANTE[[#This Row],[TREINADO EM]]+NR33.EXECUTANTE[[#This Row],[VALIDADE]]</f>
        <v>45442</v>
      </c>
      <c r="K15">
        <v>11</v>
      </c>
      <c r="L15" t="s">
        <v>5</v>
      </c>
      <c r="M15" t="str">
        <f>VLOOKUP(NR33.EXECUTANTE[[#This Row],[NOME]],'CADASTRO'!A:K,6,0)</f>
        <v>DESLIGADO</v>
      </c>
    </row>
    <row r="16" spans="1:13">
      <c r="A16" t="s">
        <v>509</v>
      </c>
      <c r="B16" t="s">
        <v>510</v>
      </c>
      <c r="C16" t="s">
        <v>511</v>
      </c>
      <c r="D16" t="s">
        <v>562</v>
      </c>
      <c r="E16" t="s">
        <v>362</v>
      </c>
      <c r="F16" t="str">
        <f>VLOOKUP(NR33.EXECUTANTE[[#This Row],[NOME]],'CADASTRO'!A:K,5,0)</f>
        <v>OPERADOR INDUSTRIAL III</v>
      </c>
      <c r="G16" s="8">
        <v>45440</v>
      </c>
      <c r="H16" s="38">
        <v>365</v>
      </c>
      <c r="I1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IF((G16+H16)&gt;(TODAY()),"NO PRAZO", "VENCIDO")))),"N.A.")</f>
        <v>HISTORICO</v>
      </c>
      <c r="J16" s="14">
        <f>NR33.EXECUTANTE[[#This Row],[TREINADO EM]]+NR33.EXECUTANTE[[#This Row],[VALIDADE]]</f>
        <v>45805</v>
      </c>
      <c r="K16">
        <v>8</v>
      </c>
      <c r="L16" t="s">
        <v>5</v>
      </c>
      <c r="M16" t="str">
        <f>VLOOKUP(NR33.EXECUTANTE[[#This Row],[NOME]],'CADASTRO'!A:K,6,0)</f>
        <v>ATIVO</v>
      </c>
    </row>
    <row r="17" spans="1:13">
      <c r="A17" t="s">
        <v>509</v>
      </c>
      <c r="B17" t="s">
        <v>510</v>
      </c>
      <c r="C17" t="s">
        <v>511</v>
      </c>
      <c r="D17" t="s">
        <v>562</v>
      </c>
      <c r="E17" t="s">
        <v>446</v>
      </c>
      <c r="F17" t="str">
        <f>VLOOKUP(NR33.EXECUTANTE[[#This Row],[NOME]],'CADASTRO'!A:K,5,0)</f>
        <v>OPERADOR INDUSTRIAL III</v>
      </c>
      <c r="G17" s="8">
        <v>45378</v>
      </c>
      <c r="H17" s="38">
        <v>365</v>
      </c>
      <c r="I1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IF((G17+H17)&gt;(TODAY()),"NO PRAZO", "VENCIDO")))),"N.A.")</f>
        <v>HISTORICO</v>
      </c>
      <c r="J17" s="14">
        <f>NR33.EXECUTANTE[[#This Row],[TREINADO EM]]+NR33.EXECUTANTE[[#This Row],[VALIDADE]]</f>
        <v>45743</v>
      </c>
      <c r="K17">
        <v>8</v>
      </c>
      <c r="L17" t="s">
        <v>5</v>
      </c>
      <c r="M17" t="str">
        <f>VLOOKUP(NR33.EXECUTANTE[[#This Row],[NOME]],'CADASTRO'!A:K,6,0)</f>
        <v>ATIVO</v>
      </c>
    </row>
    <row r="18" spans="1:13">
      <c r="A18" t="s">
        <v>509</v>
      </c>
      <c r="B18" t="s">
        <v>510</v>
      </c>
      <c r="C18" t="s">
        <v>511</v>
      </c>
      <c r="D18" t="s">
        <v>562</v>
      </c>
      <c r="E18" t="s">
        <v>363</v>
      </c>
      <c r="F18" t="str">
        <f>VLOOKUP(NR33.EXECUTANTE[[#This Row],[NOME]],'CADASTRO'!A:K,5,0)</f>
        <v>OPERADOR INDUSTRIAL III</v>
      </c>
      <c r="G18" s="8">
        <v>45321</v>
      </c>
      <c r="H18" s="38">
        <v>365</v>
      </c>
      <c r="I1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IF((G18+H18)&gt;(TODAY()),"NO PRAZO", "VENCIDO")))),"N.A.")</f>
        <v>HISTORICO</v>
      </c>
      <c r="J18" s="14">
        <f>NR33.EXECUTANTE[[#This Row],[TREINADO EM]]+NR33.EXECUTANTE[[#This Row],[VALIDADE]]</f>
        <v>45686</v>
      </c>
      <c r="K18">
        <v>8</v>
      </c>
      <c r="L18" t="s">
        <v>5</v>
      </c>
      <c r="M18" t="str">
        <f>VLOOKUP(NR33.EXECUTANTE[[#This Row],[NOME]],'CADASTRO'!A:K,6,0)</f>
        <v>ATIVO</v>
      </c>
    </row>
    <row r="19" spans="1:13">
      <c r="A19" t="s">
        <v>509</v>
      </c>
      <c r="B19" t="s">
        <v>513</v>
      </c>
      <c r="C19" t="s">
        <v>515</v>
      </c>
      <c r="D19" t="s">
        <v>562</v>
      </c>
      <c r="E19" t="s">
        <v>363</v>
      </c>
      <c r="F19" t="str">
        <f>VLOOKUP(NR33.EXECUTANTE[[#This Row],[NOME]],'CADASTRO'!A:K,5,0)</f>
        <v>OPERADOR INDUSTRIAL III</v>
      </c>
      <c r="G19" s="8">
        <v>44547</v>
      </c>
      <c r="H19" s="38">
        <v>365</v>
      </c>
      <c r="I1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IF((G19+H19)&gt;(TODAY()),"NO PRAZO", "VENCIDO")))),"N.A.")</f>
        <v>HISTORICO</v>
      </c>
      <c r="J19" s="14">
        <f>NR33.EXECUTANTE[[#This Row],[TREINADO EM]]+NR33.EXECUTANTE[[#This Row],[VALIDADE]]</f>
        <v>44912</v>
      </c>
      <c r="K19">
        <v>8</v>
      </c>
      <c r="L19" t="s">
        <v>5</v>
      </c>
      <c r="M19" t="str">
        <f>VLOOKUP(NR33.EXECUTANTE[[#This Row],[NOME]],'CADASTRO'!A:K,6,0)</f>
        <v>ATIVO</v>
      </c>
    </row>
    <row r="20" spans="1:13">
      <c r="A20" t="s">
        <v>509</v>
      </c>
      <c r="B20" t="s">
        <v>513</v>
      </c>
      <c r="C20" t="s">
        <v>543</v>
      </c>
      <c r="D20" t="s">
        <v>562</v>
      </c>
      <c r="E20" t="s">
        <v>363</v>
      </c>
      <c r="F20" t="str">
        <f>VLOOKUP(NR33.EXECUTANTE[[#This Row],[NOME]],'CADASTRO'!A:K,5,0)</f>
        <v>OPERADOR INDUSTRIAL III</v>
      </c>
      <c r="G20" s="8">
        <v>44901</v>
      </c>
      <c r="H20" s="38">
        <v>365</v>
      </c>
      <c r="I2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IF((G20+H20)&gt;(TODAY()),"NO PRAZO", "VENCIDO")))),"N.A.")</f>
        <v>HISTORICO</v>
      </c>
      <c r="J20" s="14">
        <f>NR33.EXECUTANTE[[#This Row],[TREINADO EM]]+NR33.EXECUTANTE[[#This Row],[VALIDADE]]</f>
        <v>45266</v>
      </c>
      <c r="K20">
        <v>8</v>
      </c>
      <c r="L20" t="s">
        <v>5</v>
      </c>
      <c r="M20" t="str">
        <f>VLOOKUP(NR33.EXECUTANTE[[#This Row],[NOME]],'CADASTRO'!A:K,6,0)</f>
        <v>ATIVO</v>
      </c>
    </row>
    <row r="21" spans="1:13">
      <c r="A21" t="s">
        <v>509</v>
      </c>
      <c r="B21" t="s">
        <v>510</v>
      </c>
      <c r="C21" t="s">
        <v>511</v>
      </c>
      <c r="D21" t="s">
        <v>562</v>
      </c>
      <c r="E21" t="s">
        <v>322</v>
      </c>
      <c r="F21" t="str">
        <f>VLOOKUP(NR33.EXECUTANTE[[#This Row],[NOME]],'CADASTRO'!A:K,5,0)</f>
        <v>OPERADOR INDUSTRIAL II</v>
      </c>
      <c r="G21" s="8">
        <v>45807</v>
      </c>
      <c r="H21" s="38">
        <v>365</v>
      </c>
      <c r="I2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IF((G21+H21)&gt;(TODAY()),"NO PRAZO", "VENCIDO")))),"N.A.")</f>
        <v>HISTORICO</v>
      </c>
      <c r="J21" s="14">
        <f>NR33.EXECUTANTE[[#This Row],[TREINADO EM]]+NR33.EXECUTANTE[[#This Row],[VALIDADE]]</f>
        <v>46172</v>
      </c>
      <c r="K21">
        <v>8</v>
      </c>
      <c r="L21" t="s">
        <v>5</v>
      </c>
      <c r="M21" t="str">
        <f>VLOOKUP(NR33.EXECUTANTE[[#This Row],[NOME]],'CADASTRO'!A:K,6,0)</f>
        <v>ATIVO</v>
      </c>
    </row>
    <row r="22" spans="1:13">
      <c r="A22" t="s">
        <v>509</v>
      </c>
      <c r="B22" t="s">
        <v>513</v>
      </c>
      <c r="C22" t="s">
        <v>515</v>
      </c>
      <c r="D22" t="s">
        <v>562</v>
      </c>
      <c r="E22" t="s">
        <v>364</v>
      </c>
      <c r="F22" t="str">
        <f>VLOOKUP(NR33.EXECUTANTE[[#This Row],[NOME]],'CADASTRO'!A:K,5,0)</f>
        <v>OPERADOR INDUSTRIAL III</v>
      </c>
      <c r="G22" s="8">
        <v>44259</v>
      </c>
      <c r="H22" s="38">
        <v>365</v>
      </c>
      <c r="I2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IF((G22+H22)&gt;(TODAY()),"NO PRAZO", "VENCIDO")))),"N.A.")</f>
        <v>HISTORICO</v>
      </c>
      <c r="J22" s="14">
        <f>NR33.EXECUTANTE[[#This Row],[TREINADO EM]]+NR33.EXECUTANTE[[#This Row],[VALIDADE]]</f>
        <v>44624</v>
      </c>
      <c r="K22">
        <v>8</v>
      </c>
      <c r="L22" t="s">
        <v>5</v>
      </c>
      <c r="M22" t="str">
        <f>VLOOKUP(NR33.EXECUTANTE[[#This Row],[NOME]],'CADASTRO'!A:K,6,0)</f>
        <v>ATIVO</v>
      </c>
    </row>
    <row r="23" spans="1:13">
      <c r="A23" t="s">
        <v>509</v>
      </c>
      <c r="B23" t="s">
        <v>513</v>
      </c>
      <c r="C23" t="s">
        <v>515</v>
      </c>
      <c r="D23" t="s">
        <v>562</v>
      </c>
      <c r="E23" t="s">
        <v>364</v>
      </c>
      <c r="F23" t="str">
        <f>VLOOKUP(NR33.EXECUTANTE[[#This Row],[NOME]],'CADASTRO'!A:K,5,0)</f>
        <v>OPERADOR INDUSTRIAL III</v>
      </c>
      <c r="G23" s="8">
        <v>44617</v>
      </c>
      <c r="H23" s="38">
        <v>365</v>
      </c>
      <c r="I2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IF((G23+H23)&gt;(TODAY()),"NO PRAZO", "VENCIDO")))),"N.A.")</f>
        <v>HISTORICO</v>
      </c>
      <c r="J23" s="14">
        <f>NR33.EXECUTANTE[[#This Row],[TREINADO EM]]+NR33.EXECUTANTE[[#This Row],[VALIDADE]]</f>
        <v>44982</v>
      </c>
      <c r="K23">
        <v>8</v>
      </c>
      <c r="L23" t="s">
        <v>5</v>
      </c>
      <c r="M23" t="str">
        <f>VLOOKUP(NR33.EXECUTANTE[[#This Row],[NOME]],'CADASTRO'!A:K,6,0)</f>
        <v>ATIVO</v>
      </c>
    </row>
    <row r="24" spans="1:13">
      <c r="A24" t="s">
        <v>509</v>
      </c>
      <c r="B24" t="s">
        <v>513</v>
      </c>
      <c r="C24" t="s">
        <v>515</v>
      </c>
      <c r="D24" t="s">
        <v>562</v>
      </c>
      <c r="E24" t="s">
        <v>364</v>
      </c>
      <c r="F24" t="str">
        <f>VLOOKUP(NR33.EXECUTANTE[[#This Row],[NOME]],'CADASTRO'!A:K,5,0)</f>
        <v>OPERADOR INDUSTRIAL III</v>
      </c>
      <c r="G24" s="8">
        <v>44930</v>
      </c>
      <c r="H24" s="38">
        <v>365</v>
      </c>
      <c r="I2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IF((G24+H24)&gt;(TODAY()),"NO PRAZO", "VENCIDO")))),"N.A.")</f>
        <v>HISTORICO</v>
      </c>
      <c r="J24" s="14">
        <f>NR33.EXECUTANTE[[#This Row],[TREINADO EM]]+NR33.EXECUTANTE[[#This Row],[VALIDADE]]</f>
        <v>45295</v>
      </c>
      <c r="K24">
        <v>8</v>
      </c>
      <c r="L24" t="s">
        <v>5</v>
      </c>
      <c r="M24" t="str">
        <f>VLOOKUP(NR33.EXECUTANTE[[#This Row],[NOME]],'CADASTRO'!A:K,6,0)</f>
        <v>ATIVO</v>
      </c>
    </row>
    <row r="25" spans="1:13">
      <c r="A25" t="s">
        <v>509</v>
      </c>
      <c r="B25" t="s">
        <v>510</v>
      </c>
      <c r="C25" t="s">
        <v>511</v>
      </c>
      <c r="D25" t="s">
        <v>562</v>
      </c>
      <c r="E25" t="s">
        <v>364</v>
      </c>
      <c r="F25" t="str">
        <f>VLOOKUP(NR33.EXECUTANTE[[#This Row],[NOME]],'CADASTRO'!A:K,5,0)</f>
        <v>OPERADOR INDUSTRIAL III</v>
      </c>
      <c r="G25" s="8">
        <v>45321</v>
      </c>
      <c r="H25" s="38">
        <v>365</v>
      </c>
      <c r="I2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IF((G25+H25)&gt;(TODAY()),"NO PRAZO", "VENCIDO")))),"N.A.")</f>
        <v>HISTORICO</v>
      </c>
      <c r="J25" s="14">
        <f>NR33.EXECUTANTE[[#This Row],[TREINADO EM]]+NR33.EXECUTANTE[[#This Row],[VALIDADE]]</f>
        <v>45686</v>
      </c>
      <c r="K25">
        <v>8</v>
      </c>
      <c r="L25" t="s">
        <v>5</v>
      </c>
      <c r="M25" t="str">
        <f>VLOOKUP(NR33.EXECUTANTE[[#This Row],[NOME]],'CADASTRO'!A:K,6,0)</f>
        <v>ATIVO</v>
      </c>
    </row>
    <row r="26" spans="1:13">
      <c r="A26" t="s">
        <v>509</v>
      </c>
      <c r="B26" t="s">
        <v>510</v>
      </c>
      <c r="C26" t="s">
        <v>549</v>
      </c>
      <c r="D26" t="s">
        <v>562</v>
      </c>
      <c r="E26" t="s">
        <v>344</v>
      </c>
      <c r="F26" t="str">
        <f>VLOOKUP(NR33.EXECUTANTE[[#This Row],[NOME]],'CADASTRO'!A:K,5,0)</f>
        <v>TECNICO MECANICO II</v>
      </c>
      <c r="G26" s="8">
        <v>45666</v>
      </c>
      <c r="H26" s="38">
        <v>365</v>
      </c>
      <c r="I2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IF((G26+H26)&gt;(TODAY()),"NO PRAZO", "VENCIDO")))),"N.A.")</f>
        <v>HISTORICO</v>
      </c>
      <c r="J26" s="14">
        <f>NR33.EXECUTANTE[[#This Row],[TREINADO EM]]+NR33.EXECUTANTE[[#This Row],[VALIDADE]]</f>
        <v>46031</v>
      </c>
      <c r="K26">
        <v>8</v>
      </c>
      <c r="L26" t="s">
        <v>5</v>
      </c>
      <c r="M26" t="str">
        <f>VLOOKUP(NR33.EXECUTANTE[[#This Row],[NOME]],'CADASTRO'!A:K,6,0)</f>
        <v>ATIVO</v>
      </c>
    </row>
    <row r="27" spans="1:13">
      <c r="A27" t="s">
        <v>509</v>
      </c>
      <c r="B27" t="s">
        <v>513</v>
      </c>
      <c r="C27" t="s">
        <v>543</v>
      </c>
      <c r="D27" t="s">
        <v>562</v>
      </c>
      <c r="E27" t="s">
        <v>248</v>
      </c>
      <c r="F27" t="str">
        <f>VLOOKUP(NR33.EXECUTANTE[[#This Row],[NOME]],'CADASTRO'!A:K,5,0)</f>
        <v>OPERADOR INDUSTRIAL II</v>
      </c>
      <c r="G27" s="8">
        <v>44865</v>
      </c>
      <c r="H27" s="38">
        <v>365</v>
      </c>
      <c r="I2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IF((G27+H27)&gt;(TODAY()),"NO PRAZO", "VENCIDO")))),"N.A.")</f>
        <v>N.A.</v>
      </c>
      <c r="J27" s="14">
        <f>NR33.EXECUTANTE[[#This Row],[TREINADO EM]]+NR33.EXECUTANTE[[#This Row],[VALIDADE]]</f>
        <v>45230</v>
      </c>
      <c r="K27">
        <v>16</v>
      </c>
      <c r="L27" t="s">
        <v>5</v>
      </c>
      <c r="M27" t="str">
        <f>VLOOKUP(NR33.EXECUTANTE[[#This Row],[NOME]],'CADASTRO'!A:K,6,0)</f>
        <v>DESLIGADO</v>
      </c>
    </row>
    <row r="28" spans="1:13">
      <c r="A28" t="s">
        <v>509</v>
      </c>
      <c r="B28" t="s">
        <v>513</v>
      </c>
      <c r="C28" t="s">
        <v>543</v>
      </c>
      <c r="D28" t="s">
        <v>562</v>
      </c>
      <c r="E28" t="s">
        <v>369</v>
      </c>
      <c r="F28" t="str">
        <f>VLOOKUP(NR33.EXECUTANTE[[#This Row],[NOME]],'CADASTRO'!A:K,5,0)</f>
        <v>TECNICO ELETRONICO III</v>
      </c>
      <c r="G28" s="8">
        <v>45278</v>
      </c>
      <c r="H28" s="38">
        <v>365</v>
      </c>
      <c r="I2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IF((G28+H28)&gt;(TODAY()),"NO PRAZO", "VENCIDO")))),"N.A.")</f>
        <v>HISTORICO</v>
      </c>
      <c r="J28" s="14">
        <f>NR33.EXECUTANTE[[#This Row],[TREINADO EM]]+NR33.EXECUTANTE[[#This Row],[VALIDADE]]</f>
        <v>45643</v>
      </c>
      <c r="K28">
        <v>8</v>
      </c>
      <c r="L28" t="s">
        <v>5</v>
      </c>
      <c r="M28" t="str">
        <f>VLOOKUP(NR33.EXECUTANTE[[#This Row],[NOME]],'CADASTRO'!A:K,6,0)</f>
        <v>ATIVO</v>
      </c>
    </row>
    <row r="29" spans="1:13">
      <c r="A29" t="s">
        <v>509</v>
      </c>
      <c r="B29" t="s">
        <v>513</v>
      </c>
      <c r="C29" t="s">
        <v>515</v>
      </c>
      <c r="D29" t="s">
        <v>562</v>
      </c>
      <c r="E29" t="s">
        <v>369</v>
      </c>
      <c r="F29" t="str">
        <f>VLOOKUP(NR33.EXECUTANTE[[#This Row],[NOME]],'CADASTRO'!A:K,5,0)</f>
        <v>TECNICO ELETRONICO III</v>
      </c>
      <c r="G29" s="8">
        <v>44547</v>
      </c>
      <c r="H29" s="38">
        <v>365</v>
      </c>
      <c r="I2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IF((G29+H29)&gt;(TODAY()),"NO PRAZO", "VENCIDO")))),"N.A.")</f>
        <v>HISTORICO</v>
      </c>
      <c r="J29" s="14">
        <f>NR33.EXECUTANTE[[#This Row],[TREINADO EM]]+NR33.EXECUTANTE[[#This Row],[VALIDADE]]</f>
        <v>44912</v>
      </c>
      <c r="K29">
        <v>8</v>
      </c>
      <c r="L29" t="s">
        <v>5</v>
      </c>
      <c r="M29" t="str">
        <f>VLOOKUP(NR33.EXECUTANTE[[#This Row],[NOME]],'CADASTRO'!A:K,6,0)</f>
        <v>ATIVO</v>
      </c>
    </row>
    <row r="30" spans="1:13">
      <c r="A30" t="s">
        <v>509</v>
      </c>
      <c r="B30" t="s">
        <v>513</v>
      </c>
      <c r="C30" t="s">
        <v>543</v>
      </c>
      <c r="D30" t="s">
        <v>562</v>
      </c>
      <c r="E30" t="s">
        <v>369</v>
      </c>
      <c r="F30" t="str">
        <f>VLOOKUP(NR33.EXECUTANTE[[#This Row],[NOME]],'CADASTRO'!A:K,5,0)</f>
        <v>TECNICO ELETRONICO III</v>
      </c>
      <c r="G30" s="8">
        <v>44901</v>
      </c>
      <c r="H30" s="38">
        <v>365</v>
      </c>
      <c r="I3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IF((G30+H30)&gt;(TODAY()),"NO PRAZO", "VENCIDO")))),"N.A.")</f>
        <v>HISTORICO</v>
      </c>
      <c r="J30" s="14">
        <f>NR33.EXECUTANTE[[#This Row],[TREINADO EM]]+NR33.EXECUTANTE[[#This Row],[VALIDADE]]</f>
        <v>45266</v>
      </c>
      <c r="K30">
        <v>8</v>
      </c>
      <c r="L30" t="s">
        <v>5</v>
      </c>
      <c r="M30" t="str">
        <f>VLOOKUP(NR33.EXECUTANTE[[#This Row],[NOME]],'CADASTRO'!A:K,6,0)</f>
        <v>ATIVO</v>
      </c>
    </row>
    <row r="31" spans="1:13">
      <c r="A31" t="s">
        <v>509</v>
      </c>
      <c r="B31" t="s">
        <v>510</v>
      </c>
      <c r="C31" t="s">
        <v>511</v>
      </c>
      <c r="D31" t="s">
        <v>562</v>
      </c>
      <c r="E31" t="s">
        <v>362</v>
      </c>
      <c r="F31" t="str">
        <f>VLOOKUP(NR33.EXECUTANTE[[#This Row],[NOME]],'CADASTRO'!A:K,5,0)</f>
        <v>OPERADOR INDUSTRIAL III</v>
      </c>
      <c r="G31" s="8">
        <v>45807</v>
      </c>
      <c r="H31" s="38">
        <v>365</v>
      </c>
      <c r="I3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IF((G31+H31)&gt;(TODAY()),"NO PRAZO", "VENCIDO")))),"N.A.")</f>
        <v>HISTORICO</v>
      </c>
      <c r="J31" s="14">
        <f>NR33.EXECUTANTE[[#This Row],[TREINADO EM]]+NR33.EXECUTANTE[[#This Row],[VALIDADE]]</f>
        <v>46172</v>
      </c>
      <c r="K31">
        <v>8</v>
      </c>
      <c r="L31" t="s">
        <v>5</v>
      </c>
      <c r="M31" t="str">
        <f>VLOOKUP(NR33.EXECUTANTE[[#This Row],[NOME]],'CADASTRO'!A:K,6,0)</f>
        <v>ATIVO</v>
      </c>
    </row>
    <row r="32" spans="1:13">
      <c r="A32" t="s">
        <v>509</v>
      </c>
      <c r="B32" t="s">
        <v>513</v>
      </c>
      <c r="C32" t="s">
        <v>543</v>
      </c>
      <c r="D32" t="s">
        <v>562</v>
      </c>
      <c r="E32" t="s">
        <v>371</v>
      </c>
      <c r="F32" t="str">
        <f>VLOOKUP(NR33.EXECUTANTE[[#This Row],[NOME]],'CADASTRO'!A:K,5,0)</f>
        <v>OPERADOR INDUSTRIAL II</v>
      </c>
      <c r="G32" s="8">
        <v>45016</v>
      </c>
      <c r="H32" s="38">
        <v>365</v>
      </c>
      <c r="I3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IF((G32+H32)&gt;(TODAY()),"NO PRAZO", "VENCIDO")))),"N.A.")</f>
        <v>HISTORICO</v>
      </c>
      <c r="J32" s="14">
        <f>NR33.EXECUTANTE[[#This Row],[TREINADO EM]]+NR33.EXECUTANTE[[#This Row],[VALIDADE]]</f>
        <v>45381</v>
      </c>
      <c r="K32">
        <v>9</v>
      </c>
      <c r="L32" t="s">
        <v>5</v>
      </c>
      <c r="M32" t="str">
        <f>VLOOKUP(NR33.EXECUTANTE[[#This Row],[NOME]],'CADASTRO'!A:K,6,0)</f>
        <v>ATIVO</v>
      </c>
    </row>
    <row r="33" spans="1:13">
      <c r="A33" t="s">
        <v>509</v>
      </c>
      <c r="B33" t="s">
        <v>510</v>
      </c>
      <c r="C33" t="s">
        <v>549</v>
      </c>
      <c r="D33" t="s">
        <v>562</v>
      </c>
      <c r="E33" t="s">
        <v>363</v>
      </c>
      <c r="F33" t="str">
        <f>VLOOKUP(NR33.EXECUTANTE[[#This Row],[NOME]],'CADASTRO'!A:K,5,0)</f>
        <v>OPERADOR INDUSTRIAL III</v>
      </c>
      <c r="G33" s="8">
        <v>45688</v>
      </c>
      <c r="H33" s="38">
        <v>365</v>
      </c>
      <c r="I3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IF((G33+H33)&gt;(TODAY()),"NO PRAZO", "VENCIDO")))),"N.A.")</f>
        <v>HISTORICO</v>
      </c>
      <c r="J33" s="14">
        <f>NR33.EXECUTANTE[[#This Row],[TREINADO EM]]+NR33.EXECUTANTE[[#This Row],[VALIDADE]]</f>
        <v>46053</v>
      </c>
      <c r="K33">
        <v>8</v>
      </c>
      <c r="L33" t="s">
        <v>5</v>
      </c>
      <c r="M33" t="str">
        <f>VLOOKUP(NR33.EXECUTANTE[[#This Row],[NOME]],'CADASTRO'!A:K,6,0)</f>
        <v>ATIVO</v>
      </c>
    </row>
    <row r="34" spans="1:13">
      <c r="A34" t="s">
        <v>509</v>
      </c>
      <c r="B34" t="s">
        <v>513</v>
      </c>
      <c r="C34" t="s">
        <v>515</v>
      </c>
      <c r="D34" t="s">
        <v>562</v>
      </c>
      <c r="E34" t="s">
        <v>373</v>
      </c>
      <c r="F34" t="str">
        <f>VLOOKUP(NR33.EXECUTANTE[[#This Row],[NOME]],'CADASTRO'!A:K,5,0)</f>
        <v>AUXILIAR DE CARGA E DESCARGA</v>
      </c>
      <c r="G34" s="8">
        <v>44547</v>
      </c>
      <c r="H34" s="38">
        <v>365</v>
      </c>
      <c r="I3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IF((G34+H34)&gt;(TODAY()),"NO PRAZO", "VENCIDO")))),"N.A.")</f>
        <v>HISTORICO</v>
      </c>
      <c r="J34" s="14">
        <f>NR33.EXECUTANTE[[#This Row],[TREINADO EM]]+NR33.EXECUTANTE[[#This Row],[VALIDADE]]</f>
        <v>44912</v>
      </c>
      <c r="K34">
        <v>8</v>
      </c>
      <c r="L34" t="s">
        <v>5</v>
      </c>
      <c r="M34" t="str">
        <f>VLOOKUP(NR33.EXECUTANTE[[#This Row],[NOME]],'CADASTRO'!A:K,6,0)</f>
        <v>ATIVO</v>
      </c>
    </row>
    <row r="35" spans="1:13">
      <c r="A35" t="s">
        <v>509</v>
      </c>
      <c r="B35" t="s">
        <v>513</v>
      </c>
      <c r="C35" t="s">
        <v>515</v>
      </c>
      <c r="D35" t="s">
        <v>562</v>
      </c>
      <c r="E35" t="s">
        <v>373</v>
      </c>
      <c r="F35" t="str">
        <f>VLOOKUP(NR33.EXECUTANTE[[#This Row],[NOME]],'CADASTRO'!A:K,5,0)</f>
        <v>AUXILIAR DE CARGA E DESCARGA</v>
      </c>
      <c r="G35" s="8">
        <v>44931</v>
      </c>
      <c r="H35" s="38">
        <v>365</v>
      </c>
      <c r="I3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IF((G35+H35)&gt;(TODAY()),"NO PRAZO", "VENCIDO")))),"N.A.")</f>
        <v>HISTORICO</v>
      </c>
      <c r="J35" s="14">
        <f>NR33.EXECUTANTE[[#This Row],[TREINADO EM]]+NR33.EXECUTANTE[[#This Row],[VALIDADE]]</f>
        <v>45296</v>
      </c>
      <c r="K35">
        <v>8</v>
      </c>
      <c r="L35" t="s">
        <v>5</v>
      </c>
      <c r="M35" t="str">
        <f>VLOOKUP(NR33.EXECUTANTE[[#This Row],[NOME]],'CADASTRO'!A:K,6,0)</f>
        <v>ATIVO</v>
      </c>
    </row>
    <row r="36" spans="1:13">
      <c r="A36" t="s">
        <v>509</v>
      </c>
      <c r="B36" t="s">
        <v>510</v>
      </c>
      <c r="C36" t="s">
        <v>511</v>
      </c>
      <c r="D36" t="s">
        <v>562</v>
      </c>
      <c r="E36" t="s">
        <v>373</v>
      </c>
      <c r="F36" t="str">
        <f>VLOOKUP(NR33.EXECUTANTE[[#This Row],[NOME]],'CADASTRO'!A:K,5,0)</f>
        <v>AUXILIAR DE CARGA E DESCARGA</v>
      </c>
      <c r="G36" s="8">
        <v>45321</v>
      </c>
      <c r="H36" s="38">
        <v>365</v>
      </c>
      <c r="I3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IF((G36+H36)&gt;(TODAY()),"NO PRAZO", "VENCIDO")))),"N.A.")</f>
        <v>HISTORICO</v>
      </c>
      <c r="J36" s="14">
        <f>NR33.EXECUTANTE[[#This Row],[TREINADO EM]]+NR33.EXECUTANTE[[#This Row],[VALIDADE]]</f>
        <v>45686</v>
      </c>
      <c r="K36">
        <v>8</v>
      </c>
      <c r="L36" t="s">
        <v>5</v>
      </c>
      <c r="M36" t="str">
        <f>VLOOKUP(NR33.EXECUTANTE[[#This Row],[NOME]],'CADASTRO'!A:K,6,0)</f>
        <v>ATIVO</v>
      </c>
    </row>
    <row r="37" spans="1:13">
      <c r="A37" t="s">
        <v>509</v>
      </c>
      <c r="B37" t="s">
        <v>510</v>
      </c>
      <c r="C37" t="s">
        <v>549</v>
      </c>
      <c r="D37" t="s">
        <v>562</v>
      </c>
      <c r="E37" t="s">
        <v>364</v>
      </c>
      <c r="F37" t="str">
        <f>VLOOKUP(NR33.EXECUTANTE[[#This Row],[NOME]],'CADASTRO'!A:K,5,0)</f>
        <v>OPERADOR INDUSTRIAL III</v>
      </c>
      <c r="G37" s="8">
        <v>45666</v>
      </c>
      <c r="H37" s="38">
        <v>365</v>
      </c>
      <c r="I3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IF((G37+H37)&gt;(TODAY()),"NO PRAZO", "VENCIDO")))),"N.A.")</f>
        <v>HISTORICO</v>
      </c>
      <c r="J37" s="14">
        <f>NR33.EXECUTANTE[[#This Row],[TREINADO EM]]+NR33.EXECUTANTE[[#This Row],[VALIDADE]]</f>
        <v>46031</v>
      </c>
      <c r="K37">
        <v>8</v>
      </c>
      <c r="L37" t="s">
        <v>5</v>
      </c>
      <c r="M37" t="str">
        <f>VLOOKUP(NR33.EXECUTANTE[[#This Row],[NOME]],'CADASTRO'!A:K,6,0)</f>
        <v>ATIVO</v>
      </c>
    </row>
    <row r="38" spans="1:13">
      <c r="A38" t="s">
        <v>509</v>
      </c>
      <c r="B38" t="s">
        <v>513</v>
      </c>
      <c r="C38" t="s">
        <v>515</v>
      </c>
      <c r="D38" t="s">
        <v>562</v>
      </c>
      <c r="E38" t="s">
        <v>375</v>
      </c>
      <c r="F38" t="str">
        <f>VLOOKUP(NR33.EXECUTANTE[[#This Row],[NOME]],'CADASTRO'!A:K,5,0)</f>
        <v>OPERADOR INDUSTRIAL II</v>
      </c>
      <c r="G38" s="8">
        <v>44547</v>
      </c>
      <c r="H38" s="38">
        <v>365</v>
      </c>
      <c r="I3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IF((G38+H38)&gt;(TODAY()),"NO PRAZO", "VENCIDO")))),"N.A.")</f>
        <v>HISTORICO</v>
      </c>
      <c r="J38" s="14">
        <f>NR33.EXECUTANTE[[#This Row],[TREINADO EM]]+NR33.EXECUTANTE[[#This Row],[VALIDADE]]</f>
        <v>44912</v>
      </c>
      <c r="K38">
        <v>8</v>
      </c>
      <c r="L38" t="s">
        <v>5</v>
      </c>
      <c r="M38" t="str">
        <f>VLOOKUP(NR33.EXECUTANTE[[#This Row],[NOME]],'CADASTRO'!A:K,6,0)</f>
        <v>ATIVO</v>
      </c>
    </row>
    <row r="39" spans="1:13">
      <c r="A39" t="s">
        <v>509</v>
      </c>
      <c r="B39" t="s">
        <v>513</v>
      </c>
      <c r="C39" t="s">
        <v>515</v>
      </c>
      <c r="D39" t="s">
        <v>562</v>
      </c>
      <c r="E39" t="s">
        <v>375</v>
      </c>
      <c r="F39" t="str">
        <f>VLOOKUP(NR33.EXECUTANTE[[#This Row],[NOME]],'CADASTRO'!A:K,5,0)</f>
        <v>OPERADOR INDUSTRIAL II</v>
      </c>
      <c r="G39" s="8">
        <v>44931</v>
      </c>
      <c r="H39" s="38">
        <v>365</v>
      </c>
      <c r="I3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IF((G39+H39)&gt;(TODAY()),"NO PRAZO", "VENCIDO")))),"N.A.")</f>
        <v>HISTORICO</v>
      </c>
      <c r="J39" s="14">
        <f>NR33.EXECUTANTE[[#This Row],[TREINADO EM]]+NR33.EXECUTANTE[[#This Row],[VALIDADE]]</f>
        <v>45296</v>
      </c>
      <c r="K39">
        <v>8</v>
      </c>
      <c r="L39" t="s">
        <v>5</v>
      </c>
      <c r="M39" t="str">
        <f>VLOOKUP(NR33.EXECUTANTE[[#This Row],[NOME]],'CADASTRO'!A:K,6,0)</f>
        <v>ATIVO</v>
      </c>
    </row>
    <row r="40" spans="1:13">
      <c r="A40" t="s">
        <v>509</v>
      </c>
      <c r="B40" t="s">
        <v>510</v>
      </c>
      <c r="C40" t="s">
        <v>511</v>
      </c>
      <c r="D40" t="s">
        <v>562</v>
      </c>
      <c r="E40" t="s">
        <v>375</v>
      </c>
      <c r="F40" t="str">
        <f>VLOOKUP(NR33.EXECUTANTE[[#This Row],[NOME]],'CADASTRO'!A:K,5,0)</f>
        <v>OPERADOR INDUSTRIAL II</v>
      </c>
      <c r="G40" s="8">
        <v>45378</v>
      </c>
      <c r="H40" s="38">
        <v>365</v>
      </c>
      <c r="I4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IF((G40+H40)&gt;(TODAY()),"NO PRAZO", "VENCIDO")))),"N.A.")</f>
        <v>HISTORICO</v>
      </c>
      <c r="J40" s="14">
        <f>NR33.EXECUTANTE[[#This Row],[TREINADO EM]]+NR33.EXECUTANTE[[#This Row],[VALIDADE]]</f>
        <v>45743</v>
      </c>
      <c r="K40">
        <v>8</v>
      </c>
      <c r="L40" t="s">
        <v>5</v>
      </c>
      <c r="M40" t="str">
        <f>VLOOKUP(NR33.EXECUTANTE[[#This Row],[NOME]],'CADASTRO'!A:K,6,0)</f>
        <v>ATIVO</v>
      </c>
    </row>
    <row r="41" spans="1:13">
      <c r="A41" t="s">
        <v>509</v>
      </c>
      <c r="B41" t="s">
        <v>510</v>
      </c>
      <c r="C41" t="s">
        <v>549</v>
      </c>
      <c r="D41" t="s">
        <v>562</v>
      </c>
      <c r="E41" t="s">
        <v>369</v>
      </c>
      <c r="F41" t="str">
        <f>VLOOKUP(NR33.EXECUTANTE[[#This Row],[NOME]],'CADASTRO'!A:K,5,0)</f>
        <v>TECNICO ELETRONICO III</v>
      </c>
      <c r="G41" s="8">
        <v>45688</v>
      </c>
      <c r="H41" s="38">
        <v>365</v>
      </c>
      <c r="I4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IF((G41+H41)&gt;(TODAY()),"NO PRAZO", "VENCIDO")))),"N.A.")</f>
        <v>HISTORICO</v>
      </c>
      <c r="J41" s="14">
        <f>NR33.EXECUTANTE[[#This Row],[TREINADO EM]]+NR33.EXECUTANTE[[#This Row],[VALIDADE]]</f>
        <v>46053</v>
      </c>
      <c r="K41">
        <v>8</v>
      </c>
      <c r="L41" t="s">
        <v>5</v>
      </c>
      <c r="M41" t="str">
        <f>VLOOKUP(NR33.EXECUTANTE[[#This Row],[NOME]],'CADASTRO'!A:K,6,0)</f>
        <v>ATIVO</v>
      </c>
    </row>
    <row r="42" spans="1:13">
      <c r="A42" t="s">
        <v>509</v>
      </c>
      <c r="B42" t="s">
        <v>510</v>
      </c>
      <c r="C42" t="s">
        <v>511</v>
      </c>
      <c r="D42" t="s">
        <v>562</v>
      </c>
      <c r="E42" t="s">
        <v>467</v>
      </c>
      <c r="F42" t="str">
        <f>VLOOKUP(NR33.EXECUTANTE[[#This Row],[NOME]],'CADASTRO'!A:K,5,0)</f>
        <v>OPERADOR INDUSTRIAL III</v>
      </c>
      <c r="G42" s="8">
        <v>45321</v>
      </c>
      <c r="H42" s="38">
        <v>365</v>
      </c>
      <c r="I4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IF((G42+H42)&gt;(TODAY()),"NO PRAZO", "VENCIDO")))),"N.A.")</f>
        <v>N.A.</v>
      </c>
      <c r="J42" s="14">
        <f>NR33.EXECUTANTE[[#This Row],[TREINADO EM]]+NR33.EXECUTANTE[[#This Row],[VALIDADE]]</f>
        <v>45686</v>
      </c>
      <c r="K42">
        <v>8</v>
      </c>
      <c r="L42" t="s">
        <v>5</v>
      </c>
      <c r="M42" t="str">
        <f>VLOOKUP(NR33.EXECUTANTE[[#This Row],[NOME]],'CADASTRO'!A:K,6,0)</f>
        <v>DESLIGADO</v>
      </c>
    </row>
    <row r="43" spans="1:13">
      <c r="A43" t="s">
        <v>509</v>
      </c>
      <c r="B43" t="s">
        <v>510</v>
      </c>
      <c r="C43" t="s">
        <v>549</v>
      </c>
      <c r="D43" t="s">
        <v>562</v>
      </c>
      <c r="E43" t="s">
        <v>373</v>
      </c>
      <c r="F43" t="str">
        <f>VLOOKUP(NR33.EXECUTANTE[[#This Row],[NOME]],'CADASTRO'!A:K,5,0)</f>
        <v>AUXILIAR DE CARGA E DESCARGA</v>
      </c>
      <c r="G43" s="8">
        <v>45666</v>
      </c>
      <c r="H43" s="38">
        <v>365</v>
      </c>
      <c r="I4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IF((G43+H43)&gt;(TODAY()),"NO PRAZO", "VENCIDO")))),"N.A.")</f>
        <v>HISTORICO</v>
      </c>
      <c r="J43" s="14">
        <f>NR33.EXECUTANTE[[#This Row],[TREINADO EM]]+NR33.EXECUTANTE[[#This Row],[VALIDADE]]</f>
        <v>46031</v>
      </c>
      <c r="K43">
        <v>8</v>
      </c>
      <c r="L43" t="s">
        <v>5</v>
      </c>
      <c r="M43" t="str">
        <f>VLOOKUP(NR33.EXECUTANTE[[#This Row],[NOME]],'CADASTRO'!A:K,6,0)</f>
        <v>ATIVO</v>
      </c>
    </row>
    <row r="44" spans="1:13">
      <c r="A44" t="s">
        <v>509</v>
      </c>
      <c r="B44" t="s">
        <v>513</v>
      </c>
      <c r="C44" t="s">
        <v>515</v>
      </c>
      <c r="D44" t="s">
        <v>562</v>
      </c>
      <c r="E44" t="s">
        <v>255</v>
      </c>
      <c r="F44" t="str">
        <f>VLOOKUP(NR33.EXECUTANTE[[#This Row],[NOME]],'CADASTRO'!A:K,5,0)</f>
        <v>OPERADOR INDUSTRIAL III</v>
      </c>
      <c r="G44" s="8">
        <v>44225</v>
      </c>
      <c r="H44" s="38">
        <v>365</v>
      </c>
      <c r="I4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IF((G44+H44)&gt;(TODAY()),"NO PRAZO", "VENCIDO")))),"N.A.")</f>
        <v>N.A.</v>
      </c>
      <c r="J44" s="14">
        <f>NR33.EXECUTANTE[[#This Row],[TREINADO EM]]+NR33.EXECUTANTE[[#This Row],[VALIDADE]]</f>
        <v>44590</v>
      </c>
      <c r="K44">
        <v>8</v>
      </c>
      <c r="L44" t="s">
        <v>5</v>
      </c>
      <c r="M44" t="str">
        <f>VLOOKUP(NR33.EXECUTANTE[[#This Row],[NOME]],'CADASTRO'!A:K,6,0)</f>
        <v>DESLIGADO</v>
      </c>
    </row>
    <row r="45" spans="1:13">
      <c r="A45" t="s">
        <v>509</v>
      </c>
      <c r="B45" t="s">
        <v>513</v>
      </c>
      <c r="C45" t="s">
        <v>515</v>
      </c>
      <c r="D45" t="s">
        <v>562</v>
      </c>
      <c r="E45" t="s">
        <v>258</v>
      </c>
      <c r="F45" t="str">
        <f>VLOOKUP(NR33.EXECUTANTE[[#This Row],[NOME]],'CADASTRO'!A:K,5,0)</f>
        <v>ENGENHEIRO PROJETOS PL</v>
      </c>
      <c r="G45" s="8">
        <v>43734</v>
      </c>
      <c r="H45" s="38">
        <v>365</v>
      </c>
      <c r="I4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IF((G45+H45)&gt;(TODAY()),"NO PRAZO", "VENCIDO")))),"N.A.")</f>
        <v>N.A.</v>
      </c>
      <c r="J45" s="14">
        <f>NR33.EXECUTANTE[[#This Row],[TREINADO EM]]+NR33.EXECUTANTE[[#This Row],[VALIDADE]]</f>
        <v>44099</v>
      </c>
      <c r="K45">
        <v>8</v>
      </c>
      <c r="L45" t="s">
        <v>5</v>
      </c>
      <c r="M45" t="str">
        <f>VLOOKUP(NR33.EXECUTANTE[[#This Row],[NOME]],'CADASTRO'!A:K,6,0)</f>
        <v>DESLIGADO</v>
      </c>
    </row>
    <row r="46" spans="1:13">
      <c r="A46" t="s">
        <v>509</v>
      </c>
      <c r="B46" t="s">
        <v>513</v>
      </c>
      <c r="C46" t="s">
        <v>515</v>
      </c>
      <c r="D46" t="s">
        <v>562</v>
      </c>
      <c r="E46" t="s">
        <v>265</v>
      </c>
      <c r="F46" t="str">
        <f>VLOOKUP(NR33.EXECUTANTE[[#This Row],[NOME]],'CADASTRO'!A:K,5,0)</f>
        <v>OPERADOR INDUSTRIAL II</v>
      </c>
      <c r="G46" s="8">
        <v>44259</v>
      </c>
      <c r="H46" s="38">
        <v>365</v>
      </c>
      <c r="I4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IF((G46+H46)&gt;(TODAY()),"NO PRAZO", "VENCIDO")))),"N.A.")</f>
        <v>N.A.</v>
      </c>
      <c r="J46" s="14">
        <f>NR33.EXECUTANTE[[#This Row],[TREINADO EM]]+NR33.EXECUTANTE[[#This Row],[VALIDADE]]</f>
        <v>44624</v>
      </c>
      <c r="K46">
        <v>8</v>
      </c>
      <c r="L46" t="s">
        <v>5</v>
      </c>
      <c r="M46" t="str">
        <f>VLOOKUP(NR33.EXECUTANTE[[#This Row],[NOME]],'CADASTRO'!A:K,6,0)</f>
        <v>DESLIGADO</v>
      </c>
    </row>
    <row r="47" spans="1:13">
      <c r="A47" t="s">
        <v>509</v>
      </c>
      <c r="B47" t="s">
        <v>513</v>
      </c>
      <c r="C47" t="s">
        <v>515</v>
      </c>
      <c r="D47" t="s">
        <v>562</v>
      </c>
      <c r="E47" t="s">
        <v>274</v>
      </c>
      <c r="F47" t="str">
        <f>VLOOKUP(NR33.EXECUTANTE[[#This Row],[NOME]],'CADASTRO'!A:K,5,0)</f>
        <v>OPERADOR INDUSTRIAL III</v>
      </c>
      <c r="G47" s="8">
        <v>44547</v>
      </c>
      <c r="H47" s="38">
        <v>365</v>
      </c>
      <c r="I4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IF((G47+H47)&gt;(TODAY()),"NO PRAZO", "VENCIDO")))),"N.A.")</f>
        <v>N.A.</v>
      </c>
      <c r="J47" s="14">
        <f>NR33.EXECUTANTE[[#This Row],[TREINADO EM]]+NR33.EXECUTANTE[[#This Row],[VALIDADE]]</f>
        <v>44912</v>
      </c>
      <c r="K47">
        <v>8</v>
      </c>
      <c r="L47" t="s">
        <v>5</v>
      </c>
      <c r="M47" t="str">
        <f>VLOOKUP(NR33.EXECUTANTE[[#This Row],[NOME]],'CADASTRO'!A:K,6,0)</f>
        <v>DESLIGADO</v>
      </c>
    </row>
    <row r="48" spans="1:13">
      <c r="A48" t="s">
        <v>509</v>
      </c>
      <c r="B48" t="s">
        <v>513</v>
      </c>
      <c r="C48" t="s">
        <v>515</v>
      </c>
      <c r="D48" t="s">
        <v>562</v>
      </c>
      <c r="E48" t="s">
        <v>383</v>
      </c>
      <c r="F48" t="str">
        <f>VLOOKUP(NR33.EXECUTANTE[[#This Row],[NOME]],'CADASTRO'!A:K,5,0)</f>
        <v>TECNICO AUTOMACAO</v>
      </c>
      <c r="G48" s="8">
        <v>44490</v>
      </c>
      <c r="H48" s="38">
        <v>365</v>
      </c>
      <c r="I4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IF((G48+H48)&gt;(TODAY()),"NO PRAZO", "VENCIDO")))),"N.A.")</f>
        <v>HISTORICO</v>
      </c>
      <c r="J48" s="14">
        <f>NR33.EXECUTANTE[[#This Row],[TREINADO EM]]+NR33.EXECUTANTE[[#This Row],[VALIDADE]]</f>
        <v>44855</v>
      </c>
      <c r="K48">
        <v>8</v>
      </c>
      <c r="L48" t="s">
        <v>5</v>
      </c>
      <c r="M48" t="str">
        <f>VLOOKUP(NR33.EXECUTANTE[[#This Row],[NOME]],'CADASTRO'!A:K,6,0)</f>
        <v>ATIVO</v>
      </c>
    </row>
    <row r="49" spans="1:13">
      <c r="A49" t="s">
        <v>509</v>
      </c>
      <c r="B49" t="s">
        <v>513</v>
      </c>
      <c r="C49" t="s">
        <v>543</v>
      </c>
      <c r="D49" t="s">
        <v>562</v>
      </c>
      <c r="E49" t="s">
        <v>383</v>
      </c>
      <c r="F49" t="str">
        <f>VLOOKUP(NR33.EXECUTANTE[[#This Row],[NOME]],'CADASTRO'!A:K,5,0)</f>
        <v>TECNICO AUTOMACAO</v>
      </c>
      <c r="G49" s="8">
        <v>44865</v>
      </c>
      <c r="H49" s="38">
        <v>365</v>
      </c>
      <c r="I4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IF((G49+H49)&gt;(TODAY()),"NO PRAZO", "VENCIDO")))),"N.A.")</f>
        <v>HISTORICO</v>
      </c>
      <c r="J49" s="14">
        <f>NR33.EXECUTANTE[[#This Row],[TREINADO EM]]+NR33.EXECUTANTE[[#This Row],[VALIDADE]]</f>
        <v>45230</v>
      </c>
      <c r="K49">
        <v>8</v>
      </c>
      <c r="L49" t="s">
        <v>5</v>
      </c>
      <c r="M49" t="str">
        <f>VLOOKUP(NR33.EXECUTANTE[[#This Row],[NOME]],'CADASTRO'!A:K,6,0)</f>
        <v>ATIVO</v>
      </c>
    </row>
    <row r="50" spans="1:13">
      <c r="A50" t="s">
        <v>509</v>
      </c>
      <c r="B50" t="s">
        <v>513</v>
      </c>
      <c r="C50" t="s">
        <v>543</v>
      </c>
      <c r="D50" t="s">
        <v>562</v>
      </c>
      <c r="E50" t="s">
        <v>383</v>
      </c>
      <c r="F50" t="str">
        <f>VLOOKUP(NR33.EXECUTANTE[[#This Row],[NOME]],'CADASTRO'!A:K,5,0)</f>
        <v>TECNICO AUTOMACAO</v>
      </c>
      <c r="G50" s="8">
        <v>45197</v>
      </c>
      <c r="H50" s="38">
        <v>365</v>
      </c>
      <c r="I5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IF((G50+H50)&gt;(TODAY()),"NO PRAZO", "VENCIDO")))),"N.A.")</f>
        <v>HISTORICO</v>
      </c>
      <c r="J50" s="14">
        <f>NR33.EXECUTANTE[[#This Row],[TREINADO EM]]+NR33.EXECUTANTE[[#This Row],[VALIDADE]]</f>
        <v>45562</v>
      </c>
      <c r="K50">
        <v>8</v>
      </c>
      <c r="L50" t="s">
        <v>5</v>
      </c>
      <c r="M50" t="str">
        <f>VLOOKUP(NR33.EXECUTANTE[[#This Row],[NOME]],'CADASTRO'!A:K,6,0)</f>
        <v>ATIVO</v>
      </c>
    </row>
    <row r="51" spans="1:13">
      <c r="A51" t="s">
        <v>509</v>
      </c>
      <c r="B51" t="s">
        <v>510</v>
      </c>
      <c r="C51" t="s">
        <v>511</v>
      </c>
      <c r="D51" t="s">
        <v>562</v>
      </c>
      <c r="E51" t="s">
        <v>390</v>
      </c>
      <c r="F51" t="str">
        <f>VLOOKUP(NR33.EXECUTANTE[[#This Row],[NOME]],'CADASTRO'!A:K,5,0)</f>
        <v>TECNICO ELETRONICO II</v>
      </c>
      <c r="G51" s="8">
        <v>45321</v>
      </c>
      <c r="H51" s="38">
        <v>365</v>
      </c>
      <c r="I5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IF((G51+H51)&gt;(TODAY()),"NO PRAZO", "VENCIDO")))),"N.A.")</f>
        <v>HISTORICO</v>
      </c>
      <c r="J51" s="14">
        <f>NR33.EXECUTANTE[[#This Row],[TREINADO EM]]+NR33.EXECUTANTE[[#This Row],[VALIDADE]]</f>
        <v>45686</v>
      </c>
      <c r="K51">
        <v>8</v>
      </c>
      <c r="L51" t="s">
        <v>5</v>
      </c>
      <c r="M51" t="str">
        <f>VLOOKUP(NR33.EXECUTANTE[[#This Row],[NOME]],'CADASTRO'!A:K,6,0)</f>
        <v>ATIVO</v>
      </c>
    </row>
    <row r="52" spans="1:13">
      <c r="A52" t="s">
        <v>509</v>
      </c>
      <c r="B52" t="s">
        <v>513</v>
      </c>
      <c r="C52" t="s">
        <v>515</v>
      </c>
      <c r="D52" t="s">
        <v>562</v>
      </c>
      <c r="E52" t="s">
        <v>390</v>
      </c>
      <c r="F52" t="str">
        <f>VLOOKUP(NR33.EXECUTANTE[[#This Row],[NOME]],'CADASTRO'!A:K,5,0)</f>
        <v>TECNICO ELETRONICO II</v>
      </c>
      <c r="G52" s="8">
        <v>44254</v>
      </c>
      <c r="H52" s="38">
        <v>365</v>
      </c>
      <c r="I5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IF((G52+H52)&gt;(TODAY()),"NO PRAZO", "VENCIDO")))),"N.A.")</f>
        <v>HISTORICO</v>
      </c>
      <c r="J52" s="14">
        <f>NR33.EXECUTANTE[[#This Row],[TREINADO EM]]+NR33.EXECUTANTE[[#This Row],[VALIDADE]]</f>
        <v>44619</v>
      </c>
      <c r="K52">
        <v>8</v>
      </c>
      <c r="L52" t="s">
        <v>5</v>
      </c>
      <c r="M52" t="str">
        <f>VLOOKUP(NR33.EXECUTANTE[[#This Row],[NOME]],'CADASTRO'!A:K,6,0)</f>
        <v>ATIVO</v>
      </c>
    </row>
    <row r="53" spans="1:13">
      <c r="A53" t="s">
        <v>509</v>
      </c>
      <c r="B53" t="s">
        <v>513</v>
      </c>
      <c r="C53" t="s">
        <v>515</v>
      </c>
      <c r="D53" t="s">
        <v>562</v>
      </c>
      <c r="E53" t="s">
        <v>390</v>
      </c>
      <c r="F53" t="str">
        <f>VLOOKUP(NR33.EXECUTANTE[[#This Row],[NOME]],'CADASTRO'!A:K,5,0)</f>
        <v>TECNICO ELETRONICO II</v>
      </c>
      <c r="G53" s="8">
        <v>44617</v>
      </c>
      <c r="H53" s="38">
        <v>365</v>
      </c>
      <c r="I5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IF((G53+H53)&gt;(TODAY()),"NO PRAZO", "VENCIDO")))),"N.A.")</f>
        <v>HISTORICO</v>
      </c>
      <c r="J53" s="14">
        <f>NR33.EXECUTANTE[[#This Row],[TREINADO EM]]+NR33.EXECUTANTE[[#This Row],[VALIDADE]]</f>
        <v>44982</v>
      </c>
      <c r="K53">
        <v>8</v>
      </c>
      <c r="L53" t="s">
        <v>5</v>
      </c>
      <c r="M53" t="str">
        <f>VLOOKUP(NR33.EXECUTANTE[[#This Row],[NOME]],'CADASTRO'!A:K,6,0)</f>
        <v>ATIVO</v>
      </c>
    </row>
    <row r="54" spans="1:13">
      <c r="A54" t="s">
        <v>509</v>
      </c>
      <c r="B54" t="s">
        <v>513</v>
      </c>
      <c r="C54" t="s">
        <v>515</v>
      </c>
      <c r="D54" t="s">
        <v>562</v>
      </c>
      <c r="E54" t="s">
        <v>390</v>
      </c>
      <c r="F54" t="str">
        <f>VLOOKUP(NR33.EXECUTANTE[[#This Row],[NOME]],'CADASTRO'!A:K,5,0)</f>
        <v>TECNICO ELETRONICO II</v>
      </c>
      <c r="G54" s="8">
        <v>44931</v>
      </c>
      <c r="H54" s="38">
        <v>365</v>
      </c>
      <c r="I5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IF((G54+H54)&gt;(TODAY()),"NO PRAZO", "VENCIDO")))),"N.A.")</f>
        <v>HISTORICO</v>
      </c>
      <c r="J54" s="14">
        <f>NR33.EXECUTANTE[[#This Row],[TREINADO EM]]+NR33.EXECUTANTE[[#This Row],[VALIDADE]]</f>
        <v>45296</v>
      </c>
      <c r="K54">
        <v>8</v>
      </c>
      <c r="L54" t="s">
        <v>5</v>
      </c>
      <c r="M54" t="str">
        <f>VLOOKUP(NR33.EXECUTANTE[[#This Row],[NOME]],'CADASTRO'!A:K,6,0)</f>
        <v>ATIVO</v>
      </c>
    </row>
    <row r="55" spans="1:13">
      <c r="A55" t="s">
        <v>509</v>
      </c>
      <c r="B55" t="s">
        <v>510</v>
      </c>
      <c r="C55" t="s">
        <v>549</v>
      </c>
      <c r="D55" t="s">
        <v>562</v>
      </c>
      <c r="E55" t="s">
        <v>375</v>
      </c>
      <c r="F55" t="str">
        <f>VLOOKUP(NR33.EXECUTANTE[[#This Row],[NOME]],'CADASTRO'!A:K,5,0)</f>
        <v>OPERADOR INDUSTRIAL II</v>
      </c>
      <c r="G55" s="8">
        <v>45744</v>
      </c>
      <c r="H55" s="38">
        <v>365</v>
      </c>
      <c r="I5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IF((G55+H55)&gt;(TODAY()),"NO PRAZO", "VENCIDO")))),"N.A.")</f>
        <v>HISTORICO</v>
      </c>
      <c r="J55" s="14">
        <f>NR33.EXECUTANTE[[#This Row],[TREINADO EM]]+NR33.EXECUTANTE[[#This Row],[VALIDADE]]</f>
        <v>46109</v>
      </c>
      <c r="K55">
        <v>8</v>
      </c>
      <c r="L55" t="s">
        <v>5</v>
      </c>
      <c r="M55" t="str">
        <f>VLOOKUP(NR33.EXECUTANTE[[#This Row],[NOME]],'CADASTRO'!A:K,6,0)</f>
        <v>ATIVO</v>
      </c>
    </row>
    <row r="56" spans="1:13">
      <c r="A56" t="s">
        <v>509</v>
      </c>
      <c r="B56" t="s">
        <v>513</v>
      </c>
      <c r="C56" t="s">
        <v>515</v>
      </c>
      <c r="D56" t="s">
        <v>562</v>
      </c>
      <c r="E56" t="s">
        <v>291</v>
      </c>
      <c r="F56" t="str">
        <f>VLOOKUP(NR33.EXECUTANTE[[#This Row],[NOME]],'CADASTRO'!A:K,5,0)</f>
        <v>OPERADOR INDUSTRIAL III</v>
      </c>
      <c r="G56" s="8">
        <v>44547</v>
      </c>
      <c r="H56" s="38">
        <v>365</v>
      </c>
      <c r="I5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IF((G56+H56)&gt;(TODAY()),"NO PRAZO", "VENCIDO")))),"N.A.")</f>
        <v>N.A.</v>
      </c>
      <c r="J56" s="14">
        <f>NR33.EXECUTANTE[[#This Row],[TREINADO EM]]+NR33.EXECUTANTE[[#This Row],[VALIDADE]]</f>
        <v>44912</v>
      </c>
      <c r="K56">
        <v>8</v>
      </c>
      <c r="L56" t="s">
        <v>5</v>
      </c>
      <c r="M56" t="str">
        <f>VLOOKUP(NR33.EXECUTANTE[[#This Row],[NOME]],'CADASTRO'!A:K,6,0)</f>
        <v>DESLIGADO</v>
      </c>
    </row>
    <row r="57" spans="1:13">
      <c r="A57" t="s">
        <v>509</v>
      </c>
      <c r="B57" t="s">
        <v>513</v>
      </c>
      <c r="C57" t="s">
        <v>515</v>
      </c>
      <c r="D57" t="s">
        <v>562</v>
      </c>
      <c r="E57" t="s">
        <v>291</v>
      </c>
      <c r="F57" t="str">
        <f>VLOOKUP(NR33.EXECUTANTE[[#This Row],[NOME]],'CADASTRO'!A:K,5,0)</f>
        <v>OPERADOR INDUSTRIAL III</v>
      </c>
      <c r="G57" s="8">
        <v>44930</v>
      </c>
      <c r="H57" s="38">
        <v>365</v>
      </c>
      <c r="I5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IF((G57+H57)&gt;(TODAY()),"NO PRAZO", "VENCIDO")))),"N.A.")</f>
        <v>N.A.</v>
      </c>
      <c r="J57" s="14">
        <f>NR33.EXECUTANTE[[#This Row],[TREINADO EM]]+NR33.EXECUTANTE[[#This Row],[VALIDADE]]</f>
        <v>45295</v>
      </c>
      <c r="K57">
        <v>8</v>
      </c>
      <c r="L57" t="s">
        <v>5</v>
      </c>
      <c r="M57" t="str">
        <f>VLOOKUP(NR33.EXECUTANTE[[#This Row],[NOME]],'CADASTRO'!A:K,6,0)</f>
        <v>DESLIGADO</v>
      </c>
    </row>
    <row r="58" spans="1:13">
      <c r="A58" t="s">
        <v>509</v>
      </c>
      <c r="B58" t="s">
        <v>510</v>
      </c>
      <c r="C58" t="s">
        <v>511</v>
      </c>
      <c r="D58" t="s">
        <v>562</v>
      </c>
      <c r="E58" t="s">
        <v>291</v>
      </c>
      <c r="F58" t="str">
        <f>VLOOKUP(NR33.EXECUTANTE[[#This Row],[NOME]],'CADASTRO'!A:K,5,0)</f>
        <v>OPERADOR INDUSTRIAL III</v>
      </c>
      <c r="G58" s="8">
        <v>45378</v>
      </c>
      <c r="H58" s="38">
        <v>365</v>
      </c>
      <c r="I5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IF((G58+H58)&gt;(TODAY()),"NO PRAZO", "VENCIDO")))),"N.A.")</f>
        <v>N.A.</v>
      </c>
      <c r="J58" s="14">
        <f>NR33.EXECUTANTE[[#This Row],[TREINADO EM]]+NR33.EXECUTANTE[[#This Row],[VALIDADE]]</f>
        <v>45743</v>
      </c>
      <c r="K58">
        <v>8</v>
      </c>
      <c r="L58" t="s">
        <v>5</v>
      </c>
      <c r="M58" t="str">
        <f>VLOOKUP(NR33.EXECUTANTE[[#This Row],[NOME]],'CADASTRO'!A:K,6,0)</f>
        <v>DESLIGADO</v>
      </c>
    </row>
    <row r="59" spans="1:13">
      <c r="A59" t="s">
        <v>509</v>
      </c>
      <c r="B59" t="s">
        <v>513</v>
      </c>
      <c r="C59" t="s">
        <v>515</v>
      </c>
      <c r="D59" t="s">
        <v>562</v>
      </c>
      <c r="E59" t="s">
        <v>394</v>
      </c>
      <c r="F59" t="str">
        <f>VLOOKUP(NR33.EXECUTANTE[[#This Row],[NOME]],'CADASTRO'!A:K,5,0)</f>
        <v>OPERADOR INDUSTRIAL I</v>
      </c>
      <c r="G59" s="8">
        <v>44254</v>
      </c>
      <c r="H59" s="38">
        <v>365</v>
      </c>
      <c r="I5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IF((G59+H59)&gt;(TODAY()),"NO PRAZO", "VENCIDO")))),"N.A.")</f>
        <v>HISTORICO</v>
      </c>
      <c r="J59" s="14">
        <f>NR33.EXECUTANTE[[#This Row],[TREINADO EM]]+NR33.EXECUTANTE[[#This Row],[VALIDADE]]</f>
        <v>44619</v>
      </c>
      <c r="K59">
        <v>8</v>
      </c>
      <c r="L59" t="s">
        <v>5</v>
      </c>
      <c r="M59" t="str">
        <f>VLOOKUP(NR33.EXECUTANTE[[#This Row],[NOME]],'CADASTRO'!A:K,6,0)</f>
        <v>ATIVO</v>
      </c>
    </row>
    <row r="60" spans="1:13">
      <c r="A60" t="s">
        <v>509</v>
      </c>
      <c r="B60" t="s">
        <v>513</v>
      </c>
      <c r="C60" t="s">
        <v>515</v>
      </c>
      <c r="D60" t="s">
        <v>562</v>
      </c>
      <c r="E60" t="s">
        <v>296</v>
      </c>
      <c r="F60" t="str">
        <f>VLOOKUP(NR33.EXECUTANTE[[#This Row],[NOME]],'CADASTRO'!A:K,5,0)</f>
        <v>TECNICO ELETRONICO II</v>
      </c>
      <c r="G60" s="8">
        <v>44547</v>
      </c>
      <c r="H60" s="38">
        <v>365</v>
      </c>
      <c r="I6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IF((G60+H60)&gt;(TODAY()),"NO PRAZO", "VENCIDO")))),"N.A.")</f>
        <v>N.A.</v>
      </c>
      <c r="J60" s="14">
        <f>NR33.EXECUTANTE[[#This Row],[TREINADO EM]]+NR33.EXECUTANTE[[#This Row],[VALIDADE]]</f>
        <v>44912</v>
      </c>
      <c r="K60">
        <v>8</v>
      </c>
      <c r="L60" t="s">
        <v>5</v>
      </c>
      <c r="M60" t="str">
        <f>VLOOKUP(NR33.EXECUTANTE[[#This Row],[NOME]],'CADASTRO'!A:K,6,0)</f>
        <v>DESLIGADO</v>
      </c>
    </row>
    <row r="61" spans="1:13">
      <c r="A61" t="s">
        <v>509</v>
      </c>
      <c r="B61" t="s">
        <v>513</v>
      </c>
      <c r="C61" t="s">
        <v>543</v>
      </c>
      <c r="D61" t="s">
        <v>562</v>
      </c>
      <c r="E61" t="s">
        <v>296</v>
      </c>
      <c r="F61" t="str">
        <f>VLOOKUP(NR33.EXECUTANTE[[#This Row],[NOME]],'CADASTRO'!A:K,5,0)</f>
        <v>TECNICO ELETRONICO II</v>
      </c>
      <c r="G61" s="8">
        <v>44901</v>
      </c>
      <c r="H61" s="38">
        <v>365</v>
      </c>
      <c r="I6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IF((G61+H61)&gt;(TODAY()),"NO PRAZO", "VENCIDO")))),"N.A.")</f>
        <v>N.A.</v>
      </c>
      <c r="J61" s="14">
        <f>NR33.EXECUTANTE[[#This Row],[TREINADO EM]]+NR33.EXECUTANTE[[#This Row],[VALIDADE]]</f>
        <v>45266</v>
      </c>
      <c r="K61">
        <v>8</v>
      </c>
      <c r="L61" t="s">
        <v>5</v>
      </c>
      <c r="M61" t="str">
        <f>VLOOKUP(NR33.EXECUTANTE[[#This Row],[NOME]],'CADASTRO'!A:K,6,0)</f>
        <v>DESLIGADO</v>
      </c>
    </row>
    <row r="62" spans="1:13">
      <c r="A62" t="s">
        <v>509</v>
      </c>
      <c r="B62" t="s">
        <v>513</v>
      </c>
      <c r="C62" t="s">
        <v>543</v>
      </c>
      <c r="D62" t="s">
        <v>562</v>
      </c>
      <c r="E62" t="s">
        <v>296</v>
      </c>
      <c r="F62" t="str">
        <f>VLOOKUP(NR33.EXECUTANTE[[#This Row],[NOME]],'CADASTRO'!A:K,5,0)</f>
        <v>TECNICO ELETRONICO II</v>
      </c>
      <c r="G62" s="8">
        <v>45278</v>
      </c>
      <c r="H62" s="38">
        <v>365</v>
      </c>
      <c r="I6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IF((G62+H62)&gt;(TODAY()),"NO PRAZO", "VENCIDO")))),"N.A.")</f>
        <v>N.A.</v>
      </c>
      <c r="J62" s="14">
        <f>NR33.EXECUTANTE[[#This Row],[TREINADO EM]]+NR33.EXECUTANTE[[#This Row],[VALIDADE]]</f>
        <v>45643</v>
      </c>
      <c r="K62">
        <v>8</v>
      </c>
      <c r="L62" t="s">
        <v>5</v>
      </c>
      <c r="M62" t="str">
        <f>VLOOKUP(NR33.EXECUTANTE[[#This Row],[NOME]],'CADASTRO'!A:K,6,0)</f>
        <v>DESLIGADO</v>
      </c>
    </row>
    <row r="63" spans="1:13">
      <c r="A63" t="s">
        <v>509</v>
      </c>
      <c r="B63" t="s">
        <v>510</v>
      </c>
      <c r="C63" t="s">
        <v>549</v>
      </c>
      <c r="D63" t="s">
        <v>562</v>
      </c>
      <c r="E63" t="s">
        <v>467</v>
      </c>
      <c r="F63" t="str">
        <f>VLOOKUP(NR33.EXECUTANTE[[#This Row],[NOME]],'CADASTRO'!A:K,5,0)</f>
        <v>OPERADOR INDUSTRIAL III</v>
      </c>
      <c r="G63" s="8">
        <v>45688</v>
      </c>
      <c r="H63" s="38">
        <v>365</v>
      </c>
      <c r="I6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IF((G63+H63)&gt;(TODAY()),"NO PRAZO", "VENCIDO")))),"N.A.")</f>
        <v>N.A.</v>
      </c>
      <c r="J63" s="14">
        <f>NR33.EXECUTANTE[[#This Row],[TREINADO EM]]+NR33.EXECUTANTE[[#This Row],[VALIDADE]]</f>
        <v>46053</v>
      </c>
      <c r="K63">
        <v>8</v>
      </c>
      <c r="L63" t="s">
        <v>5</v>
      </c>
      <c r="M63" t="str">
        <f>VLOOKUP(NR33.EXECUTANTE[[#This Row],[NOME]],'CADASTRO'!A:K,6,0)</f>
        <v>DESLIGADO</v>
      </c>
    </row>
    <row r="64" spans="1:13">
      <c r="A64" t="s">
        <v>509</v>
      </c>
      <c r="B64" t="s">
        <v>513</v>
      </c>
      <c r="C64" t="s">
        <v>515</v>
      </c>
      <c r="D64" t="s">
        <v>562</v>
      </c>
      <c r="E64" t="s">
        <v>298</v>
      </c>
      <c r="F64" t="str">
        <f>VLOOKUP(NR33.EXECUTANTE[[#This Row],[NOME]],'CADASTRO'!A:K,5,0)</f>
        <v>OPERADOR INDUSTRIAL III</v>
      </c>
      <c r="G64" s="8">
        <v>44547</v>
      </c>
      <c r="H64" s="38">
        <v>365</v>
      </c>
      <c r="I6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IF((G64+H64)&gt;(TODAY()),"NO PRAZO", "VENCIDO")))),"N.A.")</f>
        <v>N.A.</v>
      </c>
      <c r="J64" s="14">
        <f>NR33.EXECUTANTE[[#This Row],[TREINADO EM]]+NR33.EXECUTANTE[[#This Row],[VALIDADE]]</f>
        <v>44912</v>
      </c>
      <c r="K64">
        <v>8</v>
      </c>
      <c r="L64" t="s">
        <v>5</v>
      </c>
      <c r="M64" t="str">
        <f>VLOOKUP(NR33.EXECUTANTE[[#This Row],[NOME]],'CADASTRO'!A:K,6,0)</f>
        <v>DESLIGADO</v>
      </c>
    </row>
    <row r="65" spans="1:13">
      <c r="A65" t="s">
        <v>509</v>
      </c>
      <c r="B65" t="s">
        <v>513</v>
      </c>
      <c r="C65" t="s">
        <v>543</v>
      </c>
      <c r="D65" t="s">
        <v>562</v>
      </c>
      <c r="E65" t="s">
        <v>298</v>
      </c>
      <c r="F65" t="str">
        <f>VLOOKUP(NR33.EXECUTANTE[[#This Row],[NOME]],'CADASTRO'!A:K,5,0)</f>
        <v>OPERADOR INDUSTRIAL III</v>
      </c>
      <c r="G65" s="8">
        <v>44984</v>
      </c>
      <c r="H65" s="38">
        <v>365</v>
      </c>
      <c r="I6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IF((G65+H65)&gt;(TODAY()),"NO PRAZO", "VENCIDO")))),"N.A.")</f>
        <v>N.A.</v>
      </c>
      <c r="J65" s="14">
        <f>NR33.EXECUTANTE[[#This Row],[TREINADO EM]]+NR33.EXECUTANTE[[#This Row],[VALIDADE]]</f>
        <v>45349</v>
      </c>
      <c r="K65">
        <v>8</v>
      </c>
      <c r="L65" t="s">
        <v>5</v>
      </c>
      <c r="M65" t="str">
        <f>VLOOKUP(NR33.EXECUTANTE[[#This Row],[NOME]],'CADASTRO'!A:K,6,0)</f>
        <v>DESLIGADO</v>
      </c>
    </row>
    <row r="66" spans="1:13">
      <c r="A66" t="s">
        <v>509</v>
      </c>
      <c r="B66" t="s">
        <v>510</v>
      </c>
      <c r="C66" t="s">
        <v>511</v>
      </c>
      <c r="D66" t="s">
        <v>562</v>
      </c>
      <c r="E66" t="s">
        <v>298</v>
      </c>
      <c r="F66" t="str">
        <f>VLOOKUP(NR33.EXECUTANTE[[#This Row],[NOME]],'CADASTRO'!A:K,5,0)</f>
        <v>OPERADOR INDUSTRIAL III</v>
      </c>
      <c r="G66" s="8">
        <v>45378</v>
      </c>
      <c r="H66" s="38">
        <v>365</v>
      </c>
      <c r="I6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IF((G66+H66)&gt;(TODAY()),"NO PRAZO", "VENCIDO")))),"N.A.")</f>
        <v>N.A.</v>
      </c>
      <c r="J66" s="14">
        <f>NR33.EXECUTANTE[[#This Row],[TREINADO EM]]+NR33.EXECUTANTE[[#This Row],[VALIDADE]]</f>
        <v>45743</v>
      </c>
      <c r="K66">
        <v>8</v>
      </c>
      <c r="L66" t="s">
        <v>5</v>
      </c>
      <c r="M66" t="str">
        <f>VLOOKUP(NR33.EXECUTANTE[[#This Row],[NOME]],'CADASTRO'!A:K,6,0)</f>
        <v>DESLIGADO</v>
      </c>
    </row>
    <row r="67" spans="1:13">
      <c r="A67" t="s">
        <v>509</v>
      </c>
      <c r="B67" t="s">
        <v>510</v>
      </c>
      <c r="C67" t="s">
        <v>511</v>
      </c>
      <c r="D67" t="s">
        <v>562</v>
      </c>
      <c r="E67" t="s">
        <v>298</v>
      </c>
      <c r="F67" t="str">
        <f>VLOOKUP(NR33.EXECUTANTE[[#This Row],[NOME]],'CADASTRO'!A:K,5,0)</f>
        <v>OPERADOR INDUSTRIAL III</v>
      </c>
      <c r="G67" s="8">
        <v>45506</v>
      </c>
      <c r="H67" s="38">
        <v>365</v>
      </c>
      <c r="I6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IF((G67+H67)&gt;(TODAY()),"NO PRAZO", "VENCIDO")))),"N.A.")</f>
        <v>N.A.</v>
      </c>
      <c r="J67" s="14">
        <f>NR33.EXECUTANTE[[#This Row],[TREINADO EM]]+NR33.EXECUTANTE[[#This Row],[VALIDADE]]</f>
        <v>45871</v>
      </c>
      <c r="K67">
        <v>8</v>
      </c>
      <c r="L67" t="s">
        <v>5</v>
      </c>
      <c r="M67" t="str">
        <f>VLOOKUP(NR33.EXECUTANTE[[#This Row],[NOME]],'CADASTRO'!A:K,6,0)</f>
        <v>DESLIGADO</v>
      </c>
    </row>
    <row r="68" spans="1:13">
      <c r="A68" t="s">
        <v>509</v>
      </c>
      <c r="B68" t="s">
        <v>513</v>
      </c>
      <c r="C68" t="s">
        <v>515</v>
      </c>
      <c r="D68" t="s">
        <v>562</v>
      </c>
      <c r="E68" t="s">
        <v>164</v>
      </c>
      <c r="F68" t="str">
        <f>VLOOKUP(NR33.EXECUTANTE[[#This Row],[NOME]],'CADASTRO'!A:K,5,0)</f>
        <v>OPERADOR INDUSTRIAL II</v>
      </c>
      <c r="G68" s="8">
        <v>44537</v>
      </c>
      <c r="H68" s="38">
        <v>365</v>
      </c>
      <c r="I6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IF((G68+H68)&gt;(TODAY()),"NO PRAZO", "VENCIDO")))),"N.A.")</f>
        <v>N.A.</v>
      </c>
      <c r="J68" s="14">
        <f>NR33.EXECUTANTE[[#This Row],[TREINADO EM]]+NR33.EXECUTANTE[[#This Row],[VALIDADE]]</f>
        <v>44902</v>
      </c>
      <c r="K68">
        <v>8</v>
      </c>
      <c r="L68" t="s">
        <v>5</v>
      </c>
      <c r="M68" t="str">
        <f>VLOOKUP(NR33.EXECUTANTE[[#This Row],[NOME]],'CADASTRO'!A:K,6,0)</f>
        <v>DESLIGADO</v>
      </c>
    </row>
    <row r="69" spans="1:13">
      <c r="A69" t="s">
        <v>509</v>
      </c>
      <c r="B69" t="s">
        <v>513</v>
      </c>
      <c r="C69" t="s">
        <v>543</v>
      </c>
      <c r="D69" t="s">
        <v>562</v>
      </c>
      <c r="E69" t="s">
        <v>164</v>
      </c>
      <c r="F69" t="str">
        <f>VLOOKUP(NR33.EXECUTANTE[[#This Row],[NOME]],'CADASTRO'!A:K,5,0)</f>
        <v>OPERADOR INDUSTRIAL II</v>
      </c>
      <c r="G69" s="8">
        <v>44984</v>
      </c>
      <c r="H69" s="38">
        <v>365</v>
      </c>
      <c r="I6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IF((G69+H69)&gt;(TODAY()),"NO PRAZO", "VENCIDO")))),"N.A.")</f>
        <v>N.A.</v>
      </c>
      <c r="J69" s="14">
        <f>NR33.EXECUTANTE[[#This Row],[TREINADO EM]]+NR33.EXECUTANTE[[#This Row],[VALIDADE]]</f>
        <v>45349</v>
      </c>
      <c r="K69">
        <v>8</v>
      </c>
      <c r="L69" t="s">
        <v>5</v>
      </c>
      <c r="M69" t="str">
        <f>VLOOKUP(NR33.EXECUTANTE[[#This Row],[NOME]],'CADASTRO'!A:K,6,0)</f>
        <v>DESLIGADO</v>
      </c>
    </row>
    <row r="70" spans="1:13">
      <c r="A70" t="s">
        <v>509</v>
      </c>
      <c r="B70" t="s">
        <v>513</v>
      </c>
      <c r="C70" t="s">
        <v>515</v>
      </c>
      <c r="D70" t="s">
        <v>562</v>
      </c>
      <c r="E70" t="s">
        <v>160</v>
      </c>
      <c r="F70" t="str">
        <f>VLOOKUP(NR33.EXECUTANTE[[#This Row],[NOME]],'CADASTRO'!A:K,5,0)</f>
        <v>TECNICO ELETRONICO II</v>
      </c>
      <c r="G70" s="8">
        <v>44547</v>
      </c>
      <c r="H70" s="38">
        <v>365</v>
      </c>
      <c r="I7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IF((G70+H70)&gt;(TODAY()),"NO PRAZO", "VENCIDO")))),"N.A.")</f>
        <v>N.A.</v>
      </c>
      <c r="J70" s="14">
        <f>NR33.EXECUTANTE[[#This Row],[TREINADO EM]]+NR33.EXECUTANTE[[#This Row],[VALIDADE]]</f>
        <v>44912</v>
      </c>
      <c r="K70">
        <v>8</v>
      </c>
      <c r="L70" t="s">
        <v>5</v>
      </c>
      <c r="M70" t="str">
        <f>VLOOKUP(NR33.EXECUTANTE[[#This Row],[NOME]],'CADASTRO'!A:K,6,0)</f>
        <v>DESLIGADO</v>
      </c>
    </row>
    <row r="71" spans="1:13">
      <c r="A71" t="s">
        <v>509</v>
      </c>
      <c r="B71" t="s">
        <v>513</v>
      </c>
      <c r="C71" t="s">
        <v>543</v>
      </c>
      <c r="D71" t="s">
        <v>562</v>
      </c>
      <c r="E71" t="s">
        <v>160</v>
      </c>
      <c r="F71" t="str">
        <f>VLOOKUP(NR33.EXECUTANTE[[#This Row],[NOME]],'CADASTRO'!A:K,5,0)</f>
        <v>TECNICO ELETRONICO II</v>
      </c>
      <c r="G71" s="8">
        <v>44901</v>
      </c>
      <c r="H71" s="38">
        <v>365</v>
      </c>
      <c r="I7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IF((G71+H71)&gt;(TODAY()),"NO PRAZO", "VENCIDO")))),"N.A.")</f>
        <v>N.A.</v>
      </c>
      <c r="J71" s="14">
        <f>NR33.EXECUTANTE[[#This Row],[TREINADO EM]]+NR33.EXECUTANTE[[#This Row],[VALIDADE]]</f>
        <v>45266</v>
      </c>
      <c r="K71">
        <v>8</v>
      </c>
      <c r="L71" t="s">
        <v>5</v>
      </c>
      <c r="M71" t="str">
        <f>VLOOKUP(NR33.EXECUTANTE[[#This Row],[NOME]],'CADASTRO'!A:K,6,0)</f>
        <v>DESLIGADO</v>
      </c>
    </row>
    <row r="72" spans="1:13">
      <c r="A72" t="s">
        <v>509</v>
      </c>
      <c r="B72" t="s">
        <v>513</v>
      </c>
      <c r="C72" t="s">
        <v>543</v>
      </c>
      <c r="D72" t="s">
        <v>562</v>
      </c>
      <c r="E72" t="s">
        <v>160</v>
      </c>
      <c r="F72" t="str">
        <f>VLOOKUP(NR33.EXECUTANTE[[#This Row],[NOME]],'CADASTRO'!A:K,5,0)</f>
        <v>TECNICO ELETRONICO II</v>
      </c>
      <c r="G72" s="8">
        <v>45278</v>
      </c>
      <c r="H72" s="38">
        <v>365</v>
      </c>
      <c r="I7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IF((G72+H72)&gt;(TODAY()),"NO PRAZO", "VENCIDO")))),"N.A.")</f>
        <v>N.A.</v>
      </c>
      <c r="J72" s="14">
        <f>NR33.EXECUTANTE[[#This Row],[TREINADO EM]]+NR33.EXECUTANTE[[#This Row],[VALIDADE]]</f>
        <v>45643</v>
      </c>
      <c r="K72">
        <v>8</v>
      </c>
      <c r="L72" t="s">
        <v>5</v>
      </c>
      <c r="M72" t="str">
        <f>VLOOKUP(NR33.EXECUTANTE[[#This Row],[NOME]],'CADASTRO'!A:K,6,0)</f>
        <v>DESLIGADO</v>
      </c>
    </row>
    <row r="73" spans="1:13">
      <c r="A73" t="s">
        <v>509</v>
      </c>
      <c r="B73" t="s">
        <v>510</v>
      </c>
      <c r="C73" t="s">
        <v>511</v>
      </c>
      <c r="D73" t="s">
        <v>562</v>
      </c>
      <c r="E73" t="s">
        <v>160</v>
      </c>
      <c r="F73" t="str">
        <f>VLOOKUP(NR33.EXECUTANTE[[#This Row],[NOME]],'CADASTRO'!A:K,5,0)</f>
        <v>TECNICO ELETRONICO II</v>
      </c>
      <c r="G73" s="8">
        <v>45321</v>
      </c>
      <c r="H73" s="38">
        <v>365</v>
      </c>
      <c r="I7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IF((G73+H73)&gt;(TODAY()),"NO PRAZO", "VENCIDO")))),"N.A.")</f>
        <v>N.A.</v>
      </c>
      <c r="J73" s="14">
        <f>NR33.EXECUTANTE[[#This Row],[TREINADO EM]]+NR33.EXECUTANTE[[#This Row],[VALIDADE]]</f>
        <v>45686</v>
      </c>
      <c r="K73">
        <v>8</v>
      </c>
      <c r="L73" t="s">
        <v>5</v>
      </c>
      <c r="M73" t="str">
        <f>VLOOKUP(NR33.EXECUTANTE[[#This Row],[NOME]],'CADASTRO'!A:K,6,0)</f>
        <v>DESLIGADO</v>
      </c>
    </row>
    <row r="74" spans="1:13">
      <c r="A74" t="s">
        <v>509</v>
      </c>
      <c r="B74" t="s">
        <v>510</v>
      </c>
      <c r="C74" t="s">
        <v>549</v>
      </c>
      <c r="D74" t="s">
        <v>562</v>
      </c>
      <c r="E74" t="s">
        <v>390</v>
      </c>
      <c r="F74" t="str">
        <f>VLOOKUP(NR33.EXECUTANTE[[#This Row],[NOME]],'CADASTRO'!A:K,5,0)</f>
        <v>TECNICO ELETRONICO II</v>
      </c>
      <c r="G74" s="8">
        <v>45744</v>
      </c>
      <c r="H74" s="38">
        <v>365</v>
      </c>
      <c r="I7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IF((G74+H74)&gt;(TODAY()),"NO PRAZO", "VENCIDO")))),"N.A.")</f>
        <v>HISTORICO</v>
      </c>
      <c r="J74" s="14">
        <f>NR33.EXECUTANTE[[#This Row],[TREINADO EM]]+NR33.EXECUTANTE[[#This Row],[VALIDADE]]</f>
        <v>46109</v>
      </c>
      <c r="K74">
        <v>8</v>
      </c>
      <c r="L74" t="s">
        <v>5</v>
      </c>
      <c r="M74" t="str">
        <f>VLOOKUP(NR33.EXECUTANTE[[#This Row],[NOME]],'CADASTRO'!A:K,6,0)</f>
        <v>ATIVO</v>
      </c>
    </row>
    <row r="75" spans="1:13">
      <c r="A75" t="s">
        <v>509</v>
      </c>
      <c r="B75" t="s">
        <v>510</v>
      </c>
      <c r="C75" t="s">
        <v>511</v>
      </c>
      <c r="D75" t="s">
        <v>562</v>
      </c>
      <c r="E75" t="s">
        <v>399</v>
      </c>
      <c r="F75" t="str">
        <f>VLOOKUP(NR33.EXECUTANTE[[#This Row],[NOME]],'CADASTRO'!A:K,5,0)</f>
        <v>OPERADOR INDUSTRIAL III</v>
      </c>
      <c r="G75" s="8">
        <v>45321</v>
      </c>
      <c r="H75" s="38">
        <v>365</v>
      </c>
      <c r="I7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IF((G75+H75)&gt;(TODAY()),"NO PRAZO", "VENCIDO")))),"N.A.")</f>
        <v>N.A.</v>
      </c>
      <c r="J75" s="14">
        <f>NR33.EXECUTANTE[[#This Row],[TREINADO EM]]+NR33.EXECUTANTE[[#This Row],[VALIDADE]]</f>
        <v>45686</v>
      </c>
      <c r="K75">
        <v>8</v>
      </c>
      <c r="L75" t="s">
        <v>5</v>
      </c>
      <c r="M75" t="str">
        <f>VLOOKUP(NR33.EXECUTANTE[[#This Row],[NOME]],'CADASTRO'!A:K,6,0)</f>
        <v>DESLIGADO</v>
      </c>
    </row>
    <row r="76" spans="1:13">
      <c r="A76" t="s">
        <v>509</v>
      </c>
      <c r="B76" t="s">
        <v>513</v>
      </c>
      <c r="C76" t="s">
        <v>515</v>
      </c>
      <c r="D76" t="s">
        <v>562</v>
      </c>
      <c r="E76" t="s">
        <v>399</v>
      </c>
      <c r="F76" t="str">
        <f>VLOOKUP(NR33.EXECUTANTE[[#This Row],[NOME]],'CADASTRO'!A:K,5,0)</f>
        <v>OPERADOR INDUSTRIAL III</v>
      </c>
      <c r="G76" s="8">
        <v>44259</v>
      </c>
      <c r="H76" s="38">
        <v>365</v>
      </c>
      <c r="I7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IF((G76+H76)&gt;(TODAY()),"NO PRAZO", "VENCIDO")))),"N.A.")</f>
        <v>N.A.</v>
      </c>
      <c r="J76" s="14">
        <f>NR33.EXECUTANTE[[#This Row],[TREINADO EM]]+NR33.EXECUTANTE[[#This Row],[VALIDADE]]</f>
        <v>44624</v>
      </c>
      <c r="K76">
        <v>8</v>
      </c>
      <c r="L76" t="s">
        <v>5</v>
      </c>
      <c r="M76" t="str">
        <f>VLOOKUP(NR33.EXECUTANTE[[#This Row],[NOME]],'CADASTRO'!A:K,6,0)</f>
        <v>DESLIGADO</v>
      </c>
    </row>
    <row r="77" spans="1:13">
      <c r="A77" t="s">
        <v>509</v>
      </c>
      <c r="B77" t="s">
        <v>513</v>
      </c>
      <c r="C77" t="s">
        <v>515</v>
      </c>
      <c r="D77" t="s">
        <v>562</v>
      </c>
      <c r="E77" t="s">
        <v>399</v>
      </c>
      <c r="F77" t="str">
        <f>VLOOKUP(NR33.EXECUTANTE[[#This Row],[NOME]],'CADASTRO'!A:K,5,0)</f>
        <v>OPERADOR INDUSTRIAL III</v>
      </c>
      <c r="G77" s="8">
        <v>44617</v>
      </c>
      <c r="H77" s="38">
        <v>365</v>
      </c>
      <c r="I7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IF((G77+H77)&gt;(TODAY()),"NO PRAZO", "VENCIDO")))),"N.A.")</f>
        <v>N.A.</v>
      </c>
      <c r="J77" s="14">
        <f>NR33.EXECUTANTE[[#This Row],[TREINADO EM]]+NR33.EXECUTANTE[[#This Row],[VALIDADE]]</f>
        <v>44982</v>
      </c>
      <c r="K77">
        <v>8</v>
      </c>
      <c r="L77" t="s">
        <v>5</v>
      </c>
      <c r="M77" t="str">
        <f>VLOOKUP(NR33.EXECUTANTE[[#This Row],[NOME]],'CADASTRO'!A:K,6,0)</f>
        <v>DESLIGADO</v>
      </c>
    </row>
    <row r="78" spans="1:13">
      <c r="A78" t="s">
        <v>509</v>
      </c>
      <c r="B78" t="s">
        <v>513</v>
      </c>
      <c r="C78" t="s">
        <v>515</v>
      </c>
      <c r="D78" t="s">
        <v>562</v>
      </c>
      <c r="E78" t="s">
        <v>399</v>
      </c>
      <c r="F78" t="str">
        <f>VLOOKUP(NR33.EXECUTANTE[[#This Row],[NOME]],'CADASTRO'!A:K,5,0)</f>
        <v>OPERADOR INDUSTRIAL III</v>
      </c>
      <c r="G78" s="8">
        <v>44930</v>
      </c>
      <c r="H78" s="38">
        <v>365</v>
      </c>
      <c r="I7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IF((G78+H78)&gt;(TODAY()),"NO PRAZO", "VENCIDO")))),"N.A.")</f>
        <v>N.A.</v>
      </c>
      <c r="J78" s="14">
        <f>NR33.EXECUTANTE[[#This Row],[TREINADO EM]]+NR33.EXECUTANTE[[#This Row],[VALIDADE]]</f>
        <v>45295</v>
      </c>
      <c r="K78">
        <v>8</v>
      </c>
      <c r="L78" t="s">
        <v>5</v>
      </c>
      <c r="M78" t="str">
        <f>VLOOKUP(NR33.EXECUTANTE[[#This Row],[NOME]],'CADASTRO'!A:K,6,0)</f>
        <v>DESLIGADO</v>
      </c>
    </row>
    <row r="79" spans="1:13">
      <c r="A79" t="s">
        <v>509</v>
      </c>
      <c r="B79" t="s">
        <v>510</v>
      </c>
      <c r="C79" t="s">
        <v>549</v>
      </c>
      <c r="D79" t="s">
        <v>562</v>
      </c>
      <c r="E79" t="s">
        <v>160</v>
      </c>
      <c r="F79" t="str">
        <f>VLOOKUP(NR33.EXECUTANTE[[#This Row],[NOME]],'CADASTRO'!A:K,5,0)</f>
        <v>TECNICO ELETRONICO II</v>
      </c>
      <c r="G79" s="8">
        <v>45666</v>
      </c>
      <c r="H79" s="38">
        <v>365</v>
      </c>
      <c r="I7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IF((G79+H79)&gt;(TODAY()),"NO PRAZO", "VENCIDO")))),"N.A.")</f>
        <v>N.A.</v>
      </c>
      <c r="J79" s="14">
        <f>NR33.EXECUTANTE[[#This Row],[TREINADO EM]]+NR33.EXECUTANTE[[#This Row],[VALIDADE]]</f>
        <v>46031</v>
      </c>
      <c r="K79">
        <v>8</v>
      </c>
      <c r="L79" t="s">
        <v>5</v>
      </c>
      <c r="M79" t="str">
        <f>VLOOKUP(NR33.EXECUTANTE[[#This Row],[NOME]],'CADASTRO'!A:K,6,0)</f>
        <v>DESLIGADO</v>
      </c>
    </row>
    <row r="80" spans="1:13">
      <c r="A80" t="s">
        <v>509</v>
      </c>
      <c r="B80" t="s">
        <v>513</v>
      </c>
      <c r="C80" t="s">
        <v>543</v>
      </c>
      <c r="D80" t="s">
        <v>562</v>
      </c>
      <c r="E80" t="s">
        <v>400</v>
      </c>
      <c r="F80" t="str">
        <f>VLOOKUP(NR33.EXECUTANTE[[#This Row],[NOME]],'CADASTRO'!A:K,5,0)</f>
        <v>TECNICO MECANICO III</v>
      </c>
      <c r="G80" s="8">
        <v>45278</v>
      </c>
      <c r="H80" s="38">
        <v>365</v>
      </c>
      <c r="I8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IF((G80+H80)&gt;(TODAY()),"NO PRAZO", "VENCIDO")))),"N.A.")</f>
        <v>HISTORICO</v>
      </c>
      <c r="J80" s="14">
        <f>NR33.EXECUTANTE[[#This Row],[TREINADO EM]]+NR33.EXECUTANTE[[#This Row],[VALIDADE]]</f>
        <v>45643</v>
      </c>
      <c r="K80">
        <v>8</v>
      </c>
      <c r="L80" t="s">
        <v>5</v>
      </c>
      <c r="M80" t="str">
        <f>VLOOKUP(NR33.EXECUTANTE[[#This Row],[NOME]],'CADASTRO'!A:K,6,0)</f>
        <v>ATIVO</v>
      </c>
    </row>
    <row r="81" spans="1:13">
      <c r="A81" t="s">
        <v>509</v>
      </c>
      <c r="B81" t="s">
        <v>513</v>
      </c>
      <c r="C81" t="s">
        <v>515</v>
      </c>
      <c r="D81" t="s">
        <v>562</v>
      </c>
      <c r="E81" t="s">
        <v>400</v>
      </c>
      <c r="F81" t="str">
        <f>VLOOKUP(NR33.EXECUTANTE[[#This Row],[NOME]],'CADASTRO'!A:K,5,0)</f>
        <v>TECNICO MECANICO III</v>
      </c>
      <c r="G81" s="8">
        <v>44547</v>
      </c>
      <c r="H81" s="38">
        <v>365</v>
      </c>
      <c r="I8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IF((G81+H81)&gt;(TODAY()),"NO PRAZO", "VENCIDO")))),"N.A.")</f>
        <v>HISTORICO</v>
      </c>
      <c r="J81" s="14">
        <f>NR33.EXECUTANTE[[#This Row],[TREINADO EM]]+NR33.EXECUTANTE[[#This Row],[VALIDADE]]</f>
        <v>44912</v>
      </c>
      <c r="K81">
        <v>8</v>
      </c>
      <c r="L81" t="s">
        <v>5</v>
      </c>
      <c r="M81" t="str">
        <f>VLOOKUP(NR33.EXECUTANTE[[#This Row],[NOME]],'CADASTRO'!A:K,6,0)</f>
        <v>ATIVO</v>
      </c>
    </row>
    <row r="82" spans="1:13">
      <c r="A82" t="s">
        <v>509</v>
      </c>
      <c r="B82" t="s">
        <v>513</v>
      </c>
      <c r="C82" t="s">
        <v>543</v>
      </c>
      <c r="D82" t="s">
        <v>562</v>
      </c>
      <c r="E82" t="s">
        <v>400</v>
      </c>
      <c r="F82" t="str">
        <f>VLOOKUP(NR33.EXECUTANTE[[#This Row],[NOME]],'CADASTRO'!A:K,5,0)</f>
        <v>TECNICO MECANICO III</v>
      </c>
      <c r="G82" s="8">
        <v>44901</v>
      </c>
      <c r="H82" s="38">
        <v>365</v>
      </c>
      <c r="I8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IF((G82+H82)&gt;(TODAY()),"NO PRAZO", "VENCIDO")))),"N.A.")</f>
        <v>HISTORICO</v>
      </c>
      <c r="J82" s="14">
        <f>NR33.EXECUTANTE[[#This Row],[TREINADO EM]]+NR33.EXECUTANTE[[#This Row],[VALIDADE]]</f>
        <v>45266</v>
      </c>
      <c r="K82">
        <v>8</v>
      </c>
      <c r="L82" t="s">
        <v>5</v>
      </c>
      <c r="M82" t="str">
        <f>VLOOKUP(NR33.EXECUTANTE[[#This Row],[NOME]],'CADASTRO'!A:K,6,0)</f>
        <v>ATIVO</v>
      </c>
    </row>
    <row r="83" spans="1:13">
      <c r="A83" t="s">
        <v>509</v>
      </c>
      <c r="B83" t="s">
        <v>510</v>
      </c>
      <c r="C83" t="s">
        <v>549</v>
      </c>
      <c r="D83" t="s">
        <v>562</v>
      </c>
      <c r="E83" t="s">
        <v>399</v>
      </c>
      <c r="F83" t="str">
        <f>VLOOKUP(NR33.EXECUTANTE[[#This Row],[NOME]],'CADASTRO'!A:K,5,0)</f>
        <v>OPERADOR INDUSTRIAL III</v>
      </c>
      <c r="G83" s="8">
        <v>45688</v>
      </c>
      <c r="H83" s="38">
        <v>365</v>
      </c>
      <c r="I8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IF((G83+H83)&gt;(TODAY()),"NO PRAZO", "VENCIDO")))),"N.A.")</f>
        <v>N.A.</v>
      </c>
      <c r="J83" s="14">
        <f>NR33.EXECUTANTE[[#This Row],[TREINADO EM]]+NR33.EXECUTANTE[[#This Row],[VALIDADE]]</f>
        <v>46053</v>
      </c>
      <c r="K83">
        <v>8</v>
      </c>
      <c r="L83" t="s">
        <v>5</v>
      </c>
      <c r="M83" t="str">
        <f>VLOOKUP(NR33.EXECUTANTE[[#This Row],[NOME]],'CADASTRO'!A:K,6,0)</f>
        <v>DESLIGADO</v>
      </c>
    </row>
    <row r="84" spans="1:13">
      <c r="A84" t="s">
        <v>509</v>
      </c>
      <c r="B84" t="s">
        <v>513</v>
      </c>
      <c r="C84" t="s">
        <v>515</v>
      </c>
      <c r="D84" t="s">
        <v>562</v>
      </c>
      <c r="E84" t="s">
        <v>150</v>
      </c>
      <c r="F84" t="str">
        <f>VLOOKUP(NR33.EXECUTANTE[[#This Row],[NOME]],'CADASTRO'!A:K,5,0)</f>
        <v>TECNICO MECANICO II</v>
      </c>
      <c r="G84" s="8">
        <v>44537</v>
      </c>
      <c r="H84" s="38">
        <v>365</v>
      </c>
      <c r="I8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IF((G84+H84)&gt;(TODAY()),"NO PRAZO", "VENCIDO")))),"N.A.")</f>
        <v>N.A.</v>
      </c>
      <c r="J84" s="14">
        <f>NR33.EXECUTANTE[[#This Row],[TREINADO EM]]+NR33.EXECUTANTE[[#This Row],[VALIDADE]]</f>
        <v>44902</v>
      </c>
      <c r="K84">
        <v>16</v>
      </c>
      <c r="L84" t="s">
        <v>5</v>
      </c>
      <c r="M84" t="str">
        <f>VLOOKUP(NR33.EXECUTANTE[[#This Row],[NOME]],'CADASTRO'!A:K,6,0)</f>
        <v>DESLIGADO</v>
      </c>
    </row>
    <row r="85" spans="1:13">
      <c r="A85" t="s">
        <v>509</v>
      </c>
      <c r="B85" t="s">
        <v>513</v>
      </c>
      <c r="C85" t="s">
        <v>543</v>
      </c>
      <c r="D85" t="s">
        <v>562</v>
      </c>
      <c r="E85" t="s">
        <v>150</v>
      </c>
      <c r="F85" t="str">
        <f>VLOOKUP(NR33.EXECUTANTE[[#This Row],[NOME]],'CADASTRO'!A:K,5,0)</f>
        <v>TECNICO MECANICO II</v>
      </c>
      <c r="G85" s="8">
        <v>44901</v>
      </c>
      <c r="H85" s="38">
        <v>365</v>
      </c>
      <c r="I8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IF((G85+H85)&gt;(TODAY()),"NO PRAZO", "VENCIDO")))),"N.A.")</f>
        <v>N.A.</v>
      </c>
      <c r="J85" s="14">
        <f>NR33.EXECUTANTE[[#This Row],[TREINADO EM]]+NR33.EXECUTANTE[[#This Row],[VALIDADE]]</f>
        <v>45266</v>
      </c>
      <c r="K85">
        <v>8</v>
      </c>
      <c r="L85" t="s">
        <v>5</v>
      </c>
      <c r="M85" t="str">
        <f>VLOOKUP(NR33.EXECUTANTE[[#This Row],[NOME]],'CADASTRO'!A:K,6,0)</f>
        <v>DESLIGADO</v>
      </c>
    </row>
    <row r="86" spans="1:13">
      <c r="A86" t="s">
        <v>509</v>
      </c>
      <c r="B86" t="s">
        <v>513</v>
      </c>
      <c r="C86" t="s">
        <v>543</v>
      </c>
      <c r="D86" t="s">
        <v>562</v>
      </c>
      <c r="E86" t="s">
        <v>150</v>
      </c>
      <c r="F86" t="str">
        <f>VLOOKUP(NR33.EXECUTANTE[[#This Row],[NOME]],'CADASTRO'!A:K,5,0)</f>
        <v>TECNICO MECANICO II</v>
      </c>
      <c r="G86" s="8">
        <v>45278</v>
      </c>
      <c r="H86" s="38">
        <v>365</v>
      </c>
      <c r="I8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IF((G86+H86)&gt;(TODAY()),"NO PRAZO", "VENCIDO")))),"N.A.")</f>
        <v>N.A.</v>
      </c>
      <c r="J86" s="14">
        <f>NR33.EXECUTANTE[[#This Row],[TREINADO EM]]+NR33.EXECUTANTE[[#This Row],[VALIDADE]]</f>
        <v>45643</v>
      </c>
      <c r="K86">
        <v>8</v>
      </c>
      <c r="L86" t="s">
        <v>5</v>
      </c>
      <c r="M86" t="str">
        <f>VLOOKUP(NR33.EXECUTANTE[[#This Row],[NOME]],'CADASTRO'!A:K,6,0)</f>
        <v>DESLIGADO</v>
      </c>
    </row>
    <row r="87" spans="1:13">
      <c r="A87" t="s">
        <v>509</v>
      </c>
      <c r="B87" t="s">
        <v>513</v>
      </c>
      <c r="C87" t="s">
        <v>515</v>
      </c>
      <c r="D87" t="s">
        <v>562</v>
      </c>
      <c r="E87" t="s">
        <v>137</v>
      </c>
      <c r="F87" t="str">
        <f>VLOOKUP(NR33.EXECUTANTE[[#This Row],[NOME]],'CADASTRO'!A:K,5,0)</f>
        <v>AUXILIAR INDUSTRIAL</v>
      </c>
      <c r="G87" s="8">
        <v>44547</v>
      </c>
      <c r="H87" s="38">
        <v>365</v>
      </c>
      <c r="I8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IF((G87+H87)&gt;(TODAY()),"NO PRAZO", "VENCIDO")))),"N.A.")</f>
        <v>N.A.</v>
      </c>
      <c r="J87" s="14">
        <f>NR33.EXECUTANTE[[#This Row],[TREINADO EM]]+NR33.EXECUTANTE[[#This Row],[VALIDADE]]</f>
        <v>44912</v>
      </c>
      <c r="K87">
        <v>8</v>
      </c>
      <c r="L87" t="s">
        <v>5</v>
      </c>
      <c r="M87" t="str">
        <f>VLOOKUP(NR33.EXECUTANTE[[#This Row],[NOME]],'CADASTRO'!A:K,6,0)</f>
        <v>DESLIGADO</v>
      </c>
    </row>
    <row r="88" spans="1:13">
      <c r="A88" t="s">
        <v>509</v>
      </c>
      <c r="B88" t="s">
        <v>513</v>
      </c>
      <c r="C88" t="s">
        <v>515</v>
      </c>
      <c r="D88" t="s">
        <v>562</v>
      </c>
      <c r="E88" t="s">
        <v>413</v>
      </c>
      <c r="F88" t="str">
        <f>VLOOKUP(NR33.EXECUTANTE[[#This Row],[NOME]],'CADASTRO'!A:K,5,0)</f>
        <v>ANALISTA PRODUCAO JR</v>
      </c>
      <c r="G88" s="8">
        <v>44537</v>
      </c>
      <c r="H88" s="38">
        <v>365</v>
      </c>
      <c r="I8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IF((G88+H88)&gt;(TODAY()),"NO PRAZO", "VENCIDO")))),"N.A.")</f>
        <v>HISTORICO</v>
      </c>
      <c r="J88" s="14">
        <f>NR33.EXECUTANTE[[#This Row],[TREINADO EM]]+NR33.EXECUTANTE[[#This Row],[VALIDADE]]</f>
        <v>44902</v>
      </c>
      <c r="K88">
        <v>8</v>
      </c>
      <c r="L88" t="s">
        <v>5</v>
      </c>
      <c r="M88" t="str">
        <f>VLOOKUP(NR33.EXECUTANTE[[#This Row],[NOME]],'CADASTRO'!A:K,6,0)</f>
        <v>ATIVO</v>
      </c>
    </row>
    <row r="89" spans="1:13">
      <c r="A89" t="s">
        <v>509</v>
      </c>
      <c r="B89" t="s">
        <v>513</v>
      </c>
      <c r="C89" t="s">
        <v>515</v>
      </c>
      <c r="D89" t="s">
        <v>562</v>
      </c>
      <c r="E89" t="s">
        <v>413</v>
      </c>
      <c r="F89" t="str">
        <f>VLOOKUP(NR33.EXECUTANTE[[#This Row],[NOME]],'CADASTRO'!A:K,5,0)</f>
        <v>ANALISTA PRODUCAO JR</v>
      </c>
      <c r="G89" s="8">
        <v>44930</v>
      </c>
      <c r="H89" s="38">
        <v>365</v>
      </c>
      <c r="I8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IF((G89+H89)&gt;(TODAY()),"NO PRAZO", "VENCIDO")))),"N.A.")</f>
        <v>HISTORICO</v>
      </c>
      <c r="J89" s="14">
        <f>NR33.EXECUTANTE[[#This Row],[TREINADO EM]]+NR33.EXECUTANTE[[#This Row],[VALIDADE]]</f>
        <v>45295</v>
      </c>
      <c r="K89">
        <v>8</v>
      </c>
      <c r="L89" t="s">
        <v>5</v>
      </c>
      <c r="M89" t="str">
        <f>VLOOKUP(NR33.EXECUTANTE[[#This Row],[NOME]],'CADASTRO'!A:K,6,0)</f>
        <v>ATIVO</v>
      </c>
    </row>
    <row r="90" spans="1:13">
      <c r="A90" t="s">
        <v>509</v>
      </c>
      <c r="B90" t="s">
        <v>510</v>
      </c>
      <c r="C90" t="s">
        <v>511</v>
      </c>
      <c r="D90" t="s">
        <v>562</v>
      </c>
      <c r="E90" t="s">
        <v>413</v>
      </c>
      <c r="F90" t="str">
        <f>VLOOKUP(NR33.EXECUTANTE[[#This Row],[NOME]],'CADASTRO'!A:K,5,0)</f>
        <v>ANALISTA PRODUCAO JR</v>
      </c>
      <c r="G90" s="8">
        <v>45321</v>
      </c>
      <c r="H90" s="38">
        <v>365</v>
      </c>
      <c r="I9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IF((G90+H90)&gt;(TODAY()),"NO PRAZO", "VENCIDO")))),"N.A.")</f>
        <v>HISTORICO</v>
      </c>
      <c r="J90" s="14">
        <f>NR33.EXECUTANTE[[#This Row],[TREINADO EM]]+NR33.EXECUTANTE[[#This Row],[VALIDADE]]</f>
        <v>45686</v>
      </c>
      <c r="K90">
        <v>8</v>
      </c>
      <c r="L90" t="s">
        <v>5</v>
      </c>
      <c r="M90" t="str">
        <f>VLOOKUP(NR33.EXECUTANTE[[#This Row],[NOME]],'CADASTRO'!A:K,6,0)</f>
        <v>ATIVO</v>
      </c>
    </row>
    <row r="91" spans="1:13">
      <c r="A91" t="s">
        <v>509</v>
      </c>
      <c r="B91" t="s">
        <v>510</v>
      </c>
      <c r="C91" t="s">
        <v>549</v>
      </c>
      <c r="D91" t="s">
        <v>562</v>
      </c>
      <c r="E91" t="s">
        <v>400</v>
      </c>
      <c r="F91" t="str">
        <f>VLOOKUP(NR33.EXECUTANTE[[#This Row],[NOME]],'CADASTRO'!A:K,5,0)</f>
        <v>TECNICO MECANICO III</v>
      </c>
      <c r="G91" s="8">
        <v>45688</v>
      </c>
      <c r="H91" s="38">
        <v>365</v>
      </c>
      <c r="I9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IF((G91+H91)&gt;(TODAY()),"NO PRAZO", "VENCIDO")))),"N.A.")</f>
        <v>HISTORICO</v>
      </c>
      <c r="J91" s="14">
        <f>NR33.EXECUTANTE[[#This Row],[TREINADO EM]]+NR33.EXECUTANTE[[#This Row],[VALIDADE]]</f>
        <v>46053</v>
      </c>
      <c r="K91">
        <v>8</v>
      </c>
      <c r="L91" t="s">
        <v>5</v>
      </c>
      <c r="M91" t="str">
        <f>VLOOKUP(NR33.EXECUTANTE[[#This Row],[NOME]],'CADASTRO'!A:K,6,0)</f>
        <v>ATIVO</v>
      </c>
    </row>
    <row r="92" spans="1:13">
      <c r="A92" t="s">
        <v>509</v>
      </c>
      <c r="B92" t="s">
        <v>513</v>
      </c>
      <c r="C92" t="s">
        <v>515</v>
      </c>
      <c r="D92" t="s">
        <v>562</v>
      </c>
      <c r="E92" t="s">
        <v>416</v>
      </c>
      <c r="F92" t="str">
        <f>VLOOKUP(NR33.EXECUTANTE[[#This Row],[NOME]],'CADASTRO'!A:K,5,0)</f>
        <v>ENCARREGADO EXPEDICAO</v>
      </c>
      <c r="G92" s="8">
        <v>44547</v>
      </c>
      <c r="H92" s="38">
        <v>365</v>
      </c>
      <c r="I9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IF((G92+H92)&gt;(TODAY()),"NO PRAZO", "VENCIDO")))),"N.A.")</f>
        <v>HISTORICO</v>
      </c>
      <c r="J92" s="14">
        <f>NR33.EXECUTANTE[[#This Row],[TREINADO EM]]+NR33.EXECUTANTE[[#This Row],[VALIDADE]]</f>
        <v>44912</v>
      </c>
      <c r="K92">
        <v>8</v>
      </c>
      <c r="L92" t="s">
        <v>5</v>
      </c>
      <c r="M92" t="str">
        <f>VLOOKUP(NR33.EXECUTANTE[[#This Row],[NOME]],'CADASTRO'!A:K,6,0)</f>
        <v>ATIVO</v>
      </c>
    </row>
    <row r="93" spans="1:13">
      <c r="A93" t="s">
        <v>509</v>
      </c>
      <c r="B93" t="s">
        <v>513</v>
      </c>
      <c r="C93" t="s">
        <v>515</v>
      </c>
      <c r="D93" t="s">
        <v>562</v>
      </c>
      <c r="E93" t="s">
        <v>416</v>
      </c>
      <c r="F93" t="str">
        <f>VLOOKUP(NR33.EXECUTANTE[[#This Row],[NOME]],'CADASTRO'!A:K,5,0)</f>
        <v>ENCARREGADO EXPEDICAO</v>
      </c>
      <c r="G93" s="26">
        <v>44931</v>
      </c>
      <c r="H93" s="38">
        <v>365</v>
      </c>
      <c r="I9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IF((G93+H93)&gt;(TODAY()),"NO PRAZO", "VENCIDO")))),"N.A.")</f>
        <v>HISTORICO</v>
      </c>
      <c r="J93" s="14">
        <f>NR33.EXECUTANTE[[#This Row],[TREINADO EM]]+NR33.EXECUTANTE[[#This Row],[VALIDADE]]</f>
        <v>45296</v>
      </c>
      <c r="K93">
        <v>8</v>
      </c>
      <c r="L93" t="s">
        <v>5</v>
      </c>
      <c r="M93" t="str">
        <f>VLOOKUP(NR33.EXECUTANTE[[#This Row],[NOME]],'CADASTRO'!A:K,6,0)</f>
        <v>ATIVO</v>
      </c>
    </row>
    <row r="94" spans="1:13">
      <c r="A94" t="s">
        <v>509</v>
      </c>
      <c r="B94" t="s">
        <v>510</v>
      </c>
      <c r="C94" t="s">
        <v>511</v>
      </c>
      <c r="D94" t="s">
        <v>562</v>
      </c>
      <c r="E94" t="s">
        <v>416</v>
      </c>
      <c r="F94" t="str">
        <f>VLOOKUP(NR33.EXECUTANTE[[#This Row],[NOME]],'CADASTRO'!A:K,5,0)</f>
        <v>ENCARREGADO EXPEDICAO</v>
      </c>
      <c r="G94" s="26">
        <v>45321</v>
      </c>
      <c r="H94" s="38">
        <v>365</v>
      </c>
      <c r="I9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IF((G94+H94)&gt;(TODAY()),"NO PRAZO", "VENCIDO")))),"N.A.")</f>
        <v>HISTORICO</v>
      </c>
      <c r="J94" s="14">
        <f>NR33.EXECUTANTE[[#This Row],[TREINADO EM]]+NR33.EXECUTANTE[[#This Row],[VALIDADE]]</f>
        <v>45686</v>
      </c>
      <c r="K94">
        <v>8</v>
      </c>
      <c r="L94" t="s">
        <v>5</v>
      </c>
      <c r="M94" t="str">
        <f>VLOOKUP(NR33.EXECUTANTE[[#This Row],[NOME]],'CADASTRO'!A:K,6,0)</f>
        <v>ATIVO</v>
      </c>
    </row>
    <row r="95" spans="1:13">
      <c r="A95" t="s">
        <v>509</v>
      </c>
      <c r="B95" t="s">
        <v>510</v>
      </c>
      <c r="C95" t="s">
        <v>549</v>
      </c>
      <c r="D95" t="s">
        <v>562</v>
      </c>
      <c r="E95" t="s">
        <v>416</v>
      </c>
      <c r="F95" t="str">
        <f>VLOOKUP(NR33.EXECUTANTE[[#This Row],[NOME]],'CADASTRO'!A:K,5,0)</f>
        <v>ENCARREGADO EXPEDICAO</v>
      </c>
      <c r="G95" s="26">
        <v>45666</v>
      </c>
      <c r="H95" s="38">
        <v>365</v>
      </c>
      <c r="I9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IF((G95+H95)&gt;(TODAY()),"NO PRAZO", "VENCIDO")))),"N.A.")</f>
        <v>HISTORICO</v>
      </c>
      <c r="J95" s="14">
        <f>NR33.EXECUTANTE[[#This Row],[TREINADO EM]]+NR33.EXECUTANTE[[#This Row],[VALIDADE]]</f>
        <v>46031</v>
      </c>
      <c r="K95">
        <v>8</v>
      </c>
      <c r="L95" t="s">
        <v>5</v>
      </c>
      <c r="M95" t="str">
        <f>VLOOKUP(NR33.EXECUTANTE[[#This Row],[NOME]],'CADASTRO'!A:K,6,0)</f>
        <v>ATIVO</v>
      </c>
    </row>
    <row r="96" spans="1:13">
      <c r="A96" t="s">
        <v>509</v>
      </c>
      <c r="B96" t="s">
        <v>510</v>
      </c>
      <c r="C96" t="s">
        <v>511</v>
      </c>
      <c r="D96" t="s">
        <v>562</v>
      </c>
      <c r="E96" t="s">
        <v>419</v>
      </c>
      <c r="F96" t="str">
        <f>VLOOKUP(NR33.EXECUTANTE[[#This Row],[NOME]],'CADASTRO'!A:K,5,0)</f>
        <v>OPERADOR INDUSTRIAL II</v>
      </c>
      <c r="G96" s="26">
        <v>45378</v>
      </c>
      <c r="H96" s="38">
        <v>365</v>
      </c>
      <c r="I9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IF((G96+H96)&gt;(TODAY()),"NO PRAZO", "VENCIDO")))),"N.A.")</f>
        <v>HISTORICO</v>
      </c>
      <c r="J96" s="14">
        <f>NR33.EXECUTANTE[[#This Row],[TREINADO EM]]+NR33.EXECUTANTE[[#This Row],[VALIDADE]]</f>
        <v>45743</v>
      </c>
      <c r="K96">
        <v>8</v>
      </c>
      <c r="L96" t="s">
        <v>5</v>
      </c>
      <c r="M96" t="str">
        <f>VLOOKUP(NR33.EXECUTANTE[[#This Row],[NOME]],'CADASTRO'!A:K,6,0)</f>
        <v>ATIVO</v>
      </c>
    </row>
    <row r="97" spans="1:13">
      <c r="A97" t="s">
        <v>509</v>
      </c>
      <c r="B97" t="s">
        <v>513</v>
      </c>
      <c r="C97" t="s">
        <v>515</v>
      </c>
      <c r="D97" t="s">
        <v>562</v>
      </c>
      <c r="E97" t="s">
        <v>419</v>
      </c>
      <c r="F97" t="str">
        <f>VLOOKUP(NR33.EXECUTANTE[[#This Row],[NOME]],'CADASTRO'!A:K,5,0)</f>
        <v>OPERADOR INDUSTRIAL II</v>
      </c>
      <c r="G97" s="26">
        <v>44225</v>
      </c>
      <c r="H97" s="38">
        <v>365</v>
      </c>
      <c r="I9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IF((G97+H97)&gt;(TODAY()),"NO PRAZO", "VENCIDO")))),"N.A.")</f>
        <v>HISTORICO</v>
      </c>
      <c r="J97" s="14">
        <f>NR33.EXECUTANTE[[#This Row],[TREINADO EM]]+NR33.EXECUTANTE[[#This Row],[VALIDADE]]</f>
        <v>44590</v>
      </c>
      <c r="K97">
        <v>8</v>
      </c>
      <c r="L97" t="s">
        <v>5</v>
      </c>
      <c r="M97" t="str">
        <f>VLOOKUP(NR33.EXECUTANTE[[#This Row],[NOME]],'CADASTRO'!A:K,6,0)</f>
        <v>ATIVO</v>
      </c>
    </row>
    <row r="98" spans="1:13">
      <c r="A98" t="s">
        <v>509</v>
      </c>
      <c r="B98" t="s">
        <v>513</v>
      </c>
      <c r="C98" t="s">
        <v>515</v>
      </c>
      <c r="D98" t="s">
        <v>562</v>
      </c>
      <c r="E98" t="s">
        <v>419</v>
      </c>
      <c r="F98" t="str">
        <f>VLOOKUP(NR33.EXECUTANTE[[#This Row],[NOME]],'CADASTRO'!A:K,5,0)</f>
        <v>OPERADOR INDUSTRIAL II</v>
      </c>
      <c r="G98" s="26">
        <v>44617</v>
      </c>
      <c r="H98" s="38">
        <v>365</v>
      </c>
      <c r="I9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IF((G98+H98)&gt;(TODAY()),"NO PRAZO", "VENCIDO")))),"N.A.")</f>
        <v>HISTORICO</v>
      </c>
      <c r="J98" s="14">
        <f>NR33.EXECUTANTE[[#This Row],[TREINADO EM]]+NR33.EXECUTANTE[[#This Row],[VALIDADE]]</f>
        <v>44982</v>
      </c>
      <c r="K98">
        <v>8</v>
      </c>
      <c r="L98" t="s">
        <v>5</v>
      </c>
      <c r="M98" t="str">
        <f>VLOOKUP(NR33.EXECUTANTE[[#This Row],[NOME]],'CADASTRO'!A:K,6,0)</f>
        <v>ATIVO</v>
      </c>
    </row>
    <row r="99" spans="1:13">
      <c r="A99" t="s">
        <v>509</v>
      </c>
      <c r="B99" t="s">
        <v>513</v>
      </c>
      <c r="C99" t="s">
        <v>543</v>
      </c>
      <c r="D99" t="s">
        <v>562</v>
      </c>
      <c r="E99" t="s">
        <v>419</v>
      </c>
      <c r="F99" t="str">
        <f>VLOOKUP(NR33.EXECUTANTE[[#This Row],[NOME]],'CADASTRO'!A:K,5,0)</f>
        <v>OPERADOR INDUSTRIAL II</v>
      </c>
      <c r="G99" s="26">
        <v>44984</v>
      </c>
      <c r="H99" s="38">
        <v>365</v>
      </c>
      <c r="I9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IF((G99+H99)&gt;(TODAY()),"NO PRAZO", "VENCIDO")))),"N.A.")</f>
        <v>HISTORICO</v>
      </c>
      <c r="J99" s="14">
        <f>NR33.EXECUTANTE[[#This Row],[TREINADO EM]]+NR33.EXECUTANTE[[#This Row],[VALIDADE]]</f>
        <v>45349</v>
      </c>
      <c r="K99">
        <v>8</v>
      </c>
      <c r="L99" t="s">
        <v>5</v>
      </c>
      <c r="M99" t="str">
        <f>VLOOKUP(NR33.EXECUTANTE[[#This Row],[NOME]],'CADASTRO'!A:K,6,0)</f>
        <v>ATIVO</v>
      </c>
    </row>
    <row r="100" spans="1:13">
      <c r="A100" t="s">
        <v>509</v>
      </c>
      <c r="B100" t="s">
        <v>513</v>
      </c>
      <c r="C100" t="s">
        <v>515</v>
      </c>
      <c r="D100" t="s">
        <v>562</v>
      </c>
      <c r="E100" t="s">
        <v>338</v>
      </c>
      <c r="F100" t="str">
        <f>VLOOKUP(NR33.EXECUTANTE[[#This Row],[NOME]],'CADASTRO'!A:K,5,0)</f>
        <v>LIDER DE TURNO</v>
      </c>
      <c r="G100" s="26">
        <v>44547</v>
      </c>
      <c r="H100" s="38">
        <v>365</v>
      </c>
      <c r="I10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IF((G100+H100)&gt;(TODAY()),"NO PRAZO", "VENCIDO")))),"N.A.")</f>
        <v>HISTORICO</v>
      </c>
      <c r="J100" s="14">
        <f>NR33.EXECUTANTE[[#This Row],[TREINADO EM]]+NR33.EXECUTANTE[[#This Row],[VALIDADE]]</f>
        <v>44912</v>
      </c>
      <c r="K100">
        <v>8</v>
      </c>
      <c r="L100" t="s">
        <v>5</v>
      </c>
      <c r="M100" t="str">
        <f>VLOOKUP(NR33.EXECUTANTE[[#This Row],[NOME]],'CADASTRO'!A:K,6,0)</f>
        <v>ATIVO</v>
      </c>
    </row>
    <row r="101" spans="1:13">
      <c r="A101" t="s">
        <v>509</v>
      </c>
      <c r="B101" t="s">
        <v>513</v>
      </c>
      <c r="C101" t="s">
        <v>543</v>
      </c>
      <c r="D101" t="s">
        <v>562</v>
      </c>
      <c r="E101" t="s">
        <v>338</v>
      </c>
      <c r="F101" t="str">
        <f>VLOOKUP(NR33.EXECUTANTE[[#This Row],[NOME]],'CADASTRO'!A:K,5,0)</f>
        <v>LIDER DE TURNO</v>
      </c>
      <c r="G101" s="26">
        <v>44901</v>
      </c>
      <c r="H101" s="38">
        <v>365</v>
      </c>
      <c r="I10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IF((G101+H101)&gt;(TODAY()),"NO PRAZO", "VENCIDO")))),"N.A.")</f>
        <v>HISTORICO</v>
      </c>
      <c r="J101" s="14">
        <f>NR33.EXECUTANTE[[#This Row],[TREINADO EM]]+NR33.EXECUTANTE[[#This Row],[VALIDADE]]</f>
        <v>45266</v>
      </c>
      <c r="K101">
        <v>8</v>
      </c>
      <c r="L101" t="s">
        <v>5</v>
      </c>
      <c r="M101" t="str">
        <f>VLOOKUP(NR33.EXECUTANTE[[#This Row],[NOME]],'CADASTRO'!A:K,6,0)</f>
        <v>ATIVO</v>
      </c>
    </row>
    <row r="102" spans="1:13">
      <c r="A102" t="s">
        <v>509</v>
      </c>
      <c r="B102" t="s">
        <v>513</v>
      </c>
      <c r="C102" t="s">
        <v>543</v>
      </c>
      <c r="D102" t="s">
        <v>562</v>
      </c>
      <c r="E102" t="s">
        <v>338</v>
      </c>
      <c r="F102" t="str">
        <f>VLOOKUP(NR33.EXECUTANTE[[#This Row],[NOME]],'CADASTRO'!A:K,5,0)</f>
        <v>LIDER DE TURNO</v>
      </c>
      <c r="G102" s="26">
        <v>45278</v>
      </c>
      <c r="H102" s="38">
        <v>365</v>
      </c>
      <c r="I10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IF((G102+H102)&gt;(TODAY()),"NO PRAZO", "VENCIDO")))),"N.A.")</f>
        <v>HISTORICO</v>
      </c>
      <c r="J102" s="14">
        <f>NR33.EXECUTANTE[[#This Row],[TREINADO EM]]+NR33.EXECUTANTE[[#This Row],[VALIDADE]]</f>
        <v>45643</v>
      </c>
      <c r="K102">
        <v>8</v>
      </c>
      <c r="L102" t="s">
        <v>5</v>
      </c>
      <c r="M102" t="str">
        <f>VLOOKUP(NR33.EXECUTANTE[[#This Row],[NOME]],'CADASTRO'!A:K,6,0)</f>
        <v>ATIVO</v>
      </c>
    </row>
    <row r="103" spans="1:13">
      <c r="A103" t="s">
        <v>509</v>
      </c>
      <c r="B103" t="s">
        <v>513</v>
      </c>
      <c r="C103" t="s">
        <v>515</v>
      </c>
      <c r="D103" t="s">
        <v>562</v>
      </c>
      <c r="E103" t="s">
        <v>111</v>
      </c>
      <c r="F103" t="str">
        <f>VLOOKUP(NR33.EXECUTANTE[[#This Row],[NOME]],'CADASTRO'!A:K,5,0)</f>
        <v>TECNICO MECANICO II</v>
      </c>
      <c r="G103" s="26">
        <v>44547</v>
      </c>
      <c r="H103" s="38">
        <v>365</v>
      </c>
      <c r="I10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IF((G103+H103)&gt;(TODAY()),"NO PRAZO", "VENCIDO")))),"N.A.")</f>
        <v>N.A.</v>
      </c>
      <c r="J103" s="14">
        <f>NR33.EXECUTANTE[[#This Row],[TREINADO EM]]+NR33.EXECUTANTE[[#This Row],[VALIDADE]]</f>
        <v>44912</v>
      </c>
      <c r="K103">
        <v>8</v>
      </c>
      <c r="L103" t="s">
        <v>5</v>
      </c>
      <c r="M103" t="str">
        <f>VLOOKUP(NR33.EXECUTANTE[[#This Row],[NOME]],'CADASTRO'!A:K,6,0)</f>
        <v>DESLIGADO</v>
      </c>
    </row>
    <row r="104" spans="1:13">
      <c r="A104" t="s">
        <v>509</v>
      </c>
      <c r="B104" t="s">
        <v>513</v>
      </c>
      <c r="C104" t="s">
        <v>515</v>
      </c>
      <c r="D104" t="s">
        <v>562</v>
      </c>
      <c r="E104" t="s">
        <v>107</v>
      </c>
      <c r="F104" t="str">
        <f>VLOOKUP(NR33.EXECUTANTE[[#This Row],[NOME]],'CADASTRO'!A:K,5,0)</f>
        <v>TECNICO MECANICO II</v>
      </c>
      <c r="G104" s="26">
        <v>44254</v>
      </c>
      <c r="H104" s="38">
        <v>365</v>
      </c>
      <c r="I10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IF((G104+H104)&gt;(TODAY()),"NO PRAZO", "VENCIDO")))),"N.A.")</f>
        <v>N.A.</v>
      </c>
      <c r="J104" s="14">
        <f>NR33.EXECUTANTE[[#This Row],[TREINADO EM]]+NR33.EXECUTANTE[[#This Row],[VALIDADE]]</f>
        <v>44619</v>
      </c>
      <c r="K104">
        <v>8</v>
      </c>
      <c r="L104" t="s">
        <v>5</v>
      </c>
      <c r="M104" t="str">
        <f>VLOOKUP(NR33.EXECUTANTE[[#This Row],[NOME]],'CADASTRO'!A:K,6,0)</f>
        <v>DESLIGADO</v>
      </c>
    </row>
    <row r="105" spans="1:13">
      <c r="A105" t="s">
        <v>509</v>
      </c>
      <c r="B105" t="s">
        <v>513</v>
      </c>
      <c r="C105" t="s">
        <v>515</v>
      </c>
      <c r="D105" t="s">
        <v>562</v>
      </c>
      <c r="E105" t="s">
        <v>107</v>
      </c>
      <c r="F105" t="str">
        <f>VLOOKUP(NR33.EXECUTANTE[[#This Row],[NOME]],'CADASTRO'!A:K,5,0)</f>
        <v>TECNICO MECANICO II</v>
      </c>
      <c r="G105" s="26">
        <v>44617</v>
      </c>
      <c r="H105" s="38">
        <v>365</v>
      </c>
      <c r="I10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IF((G105+H105)&gt;(TODAY()),"NO PRAZO", "VENCIDO")))),"N.A.")</f>
        <v>N.A.</v>
      </c>
      <c r="J105" s="14">
        <f>NR33.EXECUTANTE[[#This Row],[TREINADO EM]]+NR33.EXECUTANTE[[#This Row],[VALIDADE]]</f>
        <v>44982</v>
      </c>
      <c r="K105">
        <v>8</v>
      </c>
      <c r="L105" t="s">
        <v>5</v>
      </c>
      <c r="M105" t="str">
        <f>VLOOKUP(NR33.EXECUTANTE[[#This Row],[NOME]],'CADASTRO'!A:K,6,0)</f>
        <v>DESLIGADO</v>
      </c>
    </row>
    <row r="106" spans="1:13">
      <c r="A106" t="s">
        <v>509</v>
      </c>
      <c r="B106" t="s">
        <v>513</v>
      </c>
      <c r="C106" t="s">
        <v>515</v>
      </c>
      <c r="D106" t="s">
        <v>562</v>
      </c>
      <c r="E106" t="s">
        <v>107</v>
      </c>
      <c r="F106" t="str">
        <f>VLOOKUP(NR33.EXECUTANTE[[#This Row],[NOME]],'CADASTRO'!A:K,5,0)</f>
        <v>TECNICO MECANICO II</v>
      </c>
      <c r="G106" s="26">
        <v>44931</v>
      </c>
      <c r="H106" s="38">
        <v>365</v>
      </c>
      <c r="I10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IF((G106+H106)&gt;(TODAY()),"NO PRAZO", "VENCIDO")))),"N.A.")</f>
        <v>N.A.</v>
      </c>
      <c r="J106" s="14">
        <f>NR33.EXECUTANTE[[#This Row],[TREINADO EM]]+NR33.EXECUTANTE[[#This Row],[VALIDADE]]</f>
        <v>45296</v>
      </c>
      <c r="K106">
        <v>8</v>
      </c>
      <c r="L106" t="s">
        <v>5</v>
      </c>
      <c r="M106" t="str">
        <f>VLOOKUP(NR33.EXECUTANTE[[#This Row],[NOME]],'CADASTRO'!A:K,6,0)</f>
        <v>DESLIGADO</v>
      </c>
    </row>
    <row r="107" spans="1:13">
      <c r="A107" t="s">
        <v>509</v>
      </c>
      <c r="B107" t="s">
        <v>513</v>
      </c>
      <c r="C107" t="s">
        <v>543</v>
      </c>
      <c r="D107" t="s">
        <v>562</v>
      </c>
      <c r="E107" t="s">
        <v>104</v>
      </c>
      <c r="F107" t="str">
        <f>VLOOKUP(NR33.EXECUTANTE[[#This Row],[NOME]],'CADASTRO'!A:K,5,0)</f>
        <v>OPERADOR INDUSTRIAL II</v>
      </c>
      <c r="G107" s="26">
        <v>45016</v>
      </c>
      <c r="H107" s="38">
        <v>365</v>
      </c>
      <c r="I10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IF((G107+H107)&gt;(TODAY()),"NO PRAZO", "VENCIDO")))),"N.A.")</f>
        <v>N.A.</v>
      </c>
      <c r="J107" s="14">
        <f>NR33.EXECUTANTE[[#This Row],[TREINADO EM]]+NR33.EXECUTANTE[[#This Row],[VALIDADE]]</f>
        <v>45381</v>
      </c>
      <c r="K107">
        <v>12</v>
      </c>
      <c r="L107" t="s">
        <v>5</v>
      </c>
      <c r="M107" t="str">
        <f>VLOOKUP(NR33.EXECUTANTE[[#This Row],[NOME]],'CADASTRO'!A:K,6,0)</f>
        <v>DESLIGADO</v>
      </c>
    </row>
    <row r="108" spans="1:13">
      <c r="A108" t="s">
        <v>509</v>
      </c>
      <c r="B108" t="s">
        <v>513</v>
      </c>
      <c r="C108" t="s">
        <v>543</v>
      </c>
      <c r="D108" t="s">
        <v>562</v>
      </c>
      <c r="E108" t="s">
        <v>433</v>
      </c>
      <c r="F108" t="str">
        <f>VLOOKUP(NR33.EXECUTANTE[[#This Row],[NOME]],'CADASTRO'!A:K,5,0)</f>
        <v>ANALISTA SEGURANCA TRABALHO E MEIO</v>
      </c>
      <c r="G108" s="26">
        <v>45016</v>
      </c>
      <c r="H108" s="38">
        <v>365</v>
      </c>
      <c r="I10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IF((G108+H108)&gt;(TODAY()),"NO PRAZO", "VENCIDO")))),"N.A.")</f>
        <v>HISTORICO</v>
      </c>
      <c r="J108" s="14">
        <f>NR33.EXECUTANTE[[#This Row],[TREINADO EM]]+NR33.EXECUTANTE[[#This Row],[VALIDADE]]</f>
        <v>45381</v>
      </c>
      <c r="K108">
        <v>16</v>
      </c>
      <c r="L108" t="s">
        <v>5</v>
      </c>
      <c r="M108" t="str">
        <f>VLOOKUP(NR33.EXECUTANTE[[#This Row],[NOME]],'CADASTRO'!A:K,6,0)</f>
        <v>ATIVO</v>
      </c>
    </row>
    <row r="109" spans="1:13">
      <c r="A109" t="s">
        <v>509</v>
      </c>
      <c r="B109" t="s">
        <v>513</v>
      </c>
      <c r="C109" t="s">
        <v>515</v>
      </c>
      <c r="D109" t="s">
        <v>562</v>
      </c>
      <c r="E109" t="s">
        <v>70</v>
      </c>
      <c r="F109" t="str">
        <f>VLOOKUP(NR33.EXECUTANTE[[#This Row],[NOME]],'CADASTRO'!A:K,5,0)</f>
        <v>OPERADOR INDUSTRIAL I</v>
      </c>
      <c r="G109" s="26">
        <v>44225</v>
      </c>
      <c r="H109" s="38">
        <v>365</v>
      </c>
      <c r="I10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IF((G109+H109)&gt;(TODAY()),"NO PRAZO", "VENCIDO")))),"N.A.")</f>
        <v>N.A.</v>
      </c>
      <c r="J109" s="14">
        <f>NR33.EXECUTANTE[[#This Row],[TREINADO EM]]+NR33.EXECUTANTE[[#This Row],[VALIDADE]]</f>
        <v>44590</v>
      </c>
      <c r="K109">
        <v>8</v>
      </c>
      <c r="L109" t="s">
        <v>5</v>
      </c>
      <c r="M109" t="str">
        <f>VLOOKUP(NR33.EXECUTANTE[[#This Row],[NOME]],'CADASTRO'!A:K,6,0)</f>
        <v>DESLIGADO</v>
      </c>
    </row>
    <row r="110" spans="1:13">
      <c r="A110" t="s">
        <v>509</v>
      </c>
      <c r="B110" t="s">
        <v>510</v>
      </c>
      <c r="C110" t="s">
        <v>511</v>
      </c>
      <c r="D110" t="s">
        <v>562</v>
      </c>
      <c r="E110" t="s">
        <v>66</v>
      </c>
      <c r="F110" t="str">
        <f>VLOOKUP(NR33.EXECUTANTE[[#This Row],[NOME]],'CADASTRO'!A:K,5,0)</f>
        <v>OPERADOR INDUSTRIAL II</v>
      </c>
      <c r="G110" s="26">
        <v>45439</v>
      </c>
      <c r="H110" s="38">
        <v>365</v>
      </c>
      <c r="I11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IF((G110+H110)&gt;(TODAY()),"NO PRAZO", "VENCIDO")))),"N.A.")</f>
        <v>N.A.</v>
      </c>
      <c r="J110" s="14">
        <f>NR33.EXECUTANTE[[#This Row],[TREINADO EM]]+NR33.EXECUTANTE[[#This Row],[VALIDADE]]</f>
        <v>45804</v>
      </c>
      <c r="K110">
        <v>8</v>
      </c>
      <c r="L110" t="s">
        <v>5</v>
      </c>
      <c r="M110" t="str">
        <f>VLOOKUP(NR33.EXECUTANTE[[#This Row],[NOME]],'CADASTRO'!A:K,6,0)</f>
        <v>DESLIGADO</v>
      </c>
    </row>
    <row r="111" spans="1:13">
      <c r="A111" t="s">
        <v>509</v>
      </c>
      <c r="B111" t="s">
        <v>510</v>
      </c>
      <c r="C111" t="s">
        <v>511</v>
      </c>
      <c r="D111" t="s">
        <v>562</v>
      </c>
      <c r="E111" t="s">
        <v>66</v>
      </c>
      <c r="F111" t="str">
        <f>VLOOKUP(NR33.EXECUTANTE[[#This Row],[NOME]],'CADASTRO'!A:K,5,0)</f>
        <v>OPERADOR INDUSTRIAL II</v>
      </c>
      <c r="G111" s="26">
        <v>45807</v>
      </c>
      <c r="H111" s="38">
        <v>365</v>
      </c>
      <c r="I11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IF((G111+H111)&gt;(TODAY()),"NO PRAZO", "VENCIDO")))),"N.A.")</f>
        <v>N.A.</v>
      </c>
      <c r="J111" s="14">
        <f>NR33.EXECUTANTE[[#This Row],[TREINADO EM]]+NR33.EXECUTANTE[[#This Row],[VALIDADE]]</f>
        <v>46172</v>
      </c>
      <c r="K111">
        <v>8</v>
      </c>
      <c r="L111" t="s">
        <v>5</v>
      </c>
      <c r="M111" t="str">
        <f>VLOOKUP(NR33.EXECUTANTE[[#This Row],[NOME]],'CADASTRO'!A:K,6,0)</f>
        <v>DESLIGADO</v>
      </c>
    </row>
    <row r="112" spans="1:13">
      <c r="A112" t="s">
        <v>509</v>
      </c>
      <c r="B112" t="s">
        <v>513</v>
      </c>
      <c r="C112" t="s">
        <v>515</v>
      </c>
      <c r="D112" t="s">
        <v>562</v>
      </c>
      <c r="E112" t="s">
        <v>444</v>
      </c>
      <c r="F112" t="str">
        <f>VLOOKUP(NR33.EXECUTANTE[[#This Row],[NOME]],'CADASTRO'!A:K,5,0)</f>
        <v>TECNICO MECANICO II</v>
      </c>
      <c r="G112" s="26">
        <v>44254</v>
      </c>
      <c r="H112" s="38">
        <v>365</v>
      </c>
      <c r="I11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IF((G112+H112)&gt;(TODAY()),"NO PRAZO", "VENCIDO")))),"N.A.")</f>
        <v>HISTORICO</v>
      </c>
      <c r="J112" s="14">
        <f>NR33.EXECUTANTE[[#This Row],[TREINADO EM]]+NR33.EXECUTANTE[[#This Row],[VALIDADE]]</f>
        <v>44619</v>
      </c>
      <c r="K112">
        <v>8</v>
      </c>
      <c r="L112" t="s">
        <v>5</v>
      </c>
      <c r="M112" t="str">
        <f>VLOOKUP(NR33.EXECUTANTE[[#This Row],[NOME]],'CADASTRO'!A:K,6,0)</f>
        <v>ATIVO</v>
      </c>
    </row>
    <row r="113" spans="1:13">
      <c r="A113" t="s">
        <v>509</v>
      </c>
      <c r="B113" t="s">
        <v>513</v>
      </c>
      <c r="C113" t="s">
        <v>515</v>
      </c>
      <c r="D113" t="s">
        <v>562</v>
      </c>
      <c r="E113" t="s">
        <v>444</v>
      </c>
      <c r="F113" t="str">
        <f>VLOOKUP(NR33.EXECUTANTE[[#This Row],[NOME]],'CADASTRO'!A:K,5,0)</f>
        <v>TECNICO MECANICO II</v>
      </c>
      <c r="G113" s="26">
        <v>44617</v>
      </c>
      <c r="H113" s="38">
        <v>365</v>
      </c>
      <c r="I11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IF((G113+H113)&gt;(TODAY()),"NO PRAZO", "VENCIDO")))),"N.A.")</f>
        <v>HISTORICO</v>
      </c>
      <c r="J113" s="14">
        <f>NR33.EXECUTANTE[[#This Row],[TREINADO EM]]+NR33.EXECUTANTE[[#This Row],[VALIDADE]]</f>
        <v>44982</v>
      </c>
      <c r="K113">
        <v>8</v>
      </c>
      <c r="L113" t="s">
        <v>5</v>
      </c>
      <c r="M113" t="str">
        <f>VLOOKUP(NR33.EXECUTANTE[[#This Row],[NOME]],'CADASTRO'!A:K,6,0)</f>
        <v>ATIVO</v>
      </c>
    </row>
    <row r="114" spans="1:13">
      <c r="A114" t="s">
        <v>509</v>
      </c>
      <c r="B114" t="s">
        <v>513</v>
      </c>
      <c r="C114" t="s">
        <v>543</v>
      </c>
      <c r="D114" t="s">
        <v>562</v>
      </c>
      <c r="E114" t="s">
        <v>444</v>
      </c>
      <c r="F114" t="str">
        <f>VLOOKUP(NR33.EXECUTANTE[[#This Row],[NOME]],'CADASTRO'!A:K,5,0)</f>
        <v>TECNICO MECANICO II</v>
      </c>
      <c r="G114" s="26">
        <v>44984</v>
      </c>
      <c r="H114" s="38">
        <v>365</v>
      </c>
      <c r="I11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IF((G114+H114)&gt;(TODAY()),"NO PRAZO", "VENCIDO")))),"N.A.")</f>
        <v>HISTORICO</v>
      </c>
      <c r="J114" s="14">
        <f>NR33.EXECUTANTE[[#This Row],[TREINADO EM]]+NR33.EXECUTANTE[[#This Row],[VALIDADE]]</f>
        <v>45349</v>
      </c>
      <c r="K114">
        <v>8</v>
      </c>
      <c r="L114" t="s">
        <v>5</v>
      </c>
      <c r="M114" t="str">
        <f>VLOOKUP(NR33.EXECUTANTE[[#This Row],[NOME]],'CADASTRO'!A:K,6,0)</f>
        <v>ATIVO</v>
      </c>
    </row>
    <row r="115" spans="1:13">
      <c r="A115" t="s">
        <v>509</v>
      </c>
      <c r="B115" t="s">
        <v>510</v>
      </c>
      <c r="C115" t="s">
        <v>511</v>
      </c>
      <c r="D115" t="s">
        <v>562</v>
      </c>
      <c r="E115" t="s">
        <v>444</v>
      </c>
      <c r="F115" t="str">
        <f>VLOOKUP(NR33.EXECUTANTE[[#This Row],[NOME]],'CADASTRO'!A:K,5,0)</f>
        <v>TECNICO MECANICO II</v>
      </c>
      <c r="G115" s="26">
        <v>45378</v>
      </c>
      <c r="H115" s="38">
        <v>365</v>
      </c>
      <c r="I11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IF((G115+H115)&gt;(TODAY()),"NO PRAZO", "VENCIDO")))),"N.A.")</f>
        <v>HISTORICO</v>
      </c>
      <c r="J115" s="14">
        <f>NR33.EXECUTANTE[[#This Row],[TREINADO EM]]+NR33.EXECUTANTE[[#This Row],[VALIDADE]]</f>
        <v>45743</v>
      </c>
      <c r="K115">
        <v>8</v>
      </c>
      <c r="L115" t="s">
        <v>5</v>
      </c>
      <c r="M115" t="str">
        <f>VLOOKUP(NR33.EXECUTANTE[[#This Row],[NOME]],'CADASTRO'!A:K,6,0)</f>
        <v>ATIVO</v>
      </c>
    </row>
    <row r="116" spans="1:13">
      <c r="A116" t="s">
        <v>509</v>
      </c>
      <c r="B116" t="s">
        <v>510</v>
      </c>
      <c r="C116" t="s">
        <v>549</v>
      </c>
      <c r="D116" t="s">
        <v>562</v>
      </c>
      <c r="E116" t="s">
        <v>444</v>
      </c>
      <c r="F116" t="str">
        <f>VLOOKUP(NR33.EXECUTANTE[[#This Row],[NOME]],'CADASTRO'!A:K,5,0)</f>
        <v>TECNICO MECANICO II</v>
      </c>
      <c r="G116" s="26">
        <v>45666</v>
      </c>
      <c r="H116" s="38">
        <v>365</v>
      </c>
      <c r="I11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IF((G116+H116)&gt;(TODAY()),"NO PRAZO", "VENCIDO")))),"N.A.")</f>
        <v>HISTORICO</v>
      </c>
      <c r="J116" s="14">
        <f>NR33.EXECUTANTE[[#This Row],[TREINADO EM]]+NR33.EXECUTANTE[[#This Row],[VALIDADE]]</f>
        <v>46031</v>
      </c>
      <c r="K116">
        <v>8</v>
      </c>
      <c r="L116" t="s">
        <v>5</v>
      </c>
      <c r="M116" t="str">
        <f>VLOOKUP(NR33.EXECUTANTE[[#This Row],[NOME]],'CADASTRO'!A:K,6,0)</f>
        <v>ATIVO</v>
      </c>
    </row>
    <row r="117" spans="1:13">
      <c r="A117" t="s">
        <v>509</v>
      </c>
      <c r="B117" t="s">
        <v>510</v>
      </c>
      <c r="C117" t="s">
        <v>549</v>
      </c>
      <c r="D117" t="s">
        <v>562</v>
      </c>
      <c r="E117" t="s">
        <v>449</v>
      </c>
      <c r="F117" t="str">
        <f>VLOOKUP(NR33.EXECUTANTE[[#This Row],[NOME]],'CADASTRO'!A:K,5,0)</f>
        <v>TECNICO ELETRONICO II</v>
      </c>
      <c r="G117" s="26">
        <v>45666</v>
      </c>
      <c r="H117" s="38">
        <v>365</v>
      </c>
      <c r="I11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IF((G117+H117)&gt;(TODAY()),"NO PRAZO", "VENCIDO")))),"N.A.")</f>
        <v>HISTORICO</v>
      </c>
      <c r="J117" s="14">
        <f>NR33.EXECUTANTE[[#This Row],[TREINADO EM]]+NR33.EXECUTANTE[[#This Row],[VALIDADE]]</f>
        <v>46031</v>
      </c>
      <c r="K117">
        <v>8</v>
      </c>
      <c r="L117" t="s">
        <v>5</v>
      </c>
      <c r="M117" t="str">
        <f>VLOOKUP(NR33.EXECUTANTE[[#This Row],[NOME]],'CADASTRO'!A:K,6,0)</f>
        <v>ATIVO</v>
      </c>
    </row>
    <row r="118" spans="1:13">
      <c r="A118" t="s">
        <v>509</v>
      </c>
      <c r="B118" t="s">
        <v>513</v>
      </c>
      <c r="C118" t="s">
        <v>543</v>
      </c>
      <c r="D118" t="s">
        <v>562</v>
      </c>
      <c r="E118" t="s">
        <v>446</v>
      </c>
      <c r="F118" t="str">
        <f>VLOOKUP(NR33.EXECUTANTE[[#This Row],[NOME]],'CADASTRO'!A:K,5,0)</f>
        <v>OPERADOR INDUSTRIAL III</v>
      </c>
      <c r="G118" s="26">
        <v>45013</v>
      </c>
      <c r="H118" s="38">
        <v>365</v>
      </c>
      <c r="I11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IF((G118+H118)&gt;(TODAY()),"NO PRAZO", "VENCIDO")))),"N.A.")</f>
        <v>HISTORICO</v>
      </c>
      <c r="J118" s="14">
        <f>NR33.EXECUTANTE[[#This Row],[TREINADO EM]]+NR33.EXECUTANTE[[#This Row],[VALIDADE]]</f>
        <v>45378</v>
      </c>
      <c r="K118">
        <v>10</v>
      </c>
      <c r="L118" t="s">
        <v>5</v>
      </c>
      <c r="M118" t="str">
        <f>VLOOKUP(NR33.EXECUTANTE[[#This Row],[NOME]],'CADASTRO'!A:K,6,0)</f>
        <v>ATIVO</v>
      </c>
    </row>
    <row r="119" spans="1:13">
      <c r="A119" t="s">
        <v>509</v>
      </c>
      <c r="B119" t="s">
        <v>510</v>
      </c>
      <c r="C119" t="s">
        <v>511</v>
      </c>
      <c r="D119" t="s">
        <v>562</v>
      </c>
      <c r="E119" t="s">
        <v>449</v>
      </c>
      <c r="F119" t="str">
        <f>VLOOKUP(NR33.EXECUTANTE[[#This Row],[NOME]],'CADASTRO'!A:K,5,0)</f>
        <v>TECNICO ELETRONICO II</v>
      </c>
      <c r="G119" s="26">
        <v>45321</v>
      </c>
      <c r="H119" s="38">
        <v>365</v>
      </c>
      <c r="I11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IF((G119+H119)&gt;(TODAY()),"NO PRAZO", "VENCIDO")))),"N.A.")</f>
        <v>HISTORICO</v>
      </c>
      <c r="J119" s="14">
        <f>NR33.EXECUTANTE[[#This Row],[TREINADO EM]]+NR33.EXECUTANTE[[#This Row],[VALIDADE]]</f>
        <v>45686</v>
      </c>
      <c r="K119">
        <v>8</v>
      </c>
      <c r="L119" t="s">
        <v>5</v>
      </c>
      <c r="M119" t="str">
        <f>VLOOKUP(NR33.EXECUTANTE[[#This Row],[NOME]],'CADASTRO'!A:K,6,0)</f>
        <v>ATIVO</v>
      </c>
    </row>
    <row r="120" spans="1:13">
      <c r="A120" t="s">
        <v>509</v>
      </c>
      <c r="B120" t="s">
        <v>510</v>
      </c>
      <c r="C120" t="s">
        <v>549</v>
      </c>
      <c r="D120" t="s">
        <v>562</v>
      </c>
      <c r="E120" t="s">
        <v>450</v>
      </c>
      <c r="F120" t="str">
        <f>VLOOKUP(NR33.EXECUTANTE[[#This Row],[NOME]],'CADASTRO'!A:K,5,0)</f>
        <v>OPERADOR INDUSTRIAL II</v>
      </c>
      <c r="G120" s="26">
        <v>45666</v>
      </c>
      <c r="H120" s="38">
        <v>365</v>
      </c>
      <c r="I12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IF((G120+H120)&gt;(TODAY()),"NO PRAZO", "VENCIDO")))),"N.A.")</f>
        <v>HISTORICO</v>
      </c>
      <c r="J120" s="14">
        <f>NR33.EXECUTANTE[[#This Row],[TREINADO EM]]+NR33.EXECUTANTE[[#This Row],[VALIDADE]]</f>
        <v>46031</v>
      </c>
      <c r="K120">
        <v>8</v>
      </c>
      <c r="L120" t="s">
        <v>5</v>
      </c>
      <c r="M120" t="str">
        <f>VLOOKUP(NR33.EXECUTANTE[[#This Row],[NOME]],'CADASTRO'!A:K,6,0)</f>
        <v>ATIVO</v>
      </c>
    </row>
    <row r="121" spans="1:13">
      <c r="A121" t="s">
        <v>509</v>
      </c>
      <c r="B121" t="s">
        <v>513</v>
      </c>
      <c r="C121" t="s">
        <v>515</v>
      </c>
      <c r="D121" t="s">
        <v>562</v>
      </c>
      <c r="E121" t="s">
        <v>450</v>
      </c>
      <c r="F121" t="str">
        <f>VLOOKUP(NR33.EXECUTANTE[[#This Row],[NOME]],'CADASTRO'!A:K,5,0)</f>
        <v>OPERADOR INDUSTRIAL II</v>
      </c>
      <c r="G121" s="26">
        <v>44547</v>
      </c>
      <c r="H121" s="38">
        <v>365</v>
      </c>
      <c r="I12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IF((G121+H121)&gt;(TODAY()),"NO PRAZO", "VENCIDO")))),"N.A.")</f>
        <v>HISTORICO</v>
      </c>
      <c r="J121" s="14">
        <f>NR33.EXECUTANTE[[#This Row],[TREINADO EM]]+NR33.EXECUTANTE[[#This Row],[VALIDADE]]</f>
        <v>44912</v>
      </c>
      <c r="K121">
        <v>8</v>
      </c>
      <c r="L121" t="s">
        <v>5</v>
      </c>
      <c r="M121" t="str">
        <f>VLOOKUP(NR33.EXECUTANTE[[#This Row],[NOME]],'CADASTRO'!A:K,6,0)</f>
        <v>ATIVO</v>
      </c>
    </row>
    <row r="122" spans="1:13">
      <c r="A122" t="s">
        <v>509</v>
      </c>
      <c r="B122" t="s">
        <v>513</v>
      </c>
      <c r="C122" t="s">
        <v>515</v>
      </c>
      <c r="D122" t="s">
        <v>562</v>
      </c>
      <c r="E122" t="s">
        <v>450</v>
      </c>
      <c r="F122" t="str">
        <f>VLOOKUP(NR33.EXECUTANTE[[#This Row],[NOME]],'CADASTRO'!A:K,5,0)</f>
        <v>OPERADOR INDUSTRIAL II</v>
      </c>
      <c r="G122" s="41">
        <v>44931</v>
      </c>
      <c r="H122" s="38">
        <v>365</v>
      </c>
      <c r="I12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IF((G122+H122)&gt;(TODAY()),"NO PRAZO", "VENCIDO")))),"N.A.")</f>
        <v>HISTORICO</v>
      </c>
      <c r="J122" s="14">
        <f>NR33.EXECUTANTE[[#This Row],[TREINADO EM]]+NR33.EXECUTANTE[[#This Row],[VALIDADE]]</f>
        <v>45296</v>
      </c>
      <c r="K122">
        <v>8</v>
      </c>
      <c r="L122" t="s">
        <v>5</v>
      </c>
      <c r="M122" t="str">
        <f>VLOOKUP(NR33.EXECUTANTE[[#This Row],[NOME]],'CADASTRO'!A:K,6,0)</f>
        <v>ATIVO</v>
      </c>
    </row>
    <row r="123" spans="1:13">
      <c r="A123" t="s">
        <v>509</v>
      </c>
      <c r="B123" t="s">
        <v>510</v>
      </c>
      <c r="C123" t="s">
        <v>511</v>
      </c>
      <c r="D123" t="s">
        <v>562</v>
      </c>
      <c r="E123" t="s">
        <v>450</v>
      </c>
      <c r="F123" t="str">
        <f>VLOOKUP(NR33.EXECUTANTE[[#This Row],[NOME]],'CADASTRO'!A:K,5,0)</f>
        <v>OPERADOR INDUSTRIAL II</v>
      </c>
      <c r="G123" s="41">
        <v>45321</v>
      </c>
      <c r="H123" s="38">
        <v>365</v>
      </c>
      <c r="I12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IF((G123+H123)&gt;(TODAY()),"NO PRAZO", "VENCIDO")))),"N.A.")</f>
        <v>HISTORICO</v>
      </c>
      <c r="J123" s="14">
        <f>NR33.EXECUTANTE[[#This Row],[TREINADO EM]]+NR33.EXECUTANTE[[#This Row],[VALIDADE]]</f>
        <v>45686</v>
      </c>
      <c r="K123">
        <v>8</v>
      </c>
      <c r="L123" t="s">
        <v>5</v>
      </c>
      <c r="M123" t="str">
        <f>VLOOKUP(NR33.EXECUTANTE[[#This Row],[NOME]],'CADASTRO'!A:K,6,0)</f>
        <v>ATIVO</v>
      </c>
    </row>
    <row r="124" spans="1:13">
      <c r="A124" t="s">
        <v>509</v>
      </c>
      <c r="B124" t="s">
        <v>510</v>
      </c>
      <c r="C124" t="s">
        <v>511</v>
      </c>
      <c r="D124" t="s">
        <v>562</v>
      </c>
      <c r="E124" t="s">
        <v>413</v>
      </c>
      <c r="F124" t="str">
        <f>VLOOKUP(NR33.EXECUTANTE[[#This Row],[NOME]],'CADASTRO'!A:K,5,0)</f>
        <v>ANALISTA PRODUCAO JR</v>
      </c>
      <c r="G124" s="41">
        <v>45604</v>
      </c>
      <c r="H124" s="38">
        <v>365</v>
      </c>
      <c r="I12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IF((G124+H124)&gt;(TODAY()),"NO PRAZO", "VENCIDO")))),"N.A.")</f>
        <v>HISTORICO</v>
      </c>
      <c r="J124" s="14">
        <f>NR33.EXECUTANTE[[#This Row],[TREINADO EM]]+NR33.EXECUTANTE[[#This Row],[VALIDADE]]</f>
        <v>45969</v>
      </c>
      <c r="K124">
        <v>8</v>
      </c>
      <c r="L124" t="s">
        <v>5</v>
      </c>
      <c r="M124" t="str">
        <f>VLOOKUP(NR33.EXECUTANTE[[#This Row],[NOME]],'CADASTRO'!A:K,6,0)</f>
        <v>ATIVO</v>
      </c>
    </row>
  </sheetData>
  <sheetProtection sort="0" autoFilter="0"/>
  <conditionalFormatting sqref="I2:I124">
    <cfRule type="cellIs" dxfId="914" priority="1" operator="equal">
      <formula>"REPROVADO"</formula>
    </cfRule>
    <cfRule type="cellIs" dxfId="913" priority="2" stopIfTrue="1" operator="equal">
      <formula>"HISTORICO"</formula>
    </cfRule>
  </conditionalFormatting>
  <conditionalFormatting sqref="I2:J124">
    <cfRule type="cellIs" dxfId="912" priority="4" stopIfTrue="1" operator="equal">
      <formula>"N.A."</formula>
    </cfRule>
    <cfRule type="cellIs" dxfId="911" priority="5" stopIfTrue="1" operator="equal">
      <formula>"NO PRAZO"</formula>
    </cfRule>
    <cfRule type="cellIs" dxfId="910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8C20C-6896-4E48-B21B-0758D1F2524D}">
          <x14:formula1>
            <xm:f>'BASE '!$A$2:$A$6</xm:f>
          </x14:formula1>
          <xm:sqref>L2:L124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1D07-5788-4162-AC7A-B2281EBFBE45}">
  <sheetPr codeName="Planilha10">
    <tabColor rgb="FFC00000"/>
  </sheetPr>
  <dimension ref="A1:M127"/>
  <sheetViews>
    <sheetView topLeftCell="J107" zoomScale="70" zoomScaleNormal="70" workbookViewId="0">
      <selection activeCell="E109" sqref="E109"/>
    </sheetView>
  </sheetViews>
  <sheetFormatPr defaultColWidth="8.7109375" defaultRowHeight="14.45"/>
  <cols>
    <col min="1" max="1" width="19.7109375" bestFit="1" customWidth="1"/>
    <col min="2" max="2" width="17.5703125" bestFit="1" customWidth="1"/>
    <col min="3" max="3" width="24.5703125" bestFit="1" customWidth="1"/>
    <col min="4" max="4" width="37.42578125" bestFit="1" customWidth="1"/>
    <col min="5" max="5" width="34.7109375" bestFit="1" customWidth="1"/>
    <col min="6" max="6" width="37.5703125" bestFit="1" customWidth="1"/>
    <col min="7" max="7" width="16.42578125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513</v>
      </c>
      <c r="C2" t="s">
        <v>515</v>
      </c>
      <c r="D2" t="s">
        <v>563</v>
      </c>
      <c r="E2" t="s">
        <v>325</v>
      </c>
      <c r="F2" t="str">
        <f>VLOOKUP(NR33.SUPERVISOR[[#This Row],[NOME]],'CADASTRO'!A:K,5,0)</f>
        <v>TECNICO MECANICO III</v>
      </c>
      <c r="G2" s="7">
        <v>45016</v>
      </c>
      <c r="H2" s="38">
        <v>365</v>
      </c>
      <c r="I2" s="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IF((G2+H2)&gt;(TODAY()),"NO PRAZO", "VENCIDO")))),"N.A.")</f>
        <v>HISTORICO</v>
      </c>
      <c r="J2" s="14">
        <f>NR33.SUPERVISOR[[#This Row],[TREINADO EM]]+NR33.SUPERVISOR[[#This Row],[VALIDADE]]</f>
        <v>45381</v>
      </c>
      <c r="K2">
        <v>40</v>
      </c>
      <c r="L2" t="s">
        <v>5</v>
      </c>
      <c r="M2" t="str">
        <f>VLOOKUP(NR33.SUPERVISOR[[#This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563</v>
      </c>
      <c r="E3" t="s">
        <v>325</v>
      </c>
      <c r="F3" t="str">
        <f>VLOOKUP(NR33.SUPERVISOR[[#This Row],[NOME]],'CADASTRO'!A:K,5,0)</f>
        <v>TECNICO MECANICO III</v>
      </c>
      <c r="G3" s="7">
        <v>45436</v>
      </c>
      <c r="H3" s="38">
        <v>365</v>
      </c>
      <c r="I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IF((G3+H3)&gt;(TODAY()),"NO PRAZO", "VENCIDO")))),"N.A.")</f>
        <v>HISTORICO</v>
      </c>
      <c r="J3" s="14">
        <f>NR33.SUPERVISOR[[#This Row],[TREINADO EM]]+NR33.SUPERVISOR[[#This Row],[VALIDADE]]</f>
        <v>45801</v>
      </c>
      <c r="K3">
        <v>8</v>
      </c>
      <c r="L3" t="s">
        <v>5</v>
      </c>
      <c r="M3" t="str">
        <f>VLOOKUP(NR33.SUPERVISOR[[#This Row],[NOME]],'CADASTRO'!A:K,6,0)</f>
        <v>ATIVO</v>
      </c>
    </row>
    <row r="4" spans="1:13">
      <c r="A4" t="s">
        <v>509</v>
      </c>
      <c r="B4" t="s">
        <v>510</v>
      </c>
      <c r="C4" t="s">
        <v>511</v>
      </c>
      <c r="D4" t="s">
        <v>563</v>
      </c>
      <c r="E4" t="s">
        <v>325</v>
      </c>
      <c r="F4" t="str">
        <f>VLOOKUP(NR33.SUPERVISOR[[#This Row],[NOME]],'CADASTRO'!A:K,5,0)</f>
        <v>TECNICO MECANICO III</v>
      </c>
      <c r="G4" s="7">
        <v>45812</v>
      </c>
      <c r="H4" s="38">
        <v>365</v>
      </c>
      <c r="I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IF((G4+H4)&gt;(TODAY()),"NO PRAZO", "VENCIDO")))),"N.A.")</f>
        <v>VENCIDO</v>
      </c>
      <c r="J4" s="14">
        <f>NR33.SUPERVISOR[[#This Row],[TREINADO EM]]+NR33.SUPERVISOR[[#This Row],[VALIDADE]]</f>
        <v>46177</v>
      </c>
      <c r="K4">
        <v>8</v>
      </c>
      <c r="L4" t="s">
        <v>3</v>
      </c>
      <c r="M4" t="str">
        <f>VLOOKUP(NR33.SUPERVISOR[[#This Row],[NOME]],'CADASTRO'!A:K,6,0)</f>
        <v>ATIVO</v>
      </c>
    </row>
    <row r="5" spans="1:13">
      <c r="A5" t="s">
        <v>509</v>
      </c>
      <c r="B5" t="s">
        <v>513</v>
      </c>
      <c r="C5" t="s">
        <v>543</v>
      </c>
      <c r="D5" t="s">
        <v>563</v>
      </c>
      <c r="E5" t="s">
        <v>343</v>
      </c>
      <c r="F5" t="str">
        <f>VLOOKUP(NR33.SUPERVISOR[[#This Row],[NOME]],'CADASTRO'!A:K,5,0)</f>
        <v>TECNICO MECANICO II</v>
      </c>
      <c r="G5" s="7">
        <v>45278</v>
      </c>
      <c r="H5" s="38">
        <v>365</v>
      </c>
      <c r="I5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IF((G5+H5)&gt;(TODAY()),"NO PRAZO", "VENCIDO")))),"N.A.")</f>
        <v>HISTORICO</v>
      </c>
      <c r="J5" s="14">
        <f>NR33.SUPERVISOR[[#This Row],[TREINADO EM]]+NR33.SUPERVISOR[[#This Row],[VALIDADE]]</f>
        <v>45643</v>
      </c>
      <c r="K5">
        <v>8</v>
      </c>
      <c r="L5" t="s">
        <v>5</v>
      </c>
      <c r="M5" t="str">
        <f>VLOOKUP(NR33.SUPERVISOR[[#This Row],[NOME]],'CADASTRO'!A:K,6,0)</f>
        <v>ATIVO</v>
      </c>
    </row>
    <row r="6" spans="1:13">
      <c r="A6" t="s">
        <v>509</v>
      </c>
      <c r="B6" t="s">
        <v>510</v>
      </c>
      <c r="C6" t="s">
        <v>511</v>
      </c>
      <c r="D6" t="s">
        <v>563</v>
      </c>
      <c r="E6" t="s">
        <v>343</v>
      </c>
      <c r="F6" t="str">
        <f>VLOOKUP(NR33.SUPERVISOR[[#This Row],[NOME]],'CADASTRO'!A:K,5,0)</f>
        <v>TECNICO MECANICO II</v>
      </c>
      <c r="G6" s="7">
        <v>45572</v>
      </c>
      <c r="H6" s="38">
        <v>365</v>
      </c>
      <c r="I6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IF((G6+H6)&gt;(TODAY()),"NO PRAZO", "VENCIDO")))),"N.A.")</f>
        <v>HISTORICO</v>
      </c>
      <c r="J6" s="14">
        <f>NR33.SUPERVISOR[[#This Row],[TREINADO EM]]+NR33.SUPERVISOR[[#This Row],[VALIDADE]]</f>
        <v>45937</v>
      </c>
      <c r="K6">
        <v>8</v>
      </c>
      <c r="L6" t="s">
        <v>5</v>
      </c>
      <c r="M6" t="str">
        <f>VLOOKUP(NR33.SUPERVISOR[[#This Row],[NOME]],'CADASTRO'!A:K,6,0)</f>
        <v>ATIVO</v>
      </c>
    </row>
    <row r="7" spans="1:13">
      <c r="A7" t="s">
        <v>509</v>
      </c>
      <c r="B7" t="s">
        <v>510</v>
      </c>
      <c r="C7" t="s">
        <v>511</v>
      </c>
      <c r="D7" t="s">
        <v>563</v>
      </c>
      <c r="E7" t="s">
        <v>343</v>
      </c>
      <c r="F7" t="str">
        <f>VLOOKUP(NR33.SUPERVISOR[[#This Row],[NOME]],'CADASTRO'!A:K,5,0)</f>
        <v>TECNICO MECANICO II</v>
      </c>
      <c r="G7" s="7">
        <v>45942</v>
      </c>
      <c r="H7" s="38">
        <v>365</v>
      </c>
      <c r="I7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IF((G7+H7)&gt;(TODAY()),"NO PRAZO", "VENCIDO")))),"N.A.")</f>
        <v>HISTORICO</v>
      </c>
      <c r="J7" s="14">
        <f>NR33.SUPERVISOR[[#This Row],[TREINADO EM]]+NR33.SUPERVISOR[[#This Row],[VALIDADE]]</f>
        <v>46307</v>
      </c>
      <c r="K7">
        <v>8</v>
      </c>
      <c r="L7" t="s">
        <v>5</v>
      </c>
      <c r="M7" t="str">
        <f>VLOOKUP(NR33.SUPERVISOR[[#This Row],[NOME]],'CADASTRO'!A:K,6,0)</f>
        <v>ATIVO</v>
      </c>
    </row>
    <row r="8" spans="1:13">
      <c r="A8" t="s">
        <v>509</v>
      </c>
      <c r="B8" t="s">
        <v>510</v>
      </c>
      <c r="C8" t="s">
        <v>511</v>
      </c>
      <c r="D8" t="s">
        <v>563</v>
      </c>
      <c r="E8" t="s">
        <v>343</v>
      </c>
      <c r="F8" t="str">
        <f>VLOOKUP(NR33.SUPERVISOR[[#This Row],[NOME]],'CADASTRO'!A:K,5,0)</f>
        <v>TECNICO MECANICO II</v>
      </c>
      <c r="G8" s="7">
        <v>46302</v>
      </c>
      <c r="H8" s="38">
        <v>365</v>
      </c>
      <c r="I8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IF((G8+H8)&gt;(TODAY()),"NO PRAZO", "VENCIDO")))),"N.A.")</f>
        <v>NO PRAZO</v>
      </c>
      <c r="J8" s="14">
        <f>NR33.SUPERVISOR[[#This Row],[TREINADO EM]]+NR33.SUPERVISOR[[#This Row],[VALIDADE]]</f>
        <v>46667</v>
      </c>
      <c r="K8">
        <v>8</v>
      </c>
      <c r="L8" t="s">
        <v>3</v>
      </c>
      <c r="M8" t="str">
        <f>VLOOKUP(NR33.SUPERVISOR[[#This Row],[NOME]],'CADASTRO'!A:K,6,0)</f>
        <v>ATIVO</v>
      </c>
    </row>
    <row r="9" spans="1:13">
      <c r="A9" t="s">
        <v>509</v>
      </c>
      <c r="B9" t="s">
        <v>513</v>
      </c>
      <c r="C9" t="s">
        <v>515</v>
      </c>
      <c r="D9" t="s">
        <v>563</v>
      </c>
      <c r="E9" t="s">
        <v>199</v>
      </c>
      <c r="F9" t="str">
        <f>VLOOKUP(NR33.SUPERVISOR[[#This Row],[NOME]],'CADASTRO'!A:K,5,0)</f>
        <v>TECNICO ELETRONICO II</v>
      </c>
      <c r="G9" s="7">
        <v>44931</v>
      </c>
      <c r="H9" s="38">
        <v>365</v>
      </c>
      <c r="I9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IF((G9+H9)&gt;(TODAY()),"NO PRAZO", "VENCIDO")))),"N.A.")</f>
        <v>N.A.</v>
      </c>
      <c r="J9" s="14">
        <f>NR33.SUPERVISOR[[#This Row],[TREINADO EM]]+NR33.SUPERVISOR[[#This Row],[VALIDADE]]</f>
        <v>45296</v>
      </c>
      <c r="K9">
        <v>40</v>
      </c>
      <c r="L9" t="s">
        <v>5</v>
      </c>
      <c r="M9" t="str">
        <f>VLOOKUP(NR33.SUPERVISOR[[#This Row],[NOME]],'CADASTRO'!A:K,6,0)</f>
        <v>DESLIGADO</v>
      </c>
    </row>
    <row r="10" spans="1:13">
      <c r="A10" t="s">
        <v>509</v>
      </c>
      <c r="B10" t="s">
        <v>510</v>
      </c>
      <c r="C10" t="s">
        <v>511</v>
      </c>
      <c r="D10" t="s">
        <v>563</v>
      </c>
      <c r="E10" t="s">
        <v>199</v>
      </c>
      <c r="F10" t="str">
        <f>VLOOKUP(NR33.SUPERVISOR[[#This Row],[NOME]],'CADASTRO'!A:K,5,0)</f>
        <v>TECNICO ELETRONICO II</v>
      </c>
      <c r="G10" s="7">
        <v>45321</v>
      </c>
      <c r="H10" s="38">
        <v>365</v>
      </c>
      <c r="I10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IF((G10+H10)&gt;(TODAY()),"NO PRAZO", "VENCIDO")))),"N.A.")</f>
        <v>N.A.</v>
      </c>
      <c r="J10" s="14">
        <f>NR33.SUPERVISOR[[#This Row],[TREINADO EM]]+NR33.SUPERVISOR[[#This Row],[VALIDADE]]</f>
        <v>45686</v>
      </c>
      <c r="K10">
        <v>8</v>
      </c>
      <c r="L10" t="s">
        <v>5</v>
      </c>
      <c r="M10" t="str">
        <f>VLOOKUP(NR33.SUPERVISOR[[#This Row],[NOME]],'CADASTRO'!A:K,6,0)</f>
        <v>DESLIGADO</v>
      </c>
    </row>
    <row r="11" spans="1:13">
      <c r="A11" t="s">
        <v>509</v>
      </c>
      <c r="B11" t="s">
        <v>510</v>
      </c>
      <c r="C11" t="s">
        <v>511</v>
      </c>
      <c r="D11" t="s">
        <v>563</v>
      </c>
      <c r="E11" t="s">
        <v>199</v>
      </c>
      <c r="F11" t="str">
        <f>VLOOKUP(NR33.SUPERVISOR[[#This Row],[NOME]],'CADASTRO'!A:K,5,0)</f>
        <v>TECNICO ELETRONICO II</v>
      </c>
      <c r="G11" s="26">
        <v>45778</v>
      </c>
      <c r="H11" s="38">
        <v>365</v>
      </c>
      <c r="I1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IF((G11+H11)&gt;(TODAY()),"NO PRAZO", "VENCIDO")))),"N.A.")</f>
        <v>N.A.</v>
      </c>
      <c r="J11" s="14">
        <f>NR33.SUPERVISOR[[#This Row],[TREINADO EM]]+NR33.SUPERVISOR[[#This Row],[VALIDADE]]</f>
        <v>46143</v>
      </c>
      <c r="K11">
        <v>8</v>
      </c>
      <c r="L11" t="s">
        <v>3</v>
      </c>
      <c r="M11" t="str">
        <f>VLOOKUP(NR33.SUPERVISOR[[#This Row],[NOME]],'CADASTRO'!A:K,6,0)</f>
        <v>DESLIGADO</v>
      </c>
    </row>
    <row r="12" spans="1:13">
      <c r="A12" t="s">
        <v>509</v>
      </c>
      <c r="B12" t="s">
        <v>510</v>
      </c>
      <c r="C12" t="s">
        <v>511</v>
      </c>
      <c r="D12" t="s">
        <v>563</v>
      </c>
      <c r="E12" t="s">
        <v>344</v>
      </c>
      <c r="F12" t="str">
        <f>VLOOKUP(NR33.SUPERVISOR[[#This Row],[NOME]],'CADASTRO'!A:K,5,0)</f>
        <v>TECNICO MECANICO II</v>
      </c>
      <c r="G12" s="8">
        <v>45993</v>
      </c>
      <c r="H12" s="38">
        <v>365</v>
      </c>
      <c r="I1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IF((G12+H12)&gt;(TODAY()),"NO PRAZO", "VENCIDO")))),"N.A.")</f>
        <v>HISTORICO</v>
      </c>
      <c r="J12" s="14">
        <f>NR33.SUPERVISOR[[#This Row],[TREINADO EM]]+NR33.SUPERVISOR[[#This Row],[VALIDADE]]</f>
        <v>46358</v>
      </c>
      <c r="K12">
        <v>20</v>
      </c>
      <c r="L12" t="s">
        <v>5</v>
      </c>
      <c r="M12" t="str">
        <f>VLOOKUP(NR33.SUPERVISOR[[#This Row],[NOME]],'CADASTRO'!A:K,6,0)</f>
        <v>ATIVO</v>
      </c>
    </row>
    <row r="13" spans="1:13">
      <c r="A13" t="s">
        <v>509</v>
      </c>
      <c r="B13" t="s">
        <v>510</v>
      </c>
      <c r="C13" t="s">
        <v>511</v>
      </c>
      <c r="D13" t="s">
        <v>563</v>
      </c>
      <c r="E13" t="s">
        <v>344</v>
      </c>
      <c r="F13" t="str">
        <f>VLOOKUP(NR33.SUPERVISOR[[#This Row],[NOME]],'CADASTRO'!A:K,5,0)</f>
        <v>TECNICO MECANICO II</v>
      </c>
      <c r="G13" s="8">
        <v>46302</v>
      </c>
      <c r="H13" s="38">
        <v>365</v>
      </c>
      <c r="I1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IF((G13+H13)&gt;(TODAY()),"NO PRAZO", "VENCIDO")))),"N.A.")</f>
        <v>NO PRAZO</v>
      </c>
      <c r="J13" s="14">
        <f>NR33.SUPERVISOR[[#This Row],[TREINADO EM]]+NR33.SUPERVISOR[[#This Row],[VALIDADE]]</f>
        <v>46667</v>
      </c>
      <c r="K13">
        <v>8</v>
      </c>
      <c r="L13" t="s">
        <v>3</v>
      </c>
      <c r="M13" t="str">
        <f>VLOOKUP(NR33.SUPERVISOR[[#This Row],[NOME]],'CADASTRO'!A:K,6,0)</f>
        <v>ATIVO</v>
      </c>
    </row>
    <row r="14" spans="1:13">
      <c r="A14" t="s">
        <v>509</v>
      </c>
      <c r="B14" t="s">
        <v>513</v>
      </c>
      <c r="C14" t="s">
        <v>515</v>
      </c>
      <c r="D14" t="s">
        <v>563</v>
      </c>
      <c r="E14" t="s">
        <v>206</v>
      </c>
      <c r="F14" t="str">
        <f>VLOOKUP(NR33.SUPERVISOR[[#This Row],[NOME]],'CADASTRO'!A:K,5,0)</f>
        <v>OPERADOR INDUSTRIAL II</v>
      </c>
      <c r="G14" s="8">
        <v>44547</v>
      </c>
      <c r="H14" s="38">
        <v>365</v>
      </c>
      <c r="I1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IF((G14+H14)&gt;(TODAY()),"NO PRAZO", "VENCIDO")))),"N.A.")</f>
        <v>N.A.</v>
      </c>
      <c r="J14" s="14">
        <f>NR33.SUPERVISOR[[#This Row],[TREINADO EM]]+NR33.SUPERVISOR[[#This Row],[VALIDADE]]</f>
        <v>44912</v>
      </c>
      <c r="K14">
        <v>40</v>
      </c>
      <c r="L14" t="s">
        <v>3</v>
      </c>
      <c r="M14" t="str">
        <f>VLOOKUP(NR33.SUPERVISOR[[#This Row],[NOME]],'CADASTRO'!A:K,6,0)</f>
        <v>DESLIGADO</v>
      </c>
    </row>
    <row r="15" spans="1:13">
      <c r="A15" t="s">
        <v>509</v>
      </c>
      <c r="B15" t="s">
        <v>510</v>
      </c>
      <c r="C15" t="s">
        <v>542</v>
      </c>
      <c r="D15" t="s">
        <v>563</v>
      </c>
      <c r="E15" t="s">
        <v>482</v>
      </c>
      <c r="F15" t="str">
        <f>VLOOKUP(NR33.SUPERVISOR[[#This Row],[NOME]],'CADASTRO'!A:K,5,0)</f>
        <v>TECNICO MECANICO II</v>
      </c>
      <c r="G15" s="26">
        <v>46000</v>
      </c>
      <c r="H15" s="38">
        <v>365</v>
      </c>
      <c r="I1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IF((G15+H15)&gt;(TODAY()),"NO PRAZO", "VENCIDO")))),"N.A.")</f>
        <v>N.A.</v>
      </c>
      <c r="J15" s="14">
        <f>NR33.SUPERVISOR[[#This Row],[TREINADO EM]]+NR33.SUPERVISOR[[#This Row],[VALIDADE]]</f>
        <v>46365</v>
      </c>
      <c r="K15">
        <v>20</v>
      </c>
      <c r="L15" t="s">
        <v>3</v>
      </c>
      <c r="M15" t="str">
        <f>VLOOKUP(NR33.SUPERVISOR[[#This Row],[NOME]],'CADASTRO'!A:K,6,0)</f>
        <v>TRANSFERIDO</v>
      </c>
    </row>
    <row r="16" spans="1:13">
      <c r="A16" t="s">
        <v>509</v>
      </c>
      <c r="B16" t="s">
        <v>510</v>
      </c>
      <c r="C16" t="s">
        <v>542</v>
      </c>
      <c r="D16" t="s">
        <v>563</v>
      </c>
      <c r="E16" t="s">
        <v>354</v>
      </c>
      <c r="F16" t="str">
        <f>VLOOKUP(NR33.SUPERVISOR[[#This Row],[NOME]],'CADASTRO'!A:K,5,0)</f>
        <v>OPERADOR INDUSTRIAL I</v>
      </c>
      <c r="G16" s="8">
        <v>46000</v>
      </c>
      <c r="H16" s="38">
        <v>365</v>
      </c>
      <c r="I1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IF((G16+H16)&gt;(TODAY()),"NO PRAZO", "VENCIDO")))),"N.A.")</f>
        <v>NO PRAZO</v>
      </c>
      <c r="J16" s="14">
        <f>NR33.SUPERVISOR[[#This Row],[TREINADO EM]]+NR33.SUPERVISOR[[#This Row],[VALIDADE]]</f>
        <v>46365</v>
      </c>
      <c r="K16">
        <v>20</v>
      </c>
      <c r="L16" t="s">
        <v>3</v>
      </c>
      <c r="M16" t="str">
        <f>VLOOKUP(NR33.SUPERVISOR[[#This Row],[NOME]],'CADASTRO'!A:K,6,0)</f>
        <v>ATIVO</v>
      </c>
    </row>
    <row r="17" spans="1:13">
      <c r="A17" t="s">
        <v>509</v>
      </c>
      <c r="B17" t="s">
        <v>510</v>
      </c>
      <c r="C17" t="s">
        <v>511</v>
      </c>
      <c r="D17" t="s">
        <v>563</v>
      </c>
      <c r="E17" t="s">
        <v>218</v>
      </c>
      <c r="F17" t="str">
        <f>VLOOKUP(NR33.SUPERVISOR[[#This Row],[NOME]],'CADASTRO'!A:K,5,0)</f>
        <v>TECNICO MECANICO II</v>
      </c>
      <c r="G17" s="8">
        <v>45993</v>
      </c>
      <c r="H17" s="38">
        <v>365</v>
      </c>
      <c r="I1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IF((G17+H17)&gt;(TODAY()),"NO PRAZO", "VENCIDO")))),"N.A.")</f>
        <v>N.A.</v>
      </c>
      <c r="J17" s="14">
        <f>NR33.SUPERVISOR[[#This Row],[TREINADO EM]]+NR33.SUPERVISOR[[#This Row],[VALIDADE]]</f>
        <v>46358</v>
      </c>
      <c r="K17">
        <v>20</v>
      </c>
      <c r="L17" t="s">
        <v>3</v>
      </c>
      <c r="M17" t="str">
        <f>VLOOKUP(NR33.SUPERVISOR[[#This Row],[NOME]],'CADASTRO'!A:K,6,0)</f>
        <v>DESLIGADO</v>
      </c>
    </row>
    <row r="18" spans="1:13">
      <c r="A18" t="s">
        <v>509</v>
      </c>
      <c r="B18" t="s">
        <v>513</v>
      </c>
      <c r="C18" t="s">
        <v>515</v>
      </c>
      <c r="D18" t="s">
        <v>563</v>
      </c>
      <c r="E18" t="s">
        <v>358</v>
      </c>
      <c r="F18" t="str">
        <f>VLOOKUP(NR33.SUPERVISOR[[#This Row],[NOME]],'CADASTRO'!A:K,5,0)</f>
        <v>OPERADOR INDUSTRIAL II</v>
      </c>
      <c r="G18" s="8">
        <v>44547</v>
      </c>
      <c r="H18" s="38">
        <v>365</v>
      </c>
      <c r="I1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IF((G18+H18)&gt;(TODAY()),"NO PRAZO", "VENCIDO")))),"N.A.")</f>
        <v>HISTORICO</v>
      </c>
      <c r="J18" s="14">
        <f>NR33.SUPERVISOR[[#This Row],[TREINADO EM]]+NR33.SUPERVISOR[[#This Row],[VALIDADE]]</f>
        <v>44912</v>
      </c>
      <c r="K18">
        <v>40</v>
      </c>
      <c r="L18" t="s">
        <v>5</v>
      </c>
      <c r="M18" t="str">
        <f>VLOOKUP(NR33.SUPERVISOR[[#This Row],[NOME]],'CADASTRO'!A:K,6,0)</f>
        <v>ATIVO</v>
      </c>
    </row>
    <row r="19" spans="1:13">
      <c r="A19" t="s">
        <v>509</v>
      </c>
      <c r="B19" t="s">
        <v>513</v>
      </c>
      <c r="C19" t="s">
        <v>515</v>
      </c>
      <c r="D19" t="s">
        <v>563</v>
      </c>
      <c r="E19" t="s">
        <v>358</v>
      </c>
      <c r="F19" t="str">
        <f>VLOOKUP(NR33.SUPERVISOR[[#This Row],[NOME]],'CADASTRO'!A:K,5,0)</f>
        <v>OPERADOR INDUSTRIAL II</v>
      </c>
      <c r="G19" s="8">
        <v>44931</v>
      </c>
      <c r="H19" s="38">
        <v>365</v>
      </c>
      <c r="I1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IF((G19+H19)&gt;(TODAY()),"NO PRAZO", "VENCIDO")))),"N.A.")</f>
        <v>HISTORICO</v>
      </c>
      <c r="J19" s="14">
        <f>NR33.SUPERVISOR[[#This Row],[TREINADO EM]]+NR33.SUPERVISOR[[#This Row],[VALIDADE]]</f>
        <v>45296</v>
      </c>
      <c r="K19">
        <v>8</v>
      </c>
      <c r="L19" t="s">
        <v>5</v>
      </c>
      <c r="M19" t="str">
        <f>VLOOKUP(NR33.SUPERVISOR[[#This Row],[NOME]],'CADASTRO'!A:K,6,0)</f>
        <v>ATIVO</v>
      </c>
    </row>
    <row r="20" spans="1:13">
      <c r="A20" t="s">
        <v>509</v>
      </c>
      <c r="B20" t="s">
        <v>510</v>
      </c>
      <c r="C20" t="s">
        <v>511</v>
      </c>
      <c r="D20" t="s">
        <v>563</v>
      </c>
      <c r="E20" t="s">
        <v>358</v>
      </c>
      <c r="F20" t="str">
        <f>VLOOKUP(NR33.SUPERVISOR[[#This Row],[NOME]],'CADASTRO'!A:K,5,0)</f>
        <v>OPERADOR INDUSTRIAL II</v>
      </c>
      <c r="G20" s="8">
        <v>45321</v>
      </c>
      <c r="H20" s="38">
        <v>365</v>
      </c>
      <c r="I2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IF((G20+H20)&gt;(TODAY()),"NO PRAZO", "VENCIDO")))),"N.A.")</f>
        <v>HISTORICO</v>
      </c>
      <c r="J20" s="14">
        <f>NR33.SUPERVISOR[[#This Row],[TREINADO EM]]+NR33.SUPERVISOR[[#This Row],[VALIDADE]]</f>
        <v>45686</v>
      </c>
      <c r="K20">
        <v>8</v>
      </c>
      <c r="L20" t="s">
        <v>5</v>
      </c>
      <c r="M20" t="str">
        <f>VLOOKUP(NR33.SUPERVISOR[[#This Row],[NOME]],'CADASTRO'!A:K,6,0)</f>
        <v>ATIVO</v>
      </c>
    </row>
    <row r="21" spans="1:13">
      <c r="A21" t="s">
        <v>509</v>
      </c>
      <c r="B21" t="s">
        <v>510</v>
      </c>
      <c r="C21" t="s">
        <v>549</v>
      </c>
      <c r="D21" t="s">
        <v>563</v>
      </c>
      <c r="E21" t="s">
        <v>358</v>
      </c>
      <c r="F21" t="str">
        <f>VLOOKUP(NR33.SUPERVISOR[[#This Row],[NOME]],'CADASTRO'!A:K,5,0)</f>
        <v>OPERADOR INDUSTRIAL II</v>
      </c>
      <c r="G21" s="8">
        <v>45667</v>
      </c>
      <c r="H21" s="38">
        <v>365</v>
      </c>
      <c r="I2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IF((G21+H21)&gt;(TODAY()),"NO PRAZO", "VENCIDO")))),"N.A.")</f>
        <v>HISTORICO</v>
      </c>
      <c r="J21" s="14">
        <f>NR33.SUPERVISOR[[#This Row],[TREINADO EM]]+NR33.SUPERVISOR[[#This Row],[VALIDADE]]</f>
        <v>46032</v>
      </c>
      <c r="K21">
        <v>8</v>
      </c>
      <c r="L21" t="s">
        <v>5</v>
      </c>
      <c r="M21" t="str">
        <f>VLOOKUP(NR33.SUPERVISOR[[#This Row],[NOME]],'CADASTRO'!A:K,6,0)</f>
        <v>ATIVO</v>
      </c>
    </row>
    <row r="22" spans="1:13">
      <c r="A22" t="s">
        <v>509</v>
      </c>
      <c r="B22" t="s">
        <v>513</v>
      </c>
      <c r="C22" t="s">
        <v>515</v>
      </c>
      <c r="D22" t="s">
        <v>563</v>
      </c>
      <c r="E22" t="s">
        <v>230</v>
      </c>
      <c r="F22" t="str">
        <f>VLOOKUP(NR33.SUPERVISOR[[#This Row],[NOME]],'CADASTRO'!A:K,5,0)</f>
        <v>OPERADOR INDUSTRIAL I</v>
      </c>
      <c r="G22" s="8">
        <v>44547</v>
      </c>
      <c r="H22" s="38">
        <v>365</v>
      </c>
      <c r="I2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IF((G22+H22)&gt;(TODAY()),"NO PRAZO", "VENCIDO")))),"N.A.")</f>
        <v>N.A.</v>
      </c>
      <c r="J22" s="14">
        <f>NR33.SUPERVISOR[[#This Row],[TREINADO EM]]+NR33.SUPERVISOR[[#This Row],[VALIDADE]]</f>
        <v>44912</v>
      </c>
      <c r="K22">
        <v>40</v>
      </c>
      <c r="L22" t="s">
        <v>5</v>
      </c>
      <c r="M22" t="str">
        <f>VLOOKUP(NR33.SUPERVISOR[[#This Row],[NOME]],'CADASTRO'!A:K,6,0)</f>
        <v>DESLIGADO</v>
      </c>
    </row>
    <row r="23" spans="1:13">
      <c r="A23" t="s">
        <v>509</v>
      </c>
      <c r="B23" t="s">
        <v>513</v>
      </c>
      <c r="C23" t="s">
        <v>515</v>
      </c>
      <c r="D23" t="s">
        <v>563</v>
      </c>
      <c r="E23" t="s">
        <v>230</v>
      </c>
      <c r="F23" t="str">
        <f>VLOOKUP(NR33.SUPERVISOR[[#This Row],[NOME]],'CADASTRO'!A:K,5,0)</f>
        <v>OPERADOR INDUSTRIAL I</v>
      </c>
      <c r="G23" s="8">
        <v>44931</v>
      </c>
      <c r="H23" s="38">
        <v>365</v>
      </c>
      <c r="I2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IF((G23+H23)&gt;(TODAY()),"NO PRAZO", "VENCIDO")))),"N.A.")</f>
        <v>N.A.</v>
      </c>
      <c r="J23" s="14">
        <f>NR33.SUPERVISOR[[#This Row],[TREINADO EM]]+NR33.SUPERVISOR[[#This Row],[VALIDADE]]</f>
        <v>45296</v>
      </c>
      <c r="K23">
        <v>8</v>
      </c>
      <c r="L23" t="s">
        <v>3</v>
      </c>
      <c r="M23" t="str">
        <f>VLOOKUP(NR33.SUPERVISOR[[#This Row],[NOME]],'CADASTRO'!A:K,6,0)</f>
        <v>DESLIGADO</v>
      </c>
    </row>
    <row r="24" spans="1:13">
      <c r="A24" t="s">
        <v>509</v>
      </c>
      <c r="B24" t="s">
        <v>513</v>
      </c>
      <c r="C24" t="s">
        <v>543</v>
      </c>
      <c r="D24" t="s">
        <v>563</v>
      </c>
      <c r="E24" t="s">
        <v>361</v>
      </c>
      <c r="F24" t="str">
        <f>VLOOKUP(NR33.SUPERVISOR[[#This Row],[NOME]],'CADASTRO'!A:K,5,0)</f>
        <v>TECNICO MECANICO II</v>
      </c>
      <c r="G24" s="8">
        <v>44865</v>
      </c>
      <c r="H24" s="38">
        <v>365</v>
      </c>
      <c r="I2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IF((G24+H24)&gt;(TODAY()),"NO PRAZO", "VENCIDO")))),"N.A.")</f>
        <v>HISTORICO</v>
      </c>
      <c r="J24" s="14">
        <f>NR33.SUPERVISOR[[#This Row],[TREINADO EM]]+NR33.SUPERVISOR[[#This Row],[VALIDADE]]</f>
        <v>45230</v>
      </c>
      <c r="K24">
        <v>40</v>
      </c>
      <c r="L24" t="s">
        <v>5</v>
      </c>
      <c r="M24" t="str">
        <f>VLOOKUP(NR33.SUPERVISOR[[#This Row],[NOME]],'CADASTRO'!A:K,6,0)</f>
        <v>ATIVO</v>
      </c>
    </row>
    <row r="25" spans="1:13">
      <c r="A25" t="s">
        <v>509</v>
      </c>
      <c r="B25" t="s">
        <v>513</v>
      </c>
      <c r="C25" t="s">
        <v>543</v>
      </c>
      <c r="D25" t="s">
        <v>563</v>
      </c>
      <c r="E25" t="s">
        <v>361</v>
      </c>
      <c r="F25" t="str">
        <f>VLOOKUP(NR33.SUPERVISOR[[#This Row],[NOME]],'CADASTRO'!A:K,5,0)</f>
        <v>TECNICO MECANICO II</v>
      </c>
      <c r="G25" s="8">
        <v>45197</v>
      </c>
      <c r="H25" s="38">
        <v>365</v>
      </c>
      <c r="I2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IF((G25+H25)&gt;(TODAY()),"NO PRAZO", "VENCIDO")))),"N.A.")</f>
        <v>HISTORICO</v>
      </c>
      <c r="J25" s="14">
        <f>NR33.SUPERVISOR[[#This Row],[TREINADO EM]]+NR33.SUPERVISOR[[#This Row],[VALIDADE]]</f>
        <v>45562</v>
      </c>
      <c r="K25">
        <v>8</v>
      </c>
      <c r="L25" t="s">
        <v>5</v>
      </c>
      <c r="M25" t="str">
        <f>VLOOKUP(NR33.SUPERVISOR[[#This Row],[NOME]],'CADASTRO'!A:K,6,0)</f>
        <v>ATIVO</v>
      </c>
    </row>
    <row r="26" spans="1:13">
      <c r="A26" t="s">
        <v>509</v>
      </c>
      <c r="B26" t="s">
        <v>510</v>
      </c>
      <c r="C26" t="s">
        <v>511</v>
      </c>
      <c r="D26" t="s">
        <v>563</v>
      </c>
      <c r="E26" t="s">
        <v>361</v>
      </c>
      <c r="F26" t="str">
        <f>VLOOKUP(NR33.SUPERVISOR[[#This Row],[NOME]],'CADASTRO'!A:K,5,0)</f>
        <v>TECNICO MECANICO II</v>
      </c>
      <c r="G26" s="8">
        <v>45572</v>
      </c>
      <c r="H26" s="38">
        <v>365</v>
      </c>
      <c r="I2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IF((G26+H26)&gt;(TODAY()),"NO PRAZO", "VENCIDO")))),"N.A.")</f>
        <v>HISTORICO</v>
      </c>
      <c r="J26" s="14">
        <f>NR33.SUPERVISOR[[#This Row],[TREINADO EM]]+NR33.SUPERVISOR[[#This Row],[VALIDADE]]</f>
        <v>45937</v>
      </c>
      <c r="K26">
        <v>8</v>
      </c>
      <c r="L26" t="s">
        <v>5</v>
      </c>
      <c r="M26" t="str">
        <f>VLOOKUP(NR33.SUPERVISOR[[#This Row],[NOME]],'CADASTRO'!A:K,6,0)</f>
        <v>ATIVO</v>
      </c>
    </row>
    <row r="27" spans="1:13">
      <c r="A27" t="s">
        <v>509</v>
      </c>
      <c r="B27" t="s">
        <v>510</v>
      </c>
      <c r="C27" t="s">
        <v>511</v>
      </c>
      <c r="D27" t="s">
        <v>563</v>
      </c>
      <c r="E27" t="s">
        <v>361</v>
      </c>
      <c r="F27" t="str">
        <f>VLOOKUP(NR33.SUPERVISOR[[#This Row],[NOME]],'CADASTRO'!A:K,5,0)</f>
        <v>TECNICO MECANICO II</v>
      </c>
      <c r="G27" s="26">
        <v>45944</v>
      </c>
      <c r="H27" s="38">
        <v>365</v>
      </c>
      <c r="I2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IF((G27+H27)&gt;(TODAY()),"NO PRAZO", "VENCIDO")))),"N.A.")</f>
        <v>VENCIDO</v>
      </c>
      <c r="J27" s="14">
        <f>NR33.SUPERVISOR[[#This Row],[TREINADO EM]]+NR33.SUPERVISOR[[#This Row],[VALIDADE]]</f>
        <v>46309</v>
      </c>
      <c r="K27">
        <v>8</v>
      </c>
      <c r="L27" t="s">
        <v>3</v>
      </c>
      <c r="M27" t="str">
        <f>VLOOKUP(NR33.SUPERVISOR[[#This Row],[NOME]],'CADASTRO'!A:K,6,0)</f>
        <v>ATIVO</v>
      </c>
    </row>
    <row r="28" spans="1:13">
      <c r="A28" t="s">
        <v>509</v>
      </c>
      <c r="B28" t="s">
        <v>510</v>
      </c>
      <c r="C28" t="s">
        <v>511</v>
      </c>
      <c r="D28" t="s">
        <v>563</v>
      </c>
      <c r="E28" t="s">
        <v>361</v>
      </c>
      <c r="F28" t="str">
        <f>VLOOKUP(NR33.SUPERVISOR[[#This Row],[NOME]],'CADASTRO'!A:K,5,0)</f>
        <v>TECNICO MECANICO II</v>
      </c>
      <c r="G28" s="8">
        <v>46302</v>
      </c>
      <c r="H28" s="38">
        <v>365</v>
      </c>
      <c r="I2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IF((G28+H28)&gt;(TODAY()),"NO PRAZO", "VENCIDO")))),"N.A.")</f>
        <v>NO PRAZO</v>
      </c>
      <c r="J28" s="14">
        <f>NR33.SUPERVISOR[[#This Row],[TREINADO EM]]+NR33.SUPERVISOR[[#This Row],[VALIDADE]]</f>
        <v>46667</v>
      </c>
      <c r="K28">
        <v>8</v>
      </c>
      <c r="L28" t="s">
        <v>3</v>
      </c>
      <c r="M28" t="str">
        <f>VLOOKUP(NR33.SUPERVISOR[[#This Row],[NOME]],'CADASTRO'!A:K,6,0)</f>
        <v>ATIVO</v>
      </c>
    </row>
    <row r="29" spans="1:13">
      <c r="A29" t="s">
        <v>509</v>
      </c>
      <c r="B29" t="s">
        <v>510</v>
      </c>
      <c r="C29" t="s">
        <v>542</v>
      </c>
      <c r="D29" t="s">
        <v>563</v>
      </c>
      <c r="E29" t="s">
        <v>362</v>
      </c>
      <c r="F29" t="str">
        <f>VLOOKUP(NR33.SUPERVISOR[[#This Row],[NOME]],'CADASTRO'!A:K,5,0)</f>
        <v>OPERADOR INDUSTRIAL III</v>
      </c>
      <c r="G29" s="8">
        <v>46000</v>
      </c>
      <c r="H29" s="38">
        <v>365</v>
      </c>
      <c r="I2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IF((G29+H29)&gt;(TODAY()),"NO PRAZO", "VENCIDO")))),"N.A.")</f>
        <v>NO PRAZO</v>
      </c>
      <c r="J29" s="14">
        <f>NR33.SUPERVISOR[[#This Row],[TREINADO EM]]+NR33.SUPERVISOR[[#This Row],[VALIDADE]]</f>
        <v>46365</v>
      </c>
      <c r="K29">
        <v>20</v>
      </c>
      <c r="L29" t="s">
        <v>3</v>
      </c>
      <c r="M29" t="str">
        <f>VLOOKUP(NR33.SUPERVISOR[[#This Row],[NOME]],'CADASTRO'!A:K,6,0)</f>
        <v>ATIVO</v>
      </c>
    </row>
    <row r="30" spans="1:13">
      <c r="A30" t="s">
        <v>509</v>
      </c>
      <c r="B30" t="s">
        <v>510</v>
      </c>
      <c r="C30" t="s">
        <v>511</v>
      </c>
      <c r="D30" t="s">
        <v>563</v>
      </c>
      <c r="E30" t="s">
        <v>363</v>
      </c>
      <c r="F30" t="str">
        <f>VLOOKUP(NR33.SUPERVISOR[[#This Row],[NOME]],'CADASTRO'!A:K,5,0)</f>
        <v>OPERADOR INDUSTRIAL III</v>
      </c>
      <c r="G30" s="8">
        <v>45993</v>
      </c>
      <c r="H30" s="38">
        <v>365</v>
      </c>
      <c r="I3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IF((G30+H30)&gt;(TODAY()),"NO PRAZO", "VENCIDO")))),"N.A.")</f>
        <v>NO PRAZO</v>
      </c>
      <c r="J30" s="14">
        <f>NR33.SUPERVISOR[[#This Row],[TREINADO EM]]+NR33.SUPERVISOR[[#This Row],[VALIDADE]]</f>
        <v>46358</v>
      </c>
      <c r="K30">
        <v>20</v>
      </c>
      <c r="L30" t="s">
        <v>3</v>
      </c>
      <c r="M30" t="str">
        <f>VLOOKUP(NR33.SUPERVISOR[[#This Row],[NOME]],'CADASTRO'!A:K,6,0)</f>
        <v>ATIVO</v>
      </c>
    </row>
    <row r="31" spans="1:13">
      <c r="A31" t="s">
        <v>509</v>
      </c>
      <c r="B31" t="s">
        <v>513</v>
      </c>
      <c r="C31" t="s">
        <v>515</v>
      </c>
      <c r="D31" t="s">
        <v>563</v>
      </c>
      <c r="E31" t="s">
        <v>364</v>
      </c>
      <c r="F31" t="str">
        <f>VLOOKUP(NR33.SUPERVISOR[[#This Row],[NOME]],'CADASTRO'!A:K,5,0)</f>
        <v>OPERADOR INDUSTRIAL III</v>
      </c>
      <c r="G31" s="8">
        <v>44547</v>
      </c>
      <c r="H31" s="38">
        <v>365</v>
      </c>
      <c r="I3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IF((G31+H31)&gt;(TODAY()),"NO PRAZO", "VENCIDO")))),"N.A.")</f>
        <v>HISTORICO</v>
      </c>
      <c r="J31" s="14">
        <f>NR33.SUPERVISOR[[#This Row],[TREINADO EM]]+NR33.SUPERVISOR[[#This Row],[VALIDADE]]</f>
        <v>44912</v>
      </c>
      <c r="K31">
        <v>40</v>
      </c>
      <c r="L31" t="s">
        <v>5</v>
      </c>
      <c r="M31" t="str">
        <f>VLOOKUP(NR33.SUPERVISOR[[#This Row],[NOME]],'CADASTRO'!A:K,6,0)</f>
        <v>ATIVO</v>
      </c>
    </row>
    <row r="32" spans="1:13">
      <c r="A32" t="s">
        <v>509</v>
      </c>
      <c r="B32" t="s">
        <v>513</v>
      </c>
      <c r="C32" t="s">
        <v>515</v>
      </c>
      <c r="D32" t="s">
        <v>563</v>
      </c>
      <c r="E32" t="s">
        <v>364</v>
      </c>
      <c r="F32" t="str">
        <f>VLOOKUP(NR33.SUPERVISOR[[#This Row],[NOME]],'CADASTRO'!A:K,5,0)</f>
        <v>OPERADOR INDUSTRIAL III</v>
      </c>
      <c r="G32" s="8">
        <v>44930</v>
      </c>
      <c r="H32" s="38">
        <v>365</v>
      </c>
      <c r="I3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IF((G32+H32)&gt;(TODAY()),"NO PRAZO", "VENCIDO")))),"N.A.")</f>
        <v>HISTORICO</v>
      </c>
      <c r="J32" s="14">
        <f>NR33.SUPERVISOR[[#This Row],[TREINADO EM]]+NR33.SUPERVISOR[[#This Row],[VALIDADE]]</f>
        <v>45295</v>
      </c>
      <c r="K32">
        <v>8</v>
      </c>
      <c r="L32" t="s">
        <v>5</v>
      </c>
      <c r="M32" t="str">
        <f>VLOOKUP(NR33.SUPERVISOR[[#This Row],[NOME]],'CADASTRO'!A:K,6,0)</f>
        <v>ATIVO</v>
      </c>
    </row>
    <row r="33" spans="1:13">
      <c r="A33" t="s">
        <v>509</v>
      </c>
      <c r="B33" t="s">
        <v>510</v>
      </c>
      <c r="C33" t="s">
        <v>511</v>
      </c>
      <c r="D33" t="s">
        <v>563</v>
      </c>
      <c r="E33" t="s">
        <v>364</v>
      </c>
      <c r="F33" t="str">
        <f>VLOOKUP(NR33.SUPERVISOR[[#This Row],[NOME]],'CADASTRO'!A:K,5,0)</f>
        <v>OPERADOR INDUSTRIAL III</v>
      </c>
      <c r="G33" s="8">
        <v>45321</v>
      </c>
      <c r="H33" s="38">
        <v>365</v>
      </c>
      <c r="I3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IF((G33+H33)&gt;(TODAY()),"NO PRAZO", "VENCIDO")))),"N.A.")</f>
        <v>HISTORICO</v>
      </c>
      <c r="J33" s="14">
        <f>NR33.SUPERVISOR[[#This Row],[TREINADO EM]]+NR33.SUPERVISOR[[#This Row],[VALIDADE]]</f>
        <v>45686</v>
      </c>
      <c r="K33">
        <v>8</v>
      </c>
      <c r="L33" t="s">
        <v>5</v>
      </c>
      <c r="M33" t="str">
        <f>VLOOKUP(NR33.SUPERVISOR[[#This Row],[NOME]],'CADASTRO'!A:K,6,0)</f>
        <v>ATIVO</v>
      </c>
    </row>
    <row r="34" spans="1:13">
      <c r="A34" t="s">
        <v>509</v>
      </c>
      <c r="B34" t="s">
        <v>510</v>
      </c>
      <c r="C34" t="s">
        <v>549</v>
      </c>
      <c r="D34" t="s">
        <v>563</v>
      </c>
      <c r="E34" t="s">
        <v>364</v>
      </c>
      <c r="F34" t="str">
        <f>VLOOKUP(NR33.SUPERVISOR[[#This Row],[NOME]],'CADASTRO'!A:K,5,0)</f>
        <v>OPERADOR INDUSTRIAL III</v>
      </c>
      <c r="G34" s="8">
        <v>45667</v>
      </c>
      <c r="H34" s="38">
        <v>365</v>
      </c>
      <c r="I3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IF((G34+H34)&gt;(TODAY()),"NO PRAZO", "VENCIDO")))),"N.A.")</f>
        <v>HISTORICO</v>
      </c>
      <c r="J34" s="14">
        <f>NR33.SUPERVISOR[[#This Row],[TREINADO EM]]+NR33.SUPERVISOR[[#This Row],[VALIDADE]]</f>
        <v>46032</v>
      </c>
      <c r="K34">
        <v>8</v>
      </c>
      <c r="L34" t="s">
        <v>5</v>
      </c>
      <c r="M34" t="str">
        <f>VLOOKUP(NR33.SUPERVISOR[[#This Row],[NOME]],'CADASTRO'!A:K,6,0)</f>
        <v>ATIVO</v>
      </c>
    </row>
    <row r="35" spans="1:13">
      <c r="A35" t="s">
        <v>509</v>
      </c>
      <c r="B35" t="s">
        <v>510</v>
      </c>
      <c r="C35" t="s">
        <v>511</v>
      </c>
      <c r="D35" t="s">
        <v>563</v>
      </c>
      <c r="E35" t="s">
        <v>364</v>
      </c>
      <c r="F35" t="str">
        <f>VLOOKUP(NR33.SUPERVISOR[[#This Row],[NOME]],'CADASTRO'!A:K,5,0)</f>
        <v>OPERADOR INDUSTRIAL III</v>
      </c>
      <c r="G35" s="8">
        <v>46006</v>
      </c>
      <c r="H35" s="38">
        <v>365</v>
      </c>
      <c r="I35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IF((G35+H35)&gt;(TODAY()),"NO PRAZO", "VENCIDO")))),"N.A.")</f>
        <v>NO PRAZO</v>
      </c>
      <c r="J35" s="14">
        <f>NR33.SUPERVISOR[[#This Row],[TREINADO EM]]+NR33.SUPERVISOR[[#This Row],[VALIDADE]]</f>
        <v>46371</v>
      </c>
      <c r="K35">
        <v>8</v>
      </c>
      <c r="L35" t="s">
        <v>3</v>
      </c>
      <c r="M35" t="str">
        <f>VLOOKUP(NR33.SUPERVISOR[[#This Row],[NOME]],'CADASTRO'!A:K,6,0)</f>
        <v>ATIVO</v>
      </c>
    </row>
    <row r="36" spans="1:13">
      <c r="A36" t="s">
        <v>509</v>
      </c>
      <c r="B36" t="s">
        <v>513</v>
      </c>
      <c r="C36" t="s">
        <v>543</v>
      </c>
      <c r="D36" t="s">
        <v>563</v>
      </c>
      <c r="E36" t="s">
        <v>369</v>
      </c>
      <c r="F36" t="str">
        <f>VLOOKUP(NR33.SUPERVISOR[[#This Row],[NOME]],'CADASTRO'!A:K,5,0)</f>
        <v>TECNICO ELETRONICO III</v>
      </c>
      <c r="G36" s="8">
        <v>44865</v>
      </c>
      <c r="H36" s="38">
        <v>365</v>
      </c>
      <c r="I36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IF((G36+H36)&gt;(TODAY()),"NO PRAZO", "VENCIDO")))),"N.A.")</f>
        <v>HISTORICO</v>
      </c>
      <c r="J36" s="14">
        <f>NR33.SUPERVISOR[[#This Row],[TREINADO EM]]+NR33.SUPERVISOR[[#This Row],[VALIDADE]]</f>
        <v>45230</v>
      </c>
      <c r="K36">
        <v>40</v>
      </c>
      <c r="L36" t="s">
        <v>5</v>
      </c>
      <c r="M36" t="str">
        <f>VLOOKUP(NR33.SUPERVISOR[[#This Row],[NOME]],'CADASTRO'!A:K,6,0)</f>
        <v>ATIVO</v>
      </c>
    </row>
    <row r="37" spans="1:13">
      <c r="A37" t="s">
        <v>509</v>
      </c>
      <c r="B37" t="s">
        <v>513</v>
      </c>
      <c r="C37" t="s">
        <v>515</v>
      </c>
      <c r="D37" t="s">
        <v>563</v>
      </c>
      <c r="E37" t="s">
        <v>369</v>
      </c>
      <c r="F37" t="str">
        <f>VLOOKUP(NR33.SUPERVISOR[[#This Row],[NOME]],'CADASTRO'!A:K,5,0)</f>
        <v>TECNICO ELETRONICO III</v>
      </c>
      <c r="G37" s="8">
        <v>45240</v>
      </c>
      <c r="H37" s="38">
        <v>365</v>
      </c>
      <c r="I37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IF((G37+H37)&gt;(TODAY()),"NO PRAZO", "VENCIDO")))),"N.A.")</f>
        <v>HISTORICO</v>
      </c>
      <c r="J37" s="14">
        <f>NR33.SUPERVISOR[[#This Row],[TREINADO EM]]+NR33.SUPERVISOR[[#This Row],[VALIDADE]]</f>
        <v>45605</v>
      </c>
      <c r="K37">
        <v>8</v>
      </c>
      <c r="L37" t="s">
        <v>5</v>
      </c>
      <c r="M37" t="str">
        <f>VLOOKUP(NR33.SUPERVISOR[[#This Row],[NOME]],'CADASTRO'!A:K,6,0)</f>
        <v>ATIVO</v>
      </c>
    </row>
    <row r="38" spans="1:13">
      <c r="A38" t="s">
        <v>509</v>
      </c>
      <c r="B38" t="s">
        <v>510</v>
      </c>
      <c r="C38" t="s">
        <v>549</v>
      </c>
      <c r="D38" t="s">
        <v>563</v>
      </c>
      <c r="E38" t="s">
        <v>369</v>
      </c>
      <c r="F38" t="str">
        <f>VLOOKUP(NR33.SUPERVISOR[[#This Row],[NOME]],'CADASTRO'!A:K,5,0)</f>
        <v>TECNICO ELETRONICO III</v>
      </c>
      <c r="G38" s="8">
        <v>45687</v>
      </c>
      <c r="H38" s="38">
        <v>365</v>
      </c>
      <c r="I3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IF((G38+H38)&gt;(TODAY()),"NO PRAZO", "VENCIDO")))),"N.A.")</f>
        <v>HISTORICO</v>
      </c>
      <c r="J38" s="14">
        <f>NR33.SUPERVISOR[[#This Row],[TREINADO EM]]+NR33.SUPERVISOR[[#This Row],[VALIDADE]]</f>
        <v>46052</v>
      </c>
      <c r="K38">
        <v>8</v>
      </c>
      <c r="L38" t="s">
        <v>5</v>
      </c>
      <c r="M38" t="str">
        <f>VLOOKUP(NR33.SUPERVISOR[[#This Row],[NOME]],'CADASTRO'!A:K,6,0)</f>
        <v>ATIVO</v>
      </c>
    </row>
    <row r="39" spans="1:13">
      <c r="A39" t="s">
        <v>509</v>
      </c>
      <c r="B39" t="s">
        <v>510</v>
      </c>
      <c r="C39" t="s">
        <v>511</v>
      </c>
      <c r="D39" t="s">
        <v>563</v>
      </c>
      <c r="E39" t="s">
        <v>369</v>
      </c>
      <c r="F39" t="str">
        <f>VLOOKUP(NR33.SUPERVISOR[[#This Row],[NOME]],'CADASTRO'!A:K,5,0)</f>
        <v>TECNICO ELETRONICO III</v>
      </c>
      <c r="G39" s="8">
        <v>45943</v>
      </c>
      <c r="H39" s="38">
        <v>365</v>
      </c>
      <c r="I3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IF((G39+H39)&gt;(TODAY()),"NO PRAZO", "VENCIDO")))),"N.A.")</f>
        <v>VENCIDO</v>
      </c>
      <c r="J39" s="14">
        <f>NR33.SUPERVISOR[[#This Row],[TREINADO EM]]+NR33.SUPERVISOR[[#This Row],[VALIDADE]]</f>
        <v>46308</v>
      </c>
      <c r="K39">
        <v>8</v>
      </c>
      <c r="L39" t="s">
        <v>3</v>
      </c>
      <c r="M39" t="str">
        <f>VLOOKUP(NR33.SUPERVISOR[[#This Row],[NOME]],'CADASTRO'!A:K,6,0)</f>
        <v>ATIVO</v>
      </c>
    </row>
    <row r="40" spans="1:13">
      <c r="A40" t="s">
        <v>509</v>
      </c>
      <c r="B40" t="s">
        <v>510</v>
      </c>
      <c r="C40" t="s">
        <v>511</v>
      </c>
      <c r="D40" t="s">
        <v>563</v>
      </c>
      <c r="E40" t="s">
        <v>373</v>
      </c>
      <c r="F40" t="str">
        <f>VLOOKUP(NR33.SUPERVISOR[[#This Row],[NOME]],'CADASTRO'!A:K,5,0)</f>
        <v>AUXILIAR DE CARGA E DESCARGA</v>
      </c>
      <c r="G40" s="8">
        <v>46141</v>
      </c>
      <c r="H40" s="38">
        <v>365</v>
      </c>
      <c r="I4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IF((G40+H40)&gt;(TODAY()),"NO PRAZO", "VENCIDO")))),"N.A.")</f>
        <v>HISTORICO</v>
      </c>
      <c r="J40" s="14">
        <f>NR33.SUPERVISOR[[#This Row],[TREINADO EM]]+NR33.SUPERVISOR[[#This Row],[VALIDADE]]</f>
        <v>46506</v>
      </c>
      <c r="K40">
        <v>20</v>
      </c>
      <c r="L40" t="s">
        <v>5</v>
      </c>
      <c r="M40" t="str">
        <f>VLOOKUP(NR33.SUPERVISOR[[#This Row],[NOME]],'CADASTRO'!A:K,6,0)</f>
        <v>ATIVO</v>
      </c>
    </row>
    <row r="41" spans="1:13">
      <c r="A41" t="s">
        <v>509</v>
      </c>
      <c r="B41" t="s">
        <v>510</v>
      </c>
      <c r="C41" t="s">
        <v>549</v>
      </c>
      <c r="D41" t="s">
        <v>563</v>
      </c>
      <c r="E41" t="s">
        <v>373</v>
      </c>
      <c r="F41" t="str">
        <f>VLOOKUP(NR33.SUPERVISOR[[#This Row],[NOME]],'CADASTRO'!A:K,5,0)</f>
        <v>AUXILIAR DE CARGA E DESCARGA</v>
      </c>
      <c r="G41" s="8">
        <v>46180</v>
      </c>
      <c r="H41" s="38">
        <v>365</v>
      </c>
      <c r="I4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IF((G41+H41)&gt;(TODAY()),"NO PRAZO", "VENCIDO")))),"N.A.")</f>
        <v>NO PRAZO</v>
      </c>
      <c r="J41" s="14">
        <f>NR33.SUPERVISOR[[#This Row],[TREINADO EM]]+NR33.SUPERVISOR[[#This Row],[VALIDADE]]</f>
        <v>46545</v>
      </c>
      <c r="K41">
        <v>8</v>
      </c>
      <c r="L41" t="s">
        <v>3</v>
      </c>
      <c r="M41" t="str">
        <f>VLOOKUP(NR33.SUPERVISOR[[#This Row],[NOME]],'CADASTRO'!A:K,6,0)</f>
        <v>ATIVO</v>
      </c>
    </row>
    <row r="42" spans="1:13">
      <c r="A42" t="s">
        <v>509</v>
      </c>
      <c r="B42" t="s">
        <v>513</v>
      </c>
      <c r="C42" t="s">
        <v>515</v>
      </c>
      <c r="D42" t="s">
        <v>563</v>
      </c>
      <c r="E42" t="s">
        <v>375</v>
      </c>
      <c r="F42" t="str">
        <f>VLOOKUP(NR33.SUPERVISOR[[#This Row],[NOME]],'CADASTRO'!A:K,5,0)</f>
        <v>OPERADOR INDUSTRIAL II</v>
      </c>
      <c r="G42" s="8">
        <v>44344</v>
      </c>
      <c r="H42" s="38">
        <v>365</v>
      </c>
      <c r="I4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IF((G42+H42)&gt;(TODAY()),"NO PRAZO", "VENCIDO")))),"N.A.")</f>
        <v>HISTORICO</v>
      </c>
      <c r="J42" s="14">
        <f>NR33.SUPERVISOR[[#This Row],[TREINADO EM]]+NR33.SUPERVISOR[[#This Row],[VALIDADE]]</f>
        <v>44709</v>
      </c>
      <c r="K42">
        <v>8</v>
      </c>
      <c r="L42" t="s">
        <v>5</v>
      </c>
      <c r="M42" t="str">
        <f>VLOOKUP(NR33.SUPERVISOR[[#This Row],[NOME]],'CADASTRO'!A:K,6,0)</f>
        <v>ATIVO</v>
      </c>
    </row>
    <row r="43" spans="1:13">
      <c r="A43" t="s">
        <v>509</v>
      </c>
      <c r="B43" t="s">
        <v>513</v>
      </c>
      <c r="C43" t="s">
        <v>515</v>
      </c>
      <c r="D43" t="s">
        <v>563</v>
      </c>
      <c r="E43" t="s">
        <v>375</v>
      </c>
      <c r="F43" t="str">
        <f>VLOOKUP(NR33.SUPERVISOR[[#This Row],[NOME]],'CADASTRO'!A:K,5,0)</f>
        <v>OPERADOR INDUSTRIAL II</v>
      </c>
      <c r="G43" s="8">
        <v>44714</v>
      </c>
      <c r="H43" s="38">
        <v>365</v>
      </c>
      <c r="I4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IF((G43+H43)&gt;(TODAY()),"NO PRAZO", "VENCIDO")))),"N.A.")</f>
        <v>HISTORICO</v>
      </c>
      <c r="J43" s="14">
        <f>NR33.SUPERVISOR[[#This Row],[TREINADO EM]]+NR33.SUPERVISOR[[#This Row],[VALIDADE]]</f>
        <v>45079</v>
      </c>
      <c r="K43">
        <v>8</v>
      </c>
      <c r="L43" t="s">
        <v>5</v>
      </c>
      <c r="M43" t="str">
        <f>VLOOKUP(NR33.SUPERVISOR[[#This Row],[NOME]],'CADASTRO'!A:K,6,0)</f>
        <v>ATIVO</v>
      </c>
    </row>
    <row r="44" spans="1:13">
      <c r="A44" t="s">
        <v>509</v>
      </c>
      <c r="B44" t="s">
        <v>513</v>
      </c>
      <c r="C44" t="s">
        <v>543</v>
      </c>
      <c r="D44" t="s">
        <v>563</v>
      </c>
      <c r="E44" t="s">
        <v>375</v>
      </c>
      <c r="F44" t="str">
        <f>VLOOKUP(NR33.SUPERVISOR[[#This Row],[NOME]],'CADASTRO'!A:K,5,0)</f>
        <v>OPERADOR INDUSTRIAL II</v>
      </c>
      <c r="G44" s="8">
        <v>45104</v>
      </c>
      <c r="H44" s="38">
        <v>365</v>
      </c>
      <c r="I4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IF((G44+H44)&gt;(TODAY()),"NO PRAZO", "VENCIDO")))),"N.A.")</f>
        <v>HISTORICO</v>
      </c>
      <c r="J44" s="14">
        <f>NR33.SUPERVISOR[[#This Row],[TREINADO EM]]+NR33.SUPERVISOR[[#This Row],[VALIDADE]]</f>
        <v>45469</v>
      </c>
      <c r="K44">
        <v>8</v>
      </c>
      <c r="L44" t="s">
        <v>5</v>
      </c>
      <c r="M44" t="str">
        <f>VLOOKUP(NR33.SUPERVISOR[[#This Row],[NOME]],'CADASTRO'!A:K,6,0)</f>
        <v>ATIVO</v>
      </c>
    </row>
    <row r="45" spans="1:13">
      <c r="A45" t="s">
        <v>509</v>
      </c>
      <c r="B45" t="s">
        <v>510</v>
      </c>
      <c r="C45" t="s">
        <v>511</v>
      </c>
      <c r="D45" t="s">
        <v>563</v>
      </c>
      <c r="E45" t="s">
        <v>375</v>
      </c>
      <c r="F45" t="str">
        <f>VLOOKUP(NR33.SUPERVISOR[[#This Row],[NOME]],'CADASTRO'!A:K,5,0)</f>
        <v>OPERADOR INDUSTRIAL II</v>
      </c>
      <c r="G45" s="8">
        <v>45436</v>
      </c>
      <c r="H45" s="38">
        <v>365</v>
      </c>
      <c r="I4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IF((G45+H45)&gt;(TODAY()),"NO PRAZO", "VENCIDO")))),"N.A.")</f>
        <v>HISTORICO</v>
      </c>
      <c r="J45" s="14">
        <f>NR33.SUPERVISOR[[#This Row],[TREINADO EM]]+NR33.SUPERVISOR[[#This Row],[VALIDADE]]</f>
        <v>45801</v>
      </c>
      <c r="K45">
        <v>8</v>
      </c>
      <c r="L45" t="s">
        <v>5</v>
      </c>
      <c r="M45" t="str">
        <f>VLOOKUP(NR33.SUPERVISOR[[#This Row],[NOME]],'CADASTRO'!A:K,6,0)</f>
        <v>ATIVO</v>
      </c>
    </row>
    <row r="46" spans="1:13">
      <c r="A46" t="s">
        <v>509</v>
      </c>
      <c r="B46" t="s">
        <v>510</v>
      </c>
      <c r="C46" t="s">
        <v>511</v>
      </c>
      <c r="D46" t="s">
        <v>563</v>
      </c>
      <c r="E46" t="s">
        <v>375</v>
      </c>
      <c r="F46" t="str">
        <f>VLOOKUP(NR33.SUPERVISOR[[#This Row],[NOME]],'CADASTRO'!A:K,5,0)</f>
        <v>OPERADOR INDUSTRIAL II</v>
      </c>
      <c r="G46" s="8">
        <v>45778</v>
      </c>
      <c r="H46" s="38">
        <v>365</v>
      </c>
      <c r="I4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IF((G46+H46)&gt;(TODAY()),"NO PRAZO", "VENCIDO")))),"N.A.")</f>
        <v>HISTORICO</v>
      </c>
      <c r="J46" s="14">
        <f>NR33.SUPERVISOR[[#This Row],[TREINADO EM]]+NR33.SUPERVISOR[[#This Row],[VALIDADE]]</f>
        <v>46143</v>
      </c>
      <c r="K46">
        <v>8</v>
      </c>
      <c r="L46" t="s">
        <v>5</v>
      </c>
      <c r="M46" t="str">
        <f>VLOOKUP(NR33.SUPERVISOR[[#This Row],[NOME]],'CADASTRO'!A:K,6,0)</f>
        <v>ATIVO</v>
      </c>
    </row>
    <row r="47" spans="1:13">
      <c r="A47" t="s">
        <v>509</v>
      </c>
      <c r="B47" t="s">
        <v>510</v>
      </c>
      <c r="C47" t="s">
        <v>511</v>
      </c>
      <c r="D47" t="s">
        <v>563</v>
      </c>
      <c r="E47" t="s">
        <v>375</v>
      </c>
      <c r="F47" t="str">
        <f>VLOOKUP(NR33.SUPERVISOR[[#This Row],[NOME]],'CADASTRO'!A:K,5,0)</f>
        <v>OPERADOR INDUSTRIAL II</v>
      </c>
      <c r="G47" s="8">
        <v>46141</v>
      </c>
      <c r="H47" s="38">
        <v>365</v>
      </c>
      <c r="I4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IF((G47+H47)&gt;(TODAY()),"NO PRAZO", "VENCIDO")))),"N.A.")</f>
        <v>NO PRAZO</v>
      </c>
      <c r="J47" s="14">
        <f>NR33.SUPERVISOR[[#This Row],[TREINADO EM]]+NR33.SUPERVISOR[[#This Row],[VALIDADE]]</f>
        <v>46506</v>
      </c>
      <c r="K47">
        <v>10</v>
      </c>
      <c r="L47" t="s">
        <v>3</v>
      </c>
      <c r="M47" t="str">
        <f>VLOOKUP(NR33.SUPERVISOR[[#This Row],[NOME]],'CADASTRO'!A:K,6,0)</f>
        <v>ATIVO</v>
      </c>
    </row>
    <row r="48" spans="1:13">
      <c r="A48" t="s">
        <v>509</v>
      </c>
      <c r="B48" t="s">
        <v>510</v>
      </c>
      <c r="C48" t="s">
        <v>542</v>
      </c>
      <c r="D48" t="s">
        <v>563</v>
      </c>
      <c r="E48" t="s">
        <v>380</v>
      </c>
      <c r="F48" t="str">
        <f>VLOOKUP(NR33.SUPERVISOR[[#This Row],[NOME]],'CADASTRO'!A:K,5,0)</f>
        <v>TECNICO ELETRONICO I</v>
      </c>
      <c r="G48" s="8">
        <v>46000</v>
      </c>
      <c r="H48" s="38">
        <v>365</v>
      </c>
      <c r="I4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IF((G48+H48)&gt;(TODAY()),"NO PRAZO", "VENCIDO")))),"N.A.")</f>
        <v>NO PRAZO</v>
      </c>
      <c r="J48" s="14">
        <f>NR33.SUPERVISOR[[#This Row],[TREINADO EM]]+NR33.SUPERVISOR[[#This Row],[VALIDADE]]</f>
        <v>46365</v>
      </c>
      <c r="K48">
        <v>20</v>
      </c>
      <c r="L48" t="s">
        <v>3</v>
      </c>
      <c r="M48" t="str">
        <f>VLOOKUP(NR33.SUPERVISOR[[#This Row],[NOME]],'CADASTRO'!A:K,6,0)</f>
        <v>ATIVO</v>
      </c>
    </row>
    <row r="49" spans="1:13">
      <c r="A49" t="s">
        <v>509</v>
      </c>
      <c r="B49" t="s">
        <v>513</v>
      </c>
      <c r="C49" t="s">
        <v>515</v>
      </c>
      <c r="D49" t="s">
        <v>563</v>
      </c>
      <c r="E49" t="s">
        <v>381</v>
      </c>
      <c r="F49" t="str">
        <f>VLOOKUP(NR33.SUPERVISOR[[#This Row],[NOME]],'CADASTRO'!A:K,5,0)</f>
        <v>TECNICO SEGURANCA TRABALHO</v>
      </c>
      <c r="G49" s="8">
        <v>44715</v>
      </c>
      <c r="H49" s="38">
        <v>365</v>
      </c>
      <c r="I4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IF((G49+H49)&gt;(TODAY()),"NO PRAZO", "VENCIDO")))),"N.A.")</f>
        <v>HISTORICO</v>
      </c>
      <c r="J49" s="14">
        <f>NR33.SUPERVISOR[[#This Row],[TREINADO EM]]+NR33.SUPERVISOR[[#This Row],[VALIDADE]]</f>
        <v>45080</v>
      </c>
      <c r="K49">
        <v>40</v>
      </c>
      <c r="L49" t="s">
        <v>5</v>
      </c>
      <c r="M49" t="str">
        <f>VLOOKUP(NR33.SUPERVISOR[[#This Row],[NOME]],'CADASTRO'!A:K,6,0)</f>
        <v>ATIVO</v>
      </c>
    </row>
    <row r="50" spans="1:13">
      <c r="A50" t="s">
        <v>509</v>
      </c>
      <c r="B50" t="s">
        <v>513</v>
      </c>
      <c r="C50" t="s">
        <v>515</v>
      </c>
      <c r="D50" t="s">
        <v>563</v>
      </c>
      <c r="E50" t="s">
        <v>381</v>
      </c>
      <c r="F50" t="str">
        <f>VLOOKUP(NR33.SUPERVISOR[[#This Row],[NOME]],'CADASTRO'!A:K,5,0)</f>
        <v>TECNICO SEGURANCA TRABALHO</v>
      </c>
      <c r="G50" s="26">
        <v>45240</v>
      </c>
      <c r="H50" s="38">
        <v>365</v>
      </c>
      <c r="I5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IF((G50+H50)&gt;(TODAY()),"NO PRAZO", "VENCIDO")))),"N.A.")</f>
        <v>N.A.</v>
      </c>
      <c r="J50" s="14">
        <f>NR33.SUPERVISOR[[#This Row],[TREINADO EM]]+NR33.SUPERVISOR[[#This Row],[VALIDADE]]</f>
        <v>45605</v>
      </c>
      <c r="K50">
        <v>8</v>
      </c>
      <c r="L50" t="s">
        <v>1</v>
      </c>
      <c r="M50" t="str">
        <f>VLOOKUP(NR33.SUPERVISOR[[#This Row],[NOME]],'CADASTRO'!A:K,6,0)</f>
        <v>ATIVO</v>
      </c>
    </row>
    <row r="51" spans="1:13">
      <c r="A51" t="s">
        <v>509</v>
      </c>
      <c r="B51" t="s">
        <v>513</v>
      </c>
      <c r="C51" t="s">
        <v>515</v>
      </c>
      <c r="D51" t="s">
        <v>563</v>
      </c>
      <c r="E51" t="s">
        <v>258</v>
      </c>
      <c r="F51" t="str">
        <f>VLOOKUP(NR33.SUPERVISOR[[#This Row],[NOME]],'CADASTRO'!A:K,5,0)</f>
        <v>ENGENHEIRO PROJETOS PL</v>
      </c>
      <c r="G51" s="8">
        <v>43266</v>
      </c>
      <c r="H51" s="38">
        <v>365</v>
      </c>
      <c r="I5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IF((G51+H51)&gt;(TODAY()),"NO PRAZO", "VENCIDO")))),"N.A.")</f>
        <v>N.A.</v>
      </c>
      <c r="J51" s="14">
        <f>NR33.SUPERVISOR[[#This Row],[TREINADO EM]]+NR33.SUPERVISOR[[#This Row],[VALIDADE]]</f>
        <v>43631</v>
      </c>
      <c r="K51">
        <v>40</v>
      </c>
      <c r="L51" t="s">
        <v>1</v>
      </c>
      <c r="M51" t="str">
        <f>VLOOKUP(NR33.SUPERVISOR[[#This Row],[NOME]],'CADASTRO'!A:K,6,0)</f>
        <v>DESLIGADO</v>
      </c>
    </row>
    <row r="52" spans="1:13">
      <c r="A52" t="s">
        <v>509</v>
      </c>
      <c r="B52" t="s">
        <v>513</v>
      </c>
      <c r="C52" t="s">
        <v>515</v>
      </c>
      <c r="D52" t="s">
        <v>563</v>
      </c>
      <c r="E52" t="s">
        <v>274</v>
      </c>
      <c r="F52" t="str">
        <f>VLOOKUP(NR33.SUPERVISOR[[#This Row],[NOME]],'CADASTRO'!A:K,5,0)</f>
        <v>OPERADOR INDUSTRIAL III</v>
      </c>
      <c r="G52" s="8">
        <v>44484</v>
      </c>
      <c r="H52" s="38">
        <v>365</v>
      </c>
      <c r="I5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IF((G52+H52)&gt;(TODAY()),"NO PRAZO", "VENCIDO")))),"N.A.")</f>
        <v>N.A.</v>
      </c>
      <c r="J52" s="14">
        <f>NR33.SUPERVISOR[[#This Row],[TREINADO EM]]+NR33.SUPERVISOR[[#This Row],[VALIDADE]]</f>
        <v>44849</v>
      </c>
      <c r="K52">
        <v>40</v>
      </c>
      <c r="L52" t="s">
        <v>5</v>
      </c>
      <c r="M52" t="str">
        <f>VLOOKUP(NR33.SUPERVISOR[[#This Row],[NOME]],'CADASTRO'!A:K,6,0)</f>
        <v>DESLIGADO</v>
      </c>
    </row>
    <row r="53" spans="1:13">
      <c r="A53" t="s">
        <v>509</v>
      </c>
      <c r="B53" t="s">
        <v>513</v>
      </c>
      <c r="C53" t="s">
        <v>543</v>
      </c>
      <c r="D53" t="s">
        <v>563</v>
      </c>
      <c r="E53" t="s">
        <v>274</v>
      </c>
      <c r="F53" t="str">
        <f>VLOOKUP(NR33.SUPERVISOR[[#This Row],[NOME]],'CADASTRO'!A:K,5,0)</f>
        <v>OPERADOR INDUSTRIAL III</v>
      </c>
      <c r="G53" s="8">
        <v>44865</v>
      </c>
      <c r="H53" s="38">
        <v>365</v>
      </c>
      <c r="I5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IF((G53+H53)&gt;(TODAY()),"NO PRAZO", "VENCIDO")))),"N.A.")</f>
        <v>N.A.</v>
      </c>
      <c r="J53" s="14">
        <f>NR33.SUPERVISOR[[#This Row],[TREINADO EM]]+NR33.SUPERVISOR[[#This Row],[VALIDADE]]</f>
        <v>45230</v>
      </c>
      <c r="K53">
        <v>8</v>
      </c>
      <c r="L53" t="s">
        <v>3</v>
      </c>
      <c r="M53" t="str">
        <f>VLOOKUP(NR33.SUPERVISOR[[#This Row],[NOME]],'CADASTRO'!A:K,6,0)</f>
        <v>DESLIGADO</v>
      </c>
    </row>
    <row r="54" spans="1:13">
      <c r="A54" t="s">
        <v>509</v>
      </c>
      <c r="B54" t="s">
        <v>513</v>
      </c>
      <c r="C54" t="s">
        <v>543</v>
      </c>
      <c r="D54" t="s">
        <v>563</v>
      </c>
      <c r="E54" t="s">
        <v>383</v>
      </c>
      <c r="F54" t="str">
        <f>VLOOKUP(NR33.SUPERVISOR[[#This Row],[NOME]],'CADASTRO'!A:K,5,0)</f>
        <v>TECNICO AUTOMACAO</v>
      </c>
      <c r="G54" s="8">
        <v>44865</v>
      </c>
      <c r="H54" s="38">
        <v>365</v>
      </c>
      <c r="I5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IF((G54+H54)&gt;(TODAY()),"NO PRAZO", "VENCIDO")))),"N.A.")</f>
        <v>HISTORICO</v>
      </c>
      <c r="J54" s="14">
        <f>NR33.SUPERVISOR[[#This Row],[TREINADO EM]]+NR33.SUPERVISOR[[#This Row],[VALIDADE]]</f>
        <v>45230</v>
      </c>
      <c r="K54">
        <v>40</v>
      </c>
      <c r="L54" t="s">
        <v>5</v>
      </c>
      <c r="M54" t="str">
        <f>VLOOKUP(NR33.SUPERVISOR[[#This Row],[NOME]],'CADASTRO'!A:K,6,0)</f>
        <v>ATIVO</v>
      </c>
    </row>
    <row r="55" spans="1:13">
      <c r="A55" t="s">
        <v>509</v>
      </c>
      <c r="B55" t="s">
        <v>513</v>
      </c>
      <c r="C55" t="s">
        <v>543</v>
      </c>
      <c r="D55" t="s">
        <v>563</v>
      </c>
      <c r="E55" t="s">
        <v>383</v>
      </c>
      <c r="F55" t="str">
        <f>VLOOKUP(NR33.SUPERVISOR[[#This Row],[NOME]],'CADASTRO'!A:K,5,0)</f>
        <v>TECNICO AUTOMACAO</v>
      </c>
      <c r="G55" s="8">
        <v>45197</v>
      </c>
      <c r="H55" s="38">
        <v>365</v>
      </c>
      <c r="I5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IF((G55+H55)&gt;(TODAY()),"NO PRAZO", "VENCIDO")))),"N.A.")</f>
        <v>HISTORICO</v>
      </c>
      <c r="J55" s="14">
        <f>NR33.SUPERVISOR[[#This Row],[TREINADO EM]]+NR33.SUPERVISOR[[#This Row],[VALIDADE]]</f>
        <v>45562</v>
      </c>
      <c r="K55">
        <v>8</v>
      </c>
      <c r="L55" t="s">
        <v>5</v>
      </c>
      <c r="M55" t="str">
        <f>VLOOKUP(NR33.SUPERVISOR[[#This Row],[NOME]],'CADASTRO'!A:K,6,0)</f>
        <v>ATIVO</v>
      </c>
    </row>
    <row r="56" spans="1:13">
      <c r="A56" t="s">
        <v>509</v>
      </c>
      <c r="B56" t="s">
        <v>510</v>
      </c>
      <c r="C56" t="s">
        <v>549</v>
      </c>
      <c r="D56" t="s">
        <v>563</v>
      </c>
      <c r="E56" t="s">
        <v>383</v>
      </c>
      <c r="F56" t="str">
        <f>VLOOKUP(NR33.SUPERVISOR[[#This Row],[NOME]],'CADASTRO'!A:K,5,0)</f>
        <v>TECNICO AUTOMACAO</v>
      </c>
      <c r="G56" s="8">
        <v>45687</v>
      </c>
      <c r="H56" s="38">
        <v>365</v>
      </c>
      <c r="I5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IF((G56+H56)&gt;(TODAY()),"NO PRAZO", "VENCIDO")))),"N.A.")</f>
        <v>VENCIDO</v>
      </c>
      <c r="J56" s="14">
        <f>NR33.SUPERVISOR[[#This Row],[TREINADO EM]]+NR33.SUPERVISOR[[#This Row],[VALIDADE]]</f>
        <v>46052</v>
      </c>
      <c r="K56">
        <v>8</v>
      </c>
      <c r="L56" t="s">
        <v>3</v>
      </c>
      <c r="M56" t="str">
        <f>VLOOKUP(NR33.SUPERVISOR[[#This Row],[NOME]],'CADASTRO'!A:K,6,0)</f>
        <v>ATIVO</v>
      </c>
    </row>
    <row r="57" spans="1:13">
      <c r="A57" t="s">
        <v>509</v>
      </c>
      <c r="B57" t="s">
        <v>510</v>
      </c>
      <c r="C57" t="s">
        <v>511</v>
      </c>
      <c r="D57" t="s">
        <v>563</v>
      </c>
      <c r="E57" t="s">
        <v>386</v>
      </c>
      <c r="F57" t="str">
        <f>VLOOKUP(NR33.SUPERVISOR[[#This Row],[NOME]],'CADASTRO'!A:K,5,0)</f>
        <v>OPERADOR INDUSTRIAL II</v>
      </c>
      <c r="G57" s="8">
        <v>45993</v>
      </c>
      <c r="H57" s="38">
        <v>365</v>
      </c>
      <c r="I5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IF((G57+H57)&gt;(TODAY()),"NO PRAZO", "VENCIDO")))),"N.A.")</f>
        <v>NO PRAZO</v>
      </c>
      <c r="J57" s="14">
        <f>NR33.SUPERVISOR[[#This Row],[TREINADO EM]]+NR33.SUPERVISOR[[#This Row],[VALIDADE]]</f>
        <v>46358</v>
      </c>
      <c r="K57">
        <v>40</v>
      </c>
      <c r="L57" t="s">
        <v>3</v>
      </c>
      <c r="M57" t="str">
        <f>VLOOKUP(NR33.SUPERVISOR[[#This Row],[NOME]],'CADASTRO'!A:K,6,0)</f>
        <v>ATIVO</v>
      </c>
    </row>
    <row r="58" spans="1:13">
      <c r="A58" t="s">
        <v>509</v>
      </c>
      <c r="B58" t="s">
        <v>510</v>
      </c>
      <c r="C58" t="s">
        <v>542</v>
      </c>
      <c r="D58" t="s">
        <v>563</v>
      </c>
      <c r="E58" t="s">
        <v>390</v>
      </c>
      <c r="F58" t="str">
        <f>VLOOKUP(NR33.SUPERVISOR[[#This Row],[NOME]],'CADASTRO'!A:K,5,0)</f>
        <v>TECNICO ELETRONICO II</v>
      </c>
      <c r="G58" s="8">
        <v>46000</v>
      </c>
      <c r="H58" s="38">
        <v>365</v>
      </c>
      <c r="I5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IF((G58+H58)&gt;(TODAY()),"NO PRAZO", "VENCIDO")))),"N.A.")</f>
        <v>NO PRAZO</v>
      </c>
      <c r="J58" s="14">
        <f>NR33.SUPERVISOR[[#This Row],[TREINADO EM]]+NR33.SUPERVISOR[[#This Row],[VALIDADE]]</f>
        <v>46365</v>
      </c>
      <c r="K58">
        <v>20</v>
      </c>
      <c r="L58" t="s">
        <v>3</v>
      </c>
      <c r="M58" t="str">
        <f>VLOOKUP(NR33.SUPERVISOR[[#This Row],[NOME]],'CADASTRO'!A:K,6,0)</f>
        <v>ATIVO</v>
      </c>
    </row>
    <row r="59" spans="1:13">
      <c r="A59" t="s">
        <v>509</v>
      </c>
      <c r="B59" t="s">
        <v>513</v>
      </c>
      <c r="C59" t="s">
        <v>515</v>
      </c>
      <c r="D59" t="s">
        <v>563</v>
      </c>
      <c r="E59" t="s">
        <v>291</v>
      </c>
      <c r="F59" t="str">
        <f>VLOOKUP(NR33.SUPERVISOR[[#This Row],[NOME]],'CADASTRO'!A:K,5,0)</f>
        <v>OPERADOR INDUSTRIAL III</v>
      </c>
      <c r="G59" s="8">
        <v>44547</v>
      </c>
      <c r="H59" s="38">
        <v>365</v>
      </c>
      <c r="I5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IF((G59+H59)&gt;(TODAY()),"NO PRAZO", "VENCIDO")))),"N.A.")</f>
        <v>N.A.</v>
      </c>
      <c r="J59" s="14">
        <f>NR33.SUPERVISOR[[#This Row],[TREINADO EM]]+NR33.SUPERVISOR[[#This Row],[VALIDADE]]</f>
        <v>44912</v>
      </c>
      <c r="K59">
        <v>40</v>
      </c>
      <c r="L59" t="s">
        <v>5</v>
      </c>
      <c r="M59" t="str">
        <f>VLOOKUP(NR33.SUPERVISOR[[#This Row],[NOME]],'CADASTRO'!A:K,6,0)</f>
        <v>DESLIGADO</v>
      </c>
    </row>
    <row r="60" spans="1:13">
      <c r="A60" t="s">
        <v>509</v>
      </c>
      <c r="B60" t="s">
        <v>513</v>
      </c>
      <c r="C60" t="s">
        <v>515</v>
      </c>
      <c r="D60" t="s">
        <v>563</v>
      </c>
      <c r="E60" t="s">
        <v>291</v>
      </c>
      <c r="F60" t="str">
        <f>VLOOKUP(NR33.SUPERVISOR[[#This Row],[NOME]],'CADASTRO'!A:K,5,0)</f>
        <v>OPERADOR INDUSTRIAL III</v>
      </c>
      <c r="G60" s="26">
        <v>44930</v>
      </c>
      <c r="H60" s="38">
        <v>365</v>
      </c>
      <c r="I6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IF((G60+H60)&gt;(TODAY()),"NO PRAZO", "VENCIDO")))),"N.A.")</f>
        <v>N.A.</v>
      </c>
      <c r="J60" s="14">
        <f>NR33.SUPERVISOR[[#This Row],[TREINADO EM]]+NR33.SUPERVISOR[[#This Row],[VALIDADE]]</f>
        <v>45295</v>
      </c>
      <c r="K60">
        <v>8</v>
      </c>
      <c r="L60" t="s">
        <v>5</v>
      </c>
      <c r="M60" t="str">
        <f>VLOOKUP(NR33.SUPERVISOR[[#This Row],[NOME]],'CADASTRO'!A:K,6,0)</f>
        <v>DESLIGADO</v>
      </c>
    </row>
    <row r="61" spans="1:13">
      <c r="A61" t="s">
        <v>509</v>
      </c>
      <c r="B61" t="s">
        <v>510</v>
      </c>
      <c r="C61" t="s">
        <v>511</v>
      </c>
      <c r="D61" t="s">
        <v>563</v>
      </c>
      <c r="E61" t="s">
        <v>291</v>
      </c>
      <c r="F61" t="str">
        <f>VLOOKUP(NR33.SUPERVISOR[[#This Row],[NOME]],'CADASTRO'!A:K,5,0)</f>
        <v>OPERADOR INDUSTRIAL III</v>
      </c>
      <c r="G61" s="26">
        <v>45321</v>
      </c>
      <c r="H61" s="38">
        <v>365</v>
      </c>
      <c r="I61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IF((G61+H61)&gt;(TODAY()),"NO PRAZO", "VENCIDO")))),"N.A.")</f>
        <v>N.A.</v>
      </c>
      <c r="J61" s="14">
        <f>NR33.SUPERVISOR[[#This Row],[TREINADO EM]]+NR33.SUPERVISOR[[#This Row],[VALIDADE]]</f>
        <v>45686</v>
      </c>
      <c r="K61">
        <v>8</v>
      </c>
      <c r="L61" t="s">
        <v>3</v>
      </c>
      <c r="M61" t="str">
        <f>VLOOKUP(NR33.SUPERVISOR[[#This Row],[NOME]],'CADASTRO'!A:K,6,0)</f>
        <v>DESLIGADO</v>
      </c>
    </row>
    <row r="62" spans="1:13">
      <c r="A62" t="s">
        <v>509</v>
      </c>
      <c r="B62" t="s">
        <v>510</v>
      </c>
      <c r="C62" t="s">
        <v>511</v>
      </c>
      <c r="D62" t="s">
        <v>563</v>
      </c>
      <c r="E62" t="s">
        <v>394</v>
      </c>
      <c r="F62" t="str">
        <f>VLOOKUP(NR33.SUPERVISOR[[#This Row],[NOME]],'CADASTRO'!A:K,5,0)</f>
        <v>OPERADOR INDUSTRIAL I</v>
      </c>
      <c r="G62" s="26">
        <v>46141</v>
      </c>
      <c r="H62" s="38">
        <v>365</v>
      </c>
      <c r="I62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IF((G62+H62)&gt;(TODAY()),"NO PRAZO", "VENCIDO")))),"N.A.")</f>
        <v>NO PRAZO</v>
      </c>
      <c r="J62" s="14">
        <f>NR33.SUPERVISOR[[#This Row],[TREINADO EM]]+NR33.SUPERVISOR[[#This Row],[VALIDADE]]</f>
        <v>46506</v>
      </c>
      <c r="K62">
        <v>20</v>
      </c>
      <c r="L62" t="s">
        <v>3</v>
      </c>
      <c r="M62" t="str">
        <f>VLOOKUP(NR33.SUPERVISOR[[#This Row],[NOME]],'CADASTRO'!A:K,6,0)</f>
        <v>ATIVO</v>
      </c>
    </row>
    <row r="63" spans="1:13">
      <c r="A63" t="s">
        <v>509</v>
      </c>
      <c r="B63" t="s">
        <v>513</v>
      </c>
      <c r="C63" t="s">
        <v>543</v>
      </c>
      <c r="D63" t="s">
        <v>563</v>
      </c>
      <c r="E63" t="s">
        <v>296</v>
      </c>
      <c r="F63" t="str">
        <f>VLOOKUP(NR33.SUPERVISOR[[#This Row],[NOME]],'CADASTRO'!A:K,5,0)</f>
        <v>TECNICO ELETRONICO II</v>
      </c>
      <c r="G63" s="26">
        <v>44901</v>
      </c>
      <c r="H63" s="38">
        <v>365</v>
      </c>
      <c r="I6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IF((G63+H63)&gt;(TODAY()),"NO PRAZO", "VENCIDO")))),"N.A.")</f>
        <v>N.A.</v>
      </c>
      <c r="J63" s="14">
        <f>NR33.SUPERVISOR[[#This Row],[TREINADO EM]]+NR33.SUPERVISOR[[#This Row],[VALIDADE]]</f>
        <v>45266</v>
      </c>
      <c r="K63">
        <v>40</v>
      </c>
      <c r="L63" t="s">
        <v>5</v>
      </c>
      <c r="M63" t="str">
        <f>VLOOKUP(NR33.SUPERVISOR[[#This Row],[NOME]],'CADASTRO'!A:K,6,0)</f>
        <v>DESLIGADO</v>
      </c>
    </row>
    <row r="64" spans="1:13">
      <c r="A64" t="s">
        <v>509</v>
      </c>
      <c r="B64" t="s">
        <v>513</v>
      </c>
      <c r="C64" t="s">
        <v>543</v>
      </c>
      <c r="D64" t="s">
        <v>563</v>
      </c>
      <c r="E64" t="s">
        <v>296</v>
      </c>
      <c r="F64" t="str">
        <f>VLOOKUP(NR33.SUPERVISOR[[#This Row],[NOME]],'CADASTRO'!A:K,5,0)</f>
        <v>TECNICO ELETRONICO II</v>
      </c>
      <c r="G64" s="26">
        <v>45278</v>
      </c>
      <c r="H64" s="38">
        <v>365</v>
      </c>
      <c r="I6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IF((G64+H64)&gt;(TODAY()),"NO PRAZO", "VENCIDO")))),"N.A.")</f>
        <v>N.A.</v>
      </c>
      <c r="J64" s="14">
        <f>NR33.SUPERVISOR[[#This Row],[TREINADO EM]]+NR33.SUPERVISOR[[#This Row],[VALIDADE]]</f>
        <v>45643</v>
      </c>
      <c r="K64">
        <v>8</v>
      </c>
      <c r="L64" t="s">
        <v>5</v>
      </c>
      <c r="M64" t="str">
        <f>VLOOKUP(NR33.SUPERVISOR[[#This Row],[NOME]],'CADASTRO'!A:K,6,0)</f>
        <v>DESLIGADO</v>
      </c>
    </row>
    <row r="65" spans="1:13">
      <c r="A65" t="s">
        <v>509</v>
      </c>
      <c r="B65" t="s">
        <v>510</v>
      </c>
      <c r="C65" t="s">
        <v>511</v>
      </c>
      <c r="D65" t="s">
        <v>563</v>
      </c>
      <c r="E65" t="s">
        <v>296</v>
      </c>
      <c r="F65" t="str">
        <f>VLOOKUP(NR33.SUPERVISOR[[#This Row],[NOME]],'CADASTRO'!A:K,5,0)</f>
        <v>TECNICO ELETRONICO II</v>
      </c>
      <c r="G65" s="26">
        <v>45572</v>
      </c>
      <c r="H65" s="38">
        <v>365</v>
      </c>
      <c r="I6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IF((G65+H65)&gt;(TODAY()),"NO PRAZO", "VENCIDO")))),"N.A.")</f>
        <v>N.A.</v>
      </c>
      <c r="J65" s="14">
        <f>NR33.SUPERVISOR[[#This Row],[TREINADO EM]]+NR33.SUPERVISOR[[#This Row],[VALIDADE]]</f>
        <v>45937</v>
      </c>
      <c r="K65">
        <v>8</v>
      </c>
      <c r="L65" t="s">
        <v>5</v>
      </c>
      <c r="M65" t="str">
        <f>VLOOKUP(NR33.SUPERVISOR[[#This Row],[NOME]],'CADASTRO'!A:K,6,0)</f>
        <v>DESLIGADO</v>
      </c>
    </row>
    <row r="66" spans="1:13">
      <c r="A66" t="s">
        <v>509</v>
      </c>
      <c r="B66" t="s">
        <v>510</v>
      </c>
      <c r="C66" t="s">
        <v>511</v>
      </c>
      <c r="D66" t="s">
        <v>563</v>
      </c>
      <c r="E66" t="s">
        <v>296</v>
      </c>
      <c r="F66" t="str">
        <f>VLOOKUP(NR33.SUPERVISOR[[#This Row],[NOME]],'CADASTRO'!A:K,5,0)</f>
        <v>TECNICO ELETRONICO II</v>
      </c>
      <c r="G66" s="26">
        <v>45952</v>
      </c>
      <c r="H66" s="38">
        <v>365</v>
      </c>
      <c r="I6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IF((G66+H66)&gt;(TODAY()),"NO PRAZO", "VENCIDO")))),"N.A.")</f>
        <v>N.A.</v>
      </c>
      <c r="J66" s="14">
        <f>NR33.SUPERVISOR[[#This Row],[TREINADO EM]]+NR33.SUPERVISOR[[#This Row],[VALIDADE]]</f>
        <v>46317</v>
      </c>
      <c r="K66">
        <v>8</v>
      </c>
      <c r="L66" t="s">
        <v>3</v>
      </c>
      <c r="M66" t="str">
        <f>VLOOKUP(NR33.SUPERVISOR[[#This Row],[NOME]],'CADASTRO'!A:K,6,0)</f>
        <v>DESLIGADO</v>
      </c>
    </row>
    <row r="67" spans="1:13">
      <c r="A67" t="s">
        <v>509</v>
      </c>
      <c r="B67" t="s">
        <v>513</v>
      </c>
      <c r="C67" t="s">
        <v>543</v>
      </c>
      <c r="D67" t="s">
        <v>563</v>
      </c>
      <c r="E67" t="s">
        <v>160</v>
      </c>
      <c r="F67" t="str">
        <f>VLOOKUP(NR33.SUPERVISOR[[#This Row],[NOME]],'CADASTRO'!A:K,5,0)</f>
        <v>TECNICO ELETRONICO II</v>
      </c>
      <c r="G67" s="26">
        <v>44865</v>
      </c>
      <c r="H67" s="38">
        <v>365</v>
      </c>
      <c r="I6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IF((G67+H67)&gt;(TODAY()),"NO PRAZO", "VENCIDO")))),"N.A.")</f>
        <v>N.A.</v>
      </c>
      <c r="J67" s="14">
        <f>NR33.SUPERVISOR[[#This Row],[TREINADO EM]]+NR33.SUPERVISOR[[#This Row],[VALIDADE]]</f>
        <v>45230</v>
      </c>
      <c r="K67">
        <v>40</v>
      </c>
      <c r="L67" t="s">
        <v>5</v>
      </c>
      <c r="M67" t="str">
        <f>VLOOKUP(NR33.SUPERVISOR[[#This Row],[NOME]],'CADASTRO'!A:K,6,0)</f>
        <v>DESLIGADO</v>
      </c>
    </row>
    <row r="68" spans="1:13">
      <c r="A68" t="s">
        <v>509</v>
      </c>
      <c r="B68" t="s">
        <v>513</v>
      </c>
      <c r="C68" t="s">
        <v>543</v>
      </c>
      <c r="D68" t="s">
        <v>563</v>
      </c>
      <c r="E68" t="s">
        <v>160</v>
      </c>
      <c r="F68" t="str">
        <f>VLOOKUP(NR33.SUPERVISOR[[#This Row],[NOME]],'CADASTRO'!A:K,5,0)</f>
        <v>TECNICO ELETRONICO II</v>
      </c>
      <c r="G68" s="26">
        <v>45197</v>
      </c>
      <c r="H68" s="38">
        <v>365</v>
      </c>
      <c r="I6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IF((G68+H68)&gt;(TODAY()),"NO PRAZO", "VENCIDO")))),"N.A.")</f>
        <v>N.A.</v>
      </c>
      <c r="J68" s="14">
        <f>NR33.SUPERVISOR[[#This Row],[TREINADO EM]]+NR33.SUPERVISOR[[#This Row],[VALIDADE]]</f>
        <v>45562</v>
      </c>
      <c r="K68">
        <v>8</v>
      </c>
      <c r="L68" t="s">
        <v>5</v>
      </c>
      <c r="M68" t="str">
        <f>VLOOKUP(NR33.SUPERVISOR[[#This Row],[NOME]],'CADASTRO'!A:K,6,0)</f>
        <v>DESLIGADO</v>
      </c>
    </row>
    <row r="69" spans="1:13">
      <c r="A69" t="s">
        <v>509</v>
      </c>
      <c r="B69" t="s">
        <v>510</v>
      </c>
      <c r="C69" t="s">
        <v>549</v>
      </c>
      <c r="D69" t="s">
        <v>563</v>
      </c>
      <c r="E69" t="s">
        <v>160</v>
      </c>
      <c r="F69" t="str">
        <f>VLOOKUP(NR33.SUPERVISOR[[#This Row],[NOME]],'CADASTRO'!A:K,5,0)</f>
        <v>TECNICO ELETRONICO II</v>
      </c>
      <c r="G69" s="26">
        <v>45667</v>
      </c>
      <c r="H69" s="38">
        <v>365</v>
      </c>
      <c r="I6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IF((G69+H69)&gt;(TODAY()),"NO PRAZO", "VENCIDO")))),"N.A.")</f>
        <v>N.A.</v>
      </c>
      <c r="J69" s="14">
        <f>NR33.SUPERVISOR[[#This Row],[TREINADO EM]]+NR33.SUPERVISOR[[#This Row],[VALIDADE]]</f>
        <v>46032</v>
      </c>
      <c r="K69">
        <v>8</v>
      </c>
      <c r="L69" t="s">
        <v>5</v>
      </c>
      <c r="M69" t="str">
        <f>VLOOKUP(NR33.SUPERVISOR[[#This Row],[NOME]],'CADASTRO'!A:K,6,0)</f>
        <v>DESLIGADO</v>
      </c>
    </row>
    <row r="70" spans="1:13">
      <c r="A70" t="s">
        <v>509</v>
      </c>
      <c r="B70" t="s">
        <v>510</v>
      </c>
      <c r="C70" t="s">
        <v>511</v>
      </c>
      <c r="D70" t="s">
        <v>563</v>
      </c>
      <c r="E70" t="s">
        <v>160</v>
      </c>
      <c r="F70" t="str">
        <f>VLOOKUP(NR33.SUPERVISOR[[#This Row],[NOME]],'CADASTRO'!A:K,5,0)</f>
        <v>TECNICO ELETRONICO II</v>
      </c>
      <c r="G70" s="26">
        <v>45941</v>
      </c>
      <c r="H70" s="38">
        <v>365</v>
      </c>
      <c r="I7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IF((G70+H70)&gt;(TODAY()),"NO PRAZO", "VENCIDO")))),"N.A.")</f>
        <v>N.A.</v>
      </c>
      <c r="J70" s="14">
        <f>NR33.SUPERVISOR[[#This Row],[TREINADO EM]]+NR33.SUPERVISOR[[#This Row],[VALIDADE]]</f>
        <v>46306</v>
      </c>
      <c r="K70">
        <v>8</v>
      </c>
      <c r="L70" t="s">
        <v>3</v>
      </c>
      <c r="M70" t="str">
        <f>VLOOKUP(NR33.SUPERVISOR[[#This Row],[NOME]],'CADASTRO'!A:K,6,0)</f>
        <v>DESLIGADO</v>
      </c>
    </row>
    <row r="71" spans="1:13">
      <c r="A71" t="s">
        <v>509</v>
      </c>
      <c r="B71" t="s">
        <v>510</v>
      </c>
      <c r="C71" t="s">
        <v>511</v>
      </c>
      <c r="D71" t="s">
        <v>563</v>
      </c>
      <c r="E71" t="s">
        <v>399</v>
      </c>
      <c r="F71" t="str">
        <f>VLOOKUP(NR33.SUPERVISOR[[#This Row],[NOME]],'CADASTRO'!A:K,5,0)</f>
        <v>OPERADOR INDUSTRIAL III</v>
      </c>
      <c r="G71" s="26">
        <v>45993</v>
      </c>
      <c r="H71" s="38">
        <v>365</v>
      </c>
      <c r="I7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IF((G71+H71)&gt;(TODAY()),"NO PRAZO", "VENCIDO")))),"N.A.")</f>
        <v>N.A.</v>
      </c>
      <c r="J71" s="14">
        <f>NR33.SUPERVISOR[[#This Row],[TREINADO EM]]+NR33.SUPERVISOR[[#This Row],[VALIDADE]]</f>
        <v>46358</v>
      </c>
      <c r="K71">
        <v>40</v>
      </c>
      <c r="L71" t="s">
        <v>3</v>
      </c>
      <c r="M71" t="str">
        <f>VLOOKUP(NR33.SUPERVISOR[[#This Row],[NOME]],'CADASTRO'!A:K,6,0)</f>
        <v>DESLIGADO</v>
      </c>
    </row>
    <row r="72" spans="1:13">
      <c r="A72" t="s">
        <v>509</v>
      </c>
      <c r="B72" t="s">
        <v>513</v>
      </c>
      <c r="C72" t="s">
        <v>515</v>
      </c>
      <c r="D72" t="s">
        <v>563</v>
      </c>
      <c r="E72" t="s">
        <v>400</v>
      </c>
      <c r="F72" t="str">
        <f>VLOOKUP(NR33.SUPERVISOR[[#This Row],[NOME]],'CADASTRO'!A:K,5,0)</f>
        <v>TECNICO MECANICO III</v>
      </c>
      <c r="G72" s="26">
        <v>44344</v>
      </c>
      <c r="H72" s="38">
        <v>365</v>
      </c>
      <c r="I7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IF((G72+H72)&gt;(TODAY()),"NO PRAZO", "VENCIDO")))),"N.A.")</f>
        <v>HISTORICO</v>
      </c>
      <c r="J72" s="14">
        <f>NR33.SUPERVISOR[[#This Row],[TREINADO EM]]+NR33.SUPERVISOR[[#This Row],[VALIDADE]]</f>
        <v>44709</v>
      </c>
      <c r="K72">
        <v>8</v>
      </c>
      <c r="L72" t="s">
        <v>5</v>
      </c>
      <c r="M72" t="str">
        <f>VLOOKUP(NR33.SUPERVISOR[[#This Row],[NOME]],'CADASTRO'!A:K,6,0)</f>
        <v>ATIVO</v>
      </c>
    </row>
    <row r="73" spans="1:13">
      <c r="A73" t="s">
        <v>509</v>
      </c>
      <c r="B73" t="s">
        <v>513</v>
      </c>
      <c r="C73" t="s">
        <v>515</v>
      </c>
      <c r="D73" t="s">
        <v>563</v>
      </c>
      <c r="E73" t="s">
        <v>400</v>
      </c>
      <c r="F73" t="str">
        <f>VLOOKUP(NR33.SUPERVISOR[[#This Row],[NOME]],'CADASTRO'!A:K,5,0)</f>
        <v>TECNICO MECANICO III</v>
      </c>
      <c r="G73" s="26">
        <v>44714</v>
      </c>
      <c r="H73" s="38">
        <v>365</v>
      </c>
      <c r="I7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IF((G73+H73)&gt;(TODAY()),"NO PRAZO", "VENCIDO")))),"N.A.")</f>
        <v>HISTORICO</v>
      </c>
      <c r="J73" s="14">
        <f>NR33.SUPERVISOR[[#This Row],[TREINADO EM]]+NR33.SUPERVISOR[[#This Row],[VALIDADE]]</f>
        <v>45079</v>
      </c>
      <c r="K73">
        <v>8</v>
      </c>
      <c r="L73" t="s">
        <v>5</v>
      </c>
      <c r="M73" t="str">
        <f>VLOOKUP(NR33.SUPERVISOR[[#This Row],[NOME]],'CADASTRO'!A:K,6,0)</f>
        <v>ATIVO</v>
      </c>
    </row>
    <row r="74" spans="1:13">
      <c r="A74" t="s">
        <v>509</v>
      </c>
      <c r="B74" t="s">
        <v>513</v>
      </c>
      <c r="C74" t="s">
        <v>543</v>
      </c>
      <c r="D74" t="s">
        <v>563</v>
      </c>
      <c r="E74" t="s">
        <v>400</v>
      </c>
      <c r="F74" t="str">
        <f>VLOOKUP(NR33.SUPERVISOR[[#This Row],[NOME]],'CADASTRO'!A:K,5,0)</f>
        <v>TECNICO MECANICO III</v>
      </c>
      <c r="G74" s="26">
        <v>45070</v>
      </c>
      <c r="H74" s="38">
        <v>365</v>
      </c>
      <c r="I7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IF((G74+H74)&gt;(TODAY()),"NO PRAZO", "VENCIDO")))),"N.A.")</f>
        <v>HISTORICO</v>
      </c>
      <c r="J74" s="14">
        <f>NR33.SUPERVISOR[[#This Row],[TREINADO EM]]+NR33.SUPERVISOR[[#This Row],[VALIDADE]]</f>
        <v>45435</v>
      </c>
      <c r="K74">
        <v>8</v>
      </c>
      <c r="L74" t="s">
        <v>5</v>
      </c>
      <c r="M74" t="str">
        <f>VLOOKUP(NR33.SUPERVISOR[[#This Row],[NOME]],'CADASTRO'!A:K,6,0)</f>
        <v>ATIVO</v>
      </c>
    </row>
    <row r="75" spans="1:13">
      <c r="A75" t="s">
        <v>509</v>
      </c>
      <c r="B75" t="s">
        <v>510</v>
      </c>
      <c r="C75" t="s">
        <v>511</v>
      </c>
      <c r="D75" t="s">
        <v>563</v>
      </c>
      <c r="E75" t="s">
        <v>400</v>
      </c>
      <c r="F75" t="str">
        <f>VLOOKUP(NR33.SUPERVISOR[[#This Row],[NOME]],'CADASTRO'!A:K,5,0)</f>
        <v>TECNICO MECANICO III</v>
      </c>
      <c r="G75" s="26">
        <v>45436</v>
      </c>
      <c r="H75" s="38">
        <v>365</v>
      </c>
      <c r="I7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IF((G75+H75)&gt;(TODAY()),"NO PRAZO", "VENCIDO")))),"N.A.")</f>
        <v>HISTORICO</v>
      </c>
      <c r="J75" s="14">
        <f>NR33.SUPERVISOR[[#This Row],[TREINADO EM]]+NR33.SUPERVISOR[[#This Row],[VALIDADE]]</f>
        <v>45801</v>
      </c>
      <c r="K75">
        <v>8</v>
      </c>
      <c r="L75" t="s">
        <v>5</v>
      </c>
      <c r="M75" t="str">
        <f>VLOOKUP(NR33.SUPERVISOR[[#This Row],[NOME]],'CADASTRO'!A:K,6,0)</f>
        <v>ATIVO</v>
      </c>
    </row>
    <row r="76" spans="1:13">
      <c r="A76" t="s">
        <v>509</v>
      </c>
      <c r="B76" t="s">
        <v>510</v>
      </c>
      <c r="C76" t="s">
        <v>511</v>
      </c>
      <c r="D76" t="s">
        <v>563</v>
      </c>
      <c r="E76" t="s">
        <v>400</v>
      </c>
      <c r="F76" t="str">
        <f>VLOOKUP(NR33.SUPERVISOR[[#This Row],[NOME]],'CADASTRO'!A:K,5,0)</f>
        <v>TECNICO MECANICO III</v>
      </c>
      <c r="G76" s="26">
        <v>45778</v>
      </c>
      <c r="H76" s="38">
        <v>365</v>
      </c>
      <c r="I7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IF((G76+H76)&gt;(TODAY()),"NO PRAZO", "VENCIDO")))),"N.A.")</f>
        <v>HISTORICO</v>
      </c>
      <c r="J76" s="14">
        <f>NR33.SUPERVISOR[[#This Row],[TREINADO EM]]+NR33.SUPERVISOR[[#This Row],[VALIDADE]]</f>
        <v>46143</v>
      </c>
      <c r="K76">
        <v>8</v>
      </c>
      <c r="L76" t="s">
        <v>5</v>
      </c>
      <c r="M76" t="str">
        <f>VLOOKUP(NR33.SUPERVISOR[[#This Row],[NOME]],'CADASTRO'!A:K,6,0)</f>
        <v>ATIVO</v>
      </c>
    </row>
    <row r="77" spans="1:13">
      <c r="A77" t="s">
        <v>509</v>
      </c>
      <c r="B77" t="s">
        <v>510</v>
      </c>
      <c r="C77" t="s">
        <v>511</v>
      </c>
      <c r="D77" t="s">
        <v>563</v>
      </c>
      <c r="E77" t="s">
        <v>400</v>
      </c>
      <c r="F77" t="str">
        <f>VLOOKUP(NR33.SUPERVISOR[[#This Row],[NOME]],'CADASTRO'!A:K,5,0)</f>
        <v>TECNICO MECANICO III</v>
      </c>
      <c r="G77" s="41">
        <v>46141</v>
      </c>
      <c r="H77" s="38">
        <v>365</v>
      </c>
      <c r="I77" s="3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IF((G77+H77)&gt;(TODAY()),"NO PRAZO", "VENCIDO")))),"N.A.")</f>
        <v>NO PRAZO</v>
      </c>
      <c r="J77" s="14">
        <f>NR33.SUPERVISOR[[#This Row],[TREINADO EM]]+NR33.SUPERVISOR[[#This Row],[VALIDADE]]</f>
        <v>46506</v>
      </c>
      <c r="K77">
        <v>10</v>
      </c>
      <c r="L77" t="s">
        <v>3</v>
      </c>
      <c r="M77" t="str">
        <f>VLOOKUP(NR33.SUPERVISOR[[#This Row],[NOME]],'CADASTRO'!A:K,6,0)</f>
        <v>ATIVO</v>
      </c>
    </row>
    <row r="78" spans="1:13">
      <c r="A78" t="s">
        <v>509</v>
      </c>
      <c r="B78" t="s">
        <v>513</v>
      </c>
      <c r="C78" t="s">
        <v>515</v>
      </c>
      <c r="D78" t="s">
        <v>563</v>
      </c>
      <c r="E78" t="s">
        <v>158</v>
      </c>
      <c r="F78" t="str">
        <f>VLOOKUP(NR33.SUPERVISOR[[#This Row],[NOME]],'CADASTRO'!A:K,5,0)</f>
        <v>OPERADOR INDUSTRIAL I</v>
      </c>
      <c r="G78" s="41">
        <v>44344</v>
      </c>
      <c r="H78" s="38">
        <v>365</v>
      </c>
      <c r="I78" s="3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IF((G78+H78)&gt;(TODAY()),"NO PRAZO", "VENCIDO")))),"N.A.")</f>
        <v>N.A.</v>
      </c>
      <c r="J78" s="14">
        <f>NR33.SUPERVISOR[[#This Row],[TREINADO EM]]+NR33.SUPERVISOR[[#This Row],[VALIDADE]]</f>
        <v>44709</v>
      </c>
      <c r="K78">
        <v>8</v>
      </c>
      <c r="L78" t="s">
        <v>1</v>
      </c>
      <c r="M78" t="str">
        <f>VLOOKUP(NR33.SUPERVISOR[[#This Row],[NOME]],'CADASTRO'!A:K,6,0)</f>
        <v>DESLIGADO</v>
      </c>
    </row>
    <row r="79" spans="1:13">
      <c r="A79" t="s">
        <v>509</v>
      </c>
      <c r="B79" t="s">
        <v>513</v>
      </c>
      <c r="C79" t="s">
        <v>515</v>
      </c>
      <c r="D79" t="s">
        <v>563</v>
      </c>
      <c r="E79" t="s">
        <v>401</v>
      </c>
      <c r="F79" t="str">
        <f>VLOOKUP(NR33.SUPERVISOR[[#This Row],[NOME]],'CADASTRO'!A:K,5,0)</f>
        <v>TECNICO MECANICO I</v>
      </c>
      <c r="G79" s="41">
        <v>44547</v>
      </c>
      <c r="H79" s="38">
        <v>365</v>
      </c>
      <c r="I79" s="3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IF((G79+H79)&gt;(TODAY()),"NO PRAZO", "VENCIDO")))),"N.A.")</f>
        <v>HISTORICO</v>
      </c>
      <c r="J79" s="14">
        <f>NR33.SUPERVISOR[[#This Row],[TREINADO EM]]+NR33.SUPERVISOR[[#This Row],[VALIDADE]]</f>
        <v>44912</v>
      </c>
      <c r="K79">
        <v>40</v>
      </c>
      <c r="L79" t="s">
        <v>5</v>
      </c>
      <c r="M79" t="str">
        <f>VLOOKUP(NR33.SUPERVISOR[[#This Row],[NOME]],'CADASTRO'!A:K,6,0)</f>
        <v>ATIVO</v>
      </c>
    </row>
    <row r="80" spans="1:13">
      <c r="A80" t="s">
        <v>509</v>
      </c>
      <c r="B80" t="s">
        <v>513</v>
      </c>
      <c r="C80" t="s">
        <v>515</v>
      </c>
      <c r="D80" t="s">
        <v>563</v>
      </c>
      <c r="E80" t="s">
        <v>401</v>
      </c>
      <c r="F80" t="str">
        <f>VLOOKUP(NR33.SUPERVISOR[[#This Row],[NOME]],'CADASTRO'!A:K,5,0)</f>
        <v>TECNICO MECANICO I</v>
      </c>
      <c r="G80" s="41">
        <v>44930</v>
      </c>
      <c r="H80" s="38">
        <v>365</v>
      </c>
      <c r="I80" s="3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IF((G80+H80)&gt;(TODAY()),"NO PRAZO", "VENCIDO")))),"N.A.")</f>
        <v>HISTORICO</v>
      </c>
      <c r="J80" s="14">
        <f>NR33.SUPERVISOR[[#This Row],[TREINADO EM]]+NR33.SUPERVISOR[[#This Row],[VALIDADE]]</f>
        <v>45295</v>
      </c>
      <c r="K80">
        <v>8</v>
      </c>
      <c r="L80" t="s">
        <v>5</v>
      </c>
      <c r="M80" t="str">
        <f>VLOOKUP(NR33.SUPERVISOR[[#This Row],[NOME]],'CADASTRO'!A:K,6,0)</f>
        <v>ATIVO</v>
      </c>
    </row>
    <row r="81" spans="1:13">
      <c r="A81" t="s">
        <v>509</v>
      </c>
      <c r="B81" t="s">
        <v>510</v>
      </c>
      <c r="C81" t="s">
        <v>511</v>
      </c>
      <c r="D81" t="s">
        <v>563</v>
      </c>
      <c r="E81" t="s">
        <v>401</v>
      </c>
      <c r="F81" t="str">
        <f>VLOOKUP(NR33.SUPERVISOR[[#This Row],[NOME]],'CADASTRO'!A:K,5,0)</f>
        <v>TECNICO MECANICO I</v>
      </c>
      <c r="G81" s="41">
        <v>45321</v>
      </c>
      <c r="H81" s="38">
        <v>365</v>
      </c>
      <c r="I81" s="3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IF((G81+H81)&gt;(TODAY()),"NO PRAZO", "VENCIDO")))),"N.A.")</f>
        <v>HISTORICO</v>
      </c>
      <c r="J81" s="14">
        <f>NR33.SUPERVISOR[[#This Row],[TREINADO EM]]+NR33.SUPERVISOR[[#This Row],[VALIDADE]]</f>
        <v>45686</v>
      </c>
      <c r="K81">
        <v>8</v>
      </c>
      <c r="L81" t="s">
        <v>5</v>
      </c>
      <c r="M81" t="str">
        <f>VLOOKUP(NR33.SUPERVISOR[[#This Row],[NOME]],'CADASTRO'!A:K,6,0)</f>
        <v>ATIVO</v>
      </c>
    </row>
    <row r="82" spans="1:13">
      <c r="A82" t="s">
        <v>509</v>
      </c>
      <c r="B82" t="s">
        <v>510</v>
      </c>
      <c r="C82" t="s">
        <v>549</v>
      </c>
      <c r="D82" t="s">
        <v>563</v>
      </c>
      <c r="E82" t="s">
        <v>401</v>
      </c>
      <c r="F82" t="str">
        <f>VLOOKUP(NR33.SUPERVISOR[[#This Row],[NOME]],'CADASTRO'!A:K,5,0)</f>
        <v>TECNICO MECANICO I</v>
      </c>
      <c r="G82" s="41">
        <v>45687</v>
      </c>
      <c r="H82" s="38">
        <v>365</v>
      </c>
      <c r="I82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IF((G82+H82)&gt;(TODAY()),"NO PRAZO", "VENCIDO")))),"N.A.")</f>
        <v>HISTORICO</v>
      </c>
      <c r="J82" s="14">
        <f>NR33.SUPERVISOR[[#This Row],[TREINADO EM]]+NR33.SUPERVISOR[[#This Row],[VALIDADE]]</f>
        <v>46052</v>
      </c>
      <c r="K82">
        <v>8</v>
      </c>
      <c r="L82" t="s">
        <v>5</v>
      </c>
      <c r="M82" t="str">
        <f>VLOOKUP(NR33.SUPERVISOR[[#This Row],[NOME]],'CADASTRO'!A:K,6,0)</f>
        <v>ATIVO</v>
      </c>
    </row>
    <row r="83" spans="1:13">
      <c r="A83" t="s">
        <v>509</v>
      </c>
      <c r="B83" t="s">
        <v>510</v>
      </c>
      <c r="C83" t="s">
        <v>511</v>
      </c>
      <c r="D83" t="s">
        <v>563</v>
      </c>
      <c r="E83" t="s">
        <v>401</v>
      </c>
      <c r="F83" t="str">
        <f>VLOOKUP(NR33.SUPERVISOR[[#This Row],[NOME]],'CADASTRO'!A:K,5,0)</f>
        <v>TECNICO MECANICO I</v>
      </c>
      <c r="G83" s="41">
        <v>46006</v>
      </c>
      <c r="H83" s="38">
        <v>365</v>
      </c>
      <c r="I83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IF((G83+H83)&gt;(TODAY()),"NO PRAZO", "VENCIDO")))),"N.A.")</f>
        <v>HISTORICO</v>
      </c>
      <c r="J83" s="14">
        <f>NR33.SUPERVISOR[[#This Row],[TREINADO EM]]+NR33.SUPERVISOR[[#This Row],[VALIDADE]]</f>
        <v>46371</v>
      </c>
      <c r="K83">
        <v>8</v>
      </c>
      <c r="L83" t="s">
        <v>5</v>
      </c>
      <c r="M83" t="str">
        <f>VLOOKUP(NR33.SUPERVISOR[[#This Row],[NOME]],'CADASTRO'!A:K,6,0)</f>
        <v>ATIVO</v>
      </c>
    </row>
    <row r="84" spans="1:13">
      <c r="A84" t="s">
        <v>509</v>
      </c>
      <c r="B84" t="s">
        <v>510</v>
      </c>
      <c r="C84" t="s">
        <v>511</v>
      </c>
      <c r="D84" t="s">
        <v>563</v>
      </c>
      <c r="E84" t="s">
        <v>401</v>
      </c>
      <c r="F84" t="str">
        <f>VLOOKUP(NR33.SUPERVISOR[[#This Row],[NOME]],'CADASTRO'!A:K,5,0)</f>
        <v>TECNICO MECANICO I</v>
      </c>
      <c r="G84" s="41">
        <v>46302</v>
      </c>
      <c r="H84" s="38">
        <v>365</v>
      </c>
      <c r="I84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IF((G84+H84)&gt;(TODAY()),"NO PRAZO", "VENCIDO")))),"N.A.")</f>
        <v>NO PRAZO</v>
      </c>
      <c r="J84" s="14">
        <f>NR33.SUPERVISOR[[#This Row],[TREINADO EM]]+NR33.SUPERVISOR[[#This Row],[VALIDADE]]</f>
        <v>46667</v>
      </c>
      <c r="K84">
        <v>8</v>
      </c>
      <c r="L84" t="s">
        <v>3</v>
      </c>
      <c r="M84" t="str">
        <f>VLOOKUP(NR33.SUPERVISOR[[#This Row],[NOME]],'CADASTRO'!A:K,6,0)</f>
        <v>ATIVO</v>
      </c>
    </row>
    <row r="85" spans="1:13">
      <c r="A85" t="s">
        <v>509</v>
      </c>
      <c r="B85" t="s">
        <v>510</v>
      </c>
      <c r="C85" t="s">
        <v>542</v>
      </c>
      <c r="D85" t="s">
        <v>563</v>
      </c>
      <c r="E85" t="s">
        <v>403</v>
      </c>
      <c r="F85" t="str">
        <f>VLOOKUP(NR33.SUPERVISOR[[#This Row],[NOME]],'CADASTRO'!A:K,5,0)</f>
        <v>OPERADOR INDUSTRIAL I</v>
      </c>
      <c r="G85" s="41">
        <v>46000</v>
      </c>
      <c r="H85" s="38">
        <v>365</v>
      </c>
      <c r="I85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IF((G85+H85)&gt;(TODAY()),"NO PRAZO", "VENCIDO")))),"N.A.")</f>
        <v>NO PRAZO</v>
      </c>
      <c r="J85" s="14">
        <f>NR33.SUPERVISOR[[#This Row],[TREINADO EM]]+NR33.SUPERVISOR[[#This Row],[VALIDADE]]</f>
        <v>46365</v>
      </c>
      <c r="K85">
        <v>20</v>
      </c>
      <c r="L85" t="s">
        <v>3</v>
      </c>
      <c r="M85" t="str">
        <f>VLOOKUP(NR33.SUPERVISOR[[#This Row],[NOME]],'CADASTRO'!A:K,6,0)</f>
        <v>ATIVO</v>
      </c>
    </row>
    <row r="86" spans="1:13">
      <c r="A86" t="s">
        <v>509</v>
      </c>
      <c r="B86" t="s">
        <v>513</v>
      </c>
      <c r="C86" t="s">
        <v>543</v>
      </c>
      <c r="D86" t="s">
        <v>563</v>
      </c>
      <c r="E86" t="s">
        <v>150</v>
      </c>
      <c r="F86" t="str">
        <f>VLOOKUP(NR33.SUPERVISOR[[#This Row],[NOME]],'CADASTRO'!A:K,5,0)</f>
        <v>TECNICO MECANICO II</v>
      </c>
      <c r="G86" s="41">
        <v>44865</v>
      </c>
      <c r="H86" s="38">
        <v>365</v>
      </c>
      <c r="I86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IF((G86+H86)&gt;(TODAY()),"NO PRAZO", "VENCIDO")))),"N.A.")</f>
        <v>N.A.</v>
      </c>
      <c r="J86" s="14">
        <f>NR33.SUPERVISOR[[#This Row],[TREINADO EM]]+NR33.SUPERVISOR[[#This Row],[VALIDADE]]</f>
        <v>45230</v>
      </c>
      <c r="K86">
        <v>40</v>
      </c>
      <c r="L86" t="s">
        <v>5</v>
      </c>
      <c r="M86" t="str">
        <f>VLOOKUP(NR33.SUPERVISOR[[#This Row],[NOME]],'CADASTRO'!A:K,6,0)</f>
        <v>DESLIGADO</v>
      </c>
    </row>
    <row r="87" spans="1:13">
      <c r="A87" t="s">
        <v>509</v>
      </c>
      <c r="B87" t="s">
        <v>513</v>
      </c>
      <c r="C87" t="s">
        <v>543</v>
      </c>
      <c r="D87" t="s">
        <v>563</v>
      </c>
      <c r="E87" t="s">
        <v>150</v>
      </c>
      <c r="F87" t="str">
        <f>VLOOKUP(NR33.SUPERVISOR[[#This Row],[NOME]],'CADASTRO'!A:K,5,0)</f>
        <v>TECNICO MECANICO II</v>
      </c>
      <c r="G87" s="41">
        <v>45197</v>
      </c>
      <c r="H87" s="38">
        <v>365</v>
      </c>
      <c r="I87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IF((G87+H87)&gt;(TODAY()),"NO PRAZO", "VENCIDO")))),"N.A.")</f>
        <v>N.A.</v>
      </c>
      <c r="J87" s="14">
        <f>NR33.SUPERVISOR[[#This Row],[TREINADO EM]]+NR33.SUPERVISOR[[#This Row],[VALIDADE]]</f>
        <v>45562</v>
      </c>
      <c r="K87">
        <v>8</v>
      </c>
      <c r="L87" t="s">
        <v>3</v>
      </c>
      <c r="M87" t="str">
        <f>VLOOKUP(NR33.SUPERVISOR[[#This Row],[NOME]],'CADASTRO'!A:K,6,0)</f>
        <v>DESLIGADO</v>
      </c>
    </row>
    <row r="88" spans="1:13">
      <c r="A88" t="s">
        <v>509</v>
      </c>
      <c r="B88" t="s">
        <v>510</v>
      </c>
      <c r="C88" t="s">
        <v>542</v>
      </c>
      <c r="D88" t="s">
        <v>563</v>
      </c>
      <c r="E88" t="s">
        <v>407</v>
      </c>
      <c r="F88" t="str">
        <f>VLOOKUP(NR33.SUPERVISOR[[#This Row],[NOME]],'CADASTRO'!A:K,5,0)</f>
        <v>TECNICO MECANICO II</v>
      </c>
      <c r="G88" s="41">
        <v>46000</v>
      </c>
      <c r="H88" s="38">
        <v>365</v>
      </c>
      <c r="I88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IF((G88+H88)&gt;(TODAY()),"NO PRAZO", "VENCIDO")))),"N.A.")</f>
        <v>NO PRAZO</v>
      </c>
      <c r="J88" s="14">
        <f>NR33.SUPERVISOR[[#This Row],[TREINADO EM]]+NR33.SUPERVISOR[[#This Row],[VALIDADE]]</f>
        <v>46365</v>
      </c>
      <c r="K88">
        <v>20</v>
      </c>
      <c r="L88" t="s">
        <v>3</v>
      </c>
      <c r="M88" t="str">
        <f>VLOOKUP(NR33.SUPERVISOR[[#This Row],[NOME]],'CADASTRO'!A:K,6,0)</f>
        <v>ATIVO</v>
      </c>
    </row>
    <row r="89" spans="1:13">
      <c r="A89" t="s">
        <v>509</v>
      </c>
      <c r="B89" t="s">
        <v>513</v>
      </c>
      <c r="C89" t="s">
        <v>515</v>
      </c>
      <c r="D89" t="s">
        <v>563</v>
      </c>
      <c r="E89" t="s">
        <v>480</v>
      </c>
      <c r="F89" t="str">
        <f>VLOOKUP(NR33.SUPERVISOR[[#This Row],[NOME]],'CADASTRO'!A:K,5,0)</f>
        <v>ANALISTA PROJETOS PL</v>
      </c>
      <c r="G89" s="41">
        <v>44537</v>
      </c>
      <c r="H89" s="38">
        <v>365</v>
      </c>
      <c r="I89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IF((G89+H89)&gt;(TODAY()),"NO PRAZO", "VENCIDO")))),"N.A.")</f>
        <v>N.A.</v>
      </c>
      <c r="J89" s="14">
        <f>NR33.SUPERVISOR[[#This Row],[TREINADO EM]]+NR33.SUPERVISOR[[#This Row],[VALIDADE]]</f>
        <v>44902</v>
      </c>
      <c r="K89">
        <v>40</v>
      </c>
      <c r="L89" t="s">
        <v>5</v>
      </c>
      <c r="M89" t="str">
        <f>VLOOKUP(NR33.SUPERVISOR[[#This Row],[NOME]],'CADASTRO'!A:K,6,0)</f>
        <v>TRANSFERIDO</v>
      </c>
    </row>
    <row r="90" spans="1:13">
      <c r="A90" t="s">
        <v>509</v>
      </c>
      <c r="B90" t="s">
        <v>513</v>
      </c>
      <c r="C90" t="s">
        <v>543</v>
      </c>
      <c r="D90" t="s">
        <v>563</v>
      </c>
      <c r="E90" t="s">
        <v>480</v>
      </c>
      <c r="F90" t="str">
        <f>VLOOKUP(NR33.SUPERVISOR[[#This Row],[NOME]],'CADASTRO'!A:K,5,0)</f>
        <v>ANALISTA PROJETOS PL</v>
      </c>
      <c r="G90" s="41">
        <v>44901</v>
      </c>
      <c r="H90" s="38">
        <v>365</v>
      </c>
      <c r="I90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IF((G90+H90)&gt;(TODAY()),"NO PRAZO", "VENCIDO")))),"N.A.")</f>
        <v>N.A.</v>
      </c>
      <c r="J90" s="14">
        <f>NR33.SUPERVISOR[[#This Row],[TREINADO EM]]+NR33.SUPERVISOR[[#This Row],[VALIDADE]]</f>
        <v>45266</v>
      </c>
      <c r="K90">
        <v>8</v>
      </c>
      <c r="L90" t="s">
        <v>5</v>
      </c>
      <c r="M90" t="str">
        <f>VLOOKUP(NR33.SUPERVISOR[[#This Row],[NOME]],'CADASTRO'!A:K,6,0)</f>
        <v>TRANSFERIDO</v>
      </c>
    </row>
    <row r="91" spans="1:13">
      <c r="A91" t="s">
        <v>509</v>
      </c>
      <c r="B91" t="s">
        <v>513</v>
      </c>
      <c r="C91" t="s">
        <v>543</v>
      </c>
      <c r="D91" t="s">
        <v>563</v>
      </c>
      <c r="E91" t="s">
        <v>480</v>
      </c>
      <c r="F91" t="str">
        <f>VLOOKUP(NR33.SUPERVISOR[[#This Row],[NOME]],'CADASTRO'!A:K,5,0)</f>
        <v>ANALISTA PROJETOS PL</v>
      </c>
      <c r="G91" s="41">
        <v>45278</v>
      </c>
      <c r="H91" s="38">
        <v>365</v>
      </c>
      <c r="I91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IF((G91+H91)&gt;(TODAY()),"NO PRAZO", "VENCIDO")))),"N.A.")</f>
        <v>N.A.</v>
      </c>
      <c r="J91" s="14">
        <f>NR33.SUPERVISOR[[#This Row],[TREINADO EM]]+NR33.SUPERVISOR[[#This Row],[VALIDADE]]</f>
        <v>45643</v>
      </c>
      <c r="K91">
        <v>8</v>
      </c>
      <c r="L91" t="s">
        <v>5</v>
      </c>
      <c r="M91" t="str">
        <f>VLOOKUP(NR33.SUPERVISOR[[#This Row],[NOME]],'CADASTRO'!A:K,6,0)</f>
        <v>TRANSFERIDO</v>
      </c>
    </row>
    <row r="92" spans="1:13">
      <c r="A92" t="s">
        <v>509</v>
      </c>
      <c r="B92" t="s">
        <v>510</v>
      </c>
      <c r="C92" t="s">
        <v>511</v>
      </c>
      <c r="D92" t="s">
        <v>563</v>
      </c>
      <c r="E92" t="s">
        <v>480</v>
      </c>
      <c r="F92" t="str">
        <f>VLOOKUP(NR33.SUPERVISOR[[#This Row],[NOME]],'CADASTRO'!A:K,5,0)</f>
        <v>ANALISTA PROJETOS PL</v>
      </c>
      <c r="G92" s="41">
        <v>45630</v>
      </c>
      <c r="H92" s="38">
        <v>365</v>
      </c>
      <c r="I92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IF((G92+H92)&gt;(TODAY()),"NO PRAZO", "VENCIDO")))),"N.A.")</f>
        <v>N.A.</v>
      </c>
      <c r="J92" s="14">
        <f>NR33.SUPERVISOR[[#This Row],[TREINADO EM]]+NR33.SUPERVISOR[[#This Row],[VALIDADE]]</f>
        <v>45995</v>
      </c>
      <c r="K92">
        <v>8</v>
      </c>
      <c r="L92" t="s">
        <v>3</v>
      </c>
      <c r="M92" t="str">
        <f>VLOOKUP(NR33.SUPERVISOR[[#This Row],[NOME]],'CADASTRO'!A:K,6,0)</f>
        <v>TRANSFERIDO</v>
      </c>
    </row>
    <row r="93" spans="1:13">
      <c r="A93" t="s">
        <v>509</v>
      </c>
      <c r="B93" t="s">
        <v>510</v>
      </c>
      <c r="C93" t="s">
        <v>511</v>
      </c>
      <c r="D93" t="s">
        <v>563</v>
      </c>
      <c r="E93" t="s">
        <v>416</v>
      </c>
      <c r="F93" t="str">
        <f>VLOOKUP(NR33.SUPERVISOR[[#This Row],[NOME]],'CADASTRO'!A:K,5,0)</f>
        <v>ENCARREGADO EXPEDICAO</v>
      </c>
      <c r="G93" s="41">
        <v>46141</v>
      </c>
      <c r="H93" s="38">
        <v>365</v>
      </c>
      <c r="I93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IF((G93+H93)&gt;(TODAY()),"NO PRAZO", "VENCIDO")))),"N.A.")</f>
        <v>HISTORICO</v>
      </c>
      <c r="J93" s="14">
        <f>NR33.SUPERVISOR[[#This Row],[TREINADO EM]]+NR33.SUPERVISOR[[#This Row],[VALIDADE]]</f>
        <v>46506</v>
      </c>
      <c r="K93">
        <v>20</v>
      </c>
      <c r="L93" t="s">
        <v>5</v>
      </c>
      <c r="M93" t="str">
        <f>VLOOKUP(NR33.SUPERVISOR[[#This Row],[NOME]],'CADASTRO'!A:K,6,0)</f>
        <v>ATIVO</v>
      </c>
    </row>
    <row r="94" spans="1:13">
      <c r="A94" t="s">
        <v>509</v>
      </c>
      <c r="B94" t="s">
        <v>510</v>
      </c>
      <c r="C94" t="s">
        <v>549</v>
      </c>
      <c r="D94" t="s">
        <v>563</v>
      </c>
      <c r="E94" t="s">
        <v>416</v>
      </c>
      <c r="F94" t="str">
        <f>VLOOKUP(NR33.SUPERVISOR[[#This Row],[NOME]],'CADASTRO'!A:K,5,0)</f>
        <v>ENCARREGADO EXPEDICAO</v>
      </c>
      <c r="G94" s="41">
        <v>46180</v>
      </c>
      <c r="H94" s="38">
        <v>365</v>
      </c>
      <c r="I94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IF((G94+H94)&gt;(TODAY()),"NO PRAZO", "VENCIDO")))),"N.A.")</f>
        <v>NO PRAZO</v>
      </c>
      <c r="J94" s="14">
        <f>NR33.SUPERVISOR[[#This Row],[TREINADO EM]]+NR33.SUPERVISOR[[#This Row],[VALIDADE]]</f>
        <v>46545</v>
      </c>
      <c r="K94">
        <v>8</v>
      </c>
      <c r="L94" t="s">
        <v>3</v>
      </c>
      <c r="M94" t="str">
        <f>VLOOKUP(NR33.SUPERVISOR[[#This Row],[NOME]],'CADASTRO'!A:K,6,0)</f>
        <v>ATIVO</v>
      </c>
    </row>
    <row r="95" spans="1:13">
      <c r="A95" t="s">
        <v>509</v>
      </c>
      <c r="B95" t="s">
        <v>513</v>
      </c>
      <c r="C95" t="s">
        <v>515</v>
      </c>
      <c r="D95" t="s">
        <v>563</v>
      </c>
      <c r="E95" t="s">
        <v>419</v>
      </c>
      <c r="F95" t="str">
        <f>VLOOKUP(NR33.SUPERVISOR[[#This Row],[NOME]],'CADASTRO'!A:K,5,0)</f>
        <v>OPERADOR INDUSTRIAL II</v>
      </c>
      <c r="G95" s="41">
        <v>44484</v>
      </c>
      <c r="H95" s="38">
        <v>365</v>
      </c>
      <c r="I95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IF((G95+H95)&gt;(TODAY()),"NO PRAZO", "VENCIDO")))),"N.A.")</f>
        <v>N.A.</v>
      </c>
      <c r="J95" s="14">
        <f>NR33.SUPERVISOR[[#This Row],[TREINADO EM]]+NR33.SUPERVISOR[[#This Row],[VALIDADE]]</f>
        <v>44849</v>
      </c>
      <c r="K95">
        <v>40</v>
      </c>
      <c r="L95" t="s">
        <v>1</v>
      </c>
      <c r="M95" t="str">
        <f>VLOOKUP(NR33.SUPERVISOR[[#This Row],[NOME]],'CADASTRO'!A:K,6,0)</f>
        <v>ATIVO</v>
      </c>
    </row>
    <row r="96" spans="1:13">
      <c r="A96" t="s">
        <v>509</v>
      </c>
      <c r="B96" t="s">
        <v>513</v>
      </c>
      <c r="C96" t="s">
        <v>543</v>
      </c>
      <c r="D96" t="s">
        <v>563</v>
      </c>
      <c r="E96" t="s">
        <v>419</v>
      </c>
      <c r="F96" t="str">
        <f>VLOOKUP(NR33.SUPERVISOR[[#This Row],[NOME]],'CADASTRO'!A:K,5,0)</f>
        <v>OPERADOR INDUSTRIAL II</v>
      </c>
      <c r="G96" s="41">
        <v>44865</v>
      </c>
      <c r="H96" s="38">
        <v>365</v>
      </c>
      <c r="I96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IF((G96+H96)&gt;(TODAY()),"NO PRAZO", "VENCIDO")))),"N.A.")</f>
        <v>N.A.</v>
      </c>
      <c r="J96" s="14">
        <f>NR33.SUPERVISOR[[#This Row],[TREINADO EM]]+NR33.SUPERVISOR[[#This Row],[VALIDADE]]</f>
        <v>45230</v>
      </c>
      <c r="K96">
        <v>8</v>
      </c>
      <c r="L96" t="s">
        <v>1</v>
      </c>
      <c r="M96" t="str">
        <f>VLOOKUP(NR33.SUPERVISOR[[#This Row],[NOME]],'CADASTRO'!A:K,6,0)</f>
        <v>ATIVO</v>
      </c>
    </row>
    <row r="97" spans="1:13">
      <c r="A97" t="s">
        <v>509</v>
      </c>
      <c r="B97" t="s">
        <v>513</v>
      </c>
      <c r="C97" t="s">
        <v>515</v>
      </c>
      <c r="D97" t="s">
        <v>563</v>
      </c>
      <c r="E97" t="s">
        <v>419</v>
      </c>
      <c r="F97" t="str">
        <f>VLOOKUP(NR33.SUPERVISOR[[#This Row],[NOME]],'CADASTRO'!A:K,5,0)</f>
        <v>OPERADOR INDUSTRIAL II</v>
      </c>
      <c r="G97" s="41">
        <v>45240</v>
      </c>
      <c r="H97" s="38">
        <v>365</v>
      </c>
      <c r="I97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IF((G97+H97)&gt;(TODAY()),"NO PRAZO", "VENCIDO")))),"N.A.")</f>
        <v>N.A.</v>
      </c>
      <c r="J97" s="14">
        <f>NR33.SUPERVISOR[[#This Row],[TREINADO EM]]+NR33.SUPERVISOR[[#This Row],[VALIDADE]]</f>
        <v>45605</v>
      </c>
      <c r="K97">
        <v>8</v>
      </c>
      <c r="L97" t="s">
        <v>1</v>
      </c>
      <c r="M97" t="str">
        <f>VLOOKUP(NR33.SUPERVISOR[[#This Row],[NOME]],'CADASTRO'!A:K,6,0)</f>
        <v>ATIVO</v>
      </c>
    </row>
    <row r="98" spans="1:13">
      <c r="A98" t="s">
        <v>509</v>
      </c>
      <c r="B98" t="s">
        <v>513</v>
      </c>
      <c r="C98" t="s">
        <v>515</v>
      </c>
      <c r="D98" t="s">
        <v>563</v>
      </c>
      <c r="E98" t="s">
        <v>119</v>
      </c>
      <c r="F98" t="str">
        <f>VLOOKUP(NR33.SUPERVISOR[[#This Row],[NOME]],'CADASTRO'!A:K,5,0)</f>
        <v>TECNICO SEGURANCA TRABALHO</v>
      </c>
      <c r="G98" s="41">
        <v>43805</v>
      </c>
      <c r="H98" s="38">
        <v>365</v>
      </c>
      <c r="I98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IF((G98+H98)&gt;(TODAY()),"NO PRAZO", "VENCIDO")))),"N.A.")</f>
        <v>N.A.</v>
      </c>
      <c r="J98" s="14">
        <f>NR33.SUPERVISOR[[#This Row],[TREINADO EM]]+NR33.SUPERVISOR[[#This Row],[VALIDADE]]</f>
        <v>44170</v>
      </c>
      <c r="K98">
        <v>40</v>
      </c>
      <c r="L98" t="s">
        <v>1</v>
      </c>
      <c r="M98" t="str">
        <f>VLOOKUP(NR33.SUPERVISOR[[#This Row],[NOME]],'CADASTRO'!A:K,6,0)</f>
        <v>DESLIGADO</v>
      </c>
    </row>
    <row r="99" spans="1:13">
      <c r="A99" t="s">
        <v>509</v>
      </c>
      <c r="B99" t="s">
        <v>513</v>
      </c>
      <c r="C99" t="s">
        <v>515</v>
      </c>
      <c r="D99" t="s">
        <v>563</v>
      </c>
      <c r="E99" t="s">
        <v>111</v>
      </c>
      <c r="F99" t="str">
        <f>VLOOKUP(NR33.SUPERVISOR[[#This Row],[NOME]],'CADASTRO'!A:K,5,0)</f>
        <v>TECNICO MECANICO II</v>
      </c>
      <c r="G99" s="41">
        <v>44490</v>
      </c>
      <c r="H99" s="38">
        <v>365</v>
      </c>
      <c r="I99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IF((G99+H99)&gt;(TODAY()),"NO PRAZO", "VENCIDO")))),"N.A.")</f>
        <v>N.A.</v>
      </c>
      <c r="J99" s="14">
        <f>NR33.SUPERVISOR[[#This Row],[TREINADO EM]]+NR33.SUPERVISOR[[#This Row],[VALIDADE]]</f>
        <v>44855</v>
      </c>
      <c r="K99">
        <v>24</v>
      </c>
      <c r="L99" t="s">
        <v>1</v>
      </c>
      <c r="M99" t="str">
        <f>VLOOKUP(NR33.SUPERVISOR[[#This Row],[NOME]],'CADASTRO'!A:K,6,0)</f>
        <v>DESLIGADO</v>
      </c>
    </row>
    <row r="100" spans="1:13">
      <c r="A100" t="s">
        <v>509</v>
      </c>
      <c r="B100" t="s">
        <v>513</v>
      </c>
      <c r="C100" t="s">
        <v>515</v>
      </c>
      <c r="D100" t="s">
        <v>563</v>
      </c>
      <c r="E100" t="s">
        <v>428</v>
      </c>
      <c r="F100" t="str">
        <f>VLOOKUP(NR33.SUPERVISOR[[#This Row],[NOME]],'CADASTRO'!A:K,5,0)</f>
        <v>ANALISTA PROCESSOS</v>
      </c>
      <c r="G100" s="41">
        <v>44490</v>
      </c>
      <c r="H100" s="38">
        <v>365</v>
      </c>
      <c r="I100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IF((G100+H100)&gt;(TODAY()),"NO PRAZO", "VENCIDO")))),"N.A.")</f>
        <v>HISTORICO</v>
      </c>
      <c r="J100" s="14">
        <f>NR33.SUPERVISOR[[#This Row],[TREINADO EM]]+NR33.SUPERVISOR[[#This Row],[VALIDADE]]</f>
        <v>44855</v>
      </c>
      <c r="K100">
        <v>40</v>
      </c>
      <c r="L100" t="s">
        <v>5</v>
      </c>
      <c r="M100" t="str">
        <f>VLOOKUP(NR33.SUPERVISOR[[#This Row],[NOME]],'CADASTRO'!A:K,6,0)</f>
        <v>ATIVO</v>
      </c>
    </row>
    <row r="101" spans="1:13">
      <c r="A101" t="s">
        <v>509</v>
      </c>
      <c r="B101" t="s">
        <v>513</v>
      </c>
      <c r="C101" t="s">
        <v>543</v>
      </c>
      <c r="D101" t="s">
        <v>563</v>
      </c>
      <c r="E101" t="s">
        <v>428</v>
      </c>
      <c r="F101" t="str">
        <f>VLOOKUP(NR33.SUPERVISOR[[#This Row],[NOME]],'CADASTRO'!A:K,5,0)</f>
        <v>ANALISTA PROCESSOS</v>
      </c>
      <c r="G101" s="41">
        <v>44865</v>
      </c>
      <c r="H101" s="38">
        <v>365</v>
      </c>
      <c r="I101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IF((G101+H101)&gt;(TODAY()),"NO PRAZO", "VENCIDO")))),"N.A.")</f>
        <v>HISTORICO</v>
      </c>
      <c r="J101" s="14">
        <f>NR33.SUPERVISOR[[#This Row],[TREINADO EM]]+NR33.SUPERVISOR[[#This Row],[VALIDADE]]</f>
        <v>45230</v>
      </c>
      <c r="K101">
        <v>8</v>
      </c>
      <c r="L101" t="s">
        <v>5</v>
      </c>
      <c r="M101" t="str">
        <f>VLOOKUP(NR33.SUPERVISOR[[#This Row],[NOME]],'CADASTRO'!A:K,6,0)</f>
        <v>ATIVO</v>
      </c>
    </row>
    <row r="102" spans="1:13">
      <c r="A102" t="s">
        <v>509</v>
      </c>
      <c r="B102" t="s">
        <v>513</v>
      </c>
      <c r="C102" t="s">
        <v>543</v>
      </c>
      <c r="D102" t="s">
        <v>563</v>
      </c>
      <c r="E102" t="s">
        <v>428</v>
      </c>
      <c r="F102" t="str">
        <f>VLOOKUP(NR33.SUPERVISOR[[#This Row],[NOME]],'CADASTRO'!A:K,5,0)</f>
        <v>ANALISTA PROCESSOS</v>
      </c>
      <c r="G102" s="41">
        <v>45281</v>
      </c>
      <c r="H102" s="38">
        <v>365</v>
      </c>
      <c r="I102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IF((G102+H102)&gt;(TODAY()),"NO PRAZO", "VENCIDO")))),"N.A.")</f>
        <v>HISTORICO</v>
      </c>
      <c r="J102" s="14">
        <f>NR33.SUPERVISOR[[#This Row],[TREINADO EM]]+NR33.SUPERVISOR[[#This Row],[VALIDADE]]</f>
        <v>45646</v>
      </c>
      <c r="K102">
        <v>8</v>
      </c>
      <c r="L102" t="s">
        <v>5</v>
      </c>
      <c r="M102" t="str">
        <f>VLOOKUP(NR33.SUPERVISOR[[#This Row],[NOME]],'CADASTRO'!A:K,6,0)</f>
        <v>ATIVO</v>
      </c>
    </row>
    <row r="103" spans="1:13">
      <c r="A103" t="s">
        <v>509</v>
      </c>
      <c r="B103" t="s">
        <v>510</v>
      </c>
      <c r="C103" t="s">
        <v>511</v>
      </c>
      <c r="D103" t="s">
        <v>563</v>
      </c>
      <c r="E103" t="s">
        <v>428</v>
      </c>
      <c r="F103" t="str">
        <f>VLOOKUP(NR33.SUPERVISOR[[#This Row],[NOME]],'CADASTRO'!A:K,5,0)</f>
        <v>ANALISTA PROCESSOS</v>
      </c>
      <c r="G103" s="41">
        <v>45630</v>
      </c>
      <c r="H103" s="38">
        <v>365</v>
      </c>
      <c r="I103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IF((G103+H103)&gt;(TODAY()),"NO PRAZO", "VENCIDO")))),"N.A.")</f>
        <v>HISTORICO</v>
      </c>
      <c r="J103" s="14">
        <f>NR33.SUPERVISOR[[#This Row],[TREINADO EM]]+NR33.SUPERVISOR[[#This Row],[VALIDADE]]</f>
        <v>45995</v>
      </c>
      <c r="K103">
        <v>8</v>
      </c>
      <c r="L103" t="s">
        <v>5</v>
      </c>
      <c r="M103" t="str">
        <f>VLOOKUP(NR33.SUPERVISOR[[#This Row],[NOME]],'CADASTRO'!A:K,6,0)</f>
        <v>ATIVO</v>
      </c>
    </row>
    <row r="104" spans="1:13">
      <c r="A104" t="s">
        <v>509</v>
      </c>
      <c r="B104" t="s">
        <v>510</v>
      </c>
      <c r="C104" t="s">
        <v>511</v>
      </c>
      <c r="D104" t="s">
        <v>563</v>
      </c>
      <c r="E104" t="s">
        <v>428</v>
      </c>
      <c r="F104" t="str">
        <f>VLOOKUP(NR33.SUPERVISOR[[#This Row],[NOME]],'CADASTRO'!A:K,5,0)</f>
        <v>ANALISTA PROCESSOS</v>
      </c>
      <c r="G104" s="41">
        <v>45945</v>
      </c>
      <c r="H104" s="38">
        <v>365</v>
      </c>
      <c r="I104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IF((G104+H104)&gt;(TODAY()),"NO PRAZO", "VENCIDO")))),"N.A.")</f>
        <v>HISTORICO</v>
      </c>
      <c r="J104" s="14">
        <f>NR33.SUPERVISOR[[#This Row],[TREINADO EM]]+NR33.SUPERVISOR[[#This Row],[VALIDADE]]</f>
        <v>46310</v>
      </c>
      <c r="K104">
        <v>8</v>
      </c>
      <c r="L104" t="s">
        <v>5</v>
      </c>
      <c r="M104" t="str">
        <f>VLOOKUP(NR33.SUPERVISOR[[#This Row],[NOME]],'CADASTRO'!A:K,6,0)</f>
        <v>ATIVO</v>
      </c>
    </row>
    <row r="105" spans="1:13">
      <c r="A105" t="s">
        <v>509</v>
      </c>
      <c r="B105" t="s">
        <v>510</v>
      </c>
      <c r="C105" t="s">
        <v>511</v>
      </c>
      <c r="D105" t="s">
        <v>563</v>
      </c>
      <c r="E105" t="s">
        <v>428</v>
      </c>
      <c r="F105" t="str">
        <f>VLOOKUP(NR33.SUPERVISOR[[#This Row],[NOME]],'CADASTRO'!A:K,5,0)</f>
        <v>ANALISTA PROCESSOS</v>
      </c>
      <c r="G105" s="41">
        <v>46141</v>
      </c>
      <c r="H105" s="38">
        <v>365</v>
      </c>
      <c r="I105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IF((G105+H105)&gt;(TODAY()),"NO PRAZO", "VENCIDO")))),"N.A.")</f>
        <v>NO PRAZO</v>
      </c>
      <c r="J105" s="14">
        <f>NR33.SUPERVISOR[[#This Row],[TREINADO EM]]+NR33.SUPERVISOR[[#This Row],[VALIDADE]]</f>
        <v>46506</v>
      </c>
      <c r="K105">
        <v>10</v>
      </c>
      <c r="L105" t="s">
        <v>3</v>
      </c>
      <c r="M105" t="str">
        <f>VLOOKUP(NR33.SUPERVISOR[[#This Row],[NOME]],'CADASTRO'!A:K,6,0)</f>
        <v>ATIVO</v>
      </c>
    </row>
    <row r="106" spans="1:13">
      <c r="A106" t="s">
        <v>509</v>
      </c>
      <c r="B106" t="s">
        <v>513</v>
      </c>
      <c r="C106" t="s">
        <v>543</v>
      </c>
      <c r="D106" t="s">
        <v>563</v>
      </c>
      <c r="E106" t="s">
        <v>436</v>
      </c>
      <c r="F106" t="str">
        <f>VLOOKUP(NR33.SUPERVISOR[[#This Row],[NOME]],'CADASTRO'!A:K,5,0)</f>
        <v>TECNICO ELETRONICO II</v>
      </c>
      <c r="G106" s="41">
        <v>45016</v>
      </c>
      <c r="H106" s="38">
        <v>365</v>
      </c>
      <c r="I106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IF((G106+H106)&gt;(TODAY()),"NO PRAZO", "VENCIDO")))),"N.A.")</f>
        <v>HISTORICO</v>
      </c>
      <c r="J106" s="14">
        <f>NR33.SUPERVISOR[[#This Row],[TREINADO EM]]+NR33.SUPERVISOR[[#This Row],[VALIDADE]]</f>
        <v>45381</v>
      </c>
      <c r="K106">
        <v>40</v>
      </c>
      <c r="L106" t="s">
        <v>5</v>
      </c>
      <c r="M106" t="str">
        <f>VLOOKUP(NR33.SUPERVISOR[[#This Row],[NOME]],'CADASTRO'!A:K,6,0)</f>
        <v>ATIVO</v>
      </c>
    </row>
    <row r="107" spans="1:13">
      <c r="A107" t="s">
        <v>509</v>
      </c>
      <c r="B107" t="s">
        <v>510</v>
      </c>
      <c r="C107" t="s">
        <v>511</v>
      </c>
      <c r="D107" t="s">
        <v>563</v>
      </c>
      <c r="E107" t="s">
        <v>436</v>
      </c>
      <c r="F107" t="str">
        <f>VLOOKUP(NR33.SUPERVISOR[[#This Row],[NOME]],'CADASTRO'!A:K,5,0)</f>
        <v>TECNICO ELETRONICO II</v>
      </c>
      <c r="G107" s="41">
        <v>45379</v>
      </c>
      <c r="H107" s="38">
        <v>365</v>
      </c>
      <c r="I107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IF((G107+H107)&gt;(TODAY()),"NO PRAZO", "VENCIDO")))),"N.A.")</f>
        <v>HISTORICO</v>
      </c>
      <c r="J107" s="14">
        <f>NR33.SUPERVISOR[[#This Row],[TREINADO EM]]+NR33.SUPERVISOR[[#This Row],[VALIDADE]]</f>
        <v>45744</v>
      </c>
      <c r="K107">
        <v>8</v>
      </c>
      <c r="L107" t="s">
        <v>5</v>
      </c>
      <c r="M107" t="str">
        <f>VLOOKUP(NR33.SUPERVISOR[[#This Row],[NOME]],'CADASTRO'!A:K,6,0)</f>
        <v>ATIVO</v>
      </c>
    </row>
    <row r="108" spans="1:13">
      <c r="A108" t="s">
        <v>509</v>
      </c>
      <c r="B108" t="s">
        <v>510</v>
      </c>
      <c r="C108" t="s">
        <v>511</v>
      </c>
      <c r="D108" t="s">
        <v>563</v>
      </c>
      <c r="E108" t="s">
        <v>436</v>
      </c>
      <c r="F108" t="str">
        <f>VLOOKUP(NR33.SUPERVISOR[[#This Row],[NOME]],'CADASTRO'!A:K,5,0)</f>
        <v>TECNICO ELETRONICO II</v>
      </c>
      <c r="G108" s="41">
        <v>45778</v>
      </c>
      <c r="H108" s="38">
        <v>365</v>
      </c>
      <c r="I108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IF((G108+H108)&gt;(TODAY()),"NO PRAZO", "VENCIDO")))),"N.A.")</f>
        <v>HISTORICO</v>
      </c>
      <c r="J108" s="14">
        <f>NR33.SUPERVISOR[[#This Row],[TREINADO EM]]+NR33.SUPERVISOR[[#This Row],[VALIDADE]]</f>
        <v>46143</v>
      </c>
      <c r="K108">
        <v>8</v>
      </c>
      <c r="L108" t="s">
        <v>5</v>
      </c>
      <c r="M108" t="str">
        <f>VLOOKUP(NR33.SUPERVISOR[[#This Row],[NOME]],'CADASTRO'!A:K,6,0)</f>
        <v>ATIVO</v>
      </c>
    </row>
    <row r="109" spans="1:13">
      <c r="A109" t="s">
        <v>509</v>
      </c>
      <c r="B109" t="s">
        <v>510</v>
      </c>
      <c r="C109" t="s">
        <v>511</v>
      </c>
      <c r="D109" t="s">
        <v>563</v>
      </c>
      <c r="E109" t="s">
        <v>436</v>
      </c>
      <c r="F109" t="str">
        <f>VLOOKUP(NR33.SUPERVISOR[[#This Row],[NOME]],'CADASTRO'!A:K,5,0)</f>
        <v>TECNICO ELETRONICO II</v>
      </c>
      <c r="G109" s="41">
        <v>46302</v>
      </c>
      <c r="H109" s="38">
        <v>365</v>
      </c>
      <c r="I109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IF((G109+H109)&gt;(TODAY()),"NO PRAZO", "VENCIDO")))),"N.A.")</f>
        <v>NO PRAZO</v>
      </c>
      <c r="J109" s="14">
        <f>NR33.SUPERVISOR[[#This Row],[TREINADO EM]]+NR33.SUPERVISOR[[#This Row],[VALIDADE]]</f>
        <v>46667</v>
      </c>
      <c r="K109">
        <v>8</v>
      </c>
      <c r="L109" t="s">
        <v>3</v>
      </c>
      <c r="M109" t="str">
        <f>VLOOKUP(NR33.SUPERVISOR[[#This Row],[NOME]],'CADASTRO'!A:K,6,0)</f>
        <v>ATIVO</v>
      </c>
    </row>
    <row r="110" spans="1:13">
      <c r="A110" t="s">
        <v>509</v>
      </c>
      <c r="B110" t="s">
        <v>510</v>
      </c>
      <c r="C110" t="s">
        <v>511</v>
      </c>
      <c r="D110" t="s">
        <v>563</v>
      </c>
      <c r="E110" t="s">
        <v>441</v>
      </c>
      <c r="F110" t="str">
        <f>VLOOKUP(NR33.SUPERVISOR[[#This Row],[NOME]],'CADASTRO'!A:K,5,0)</f>
        <v>OPERADOR INDUSTRIAL I</v>
      </c>
      <c r="G110" s="41">
        <v>45993</v>
      </c>
      <c r="H110" s="38">
        <v>365</v>
      </c>
      <c r="I110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IF((G110+H110)&gt;(TODAY()),"NO PRAZO", "VENCIDO")))),"N.A.")</f>
        <v>NO PRAZO</v>
      </c>
      <c r="J110" s="14">
        <f>NR33.SUPERVISOR[[#This Row],[TREINADO EM]]+NR33.SUPERVISOR[[#This Row],[VALIDADE]]</f>
        <v>46358</v>
      </c>
      <c r="K110">
        <v>40</v>
      </c>
      <c r="L110" t="s">
        <v>3</v>
      </c>
      <c r="M110" t="str">
        <f>VLOOKUP(NR33.SUPERVISOR[[#This Row],[NOME]],'CADASTRO'!A:K,6,0)</f>
        <v>ATIVO</v>
      </c>
    </row>
    <row r="111" spans="1:13">
      <c r="A111" t="s">
        <v>509</v>
      </c>
      <c r="B111" t="s">
        <v>513</v>
      </c>
      <c r="C111" t="s">
        <v>515</v>
      </c>
      <c r="D111" t="s">
        <v>563</v>
      </c>
      <c r="E111" t="s">
        <v>70</v>
      </c>
      <c r="F111" t="str">
        <f>VLOOKUP(NR33.SUPERVISOR[[#This Row],[NOME]],'CADASTRO'!A:K,5,0)</f>
        <v>OPERADOR INDUSTRIAL I</v>
      </c>
      <c r="G111" s="41">
        <v>44484</v>
      </c>
      <c r="H111" s="38">
        <v>365</v>
      </c>
      <c r="I111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IF((G111+H111)&gt;(TODAY()),"NO PRAZO", "VENCIDO")))),"N.A.")</f>
        <v>N.A.</v>
      </c>
      <c r="J111" s="14">
        <f>NR33.SUPERVISOR[[#This Row],[TREINADO EM]]+NR33.SUPERVISOR[[#This Row],[VALIDADE]]</f>
        <v>44849</v>
      </c>
      <c r="K111">
        <v>40</v>
      </c>
      <c r="L111" t="s">
        <v>3</v>
      </c>
      <c r="M111" t="str">
        <f>VLOOKUP(NR33.SUPERVISOR[[#This Row],[NOME]],'CADASTRO'!A:K,6,0)</f>
        <v>DESLIGADO</v>
      </c>
    </row>
    <row r="112" spans="1:13">
      <c r="A112" t="s">
        <v>509</v>
      </c>
      <c r="B112" t="s">
        <v>513</v>
      </c>
      <c r="C112" t="s">
        <v>515</v>
      </c>
      <c r="D112" t="s">
        <v>563</v>
      </c>
      <c r="E112" t="s">
        <v>76</v>
      </c>
      <c r="F112" t="str">
        <f>VLOOKUP(NR33.SUPERVISOR[[#This Row],[NOME]],'CADASTRO'!A:K,5,0)</f>
        <v>COORDENADOR SEG DO TRABALHO E MEIO</v>
      </c>
      <c r="G112" s="41">
        <v>44537</v>
      </c>
      <c r="H112" s="38">
        <v>365</v>
      </c>
      <c r="I112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IF((G112+H112)&gt;(TODAY()),"NO PRAZO", "VENCIDO")))),"N.A.")</f>
        <v>HISTORICO</v>
      </c>
      <c r="J112" s="14">
        <f>NR33.SUPERVISOR[[#This Row],[TREINADO EM]]+NR33.SUPERVISOR[[#This Row],[VALIDADE]]</f>
        <v>44902</v>
      </c>
      <c r="K112">
        <v>40</v>
      </c>
      <c r="L112" t="s">
        <v>5</v>
      </c>
      <c r="M112" t="str">
        <f>VLOOKUP(NR33.SUPERVISOR[[#This Row],[NOME]],'CADASTRO'!A:K,6,0)</f>
        <v>ATIVO</v>
      </c>
    </row>
    <row r="113" spans="1:13">
      <c r="A113" t="s">
        <v>509</v>
      </c>
      <c r="B113" t="s">
        <v>513</v>
      </c>
      <c r="C113" t="s">
        <v>543</v>
      </c>
      <c r="D113" t="s">
        <v>563</v>
      </c>
      <c r="E113" t="s">
        <v>76</v>
      </c>
      <c r="F113" t="str">
        <f>VLOOKUP(NR33.SUPERVISOR[[#This Row],[NOME]],'CADASTRO'!A:K,5,0)</f>
        <v>COORDENADOR SEG DO TRABALHO E MEIO</v>
      </c>
      <c r="G113" s="41">
        <v>44901</v>
      </c>
      <c r="H113" s="38">
        <v>365</v>
      </c>
      <c r="I113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IF((G113+H113)&gt;(TODAY()),"NO PRAZO", "VENCIDO")))),"N.A.")</f>
        <v>HISTORICO</v>
      </c>
      <c r="J113" s="14">
        <f>NR33.SUPERVISOR[[#This Row],[TREINADO EM]]+NR33.SUPERVISOR[[#This Row],[VALIDADE]]</f>
        <v>45266</v>
      </c>
      <c r="K113">
        <v>8</v>
      </c>
      <c r="L113" t="s">
        <v>5</v>
      </c>
      <c r="M113" t="str">
        <f>VLOOKUP(NR33.SUPERVISOR[[#This Row],[NOME]],'CADASTRO'!A:K,6,0)</f>
        <v>ATIVO</v>
      </c>
    </row>
    <row r="114" spans="1:13">
      <c r="A114" t="s">
        <v>509</v>
      </c>
      <c r="B114" t="s">
        <v>510</v>
      </c>
      <c r="C114" t="s">
        <v>511</v>
      </c>
      <c r="D114" t="s">
        <v>563</v>
      </c>
      <c r="E114" t="s">
        <v>76</v>
      </c>
      <c r="F114" t="str">
        <f>VLOOKUP(NR33.SUPERVISOR[[#This Row],[NOME]],'CADASTRO'!A:K,5,0)</f>
        <v>COORDENADOR SEG DO TRABALHO E MEIO</v>
      </c>
      <c r="G114" s="41">
        <v>45436</v>
      </c>
      <c r="H114" s="38">
        <v>365</v>
      </c>
      <c r="I114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IF((G114+H114)&gt;(TODAY()),"NO PRAZO", "VENCIDO")))),"N.A.")</f>
        <v>N.A.</v>
      </c>
      <c r="J114" s="14">
        <f>NR33.SUPERVISOR[[#This Row],[TREINADO EM]]+NR33.SUPERVISOR[[#This Row],[VALIDADE]]</f>
        <v>45801</v>
      </c>
      <c r="K114">
        <v>8</v>
      </c>
      <c r="L114" t="s">
        <v>1</v>
      </c>
      <c r="M114" t="str">
        <f>VLOOKUP(NR33.SUPERVISOR[[#This Row],[NOME]],'CADASTRO'!A:K,6,0)</f>
        <v>ATIVO</v>
      </c>
    </row>
    <row r="115" spans="1:13">
      <c r="A115" t="s">
        <v>509</v>
      </c>
      <c r="B115" t="s">
        <v>513</v>
      </c>
      <c r="C115" t="s">
        <v>515</v>
      </c>
      <c r="D115" t="s">
        <v>563</v>
      </c>
      <c r="E115" t="s">
        <v>444</v>
      </c>
      <c r="F115" t="str">
        <f>VLOOKUP(NR33.SUPERVISOR[[#This Row],[NOME]],'CADASTRO'!A:K,5,0)</f>
        <v>TECNICO MECANICO II</v>
      </c>
      <c r="G115" s="41">
        <v>44344</v>
      </c>
      <c r="H115" s="38">
        <v>365</v>
      </c>
      <c r="I115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IF((G115+H115)&gt;(TODAY()),"NO PRAZO", "VENCIDO")))),"N.A.")</f>
        <v>HISTORICO</v>
      </c>
      <c r="J115" s="14">
        <f>NR33.SUPERVISOR[[#This Row],[TREINADO EM]]+NR33.SUPERVISOR[[#This Row],[VALIDADE]]</f>
        <v>44709</v>
      </c>
      <c r="K115">
        <v>8</v>
      </c>
      <c r="L115" t="s">
        <v>5</v>
      </c>
      <c r="M115" t="str">
        <f>VLOOKUP(NR33.SUPERVISOR[[#This Row],[NOME]],'CADASTRO'!A:K,6,0)</f>
        <v>ATIVO</v>
      </c>
    </row>
    <row r="116" spans="1:13">
      <c r="A116" t="s">
        <v>509</v>
      </c>
      <c r="B116" t="s">
        <v>513</v>
      </c>
      <c r="C116" t="s">
        <v>515</v>
      </c>
      <c r="D116" t="s">
        <v>563</v>
      </c>
      <c r="E116" t="s">
        <v>444</v>
      </c>
      <c r="F116" t="str">
        <f>VLOOKUP(NR33.SUPERVISOR[[#This Row],[NOME]],'CADASTRO'!A:K,5,0)</f>
        <v>TECNICO MECANICO II</v>
      </c>
      <c r="G116" s="41">
        <v>44714</v>
      </c>
      <c r="H116" s="38">
        <v>365</v>
      </c>
      <c r="I116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IF((G116+H116)&gt;(TODAY()),"NO PRAZO", "VENCIDO")))),"N.A.")</f>
        <v>HISTORICO</v>
      </c>
      <c r="J116" s="14">
        <f>NR33.SUPERVISOR[[#This Row],[TREINADO EM]]+NR33.SUPERVISOR[[#This Row],[VALIDADE]]</f>
        <v>45079</v>
      </c>
      <c r="K116">
        <v>8</v>
      </c>
      <c r="L116" t="s">
        <v>5</v>
      </c>
      <c r="M116" t="str">
        <f>VLOOKUP(NR33.SUPERVISOR[[#This Row],[NOME]],'CADASTRO'!A:K,6,0)</f>
        <v>ATIVO</v>
      </c>
    </row>
    <row r="117" spans="1:13">
      <c r="A117" t="s">
        <v>509</v>
      </c>
      <c r="B117" t="s">
        <v>513</v>
      </c>
      <c r="C117" t="s">
        <v>543</v>
      </c>
      <c r="D117" t="s">
        <v>563</v>
      </c>
      <c r="E117" t="s">
        <v>444</v>
      </c>
      <c r="F117" t="str">
        <f>VLOOKUP(NR33.SUPERVISOR[[#This Row],[NOME]],'CADASTRO'!A:K,5,0)</f>
        <v>TECNICO MECANICO II</v>
      </c>
      <c r="G117" s="41">
        <v>45070</v>
      </c>
      <c r="H117" s="38">
        <v>365</v>
      </c>
      <c r="I117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IF((G117+H117)&gt;(TODAY()),"NO PRAZO", "VENCIDO")))),"N.A.")</f>
        <v>HISTORICO</v>
      </c>
      <c r="J117" s="14">
        <f>NR33.SUPERVISOR[[#This Row],[TREINADO EM]]+NR33.SUPERVISOR[[#This Row],[VALIDADE]]</f>
        <v>45435</v>
      </c>
      <c r="K117">
        <v>8</v>
      </c>
      <c r="L117" t="s">
        <v>5</v>
      </c>
      <c r="M117" t="str">
        <f>VLOOKUP(NR33.SUPERVISOR[[#This Row],[NOME]],'CADASTRO'!A:K,6,0)</f>
        <v>ATIVO</v>
      </c>
    </row>
    <row r="118" spans="1:13">
      <c r="A118" t="s">
        <v>509</v>
      </c>
      <c r="B118" t="s">
        <v>510</v>
      </c>
      <c r="C118" t="s">
        <v>511</v>
      </c>
      <c r="D118" t="s">
        <v>563</v>
      </c>
      <c r="E118" t="s">
        <v>444</v>
      </c>
      <c r="F118" t="str">
        <f>VLOOKUP(NR33.SUPERVISOR[[#This Row],[NOME]],'CADASTRO'!A:K,5,0)</f>
        <v>TECNICO MECANICO II</v>
      </c>
      <c r="G118" s="41">
        <v>45436</v>
      </c>
      <c r="H118" s="38">
        <v>365</v>
      </c>
      <c r="I118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IF((G118+H118)&gt;(TODAY()),"NO PRAZO", "VENCIDO")))),"N.A.")</f>
        <v>HISTORICO</v>
      </c>
      <c r="J118" s="14">
        <f>NR33.SUPERVISOR[[#This Row],[TREINADO EM]]+NR33.SUPERVISOR[[#This Row],[VALIDADE]]</f>
        <v>45801</v>
      </c>
      <c r="K118">
        <v>8</v>
      </c>
      <c r="L118" t="s">
        <v>5</v>
      </c>
      <c r="M118" t="str">
        <f>VLOOKUP(NR33.SUPERVISOR[[#This Row],[NOME]],'CADASTRO'!A:K,6,0)</f>
        <v>ATIVO</v>
      </c>
    </row>
    <row r="119" spans="1:13">
      <c r="A119" t="s">
        <v>509</v>
      </c>
      <c r="B119" t="s">
        <v>510</v>
      </c>
      <c r="C119" t="s">
        <v>511</v>
      </c>
      <c r="D119" t="s">
        <v>563</v>
      </c>
      <c r="E119" t="s">
        <v>444</v>
      </c>
      <c r="F119" t="str">
        <f>VLOOKUP(NR33.SUPERVISOR[[#This Row],[NOME]],'CADASTRO'!A:K,5,0)</f>
        <v>TECNICO MECANICO II</v>
      </c>
      <c r="G119" s="41">
        <v>45952</v>
      </c>
      <c r="H119" s="38">
        <v>365</v>
      </c>
      <c r="I119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IF((G119+H119)&gt;(TODAY()),"NO PRAZO", "VENCIDO")))),"N.A.")</f>
        <v>VENCIDO</v>
      </c>
      <c r="J119" s="14">
        <f>NR33.SUPERVISOR[[#This Row],[TREINADO EM]]+NR33.SUPERVISOR[[#This Row],[VALIDADE]]</f>
        <v>46317</v>
      </c>
      <c r="K119">
        <v>8</v>
      </c>
      <c r="L119" t="s">
        <v>3</v>
      </c>
      <c r="M119" t="str">
        <f>VLOOKUP(NR33.SUPERVISOR[[#This Row],[NOME]],'CADASTRO'!A:K,6,0)</f>
        <v>ATIVO</v>
      </c>
    </row>
    <row r="120" spans="1:13">
      <c r="A120" t="s">
        <v>509</v>
      </c>
      <c r="B120" t="s">
        <v>510</v>
      </c>
      <c r="C120" t="s">
        <v>542</v>
      </c>
      <c r="D120" t="s">
        <v>563</v>
      </c>
      <c r="E120" t="s">
        <v>446</v>
      </c>
      <c r="F120" t="str">
        <f>VLOOKUP(NR33.SUPERVISOR[[#This Row],[NOME]],'CADASTRO'!A:K,5,0)</f>
        <v>OPERADOR INDUSTRIAL III</v>
      </c>
      <c r="G120" s="41">
        <v>45997</v>
      </c>
      <c r="H120" s="38">
        <v>365</v>
      </c>
      <c r="I120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IF((G120+H120)&gt;(TODAY()),"NO PRAZO", "VENCIDO")))),"N.A.")</f>
        <v>HISTORICO</v>
      </c>
      <c r="J120" s="14">
        <f>NR33.SUPERVISOR[[#This Row],[TREINADO EM]]+NR33.SUPERVISOR[[#This Row],[VALIDADE]]</f>
        <v>46362</v>
      </c>
      <c r="K120">
        <v>40</v>
      </c>
      <c r="L120" t="s">
        <v>5</v>
      </c>
      <c r="M120" t="str">
        <f>VLOOKUP(NR33.SUPERVISOR[[#This Row],[NOME]],'CADASTRO'!A:K,6,0)</f>
        <v>ATIVO</v>
      </c>
    </row>
    <row r="121" spans="1:13">
      <c r="A121" t="s">
        <v>509</v>
      </c>
      <c r="B121" t="s">
        <v>510</v>
      </c>
      <c r="C121" t="s">
        <v>511</v>
      </c>
      <c r="D121" t="s">
        <v>563</v>
      </c>
      <c r="E121" t="s">
        <v>446</v>
      </c>
      <c r="F121" t="str">
        <f>VLOOKUP(NR33.SUPERVISOR[[#This Row],[NOME]],'CADASTRO'!A:K,5,0)</f>
        <v>OPERADOR INDUSTRIAL III</v>
      </c>
      <c r="G121" s="41">
        <v>46302</v>
      </c>
      <c r="H121" s="38">
        <v>365</v>
      </c>
      <c r="I121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IF((G121+H121)&gt;(TODAY()),"NO PRAZO", "VENCIDO")))),"N.A.")</f>
        <v>NO PRAZO</v>
      </c>
      <c r="J121" s="14">
        <f>NR33.SUPERVISOR[[#This Row],[TREINADO EM]]+NR33.SUPERVISOR[[#This Row],[VALIDADE]]</f>
        <v>46667</v>
      </c>
      <c r="K121">
        <v>8</v>
      </c>
      <c r="L121" t="s">
        <v>3</v>
      </c>
      <c r="M121" t="str">
        <f>VLOOKUP(NR33.SUPERVISOR[[#This Row],[NOME]],'CADASTRO'!A:K,6,0)</f>
        <v>ATIVO</v>
      </c>
    </row>
    <row r="122" spans="1:13">
      <c r="A122" t="s">
        <v>509</v>
      </c>
      <c r="B122" t="s">
        <v>513</v>
      </c>
      <c r="C122" t="s">
        <v>515</v>
      </c>
      <c r="D122" t="s">
        <v>563</v>
      </c>
      <c r="E122" t="s">
        <v>449</v>
      </c>
      <c r="F122" t="str">
        <f>VLOOKUP(NR33.SUPERVISOR[[#This Row],[NOME]],'CADASTRO'!A:K,5,0)</f>
        <v>TECNICO ELETRONICO II</v>
      </c>
      <c r="G122" s="41">
        <v>44547</v>
      </c>
      <c r="H122" s="38">
        <v>365</v>
      </c>
      <c r="I122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IF((G122+H122)&gt;(TODAY()),"NO PRAZO", "VENCIDO")))),"N.A.")</f>
        <v>HISTORICO</v>
      </c>
      <c r="J122" s="14">
        <f>NR33.SUPERVISOR[[#This Row],[TREINADO EM]]+NR33.SUPERVISOR[[#This Row],[VALIDADE]]</f>
        <v>44912</v>
      </c>
      <c r="K122">
        <v>40</v>
      </c>
      <c r="L122" t="s">
        <v>5</v>
      </c>
      <c r="M122" t="str">
        <f>VLOOKUP(NR33.SUPERVISOR[[#This Row],[NOME]],'CADASTRO'!A:K,6,0)</f>
        <v>ATIVO</v>
      </c>
    </row>
    <row r="123" spans="1:13">
      <c r="A123" t="s">
        <v>509</v>
      </c>
      <c r="B123" t="s">
        <v>513</v>
      </c>
      <c r="C123" t="s">
        <v>543</v>
      </c>
      <c r="D123" t="s">
        <v>563</v>
      </c>
      <c r="E123" t="s">
        <v>449</v>
      </c>
      <c r="F123" t="str">
        <f>VLOOKUP(NR33.SUPERVISOR[[#This Row],[NOME]],'CADASTRO'!A:K,5,0)</f>
        <v>TECNICO ELETRONICO II</v>
      </c>
      <c r="G123" s="41">
        <v>44901</v>
      </c>
      <c r="H123" s="38">
        <v>365</v>
      </c>
      <c r="I123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IF((G123+H123)&gt;(TODAY()),"NO PRAZO", "VENCIDO")))),"N.A.")</f>
        <v>HISTORICO</v>
      </c>
      <c r="J123" s="14">
        <f>NR33.SUPERVISOR[[#This Row],[TREINADO EM]]+NR33.SUPERVISOR[[#This Row],[VALIDADE]]</f>
        <v>45266</v>
      </c>
      <c r="K123">
        <v>8</v>
      </c>
      <c r="L123" t="s">
        <v>5</v>
      </c>
      <c r="M123" t="str">
        <f>VLOOKUP(NR33.SUPERVISOR[[#This Row],[NOME]],'CADASTRO'!A:K,6,0)</f>
        <v>ATIVO</v>
      </c>
    </row>
    <row r="124" spans="1:13">
      <c r="A124" t="s">
        <v>509</v>
      </c>
      <c r="B124" t="s">
        <v>510</v>
      </c>
      <c r="C124" t="s">
        <v>511</v>
      </c>
      <c r="D124" t="s">
        <v>563</v>
      </c>
      <c r="E124" t="s">
        <v>449</v>
      </c>
      <c r="F124" t="str">
        <f>VLOOKUP(NR33.SUPERVISOR[[#This Row],[NOME]],'CADASTRO'!A:K,5,0)</f>
        <v>TECNICO ELETRONICO II</v>
      </c>
      <c r="G124" s="41">
        <v>45321</v>
      </c>
      <c r="H124" s="38">
        <v>365</v>
      </c>
      <c r="I124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IF((G124+H124)&gt;(TODAY()),"NO PRAZO", "VENCIDO")))),"N.A.")</f>
        <v>HISTORICO</v>
      </c>
      <c r="J124" s="14">
        <f>NR33.SUPERVISOR[[#This Row],[TREINADO EM]]+NR33.SUPERVISOR[[#This Row],[VALIDADE]]</f>
        <v>45686</v>
      </c>
      <c r="K124">
        <v>8</v>
      </c>
      <c r="L124" t="s">
        <v>5</v>
      </c>
      <c r="M124" t="str">
        <f>VLOOKUP(NR33.SUPERVISOR[[#This Row],[NOME]],'CADASTRO'!A:K,6,0)</f>
        <v>ATIVO</v>
      </c>
    </row>
    <row r="125" spans="1:13">
      <c r="A125" t="s">
        <v>509</v>
      </c>
      <c r="B125" t="s">
        <v>510</v>
      </c>
      <c r="C125" t="s">
        <v>549</v>
      </c>
      <c r="D125" t="s">
        <v>563</v>
      </c>
      <c r="E125" t="s">
        <v>449</v>
      </c>
      <c r="F125" t="str">
        <f>VLOOKUP(NR33.SUPERVISOR[[#This Row],[NOME]],'CADASTRO'!A:K,5,0)</f>
        <v>TECNICO ELETRONICO II</v>
      </c>
      <c r="G125" s="41">
        <v>45667</v>
      </c>
      <c r="H125" s="38">
        <v>365</v>
      </c>
      <c r="I125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IF((G125+H125)&gt;(TODAY()),"NO PRAZO", "VENCIDO")))),"N.A.")</f>
        <v>HISTORICO</v>
      </c>
      <c r="J125" s="14">
        <f>NR33.SUPERVISOR[[#This Row],[TREINADO EM]]+NR33.SUPERVISOR[[#This Row],[VALIDADE]]</f>
        <v>46032</v>
      </c>
      <c r="K125">
        <v>8</v>
      </c>
      <c r="L125" t="s">
        <v>5</v>
      </c>
      <c r="M125" t="str">
        <f>VLOOKUP(NR33.SUPERVISOR[[#This Row],[NOME]],'CADASTRO'!A:K,6,0)</f>
        <v>ATIVO</v>
      </c>
    </row>
    <row r="126" spans="1:13">
      <c r="A126" t="s">
        <v>509</v>
      </c>
      <c r="B126" t="s">
        <v>510</v>
      </c>
      <c r="C126" t="s">
        <v>511</v>
      </c>
      <c r="D126" t="s">
        <v>563</v>
      </c>
      <c r="E126" t="s">
        <v>449</v>
      </c>
      <c r="F126" t="str">
        <f>VLOOKUP(NR33.SUPERVISOR[[#This Row],[NOME]],'CADASTRO'!A:K,5,0)</f>
        <v>TECNICO ELETRONICO II</v>
      </c>
      <c r="G126" s="41">
        <v>45952</v>
      </c>
      <c r="H126" s="38">
        <v>365</v>
      </c>
      <c r="I126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IF((G126+H126)&gt;(TODAY()),"NO PRAZO", "VENCIDO")))),"N.A.")</f>
        <v>HISTORICO</v>
      </c>
      <c r="J126" s="14">
        <f>NR33.SUPERVISOR[[#This Row],[TREINADO EM]]+NR33.SUPERVISOR[[#This Row],[VALIDADE]]</f>
        <v>46317</v>
      </c>
      <c r="K126">
        <v>8</v>
      </c>
      <c r="L126" t="s">
        <v>5</v>
      </c>
      <c r="M126" t="str">
        <f>VLOOKUP(NR33.SUPERVISOR[[#This Row],[NOME]],'CADASTRO'!A:K,6,0)</f>
        <v>ATIVO</v>
      </c>
    </row>
    <row r="127" spans="1:13">
      <c r="A127" t="s">
        <v>509</v>
      </c>
      <c r="B127" t="s">
        <v>510</v>
      </c>
      <c r="C127" t="s">
        <v>511</v>
      </c>
      <c r="D127" t="s">
        <v>563</v>
      </c>
      <c r="E127" t="s">
        <v>449</v>
      </c>
      <c r="F127" t="str">
        <f>VLOOKUP(NR33.SUPERVISOR[[#This Row],[NOME]],'CADASTRO'!A:K,5,0)</f>
        <v>TECNICO ELETRONICO II</v>
      </c>
      <c r="G127" s="41">
        <v>46302</v>
      </c>
      <c r="H127" s="38">
        <v>365</v>
      </c>
      <c r="I127" s="42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IF((G127+H127)&gt;(TODAY()),"NO PRAZO", "VENCIDO")))),"N.A.")</f>
        <v>NO PRAZO</v>
      </c>
      <c r="J127" s="14">
        <f>NR33.SUPERVISOR[[#This Row],[TREINADO EM]]+NR33.SUPERVISOR[[#This Row],[VALIDADE]]</f>
        <v>46667</v>
      </c>
      <c r="K127">
        <v>8</v>
      </c>
      <c r="L127" t="s">
        <v>3</v>
      </c>
      <c r="M127" t="str">
        <f>VLOOKUP(NR33.SUPERVISOR[[#This Row],[NOME]],'CADASTRO'!A:K,6,0)</f>
        <v>ATIVO</v>
      </c>
    </row>
  </sheetData>
  <sheetProtection sort="0" autoFilter="0"/>
  <conditionalFormatting sqref="I2:I127">
    <cfRule type="cellIs" dxfId="893" priority="1" operator="equal">
      <formula>"REPROVADO"</formula>
    </cfRule>
    <cfRule type="cellIs" dxfId="892" priority="2" stopIfTrue="1" operator="equal">
      <formula>"HISTORICO"</formula>
    </cfRule>
  </conditionalFormatting>
  <conditionalFormatting sqref="I2:J127">
    <cfRule type="cellIs" dxfId="891" priority="4" stopIfTrue="1" operator="equal">
      <formula>"N.A."</formula>
    </cfRule>
    <cfRule type="cellIs" dxfId="890" priority="5" stopIfTrue="1" operator="equal">
      <formula>"NO PRAZO"</formula>
    </cfRule>
    <cfRule type="cellIs" dxfId="889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57E67C-DB0D-42F3-A90F-FEC65D112356}">
          <x14:formula1>
            <xm:f>'BASE '!$A$2:$A$6</xm:f>
          </x14:formula1>
          <xm:sqref>L2:L127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CE33-7D5E-497C-9B09-BFB0BB17075D}">
  <sheetPr codeName="Planilha39">
    <tabColor rgb="FFC00000"/>
  </sheetPr>
  <dimension ref="A1:M152"/>
  <sheetViews>
    <sheetView topLeftCell="B1" zoomScale="70" zoomScaleNormal="70" workbookViewId="0">
      <selection activeCell="E157" sqref="E157"/>
    </sheetView>
  </sheetViews>
  <sheetFormatPr defaultColWidth="8.7109375" defaultRowHeight="14.45"/>
  <cols>
    <col min="1" max="1" width="12.5703125" bestFit="1" customWidth="1"/>
    <col min="2" max="3" width="17" bestFit="1" customWidth="1"/>
    <col min="4" max="4" width="37.42578125" bestFit="1" customWidth="1"/>
    <col min="5" max="5" width="34.7109375" bestFit="1" customWidth="1"/>
    <col min="6" max="6" width="37.5703125" bestFit="1" customWidth="1"/>
    <col min="7" max="7" width="17.42578125" bestFit="1" customWidth="1"/>
    <col min="8" max="8" width="13.7109375" bestFit="1" customWidth="1"/>
    <col min="9" max="9" width="11.7109375" bestFit="1" customWidth="1"/>
    <col min="10" max="10" width="14.28515625" bestFit="1" customWidth="1"/>
    <col min="11" max="11" width="19.7109375" bestFit="1" customWidth="1"/>
    <col min="12" max="12" width="14.7109375" bestFit="1" customWidth="1"/>
    <col min="13" max="13" width="14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510</v>
      </c>
      <c r="C2" t="s">
        <v>511</v>
      </c>
      <c r="D2" t="s">
        <v>564</v>
      </c>
      <c r="E2" t="s">
        <v>325</v>
      </c>
      <c r="F2" t="str">
        <f>VLOOKUP(NR33.RESGATISTA[[#This Row],[NOME]],'CADASTRO'!A:K,5,0)</f>
        <v>TECNICO MECANICO III</v>
      </c>
      <c r="G2" s="8">
        <v>45230</v>
      </c>
      <c r="H2" s="38">
        <v>182</v>
      </c>
      <c r="I2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IF((G2+H2)&gt;(TODAY()),"NO PRAZO", "VENCIDO")))),"N.A.")</f>
        <v>HISTORICO</v>
      </c>
      <c r="J2" s="14">
        <f>NR33.RESGATISTA[[#This Row],[TREINADO EM]]+NR33.RESGATISTA[[#This Row],[VALIDADE]]</f>
        <v>45412</v>
      </c>
      <c r="K2">
        <v>32</v>
      </c>
      <c r="L2" t="s">
        <v>5</v>
      </c>
      <c r="M2" t="str">
        <f>VLOOKUP(NR33.RESGATISTA[[#This Row],[NOME]],'CADASTRO'!A:K,6,0)</f>
        <v>ATIVO</v>
      </c>
    </row>
    <row r="3" spans="1:13" hidden="1">
      <c r="A3" t="s">
        <v>509</v>
      </c>
      <c r="B3" t="s">
        <v>510</v>
      </c>
      <c r="C3" t="s">
        <v>511</v>
      </c>
      <c r="D3" t="s">
        <v>564</v>
      </c>
      <c r="E3" t="s">
        <v>325</v>
      </c>
      <c r="F3" t="str">
        <f>VLOOKUP(NR33.RESGATISTA[[#This Row],[NOME]],'CADASTRO'!A:K,5,0)</f>
        <v>TECNICO MECANICO III</v>
      </c>
      <c r="G3" s="8">
        <v>45441</v>
      </c>
      <c r="H3" s="38">
        <v>182</v>
      </c>
      <c r="I3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IF((G3+H3)&gt;(TODAY()),"NO PRAZO", "VENCIDO")))),"N.A.")</f>
        <v>N.A.</v>
      </c>
      <c r="J3" s="14">
        <f>NR33.RESGATISTA[[#This Row],[TREINADO EM]]+NR33.RESGATISTA[[#This Row],[VALIDADE]]</f>
        <v>45623</v>
      </c>
      <c r="K3">
        <v>16</v>
      </c>
      <c r="L3" t="s">
        <v>1</v>
      </c>
      <c r="M3" t="str">
        <f>VLOOKUP(NR33.RESGATISTA[[#This Row],[NOME]],'CADASTRO'!A:K,6,0)</f>
        <v>ATIVO</v>
      </c>
    </row>
    <row r="4" spans="1:13" hidden="1">
      <c r="A4" t="s">
        <v>509</v>
      </c>
      <c r="B4" t="s">
        <v>513</v>
      </c>
      <c r="C4" t="s">
        <v>515</v>
      </c>
      <c r="D4" t="s">
        <v>564</v>
      </c>
      <c r="E4" t="s">
        <v>343</v>
      </c>
      <c r="F4" t="str">
        <f>VLOOKUP(NR33.RESGATISTA[[#This Row],[NOME]],'CADASTRO'!A:K,5,0)</f>
        <v>TECNICO MECANICO II</v>
      </c>
      <c r="G4" s="8">
        <v>44849</v>
      </c>
      <c r="H4" s="38">
        <v>182</v>
      </c>
      <c r="I4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IF((G4+H4)&gt;(TODAY()),"NO PRAZO", "VENCIDO")))),"N.A.")</f>
        <v>HISTORICO</v>
      </c>
      <c r="J4" s="14">
        <f>NR33.RESGATISTA[[#This Row],[TREINADO EM]]+NR33.RESGATISTA[[#This Row],[VALIDADE]]</f>
        <v>45031</v>
      </c>
      <c r="K4">
        <v>32</v>
      </c>
      <c r="L4" t="s">
        <v>5</v>
      </c>
      <c r="M4" t="str">
        <f>VLOOKUP(NR33.RESGATISTA[[#This Row],[NOME]],'CADASTRO'!A:K,6,0)</f>
        <v>ATIVO</v>
      </c>
    </row>
    <row r="5" spans="1:13" hidden="1">
      <c r="A5" t="s">
        <v>509</v>
      </c>
      <c r="B5" t="s">
        <v>513</v>
      </c>
      <c r="C5" t="s">
        <v>515</v>
      </c>
      <c r="D5" t="s">
        <v>564</v>
      </c>
      <c r="E5" t="s">
        <v>343</v>
      </c>
      <c r="F5" t="str">
        <f>VLOOKUP(NR33.RESGATISTA[[#This Row],[NOME]],'CADASTRO'!A:K,5,0)</f>
        <v>TECNICO MECANICO II</v>
      </c>
      <c r="G5" s="8">
        <v>45044</v>
      </c>
      <c r="H5" s="38">
        <v>182</v>
      </c>
      <c r="I5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IF((G5+H5)&gt;(TODAY()),"NO PRAZO", "VENCIDO")))),"N.A.")</f>
        <v>HISTORICO</v>
      </c>
      <c r="J5" s="14">
        <f>NR33.RESGATISTA[[#This Row],[TREINADO EM]]+NR33.RESGATISTA[[#This Row],[VALIDADE]]</f>
        <v>45226</v>
      </c>
      <c r="K5">
        <v>32</v>
      </c>
      <c r="L5" t="s">
        <v>5</v>
      </c>
      <c r="M5" t="str">
        <f>VLOOKUP(NR33.RESGATISTA[[#This Row],[NOME]],'CADASTRO'!A:K,6,0)</f>
        <v>ATIVO</v>
      </c>
    </row>
    <row r="6" spans="1:13" hidden="1">
      <c r="A6" t="s">
        <v>509</v>
      </c>
      <c r="B6" t="s">
        <v>510</v>
      </c>
      <c r="C6" t="s">
        <v>511</v>
      </c>
      <c r="D6" t="s">
        <v>564</v>
      </c>
      <c r="E6" t="s">
        <v>343</v>
      </c>
      <c r="F6" t="str">
        <f>VLOOKUP(NR33.RESGATISTA[[#This Row],[NOME]],'CADASTRO'!A:K,5,0)</f>
        <v>TECNICO MECANICO II</v>
      </c>
      <c r="G6" s="8">
        <v>45407</v>
      </c>
      <c r="H6" s="38">
        <v>182</v>
      </c>
      <c r="I6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IF((G6+H6)&gt;(TODAY()),"NO PRAZO", "VENCIDO")))),"N.A.")</f>
        <v>HISTORICO</v>
      </c>
      <c r="J6" s="14">
        <f>NR33.RESGATISTA[[#This Row],[TREINADO EM]]+NR33.RESGATISTA[[#This Row],[VALIDADE]]</f>
        <v>45589</v>
      </c>
      <c r="K6">
        <v>16</v>
      </c>
      <c r="L6" t="s">
        <v>5</v>
      </c>
      <c r="M6" t="str">
        <f>VLOOKUP(NR33.RESGATISTA[[#This Row],[NOME]],'CADASTRO'!A:K,6,0)</f>
        <v>ATIVO</v>
      </c>
    </row>
    <row r="7" spans="1:13" hidden="1">
      <c r="A7" t="s">
        <v>509</v>
      </c>
      <c r="B7" t="s">
        <v>510</v>
      </c>
      <c r="C7" t="s">
        <v>511</v>
      </c>
      <c r="D7" t="s">
        <v>564</v>
      </c>
      <c r="E7" t="s">
        <v>343</v>
      </c>
      <c r="F7" t="str">
        <f>VLOOKUP(NR33.RESGATISTA[[#This Row],[NOME]],'CADASTRO'!A:K,5,0)</f>
        <v>TECNICO MECANICO II</v>
      </c>
      <c r="G7" s="8">
        <v>45617</v>
      </c>
      <c r="H7" s="38">
        <v>182</v>
      </c>
      <c r="I7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IF((G7+H7)&gt;(TODAY()),"NO PRAZO", "VENCIDO")))),"N.A.")</f>
        <v>HISTORICO</v>
      </c>
      <c r="J7" s="14">
        <f>NR33.RESGATISTA[[#This Row],[TREINADO EM]]+NR33.RESGATISTA[[#This Row],[VALIDADE]]</f>
        <v>45799</v>
      </c>
      <c r="K7">
        <v>16</v>
      </c>
      <c r="L7" t="s">
        <v>5</v>
      </c>
      <c r="M7" t="str">
        <f>VLOOKUP(NR33.RESGATISTA[[#This Row],[NOME]],'CADASTRO'!A:K,6,0)</f>
        <v>ATIVO</v>
      </c>
    </row>
    <row r="8" spans="1:13" hidden="1">
      <c r="A8" t="s">
        <v>509</v>
      </c>
      <c r="B8" t="s">
        <v>510</v>
      </c>
      <c r="C8" t="s">
        <v>511</v>
      </c>
      <c r="D8" t="s">
        <v>564</v>
      </c>
      <c r="E8" t="s">
        <v>343</v>
      </c>
      <c r="F8" t="str">
        <f>VLOOKUP(NR33.RESGATISTA[[#This Row],[NOME]],'CADASTRO'!A:K,5,0)</f>
        <v>TECNICO MECANICO II</v>
      </c>
      <c r="G8" s="8">
        <v>45806</v>
      </c>
      <c r="H8" s="38">
        <v>182</v>
      </c>
      <c r="I8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IF((G8+H8)&gt;(TODAY()),"NO PRAZO", "VENCIDO")))),"N.A.")</f>
        <v>HISTORICO</v>
      </c>
      <c r="J8" s="14">
        <f>NR33.RESGATISTA[[#This Row],[TREINADO EM]]+NR33.RESGATISTA[[#This Row],[VALIDADE]]</f>
        <v>45988</v>
      </c>
      <c r="K8">
        <v>16</v>
      </c>
      <c r="L8" t="s">
        <v>5</v>
      </c>
      <c r="M8" t="str">
        <f>VLOOKUP(NR33.RESGATISTA[[#This Row],[NOME]],'CADASTRO'!A:K,6,0)</f>
        <v>ATIVO</v>
      </c>
    </row>
    <row r="9" spans="1:13" hidden="1">
      <c r="A9" t="s">
        <v>509</v>
      </c>
      <c r="B9" t="s">
        <v>510</v>
      </c>
      <c r="C9" t="s">
        <v>511</v>
      </c>
      <c r="D9" t="s">
        <v>564</v>
      </c>
      <c r="E9" t="s">
        <v>343</v>
      </c>
      <c r="F9" t="str">
        <f>VLOOKUP(NR33.RESGATISTA[[#This Row],[NOME]],'CADASTRO'!A:K,5,0)</f>
        <v>TECNICO MECANICO II</v>
      </c>
      <c r="G9" s="8">
        <v>46009</v>
      </c>
      <c r="H9" s="38">
        <v>182</v>
      </c>
      <c r="I9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IF((G9+H9)&gt;(TODAY()),"NO PRAZO", "VENCIDO")))),"N.A.")</f>
        <v>VENCIDO</v>
      </c>
      <c r="J9" s="14">
        <f>NR33.RESGATISTA[[#This Row],[TREINADO EM]]+NR33.RESGATISTA[[#This Row],[VALIDADE]]</f>
        <v>46191</v>
      </c>
      <c r="K9">
        <v>16</v>
      </c>
      <c r="L9" t="s">
        <v>3</v>
      </c>
      <c r="M9" t="str">
        <f>VLOOKUP(NR33.RESGATISTA[[#This Row],[NOME]],'CADASTRO'!A:K,6,0)</f>
        <v>ATIVO</v>
      </c>
    </row>
    <row r="10" spans="1:13" hidden="1">
      <c r="A10" t="s">
        <v>509</v>
      </c>
      <c r="B10" t="s">
        <v>513</v>
      </c>
      <c r="C10" t="s">
        <v>515</v>
      </c>
      <c r="D10" t="s">
        <v>564</v>
      </c>
      <c r="E10" t="s">
        <v>199</v>
      </c>
      <c r="F10" t="str">
        <f>VLOOKUP(NR33.RESGATISTA[[#This Row],[NOME]],'CADASTRO'!A:K,5,0)</f>
        <v>TECNICO ELETRONICO II</v>
      </c>
      <c r="G10" s="8">
        <v>45055</v>
      </c>
      <c r="H10" s="38">
        <v>182</v>
      </c>
      <c r="I10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IF((G10+H10)&gt;(TODAY()),"NO PRAZO", "VENCIDO")))),"N.A.")</f>
        <v>N.A.</v>
      </c>
      <c r="J10" s="14">
        <f>NR33.RESGATISTA[[#This Row],[TREINADO EM]]+NR33.RESGATISTA[[#This Row],[VALIDADE]]</f>
        <v>45237</v>
      </c>
      <c r="K10">
        <v>32</v>
      </c>
      <c r="L10" t="s">
        <v>5</v>
      </c>
      <c r="M10" t="str">
        <f>VLOOKUP(NR33.RESGATISTA[[#This Row],[NOME]],'CADASTRO'!A:K,6,0)</f>
        <v>DESLIGADO</v>
      </c>
    </row>
    <row r="11" spans="1:13" hidden="1">
      <c r="A11" t="s">
        <v>509</v>
      </c>
      <c r="B11" t="s">
        <v>510</v>
      </c>
      <c r="C11" t="s">
        <v>511</v>
      </c>
      <c r="D11" t="s">
        <v>564</v>
      </c>
      <c r="E11" t="s">
        <v>199</v>
      </c>
      <c r="F11" t="str">
        <f>VLOOKUP(NR33.RESGATISTA[[#This Row],[NOME]],'CADASTRO'!A:K,5,0)</f>
        <v>TECNICO ELETRONICO II</v>
      </c>
      <c r="G11" s="8">
        <v>45420</v>
      </c>
      <c r="H11" s="38">
        <v>182</v>
      </c>
      <c r="I1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IF((G11+H11)&gt;(TODAY()),"NO PRAZO", "VENCIDO")))),"N.A.")</f>
        <v>N.A.</v>
      </c>
      <c r="J11" s="14">
        <f>NR33.RESGATISTA[[#This Row],[TREINADO EM]]+NR33.RESGATISTA[[#This Row],[VALIDADE]]</f>
        <v>45602</v>
      </c>
      <c r="K11">
        <v>16</v>
      </c>
      <c r="L11" t="s">
        <v>5</v>
      </c>
      <c r="M11" t="str">
        <f>VLOOKUP(NR33.RESGATISTA[[#This Row],[NOME]],'CADASTRO'!A:K,6,0)</f>
        <v>DESLIGADO</v>
      </c>
    </row>
    <row r="12" spans="1:13" hidden="1">
      <c r="A12" t="s">
        <v>509</v>
      </c>
      <c r="B12" t="s">
        <v>510</v>
      </c>
      <c r="C12" t="s">
        <v>511</v>
      </c>
      <c r="D12" t="s">
        <v>564</v>
      </c>
      <c r="E12" t="s">
        <v>199</v>
      </c>
      <c r="F12" t="str">
        <f>VLOOKUP(NR33.RESGATISTA[[#This Row],[NOME]],'CADASTRO'!A:K,5,0)</f>
        <v>TECNICO ELETRONICO II</v>
      </c>
      <c r="G12" s="8">
        <v>45748</v>
      </c>
      <c r="H12" s="38">
        <v>182</v>
      </c>
      <c r="I1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IF((G12+H12)&gt;(TODAY()),"NO PRAZO", "VENCIDO")))),"N.A.")</f>
        <v>N.A.</v>
      </c>
      <c r="J12" s="14">
        <f>NR33.RESGATISTA[[#This Row],[TREINADO EM]]+NR33.RESGATISTA[[#This Row],[VALIDADE]]</f>
        <v>45930</v>
      </c>
      <c r="K12">
        <v>16</v>
      </c>
      <c r="L12" t="s">
        <v>1</v>
      </c>
      <c r="M12" t="str">
        <f>VLOOKUP(NR33.RESGATISTA[[#This Row],[NOME]],'CADASTRO'!A:K,6,0)</f>
        <v>DESLIGADO</v>
      </c>
    </row>
    <row r="13" spans="1:13" hidden="1">
      <c r="A13" t="s">
        <v>509</v>
      </c>
      <c r="B13" t="s">
        <v>513</v>
      </c>
      <c r="C13" t="s">
        <v>515</v>
      </c>
      <c r="D13" t="s">
        <v>564</v>
      </c>
      <c r="E13" t="s">
        <v>344</v>
      </c>
      <c r="F13" t="str">
        <f>VLOOKUP(NR33.RESGATISTA[[#This Row],[NOME]],'CADASTRO'!A:K,5,0)</f>
        <v>TECNICO MECANICO II</v>
      </c>
      <c r="G13" s="8">
        <v>44849</v>
      </c>
      <c r="H13" s="38">
        <v>182</v>
      </c>
      <c r="I1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IF((G13+H13)&gt;(TODAY()),"NO PRAZO", "VENCIDO")))),"N.A.")</f>
        <v>HISTORICO</v>
      </c>
      <c r="J13" s="14">
        <f>NR33.RESGATISTA[[#This Row],[TREINADO EM]]+NR33.RESGATISTA[[#This Row],[VALIDADE]]</f>
        <v>45031</v>
      </c>
      <c r="K13">
        <v>32</v>
      </c>
      <c r="L13" t="s">
        <v>5</v>
      </c>
      <c r="M13" t="str">
        <f>VLOOKUP(NR33.RESGATISTA[[#This Row],[NOME]],'CADASTRO'!A:K,6,0)</f>
        <v>ATIVO</v>
      </c>
    </row>
    <row r="14" spans="1:13" hidden="1">
      <c r="A14" t="s">
        <v>509</v>
      </c>
      <c r="B14" t="s">
        <v>513</v>
      </c>
      <c r="C14" t="s">
        <v>515</v>
      </c>
      <c r="D14" t="s">
        <v>564</v>
      </c>
      <c r="E14" t="s">
        <v>344</v>
      </c>
      <c r="F14" t="str">
        <f>VLOOKUP(NR33.RESGATISTA[[#This Row],[NOME]],'CADASTRO'!A:K,5,0)</f>
        <v>TECNICO MECANICO II</v>
      </c>
      <c r="G14" s="8">
        <v>45044</v>
      </c>
      <c r="H14" s="38">
        <v>182</v>
      </c>
      <c r="I1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IF((G14+H14)&gt;(TODAY()),"NO PRAZO", "VENCIDO")))),"N.A.")</f>
        <v>HISTORICO</v>
      </c>
      <c r="J14" s="14">
        <f>NR33.RESGATISTA[[#This Row],[TREINADO EM]]+NR33.RESGATISTA[[#This Row],[VALIDADE]]</f>
        <v>45226</v>
      </c>
      <c r="K14">
        <v>32</v>
      </c>
      <c r="L14" t="s">
        <v>5</v>
      </c>
      <c r="M14" t="str">
        <f>VLOOKUP(NR33.RESGATISTA[[#This Row],[NOME]],'CADASTRO'!A:K,6,0)</f>
        <v>ATIVO</v>
      </c>
    </row>
    <row r="15" spans="1:13" hidden="1">
      <c r="A15" t="s">
        <v>509</v>
      </c>
      <c r="B15" t="s">
        <v>510</v>
      </c>
      <c r="C15" t="s">
        <v>511</v>
      </c>
      <c r="D15" t="s">
        <v>564</v>
      </c>
      <c r="E15" t="s">
        <v>344</v>
      </c>
      <c r="F15" t="str">
        <f>VLOOKUP(NR33.RESGATISTA[[#This Row],[NOME]],'CADASTRO'!A:K,5,0)</f>
        <v>TECNICO MECANICO II</v>
      </c>
      <c r="G15" s="8">
        <v>45230</v>
      </c>
      <c r="H15" s="38">
        <v>182</v>
      </c>
      <c r="I1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IF((G15+H15)&gt;(TODAY()),"NO PRAZO", "VENCIDO")))),"N.A.")</f>
        <v>HISTORICO</v>
      </c>
      <c r="J15" s="14">
        <f>NR33.RESGATISTA[[#This Row],[TREINADO EM]]+NR33.RESGATISTA[[#This Row],[VALIDADE]]</f>
        <v>45412</v>
      </c>
      <c r="K15">
        <v>32</v>
      </c>
      <c r="L15" t="s">
        <v>5</v>
      </c>
      <c r="M15" t="str">
        <f>VLOOKUP(NR33.RESGATISTA[[#This Row],[NOME]],'CADASTRO'!A:K,6,0)</f>
        <v>ATIVO</v>
      </c>
    </row>
    <row r="16" spans="1:13" hidden="1">
      <c r="A16" t="s">
        <v>509</v>
      </c>
      <c r="B16" t="s">
        <v>510</v>
      </c>
      <c r="C16" t="s">
        <v>511</v>
      </c>
      <c r="D16" t="s">
        <v>564</v>
      </c>
      <c r="E16" t="s">
        <v>344</v>
      </c>
      <c r="F16" t="str">
        <f>VLOOKUP(NR33.RESGATISTA[[#This Row],[NOME]],'CADASTRO'!A:K,5,0)</f>
        <v>TECNICO MECANICO II</v>
      </c>
      <c r="G16" s="8">
        <v>45420</v>
      </c>
      <c r="H16" s="38">
        <v>182</v>
      </c>
      <c r="I1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IF((G16+H16)&gt;(TODAY()),"NO PRAZO", "VENCIDO")))),"N.A.")</f>
        <v>HISTORICO</v>
      </c>
      <c r="J16" s="14">
        <f>NR33.RESGATISTA[[#This Row],[TREINADO EM]]+NR33.RESGATISTA[[#This Row],[VALIDADE]]</f>
        <v>45602</v>
      </c>
      <c r="K16">
        <v>16</v>
      </c>
      <c r="L16" t="s">
        <v>5</v>
      </c>
      <c r="M16" t="str">
        <f>VLOOKUP(NR33.RESGATISTA[[#This Row],[NOME]],'CADASTRO'!A:K,6,0)</f>
        <v>ATIVO</v>
      </c>
    </row>
    <row r="17" spans="1:13" hidden="1">
      <c r="A17" t="s">
        <v>509</v>
      </c>
      <c r="B17" t="s">
        <v>510</v>
      </c>
      <c r="C17" t="s">
        <v>511</v>
      </c>
      <c r="D17" t="s">
        <v>564</v>
      </c>
      <c r="E17" t="s">
        <v>344</v>
      </c>
      <c r="F17" t="str">
        <f>VLOOKUP(NR33.RESGATISTA[[#This Row],[NOME]],'CADASTRO'!A:K,5,0)</f>
        <v>TECNICO MECANICO II</v>
      </c>
      <c r="G17" s="8">
        <v>45617</v>
      </c>
      <c r="H17" s="38">
        <v>182</v>
      </c>
      <c r="I1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IF((G17+H17)&gt;(TODAY()),"NO PRAZO", "VENCIDO")))),"N.A.")</f>
        <v>HISTORICO</v>
      </c>
      <c r="J17" s="14">
        <f>NR33.RESGATISTA[[#This Row],[TREINADO EM]]+NR33.RESGATISTA[[#This Row],[VALIDADE]]</f>
        <v>45799</v>
      </c>
      <c r="K17">
        <v>16</v>
      </c>
      <c r="L17" t="s">
        <v>5</v>
      </c>
      <c r="M17" t="str">
        <f>VLOOKUP(NR33.RESGATISTA[[#This Row],[NOME]],'CADASTRO'!A:K,6,0)</f>
        <v>ATIVO</v>
      </c>
    </row>
    <row r="18" spans="1:13" hidden="1">
      <c r="A18" t="s">
        <v>509</v>
      </c>
      <c r="B18" t="s">
        <v>510</v>
      </c>
      <c r="C18" t="s">
        <v>511</v>
      </c>
      <c r="D18" t="s">
        <v>564</v>
      </c>
      <c r="E18" t="s">
        <v>344</v>
      </c>
      <c r="F18" t="str">
        <f>VLOOKUP(NR33.RESGATISTA[[#This Row],[NOME]],'CADASTRO'!A:K,5,0)</f>
        <v>TECNICO MECANICO II</v>
      </c>
      <c r="G18" s="8">
        <v>45783</v>
      </c>
      <c r="H18" s="38">
        <v>182</v>
      </c>
      <c r="I1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IF((G18+H18)&gt;(TODAY()),"NO PRAZO", "VENCIDO")))),"N.A.")</f>
        <v>HISTORICO</v>
      </c>
      <c r="J18" s="14">
        <f>NR33.RESGATISTA[[#This Row],[TREINADO EM]]+NR33.RESGATISTA[[#This Row],[VALIDADE]]</f>
        <v>45965</v>
      </c>
      <c r="K18">
        <v>16</v>
      </c>
      <c r="L18" t="s">
        <v>5</v>
      </c>
      <c r="M18" t="str">
        <f>VLOOKUP(NR33.RESGATISTA[[#This Row],[NOME]],'CADASTRO'!A:K,6,0)</f>
        <v>ATIVO</v>
      </c>
    </row>
    <row r="19" spans="1:13" hidden="1">
      <c r="A19" t="s">
        <v>509</v>
      </c>
      <c r="B19" t="s">
        <v>510</v>
      </c>
      <c r="C19" t="s">
        <v>511</v>
      </c>
      <c r="D19" t="s">
        <v>564</v>
      </c>
      <c r="E19" t="s">
        <v>344</v>
      </c>
      <c r="F19" t="str">
        <f>VLOOKUP(NR33.RESGATISTA[[#This Row],[NOME]],'CADASTRO'!A:K,5,0)</f>
        <v>TECNICO MECANICO II</v>
      </c>
      <c r="G19" s="8">
        <v>45965</v>
      </c>
      <c r="H19" s="38">
        <v>182</v>
      </c>
      <c r="I1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IF((G19+H19)&gt;(TODAY()),"NO PRAZO", "VENCIDO")))),"N.A.")</f>
        <v>HISTORICO</v>
      </c>
      <c r="J19" s="14">
        <f>NR33.RESGATISTA[[#This Row],[TREINADO EM]]+NR33.RESGATISTA[[#This Row],[VALIDADE]]</f>
        <v>46147</v>
      </c>
      <c r="K19">
        <v>16</v>
      </c>
      <c r="L19" t="s">
        <v>5</v>
      </c>
      <c r="M19" t="str">
        <f>VLOOKUP(NR33.RESGATISTA[[#This Row],[NOME]],'CADASTRO'!A:K,6,0)</f>
        <v>ATIVO</v>
      </c>
    </row>
    <row r="20" spans="1:13" hidden="1">
      <c r="A20" t="s">
        <v>509</v>
      </c>
      <c r="B20" t="s">
        <v>510</v>
      </c>
      <c r="C20" t="s">
        <v>511</v>
      </c>
      <c r="D20" t="s">
        <v>564</v>
      </c>
      <c r="E20" t="s">
        <v>344</v>
      </c>
      <c r="F20" t="str">
        <f>VLOOKUP(NR33.RESGATISTA[[#This Row],[NOME]],'CADASTRO'!A:K,5,0)</f>
        <v>TECNICO MECANICO II</v>
      </c>
      <c r="G20" s="8">
        <v>46143</v>
      </c>
      <c r="H20" s="38">
        <v>182</v>
      </c>
      <c r="I2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IF((G20+H20)&gt;(TODAY()),"NO PRAZO", "VENCIDO")))),"N.A.")</f>
        <v>HISTORICO</v>
      </c>
      <c r="J20" s="14">
        <f>NR33.RESGATISTA[[#This Row],[TREINADO EM]]+NR33.RESGATISTA[[#This Row],[VALIDADE]]</f>
        <v>46325</v>
      </c>
      <c r="K20">
        <v>16</v>
      </c>
      <c r="L20" t="s">
        <v>5</v>
      </c>
      <c r="M20" t="str">
        <f>VLOOKUP(NR33.RESGATISTA[[#This Row],[NOME]],'CADASTRO'!A:K,6,0)</f>
        <v>ATIVO</v>
      </c>
    </row>
    <row r="21" spans="1:13">
      <c r="A21" t="s">
        <v>509</v>
      </c>
      <c r="B21" t="s">
        <v>510</v>
      </c>
      <c r="C21" t="s">
        <v>511</v>
      </c>
      <c r="D21" t="s">
        <v>564</v>
      </c>
      <c r="E21" t="s">
        <v>344</v>
      </c>
      <c r="F21" t="str">
        <f>VLOOKUP(NR33.RESGATISTA[[#This Row],[NOME]],'CADASTRO'!A:K,5,0)</f>
        <v>TECNICO MECANICO II</v>
      </c>
      <c r="G21" s="8">
        <v>46296</v>
      </c>
      <c r="H21" s="38">
        <v>182</v>
      </c>
      <c r="I2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IF((G21+H21)&gt;(TODAY()),"NO PRAZO", "VENCIDO")))),"N.A.")</f>
        <v>NO PRAZO</v>
      </c>
      <c r="J21" s="14">
        <f>NR33.RESGATISTA[[#This Row],[TREINADO EM]]+NR33.RESGATISTA[[#This Row],[VALIDADE]]</f>
        <v>46478</v>
      </c>
      <c r="K21">
        <v>16</v>
      </c>
      <c r="L21" t="s">
        <v>3</v>
      </c>
      <c r="M21" t="str">
        <f>VLOOKUP(NR33.RESGATISTA[[#This Row],[NOME]],'CADASTRO'!A:K,6,0)</f>
        <v>ATIVO</v>
      </c>
    </row>
    <row r="22" spans="1:13" hidden="1">
      <c r="A22" t="s">
        <v>509</v>
      </c>
      <c r="B22" t="s">
        <v>513</v>
      </c>
      <c r="C22" t="s">
        <v>515</v>
      </c>
      <c r="D22" t="s">
        <v>564</v>
      </c>
      <c r="E22" t="s">
        <v>482</v>
      </c>
      <c r="F22" t="str">
        <f>VLOOKUP(NR33.RESGATISTA[[#This Row],[NOME]],'CADASTRO'!A:K,5,0)</f>
        <v>TECNICO MECANICO II</v>
      </c>
      <c r="G22" s="8">
        <v>44849</v>
      </c>
      <c r="H22" s="38">
        <v>182</v>
      </c>
      <c r="I2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IF((G22+H22)&gt;(TODAY()),"NO PRAZO", "VENCIDO")))),"N.A.")</f>
        <v>N.A.</v>
      </c>
      <c r="J22" s="14">
        <f>NR33.RESGATISTA[[#This Row],[TREINADO EM]]+NR33.RESGATISTA[[#This Row],[VALIDADE]]</f>
        <v>45031</v>
      </c>
      <c r="K22">
        <v>32</v>
      </c>
      <c r="L22" t="s">
        <v>5</v>
      </c>
      <c r="M22" t="str">
        <f>VLOOKUP(NR33.RESGATISTA[[#This Row],[NOME]],'CADASTRO'!A:K,6,0)</f>
        <v>TRANSFERIDO</v>
      </c>
    </row>
    <row r="23" spans="1:13" hidden="1">
      <c r="A23" t="s">
        <v>509</v>
      </c>
      <c r="B23" t="s">
        <v>510</v>
      </c>
      <c r="C23" t="s">
        <v>511</v>
      </c>
      <c r="D23" t="s">
        <v>564</v>
      </c>
      <c r="E23" t="s">
        <v>482</v>
      </c>
      <c r="F23" t="str">
        <f>VLOOKUP(NR33.RESGATISTA[[#This Row],[NOME]],'CADASTRO'!A:K,5,0)</f>
        <v>TECNICO MECANICO II</v>
      </c>
      <c r="G23" s="8">
        <v>45230</v>
      </c>
      <c r="H23" s="38">
        <v>182</v>
      </c>
      <c r="I2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IF((G23+H23)&gt;(TODAY()),"NO PRAZO", "VENCIDO")))),"N.A.")</f>
        <v>N.A.</v>
      </c>
      <c r="J23" s="14">
        <f>NR33.RESGATISTA[[#This Row],[TREINADO EM]]+NR33.RESGATISTA[[#This Row],[VALIDADE]]</f>
        <v>45412</v>
      </c>
      <c r="K23">
        <v>32</v>
      </c>
      <c r="L23" t="s">
        <v>5</v>
      </c>
      <c r="M23" t="str">
        <f>VLOOKUP(NR33.RESGATISTA[[#This Row],[NOME]],'CADASTRO'!A:K,6,0)</f>
        <v>TRANSFERIDO</v>
      </c>
    </row>
    <row r="24" spans="1:13" hidden="1">
      <c r="A24" t="s">
        <v>509</v>
      </c>
      <c r="B24" t="s">
        <v>510</v>
      </c>
      <c r="C24" t="s">
        <v>511</v>
      </c>
      <c r="D24" t="s">
        <v>564</v>
      </c>
      <c r="E24" t="s">
        <v>482</v>
      </c>
      <c r="F24" t="str">
        <f>VLOOKUP(NR33.RESGATISTA[[#This Row],[NOME]],'CADASTRO'!A:K,5,0)</f>
        <v>TECNICO MECANICO II</v>
      </c>
      <c r="G24" s="8">
        <v>45407</v>
      </c>
      <c r="H24" s="38">
        <v>182</v>
      </c>
      <c r="I2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IF((G24+H24)&gt;(TODAY()),"NO PRAZO", "VENCIDO")))),"N.A.")</f>
        <v>N.A.</v>
      </c>
      <c r="J24" s="14">
        <f>NR33.RESGATISTA[[#This Row],[TREINADO EM]]+NR33.RESGATISTA[[#This Row],[VALIDADE]]</f>
        <v>45589</v>
      </c>
      <c r="K24">
        <v>16</v>
      </c>
      <c r="L24" t="s">
        <v>5</v>
      </c>
      <c r="M24" t="str">
        <f>VLOOKUP(NR33.RESGATISTA[[#This Row],[NOME]],'CADASTRO'!A:K,6,0)</f>
        <v>TRANSFERIDO</v>
      </c>
    </row>
    <row r="25" spans="1:13" hidden="1">
      <c r="A25" t="s">
        <v>509</v>
      </c>
      <c r="B25" t="s">
        <v>510</v>
      </c>
      <c r="C25" t="s">
        <v>511</v>
      </c>
      <c r="D25" t="s">
        <v>564</v>
      </c>
      <c r="E25" t="s">
        <v>482</v>
      </c>
      <c r="F25" t="str">
        <f>VLOOKUP(NR33.RESGATISTA[[#This Row],[NOME]],'CADASTRO'!A:K,5,0)</f>
        <v>TECNICO MECANICO II</v>
      </c>
      <c r="G25" s="8">
        <v>45567</v>
      </c>
      <c r="H25" s="38">
        <v>182</v>
      </c>
      <c r="I2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IF((G25+H25)&gt;(TODAY()),"NO PRAZO", "VENCIDO")))),"N.A.")</f>
        <v>N.A.</v>
      </c>
      <c r="J25" s="14">
        <f>NR33.RESGATISTA[[#This Row],[TREINADO EM]]+NR33.RESGATISTA[[#This Row],[VALIDADE]]</f>
        <v>45749</v>
      </c>
      <c r="K25">
        <v>16</v>
      </c>
      <c r="L25" t="s">
        <v>5</v>
      </c>
      <c r="M25" t="str">
        <f>VLOOKUP(NR33.RESGATISTA[[#This Row],[NOME]],'CADASTRO'!A:K,6,0)</f>
        <v>TRANSFERIDO</v>
      </c>
    </row>
    <row r="26" spans="1:13" hidden="1">
      <c r="A26" t="s">
        <v>509</v>
      </c>
      <c r="B26" t="s">
        <v>510</v>
      </c>
      <c r="C26" t="s">
        <v>511</v>
      </c>
      <c r="D26" t="s">
        <v>564</v>
      </c>
      <c r="E26" t="s">
        <v>482</v>
      </c>
      <c r="F26" t="str">
        <f>VLOOKUP(NR33.RESGATISTA[[#This Row],[NOME]],'CADASTRO'!A:K,5,0)</f>
        <v>TECNICO MECANICO II</v>
      </c>
      <c r="G26" s="8">
        <v>45748</v>
      </c>
      <c r="H26" s="38">
        <v>182</v>
      </c>
      <c r="I2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IF((G26+H26)&gt;(TODAY()),"NO PRAZO", "VENCIDO")))),"N.A.")</f>
        <v>N.A.</v>
      </c>
      <c r="J26" s="14">
        <f>NR33.RESGATISTA[[#This Row],[TREINADO EM]]+NR33.RESGATISTA[[#This Row],[VALIDADE]]</f>
        <v>45930</v>
      </c>
      <c r="K26">
        <v>16</v>
      </c>
      <c r="L26" t="s">
        <v>5</v>
      </c>
      <c r="M26" t="str">
        <f>VLOOKUP(NR33.RESGATISTA[[#This Row],[NOME]],'CADASTRO'!A:K,6,0)</f>
        <v>TRANSFERIDO</v>
      </c>
    </row>
    <row r="27" spans="1:13" hidden="1">
      <c r="A27" t="s">
        <v>509</v>
      </c>
      <c r="B27" t="s">
        <v>510</v>
      </c>
      <c r="C27" t="s">
        <v>511</v>
      </c>
      <c r="D27" t="s">
        <v>564</v>
      </c>
      <c r="E27" t="s">
        <v>482</v>
      </c>
      <c r="F27" t="str">
        <f>VLOOKUP(NR33.RESGATISTA[[#This Row],[NOME]],'CADASTRO'!A:K,5,0)</f>
        <v>TECNICO MECANICO II</v>
      </c>
      <c r="G27" s="8">
        <v>45937</v>
      </c>
      <c r="H27" s="38">
        <v>182</v>
      </c>
      <c r="I2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IF((G27+H27)&gt;(TODAY()),"NO PRAZO", "VENCIDO")))),"N.A.")</f>
        <v>N.A.</v>
      </c>
      <c r="J27" s="14">
        <f>NR33.RESGATISTA[[#This Row],[TREINADO EM]]+NR33.RESGATISTA[[#This Row],[VALIDADE]]</f>
        <v>46119</v>
      </c>
      <c r="K27">
        <v>16</v>
      </c>
      <c r="L27" t="s">
        <v>3</v>
      </c>
      <c r="M27" t="str">
        <f>VLOOKUP(NR33.RESGATISTA[[#This Row],[NOME]],'CADASTRO'!A:K,6,0)</f>
        <v>TRANSFERIDO</v>
      </c>
    </row>
    <row r="28" spans="1:13" hidden="1">
      <c r="A28" t="s">
        <v>509</v>
      </c>
      <c r="B28" t="s">
        <v>510</v>
      </c>
      <c r="C28" t="s">
        <v>511</v>
      </c>
      <c r="D28" t="s">
        <v>564</v>
      </c>
      <c r="E28" t="s">
        <v>354</v>
      </c>
      <c r="F28" t="str">
        <f>VLOOKUP(NR33.RESGATISTA[[#This Row],[NOME]],'CADASTRO'!A:K,5,0)</f>
        <v>OPERADOR INDUSTRIAL I</v>
      </c>
      <c r="G28" s="8">
        <v>46009</v>
      </c>
      <c r="H28" s="38">
        <v>182</v>
      </c>
      <c r="I2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IF((G28+H28)&gt;(TODAY()),"NO PRAZO", "VENCIDO")))),"N.A.")</f>
        <v>HISTORICO</v>
      </c>
      <c r="J28" s="14">
        <f>NR33.RESGATISTA[[#This Row],[TREINADO EM]]+NR33.RESGATISTA[[#This Row],[VALIDADE]]</f>
        <v>46191</v>
      </c>
      <c r="K28">
        <v>16</v>
      </c>
      <c r="L28" t="s">
        <v>5</v>
      </c>
      <c r="M28" t="str">
        <f>VLOOKUP(NR33.RESGATISTA[[#This Row],[NOME]],'CADASTRO'!A:K,6,0)</f>
        <v>ATIVO</v>
      </c>
    </row>
    <row r="29" spans="1:13" hidden="1">
      <c r="A29" t="s">
        <v>509</v>
      </c>
      <c r="B29" t="s">
        <v>510</v>
      </c>
      <c r="C29" t="s">
        <v>511</v>
      </c>
      <c r="D29" t="s">
        <v>564</v>
      </c>
      <c r="E29" t="s">
        <v>354</v>
      </c>
      <c r="F29" t="str">
        <f>VLOOKUP(NR33.RESGATISTA[[#This Row],[NOME]],'CADASTRO'!A:K,5,0)</f>
        <v>OPERADOR INDUSTRIAL I</v>
      </c>
      <c r="G29" s="8">
        <v>46143</v>
      </c>
      <c r="H29" s="38">
        <v>182</v>
      </c>
      <c r="I2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IF((G29+H29)&gt;(TODAY()),"NO PRAZO", "VENCIDO")))),"N.A.")</f>
        <v>NO PRAZO</v>
      </c>
      <c r="J29" s="14">
        <f>NR33.RESGATISTA[[#This Row],[TREINADO EM]]+NR33.RESGATISTA[[#This Row],[VALIDADE]]</f>
        <v>46325</v>
      </c>
      <c r="K29">
        <v>16</v>
      </c>
      <c r="L29" t="s">
        <v>3</v>
      </c>
      <c r="M29" t="str">
        <f>VLOOKUP(NR33.RESGATISTA[[#This Row],[NOME]],'CADASTRO'!A:K,6,0)</f>
        <v>ATIVO</v>
      </c>
    </row>
    <row r="30" spans="1:13" hidden="1">
      <c r="A30" t="s">
        <v>509</v>
      </c>
      <c r="B30" t="s">
        <v>513</v>
      </c>
      <c r="C30" t="s">
        <v>515</v>
      </c>
      <c r="D30" t="s">
        <v>564</v>
      </c>
      <c r="E30" t="s">
        <v>358</v>
      </c>
      <c r="F30" t="str">
        <f>VLOOKUP(NR33.RESGATISTA[[#This Row],[NOME]],'CADASTRO'!A:K,5,0)</f>
        <v>OPERADOR INDUSTRIAL II</v>
      </c>
      <c r="G30" s="8">
        <v>44849</v>
      </c>
      <c r="H30" s="38">
        <v>182</v>
      </c>
      <c r="I3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IF((G30+H30)&gt;(TODAY()),"NO PRAZO", "VENCIDO")))),"N.A.")</f>
        <v>N.A.</v>
      </c>
      <c r="J30" s="14">
        <f>NR33.RESGATISTA[[#This Row],[TREINADO EM]]+NR33.RESGATISTA[[#This Row],[VALIDADE]]</f>
        <v>45031</v>
      </c>
      <c r="K30">
        <v>32</v>
      </c>
      <c r="L30" t="s">
        <v>1</v>
      </c>
      <c r="M30" t="str">
        <f>VLOOKUP(NR33.RESGATISTA[[#This Row],[NOME]],'CADASTRO'!A:K,6,0)</f>
        <v>ATIVO</v>
      </c>
    </row>
    <row r="31" spans="1:13" hidden="1">
      <c r="A31" t="s">
        <v>509</v>
      </c>
      <c r="B31" t="s">
        <v>513</v>
      </c>
      <c r="C31" t="s">
        <v>515</v>
      </c>
      <c r="D31" t="s">
        <v>564</v>
      </c>
      <c r="E31" t="s">
        <v>230</v>
      </c>
      <c r="F31" t="str">
        <f>VLOOKUP(NR33.RESGATISTA[[#This Row],[NOME]],'CADASTRO'!A:K,5,0)</f>
        <v>OPERADOR INDUSTRIAL I</v>
      </c>
      <c r="G31" s="8">
        <v>44849</v>
      </c>
      <c r="H31" s="38">
        <v>182</v>
      </c>
      <c r="I3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IF((G31+H31)&gt;(TODAY()),"NO PRAZO", "VENCIDO")))),"N.A.")</f>
        <v>N.A.</v>
      </c>
      <c r="J31" s="14">
        <f>NR33.RESGATISTA[[#This Row],[TREINADO EM]]+NR33.RESGATISTA[[#This Row],[VALIDADE]]</f>
        <v>45031</v>
      </c>
      <c r="K31">
        <v>32</v>
      </c>
      <c r="L31" t="s">
        <v>3</v>
      </c>
      <c r="M31" t="str">
        <f>VLOOKUP(NR33.RESGATISTA[[#This Row],[NOME]],'CADASTRO'!A:K,6,0)</f>
        <v>DESLIGADO</v>
      </c>
    </row>
    <row r="32" spans="1:13" hidden="1">
      <c r="A32" t="s">
        <v>509</v>
      </c>
      <c r="B32" t="s">
        <v>513</v>
      </c>
      <c r="C32" t="s">
        <v>515</v>
      </c>
      <c r="D32" t="s">
        <v>564</v>
      </c>
      <c r="E32" t="s">
        <v>361</v>
      </c>
      <c r="F32" t="str">
        <f>VLOOKUP(NR33.RESGATISTA[[#This Row],[NOME]],'CADASTRO'!A:K,5,0)</f>
        <v>TECNICO MECANICO II</v>
      </c>
      <c r="G32" s="8">
        <v>45044</v>
      </c>
      <c r="H32" s="38">
        <v>182</v>
      </c>
      <c r="I3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IF((G32+H32)&gt;(TODAY()),"NO PRAZO", "VENCIDO")))),"N.A.")</f>
        <v>HISTORICO</v>
      </c>
      <c r="J32" s="14">
        <f>NR33.RESGATISTA[[#This Row],[TREINADO EM]]+NR33.RESGATISTA[[#This Row],[VALIDADE]]</f>
        <v>45226</v>
      </c>
      <c r="K32">
        <v>32</v>
      </c>
      <c r="L32" t="s">
        <v>5</v>
      </c>
      <c r="M32" t="str">
        <f>VLOOKUP(NR33.RESGATISTA[[#This Row],[NOME]],'CADASTRO'!A:K,6,0)</f>
        <v>ATIVO</v>
      </c>
    </row>
    <row r="33" spans="1:13" hidden="1">
      <c r="A33" t="s">
        <v>509</v>
      </c>
      <c r="B33" t="s">
        <v>510</v>
      </c>
      <c r="C33" t="s">
        <v>511</v>
      </c>
      <c r="D33" t="s">
        <v>564</v>
      </c>
      <c r="E33" t="s">
        <v>361</v>
      </c>
      <c r="F33" t="str">
        <f>VLOOKUP(NR33.RESGATISTA[[#This Row],[NOME]],'CADASTRO'!A:K,5,0)</f>
        <v>TECNICO MECANICO II</v>
      </c>
      <c r="G33" s="8">
        <v>45230</v>
      </c>
      <c r="H33" s="38">
        <v>182</v>
      </c>
      <c r="I3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IF((G33+H33)&gt;(TODAY()),"NO PRAZO", "VENCIDO")))),"N.A.")</f>
        <v>HISTORICO</v>
      </c>
      <c r="J33" s="14">
        <f>NR33.RESGATISTA[[#This Row],[TREINADO EM]]+NR33.RESGATISTA[[#This Row],[VALIDADE]]</f>
        <v>45412</v>
      </c>
      <c r="K33">
        <v>32</v>
      </c>
      <c r="L33" t="s">
        <v>5</v>
      </c>
      <c r="M33" t="str">
        <f>VLOOKUP(NR33.RESGATISTA[[#This Row],[NOME]],'CADASTRO'!A:K,6,0)</f>
        <v>ATIVO</v>
      </c>
    </row>
    <row r="34" spans="1:13" hidden="1">
      <c r="A34" t="s">
        <v>509</v>
      </c>
      <c r="B34" t="s">
        <v>510</v>
      </c>
      <c r="C34" t="s">
        <v>511</v>
      </c>
      <c r="D34" t="s">
        <v>564</v>
      </c>
      <c r="E34" t="s">
        <v>361</v>
      </c>
      <c r="F34" t="str">
        <f>VLOOKUP(NR33.RESGATISTA[[#This Row],[NOME]],'CADASTRO'!A:K,5,0)</f>
        <v>TECNICO MECANICO II</v>
      </c>
      <c r="G34" s="8">
        <v>45407</v>
      </c>
      <c r="H34" s="38">
        <v>182</v>
      </c>
      <c r="I3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IF((G34+H34)&gt;(TODAY()),"NO PRAZO", "VENCIDO")))),"N.A.")</f>
        <v>HISTORICO</v>
      </c>
      <c r="J34" s="14">
        <f>NR33.RESGATISTA[[#This Row],[TREINADO EM]]+NR33.RESGATISTA[[#This Row],[VALIDADE]]</f>
        <v>45589</v>
      </c>
      <c r="K34">
        <v>16</v>
      </c>
      <c r="L34" t="s">
        <v>5</v>
      </c>
      <c r="M34" t="str">
        <f>VLOOKUP(NR33.RESGATISTA[[#This Row],[NOME]],'CADASTRO'!A:K,6,0)</f>
        <v>ATIVO</v>
      </c>
    </row>
    <row r="35" spans="1:13" hidden="1">
      <c r="A35" t="s">
        <v>509</v>
      </c>
      <c r="B35" t="s">
        <v>510</v>
      </c>
      <c r="C35" t="s">
        <v>511</v>
      </c>
      <c r="D35" t="s">
        <v>564</v>
      </c>
      <c r="E35" t="s">
        <v>361</v>
      </c>
      <c r="F35" t="str">
        <f>VLOOKUP(NR33.RESGATISTA[[#This Row],[NOME]],'CADASTRO'!A:K,5,0)</f>
        <v>TECNICO MECANICO II</v>
      </c>
      <c r="G35" s="8">
        <v>45567</v>
      </c>
      <c r="H35" s="38">
        <v>182</v>
      </c>
      <c r="I3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IF((G35+H35)&gt;(TODAY()),"NO PRAZO", "VENCIDO")))),"N.A.")</f>
        <v>HISTORICO</v>
      </c>
      <c r="J35" s="14">
        <f>NR33.RESGATISTA[[#This Row],[TREINADO EM]]+NR33.RESGATISTA[[#This Row],[VALIDADE]]</f>
        <v>45749</v>
      </c>
      <c r="K35">
        <v>16</v>
      </c>
      <c r="L35" t="s">
        <v>5</v>
      </c>
      <c r="M35" t="str">
        <f>VLOOKUP(NR33.RESGATISTA[[#This Row],[NOME]],'CADASTRO'!A:K,6,0)</f>
        <v>ATIVO</v>
      </c>
    </row>
    <row r="36" spans="1:13" hidden="1">
      <c r="A36" t="s">
        <v>509</v>
      </c>
      <c r="B36" t="s">
        <v>510</v>
      </c>
      <c r="C36" t="s">
        <v>511</v>
      </c>
      <c r="D36" t="s">
        <v>564</v>
      </c>
      <c r="E36" t="s">
        <v>361</v>
      </c>
      <c r="F36" t="str">
        <f>VLOOKUP(NR33.RESGATISTA[[#This Row],[NOME]],'CADASTRO'!A:K,5,0)</f>
        <v>TECNICO MECANICO II</v>
      </c>
      <c r="G36" s="8">
        <v>45748</v>
      </c>
      <c r="H36" s="38">
        <v>182</v>
      </c>
      <c r="I3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IF((G36+H36)&gt;(TODAY()),"NO PRAZO", "VENCIDO")))),"N.A.")</f>
        <v>HISTORICO</v>
      </c>
      <c r="J36" s="14">
        <f>NR33.RESGATISTA[[#This Row],[TREINADO EM]]+NR33.RESGATISTA[[#This Row],[VALIDADE]]</f>
        <v>45930</v>
      </c>
      <c r="K36">
        <v>16</v>
      </c>
      <c r="L36" t="s">
        <v>5</v>
      </c>
      <c r="M36" t="str">
        <f>VLOOKUP(NR33.RESGATISTA[[#This Row],[NOME]],'CADASTRO'!A:K,6,0)</f>
        <v>ATIVO</v>
      </c>
    </row>
    <row r="37" spans="1:13" hidden="1">
      <c r="A37" t="s">
        <v>509</v>
      </c>
      <c r="B37" t="s">
        <v>510</v>
      </c>
      <c r="C37" t="s">
        <v>511</v>
      </c>
      <c r="D37" t="s">
        <v>564</v>
      </c>
      <c r="E37" t="s">
        <v>361</v>
      </c>
      <c r="F37" t="str">
        <f>VLOOKUP(NR33.RESGATISTA[[#This Row],[NOME]],'CADASTRO'!A:K,5,0)</f>
        <v>TECNICO MECANICO II</v>
      </c>
      <c r="G37" s="8">
        <v>45937</v>
      </c>
      <c r="H37" s="38">
        <v>182</v>
      </c>
      <c r="I3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IF((G37+H37)&gt;(TODAY()),"NO PRAZO", "VENCIDO")))),"N.A.")</f>
        <v>HISTORICO</v>
      </c>
      <c r="J37" s="14">
        <f>NR33.RESGATISTA[[#This Row],[TREINADO EM]]+NR33.RESGATISTA[[#This Row],[VALIDADE]]</f>
        <v>46119</v>
      </c>
      <c r="K37">
        <v>16</v>
      </c>
      <c r="L37" t="s">
        <v>5</v>
      </c>
      <c r="M37" t="str">
        <f>VLOOKUP(NR33.RESGATISTA[[#This Row],[NOME]],'CADASTRO'!A:K,6,0)</f>
        <v>ATIVO</v>
      </c>
    </row>
    <row r="38" spans="1:13" hidden="1">
      <c r="A38" t="s">
        <v>509</v>
      </c>
      <c r="B38" t="s">
        <v>510</v>
      </c>
      <c r="C38" t="s">
        <v>511</v>
      </c>
      <c r="D38" t="s">
        <v>564</v>
      </c>
      <c r="E38" t="s">
        <v>361</v>
      </c>
      <c r="F38" t="str">
        <f>VLOOKUP(NR33.RESGATISTA[[#This Row],[NOME]],'CADASTRO'!A:K,5,0)</f>
        <v>TECNICO MECANICO II</v>
      </c>
      <c r="G38" s="8">
        <v>46143</v>
      </c>
      <c r="H38" s="38">
        <v>182</v>
      </c>
      <c r="I3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IF((G38+H38)&gt;(TODAY()),"NO PRAZO", "VENCIDO")))),"N.A.")</f>
        <v>HISTORICO</v>
      </c>
      <c r="J38" s="14">
        <f>NR33.RESGATISTA[[#This Row],[TREINADO EM]]+NR33.RESGATISTA[[#This Row],[VALIDADE]]</f>
        <v>46325</v>
      </c>
      <c r="K38">
        <v>16</v>
      </c>
      <c r="L38" t="s">
        <v>5</v>
      </c>
      <c r="M38" t="str">
        <f>VLOOKUP(NR33.RESGATISTA[[#This Row],[NOME]],'CADASTRO'!A:K,6,0)</f>
        <v>ATIVO</v>
      </c>
    </row>
    <row r="39" spans="1:13">
      <c r="A39" t="s">
        <v>509</v>
      </c>
      <c r="B39" t="s">
        <v>510</v>
      </c>
      <c r="C39" t="s">
        <v>511</v>
      </c>
      <c r="D39" t="s">
        <v>564</v>
      </c>
      <c r="E39" t="s">
        <v>361</v>
      </c>
      <c r="F39" t="str">
        <f>VLOOKUP(NR33.RESGATISTA[[#This Row],[NOME]],'CADASTRO'!A:K,5,0)</f>
        <v>TECNICO MECANICO II</v>
      </c>
      <c r="G39" s="8">
        <v>46296</v>
      </c>
      <c r="H39" s="38">
        <v>182</v>
      </c>
      <c r="I3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IF((G39+H39)&gt;(TODAY()),"NO PRAZO", "VENCIDO")))),"N.A.")</f>
        <v>NO PRAZO</v>
      </c>
      <c r="J39" s="14">
        <f>NR33.RESGATISTA[[#This Row],[TREINADO EM]]+NR33.RESGATISTA[[#This Row],[VALIDADE]]</f>
        <v>46478</v>
      </c>
      <c r="K39">
        <v>16</v>
      </c>
      <c r="L39" t="s">
        <v>3</v>
      </c>
      <c r="M39" t="str">
        <f>VLOOKUP(NR33.RESGATISTA[[#This Row],[NOME]],'CADASTRO'!A:K,6,0)</f>
        <v>ATIVO</v>
      </c>
    </row>
    <row r="40" spans="1:13" hidden="1">
      <c r="A40" t="s">
        <v>509</v>
      </c>
      <c r="B40" t="s">
        <v>510</v>
      </c>
      <c r="C40" t="s">
        <v>511</v>
      </c>
      <c r="D40" t="s">
        <v>564</v>
      </c>
      <c r="E40" t="s">
        <v>362</v>
      </c>
      <c r="F40" t="str">
        <f>VLOOKUP(NR33.RESGATISTA[[#This Row],[NOME]],'CADASTRO'!A:K,5,0)</f>
        <v>OPERADOR INDUSTRIAL III</v>
      </c>
      <c r="G40" s="8">
        <v>45441</v>
      </c>
      <c r="H40" s="38">
        <v>182</v>
      </c>
      <c r="I4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IF((G40+H40)&gt;(TODAY()),"NO PRAZO", "VENCIDO")))),"N.A.")</f>
        <v>HISTORICO</v>
      </c>
      <c r="J40" s="14">
        <f>NR33.RESGATISTA[[#This Row],[TREINADO EM]]+NR33.RESGATISTA[[#This Row],[VALIDADE]]</f>
        <v>45623</v>
      </c>
      <c r="K40">
        <v>16</v>
      </c>
      <c r="L40" t="s">
        <v>5</v>
      </c>
      <c r="M40" t="str">
        <f>VLOOKUP(NR33.RESGATISTA[[#This Row],[NOME]],'CADASTRO'!A:K,6,0)</f>
        <v>ATIVO</v>
      </c>
    </row>
    <row r="41" spans="1:13" hidden="1">
      <c r="A41" t="s">
        <v>509</v>
      </c>
      <c r="B41" t="s">
        <v>510</v>
      </c>
      <c r="C41" t="s">
        <v>511</v>
      </c>
      <c r="D41" t="s">
        <v>564</v>
      </c>
      <c r="E41" t="s">
        <v>362</v>
      </c>
      <c r="F41" t="str">
        <f>VLOOKUP(NR33.RESGATISTA[[#This Row],[NOME]],'CADASTRO'!A:K,5,0)</f>
        <v>OPERADOR INDUSTRIAL III</v>
      </c>
      <c r="G41" s="8">
        <v>45748</v>
      </c>
      <c r="H41" s="38">
        <v>182</v>
      </c>
      <c r="I4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IF((G41+H41)&gt;(TODAY()),"NO PRAZO", "VENCIDO")))),"N.A.")</f>
        <v>HISTORICO</v>
      </c>
      <c r="J41" s="14">
        <f>NR33.RESGATISTA[[#This Row],[TREINADO EM]]+NR33.RESGATISTA[[#This Row],[VALIDADE]]</f>
        <v>45930</v>
      </c>
      <c r="K41">
        <v>16</v>
      </c>
      <c r="L41" t="s">
        <v>5</v>
      </c>
      <c r="M41" t="str">
        <f>VLOOKUP(NR33.RESGATISTA[[#This Row],[NOME]],'CADASTRO'!A:K,6,0)</f>
        <v>ATIVO</v>
      </c>
    </row>
    <row r="42" spans="1:13" hidden="1">
      <c r="A42" t="s">
        <v>509</v>
      </c>
      <c r="B42" t="s">
        <v>510</v>
      </c>
      <c r="C42" t="s">
        <v>511</v>
      </c>
      <c r="D42" t="s">
        <v>564</v>
      </c>
      <c r="E42" t="s">
        <v>362</v>
      </c>
      <c r="F42" t="str">
        <f>VLOOKUP(NR33.RESGATISTA[[#This Row],[NOME]],'CADASTRO'!A:K,5,0)</f>
        <v>OPERADOR INDUSTRIAL III</v>
      </c>
      <c r="G42" s="8">
        <v>45965</v>
      </c>
      <c r="H42" s="38">
        <v>182</v>
      </c>
      <c r="I4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IF((G42+H42)&gt;(TODAY()),"NO PRAZO", "VENCIDO")))),"N.A.")</f>
        <v>HISTORICO</v>
      </c>
      <c r="J42" s="14">
        <f>NR33.RESGATISTA[[#This Row],[TREINADO EM]]+NR33.RESGATISTA[[#This Row],[VALIDADE]]</f>
        <v>46147</v>
      </c>
      <c r="K42">
        <v>16</v>
      </c>
      <c r="L42" t="s">
        <v>5</v>
      </c>
      <c r="M42" t="str">
        <f>VLOOKUP(NR33.RESGATISTA[[#This Row],[NOME]],'CADASTRO'!A:K,6,0)</f>
        <v>ATIVO</v>
      </c>
    </row>
    <row r="43" spans="1:13" hidden="1">
      <c r="A43" t="s">
        <v>509</v>
      </c>
      <c r="B43" t="s">
        <v>510</v>
      </c>
      <c r="C43" t="s">
        <v>511</v>
      </c>
      <c r="D43" t="s">
        <v>564</v>
      </c>
      <c r="E43" t="s">
        <v>362</v>
      </c>
      <c r="F43" t="str">
        <f>VLOOKUP(NR33.RESGATISTA[[#This Row],[NOME]],'CADASTRO'!A:K,5,0)</f>
        <v>OPERADOR INDUSTRIAL III</v>
      </c>
      <c r="G43" s="8">
        <v>46143</v>
      </c>
      <c r="H43" s="38">
        <v>182</v>
      </c>
      <c r="I4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IF((G43+H43)&gt;(TODAY()),"NO PRAZO", "VENCIDO")))),"N.A.")</f>
        <v>NO PRAZO</v>
      </c>
      <c r="J43" s="14">
        <f>NR33.RESGATISTA[[#This Row],[TREINADO EM]]+NR33.RESGATISTA[[#This Row],[VALIDADE]]</f>
        <v>46325</v>
      </c>
      <c r="K43">
        <v>16</v>
      </c>
      <c r="L43" t="s">
        <v>3</v>
      </c>
      <c r="M43" t="str">
        <f>VLOOKUP(NR33.RESGATISTA[[#This Row],[NOME]],'CADASTRO'!A:K,6,0)</f>
        <v>ATIVO</v>
      </c>
    </row>
    <row r="44" spans="1:13" hidden="1">
      <c r="A44" t="s">
        <v>509</v>
      </c>
      <c r="B44" t="s">
        <v>513</v>
      </c>
      <c r="C44" t="s">
        <v>515</v>
      </c>
      <c r="D44" t="s">
        <v>564</v>
      </c>
      <c r="E44" t="s">
        <v>364</v>
      </c>
      <c r="F44" t="str">
        <f>VLOOKUP(NR33.RESGATISTA[[#This Row],[NOME]],'CADASTRO'!A:K,5,0)</f>
        <v>OPERADOR INDUSTRIAL III</v>
      </c>
      <c r="G44" s="8">
        <v>44849</v>
      </c>
      <c r="H44" s="38">
        <v>182</v>
      </c>
      <c r="I4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IF((G44+H44)&gt;(TODAY()),"NO PRAZO", "VENCIDO")))),"N.A.")</f>
        <v>HISTORICO</v>
      </c>
      <c r="J44" s="14">
        <f>NR33.RESGATISTA[[#This Row],[TREINADO EM]]+NR33.RESGATISTA[[#This Row],[VALIDADE]]</f>
        <v>45031</v>
      </c>
      <c r="K44">
        <v>32</v>
      </c>
      <c r="L44" t="s">
        <v>5</v>
      </c>
      <c r="M44" t="str">
        <f>VLOOKUP(NR33.RESGATISTA[[#This Row],[NOME]],'CADASTRO'!A:K,6,0)</f>
        <v>ATIVO</v>
      </c>
    </row>
    <row r="45" spans="1:13" hidden="1">
      <c r="A45" t="s">
        <v>509</v>
      </c>
      <c r="B45" t="s">
        <v>513</v>
      </c>
      <c r="C45" t="s">
        <v>515</v>
      </c>
      <c r="D45" t="s">
        <v>564</v>
      </c>
      <c r="E45" t="s">
        <v>364</v>
      </c>
      <c r="F45" t="str">
        <f>VLOOKUP(NR33.RESGATISTA[[#This Row],[NOME]],'CADASTRO'!A:K,5,0)</f>
        <v>OPERADOR INDUSTRIAL III</v>
      </c>
      <c r="G45" s="8">
        <v>45044</v>
      </c>
      <c r="H45" s="38">
        <v>182</v>
      </c>
      <c r="I4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IF((G45+H45)&gt;(TODAY()),"NO PRAZO", "VENCIDO")))),"N.A.")</f>
        <v>HISTORICO</v>
      </c>
      <c r="J45" s="14">
        <f>NR33.RESGATISTA[[#This Row],[TREINADO EM]]+NR33.RESGATISTA[[#This Row],[VALIDADE]]</f>
        <v>45226</v>
      </c>
      <c r="K45">
        <v>32</v>
      </c>
      <c r="L45" t="s">
        <v>5</v>
      </c>
      <c r="M45" t="str">
        <f>VLOOKUP(NR33.RESGATISTA[[#This Row],[NOME]],'CADASTRO'!A:K,6,0)</f>
        <v>ATIVO</v>
      </c>
    </row>
    <row r="46" spans="1:13" hidden="1">
      <c r="A46" t="s">
        <v>509</v>
      </c>
      <c r="B46" t="s">
        <v>510</v>
      </c>
      <c r="C46" t="s">
        <v>511</v>
      </c>
      <c r="D46" t="s">
        <v>564</v>
      </c>
      <c r="E46" t="s">
        <v>364</v>
      </c>
      <c r="F46" t="str">
        <f>VLOOKUP(NR33.RESGATISTA[[#This Row],[NOME]],'CADASTRO'!A:K,5,0)</f>
        <v>OPERADOR INDUSTRIAL III</v>
      </c>
      <c r="G46" s="8">
        <v>45230</v>
      </c>
      <c r="H46" s="38">
        <v>182</v>
      </c>
      <c r="I4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IF((G46+H46)&gt;(TODAY()),"NO PRAZO", "VENCIDO")))),"N.A.")</f>
        <v>HISTORICO</v>
      </c>
      <c r="J46" s="14">
        <f>NR33.RESGATISTA[[#This Row],[TREINADO EM]]+NR33.RESGATISTA[[#This Row],[VALIDADE]]</f>
        <v>45412</v>
      </c>
      <c r="K46">
        <v>32</v>
      </c>
      <c r="L46" t="s">
        <v>5</v>
      </c>
      <c r="M46" t="str">
        <f>VLOOKUP(NR33.RESGATISTA[[#This Row],[NOME]],'CADASTRO'!A:K,6,0)</f>
        <v>ATIVO</v>
      </c>
    </row>
    <row r="47" spans="1:13" hidden="1">
      <c r="A47" t="s">
        <v>509</v>
      </c>
      <c r="B47" t="s">
        <v>510</v>
      </c>
      <c r="C47" t="s">
        <v>511</v>
      </c>
      <c r="D47" t="s">
        <v>564</v>
      </c>
      <c r="E47" t="s">
        <v>364</v>
      </c>
      <c r="F47" t="str">
        <f>VLOOKUP(NR33.RESGATISTA[[#This Row],[NOME]],'CADASTRO'!A:K,5,0)</f>
        <v>OPERADOR INDUSTRIAL III</v>
      </c>
      <c r="G47" s="8">
        <v>45783</v>
      </c>
      <c r="H47" s="38">
        <v>182</v>
      </c>
      <c r="I4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IF((G47+H47)&gt;(TODAY()),"NO PRAZO", "VENCIDO")))),"N.A.")</f>
        <v>HISTORICO</v>
      </c>
      <c r="J47" s="14">
        <f>NR33.RESGATISTA[[#This Row],[TREINADO EM]]+NR33.RESGATISTA[[#This Row],[VALIDADE]]</f>
        <v>45965</v>
      </c>
      <c r="K47">
        <v>16</v>
      </c>
      <c r="L47" t="s">
        <v>5</v>
      </c>
      <c r="M47" t="str">
        <f>VLOOKUP(NR33.RESGATISTA[[#This Row],[NOME]],'CADASTRO'!A:K,6,0)</f>
        <v>ATIVO</v>
      </c>
    </row>
    <row r="48" spans="1:13" hidden="1">
      <c r="A48" t="s">
        <v>509</v>
      </c>
      <c r="B48" t="s">
        <v>510</v>
      </c>
      <c r="C48" t="s">
        <v>511</v>
      </c>
      <c r="D48" t="s">
        <v>564</v>
      </c>
      <c r="E48" t="s">
        <v>364</v>
      </c>
      <c r="F48" t="str">
        <f>VLOOKUP(NR33.RESGATISTA[[#This Row],[NOME]],'CADASTRO'!A:K,5,0)</f>
        <v>OPERADOR INDUSTRIAL III</v>
      </c>
      <c r="G48" s="8">
        <v>45965</v>
      </c>
      <c r="H48" s="38">
        <v>182</v>
      </c>
      <c r="I4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IF((G48+H48)&gt;(TODAY()),"NO PRAZO", "VENCIDO")))),"N.A.")</f>
        <v>HISTORICO</v>
      </c>
      <c r="J48" s="14">
        <f>NR33.RESGATISTA[[#This Row],[TREINADO EM]]+NR33.RESGATISTA[[#This Row],[VALIDADE]]</f>
        <v>46147</v>
      </c>
      <c r="K48">
        <v>16</v>
      </c>
      <c r="L48" t="s">
        <v>5</v>
      </c>
      <c r="M48" t="str">
        <f>VLOOKUP(NR33.RESGATISTA[[#This Row],[NOME]],'CADASTRO'!A:K,6,0)</f>
        <v>ATIVO</v>
      </c>
    </row>
    <row r="49" spans="1:13" hidden="1">
      <c r="A49" t="s">
        <v>509</v>
      </c>
      <c r="B49" t="s">
        <v>510</v>
      </c>
      <c r="C49" t="s">
        <v>511</v>
      </c>
      <c r="D49" t="s">
        <v>564</v>
      </c>
      <c r="E49" t="s">
        <v>364</v>
      </c>
      <c r="F49" t="str">
        <f>VLOOKUP(NR33.RESGATISTA[[#This Row],[NOME]],'CADASTRO'!A:K,5,0)</f>
        <v>OPERADOR INDUSTRIAL III</v>
      </c>
      <c r="G49" s="8">
        <v>46143</v>
      </c>
      <c r="H49" s="38">
        <v>182</v>
      </c>
      <c r="I4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IF((G49+H49)&gt;(TODAY()),"NO PRAZO", "VENCIDO")))),"N.A.")</f>
        <v>NO PRAZO</v>
      </c>
      <c r="J49" s="14">
        <f>NR33.RESGATISTA[[#This Row],[TREINADO EM]]+NR33.RESGATISTA[[#This Row],[VALIDADE]]</f>
        <v>46325</v>
      </c>
      <c r="K49">
        <v>16</v>
      </c>
      <c r="L49" t="s">
        <v>3</v>
      </c>
      <c r="M49" t="str">
        <f>VLOOKUP(NR33.RESGATISTA[[#This Row],[NOME]],'CADASTRO'!A:K,6,0)</f>
        <v>ATIVO</v>
      </c>
    </row>
    <row r="50" spans="1:13" hidden="1">
      <c r="A50" t="s">
        <v>509</v>
      </c>
      <c r="B50" t="s">
        <v>513</v>
      </c>
      <c r="C50" t="s">
        <v>515</v>
      </c>
      <c r="D50" t="s">
        <v>564</v>
      </c>
      <c r="E50" t="s">
        <v>369</v>
      </c>
      <c r="F50" t="str">
        <f>VLOOKUP(NR33.RESGATISTA[[#This Row],[NOME]],'CADASTRO'!A:K,5,0)</f>
        <v>TECNICO ELETRONICO III</v>
      </c>
      <c r="G50" s="8">
        <v>44849</v>
      </c>
      <c r="H50" s="38">
        <v>182</v>
      </c>
      <c r="I5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IF((G50+H50)&gt;(TODAY()),"NO PRAZO", "VENCIDO")))),"N.A.")</f>
        <v>HISTORICO</v>
      </c>
      <c r="J50" s="14">
        <f>NR33.RESGATISTA[[#This Row],[TREINADO EM]]+NR33.RESGATISTA[[#This Row],[VALIDADE]]</f>
        <v>45031</v>
      </c>
      <c r="K50">
        <v>32</v>
      </c>
      <c r="L50" t="s">
        <v>5</v>
      </c>
      <c r="M50" t="str">
        <f>VLOOKUP(NR33.RESGATISTA[[#This Row],[NOME]],'CADASTRO'!A:K,6,0)</f>
        <v>ATIVO</v>
      </c>
    </row>
    <row r="51" spans="1:13" hidden="1">
      <c r="A51" t="s">
        <v>509</v>
      </c>
      <c r="B51" t="s">
        <v>513</v>
      </c>
      <c r="C51" t="s">
        <v>515</v>
      </c>
      <c r="D51" t="s">
        <v>564</v>
      </c>
      <c r="E51" t="s">
        <v>369</v>
      </c>
      <c r="F51" t="str">
        <f>VLOOKUP(NR33.RESGATISTA[[#This Row],[NOME]],'CADASTRO'!A:K,5,0)</f>
        <v>TECNICO ELETRONICO III</v>
      </c>
      <c r="G51" s="8">
        <v>45044</v>
      </c>
      <c r="H51" s="38">
        <v>182</v>
      </c>
      <c r="I5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IF((G51+H51)&gt;(TODAY()),"NO PRAZO", "VENCIDO")))),"N.A.")</f>
        <v>HISTORICO</v>
      </c>
      <c r="J51" s="14">
        <f>NR33.RESGATISTA[[#This Row],[TREINADO EM]]+NR33.RESGATISTA[[#This Row],[VALIDADE]]</f>
        <v>45226</v>
      </c>
      <c r="K51">
        <v>32</v>
      </c>
      <c r="L51" t="s">
        <v>5</v>
      </c>
      <c r="M51" t="str">
        <f>VLOOKUP(NR33.RESGATISTA[[#This Row],[NOME]],'CADASTRO'!A:K,6,0)</f>
        <v>ATIVO</v>
      </c>
    </row>
    <row r="52" spans="1:13" hidden="1">
      <c r="A52" t="s">
        <v>509</v>
      </c>
      <c r="B52" t="s">
        <v>510</v>
      </c>
      <c r="C52" t="s">
        <v>511</v>
      </c>
      <c r="D52" t="s">
        <v>564</v>
      </c>
      <c r="E52" t="s">
        <v>369</v>
      </c>
      <c r="F52" t="str">
        <f>VLOOKUP(NR33.RESGATISTA[[#This Row],[NOME]],'CADASTRO'!A:K,5,0)</f>
        <v>TECNICO ELETRONICO III</v>
      </c>
      <c r="G52" s="8">
        <v>45420</v>
      </c>
      <c r="H52" s="38">
        <v>182</v>
      </c>
      <c r="I5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IF((G52+H52)&gt;(TODAY()),"NO PRAZO", "VENCIDO")))),"N.A.")</f>
        <v>HISTORICO</v>
      </c>
      <c r="J52" s="14">
        <f>NR33.RESGATISTA[[#This Row],[TREINADO EM]]+NR33.RESGATISTA[[#This Row],[VALIDADE]]</f>
        <v>45602</v>
      </c>
      <c r="K52">
        <v>16</v>
      </c>
      <c r="L52" t="s">
        <v>5</v>
      </c>
      <c r="M52" t="str">
        <f>VLOOKUP(NR33.RESGATISTA[[#This Row],[NOME]],'CADASTRO'!A:K,6,0)</f>
        <v>ATIVO</v>
      </c>
    </row>
    <row r="53" spans="1:13" hidden="1">
      <c r="A53" t="s">
        <v>509</v>
      </c>
      <c r="B53" t="s">
        <v>510</v>
      </c>
      <c r="C53" t="s">
        <v>511</v>
      </c>
      <c r="D53" t="s">
        <v>564</v>
      </c>
      <c r="E53" t="s">
        <v>369</v>
      </c>
      <c r="F53" t="str">
        <f>VLOOKUP(NR33.RESGATISTA[[#This Row],[NOME]],'CADASTRO'!A:K,5,0)</f>
        <v>TECNICO ELETRONICO III</v>
      </c>
      <c r="G53" s="8">
        <v>45617</v>
      </c>
      <c r="H53" s="38">
        <v>182</v>
      </c>
      <c r="I5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IF((G53+H53)&gt;(TODAY()),"NO PRAZO", "VENCIDO")))),"N.A.")</f>
        <v>HISTORICO</v>
      </c>
      <c r="J53" s="14">
        <f>NR33.RESGATISTA[[#This Row],[TREINADO EM]]+NR33.RESGATISTA[[#This Row],[VALIDADE]]</f>
        <v>45799</v>
      </c>
      <c r="K53">
        <v>16</v>
      </c>
      <c r="L53" t="s">
        <v>5</v>
      </c>
      <c r="M53" t="str">
        <f>VLOOKUP(NR33.RESGATISTA[[#This Row],[NOME]],'CADASTRO'!A:K,6,0)</f>
        <v>ATIVO</v>
      </c>
    </row>
    <row r="54" spans="1:13" hidden="1">
      <c r="A54" t="s">
        <v>509</v>
      </c>
      <c r="B54" t="s">
        <v>510</v>
      </c>
      <c r="C54" t="s">
        <v>511</v>
      </c>
      <c r="D54" t="s">
        <v>564</v>
      </c>
      <c r="E54" t="s">
        <v>369</v>
      </c>
      <c r="F54" t="str">
        <f>VLOOKUP(NR33.RESGATISTA[[#This Row],[NOME]],'CADASTRO'!A:K,5,0)</f>
        <v>TECNICO ELETRONICO III</v>
      </c>
      <c r="G54" s="8">
        <v>45806</v>
      </c>
      <c r="H54" s="38">
        <v>182</v>
      </c>
      <c r="I5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IF((G54+H54)&gt;(TODAY()),"NO PRAZO", "VENCIDO")))),"N.A.")</f>
        <v>HISTORICO</v>
      </c>
      <c r="J54" s="14">
        <f>NR33.RESGATISTA[[#This Row],[TREINADO EM]]+NR33.RESGATISTA[[#This Row],[VALIDADE]]</f>
        <v>45988</v>
      </c>
      <c r="K54">
        <v>16</v>
      </c>
      <c r="L54" t="s">
        <v>5</v>
      </c>
      <c r="M54" t="str">
        <f>VLOOKUP(NR33.RESGATISTA[[#This Row],[NOME]],'CADASTRO'!A:K,6,0)</f>
        <v>ATIVO</v>
      </c>
    </row>
    <row r="55" spans="1:13" hidden="1">
      <c r="A55" t="s">
        <v>509</v>
      </c>
      <c r="B55" t="s">
        <v>510</v>
      </c>
      <c r="C55" t="s">
        <v>511</v>
      </c>
      <c r="D55" t="s">
        <v>564</v>
      </c>
      <c r="E55" t="s">
        <v>369</v>
      </c>
      <c r="F55" t="str">
        <f>VLOOKUP(NR33.RESGATISTA[[#This Row],[NOME]],'CADASTRO'!A:K,5,0)</f>
        <v>TECNICO ELETRONICO III</v>
      </c>
      <c r="G55" s="8">
        <v>46009</v>
      </c>
      <c r="H55" s="38">
        <v>182</v>
      </c>
      <c r="I5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IF((G55+H55)&gt;(TODAY()),"NO PRAZO", "VENCIDO")))),"N.A.")</f>
        <v>HISTORICO</v>
      </c>
      <c r="J55" s="14">
        <f>NR33.RESGATISTA[[#This Row],[TREINADO EM]]+NR33.RESGATISTA[[#This Row],[VALIDADE]]</f>
        <v>46191</v>
      </c>
      <c r="K55">
        <v>16</v>
      </c>
      <c r="L55" t="s">
        <v>5</v>
      </c>
      <c r="M55" t="str">
        <f>VLOOKUP(NR33.RESGATISTA[[#This Row],[NOME]],'CADASTRO'!A:K,6,0)</f>
        <v>ATIVO</v>
      </c>
    </row>
    <row r="56" spans="1:13">
      <c r="A56" t="s">
        <v>509</v>
      </c>
      <c r="B56" t="s">
        <v>510</v>
      </c>
      <c r="C56" t="s">
        <v>511</v>
      </c>
      <c r="D56" t="s">
        <v>564</v>
      </c>
      <c r="E56" t="s">
        <v>369</v>
      </c>
      <c r="F56" t="str">
        <f>VLOOKUP(NR33.RESGATISTA[[#This Row],[NOME]],'CADASTRO'!A:K,5,0)</f>
        <v>TECNICO ELETRONICO III</v>
      </c>
      <c r="G56" s="8">
        <v>46296</v>
      </c>
      <c r="H56" s="38">
        <v>182</v>
      </c>
      <c r="I5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IF((G56+H56)&gt;(TODAY()),"NO PRAZO", "VENCIDO")))),"N.A.")</f>
        <v>NO PRAZO</v>
      </c>
      <c r="J56" s="14">
        <f>NR33.RESGATISTA[[#This Row],[TREINADO EM]]+NR33.RESGATISTA[[#This Row],[VALIDADE]]</f>
        <v>46478</v>
      </c>
      <c r="K56">
        <v>16</v>
      </c>
      <c r="L56" t="s">
        <v>3</v>
      </c>
      <c r="M56" t="str">
        <f>VLOOKUP(NR33.RESGATISTA[[#This Row],[NOME]],'CADASTRO'!A:K,6,0)</f>
        <v>ATIVO</v>
      </c>
    </row>
    <row r="57" spans="1:13" hidden="1">
      <c r="A57" t="s">
        <v>509</v>
      </c>
      <c r="B57" t="s">
        <v>513</v>
      </c>
      <c r="C57" t="s">
        <v>515</v>
      </c>
      <c r="D57" t="s">
        <v>564</v>
      </c>
      <c r="E57" t="s">
        <v>375</v>
      </c>
      <c r="F57" t="str">
        <f>VLOOKUP(NR33.RESGATISTA[[#This Row],[NOME]],'CADASTRO'!A:K,5,0)</f>
        <v>OPERADOR INDUSTRIAL II</v>
      </c>
      <c r="G57" s="8">
        <v>44849</v>
      </c>
      <c r="H57" s="38">
        <v>182</v>
      </c>
      <c r="I5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IF((G57+H57)&gt;(TODAY()),"NO PRAZO", "VENCIDO")))),"N.A.")</f>
        <v>N.A.</v>
      </c>
      <c r="J57" s="14">
        <f>NR33.RESGATISTA[[#This Row],[TREINADO EM]]+NR33.RESGATISTA[[#This Row],[VALIDADE]]</f>
        <v>45031</v>
      </c>
      <c r="K57">
        <v>32</v>
      </c>
      <c r="L57" t="s">
        <v>1</v>
      </c>
      <c r="M57" t="str">
        <f>VLOOKUP(NR33.RESGATISTA[[#This Row],[NOME]],'CADASTRO'!A:K,6,0)</f>
        <v>ATIVO</v>
      </c>
    </row>
    <row r="58" spans="1:13" hidden="1">
      <c r="A58" t="s">
        <v>509</v>
      </c>
      <c r="B58" t="s">
        <v>510</v>
      </c>
      <c r="C58" t="s">
        <v>511</v>
      </c>
      <c r="D58" t="s">
        <v>564</v>
      </c>
      <c r="E58" t="s">
        <v>467</v>
      </c>
      <c r="F58" t="str">
        <f>VLOOKUP(NR33.RESGATISTA[[#This Row],[NOME]],'CADASTRO'!A:K,5,0)</f>
        <v>OPERADOR INDUSTRIAL III</v>
      </c>
      <c r="G58" s="8">
        <v>45441</v>
      </c>
      <c r="H58" s="38">
        <v>182</v>
      </c>
      <c r="I5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IF((G58+H58)&gt;(TODAY()),"NO PRAZO", "VENCIDO")))),"N.A.")</f>
        <v>N.A.</v>
      </c>
      <c r="J58" s="14">
        <f>NR33.RESGATISTA[[#This Row],[TREINADO EM]]+NR33.RESGATISTA[[#This Row],[VALIDADE]]</f>
        <v>45623</v>
      </c>
      <c r="K58">
        <v>16</v>
      </c>
      <c r="L58" t="s">
        <v>1</v>
      </c>
      <c r="M58" t="str">
        <f>VLOOKUP(NR33.RESGATISTA[[#This Row],[NOME]],'CADASTRO'!A:K,6,0)</f>
        <v>DESLIGADO</v>
      </c>
    </row>
    <row r="59" spans="1:13" hidden="1">
      <c r="A59" t="s">
        <v>509</v>
      </c>
      <c r="B59" t="s">
        <v>513</v>
      </c>
      <c r="C59" t="s">
        <v>515</v>
      </c>
      <c r="D59" t="s">
        <v>564</v>
      </c>
      <c r="E59" t="s">
        <v>381</v>
      </c>
      <c r="F59" t="str">
        <f>VLOOKUP(NR33.RESGATISTA[[#This Row],[NOME]],'CADASTRO'!A:K,5,0)</f>
        <v>TECNICO SEGURANCA TRABALHO</v>
      </c>
      <c r="G59" s="8">
        <v>44849</v>
      </c>
      <c r="H59" s="38">
        <v>182</v>
      </c>
      <c r="I5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IF((G59+H59)&gt;(TODAY()),"NO PRAZO", "VENCIDO")))),"N.A.")</f>
        <v>N.A.</v>
      </c>
      <c r="J59" s="14">
        <f>NR33.RESGATISTA[[#This Row],[TREINADO EM]]+NR33.RESGATISTA[[#This Row],[VALIDADE]]</f>
        <v>45031</v>
      </c>
      <c r="K59">
        <v>32</v>
      </c>
      <c r="L59" t="s">
        <v>1</v>
      </c>
      <c r="M59" t="str">
        <f>VLOOKUP(NR33.RESGATISTA[[#This Row],[NOME]],'CADASTRO'!A:K,6,0)</f>
        <v>ATIVO</v>
      </c>
    </row>
    <row r="60" spans="1:13" hidden="1">
      <c r="A60" t="s">
        <v>509</v>
      </c>
      <c r="B60" t="s">
        <v>510</v>
      </c>
      <c r="C60" t="s">
        <v>511</v>
      </c>
      <c r="D60" t="s">
        <v>564</v>
      </c>
      <c r="E60" t="s">
        <v>381</v>
      </c>
      <c r="F60" t="str">
        <f>VLOOKUP(NR33.RESGATISTA[[#This Row],[NOME]],'CADASTRO'!A:K,5,0)</f>
        <v>TECNICO SEGURANCA TRABALHO</v>
      </c>
      <c r="G60" s="8">
        <v>45260</v>
      </c>
      <c r="H60" s="38">
        <v>182</v>
      </c>
      <c r="I6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IF((G60+H60)&gt;(TODAY()),"NO PRAZO", "VENCIDO")))),"N.A.")</f>
        <v>N.A.</v>
      </c>
      <c r="J60" s="14">
        <f>NR33.RESGATISTA[[#This Row],[TREINADO EM]]+NR33.RESGATISTA[[#This Row],[VALIDADE]]</f>
        <v>45442</v>
      </c>
      <c r="K60">
        <v>32</v>
      </c>
      <c r="L60" t="s">
        <v>1</v>
      </c>
      <c r="M60" t="str">
        <f>VLOOKUP(NR33.RESGATISTA[[#This Row],[NOME]],'CADASTRO'!A:K,6,0)</f>
        <v>ATIVO</v>
      </c>
    </row>
    <row r="61" spans="1:13" hidden="1">
      <c r="A61" t="s">
        <v>509</v>
      </c>
      <c r="B61" t="s">
        <v>513</v>
      </c>
      <c r="C61" t="s">
        <v>515</v>
      </c>
      <c r="D61" t="s">
        <v>564</v>
      </c>
      <c r="E61" t="s">
        <v>383</v>
      </c>
      <c r="F61" t="str">
        <f>VLOOKUP(NR33.RESGATISTA[[#This Row],[NOME]],'CADASTRO'!A:K,5,0)</f>
        <v>TECNICO AUTOMACAO</v>
      </c>
      <c r="G61" s="26">
        <v>44849</v>
      </c>
      <c r="H61" s="38">
        <v>182</v>
      </c>
      <c r="I61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IF((G61+H61)&gt;(TODAY()),"NO PRAZO", "VENCIDO")))),"N.A.")</f>
        <v>N.A.</v>
      </c>
      <c r="J61" s="14">
        <f>NR33.RESGATISTA[[#This Row],[TREINADO EM]]+NR33.RESGATISTA[[#This Row],[VALIDADE]]</f>
        <v>45031</v>
      </c>
      <c r="K61">
        <v>32</v>
      </c>
      <c r="L61" t="s">
        <v>1</v>
      </c>
      <c r="M61" t="str">
        <f>VLOOKUP(NR33.RESGATISTA[[#This Row],[NOME]],'CADASTRO'!A:K,6,0)</f>
        <v>ATIVO</v>
      </c>
    </row>
    <row r="62" spans="1:13" hidden="1">
      <c r="A62" t="s">
        <v>509</v>
      </c>
      <c r="B62" t="s">
        <v>510</v>
      </c>
      <c r="C62" t="s">
        <v>511</v>
      </c>
      <c r="D62" t="s">
        <v>564</v>
      </c>
      <c r="E62" t="s">
        <v>383</v>
      </c>
      <c r="F62" t="str">
        <f>VLOOKUP(NR33.RESGATISTA[[#This Row],[NOME]],'CADASTRO'!A:K,5,0)</f>
        <v>TECNICO AUTOMACAO</v>
      </c>
      <c r="G62" s="26">
        <v>45260</v>
      </c>
      <c r="H62" s="38">
        <v>182</v>
      </c>
      <c r="I6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IF((G62+H62)&gt;(TODAY()),"NO PRAZO", "VENCIDO")))),"N.A.")</f>
        <v>HISTORICO</v>
      </c>
      <c r="J62" s="14">
        <f>NR33.RESGATISTA[[#This Row],[TREINADO EM]]+NR33.RESGATISTA[[#This Row],[VALIDADE]]</f>
        <v>45442</v>
      </c>
      <c r="K62">
        <v>32</v>
      </c>
      <c r="L62" t="s">
        <v>5</v>
      </c>
      <c r="M62" t="str">
        <f>VLOOKUP(NR33.RESGATISTA[[#This Row],[NOME]],'CADASTRO'!A:K,6,0)</f>
        <v>ATIVO</v>
      </c>
    </row>
    <row r="63" spans="1:13" hidden="1">
      <c r="A63" t="s">
        <v>509</v>
      </c>
      <c r="B63" t="s">
        <v>510</v>
      </c>
      <c r="C63" t="s">
        <v>511</v>
      </c>
      <c r="D63" t="s">
        <v>564</v>
      </c>
      <c r="E63" t="s">
        <v>383</v>
      </c>
      <c r="F63" t="str">
        <f>VLOOKUP(NR33.RESGATISTA[[#This Row],[NOME]],'CADASTRO'!A:K,5,0)</f>
        <v>TECNICO AUTOMACAO</v>
      </c>
      <c r="G63" s="26">
        <v>45441</v>
      </c>
      <c r="H63" s="38">
        <v>182</v>
      </c>
      <c r="I6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IF((G63+H63)&gt;(TODAY()),"NO PRAZO", "VENCIDO")))),"N.A.")</f>
        <v>HISTORICO</v>
      </c>
      <c r="J63" s="14">
        <f>NR33.RESGATISTA[[#This Row],[TREINADO EM]]+NR33.RESGATISTA[[#This Row],[VALIDADE]]</f>
        <v>45623</v>
      </c>
      <c r="K63">
        <v>16</v>
      </c>
      <c r="L63" t="s">
        <v>5</v>
      </c>
      <c r="M63" t="str">
        <f>VLOOKUP(NR33.RESGATISTA[[#This Row],[NOME]],'CADASTRO'!A:K,6,0)</f>
        <v>ATIVO</v>
      </c>
    </row>
    <row r="64" spans="1:13" hidden="1">
      <c r="A64" t="s">
        <v>509</v>
      </c>
      <c r="B64" t="s">
        <v>510</v>
      </c>
      <c r="C64" t="s">
        <v>511</v>
      </c>
      <c r="D64" t="s">
        <v>564</v>
      </c>
      <c r="E64" t="s">
        <v>383</v>
      </c>
      <c r="F64" t="str">
        <f>VLOOKUP(NR33.RESGATISTA[[#This Row],[NOME]],'CADASTRO'!A:K,5,0)</f>
        <v>TECNICO AUTOMACAO</v>
      </c>
      <c r="G64" s="26">
        <v>45617</v>
      </c>
      <c r="H64" s="38">
        <v>182</v>
      </c>
      <c r="I6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IF((G64+H64)&gt;(TODAY()),"NO PRAZO", "VENCIDO")))),"N.A.")</f>
        <v>HISTORICO</v>
      </c>
      <c r="J64" s="14">
        <f>NR33.RESGATISTA[[#This Row],[TREINADO EM]]+NR33.RESGATISTA[[#This Row],[VALIDADE]]</f>
        <v>45799</v>
      </c>
      <c r="K64">
        <v>16</v>
      </c>
      <c r="L64" t="s">
        <v>5</v>
      </c>
      <c r="M64" t="str">
        <f>VLOOKUP(NR33.RESGATISTA[[#This Row],[NOME]],'CADASTRO'!A:K,6,0)</f>
        <v>ATIVO</v>
      </c>
    </row>
    <row r="65" spans="1:13" hidden="1">
      <c r="A65" t="s">
        <v>509</v>
      </c>
      <c r="B65" t="s">
        <v>513</v>
      </c>
      <c r="C65" t="s">
        <v>515</v>
      </c>
      <c r="D65" t="s">
        <v>564</v>
      </c>
      <c r="E65" t="s">
        <v>390</v>
      </c>
      <c r="F65" t="str">
        <f>VLOOKUP(NR33.RESGATISTA[[#This Row],[NOME]],'CADASTRO'!A:K,5,0)</f>
        <v>TECNICO ELETRONICO II</v>
      </c>
      <c r="G65" s="26">
        <v>44849</v>
      </c>
      <c r="H65" s="38">
        <v>182</v>
      </c>
      <c r="I6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IF((G65+H65)&gt;(TODAY()),"NO PRAZO", "VENCIDO")))),"N.A.")</f>
        <v>HISTORICO</v>
      </c>
      <c r="J65" s="14">
        <f>NR33.RESGATISTA[[#This Row],[TREINADO EM]]+NR33.RESGATISTA[[#This Row],[VALIDADE]]</f>
        <v>45031</v>
      </c>
      <c r="K65">
        <v>32</v>
      </c>
      <c r="L65" t="s">
        <v>5</v>
      </c>
      <c r="M65" t="str">
        <f>VLOOKUP(NR33.RESGATISTA[[#This Row],[NOME]],'CADASTRO'!A:K,6,0)</f>
        <v>ATIVO</v>
      </c>
    </row>
    <row r="66" spans="1:13" hidden="1">
      <c r="A66" t="s">
        <v>509</v>
      </c>
      <c r="B66" t="s">
        <v>513</v>
      </c>
      <c r="C66" t="s">
        <v>515</v>
      </c>
      <c r="D66" t="s">
        <v>564</v>
      </c>
      <c r="E66" t="s">
        <v>390</v>
      </c>
      <c r="F66" t="str">
        <f>VLOOKUP(NR33.RESGATISTA[[#This Row],[NOME]],'CADASTRO'!A:K,5,0)</f>
        <v>TECNICO ELETRONICO II</v>
      </c>
      <c r="G66" s="26">
        <v>45044</v>
      </c>
      <c r="H66" s="38">
        <v>182</v>
      </c>
      <c r="I6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IF((G66+H66)&gt;(TODAY()),"NO PRAZO", "VENCIDO")))),"N.A.")</f>
        <v>HISTORICO</v>
      </c>
      <c r="J66" s="14">
        <f>NR33.RESGATISTA[[#This Row],[TREINADO EM]]+NR33.RESGATISTA[[#This Row],[VALIDADE]]</f>
        <v>45226</v>
      </c>
      <c r="K66">
        <v>32</v>
      </c>
      <c r="L66" t="s">
        <v>5</v>
      </c>
      <c r="M66" t="str">
        <f>VLOOKUP(NR33.RESGATISTA[[#This Row],[NOME]],'CADASTRO'!A:K,6,0)</f>
        <v>ATIVO</v>
      </c>
    </row>
    <row r="67" spans="1:13" hidden="1">
      <c r="A67" t="s">
        <v>509</v>
      </c>
      <c r="B67" t="s">
        <v>510</v>
      </c>
      <c r="C67" t="s">
        <v>511</v>
      </c>
      <c r="D67" t="s">
        <v>564</v>
      </c>
      <c r="E67" t="s">
        <v>390</v>
      </c>
      <c r="F67" t="str">
        <f>VLOOKUP(NR33.RESGATISTA[[#This Row],[NOME]],'CADASTRO'!A:K,5,0)</f>
        <v>TECNICO ELETRONICO II</v>
      </c>
      <c r="G67" s="26">
        <v>45230</v>
      </c>
      <c r="H67" s="38">
        <v>182</v>
      </c>
      <c r="I6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IF((G67+H67)&gt;(TODAY()),"NO PRAZO", "VENCIDO")))),"N.A.")</f>
        <v>HISTORICO</v>
      </c>
      <c r="J67" s="14">
        <f>NR33.RESGATISTA[[#This Row],[TREINADO EM]]+NR33.RESGATISTA[[#This Row],[VALIDADE]]</f>
        <v>45412</v>
      </c>
      <c r="K67">
        <v>32</v>
      </c>
      <c r="L67" t="s">
        <v>5</v>
      </c>
      <c r="M67" t="str">
        <f>VLOOKUP(NR33.RESGATISTA[[#This Row],[NOME]],'CADASTRO'!A:K,6,0)</f>
        <v>ATIVO</v>
      </c>
    </row>
    <row r="68" spans="1:13" hidden="1">
      <c r="A68" t="s">
        <v>509</v>
      </c>
      <c r="B68" t="s">
        <v>510</v>
      </c>
      <c r="C68" t="s">
        <v>511</v>
      </c>
      <c r="D68" t="s">
        <v>564</v>
      </c>
      <c r="E68" t="s">
        <v>390</v>
      </c>
      <c r="F68" t="str">
        <f>VLOOKUP(NR33.RESGATISTA[[#This Row],[NOME]],'CADASTRO'!A:K,5,0)</f>
        <v>TECNICO ELETRONICO II</v>
      </c>
      <c r="G68" s="26">
        <v>45441</v>
      </c>
      <c r="H68" s="38">
        <v>182</v>
      </c>
      <c r="I6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IF((G68+H68)&gt;(TODAY()),"NO PRAZO", "VENCIDO")))),"N.A.")</f>
        <v>HISTORICO</v>
      </c>
      <c r="J68" s="14">
        <f>NR33.RESGATISTA[[#This Row],[TREINADO EM]]+NR33.RESGATISTA[[#This Row],[VALIDADE]]</f>
        <v>45623</v>
      </c>
      <c r="K68">
        <v>16</v>
      </c>
      <c r="L68" t="s">
        <v>5</v>
      </c>
      <c r="M68" t="str">
        <f>VLOOKUP(NR33.RESGATISTA[[#This Row],[NOME]],'CADASTRO'!A:K,6,0)</f>
        <v>ATIVO</v>
      </c>
    </row>
    <row r="69" spans="1:13" hidden="1">
      <c r="A69" t="s">
        <v>509</v>
      </c>
      <c r="B69" t="s">
        <v>510</v>
      </c>
      <c r="C69" t="s">
        <v>511</v>
      </c>
      <c r="D69" t="s">
        <v>564</v>
      </c>
      <c r="E69" t="s">
        <v>390</v>
      </c>
      <c r="F69" t="str">
        <f>VLOOKUP(NR33.RESGATISTA[[#This Row],[NOME]],'CADASTRO'!A:K,5,0)</f>
        <v>TECNICO ELETRONICO II</v>
      </c>
      <c r="G69" s="26">
        <v>45617</v>
      </c>
      <c r="H69" s="38">
        <v>182</v>
      </c>
      <c r="I6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IF((G69+H69)&gt;(TODAY()),"NO PRAZO", "VENCIDO")))),"N.A.")</f>
        <v>HISTORICO</v>
      </c>
      <c r="J69" s="14">
        <f>NR33.RESGATISTA[[#This Row],[TREINADO EM]]+NR33.RESGATISTA[[#This Row],[VALIDADE]]</f>
        <v>45799</v>
      </c>
      <c r="K69">
        <v>16</v>
      </c>
      <c r="L69" t="s">
        <v>5</v>
      </c>
      <c r="M69" t="str">
        <f>VLOOKUP(NR33.RESGATISTA[[#This Row],[NOME]],'CADASTRO'!A:K,6,0)</f>
        <v>ATIVO</v>
      </c>
    </row>
    <row r="70" spans="1:13" hidden="1">
      <c r="A70" t="s">
        <v>509</v>
      </c>
      <c r="B70" t="s">
        <v>510</v>
      </c>
      <c r="C70" t="s">
        <v>511</v>
      </c>
      <c r="D70" t="s">
        <v>564</v>
      </c>
      <c r="E70" t="s">
        <v>390</v>
      </c>
      <c r="F70" t="str">
        <f>VLOOKUP(NR33.RESGATISTA[[#This Row],[NOME]],'CADASTRO'!A:K,5,0)</f>
        <v>TECNICO ELETRONICO II</v>
      </c>
      <c r="G70" s="26">
        <v>45806</v>
      </c>
      <c r="H70" s="38">
        <v>182</v>
      </c>
      <c r="I7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IF((G70+H70)&gt;(TODAY()),"NO PRAZO", "VENCIDO")))),"N.A.")</f>
        <v>HISTORICO</v>
      </c>
      <c r="J70" s="14">
        <f>NR33.RESGATISTA[[#This Row],[TREINADO EM]]+NR33.RESGATISTA[[#This Row],[VALIDADE]]</f>
        <v>45988</v>
      </c>
      <c r="K70">
        <v>16</v>
      </c>
      <c r="L70" t="s">
        <v>5</v>
      </c>
      <c r="M70" t="str">
        <f>VLOOKUP(NR33.RESGATISTA[[#This Row],[NOME]],'CADASTRO'!A:K,6,0)</f>
        <v>ATIVO</v>
      </c>
    </row>
    <row r="71" spans="1:13" hidden="1">
      <c r="A71" t="s">
        <v>509</v>
      </c>
      <c r="B71" t="s">
        <v>510</v>
      </c>
      <c r="C71" t="s">
        <v>511</v>
      </c>
      <c r="D71" t="s">
        <v>564</v>
      </c>
      <c r="E71" t="s">
        <v>390</v>
      </c>
      <c r="F71" t="str">
        <f>VLOOKUP(NR33.RESGATISTA[[#This Row],[NOME]],'CADASTRO'!A:K,5,0)</f>
        <v>TECNICO ELETRONICO II</v>
      </c>
      <c r="G71" s="26">
        <v>46009</v>
      </c>
      <c r="H71" s="38">
        <v>182</v>
      </c>
      <c r="I7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IF((G71+H71)&gt;(TODAY()),"NO PRAZO", "VENCIDO")))),"N.A.")</f>
        <v>VENCIDO</v>
      </c>
      <c r="J71" s="14">
        <f>NR33.RESGATISTA[[#This Row],[TREINADO EM]]+NR33.RESGATISTA[[#This Row],[VALIDADE]]</f>
        <v>46191</v>
      </c>
      <c r="K71">
        <v>16</v>
      </c>
      <c r="L71" t="s">
        <v>3</v>
      </c>
      <c r="M71" t="str">
        <f>VLOOKUP(NR33.RESGATISTA[[#This Row],[NOME]],'CADASTRO'!A:K,6,0)</f>
        <v>ATIVO</v>
      </c>
    </row>
    <row r="72" spans="1:13" hidden="1">
      <c r="A72" t="s">
        <v>509</v>
      </c>
      <c r="B72" t="s">
        <v>513</v>
      </c>
      <c r="C72" t="s">
        <v>515</v>
      </c>
      <c r="D72" t="s">
        <v>564</v>
      </c>
      <c r="E72" t="s">
        <v>291</v>
      </c>
      <c r="F72" t="str">
        <f>VLOOKUP(NR33.RESGATISTA[[#This Row],[NOME]],'CADASTRO'!A:K,5,0)</f>
        <v>OPERADOR INDUSTRIAL III</v>
      </c>
      <c r="G72" s="26">
        <v>44849</v>
      </c>
      <c r="H72" s="38">
        <v>182</v>
      </c>
      <c r="I7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IF((G72+H72)&gt;(TODAY()),"NO PRAZO", "VENCIDO")))),"N.A.")</f>
        <v>N.A.</v>
      </c>
      <c r="J72" s="14">
        <f>NR33.RESGATISTA[[#This Row],[TREINADO EM]]+NR33.RESGATISTA[[#This Row],[VALIDADE]]</f>
        <v>45031</v>
      </c>
      <c r="K72">
        <v>32</v>
      </c>
      <c r="L72" t="s">
        <v>5</v>
      </c>
      <c r="M72" t="str">
        <f>VLOOKUP(NR33.RESGATISTA[[#This Row],[NOME]],'CADASTRO'!A:K,6,0)</f>
        <v>DESLIGADO</v>
      </c>
    </row>
    <row r="73" spans="1:13" hidden="1">
      <c r="A73" t="s">
        <v>509</v>
      </c>
      <c r="B73" t="s">
        <v>513</v>
      </c>
      <c r="C73" t="s">
        <v>515</v>
      </c>
      <c r="D73" t="s">
        <v>564</v>
      </c>
      <c r="E73" t="s">
        <v>291</v>
      </c>
      <c r="F73" t="str">
        <f>VLOOKUP(NR33.RESGATISTA[[#This Row],[NOME]],'CADASTRO'!A:K,5,0)</f>
        <v>OPERADOR INDUSTRIAL III</v>
      </c>
      <c r="G73" s="26">
        <v>45055</v>
      </c>
      <c r="H73" s="38">
        <v>182</v>
      </c>
      <c r="I7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IF((G73+H73)&gt;(TODAY()),"NO PRAZO", "VENCIDO")))),"N.A.")</f>
        <v>N.A.</v>
      </c>
      <c r="J73" s="14">
        <f>NR33.RESGATISTA[[#This Row],[TREINADO EM]]+NR33.RESGATISTA[[#This Row],[VALIDADE]]</f>
        <v>45237</v>
      </c>
      <c r="K73">
        <v>32</v>
      </c>
      <c r="L73" t="s">
        <v>5</v>
      </c>
      <c r="M73" t="str">
        <f>VLOOKUP(NR33.RESGATISTA[[#This Row],[NOME]],'CADASTRO'!A:K,6,0)</f>
        <v>DESLIGADO</v>
      </c>
    </row>
    <row r="74" spans="1:13" hidden="1">
      <c r="A74" t="s">
        <v>509</v>
      </c>
      <c r="B74" t="s">
        <v>510</v>
      </c>
      <c r="C74" t="s">
        <v>511</v>
      </c>
      <c r="D74" t="s">
        <v>564</v>
      </c>
      <c r="E74" t="s">
        <v>291</v>
      </c>
      <c r="F74" t="str">
        <f>VLOOKUP(NR33.RESGATISTA[[#This Row],[NOME]],'CADASTRO'!A:K,5,0)</f>
        <v>OPERADOR INDUSTRIAL III</v>
      </c>
      <c r="G74" s="26">
        <v>45230</v>
      </c>
      <c r="H74" s="38">
        <v>182</v>
      </c>
      <c r="I7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IF((G74+H74)&gt;(TODAY()),"NO PRAZO", "VENCIDO")))),"N.A.")</f>
        <v>N.A.</v>
      </c>
      <c r="J74" s="14">
        <f>NR33.RESGATISTA[[#This Row],[TREINADO EM]]+NR33.RESGATISTA[[#This Row],[VALIDADE]]</f>
        <v>45412</v>
      </c>
      <c r="K74">
        <v>32</v>
      </c>
      <c r="L74" t="s">
        <v>5</v>
      </c>
      <c r="M74" t="str">
        <f>VLOOKUP(NR33.RESGATISTA[[#This Row],[NOME]],'CADASTRO'!A:K,6,0)</f>
        <v>DESLIGADO</v>
      </c>
    </row>
    <row r="75" spans="1:13" hidden="1">
      <c r="A75" t="s">
        <v>509</v>
      </c>
      <c r="B75" t="s">
        <v>510</v>
      </c>
      <c r="C75" t="s">
        <v>511</v>
      </c>
      <c r="D75" t="s">
        <v>564</v>
      </c>
      <c r="E75" t="s">
        <v>291</v>
      </c>
      <c r="F75" t="str">
        <f>VLOOKUP(NR33.RESGATISTA[[#This Row],[NOME]],'CADASTRO'!A:K,5,0)</f>
        <v>OPERADOR INDUSTRIAL III</v>
      </c>
      <c r="G75" s="26">
        <v>45407</v>
      </c>
      <c r="H75" s="38">
        <v>182</v>
      </c>
      <c r="I7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IF((G75+H75)&gt;(TODAY()),"NO PRAZO", "VENCIDO")))),"N.A.")</f>
        <v>N.A.</v>
      </c>
      <c r="J75" s="14">
        <f>NR33.RESGATISTA[[#This Row],[TREINADO EM]]+NR33.RESGATISTA[[#This Row],[VALIDADE]]</f>
        <v>45589</v>
      </c>
      <c r="K75">
        <v>16</v>
      </c>
      <c r="L75" t="s">
        <v>3</v>
      </c>
      <c r="M75" t="str">
        <f>VLOOKUP(NR33.RESGATISTA[[#This Row],[NOME]],'CADASTRO'!A:K,6,0)</f>
        <v>DESLIGADO</v>
      </c>
    </row>
    <row r="76" spans="1:13" hidden="1">
      <c r="A76" t="s">
        <v>509</v>
      </c>
      <c r="B76" t="s">
        <v>513</v>
      </c>
      <c r="C76" t="s">
        <v>515</v>
      </c>
      <c r="D76" t="s">
        <v>564</v>
      </c>
      <c r="E76" t="s">
        <v>296</v>
      </c>
      <c r="F76" t="str">
        <f>VLOOKUP(NR33.RESGATISTA[[#This Row],[NOME]],'CADASTRO'!A:K,5,0)</f>
        <v>TECNICO ELETRONICO II</v>
      </c>
      <c r="G76" s="26">
        <v>44849</v>
      </c>
      <c r="H76" s="38">
        <v>182</v>
      </c>
      <c r="I7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IF((G76+H76)&gt;(TODAY()),"NO PRAZO", "VENCIDO")))),"N.A.")</f>
        <v>N.A.</v>
      </c>
      <c r="J76" s="14">
        <f>NR33.RESGATISTA[[#This Row],[TREINADO EM]]+NR33.RESGATISTA[[#This Row],[VALIDADE]]</f>
        <v>45031</v>
      </c>
      <c r="K76">
        <v>32</v>
      </c>
      <c r="L76" t="s">
        <v>5</v>
      </c>
      <c r="M76" t="str">
        <f>VLOOKUP(NR33.RESGATISTA[[#This Row],[NOME]],'CADASTRO'!A:K,6,0)</f>
        <v>DESLIGADO</v>
      </c>
    </row>
    <row r="77" spans="1:13" hidden="1">
      <c r="A77" t="s">
        <v>509</v>
      </c>
      <c r="B77" t="s">
        <v>510</v>
      </c>
      <c r="C77" t="s">
        <v>511</v>
      </c>
      <c r="D77" t="s">
        <v>564</v>
      </c>
      <c r="E77" t="s">
        <v>296</v>
      </c>
      <c r="F77" t="str">
        <f>VLOOKUP(NR33.RESGATISTA[[#This Row],[NOME]],'CADASTRO'!A:K,5,0)</f>
        <v>TECNICO ELETRONICO II</v>
      </c>
      <c r="G77" s="26">
        <v>45230</v>
      </c>
      <c r="H77" s="38">
        <v>182</v>
      </c>
      <c r="I7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IF((G77+H77)&gt;(TODAY()),"NO PRAZO", "VENCIDO")))),"N.A.")</f>
        <v>N.A.</v>
      </c>
      <c r="J77" s="14">
        <f>NR33.RESGATISTA[[#This Row],[TREINADO EM]]+NR33.RESGATISTA[[#This Row],[VALIDADE]]</f>
        <v>45412</v>
      </c>
      <c r="K77">
        <v>32</v>
      </c>
      <c r="L77" t="s">
        <v>5</v>
      </c>
      <c r="M77" t="str">
        <f>VLOOKUP(NR33.RESGATISTA[[#This Row],[NOME]],'CADASTRO'!A:K,6,0)</f>
        <v>DESLIGADO</v>
      </c>
    </row>
    <row r="78" spans="1:13" hidden="1">
      <c r="A78" t="s">
        <v>509</v>
      </c>
      <c r="B78" t="s">
        <v>510</v>
      </c>
      <c r="C78" t="s">
        <v>511</v>
      </c>
      <c r="D78" t="s">
        <v>564</v>
      </c>
      <c r="E78" t="s">
        <v>296</v>
      </c>
      <c r="F78" t="str">
        <f>VLOOKUP(NR33.RESGATISTA[[#This Row],[NOME]],'CADASTRO'!A:K,5,0)</f>
        <v>TECNICO ELETRONICO II</v>
      </c>
      <c r="G78" s="26">
        <v>45441</v>
      </c>
      <c r="H78" s="38">
        <v>182</v>
      </c>
      <c r="I7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IF((G78+H78)&gt;(TODAY()),"NO PRAZO", "VENCIDO")))),"N.A.")</f>
        <v>N.A.</v>
      </c>
      <c r="J78" s="14">
        <f>NR33.RESGATISTA[[#This Row],[TREINADO EM]]+NR33.RESGATISTA[[#This Row],[VALIDADE]]</f>
        <v>45623</v>
      </c>
      <c r="K78">
        <v>16</v>
      </c>
      <c r="L78" t="s">
        <v>5</v>
      </c>
      <c r="M78" t="str">
        <f>VLOOKUP(NR33.RESGATISTA[[#This Row],[NOME]],'CADASTRO'!A:K,6,0)</f>
        <v>DESLIGADO</v>
      </c>
    </row>
    <row r="79" spans="1:13" hidden="1">
      <c r="A79" t="s">
        <v>509</v>
      </c>
      <c r="B79" t="s">
        <v>510</v>
      </c>
      <c r="C79" t="s">
        <v>511</v>
      </c>
      <c r="D79" t="s">
        <v>564</v>
      </c>
      <c r="E79" t="s">
        <v>296</v>
      </c>
      <c r="F79" t="str">
        <f>VLOOKUP(NR33.RESGATISTA[[#This Row],[NOME]],'CADASTRO'!A:K,5,0)</f>
        <v>TECNICO ELETRONICO II</v>
      </c>
      <c r="G79" s="26">
        <v>45617</v>
      </c>
      <c r="H79" s="38">
        <v>182</v>
      </c>
      <c r="I7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IF((G79+H79)&gt;(TODAY()),"NO PRAZO", "VENCIDO")))),"N.A.")</f>
        <v>N.A.</v>
      </c>
      <c r="J79" s="14">
        <f>NR33.RESGATISTA[[#This Row],[TREINADO EM]]+NR33.RESGATISTA[[#This Row],[VALIDADE]]</f>
        <v>45799</v>
      </c>
      <c r="K79">
        <v>16</v>
      </c>
      <c r="L79" t="s">
        <v>5</v>
      </c>
      <c r="M79" t="str">
        <f>VLOOKUP(NR33.RESGATISTA[[#This Row],[NOME]],'CADASTRO'!A:K,6,0)</f>
        <v>DESLIGADO</v>
      </c>
    </row>
    <row r="80" spans="1:13" hidden="1">
      <c r="A80" t="s">
        <v>509</v>
      </c>
      <c r="B80" t="s">
        <v>510</v>
      </c>
      <c r="C80" t="s">
        <v>511</v>
      </c>
      <c r="D80" t="s">
        <v>564</v>
      </c>
      <c r="E80" t="s">
        <v>296</v>
      </c>
      <c r="F80" t="str">
        <f>VLOOKUP(NR33.RESGATISTA[[#This Row],[NOME]],'CADASTRO'!A:K,5,0)</f>
        <v>TECNICO ELETRONICO II</v>
      </c>
      <c r="G80" s="26">
        <v>45783</v>
      </c>
      <c r="H80" s="38">
        <v>182</v>
      </c>
      <c r="I8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IF((G80+H80)&gt;(TODAY()),"NO PRAZO", "VENCIDO")))),"N.A.")</f>
        <v>N.A.</v>
      </c>
      <c r="J80" s="14">
        <f>NR33.RESGATISTA[[#This Row],[TREINADO EM]]+NR33.RESGATISTA[[#This Row],[VALIDADE]]</f>
        <v>45965</v>
      </c>
      <c r="K80">
        <v>16</v>
      </c>
      <c r="L80" t="s">
        <v>5</v>
      </c>
      <c r="M80" t="str">
        <f>VLOOKUP(NR33.RESGATISTA[[#This Row],[NOME]],'CADASTRO'!A:K,6,0)</f>
        <v>DESLIGADO</v>
      </c>
    </row>
    <row r="81" spans="1:13" hidden="1">
      <c r="A81" t="s">
        <v>509</v>
      </c>
      <c r="B81" t="s">
        <v>510</v>
      </c>
      <c r="C81" t="s">
        <v>511</v>
      </c>
      <c r="D81" t="s">
        <v>564</v>
      </c>
      <c r="E81" t="s">
        <v>296</v>
      </c>
      <c r="F81" t="str">
        <f>VLOOKUP(NR33.RESGATISTA[[#This Row],[NOME]],'CADASTRO'!A:K,5,0)</f>
        <v>TECNICO ELETRONICO II</v>
      </c>
      <c r="G81" s="26">
        <v>45965</v>
      </c>
      <c r="H81" s="38">
        <v>182</v>
      </c>
      <c r="I8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IF((G81+H81)&gt;(TODAY()),"NO PRAZO", "VENCIDO")))),"N.A.")</f>
        <v>N.A.</v>
      </c>
      <c r="J81" s="14">
        <f>NR33.RESGATISTA[[#This Row],[TREINADO EM]]+NR33.RESGATISTA[[#This Row],[VALIDADE]]</f>
        <v>46147</v>
      </c>
      <c r="K81">
        <v>16</v>
      </c>
      <c r="L81" t="s">
        <v>3</v>
      </c>
      <c r="M81" t="str">
        <f>VLOOKUP(NR33.RESGATISTA[[#This Row],[NOME]],'CADASTRO'!A:K,6,0)</f>
        <v>DESLIGADO</v>
      </c>
    </row>
    <row r="82" spans="1:13" hidden="1">
      <c r="A82" t="s">
        <v>509</v>
      </c>
      <c r="B82" t="s">
        <v>513</v>
      </c>
      <c r="C82" t="s">
        <v>515</v>
      </c>
      <c r="D82" t="s">
        <v>564</v>
      </c>
      <c r="E82" t="s">
        <v>298</v>
      </c>
      <c r="F82" t="str">
        <f>VLOOKUP(NR33.RESGATISTA[[#This Row],[NOME]],'CADASTRO'!A:K,5,0)</f>
        <v>OPERADOR INDUSTRIAL III</v>
      </c>
      <c r="G82" s="26">
        <v>44849</v>
      </c>
      <c r="H82" s="38">
        <v>182</v>
      </c>
      <c r="I8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IF((G82+H82)&gt;(TODAY()),"NO PRAZO", "VENCIDO")))),"N.A.")</f>
        <v>N.A.</v>
      </c>
      <c r="J82" s="14">
        <f>NR33.RESGATISTA[[#This Row],[TREINADO EM]]+NR33.RESGATISTA[[#This Row],[VALIDADE]]</f>
        <v>45031</v>
      </c>
      <c r="K82">
        <v>32</v>
      </c>
      <c r="L82" t="s">
        <v>5</v>
      </c>
      <c r="M82" t="str">
        <f>VLOOKUP(NR33.RESGATISTA[[#This Row],[NOME]],'CADASTRO'!A:K,6,0)</f>
        <v>DESLIGADO</v>
      </c>
    </row>
    <row r="83" spans="1:13" hidden="1">
      <c r="A83" t="s">
        <v>509</v>
      </c>
      <c r="B83" t="s">
        <v>513</v>
      </c>
      <c r="C83" t="s">
        <v>515</v>
      </c>
      <c r="D83" t="s">
        <v>564</v>
      </c>
      <c r="E83" t="s">
        <v>298</v>
      </c>
      <c r="F83" t="str">
        <f>VLOOKUP(NR33.RESGATISTA[[#This Row],[NOME]],'CADASTRO'!A:K,5,0)</f>
        <v>OPERADOR INDUSTRIAL III</v>
      </c>
      <c r="G83" s="26">
        <v>45044</v>
      </c>
      <c r="H83" s="38">
        <v>182</v>
      </c>
      <c r="I8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IF((G83+H83)&gt;(TODAY()),"NO PRAZO", "VENCIDO")))),"N.A.")</f>
        <v>N.A.</v>
      </c>
      <c r="J83" s="14">
        <f>NR33.RESGATISTA[[#This Row],[TREINADO EM]]+NR33.RESGATISTA[[#This Row],[VALIDADE]]</f>
        <v>45226</v>
      </c>
      <c r="K83">
        <v>32</v>
      </c>
      <c r="L83" t="s">
        <v>5</v>
      </c>
      <c r="M83" t="str">
        <f>VLOOKUP(NR33.RESGATISTA[[#This Row],[NOME]],'CADASTRO'!A:K,6,0)</f>
        <v>DESLIGADO</v>
      </c>
    </row>
    <row r="84" spans="1:13" hidden="1">
      <c r="A84" t="s">
        <v>509</v>
      </c>
      <c r="B84" t="s">
        <v>510</v>
      </c>
      <c r="C84" t="s">
        <v>511</v>
      </c>
      <c r="D84" t="s">
        <v>564</v>
      </c>
      <c r="E84" t="s">
        <v>298</v>
      </c>
      <c r="F84" t="str">
        <f>VLOOKUP(NR33.RESGATISTA[[#This Row],[NOME]],'CADASTRO'!A:K,5,0)</f>
        <v>OPERADOR INDUSTRIAL III</v>
      </c>
      <c r="G84" s="26">
        <v>45230</v>
      </c>
      <c r="H84" s="38">
        <v>182</v>
      </c>
      <c r="I8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IF((G84+H84)&gt;(TODAY()),"NO PRAZO", "VENCIDO")))),"N.A.")</f>
        <v>N.A.</v>
      </c>
      <c r="J84" s="14">
        <f>NR33.RESGATISTA[[#This Row],[TREINADO EM]]+NR33.RESGATISTA[[#This Row],[VALIDADE]]</f>
        <v>45412</v>
      </c>
      <c r="K84">
        <v>32</v>
      </c>
      <c r="L84" t="s">
        <v>1</v>
      </c>
      <c r="M84" t="str">
        <f>VLOOKUP(NR33.RESGATISTA[[#This Row],[NOME]],'CADASTRO'!A:K,6,0)</f>
        <v>DESLIGADO</v>
      </c>
    </row>
    <row r="85" spans="1:13" hidden="1">
      <c r="A85" t="s">
        <v>509</v>
      </c>
      <c r="B85" t="s">
        <v>513</v>
      </c>
      <c r="C85" t="s">
        <v>515</v>
      </c>
      <c r="D85" t="s">
        <v>564</v>
      </c>
      <c r="E85" t="s">
        <v>160</v>
      </c>
      <c r="F85" t="str">
        <f>VLOOKUP(NR33.RESGATISTA[[#This Row],[NOME]],'CADASTRO'!A:K,5,0)</f>
        <v>TECNICO ELETRONICO II</v>
      </c>
      <c r="G85" s="26">
        <v>44849</v>
      </c>
      <c r="H85" s="38">
        <v>182</v>
      </c>
      <c r="I8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IF((G85+H85)&gt;(TODAY()),"NO PRAZO", "VENCIDO")))),"N.A.")</f>
        <v>N.A.</v>
      </c>
      <c r="J85" s="14">
        <f>NR33.RESGATISTA[[#This Row],[TREINADO EM]]+NR33.RESGATISTA[[#This Row],[VALIDADE]]</f>
        <v>45031</v>
      </c>
      <c r="K85">
        <v>32</v>
      </c>
      <c r="L85" t="s">
        <v>5</v>
      </c>
      <c r="M85" t="str">
        <f>VLOOKUP(NR33.RESGATISTA[[#This Row],[NOME]],'CADASTRO'!A:K,6,0)</f>
        <v>DESLIGADO</v>
      </c>
    </row>
    <row r="86" spans="1:13" hidden="1">
      <c r="A86" t="s">
        <v>509</v>
      </c>
      <c r="B86" t="s">
        <v>510</v>
      </c>
      <c r="C86" t="s">
        <v>511</v>
      </c>
      <c r="D86" t="s">
        <v>564</v>
      </c>
      <c r="E86" t="s">
        <v>160</v>
      </c>
      <c r="F86" t="str">
        <f>VLOOKUP(NR33.RESGATISTA[[#This Row],[NOME]],'CADASTRO'!A:K,5,0)</f>
        <v>TECNICO ELETRONICO II</v>
      </c>
      <c r="G86" s="26">
        <v>45230</v>
      </c>
      <c r="H86" s="38">
        <v>182</v>
      </c>
      <c r="I8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IF((G86+H86)&gt;(TODAY()),"NO PRAZO", "VENCIDO")))),"N.A.")</f>
        <v>N.A.</v>
      </c>
      <c r="J86" s="14">
        <f>NR33.RESGATISTA[[#This Row],[TREINADO EM]]+NR33.RESGATISTA[[#This Row],[VALIDADE]]</f>
        <v>45412</v>
      </c>
      <c r="K86">
        <v>32</v>
      </c>
      <c r="L86" t="s">
        <v>5</v>
      </c>
      <c r="M86" t="str">
        <f>VLOOKUP(NR33.RESGATISTA[[#This Row],[NOME]],'CADASTRO'!A:K,6,0)</f>
        <v>DESLIGADO</v>
      </c>
    </row>
    <row r="87" spans="1:13" hidden="1">
      <c r="A87" t="s">
        <v>509</v>
      </c>
      <c r="B87" t="s">
        <v>510</v>
      </c>
      <c r="C87" t="s">
        <v>511</v>
      </c>
      <c r="D87" t="s">
        <v>564</v>
      </c>
      <c r="E87" t="s">
        <v>160</v>
      </c>
      <c r="F87" t="str">
        <f>VLOOKUP(NR33.RESGATISTA[[#This Row],[NOME]],'CADASTRO'!A:K,5,0)</f>
        <v>TECNICO ELETRONICO II</v>
      </c>
      <c r="G87" s="26">
        <v>45567</v>
      </c>
      <c r="H87" s="38">
        <v>182</v>
      </c>
      <c r="I8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IF((G87+H87)&gt;(TODAY()),"NO PRAZO", "VENCIDO")))),"N.A.")</f>
        <v>N.A.</v>
      </c>
      <c r="J87" s="14">
        <f>NR33.RESGATISTA[[#This Row],[TREINADO EM]]+NR33.RESGATISTA[[#This Row],[VALIDADE]]</f>
        <v>45749</v>
      </c>
      <c r="K87">
        <v>16</v>
      </c>
      <c r="L87" t="s">
        <v>5</v>
      </c>
      <c r="M87" t="str">
        <f>VLOOKUP(NR33.RESGATISTA[[#This Row],[NOME]],'CADASTRO'!A:K,6,0)</f>
        <v>DESLIGADO</v>
      </c>
    </row>
    <row r="88" spans="1:13" hidden="1">
      <c r="A88" t="s">
        <v>509</v>
      </c>
      <c r="B88" t="s">
        <v>510</v>
      </c>
      <c r="C88" t="s">
        <v>511</v>
      </c>
      <c r="D88" t="s">
        <v>564</v>
      </c>
      <c r="E88" t="s">
        <v>160</v>
      </c>
      <c r="F88" t="str">
        <f>VLOOKUP(NR33.RESGATISTA[[#This Row],[NOME]],'CADASTRO'!A:K,5,0)</f>
        <v>TECNICO ELETRONICO II</v>
      </c>
      <c r="G88" s="26">
        <v>45783</v>
      </c>
      <c r="H88" s="38">
        <v>182</v>
      </c>
      <c r="I8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IF((G88+H88)&gt;(TODAY()),"NO PRAZO", "VENCIDO")))),"N.A.")</f>
        <v>N.A.</v>
      </c>
      <c r="J88" s="14">
        <f>NR33.RESGATISTA[[#This Row],[TREINADO EM]]+NR33.RESGATISTA[[#This Row],[VALIDADE]]</f>
        <v>45965</v>
      </c>
      <c r="K88">
        <v>16</v>
      </c>
      <c r="L88" t="s">
        <v>5</v>
      </c>
      <c r="M88" t="str">
        <f>VLOOKUP(NR33.RESGATISTA[[#This Row],[NOME]],'CADASTRO'!A:K,6,0)</f>
        <v>DESLIGADO</v>
      </c>
    </row>
    <row r="89" spans="1:13" hidden="1">
      <c r="A89" t="s">
        <v>509</v>
      </c>
      <c r="B89" t="s">
        <v>510</v>
      </c>
      <c r="C89" t="s">
        <v>511</v>
      </c>
      <c r="D89" t="s">
        <v>564</v>
      </c>
      <c r="E89" t="s">
        <v>160</v>
      </c>
      <c r="F89" t="str">
        <f>VLOOKUP(NR33.RESGATISTA[[#This Row],[NOME]],'CADASTRO'!A:K,5,0)</f>
        <v>TECNICO ELETRONICO II</v>
      </c>
      <c r="G89" s="26">
        <v>45965</v>
      </c>
      <c r="H89" s="38">
        <v>182</v>
      </c>
      <c r="I8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IF((G89+H89)&gt;(TODAY()),"NO PRAZO", "VENCIDO")))),"N.A.")</f>
        <v>N.A.</v>
      </c>
      <c r="J89" s="14">
        <f>NR33.RESGATISTA[[#This Row],[TREINADO EM]]+NR33.RESGATISTA[[#This Row],[VALIDADE]]</f>
        <v>46147</v>
      </c>
      <c r="K89">
        <v>16</v>
      </c>
      <c r="L89" t="s">
        <v>3</v>
      </c>
      <c r="M89" t="str">
        <f>VLOOKUP(NR33.RESGATISTA[[#This Row],[NOME]],'CADASTRO'!A:K,6,0)</f>
        <v>DESLIGADO</v>
      </c>
    </row>
    <row r="90" spans="1:13" hidden="1">
      <c r="A90" t="s">
        <v>509</v>
      </c>
      <c r="B90" t="s">
        <v>510</v>
      </c>
      <c r="C90" t="s">
        <v>511</v>
      </c>
      <c r="D90" t="s">
        <v>564</v>
      </c>
      <c r="E90" t="s">
        <v>160</v>
      </c>
      <c r="F90" t="str">
        <f>VLOOKUP(NR33.RESGATISTA[[#This Row],[NOME]],'CADASTRO'!A:K,5,0)</f>
        <v>TECNICO ELETRONICO II</v>
      </c>
      <c r="G90" s="26">
        <v>46143</v>
      </c>
      <c r="H90" s="38">
        <v>182</v>
      </c>
      <c r="I9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IF((G90+H90)&gt;(TODAY()),"NO PRAZO", "VENCIDO")))),"N.A.")</f>
        <v>N.A.</v>
      </c>
      <c r="J90" s="14">
        <f>NR33.RESGATISTA[[#This Row],[TREINADO EM]]+NR33.RESGATISTA[[#This Row],[VALIDADE]]</f>
        <v>46325</v>
      </c>
      <c r="K90">
        <v>16</v>
      </c>
      <c r="L90" t="s">
        <v>3</v>
      </c>
      <c r="M90" t="str">
        <f>VLOOKUP(NR33.RESGATISTA[[#This Row],[NOME]],'CADASTRO'!A:K,6,0)</f>
        <v>DESLIGADO</v>
      </c>
    </row>
    <row r="91" spans="1:13" hidden="1">
      <c r="A91" t="s">
        <v>509</v>
      </c>
      <c r="B91" t="s">
        <v>510</v>
      </c>
      <c r="C91" t="s">
        <v>511</v>
      </c>
      <c r="D91" t="s">
        <v>564</v>
      </c>
      <c r="E91" t="s">
        <v>399</v>
      </c>
      <c r="F91" t="str">
        <f>VLOOKUP(NR33.RESGATISTA[[#This Row],[NOME]],'CADASTRO'!A:K,5,0)</f>
        <v>OPERADOR INDUSTRIAL III</v>
      </c>
      <c r="G91" s="26">
        <v>45806</v>
      </c>
      <c r="H91" s="38">
        <v>182</v>
      </c>
      <c r="I9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IF((G91+H91)&gt;(TODAY()),"NO PRAZO", "VENCIDO")))),"N.A.")</f>
        <v>N.A.</v>
      </c>
      <c r="J91" s="14">
        <f>NR33.RESGATISTA[[#This Row],[TREINADO EM]]+NR33.RESGATISTA[[#This Row],[VALIDADE]]</f>
        <v>45988</v>
      </c>
      <c r="K91">
        <v>16</v>
      </c>
      <c r="L91" t="s">
        <v>5</v>
      </c>
      <c r="M91" t="str">
        <f>VLOOKUP(NR33.RESGATISTA[[#This Row],[NOME]],'CADASTRO'!A:K,6,0)</f>
        <v>DESLIGADO</v>
      </c>
    </row>
    <row r="92" spans="1:13" hidden="1">
      <c r="A92" t="s">
        <v>509</v>
      </c>
      <c r="B92" t="s">
        <v>510</v>
      </c>
      <c r="C92" t="s">
        <v>511</v>
      </c>
      <c r="D92" t="s">
        <v>564</v>
      </c>
      <c r="E92" t="s">
        <v>399</v>
      </c>
      <c r="F92" t="str">
        <f>VLOOKUP(NR33.RESGATISTA[[#This Row],[NOME]],'CADASTRO'!A:K,5,0)</f>
        <v>OPERADOR INDUSTRIAL III</v>
      </c>
      <c r="G92" s="26">
        <v>46009</v>
      </c>
      <c r="H92" s="38">
        <v>182</v>
      </c>
      <c r="I9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IF((G92+H92)&gt;(TODAY()),"NO PRAZO", "VENCIDO")))),"N.A.")</f>
        <v>N.A.</v>
      </c>
      <c r="J92" s="14">
        <f>NR33.RESGATISTA[[#This Row],[TREINADO EM]]+NR33.RESGATISTA[[#This Row],[VALIDADE]]</f>
        <v>46191</v>
      </c>
      <c r="K92">
        <v>16</v>
      </c>
      <c r="L92" t="s">
        <v>3</v>
      </c>
      <c r="M92" t="str">
        <f>VLOOKUP(NR33.RESGATISTA[[#This Row],[NOME]],'CADASTRO'!A:K,6,0)</f>
        <v>DESLIGADO</v>
      </c>
    </row>
    <row r="93" spans="1:13" hidden="1">
      <c r="A93" t="s">
        <v>509</v>
      </c>
      <c r="B93" t="s">
        <v>513</v>
      </c>
      <c r="C93" t="s">
        <v>515</v>
      </c>
      <c r="D93" t="s">
        <v>564</v>
      </c>
      <c r="E93" t="s">
        <v>400</v>
      </c>
      <c r="F93" t="str">
        <f>VLOOKUP(NR33.RESGATISTA[[#This Row],[NOME]],'CADASTRO'!A:K,5,0)</f>
        <v>TECNICO MECANICO III</v>
      </c>
      <c r="G93" s="26">
        <v>44849</v>
      </c>
      <c r="H93" s="38">
        <v>182</v>
      </c>
      <c r="I9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IF((G93+H93)&gt;(TODAY()),"NO PRAZO", "VENCIDO")))),"N.A.")</f>
        <v>HISTORICO</v>
      </c>
      <c r="J93" s="14">
        <f>NR33.RESGATISTA[[#This Row],[TREINADO EM]]+NR33.RESGATISTA[[#This Row],[VALIDADE]]</f>
        <v>45031</v>
      </c>
      <c r="K93">
        <v>32</v>
      </c>
      <c r="L93" t="s">
        <v>5</v>
      </c>
      <c r="M93" t="str">
        <f>VLOOKUP(NR33.RESGATISTA[[#This Row],[NOME]],'CADASTRO'!A:K,6,0)</f>
        <v>ATIVO</v>
      </c>
    </row>
    <row r="94" spans="1:13" hidden="1">
      <c r="A94" t="s">
        <v>509</v>
      </c>
      <c r="B94" t="s">
        <v>510</v>
      </c>
      <c r="C94" t="s">
        <v>511</v>
      </c>
      <c r="D94" t="s">
        <v>564</v>
      </c>
      <c r="E94" t="s">
        <v>400</v>
      </c>
      <c r="F94" t="str">
        <f>VLOOKUP(NR33.RESGATISTA[[#This Row],[NOME]],'CADASTRO'!A:K,5,0)</f>
        <v>TECNICO MECANICO III</v>
      </c>
      <c r="G94" s="26">
        <v>45230</v>
      </c>
      <c r="H94" s="38">
        <v>182</v>
      </c>
      <c r="I9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IF((G94+H94)&gt;(TODAY()),"NO PRAZO", "VENCIDO")))),"N.A.")</f>
        <v>HISTORICO</v>
      </c>
      <c r="J94" s="14">
        <f>NR33.RESGATISTA[[#This Row],[TREINADO EM]]+NR33.RESGATISTA[[#This Row],[VALIDADE]]</f>
        <v>45412</v>
      </c>
      <c r="K94">
        <v>32</v>
      </c>
      <c r="L94" t="s">
        <v>5</v>
      </c>
      <c r="M94" t="str">
        <f>VLOOKUP(NR33.RESGATISTA[[#This Row],[NOME]],'CADASTRO'!A:K,6,0)</f>
        <v>ATIVO</v>
      </c>
    </row>
    <row r="95" spans="1:13" hidden="1">
      <c r="A95" t="s">
        <v>509</v>
      </c>
      <c r="B95" t="s">
        <v>510</v>
      </c>
      <c r="C95" t="s">
        <v>511</v>
      </c>
      <c r="D95" t="s">
        <v>564</v>
      </c>
      <c r="E95" t="s">
        <v>400</v>
      </c>
      <c r="F95" t="str">
        <f>VLOOKUP(NR33.RESGATISTA[[#This Row],[NOME]],'CADASTRO'!A:K,5,0)</f>
        <v>TECNICO MECANICO III</v>
      </c>
      <c r="G95" s="26">
        <v>45407</v>
      </c>
      <c r="H95" s="38">
        <v>182</v>
      </c>
      <c r="I9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IF((G95+H95)&gt;(TODAY()),"NO PRAZO", "VENCIDO")))),"N.A.")</f>
        <v>HISTORICO</v>
      </c>
      <c r="J95" s="14">
        <f>NR33.RESGATISTA[[#This Row],[TREINADO EM]]+NR33.RESGATISTA[[#This Row],[VALIDADE]]</f>
        <v>45589</v>
      </c>
      <c r="K95">
        <v>16</v>
      </c>
      <c r="L95" t="s">
        <v>5</v>
      </c>
      <c r="M95" t="str">
        <f>VLOOKUP(NR33.RESGATISTA[[#This Row],[NOME]],'CADASTRO'!A:K,6,0)</f>
        <v>ATIVO</v>
      </c>
    </row>
    <row r="96" spans="1:13" hidden="1">
      <c r="A96" t="s">
        <v>509</v>
      </c>
      <c r="B96" t="s">
        <v>510</v>
      </c>
      <c r="C96" t="s">
        <v>511</v>
      </c>
      <c r="D96" t="s">
        <v>564</v>
      </c>
      <c r="E96" t="s">
        <v>400</v>
      </c>
      <c r="F96" t="str">
        <f>VLOOKUP(NR33.RESGATISTA[[#This Row],[NOME]],'CADASTRO'!A:K,5,0)</f>
        <v>TECNICO MECANICO III</v>
      </c>
      <c r="G96" s="26">
        <v>45567</v>
      </c>
      <c r="H96" s="38">
        <v>182</v>
      </c>
      <c r="I9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IF((G96+H96)&gt;(TODAY()),"NO PRAZO", "VENCIDO")))),"N.A.")</f>
        <v>HISTORICO</v>
      </c>
      <c r="J96" s="14">
        <f>NR33.RESGATISTA[[#This Row],[TREINADO EM]]+NR33.RESGATISTA[[#This Row],[VALIDADE]]</f>
        <v>45749</v>
      </c>
      <c r="K96">
        <v>16</v>
      </c>
      <c r="L96" t="s">
        <v>5</v>
      </c>
      <c r="M96" t="str">
        <f>VLOOKUP(NR33.RESGATISTA[[#This Row],[NOME]],'CADASTRO'!A:K,6,0)</f>
        <v>ATIVO</v>
      </c>
    </row>
    <row r="97" spans="1:13" hidden="1">
      <c r="A97" t="s">
        <v>509</v>
      </c>
      <c r="B97" t="s">
        <v>510</v>
      </c>
      <c r="C97" t="s">
        <v>511</v>
      </c>
      <c r="D97" t="s">
        <v>564</v>
      </c>
      <c r="E97" t="s">
        <v>400</v>
      </c>
      <c r="F97" t="str">
        <f>VLOOKUP(NR33.RESGATISTA[[#This Row],[NOME]],'CADASTRO'!A:K,5,0)</f>
        <v>TECNICO MECANICO III</v>
      </c>
      <c r="G97" s="26">
        <v>46143</v>
      </c>
      <c r="H97" s="38">
        <v>182</v>
      </c>
      <c r="I9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IF((G97+H97)&gt;(TODAY()),"NO PRAZO", "VENCIDO")))),"N.A.")</f>
        <v>HISTORICO</v>
      </c>
      <c r="J97" s="14">
        <f>NR33.RESGATISTA[[#This Row],[TREINADO EM]]+NR33.RESGATISTA[[#This Row],[VALIDADE]]</f>
        <v>46325</v>
      </c>
      <c r="K97">
        <v>16</v>
      </c>
      <c r="L97" t="s">
        <v>5</v>
      </c>
      <c r="M97" t="str">
        <f>VLOOKUP(NR33.RESGATISTA[[#This Row],[NOME]],'CADASTRO'!A:K,6,0)</f>
        <v>ATIVO</v>
      </c>
    </row>
    <row r="98" spans="1:13">
      <c r="A98" t="s">
        <v>509</v>
      </c>
      <c r="B98" t="s">
        <v>510</v>
      </c>
      <c r="C98" t="s">
        <v>511</v>
      </c>
      <c r="D98" t="s">
        <v>564</v>
      </c>
      <c r="E98" t="s">
        <v>400</v>
      </c>
      <c r="F98" t="str">
        <f>VLOOKUP(NR33.RESGATISTA[[#This Row],[NOME]],'CADASTRO'!A:K,5,0)</f>
        <v>TECNICO MECANICO III</v>
      </c>
      <c r="G98" s="26">
        <v>46296</v>
      </c>
      <c r="H98" s="38">
        <v>182</v>
      </c>
      <c r="I9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IF((G98+H98)&gt;(TODAY()),"NO PRAZO", "VENCIDO")))),"N.A.")</f>
        <v>NO PRAZO</v>
      </c>
      <c r="J98" s="14">
        <f>NR33.RESGATISTA[[#This Row],[TREINADO EM]]+NR33.RESGATISTA[[#This Row],[VALIDADE]]</f>
        <v>46478</v>
      </c>
      <c r="K98">
        <v>16</v>
      </c>
      <c r="L98" t="s">
        <v>3</v>
      </c>
      <c r="M98" t="str">
        <f>VLOOKUP(NR33.RESGATISTA[[#This Row],[NOME]],'CADASTRO'!A:K,6,0)</f>
        <v>ATIVO</v>
      </c>
    </row>
    <row r="99" spans="1:13" hidden="1">
      <c r="A99" t="s">
        <v>509</v>
      </c>
      <c r="B99" t="s">
        <v>513</v>
      </c>
      <c r="C99" t="s">
        <v>515</v>
      </c>
      <c r="D99" t="s">
        <v>564</v>
      </c>
      <c r="E99" t="s">
        <v>401</v>
      </c>
      <c r="F99" t="str">
        <f>VLOOKUP(NR33.RESGATISTA[[#This Row],[NOME]],'CADASTRO'!A:K,5,0)</f>
        <v>TECNICO MECANICO I</v>
      </c>
      <c r="G99" s="26">
        <v>44849</v>
      </c>
      <c r="H99" s="38">
        <v>182</v>
      </c>
      <c r="I9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IF((G99+H99)&gt;(TODAY()),"NO PRAZO", "VENCIDO")))),"N.A.")</f>
        <v>HISTORICO</v>
      </c>
      <c r="J99" s="14">
        <f>NR33.RESGATISTA[[#This Row],[TREINADO EM]]+NR33.RESGATISTA[[#This Row],[VALIDADE]]</f>
        <v>45031</v>
      </c>
      <c r="K99">
        <v>32</v>
      </c>
      <c r="L99" t="s">
        <v>5</v>
      </c>
      <c r="M99" t="str">
        <f>VLOOKUP(NR33.RESGATISTA[[#This Row],[NOME]],'CADASTRO'!A:K,6,0)</f>
        <v>ATIVO</v>
      </c>
    </row>
    <row r="100" spans="1:13" hidden="1">
      <c r="A100" t="s">
        <v>509</v>
      </c>
      <c r="B100" t="s">
        <v>513</v>
      </c>
      <c r="C100" t="s">
        <v>515</v>
      </c>
      <c r="D100" t="s">
        <v>564</v>
      </c>
      <c r="E100" t="s">
        <v>401</v>
      </c>
      <c r="F100" t="str">
        <f>VLOOKUP(NR33.RESGATISTA[[#This Row],[NOME]],'CADASTRO'!A:K,5,0)</f>
        <v>TECNICO MECANICO I</v>
      </c>
      <c r="G100" s="26">
        <v>45044</v>
      </c>
      <c r="H100" s="38">
        <v>182</v>
      </c>
      <c r="I10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IF((G100+H100)&gt;(TODAY()),"NO PRAZO", "VENCIDO")))),"N.A.")</f>
        <v>HISTORICO</v>
      </c>
      <c r="J100" s="14">
        <f>NR33.RESGATISTA[[#This Row],[TREINADO EM]]+NR33.RESGATISTA[[#This Row],[VALIDADE]]</f>
        <v>45226</v>
      </c>
      <c r="K100">
        <v>32</v>
      </c>
      <c r="L100" t="s">
        <v>5</v>
      </c>
      <c r="M100" t="str">
        <f>VLOOKUP(NR33.RESGATISTA[[#This Row],[NOME]],'CADASTRO'!A:K,6,0)</f>
        <v>ATIVO</v>
      </c>
    </row>
    <row r="101" spans="1:13" hidden="1">
      <c r="A101" t="s">
        <v>509</v>
      </c>
      <c r="B101" t="s">
        <v>510</v>
      </c>
      <c r="C101" t="s">
        <v>511</v>
      </c>
      <c r="D101" t="s">
        <v>564</v>
      </c>
      <c r="E101" t="s">
        <v>401</v>
      </c>
      <c r="F101" t="str">
        <f>VLOOKUP(NR33.RESGATISTA[[#This Row],[NOME]],'CADASTRO'!A:K,5,0)</f>
        <v>TECNICO MECANICO I</v>
      </c>
      <c r="G101" s="26">
        <v>45230</v>
      </c>
      <c r="H101" s="38">
        <v>182</v>
      </c>
      <c r="I10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IF((G101+H101)&gt;(TODAY()),"NO PRAZO", "VENCIDO")))),"N.A.")</f>
        <v>HISTORICO</v>
      </c>
      <c r="J101" s="14">
        <f>NR33.RESGATISTA[[#This Row],[TREINADO EM]]+NR33.RESGATISTA[[#This Row],[VALIDADE]]</f>
        <v>45412</v>
      </c>
      <c r="K101">
        <v>32</v>
      </c>
      <c r="L101" t="s">
        <v>5</v>
      </c>
      <c r="M101" t="str">
        <f>VLOOKUP(NR33.RESGATISTA[[#This Row],[NOME]],'CADASTRO'!A:K,6,0)</f>
        <v>ATIVO</v>
      </c>
    </row>
    <row r="102" spans="1:13" hidden="1">
      <c r="A102" t="s">
        <v>509</v>
      </c>
      <c r="B102" t="s">
        <v>510</v>
      </c>
      <c r="C102" t="s">
        <v>511</v>
      </c>
      <c r="D102" t="s">
        <v>564</v>
      </c>
      <c r="E102" t="s">
        <v>401</v>
      </c>
      <c r="F102" t="str">
        <f>VLOOKUP(NR33.RESGATISTA[[#This Row],[NOME]],'CADASTRO'!A:K,5,0)</f>
        <v>TECNICO MECANICO I</v>
      </c>
      <c r="G102" s="26">
        <v>45407</v>
      </c>
      <c r="H102" s="38">
        <v>182</v>
      </c>
      <c r="I10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IF((G102+H102)&gt;(TODAY()),"NO PRAZO", "VENCIDO")))),"N.A.")</f>
        <v>HISTORICO</v>
      </c>
      <c r="J102" s="14">
        <f>NR33.RESGATISTA[[#This Row],[TREINADO EM]]+NR33.RESGATISTA[[#This Row],[VALIDADE]]</f>
        <v>45589</v>
      </c>
      <c r="K102">
        <v>16</v>
      </c>
      <c r="L102" t="s">
        <v>5</v>
      </c>
      <c r="M102" t="str">
        <f>VLOOKUP(NR33.RESGATISTA[[#This Row],[NOME]],'CADASTRO'!A:K,6,0)</f>
        <v>ATIVO</v>
      </c>
    </row>
    <row r="103" spans="1:13" hidden="1">
      <c r="A103" t="s">
        <v>509</v>
      </c>
      <c r="B103" t="s">
        <v>510</v>
      </c>
      <c r="C103" t="s">
        <v>511</v>
      </c>
      <c r="D103" t="s">
        <v>564</v>
      </c>
      <c r="E103" t="s">
        <v>401</v>
      </c>
      <c r="F103" t="str">
        <f>VLOOKUP(NR33.RESGATISTA[[#This Row],[NOME]],'CADASTRO'!A:K,5,0)</f>
        <v>TECNICO MECANICO I</v>
      </c>
      <c r="G103" s="26">
        <v>45617</v>
      </c>
      <c r="H103" s="38">
        <v>182</v>
      </c>
      <c r="I10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IF((G103+H103)&gt;(TODAY()),"NO PRAZO", "VENCIDO")))),"N.A.")</f>
        <v>HISTORICO</v>
      </c>
      <c r="J103" s="14">
        <f>NR33.RESGATISTA[[#This Row],[TREINADO EM]]+NR33.RESGATISTA[[#This Row],[VALIDADE]]</f>
        <v>45799</v>
      </c>
      <c r="K103">
        <v>16</v>
      </c>
      <c r="L103" t="s">
        <v>5</v>
      </c>
      <c r="M103" t="str">
        <f>VLOOKUP(NR33.RESGATISTA[[#This Row],[NOME]],'CADASTRO'!A:K,6,0)</f>
        <v>ATIVO</v>
      </c>
    </row>
    <row r="104" spans="1:13" hidden="1">
      <c r="A104" t="s">
        <v>509</v>
      </c>
      <c r="B104" t="s">
        <v>510</v>
      </c>
      <c r="C104" t="s">
        <v>511</v>
      </c>
      <c r="D104" t="s">
        <v>564</v>
      </c>
      <c r="E104" t="s">
        <v>401</v>
      </c>
      <c r="F104" t="str">
        <f>VLOOKUP(NR33.RESGATISTA[[#This Row],[NOME]],'CADASTRO'!A:K,5,0)</f>
        <v>TECNICO MECANICO I</v>
      </c>
      <c r="G104" s="26">
        <v>45748</v>
      </c>
      <c r="H104" s="38">
        <v>182</v>
      </c>
      <c r="I10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IF((G104+H104)&gt;(TODAY()),"NO PRAZO", "VENCIDO")))),"N.A.")</f>
        <v>HISTORICO</v>
      </c>
      <c r="J104" s="14">
        <f>NR33.RESGATISTA[[#This Row],[TREINADO EM]]+NR33.RESGATISTA[[#This Row],[VALIDADE]]</f>
        <v>45930</v>
      </c>
      <c r="K104">
        <v>16</v>
      </c>
      <c r="L104" t="s">
        <v>5</v>
      </c>
      <c r="M104" t="str">
        <f>VLOOKUP(NR33.RESGATISTA[[#This Row],[NOME]],'CADASTRO'!A:K,6,0)</f>
        <v>ATIVO</v>
      </c>
    </row>
    <row r="105" spans="1:13" hidden="1">
      <c r="A105" t="s">
        <v>509</v>
      </c>
      <c r="B105" t="s">
        <v>510</v>
      </c>
      <c r="C105" t="s">
        <v>511</v>
      </c>
      <c r="D105" t="s">
        <v>564</v>
      </c>
      <c r="E105" t="s">
        <v>401</v>
      </c>
      <c r="F105" t="str">
        <f>VLOOKUP(NR33.RESGATISTA[[#This Row],[NOME]],'CADASTRO'!A:K,5,0)</f>
        <v>TECNICO MECANICO I</v>
      </c>
      <c r="G105" s="26">
        <v>45937</v>
      </c>
      <c r="H105" s="38">
        <v>182</v>
      </c>
      <c r="I10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IF((G105+H105)&gt;(TODAY()),"NO PRAZO", "VENCIDO")))),"N.A.")</f>
        <v>HISTORICO</v>
      </c>
      <c r="J105" s="14">
        <f>NR33.RESGATISTA[[#This Row],[TREINADO EM]]+NR33.RESGATISTA[[#This Row],[VALIDADE]]</f>
        <v>46119</v>
      </c>
      <c r="K105">
        <v>16</v>
      </c>
      <c r="L105" t="s">
        <v>5</v>
      </c>
      <c r="M105" t="str">
        <f>VLOOKUP(NR33.RESGATISTA[[#This Row],[NOME]],'CADASTRO'!A:K,6,0)</f>
        <v>ATIVO</v>
      </c>
    </row>
    <row r="106" spans="1:13" hidden="1">
      <c r="A106" t="s">
        <v>509</v>
      </c>
      <c r="B106" t="s">
        <v>510</v>
      </c>
      <c r="C106" t="s">
        <v>511</v>
      </c>
      <c r="D106" t="s">
        <v>564</v>
      </c>
      <c r="E106" t="s">
        <v>401</v>
      </c>
      <c r="F106" t="str">
        <f>VLOOKUP(NR33.RESGATISTA[[#This Row],[NOME]],'CADASTRO'!A:K,5,0)</f>
        <v>TECNICO MECANICO I</v>
      </c>
      <c r="G106" s="26">
        <v>46143</v>
      </c>
      <c r="H106" s="38">
        <v>182</v>
      </c>
      <c r="I10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IF((G106+H106)&gt;(TODAY()),"NO PRAZO", "VENCIDO")))),"N.A.")</f>
        <v>NO PRAZO</v>
      </c>
      <c r="J106" s="14">
        <f>NR33.RESGATISTA[[#This Row],[TREINADO EM]]+NR33.RESGATISTA[[#This Row],[VALIDADE]]</f>
        <v>46325</v>
      </c>
      <c r="K106">
        <v>16</v>
      </c>
      <c r="L106" t="s">
        <v>3</v>
      </c>
      <c r="M106" t="str">
        <f>VLOOKUP(NR33.RESGATISTA[[#This Row],[NOME]],'CADASTRO'!A:K,6,0)</f>
        <v>ATIVO</v>
      </c>
    </row>
    <row r="107" spans="1:13" hidden="1">
      <c r="A107" t="s">
        <v>509</v>
      </c>
      <c r="B107" t="s">
        <v>510</v>
      </c>
      <c r="C107" t="s">
        <v>511</v>
      </c>
      <c r="D107" t="s">
        <v>564</v>
      </c>
      <c r="E107" t="s">
        <v>403</v>
      </c>
      <c r="F107" t="str">
        <f>VLOOKUP(NR33.RESGATISTA[[#This Row],[NOME]],'CADASTRO'!A:K,5,0)</f>
        <v>OPERADOR INDUSTRIAL I</v>
      </c>
      <c r="G107" s="26">
        <v>46009</v>
      </c>
      <c r="H107" s="38">
        <v>182</v>
      </c>
      <c r="I10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IF((G107+H107)&gt;(TODAY()),"NO PRAZO", "VENCIDO")))),"N.A.")</f>
        <v>HISTORICO</v>
      </c>
      <c r="J107" s="14">
        <f>NR33.RESGATISTA[[#This Row],[TREINADO EM]]+NR33.RESGATISTA[[#This Row],[VALIDADE]]</f>
        <v>46191</v>
      </c>
      <c r="K107">
        <v>16</v>
      </c>
      <c r="L107" t="s">
        <v>5</v>
      </c>
      <c r="M107" t="str">
        <f>VLOOKUP(NR33.RESGATISTA[[#This Row],[NOME]],'CADASTRO'!A:K,6,0)</f>
        <v>ATIVO</v>
      </c>
    </row>
    <row r="108" spans="1:13">
      <c r="A108" t="s">
        <v>509</v>
      </c>
      <c r="B108" t="s">
        <v>510</v>
      </c>
      <c r="C108" t="s">
        <v>511</v>
      </c>
      <c r="D108" t="s">
        <v>564</v>
      </c>
      <c r="E108" t="s">
        <v>403</v>
      </c>
      <c r="F108" t="str">
        <f>VLOOKUP(NR33.RESGATISTA[[#This Row],[NOME]],'CADASTRO'!A:K,5,0)</f>
        <v>OPERADOR INDUSTRIAL I</v>
      </c>
      <c r="G108" s="26">
        <v>46296</v>
      </c>
      <c r="H108" s="38">
        <v>182</v>
      </c>
      <c r="I10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IF((G108+H108)&gt;(TODAY()),"NO PRAZO", "VENCIDO")))),"N.A.")</f>
        <v>NO PRAZO</v>
      </c>
      <c r="J108" s="14">
        <f>NR33.RESGATISTA[[#This Row],[TREINADO EM]]+NR33.RESGATISTA[[#This Row],[VALIDADE]]</f>
        <v>46478</v>
      </c>
      <c r="K108">
        <v>16</v>
      </c>
      <c r="L108" t="s">
        <v>3</v>
      </c>
      <c r="M108" t="str">
        <f>VLOOKUP(NR33.RESGATISTA[[#This Row],[NOME]],'CADASTRO'!A:K,6,0)</f>
        <v>ATIVO</v>
      </c>
    </row>
    <row r="109" spans="1:13" hidden="1">
      <c r="A109" t="s">
        <v>509</v>
      </c>
      <c r="B109" t="s">
        <v>513</v>
      </c>
      <c r="C109" t="s">
        <v>515</v>
      </c>
      <c r="D109" t="s">
        <v>564</v>
      </c>
      <c r="E109" t="s">
        <v>150</v>
      </c>
      <c r="F109" t="str">
        <f>VLOOKUP(NR33.RESGATISTA[[#This Row],[NOME]],'CADASTRO'!A:K,5,0)</f>
        <v>TECNICO MECANICO II</v>
      </c>
      <c r="G109" s="41">
        <v>44849</v>
      </c>
      <c r="H109" s="38">
        <v>182</v>
      </c>
      <c r="I109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IF((G109+H109)&gt;(TODAY()),"NO PRAZO", "VENCIDO")))),"N.A.")</f>
        <v>N.A.</v>
      </c>
      <c r="J109" s="14">
        <f>NR33.RESGATISTA[[#This Row],[TREINADO EM]]+NR33.RESGATISTA[[#This Row],[VALIDADE]]</f>
        <v>45031</v>
      </c>
      <c r="K109">
        <v>32</v>
      </c>
      <c r="L109" t="s">
        <v>5</v>
      </c>
      <c r="M109" t="str">
        <f>VLOOKUP(NR33.RESGATISTA[[#This Row],[NOME]],'CADASTRO'!A:K,6,0)</f>
        <v>DESLIGADO</v>
      </c>
    </row>
    <row r="110" spans="1:13" hidden="1">
      <c r="A110" t="s">
        <v>509</v>
      </c>
      <c r="B110" t="s">
        <v>513</v>
      </c>
      <c r="C110" t="s">
        <v>515</v>
      </c>
      <c r="D110" t="s">
        <v>564</v>
      </c>
      <c r="E110" t="s">
        <v>150</v>
      </c>
      <c r="F110" t="str">
        <f>VLOOKUP(NR33.RESGATISTA[[#This Row],[NOME]],'CADASTRO'!A:K,5,0)</f>
        <v>TECNICO MECANICO II</v>
      </c>
      <c r="G110" s="41">
        <v>45044</v>
      </c>
      <c r="H110" s="38">
        <v>182</v>
      </c>
      <c r="I110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IF((G110+H110)&gt;(TODAY()),"NO PRAZO", "VENCIDO")))),"N.A.")</f>
        <v>N.A.</v>
      </c>
      <c r="J110" s="14">
        <f>NR33.RESGATISTA[[#This Row],[TREINADO EM]]+NR33.RESGATISTA[[#This Row],[VALIDADE]]</f>
        <v>45226</v>
      </c>
      <c r="K110">
        <v>32</v>
      </c>
      <c r="L110" t="s">
        <v>5</v>
      </c>
      <c r="M110" t="str">
        <f>VLOOKUP(NR33.RESGATISTA[[#This Row],[NOME]],'CADASTRO'!A:K,6,0)</f>
        <v>DESLIGADO</v>
      </c>
    </row>
    <row r="111" spans="1:13" hidden="1">
      <c r="A111" t="s">
        <v>509</v>
      </c>
      <c r="B111" t="s">
        <v>510</v>
      </c>
      <c r="C111" t="s">
        <v>511</v>
      </c>
      <c r="D111" t="s">
        <v>564</v>
      </c>
      <c r="E111" t="s">
        <v>150</v>
      </c>
      <c r="F111" t="str">
        <f>VLOOKUP(NR33.RESGATISTA[[#This Row],[NOME]],'CADASTRO'!A:K,5,0)</f>
        <v>TECNICO MECANICO II</v>
      </c>
      <c r="G111" s="41">
        <v>45260</v>
      </c>
      <c r="H111" s="38">
        <v>182</v>
      </c>
      <c r="I111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IF((G111+H111)&gt;(TODAY()),"NO PRAZO", "VENCIDO")))),"N.A.")</f>
        <v>N.A.</v>
      </c>
      <c r="J111" s="14">
        <f>NR33.RESGATISTA[[#This Row],[TREINADO EM]]+NR33.RESGATISTA[[#This Row],[VALIDADE]]</f>
        <v>45442</v>
      </c>
      <c r="K111">
        <v>32</v>
      </c>
      <c r="L111" t="s">
        <v>5</v>
      </c>
      <c r="M111" t="str">
        <f>VLOOKUP(NR33.RESGATISTA[[#This Row],[NOME]],'CADASTRO'!A:K,6,0)</f>
        <v>DESLIGADO</v>
      </c>
    </row>
    <row r="112" spans="1:13" hidden="1">
      <c r="A112" t="s">
        <v>509</v>
      </c>
      <c r="B112" t="s">
        <v>510</v>
      </c>
      <c r="C112" t="s">
        <v>511</v>
      </c>
      <c r="D112" t="s">
        <v>564</v>
      </c>
      <c r="E112" t="s">
        <v>150</v>
      </c>
      <c r="F112" t="str">
        <f>VLOOKUP(NR33.RESGATISTA[[#This Row],[NOME]],'CADASTRO'!A:K,5,0)</f>
        <v>TECNICO MECANICO II</v>
      </c>
      <c r="G112" s="41">
        <v>45420</v>
      </c>
      <c r="H112" s="38">
        <v>182</v>
      </c>
      <c r="I112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IF((G112+H112)&gt;(TODAY()),"NO PRAZO", "VENCIDO")))),"N.A.")</f>
        <v>N.A.</v>
      </c>
      <c r="J112" s="14">
        <f>NR33.RESGATISTA[[#This Row],[TREINADO EM]]+NR33.RESGATISTA[[#This Row],[VALIDADE]]</f>
        <v>45602</v>
      </c>
      <c r="K112">
        <v>16</v>
      </c>
      <c r="L112" t="s">
        <v>3</v>
      </c>
      <c r="M112" t="str">
        <f>VLOOKUP(NR33.RESGATISTA[[#This Row],[NOME]],'CADASTRO'!A:K,6,0)</f>
        <v>DESLIGADO</v>
      </c>
    </row>
    <row r="113" spans="1:13" hidden="1">
      <c r="A113" t="s">
        <v>509</v>
      </c>
      <c r="B113" t="s">
        <v>510</v>
      </c>
      <c r="C113" t="s">
        <v>511</v>
      </c>
      <c r="D113" t="s">
        <v>564</v>
      </c>
      <c r="E113" t="s">
        <v>413</v>
      </c>
      <c r="F113" t="str">
        <f>VLOOKUP(NR33.RESGATISTA[[#This Row],[NOME]],'CADASTRO'!A:K,5,0)</f>
        <v>ANALISTA PRODUCAO JR</v>
      </c>
      <c r="G113" s="41">
        <v>45441</v>
      </c>
      <c r="H113" s="38">
        <v>182</v>
      </c>
      <c r="I113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IF((G113+H113)&gt;(TODAY()),"NO PRAZO", "VENCIDO")))),"N.A.")</f>
        <v>HISTORICO</v>
      </c>
      <c r="J113" s="14">
        <f>NR33.RESGATISTA[[#This Row],[TREINADO EM]]+NR33.RESGATISTA[[#This Row],[VALIDADE]]</f>
        <v>45623</v>
      </c>
      <c r="K113">
        <v>16</v>
      </c>
      <c r="L113" t="s">
        <v>5</v>
      </c>
      <c r="M113" t="str">
        <f>VLOOKUP(NR33.RESGATISTA[[#This Row],[NOME]],'CADASTRO'!A:K,6,0)</f>
        <v>ATIVO</v>
      </c>
    </row>
    <row r="114" spans="1:13" hidden="1">
      <c r="A114" t="s">
        <v>509</v>
      </c>
      <c r="B114" t="s">
        <v>510</v>
      </c>
      <c r="C114" t="s">
        <v>511</v>
      </c>
      <c r="D114" t="s">
        <v>564</v>
      </c>
      <c r="E114" t="s">
        <v>413</v>
      </c>
      <c r="F114" t="str">
        <f>VLOOKUP(NR33.RESGATISTA[[#This Row],[NOME]],'CADASTRO'!A:K,5,0)</f>
        <v>ANALISTA PRODUCAO JR</v>
      </c>
      <c r="G114" s="41">
        <v>45567</v>
      </c>
      <c r="H114" s="38">
        <v>182</v>
      </c>
      <c r="I114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IF((G114+H114)&gt;(TODAY()),"NO PRAZO", "VENCIDO")))),"N.A.")</f>
        <v>N.A.</v>
      </c>
      <c r="J114" s="14">
        <f>NR33.RESGATISTA[[#This Row],[TREINADO EM]]+NR33.RESGATISTA[[#This Row],[VALIDADE]]</f>
        <v>45749</v>
      </c>
      <c r="K114">
        <v>16</v>
      </c>
      <c r="L114" t="s">
        <v>1</v>
      </c>
      <c r="M114" t="str">
        <f>VLOOKUP(NR33.RESGATISTA[[#This Row],[NOME]],'CADASTRO'!A:K,6,0)</f>
        <v>ATIVO</v>
      </c>
    </row>
    <row r="115" spans="1:13" hidden="1">
      <c r="A115" t="s">
        <v>509</v>
      </c>
      <c r="B115" t="s">
        <v>513</v>
      </c>
      <c r="C115" t="s">
        <v>515</v>
      </c>
      <c r="D115" t="s">
        <v>564</v>
      </c>
      <c r="E115" t="s">
        <v>419</v>
      </c>
      <c r="F115" t="str">
        <f>VLOOKUP(NR33.RESGATISTA[[#This Row],[NOME]],'CADASTRO'!A:K,5,0)</f>
        <v>OPERADOR INDUSTRIAL II</v>
      </c>
      <c r="G115" s="41">
        <v>44849</v>
      </c>
      <c r="H115" s="38">
        <v>182</v>
      </c>
      <c r="I115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IF((G115+H115)&gt;(TODAY()),"NO PRAZO", "VENCIDO")))),"N.A.")</f>
        <v>HISTORICO</v>
      </c>
      <c r="J115" s="14">
        <f>NR33.RESGATISTA[[#This Row],[TREINADO EM]]+NR33.RESGATISTA[[#This Row],[VALIDADE]]</f>
        <v>45031</v>
      </c>
      <c r="K115">
        <v>32</v>
      </c>
      <c r="L115" t="s">
        <v>5</v>
      </c>
      <c r="M115" t="str">
        <f>VLOOKUP(NR33.RESGATISTA[[#This Row],[NOME]],'CADASTRO'!A:K,6,0)</f>
        <v>ATIVO</v>
      </c>
    </row>
    <row r="116" spans="1:13" hidden="1">
      <c r="A116" t="s">
        <v>509</v>
      </c>
      <c r="B116" t="s">
        <v>510</v>
      </c>
      <c r="C116" t="s">
        <v>511</v>
      </c>
      <c r="D116" t="s">
        <v>564</v>
      </c>
      <c r="E116" t="s">
        <v>419</v>
      </c>
      <c r="F116" t="str">
        <f>VLOOKUP(NR33.RESGATISTA[[#This Row],[NOME]],'CADASTRO'!A:K,5,0)</f>
        <v>OPERADOR INDUSTRIAL II</v>
      </c>
      <c r="G116" s="41">
        <v>45441</v>
      </c>
      <c r="H116" s="38">
        <v>182</v>
      </c>
      <c r="I116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IF((G116+H116)&gt;(TODAY()),"NO PRAZO", "VENCIDO")))),"N.A.")</f>
        <v>N.A.</v>
      </c>
      <c r="J116" s="14">
        <f>NR33.RESGATISTA[[#This Row],[TREINADO EM]]+NR33.RESGATISTA[[#This Row],[VALIDADE]]</f>
        <v>45623</v>
      </c>
      <c r="K116">
        <v>16</v>
      </c>
      <c r="L116" t="s">
        <v>1</v>
      </c>
      <c r="M116" t="str">
        <f>VLOOKUP(NR33.RESGATISTA[[#This Row],[NOME]],'CADASTRO'!A:K,6,0)</f>
        <v>ATIVO</v>
      </c>
    </row>
    <row r="117" spans="1:13" hidden="1">
      <c r="A117" t="s">
        <v>509</v>
      </c>
      <c r="B117" t="s">
        <v>513</v>
      </c>
      <c r="C117" t="s">
        <v>515</v>
      </c>
      <c r="D117" t="s">
        <v>564</v>
      </c>
      <c r="E117" t="s">
        <v>338</v>
      </c>
      <c r="F117" t="str">
        <f>VLOOKUP(NR33.RESGATISTA[[#This Row],[NOME]],'CADASTRO'!A:K,5,0)</f>
        <v>LIDER DE TURNO</v>
      </c>
      <c r="G117" s="41">
        <v>45055</v>
      </c>
      <c r="H117" s="38">
        <v>182</v>
      </c>
      <c r="I117" s="3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IF((G117+H117)&gt;(TODAY()),"NO PRAZO", "VENCIDO")))),"N.A.")</f>
        <v>HISTORICO</v>
      </c>
      <c r="J117" s="14">
        <f>NR33.RESGATISTA[[#This Row],[TREINADO EM]]+NR33.RESGATISTA[[#This Row],[VALIDADE]]</f>
        <v>45237</v>
      </c>
      <c r="K117">
        <v>32</v>
      </c>
      <c r="L117" t="s">
        <v>5</v>
      </c>
      <c r="M117" t="str">
        <f>VLOOKUP(NR33.RESGATISTA[[#This Row],[NOME]],'CADASTRO'!A:K,6,0)</f>
        <v>ATIVO</v>
      </c>
    </row>
    <row r="118" spans="1:13" hidden="1">
      <c r="A118" t="s">
        <v>509</v>
      </c>
      <c r="B118" t="s">
        <v>510</v>
      </c>
      <c r="C118" t="s">
        <v>511</v>
      </c>
      <c r="D118" t="s">
        <v>564</v>
      </c>
      <c r="E118" t="s">
        <v>338</v>
      </c>
      <c r="F118" t="str">
        <f>VLOOKUP(NR33.RESGATISTA[[#This Row],[NOME]],'CADASTRO'!A:K,5,0)</f>
        <v>LIDER DE TURNO</v>
      </c>
      <c r="G118" s="41">
        <v>45230</v>
      </c>
      <c r="H118" s="38">
        <v>182</v>
      </c>
      <c r="I118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IF((G118+H118)&gt;(TODAY()),"NO PRAZO", "VENCIDO")))),"N.A.")</f>
        <v>HISTORICO</v>
      </c>
      <c r="J118" s="14">
        <f>NR33.RESGATISTA[[#This Row],[TREINADO EM]]+NR33.RESGATISTA[[#This Row],[VALIDADE]]</f>
        <v>45412</v>
      </c>
      <c r="K118">
        <v>32</v>
      </c>
      <c r="L118" t="s">
        <v>5</v>
      </c>
      <c r="M118" t="str">
        <f>VLOOKUP(NR33.RESGATISTA[[#This Row],[NOME]],'CADASTRO'!A:K,6,0)</f>
        <v>ATIVO</v>
      </c>
    </row>
    <row r="119" spans="1:13" hidden="1">
      <c r="A119" t="s">
        <v>509</v>
      </c>
      <c r="B119" t="s">
        <v>510</v>
      </c>
      <c r="C119" t="s">
        <v>511</v>
      </c>
      <c r="D119" t="s">
        <v>564</v>
      </c>
      <c r="E119" t="s">
        <v>338</v>
      </c>
      <c r="F119" t="str">
        <f>VLOOKUP(NR33.RESGATISTA[[#This Row],[NOME]],'CADASTRO'!A:K,5,0)</f>
        <v>LIDER DE TURNO</v>
      </c>
      <c r="G119" s="41">
        <v>45420</v>
      </c>
      <c r="H119" s="38">
        <v>182</v>
      </c>
      <c r="I119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IF((G119+H119)&gt;(TODAY()),"NO PRAZO", "VENCIDO")))),"N.A.")</f>
        <v>N.A.</v>
      </c>
      <c r="J119" s="14">
        <f>NR33.RESGATISTA[[#This Row],[TREINADO EM]]+NR33.RESGATISTA[[#This Row],[VALIDADE]]</f>
        <v>45602</v>
      </c>
      <c r="K119">
        <v>16</v>
      </c>
      <c r="L119" t="s">
        <v>1</v>
      </c>
      <c r="M119" t="str">
        <f>VLOOKUP(NR33.RESGATISTA[[#This Row],[NOME]],'CADASTRO'!A:K,6,0)</f>
        <v>ATIVO</v>
      </c>
    </row>
    <row r="120" spans="1:13" hidden="1">
      <c r="A120" t="s">
        <v>509</v>
      </c>
      <c r="B120" t="s">
        <v>513</v>
      </c>
      <c r="C120" t="s">
        <v>515</v>
      </c>
      <c r="D120" t="s">
        <v>564</v>
      </c>
      <c r="E120" t="s">
        <v>107</v>
      </c>
      <c r="F120" t="str">
        <f>VLOOKUP(NR33.RESGATISTA[[#This Row],[NOME]],'CADASTRO'!A:K,5,0)</f>
        <v>TECNICO MECANICO II</v>
      </c>
      <c r="G120" s="41">
        <v>44849</v>
      </c>
      <c r="H120" s="38">
        <v>182</v>
      </c>
      <c r="I120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IF((G120+H120)&gt;(TODAY()),"NO PRAZO", "VENCIDO")))),"N.A.")</f>
        <v>N.A.</v>
      </c>
      <c r="J120" s="14">
        <f>NR33.RESGATISTA[[#This Row],[TREINADO EM]]+NR33.RESGATISTA[[#This Row],[VALIDADE]]</f>
        <v>45031</v>
      </c>
      <c r="K120">
        <v>32</v>
      </c>
      <c r="L120" t="s">
        <v>5</v>
      </c>
      <c r="M120" t="str">
        <f>VLOOKUP(NR33.RESGATISTA[[#This Row],[NOME]],'CADASTRO'!A:K,6,0)</f>
        <v>DESLIGADO</v>
      </c>
    </row>
    <row r="121" spans="1:13" hidden="1">
      <c r="A121" t="s">
        <v>509</v>
      </c>
      <c r="B121" t="s">
        <v>513</v>
      </c>
      <c r="C121" t="s">
        <v>515</v>
      </c>
      <c r="D121" t="s">
        <v>564</v>
      </c>
      <c r="E121" t="s">
        <v>107</v>
      </c>
      <c r="F121" t="str">
        <f>VLOOKUP(NR33.RESGATISTA[[#This Row],[NOME]],'CADASTRO'!A:K,5,0)</f>
        <v>TECNICO MECANICO II</v>
      </c>
      <c r="G121" s="41">
        <v>45044</v>
      </c>
      <c r="H121" s="38">
        <v>182</v>
      </c>
      <c r="I121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IF((G121+H121)&gt;(TODAY()),"NO PRAZO", "VENCIDO")))),"N.A.")</f>
        <v>N.A.</v>
      </c>
      <c r="J121" s="14">
        <f>NR33.RESGATISTA[[#This Row],[TREINADO EM]]+NR33.RESGATISTA[[#This Row],[VALIDADE]]</f>
        <v>45226</v>
      </c>
      <c r="K121">
        <v>32</v>
      </c>
      <c r="L121" t="s">
        <v>5</v>
      </c>
      <c r="M121" t="str">
        <f>VLOOKUP(NR33.RESGATISTA[[#This Row],[NOME]],'CADASTRO'!A:K,6,0)</f>
        <v>DESLIGADO</v>
      </c>
    </row>
    <row r="122" spans="1:13" hidden="1">
      <c r="A122" t="s">
        <v>509</v>
      </c>
      <c r="B122" t="s">
        <v>510</v>
      </c>
      <c r="C122" t="s">
        <v>511</v>
      </c>
      <c r="D122" t="s">
        <v>564</v>
      </c>
      <c r="E122" t="s">
        <v>107</v>
      </c>
      <c r="F122" t="str">
        <f>VLOOKUP(NR33.RESGATISTA[[#This Row],[NOME]],'CADASTRO'!A:K,5,0)</f>
        <v>TECNICO MECANICO II</v>
      </c>
      <c r="G122" s="41">
        <v>45230</v>
      </c>
      <c r="H122" s="38">
        <v>182</v>
      </c>
      <c r="I122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IF((G122+H122)&gt;(TODAY()),"NO PRAZO", "VENCIDO")))),"N.A.")</f>
        <v>N.A.</v>
      </c>
      <c r="J122" s="14">
        <f>NR33.RESGATISTA[[#This Row],[TREINADO EM]]+NR33.RESGATISTA[[#This Row],[VALIDADE]]</f>
        <v>45412</v>
      </c>
      <c r="K122">
        <v>32</v>
      </c>
      <c r="L122" t="s">
        <v>3</v>
      </c>
      <c r="M122" t="str">
        <f>VLOOKUP(NR33.RESGATISTA[[#This Row],[NOME]],'CADASTRO'!A:K,6,0)</f>
        <v>DESLIGADO</v>
      </c>
    </row>
    <row r="123" spans="1:13" hidden="1">
      <c r="A123" t="s">
        <v>509</v>
      </c>
      <c r="B123" t="s">
        <v>510</v>
      </c>
      <c r="C123" t="s">
        <v>511</v>
      </c>
      <c r="D123" t="s">
        <v>564</v>
      </c>
      <c r="E123" t="s">
        <v>428</v>
      </c>
      <c r="F123" t="str">
        <f>VLOOKUP(NR33.RESGATISTA[[#This Row],[NOME]],'CADASTRO'!A:K,5,0)</f>
        <v>ANALISTA PROCESSOS</v>
      </c>
      <c r="G123" s="41">
        <v>45601</v>
      </c>
      <c r="H123" s="38">
        <v>182</v>
      </c>
      <c r="I123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IF((G123+H123)&gt;(TODAY()),"NO PRAZO", "VENCIDO")))),"N.A.")</f>
        <v>HISTORICO</v>
      </c>
      <c r="J123" s="14">
        <f>NR33.RESGATISTA[[#This Row],[TREINADO EM]]+NR33.RESGATISTA[[#This Row],[VALIDADE]]</f>
        <v>45783</v>
      </c>
      <c r="K123">
        <v>16</v>
      </c>
      <c r="L123" t="s">
        <v>5</v>
      </c>
      <c r="M123" t="str">
        <f>VLOOKUP(NR33.RESGATISTA[[#This Row],[NOME]],'CADASTRO'!A:K,6,0)</f>
        <v>ATIVO</v>
      </c>
    </row>
    <row r="124" spans="1:13" hidden="1">
      <c r="A124" t="s">
        <v>509</v>
      </c>
      <c r="B124" t="s">
        <v>510</v>
      </c>
      <c r="C124" t="s">
        <v>511</v>
      </c>
      <c r="D124" t="s">
        <v>564</v>
      </c>
      <c r="E124" t="s">
        <v>428</v>
      </c>
      <c r="F124" t="str">
        <f>VLOOKUP(NR33.RESGATISTA[[#This Row],[NOME]],'CADASTRO'!A:K,5,0)</f>
        <v>ANALISTA PROCESSOS</v>
      </c>
      <c r="G124" s="41">
        <v>45748</v>
      </c>
      <c r="H124" s="38">
        <v>182</v>
      </c>
      <c r="I124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IF((G124+H124)&gt;(TODAY()),"NO PRAZO", "VENCIDO")))),"N.A.")</f>
        <v>HISTORICO</v>
      </c>
      <c r="J124" s="14">
        <f>NR33.RESGATISTA[[#This Row],[TREINADO EM]]+NR33.RESGATISTA[[#This Row],[VALIDADE]]</f>
        <v>45930</v>
      </c>
      <c r="K124">
        <v>16</v>
      </c>
      <c r="L124" t="s">
        <v>5</v>
      </c>
      <c r="M124" t="str">
        <f>VLOOKUP(NR33.RESGATISTA[[#This Row],[NOME]],'CADASTRO'!A:K,6,0)</f>
        <v>ATIVO</v>
      </c>
    </row>
    <row r="125" spans="1:13" hidden="1">
      <c r="A125" t="s">
        <v>509</v>
      </c>
      <c r="B125" t="s">
        <v>510</v>
      </c>
      <c r="C125" t="s">
        <v>511</v>
      </c>
      <c r="D125" t="s">
        <v>564</v>
      </c>
      <c r="E125" t="s">
        <v>428</v>
      </c>
      <c r="F125" t="str">
        <f>VLOOKUP(NR33.RESGATISTA[[#This Row],[NOME]],'CADASTRO'!A:K,5,0)</f>
        <v>ANALISTA PROCESSOS</v>
      </c>
      <c r="G125" s="41">
        <v>46143</v>
      </c>
      <c r="H125" s="38">
        <v>182</v>
      </c>
      <c r="I125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IF((G125+H125)&gt;(TODAY()),"NO PRAZO", "VENCIDO")))),"N.A.")</f>
        <v>NO PRAZO</v>
      </c>
      <c r="J125" s="14">
        <f>NR33.RESGATISTA[[#This Row],[TREINADO EM]]+NR33.RESGATISTA[[#This Row],[VALIDADE]]</f>
        <v>46325</v>
      </c>
      <c r="K125">
        <v>16</v>
      </c>
      <c r="L125" t="s">
        <v>3</v>
      </c>
      <c r="M125" t="str">
        <f>VLOOKUP(NR33.RESGATISTA[[#This Row],[NOME]],'CADASTRO'!A:K,6,0)</f>
        <v>ATIVO</v>
      </c>
    </row>
    <row r="126" spans="1:13" hidden="1">
      <c r="A126" t="s">
        <v>509</v>
      </c>
      <c r="B126" t="s">
        <v>513</v>
      </c>
      <c r="C126" t="s">
        <v>515</v>
      </c>
      <c r="D126" t="s">
        <v>564</v>
      </c>
      <c r="E126" t="s">
        <v>433</v>
      </c>
      <c r="F126" t="str">
        <f>VLOOKUP(NR33.RESGATISTA[[#This Row],[NOME]],'CADASTRO'!A:K,5,0)</f>
        <v>ANALISTA SEGURANCA TRABALHO E MEIO</v>
      </c>
      <c r="G126" s="41">
        <v>45044</v>
      </c>
      <c r="H126" s="38">
        <v>182</v>
      </c>
      <c r="I126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IF((G126+H126)&gt;(TODAY()),"NO PRAZO", "VENCIDO")))),"N.A.")</f>
        <v>HISTORICO</v>
      </c>
      <c r="J126" s="14">
        <f>NR33.RESGATISTA[[#This Row],[TREINADO EM]]+NR33.RESGATISTA[[#This Row],[VALIDADE]]</f>
        <v>45226</v>
      </c>
      <c r="K126">
        <v>32</v>
      </c>
      <c r="L126" t="s">
        <v>5</v>
      </c>
      <c r="M126" t="str">
        <f>VLOOKUP(NR33.RESGATISTA[[#This Row],[NOME]],'CADASTRO'!A:K,6,0)</f>
        <v>ATIVO</v>
      </c>
    </row>
    <row r="127" spans="1:13" hidden="1">
      <c r="A127" t="s">
        <v>509</v>
      </c>
      <c r="B127" t="s">
        <v>510</v>
      </c>
      <c r="C127" t="s">
        <v>511</v>
      </c>
      <c r="D127" t="s">
        <v>564</v>
      </c>
      <c r="E127" t="s">
        <v>433</v>
      </c>
      <c r="F127" t="str">
        <f>VLOOKUP(NR33.RESGATISTA[[#This Row],[NOME]],'CADASTRO'!A:K,5,0)</f>
        <v>ANALISTA SEGURANCA TRABALHO E MEIO</v>
      </c>
      <c r="G127" s="41">
        <v>45260</v>
      </c>
      <c r="H127" s="38">
        <v>182</v>
      </c>
      <c r="I127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IF((G127+H127)&gt;(TODAY()),"NO PRAZO", "VENCIDO")))),"N.A.")</f>
        <v>HISTORICO</v>
      </c>
      <c r="J127" s="14">
        <f>NR33.RESGATISTA[[#This Row],[TREINADO EM]]+NR33.RESGATISTA[[#This Row],[VALIDADE]]</f>
        <v>45442</v>
      </c>
      <c r="K127">
        <v>32</v>
      </c>
      <c r="L127" t="s">
        <v>5</v>
      </c>
      <c r="M127" t="str">
        <f>VLOOKUP(NR33.RESGATISTA[[#This Row],[NOME]],'CADASTRO'!A:K,6,0)</f>
        <v>ATIVO</v>
      </c>
    </row>
    <row r="128" spans="1:13" hidden="1">
      <c r="A128" t="s">
        <v>509</v>
      </c>
      <c r="B128" t="s">
        <v>510</v>
      </c>
      <c r="C128" t="s">
        <v>511</v>
      </c>
      <c r="D128" t="s">
        <v>564</v>
      </c>
      <c r="E128" t="s">
        <v>433</v>
      </c>
      <c r="F128" t="str">
        <f>VLOOKUP(NR33.RESGATISTA[[#This Row],[NOME]],'CADASTRO'!A:K,5,0)</f>
        <v>ANALISTA SEGURANCA TRABALHO E MEIO</v>
      </c>
      <c r="G128" s="41">
        <v>45407</v>
      </c>
      <c r="H128" s="38">
        <v>182</v>
      </c>
      <c r="I128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IF((G128+H128)&gt;(TODAY()),"NO PRAZO", "VENCIDO")))),"N.A.")</f>
        <v>N.A.</v>
      </c>
      <c r="J128" s="14">
        <f>NR33.RESGATISTA[[#This Row],[TREINADO EM]]+NR33.RESGATISTA[[#This Row],[VALIDADE]]</f>
        <v>45589</v>
      </c>
      <c r="K128">
        <v>16</v>
      </c>
      <c r="L128" t="s">
        <v>1</v>
      </c>
      <c r="M128" t="str">
        <f>VLOOKUP(NR33.RESGATISTA[[#This Row],[NOME]],'CADASTRO'!A:K,6,0)</f>
        <v>ATIVO</v>
      </c>
    </row>
    <row r="129" spans="1:13" hidden="1">
      <c r="A129" t="s">
        <v>509</v>
      </c>
      <c r="B129" t="s">
        <v>513</v>
      </c>
      <c r="C129" t="s">
        <v>515</v>
      </c>
      <c r="D129" t="s">
        <v>564</v>
      </c>
      <c r="E129" t="s">
        <v>436</v>
      </c>
      <c r="F129" t="str">
        <f>VLOOKUP(NR33.RESGATISTA[[#This Row],[NOME]],'CADASTRO'!A:K,5,0)</f>
        <v>TECNICO ELETRONICO II</v>
      </c>
      <c r="G129" s="41">
        <v>45044</v>
      </c>
      <c r="H129" s="38">
        <v>182</v>
      </c>
      <c r="I129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IF((G129+H129)&gt;(TODAY()),"NO PRAZO", "VENCIDO")))),"N.A.")</f>
        <v>HISTORICO</v>
      </c>
      <c r="J129" s="14">
        <f>NR33.RESGATISTA[[#This Row],[TREINADO EM]]+NR33.RESGATISTA[[#This Row],[VALIDADE]]</f>
        <v>45226</v>
      </c>
      <c r="K129">
        <v>32</v>
      </c>
      <c r="L129" t="s">
        <v>5</v>
      </c>
      <c r="M129" t="str">
        <f>VLOOKUP(NR33.RESGATISTA[[#This Row],[NOME]],'CADASTRO'!A:K,6,0)</f>
        <v>ATIVO</v>
      </c>
    </row>
    <row r="130" spans="1:13" hidden="1">
      <c r="A130" t="s">
        <v>509</v>
      </c>
      <c r="B130" t="s">
        <v>510</v>
      </c>
      <c r="C130" t="s">
        <v>511</v>
      </c>
      <c r="D130" t="s">
        <v>564</v>
      </c>
      <c r="E130" t="s">
        <v>436</v>
      </c>
      <c r="F130" t="str">
        <f>VLOOKUP(NR33.RESGATISTA[[#This Row],[NOME]],'CADASTRO'!A:K,5,0)</f>
        <v>TECNICO ELETRONICO II</v>
      </c>
      <c r="G130" s="41">
        <v>45260</v>
      </c>
      <c r="H130" s="38">
        <v>182</v>
      </c>
      <c r="I130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IF((G130+H130)&gt;(TODAY()),"NO PRAZO", "VENCIDO")))),"N.A.")</f>
        <v>HISTORICO</v>
      </c>
      <c r="J130" s="14">
        <f>NR33.RESGATISTA[[#This Row],[TREINADO EM]]+NR33.RESGATISTA[[#This Row],[VALIDADE]]</f>
        <v>45442</v>
      </c>
      <c r="K130">
        <v>32</v>
      </c>
      <c r="L130" t="s">
        <v>5</v>
      </c>
      <c r="M130" t="str">
        <f>VLOOKUP(NR33.RESGATISTA[[#This Row],[NOME]],'CADASTRO'!A:K,6,0)</f>
        <v>ATIVO</v>
      </c>
    </row>
    <row r="131" spans="1:13" hidden="1">
      <c r="A131" t="s">
        <v>509</v>
      </c>
      <c r="B131" t="s">
        <v>510</v>
      </c>
      <c r="C131" t="s">
        <v>511</v>
      </c>
      <c r="D131" t="s">
        <v>564</v>
      </c>
      <c r="E131" t="s">
        <v>436</v>
      </c>
      <c r="F131" t="str">
        <f>VLOOKUP(NR33.RESGATISTA[[#This Row],[NOME]],'CADASTRO'!A:K,5,0)</f>
        <v>TECNICO ELETRONICO II</v>
      </c>
      <c r="G131" s="41">
        <v>45407</v>
      </c>
      <c r="H131" s="38">
        <v>182</v>
      </c>
      <c r="I131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IF((G131+H131)&gt;(TODAY()),"NO PRAZO", "VENCIDO")))),"N.A.")</f>
        <v>HISTORICO</v>
      </c>
      <c r="J131" s="14">
        <f>NR33.RESGATISTA[[#This Row],[TREINADO EM]]+NR33.RESGATISTA[[#This Row],[VALIDADE]]</f>
        <v>45589</v>
      </c>
      <c r="K131">
        <v>16</v>
      </c>
      <c r="L131" t="s">
        <v>5</v>
      </c>
      <c r="M131" t="str">
        <f>VLOOKUP(NR33.RESGATISTA[[#This Row],[NOME]],'CADASTRO'!A:K,6,0)</f>
        <v>ATIVO</v>
      </c>
    </row>
    <row r="132" spans="1:13" hidden="1">
      <c r="A132" t="s">
        <v>509</v>
      </c>
      <c r="B132" t="s">
        <v>510</v>
      </c>
      <c r="C132" t="s">
        <v>511</v>
      </c>
      <c r="D132" t="s">
        <v>564</v>
      </c>
      <c r="E132" t="s">
        <v>436</v>
      </c>
      <c r="F132" t="str">
        <f>VLOOKUP(NR33.RESGATISTA[[#This Row],[NOME]],'CADASTRO'!A:K,5,0)</f>
        <v>TECNICO ELETRONICO II</v>
      </c>
      <c r="G132" s="41">
        <v>45567</v>
      </c>
      <c r="H132" s="38">
        <v>182</v>
      </c>
      <c r="I132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IF((G132+H132)&gt;(TODAY()),"NO PRAZO", "VENCIDO")))),"N.A.")</f>
        <v>HISTORICO</v>
      </c>
      <c r="J132" s="14">
        <f>NR33.RESGATISTA[[#This Row],[TREINADO EM]]+NR33.RESGATISTA[[#This Row],[VALIDADE]]</f>
        <v>45749</v>
      </c>
      <c r="K132">
        <v>16</v>
      </c>
      <c r="L132" t="s">
        <v>5</v>
      </c>
      <c r="M132" t="str">
        <f>VLOOKUP(NR33.RESGATISTA[[#This Row],[NOME]],'CADASTRO'!A:K,6,0)</f>
        <v>ATIVO</v>
      </c>
    </row>
    <row r="133" spans="1:13" hidden="1">
      <c r="A133" t="s">
        <v>509</v>
      </c>
      <c r="B133" t="s">
        <v>510</v>
      </c>
      <c r="C133" t="s">
        <v>511</v>
      </c>
      <c r="D133" t="s">
        <v>564</v>
      </c>
      <c r="E133" t="s">
        <v>436</v>
      </c>
      <c r="F133" t="str">
        <f>VLOOKUP(NR33.RESGATISTA[[#This Row],[NOME]],'CADASTRO'!A:K,5,0)</f>
        <v>TECNICO ELETRONICO II</v>
      </c>
      <c r="G133" s="41">
        <v>45806</v>
      </c>
      <c r="H133" s="38">
        <v>182</v>
      </c>
      <c r="I133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IF((G133+H133)&gt;(TODAY()),"NO PRAZO", "VENCIDO")))),"N.A.")</f>
        <v>HISTORICO</v>
      </c>
      <c r="J133" s="14">
        <f>NR33.RESGATISTA[[#This Row],[TREINADO EM]]+NR33.RESGATISTA[[#This Row],[VALIDADE]]</f>
        <v>45988</v>
      </c>
      <c r="K133">
        <v>16</v>
      </c>
      <c r="L133" t="s">
        <v>5</v>
      </c>
      <c r="M133" t="str">
        <f>VLOOKUP(NR33.RESGATISTA[[#This Row],[NOME]],'CADASTRO'!A:K,6,0)</f>
        <v>ATIVO</v>
      </c>
    </row>
    <row r="134" spans="1:13" hidden="1">
      <c r="A134" t="s">
        <v>509</v>
      </c>
      <c r="B134" t="s">
        <v>510</v>
      </c>
      <c r="C134" t="s">
        <v>511</v>
      </c>
      <c r="D134" t="s">
        <v>564</v>
      </c>
      <c r="E134" t="s">
        <v>436</v>
      </c>
      <c r="F134" t="str">
        <f>VLOOKUP(NR33.RESGATISTA[[#This Row],[NOME]],'CADASTRO'!A:K,5,0)</f>
        <v>TECNICO ELETRONICO II</v>
      </c>
      <c r="G134" s="41">
        <v>46009</v>
      </c>
      <c r="H134" s="38">
        <v>182</v>
      </c>
      <c r="I134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IF((G134+H134)&gt;(TODAY()),"NO PRAZO", "VENCIDO")))),"N.A.")</f>
        <v>VENCIDO</v>
      </c>
      <c r="J134" s="14">
        <f>NR33.RESGATISTA[[#This Row],[TREINADO EM]]+NR33.RESGATISTA[[#This Row],[VALIDADE]]</f>
        <v>46191</v>
      </c>
      <c r="K134">
        <v>16</v>
      </c>
      <c r="L134" t="s">
        <v>3</v>
      </c>
      <c r="M134" t="str">
        <f>VLOOKUP(NR33.RESGATISTA[[#This Row],[NOME]],'CADASTRO'!A:K,6,0)</f>
        <v>ATIVO</v>
      </c>
    </row>
    <row r="135" spans="1:13" hidden="1">
      <c r="A135" t="s">
        <v>509</v>
      </c>
      <c r="B135" t="s">
        <v>510</v>
      </c>
      <c r="C135" t="s">
        <v>511</v>
      </c>
      <c r="D135" t="s">
        <v>564</v>
      </c>
      <c r="E135" t="s">
        <v>441</v>
      </c>
      <c r="F135" t="str">
        <f>VLOOKUP(NR33.RESGATISTA[[#This Row],[NOME]],'CADASTRO'!A:K,5,0)</f>
        <v>OPERADOR INDUSTRIAL I</v>
      </c>
      <c r="G135" s="41">
        <v>46009</v>
      </c>
      <c r="H135" s="38">
        <v>182</v>
      </c>
      <c r="I135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IF((G135+H135)&gt;(TODAY()),"NO PRAZO", "VENCIDO")))),"N.A.")</f>
        <v>HISTORICO</v>
      </c>
      <c r="J135" s="14">
        <f>NR33.RESGATISTA[[#This Row],[TREINADO EM]]+NR33.RESGATISTA[[#This Row],[VALIDADE]]</f>
        <v>46191</v>
      </c>
      <c r="K135">
        <v>16</v>
      </c>
      <c r="L135" t="s">
        <v>5</v>
      </c>
      <c r="M135" t="str">
        <f>VLOOKUP(NR33.RESGATISTA[[#This Row],[NOME]],'CADASTRO'!A:K,6,0)</f>
        <v>ATIVO</v>
      </c>
    </row>
    <row r="136" spans="1:13" hidden="1">
      <c r="A136" t="s">
        <v>509</v>
      </c>
      <c r="B136" t="s">
        <v>510</v>
      </c>
      <c r="C136" t="s">
        <v>511</v>
      </c>
      <c r="D136" t="s">
        <v>564</v>
      </c>
      <c r="E136" t="s">
        <v>441</v>
      </c>
      <c r="F136" t="str">
        <f>VLOOKUP(NR33.RESGATISTA[[#This Row],[NOME]],'CADASTRO'!A:K,5,0)</f>
        <v>OPERADOR INDUSTRIAL I</v>
      </c>
      <c r="G136" s="41">
        <v>46143</v>
      </c>
      <c r="H136" s="38">
        <v>182</v>
      </c>
      <c r="I136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IF((G136+H136)&gt;(TODAY()),"NO PRAZO", "VENCIDO")))),"N.A.")</f>
        <v>NO PRAZO</v>
      </c>
      <c r="J136" s="14">
        <f>NR33.RESGATISTA[[#This Row],[TREINADO EM]]+NR33.RESGATISTA[[#This Row],[VALIDADE]]</f>
        <v>46325</v>
      </c>
      <c r="K136">
        <v>16</v>
      </c>
      <c r="L136" t="s">
        <v>3</v>
      </c>
      <c r="M136" t="str">
        <f>VLOOKUP(NR33.RESGATISTA[[#This Row],[NOME]],'CADASTRO'!A:K,6,0)</f>
        <v>ATIVO</v>
      </c>
    </row>
    <row r="137" spans="1:13" hidden="1">
      <c r="A137" t="s">
        <v>509</v>
      </c>
      <c r="B137" t="s">
        <v>513</v>
      </c>
      <c r="C137" t="s">
        <v>515</v>
      </c>
      <c r="D137" t="s">
        <v>564</v>
      </c>
      <c r="E137" t="s">
        <v>76</v>
      </c>
      <c r="F137" t="str">
        <f>VLOOKUP(NR33.RESGATISTA[[#This Row],[NOME]],'CADASTRO'!A:K,5,0)</f>
        <v>COORDENADOR SEG DO TRABALHO E MEIO</v>
      </c>
      <c r="G137" s="41">
        <v>44849</v>
      </c>
      <c r="H137" s="38">
        <v>182</v>
      </c>
      <c r="I137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IF((G137+H137)&gt;(TODAY()),"NO PRAZO", "VENCIDO")))),"N.A.")</f>
        <v>N.A.</v>
      </c>
      <c r="J137" s="14">
        <f>NR33.RESGATISTA[[#This Row],[TREINADO EM]]+NR33.RESGATISTA[[#This Row],[VALIDADE]]</f>
        <v>45031</v>
      </c>
      <c r="K137">
        <v>32</v>
      </c>
      <c r="L137" t="s">
        <v>1</v>
      </c>
      <c r="M137" t="str">
        <f>VLOOKUP(NR33.RESGATISTA[[#This Row],[NOME]],'CADASTRO'!A:K,6,0)</f>
        <v>ATIVO</v>
      </c>
    </row>
    <row r="138" spans="1:13" hidden="1">
      <c r="A138" t="s">
        <v>509</v>
      </c>
      <c r="B138" t="s">
        <v>510</v>
      </c>
      <c r="C138" t="s">
        <v>511</v>
      </c>
      <c r="D138" t="s">
        <v>564</v>
      </c>
      <c r="E138" t="s">
        <v>76</v>
      </c>
      <c r="F138" t="str">
        <f>VLOOKUP(NR33.RESGATISTA[[#This Row],[NOME]],'CADASTRO'!A:K,5,0)</f>
        <v>COORDENADOR SEG DO TRABALHO E MEIO</v>
      </c>
      <c r="G138" s="41">
        <v>45260</v>
      </c>
      <c r="H138" s="38">
        <v>182</v>
      </c>
      <c r="I138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IF((G138+H138)&gt;(TODAY()),"NO PRAZO", "VENCIDO")))),"N.A.")</f>
        <v>HISTORICO</v>
      </c>
      <c r="J138" s="14">
        <f>NR33.RESGATISTA[[#This Row],[TREINADO EM]]+NR33.RESGATISTA[[#This Row],[VALIDADE]]</f>
        <v>45442</v>
      </c>
      <c r="K138">
        <v>32</v>
      </c>
      <c r="L138" t="s">
        <v>5</v>
      </c>
      <c r="M138" t="str">
        <f>VLOOKUP(NR33.RESGATISTA[[#This Row],[NOME]],'CADASTRO'!A:K,6,0)</f>
        <v>ATIVO</v>
      </c>
    </row>
    <row r="139" spans="1:13" hidden="1">
      <c r="A139" t="s">
        <v>509</v>
      </c>
      <c r="B139" t="s">
        <v>510</v>
      </c>
      <c r="C139" t="s">
        <v>511</v>
      </c>
      <c r="D139" t="s">
        <v>564</v>
      </c>
      <c r="E139" t="s">
        <v>76</v>
      </c>
      <c r="F139" t="str">
        <f>VLOOKUP(NR33.RESGATISTA[[#This Row],[NOME]],'CADASTRO'!A:K,5,0)</f>
        <v>COORDENADOR SEG DO TRABALHO E MEIO</v>
      </c>
      <c r="G139" s="41">
        <v>45441</v>
      </c>
      <c r="H139" s="38">
        <v>182</v>
      </c>
      <c r="I139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IF((G139+H139)&gt;(TODAY()),"NO PRAZO", "VENCIDO")))),"N.A.")</f>
        <v>N.A.</v>
      </c>
      <c r="J139" s="14">
        <f>NR33.RESGATISTA[[#This Row],[TREINADO EM]]+NR33.RESGATISTA[[#This Row],[VALIDADE]]</f>
        <v>45623</v>
      </c>
      <c r="K139">
        <v>16</v>
      </c>
      <c r="L139" t="s">
        <v>1</v>
      </c>
      <c r="M139" t="str">
        <f>VLOOKUP(NR33.RESGATISTA[[#This Row],[NOME]],'CADASTRO'!A:K,6,0)</f>
        <v>ATIVO</v>
      </c>
    </row>
    <row r="140" spans="1:13" hidden="1">
      <c r="A140" t="s">
        <v>509</v>
      </c>
      <c r="B140" t="s">
        <v>513</v>
      </c>
      <c r="C140" t="s">
        <v>515</v>
      </c>
      <c r="D140" t="s">
        <v>564</v>
      </c>
      <c r="E140" t="s">
        <v>444</v>
      </c>
      <c r="F140" t="str">
        <f>VLOOKUP(NR33.RESGATISTA[[#This Row],[NOME]],'CADASTRO'!A:K,5,0)</f>
        <v>TECNICO MECANICO II</v>
      </c>
      <c r="G140" s="41">
        <v>44849</v>
      </c>
      <c r="H140" s="38">
        <v>182</v>
      </c>
      <c r="I140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IF((G140+H140)&gt;(TODAY()),"NO PRAZO", "VENCIDO")))),"N.A.")</f>
        <v>HISTORICO</v>
      </c>
      <c r="J140" s="14">
        <f>NR33.RESGATISTA[[#This Row],[TREINADO EM]]+NR33.RESGATISTA[[#This Row],[VALIDADE]]</f>
        <v>45031</v>
      </c>
      <c r="K140">
        <v>32</v>
      </c>
      <c r="L140" t="s">
        <v>5</v>
      </c>
      <c r="M140" t="str">
        <f>VLOOKUP(NR33.RESGATISTA[[#This Row],[NOME]],'CADASTRO'!A:K,6,0)</f>
        <v>ATIVO</v>
      </c>
    </row>
    <row r="141" spans="1:13" hidden="1">
      <c r="A141" t="s">
        <v>509</v>
      </c>
      <c r="B141" t="s">
        <v>513</v>
      </c>
      <c r="C141" t="s">
        <v>515</v>
      </c>
      <c r="D141" t="s">
        <v>564</v>
      </c>
      <c r="E141" t="s">
        <v>444</v>
      </c>
      <c r="F141" t="str">
        <f>VLOOKUP(NR33.RESGATISTA[[#This Row],[NOME]],'CADASTRO'!A:K,5,0)</f>
        <v>TECNICO MECANICO II</v>
      </c>
      <c r="G141" s="41">
        <v>45055</v>
      </c>
      <c r="H141" s="38">
        <v>182</v>
      </c>
      <c r="I141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IF((G141+H141)&gt;(TODAY()),"NO PRAZO", "VENCIDO")))),"N.A.")</f>
        <v>HISTORICO</v>
      </c>
      <c r="J141" s="14">
        <f>NR33.RESGATISTA[[#This Row],[TREINADO EM]]+NR33.RESGATISTA[[#This Row],[VALIDADE]]</f>
        <v>45237</v>
      </c>
      <c r="K141">
        <v>32</v>
      </c>
      <c r="L141" t="s">
        <v>5</v>
      </c>
      <c r="M141" t="str">
        <f>VLOOKUP(NR33.RESGATISTA[[#This Row],[NOME]],'CADASTRO'!A:K,6,0)</f>
        <v>ATIVO</v>
      </c>
    </row>
    <row r="142" spans="1:13" hidden="1">
      <c r="A142" t="s">
        <v>509</v>
      </c>
      <c r="B142" t="s">
        <v>510</v>
      </c>
      <c r="C142" t="s">
        <v>511</v>
      </c>
      <c r="D142" t="s">
        <v>564</v>
      </c>
      <c r="E142" t="s">
        <v>444</v>
      </c>
      <c r="F142" t="str">
        <f>VLOOKUP(NR33.RESGATISTA[[#This Row],[NOME]],'CADASTRO'!A:K,5,0)</f>
        <v>TECNICO MECANICO II</v>
      </c>
      <c r="G142" s="41">
        <v>45407</v>
      </c>
      <c r="H142" s="38">
        <v>182</v>
      </c>
      <c r="I142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IF((G142+H142)&gt;(TODAY()),"NO PRAZO", "VENCIDO")))),"N.A.")</f>
        <v>HISTORICO</v>
      </c>
      <c r="J142" s="14">
        <f>NR33.RESGATISTA[[#This Row],[TREINADO EM]]+NR33.RESGATISTA[[#This Row],[VALIDADE]]</f>
        <v>45589</v>
      </c>
      <c r="K142">
        <v>16</v>
      </c>
      <c r="L142" t="s">
        <v>5</v>
      </c>
      <c r="M142" t="str">
        <f>VLOOKUP(NR33.RESGATISTA[[#This Row],[NOME]],'CADASTRO'!A:K,6,0)</f>
        <v>ATIVO</v>
      </c>
    </row>
    <row r="143" spans="1:13" hidden="1">
      <c r="A143" t="s">
        <v>509</v>
      </c>
      <c r="B143" t="s">
        <v>510</v>
      </c>
      <c r="C143" t="s">
        <v>511</v>
      </c>
      <c r="D143" t="s">
        <v>564</v>
      </c>
      <c r="E143" t="s">
        <v>444</v>
      </c>
      <c r="F143" t="str">
        <f>VLOOKUP(NR33.RESGATISTA[[#This Row],[NOME]],'CADASTRO'!A:K,5,0)</f>
        <v>TECNICO MECANICO II</v>
      </c>
      <c r="G143" s="41">
        <v>45567</v>
      </c>
      <c r="H143" s="38">
        <v>182</v>
      </c>
      <c r="I143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IF((G143+H143)&gt;(TODAY()),"NO PRAZO", "VENCIDO")))),"N.A.")</f>
        <v>HISTORICO</v>
      </c>
      <c r="J143" s="14">
        <f>NR33.RESGATISTA[[#This Row],[TREINADO EM]]+NR33.RESGATISTA[[#This Row],[VALIDADE]]</f>
        <v>45749</v>
      </c>
      <c r="K143">
        <v>16</v>
      </c>
      <c r="L143" t="s">
        <v>5</v>
      </c>
      <c r="M143" t="str">
        <f>VLOOKUP(NR33.RESGATISTA[[#This Row],[NOME]],'CADASTRO'!A:K,6,0)</f>
        <v>ATIVO</v>
      </c>
    </row>
    <row r="144" spans="1:13" hidden="1">
      <c r="A144" t="s">
        <v>509</v>
      </c>
      <c r="B144" t="s">
        <v>510</v>
      </c>
      <c r="C144" t="s">
        <v>511</v>
      </c>
      <c r="D144" t="s">
        <v>564</v>
      </c>
      <c r="E144" t="s">
        <v>446</v>
      </c>
      <c r="F144" t="str">
        <f>VLOOKUP(NR33.RESGATISTA[[#This Row],[NOME]],'CADASTRO'!A:K,5,0)</f>
        <v>OPERADOR INDUSTRIAL III</v>
      </c>
      <c r="G144" s="41">
        <v>45617</v>
      </c>
      <c r="H144" s="38">
        <v>182</v>
      </c>
      <c r="I144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IF((G144+H144)&gt;(TODAY()),"NO PRAZO", "VENCIDO")))),"N.A.")</f>
        <v>HISTORICO</v>
      </c>
      <c r="J144" s="14">
        <f>NR33.RESGATISTA[[#This Row],[TREINADO EM]]+NR33.RESGATISTA[[#This Row],[VALIDADE]]</f>
        <v>45799</v>
      </c>
      <c r="K144">
        <v>16</v>
      </c>
      <c r="L144" t="s">
        <v>5</v>
      </c>
      <c r="M144" t="str">
        <f>VLOOKUP(NR33.RESGATISTA[[#This Row],[NOME]],'CADASTRO'!A:K,6,0)</f>
        <v>ATIVO</v>
      </c>
    </row>
    <row r="145" spans="1:13" hidden="1">
      <c r="A145" t="s">
        <v>509</v>
      </c>
      <c r="B145" t="s">
        <v>510</v>
      </c>
      <c r="C145" t="s">
        <v>511</v>
      </c>
      <c r="D145" t="s">
        <v>564</v>
      </c>
      <c r="E145" t="s">
        <v>446</v>
      </c>
      <c r="F145" t="str">
        <f>VLOOKUP(NR33.RESGATISTA[[#This Row],[NOME]],'CADASTRO'!A:K,5,0)</f>
        <v>OPERADOR INDUSTRIAL III</v>
      </c>
      <c r="G145" s="41">
        <v>46009</v>
      </c>
      <c r="H145" s="38">
        <v>182</v>
      </c>
      <c r="I145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IF((G145+H145)&gt;(TODAY()),"NO PRAZO", "VENCIDO")))),"N.A.")</f>
        <v>VENCIDO</v>
      </c>
      <c r="J145" s="14">
        <f>NR33.RESGATISTA[[#This Row],[TREINADO EM]]+NR33.RESGATISTA[[#This Row],[VALIDADE]]</f>
        <v>46191</v>
      </c>
      <c r="K145">
        <v>16</v>
      </c>
      <c r="L145" t="s">
        <v>3</v>
      </c>
      <c r="M145" t="str">
        <f>VLOOKUP(NR33.RESGATISTA[[#This Row],[NOME]],'CADASTRO'!A:K,6,0)</f>
        <v>ATIVO</v>
      </c>
    </row>
    <row r="146" spans="1:13" hidden="1">
      <c r="A146" t="s">
        <v>509</v>
      </c>
      <c r="B146" t="s">
        <v>510</v>
      </c>
      <c r="C146" t="s">
        <v>511</v>
      </c>
      <c r="D146" t="s">
        <v>564</v>
      </c>
      <c r="E146" t="s">
        <v>449</v>
      </c>
      <c r="F146" t="str">
        <f>VLOOKUP(NR33.RESGATISTA[[#This Row],[NOME]],'CADASTRO'!A:K,5,0)</f>
        <v>TECNICO ELETRONICO II</v>
      </c>
      <c r="G146" s="41">
        <v>45260</v>
      </c>
      <c r="H146" s="38">
        <v>182</v>
      </c>
      <c r="I146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IF((G146+H146)&gt;(TODAY()),"NO PRAZO", "VENCIDO")))),"N.A.")</f>
        <v>HISTORICO</v>
      </c>
      <c r="J146" s="14">
        <f>NR33.RESGATISTA[[#This Row],[TREINADO EM]]+NR33.RESGATISTA[[#This Row],[VALIDADE]]</f>
        <v>45442</v>
      </c>
      <c r="K146">
        <v>32</v>
      </c>
      <c r="L146" t="s">
        <v>5</v>
      </c>
      <c r="M146" t="str">
        <f>VLOOKUP(NR33.RESGATISTA[[#This Row],[NOME]],'CADASTRO'!A:K,6,0)</f>
        <v>ATIVO</v>
      </c>
    </row>
    <row r="147" spans="1:13" hidden="1">
      <c r="A147" t="s">
        <v>509</v>
      </c>
      <c r="B147" t="s">
        <v>510</v>
      </c>
      <c r="C147" t="s">
        <v>511</v>
      </c>
      <c r="D147" t="s">
        <v>564</v>
      </c>
      <c r="E147" t="s">
        <v>449</v>
      </c>
      <c r="F147" t="str">
        <f>VLOOKUP(NR33.RESGATISTA[[#This Row],[NOME]],'CADASTRO'!A:K,5,0)</f>
        <v>TECNICO ELETRONICO II</v>
      </c>
      <c r="G147" s="41">
        <v>45407</v>
      </c>
      <c r="H147" s="38">
        <v>182</v>
      </c>
      <c r="I147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IF((G147+H147)&gt;(TODAY()),"NO PRAZO", "VENCIDO")))),"N.A.")</f>
        <v>HISTORICO</v>
      </c>
      <c r="J147" s="14">
        <f>NR33.RESGATISTA[[#This Row],[TREINADO EM]]+NR33.RESGATISTA[[#This Row],[VALIDADE]]</f>
        <v>45589</v>
      </c>
      <c r="K147">
        <v>16</v>
      </c>
      <c r="L147" t="s">
        <v>5</v>
      </c>
      <c r="M147" t="str">
        <f>VLOOKUP(NR33.RESGATISTA[[#This Row],[NOME]],'CADASTRO'!A:K,6,0)</f>
        <v>ATIVO</v>
      </c>
    </row>
    <row r="148" spans="1:13" hidden="1">
      <c r="A148" t="s">
        <v>509</v>
      </c>
      <c r="B148" t="s">
        <v>510</v>
      </c>
      <c r="C148" t="s">
        <v>511</v>
      </c>
      <c r="D148" t="s">
        <v>564</v>
      </c>
      <c r="E148" t="s">
        <v>449</v>
      </c>
      <c r="F148" t="str">
        <f>VLOOKUP(NR33.RESGATISTA[[#This Row],[NOME]],'CADASTRO'!A:K,5,0)</f>
        <v>TECNICO ELETRONICO II</v>
      </c>
      <c r="G148" s="41">
        <v>45617</v>
      </c>
      <c r="H148" s="38">
        <v>182</v>
      </c>
      <c r="I148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IF((G148+H148)&gt;(TODAY()),"NO PRAZO", "VENCIDO")))),"N.A.")</f>
        <v>HISTORICO</v>
      </c>
      <c r="J148" s="14">
        <f>NR33.RESGATISTA[[#This Row],[TREINADO EM]]+NR33.RESGATISTA[[#This Row],[VALIDADE]]</f>
        <v>45799</v>
      </c>
      <c r="K148">
        <v>16</v>
      </c>
      <c r="L148" t="s">
        <v>5</v>
      </c>
      <c r="M148" t="str">
        <f>VLOOKUP(NR33.RESGATISTA[[#This Row],[NOME]],'CADASTRO'!A:K,6,0)</f>
        <v>ATIVO</v>
      </c>
    </row>
    <row r="149" spans="1:13" hidden="1">
      <c r="A149" t="s">
        <v>509</v>
      </c>
      <c r="B149" t="s">
        <v>510</v>
      </c>
      <c r="C149" t="s">
        <v>511</v>
      </c>
      <c r="D149" t="s">
        <v>564</v>
      </c>
      <c r="E149" t="s">
        <v>449</v>
      </c>
      <c r="F149" t="str">
        <f>VLOOKUP(NR33.RESGATISTA[[#This Row],[NOME]],'CADASTRO'!A:K,5,0)</f>
        <v>TECNICO ELETRONICO II</v>
      </c>
      <c r="G149" s="41">
        <v>45748</v>
      </c>
      <c r="H149" s="38">
        <v>182</v>
      </c>
      <c r="I149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IF((G149+H149)&gt;(TODAY()),"NO PRAZO", "VENCIDO")))),"N.A.")</f>
        <v>HISTORICO</v>
      </c>
      <c r="J149" s="14">
        <f>NR33.RESGATISTA[[#This Row],[TREINADO EM]]+NR33.RESGATISTA[[#This Row],[VALIDADE]]</f>
        <v>45930</v>
      </c>
      <c r="K149">
        <v>16</v>
      </c>
      <c r="L149" t="s">
        <v>5</v>
      </c>
      <c r="M149" t="str">
        <f>VLOOKUP(NR33.RESGATISTA[[#This Row],[NOME]],'CADASTRO'!A:K,6,0)</f>
        <v>ATIVO</v>
      </c>
    </row>
    <row r="150" spans="1:13" hidden="1">
      <c r="A150" t="s">
        <v>509</v>
      </c>
      <c r="B150" t="s">
        <v>510</v>
      </c>
      <c r="C150" t="s">
        <v>511</v>
      </c>
      <c r="D150" t="s">
        <v>564</v>
      </c>
      <c r="E150" t="s">
        <v>449</v>
      </c>
      <c r="F150" t="str">
        <f>VLOOKUP(NR33.RESGATISTA[[#This Row],[NOME]],'CADASTRO'!A:K,5,0)</f>
        <v>TECNICO ELETRONICO II</v>
      </c>
      <c r="G150" s="41">
        <v>45937</v>
      </c>
      <c r="H150" s="38">
        <v>182</v>
      </c>
      <c r="I150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IF((G150+H150)&gt;(TODAY()),"NO PRAZO", "VENCIDO")))),"N.A.")</f>
        <v>HISTORICO</v>
      </c>
      <c r="J150" s="14">
        <f>NR33.RESGATISTA[[#This Row],[TREINADO EM]]+NR33.RESGATISTA[[#This Row],[VALIDADE]]</f>
        <v>46119</v>
      </c>
      <c r="K150">
        <v>16</v>
      </c>
      <c r="L150" t="s">
        <v>5</v>
      </c>
      <c r="M150" t="str">
        <f>VLOOKUP(NR33.RESGATISTA[[#This Row],[NOME]],'CADASTRO'!A:K,6,0)</f>
        <v>ATIVO</v>
      </c>
    </row>
    <row r="151" spans="1:13" hidden="1">
      <c r="A151" t="s">
        <v>509</v>
      </c>
      <c r="B151" t="s">
        <v>510</v>
      </c>
      <c r="C151" t="s">
        <v>511</v>
      </c>
      <c r="D151" t="s">
        <v>564</v>
      </c>
      <c r="E151" t="s">
        <v>449</v>
      </c>
      <c r="F151" t="str">
        <f>VLOOKUP(NR33.RESGATISTA[[#This Row],[NOME]],'CADASTRO'!A:K,5,0)</f>
        <v>TECNICO ELETRONICO II</v>
      </c>
      <c r="G151" s="41">
        <v>46143</v>
      </c>
      <c r="H151" s="38">
        <v>182</v>
      </c>
      <c r="I151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IF((G151+H151)&gt;(TODAY()),"NO PRAZO", "VENCIDO")))),"N.A.")</f>
        <v>HISTORICO</v>
      </c>
      <c r="J151" s="14">
        <f>NR33.RESGATISTA[[#This Row],[TREINADO EM]]+NR33.RESGATISTA[[#This Row],[VALIDADE]]</f>
        <v>46325</v>
      </c>
      <c r="K151">
        <v>16</v>
      </c>
      <c r="L151" t="s">
        <v>5</v>
      </c>
      <c r="M151" t="str">
        <f>VLOOKUP(NR33.RESGATISTA[[#This Row],[NOME]],'CADASTRO'!A:K,6,0)</f>
        <v>ATIVO</v>
      </c>
    </row>
    <row r="152" spans="1:13">
      <c r="A152" t="s">
        <v>509</v>
      </c>
      <c r="B152" t="s">
        <v>510</v>
      </c>
      <c r="C152" t="s">
        <v>511</v>
      </c>
      <c r="D152" t="s">
        <v>564</v>
      </c>
      <c r="E152" t="s">
        <v>449</v>
      </c>
      <c r="F152" t="str">
        <f>VLOOKUP(NR33.RESGATISTA[[#This Row],[NOME]],'CADASTRO'!A:K,5,0)</f>
        <v>TECNICO ELETRONICO II</v>
      </c>
      <c r="G152" s="41">
        <v>46296</v>
      </c>
      <c r="H152" s="38">
        <v>182</v>
      </c>
      <c r="I152" s="42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IF((G152+H152)&gt;(TODAY()),"NO PRAZO", "VENCIDO")))),"N.A.")</f>
        <v>NO PRAZO</v>
      </c>
      <c r="J152" s="14">
        <f>NR33.RESGATISTA[[#This Row],[TREINADO EM]]+NR33.RESGATISTA[[#This Row],[VALIDADE]]</f>
        <v>46478</v>
      </c>
      <c r="K152">
        <v>16</v>
      </c>
      <c r="L152" t="s">
        <v>3</v>
      </c>
      <c r="M152" t="str">
        <f>VLOOKUP(NR33.RESGATISTA[[#This Row],[NOME]],'CADASTRO'!A:K,6,0)</f>
        <v>ATIVO</v>
      </c>
    </row>
  </sheetData>
  <sheetProtection sort="0" autoFilter="0"/>
  <conditionalFormatting sqref="I2:I152">
    <cfRule type="cellIs" dxfId="872" priority="2" operator="equal">
      <formula>"REPROVADO"</formula>
    </cfRule>
    <cfRule type="cellIs" dxfId="871" priority="3" stopIfTrue="1" operator="equal">
      <formula>"HISTORICO"</formula>
    </cfRule>
  </conditionalFormatting>
  <conditionalFormatting sqref="I2:J152">
    <cfRule type="cellIs" dxfId="870" priority="4" stopIfTrue="1" operator="equal">
      <formula>"N.A."</formula>
    </cfRule>
    <cfRule type="cellIs" dxfId="869" priority="5" stopIfTrue="1" operator="equal">
      <formula>"NO PRAZO"</formula>
    </cfRule>
    <cfRule type="cellIs" dxfId="868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194549-D42C-4409-AB56-6B3414A85AA6}">
          <x14:formula1>
            <xm:f>'BASE '!$A$2:$A$6</xm:f>
          </x14:formula1>
          <xm:sqref>L2:L152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92AA-4629-4517-8341-F938BC2C9BD9}">
  <sheetPr codeName="Planilha40">
    <tabColor rgb="FFC00000"/>
  </sheetPr>
  <dimension ref="A1:M49"/>
  <sheetViews>
    <sheetView zoomScale="70" zoomScaleNormal="70" workbookViewId="0">
      <selection activeCell="F52" sqref="F52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1" bestFit="1" customWidth="1"/>
    <col min="4" max="4" width="29.7109375" bestFit="1" customWidth="1"/>
    <col min="5" max="5" width="40.42578125" bestFit="1" customWidth="1"/>
    <col min="6" max="6" width="26.5703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 hidden="1">
      <c r="A2" t="s">
        <v>509</v>
      </c>
      <c r="B2" t="s">
        <v>510</v>
      </c>
      <c r="C2" t="s">
        <v>511</v>
      </c>
      <c r="D2" t="s">
        <v>565</v>
      </c>
      <c r="E2" t="s">
        <v>319</v>
      </c>
      <c r="F2" t="str">
        <f>VLOOKUP(NR34.TRAB.A.QUENTE[[#This Row],[NOME]],'CADASTRO'!A:K,5,0)</f>
        <v>TECNICO MECANICO II</v>
      </c>
      <c r="G2" s="7">
        <v>45392</v>
      </c>
      <c r="H2" s="38">
        <v>1095</v>
      </c>
      <c r="I2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Row],[CONDIÇÃO]]="RECICLADO","HISTORICO",IF((G2+H2)&gt;(TODAY()),"NO PRAZO", "VENCIDO")))),"N.A.")</f>
        <v>HISTORICO</v>
      </c>
      <c r="J2" s="14">
        <f>NR34.TRAB.A.QUENTE[[#This Row],[TREINADO EM]]+NR34.TRAB.A.QUENTE[[#This Row],[VALIDADE]]</f>
        <v>46487</v>
      </c>
      <c r="K2">
        <v>4</v>
      </c>
      <c r="L2" t="s">
        <v>5</v>
      </c>
      <c r="M2" t="str">
        <f>VLOOKUP(NR34.TRAB.A.QUENTE[[#This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565</v>
      </c>
      <c r="E3" t="s">
        <v>319</v>
      </c>
      <c r="F3" t="str">
        <f>VLOOKUP(NR34.TRAB.A.QUENTE[[#This Row],[NOME]],'CADASTRO'!A:K,5,0)</f>
        <v>TECNICO MECANICO II</v>
      </c>
      <c r="G3" s="7">
        <v>45813</v>
      </c>
      <c r="H3" s="38">
        <v>1095</v>
      </c>
      <c r="I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Row],[CONDIÇÃO]]="RECICLADO","HISTORICO",IF((G3+H3)&gt;(TODAY()),"NO PRAZO", "VENCIDO")))),"N.A.")</f>
        <v>NO PRAZO</v>
      </c>
      <c r="J3" s="14">
        <f>NR34.TRAB.A.QUENTE[[#This Row],[TREINADO EM]]+NR34.TRAB.A.QUENTE[[#This Row],[VALIDADE]]</f>
        <v>46908</v>
      </c>
      <c r="K3">
        <v>4</v>
      </c>
      <c r="L3" t="s">
        <v>3</v>
      </c>
      <c r="M3" t="str">
        <f>VLOOKUP(NR34.TRAB.A.QUENTE[[#This Row],[NOME]],'CADASTRO'!A:K,6,0)</f>
        <v>ATIVO</v>
      </c>
    </row>
    <row r="4" spans="1:13" hidden="1">
      <c r="A4" t="s">
        <v>509</v>
      </c>
      <c r="B4" t="s">
        <v>513</v>
      </c>
      <c r="C4" t="s">
        <v>543</v>
      </c>
      <c r="D4" t="s">
        <v>565</v>
      </c>
      <c r="E4" t="s">
        <v>325</v>
      </c>
      <c r="F4" t="str">
        <f>VLOOKUP(NR34.TRAB.A.QUENTE[[#This Row],[NOME]],'CADASTRO'!A:K,5,0)</f>
        <v>TECNICO MECANICO III</v>
      </c>
      <c r="G4" s="7">
        <v>45001</v>
      </c>
      <c r="H4" s="38">
        <v>1095</v>
      </c>
      <c r="I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Row],[CONDIÇÃO]]="RECICLADO","HISTORICO",IF((G4+H4)&gt;(TODAY()),"NO PRAZO", "VENCIDO")))),"N.A.")</f>
        <v>HISTORICO</v>
      </c>
      <c r="J4" s="14">
        <f>NR34.TRAB.A.QUENTE[[#This Row],[TREINADO EM]]+NR34.TRAB.A.QUENTE[[#This Row],[VALIDADE]]</f>
        <v>46096</v>
      </c>
      <c r="K4">
        <v>8</v>
      </c>
      <c r="L4" t="s">
        <v>5</v>
      </c>
      <c r="M4" t="str">
        <f>VLOOKUP(NR34.TRAB.A.QUENTE[[#This Row],[NOME]],'CADASTRO'!A:K,6,0)</f>
        <v>ATIVO</v>
      </c>
    </row>
    <row r="5" spans="1:13" hidden="1">
      <c r="A5" t="s">
        <v>509</v>
      </c>
      <c r="B5" t="s">
        <v>510</v>
      </c>
      <c r="C5" t="s">
        <v>511</v>
      </c>
      <c r="D5" t="s">
        <v>565</v>
      </c>
      <c r="E5" t="s">
        <v>325</v>
      </c>
      <c r="F5" t="str">
        <f>VLOOKUP(NR34.TRAB.A.QUENTE[[#This Row],[NOME]],'CADASTRO'!A:K,5,0)</f>
        <v>TECNICO MECANICO III</v>
      </c>
      <c r="G5" s="7">
        <v>45370</v>
      </c>
      <c r="H5" s="38">
        <v>1095</v>
      </c>
      <c r="I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Row],[CONDIÇÃO]]="RECICLADO","HISTORICO",IF((G5+H5)&gt;(TODAY()),"NO PRAZO", "VENCIDO")))),"N.A.")</f>
        <v>HISTORICO</v>
      </c>
      <c r="J5" s="14">
        <f>NR34.TRAB.A.QUENTE[[#This Row],[TREINADO EM]]+NR34.TRAB.A.QUENTE[[#This Row],[VALIDADE]]</f>
        <v>46465</v>
      </c>
      <c r="K5">
        <v>4</v>
      </c>
      <c r="L5" t="s">
        <v>5</v>
      </c>
      <c r="M5" t="str">
        <f>VLOOKUP(NR34.TRAB.A.QUENTE[[#This Row],[NOME]],'CADASTRO'!A:K,6,0)</f>
        <v>ATIVO</v>
      </c>
    </row>
    <row r="6" spans="1:13">
      <c r="A6" t="s">
        <v>509</v>
      </c>
      <c r="B6" t="s">
        <v>510</v>
      </c>
      <c r="C6" t="s">
        <v>511</v>
      </c>
      <c r="D6" t="s">
        <v>565</v>
      </c>
      <c r="E6" t="s">
        <v>325</v>
      </c>
      <c r="F6" t="str">
        <f>VLOOKUP(NR34.TRAB.A.QUENTE[[#This Row],[NOME]],'CADASTRO'!A:K,5,0)</f>
        <v>TECNICO MECANICO III</v>
      </c>
      <c r="G6" s="8">
        <v>45708</v>
      </c>
      <c r="H6" s="38">
        <v>1095</v>
      </c>
      <c r="I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Row],[CONDIÇÃO]]="RECICLADO","HISTORICO",IF((G6+H6)&gt;(TODAY()),"NO PRAZO", "VENCIDO")))),"N.A.")</f>
        <v>NO PRAZO</v>
      </c>
      <c r="J6" s="14">
        <f>NR34.TRAB.A.QUENTE[[#This Row],[TREINADO EM]]+NR34.TRAB.A.QUENTE[[#This Row],[VALIDADE]]</f>
        <v>46803</v>
      </c>
      <c r="K6">
        <v>4</v>
      </c>
      <c r="L6" t="s">
        <v>3</v>
      </c>
      <c r="M6" t="str">
        <f>VLOOKUP(NR34.TRAB.A.QUENTE[[#This Row],[NOME]],'CADASTRO'!A:K,6,0)</f>
        <v>ATIVO</v>
      </c>
    </row>
    <row r="7" spans="1:13" hidden="1">
      <c r="A7" t="s">
        <v>509</v>
      </c>
      <c r="B7" t="s">
        <v>513</v>
      </c>
      <c r="C7" t="s">
        <v>543</v>
      </c>
      <c r="D7" t="s">
        <v>565</v>
      </c>
      <c r="E7" t="s">
        <v>343</v>
      </c>
      <c r="F7" t="str">
        <f>VLOOKUP(NR34.TRAB.A.QUENTE[[#This Row],[NOME]],'CADASTRO'!A:K,5,0)</f>
        <v>TECNICO MECANICO II</v>
      </c>
      <c r="G7" s="8">
        <v>45001</v>
      </c>
      <c r="H7" s="38">
        <v>1095</v>
      </c>
      <c r="I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Row],[CONDIÇÃO]]="RECICLADO","HISTORICO",IF((G7+H7)&gt;(TODAY()),"NO PRAZO", "VENCIDO")))),"N.A.")</f>
        <v>HISTORICO</v>
      </c>
      <c r="J7" s="14">
        <f>NR34.TRAB.A.QUENTE[[#This Row],[TREINADO EM]]+NR34.TRAB.A.QUENTE[[#This Row],[VALIDADE]]</f>
        <v>46096</v>
      </c>
      <c r="K7">
        <v>8</v>
      </c>
      <c r="L7" t="s">
        <v>5</v>
      </c>
      <c r="M7" t="str">
        <f>VLOOKUP(NR34.TRAB.A.QUENTE[[#This Row],[NOME]],'CADASTRO'!A:K,6,0)</f>
        <v>ATIVO</v>
      </c>
    </row>
    <row r="8" spans="1:13" hidden="1">
      <c r="A8" t="s">
        <v>509</v>
      </c>
      <c r="B8" t="s">
        <v>510</v>
      </c>
      <c r="C8" t="s">
        <v>511</v>
      </c>
      <c r="D8" t="s">
        <v>565</v>
      </c>
      <c r="E8" t="s">
        <v>343</v>
      </c>
      <c r="F8" t="str">
        <f>VLOOKUP(NR34.TRAB.A.QUENTE[[#This Row],[NOME]],'CADASTRO'!A:K,5,0)</f>
        <v>TECNICO MECANICO II</v>
      </c>
      <c r="G8" s="8">
        <v>45498</v>
      </c>
      <c r="H8" s="38">
        <v>1095</v>
      </c>
      <c r="I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Row],[CONDIÇÃO]]="RECICLADO","HISTORICO",IF((G8+H8)&gt;(TODAY()),"NO PRAZO", "VENCIDO")))),"N.A.")</f>
        <v>HISTORICO</v>
      </c>
      <c r="J8" s="14">
        <f>NR34.TRAB.A.QUENTE[[#This Row],[TREINADO EM]]+NR34.TRAB.A.QUENTE[[#This Row],[VALIDADE]]</f>
        <v>46593</v>
      </c>
      <c r="K8">
        <v>4</v>
      </c>
      <c r="L8" t="s">
        <v>5</v>
      </c>
      <c r="M8" t="str">
        <f>VLOOKUP(NR34.TRAB.A.QUENTE[[#This Row],[NOME]],'CADASTRO'!A:K,6,0)</f>
        <v>ATIVO</v>
      </c>
    </row>
    <row r="9" spans="1:13">
      <c r="A9" t="s">
        <v>509</v>
      </c>
      <c r="B9" t="s">
        <v>510</v>
      </c>
      <c r="C9" t="s">
        <v>511</v>
      </c>
      <c r="D9" t="s">
        <v>565</v>
      </c>
      <c r="E9" t="s">
        <v>343</v>
      </c>
      <c r="F9" t="str">
        <f>VLOOKUP(NR34.TRAB.A.QUENTE[[#This Row],[NOME]],'CADASTRO'!A:K,5,0)</f>
        <v>TECNICO MECANICO II</v>
      </c>
      <c r="G9" s="8">
        <v>45708</v>
      </c>
      <c r="H9" s="38">
        <v>1095</v>
      </c>
      <c r="I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Row],[CONDIÇÃO]]="RECICLADO","HISTORICO",IF((G9+H9)&gt;(TODAY()),"NO PRAZO", "VENCIDO")))),"N.A.")</f>
        <v>NO PRAZO</v>
      </c>
      <c r="J9" s="14">
        <f>NR34.TRAB.A.QUENTE[[#This Row],[TREINADO EM]]+NR34.TRAB.A.QUENTE[[#This Row],[VALIDADE]]</f>
        <v>46803</v>
      </c>
      <c r="K9">
        <v>4</v>
      </c>
      <c r="L9" t="s">
        <v>3</v>
      </c>
      <c r="M9" t="str">
        <f>VLOOKUP(NR34.TRAB.A.QUENTE[[#This Row],[NOME]],'CADASTRO'!A:K,6,0)</f>
        <v>ATIVO</v>
      </c>
    </row>
    <row r="10" spans="1:13" hidden="1">
      <c r="A10" t="s">
        <v>509</v>
      </c>
      <c r="B10" t="s">
        <v>513</v>
      </c>
      <c r="C10" t="s">
        <v>543</v>
      </c>
      <c r="D10" t="s">
        <v>565</v>
      </c>
      <c r="E10" t="s">
        <v>199</v>
      </c>
      <c r="F10" t="str">
        <f>VLOOKUP(NR34.TRAB.A.QUENTE[[#This Row],[NOME]],'CADASTRO'!A:K,5,0)</f>
        <v>TECNICO ELETRONICO II</v>
      </c>
      <c r="G10" s="8">
        <v>45022</v>
      </c>
      <c r="H10" s="38">
        <v>1095</v>
      </c>
      <c r="I1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Row],[CONDIÇÃO]]="RECICLADO","HISTORICO",IF((G10+H10)&gt;(TODAY()),"NO PRAZO", "VENCIDO")))),"N.A.")</f>
        <v>N.A.</v>
      </c>
      <c r="J10" s="14">
        <f>NR34.TRAB.A.QUENTE[[#This Row],[TREINADO EM]]+NR34.TRAB.A.QUENTE[[#This Row],[VALIDADE]]</f>
        <v>46117</v>
      </c>
      <c r="K10">
        <v>8</v>
      </c>
      <c r="L10" t="s">
        <v>5</v>
      </c>
      <c r="M10" t="str">
        <f>VLOOKUP(NR34.TRAB.A.QUENTE[[#This Row],[NOME]],'CADASTRO'!A:K,6,0)</f>
        <v>DESLIGADO</v>
      </c>
    </row>
    <row r="11" spans="1:13" hidden="1">
      <c r="A11" t="s">
        <v>509</v>
      </c>
      <c r="B11" t="s">
        <v>510</v>
      </c>
      <c r="C11" t="s">
        <v>511</v>
      </c>
      <c r="D11" t="s">
        <v>565</v>
      </c>
      <c r="E11" t="s">
        <v>199</v>
      </c>
      <c r="F11" t="str">
        <f>VLOOKUP(NR34.TRAB.A.QUENTE[[#This Row],[NOME]],'CADASTRO'!A:K,5,0)</f>
        <v>TECNICO ELETRONICO II</v>
      </c>
      <c r="G11" s="8">
        <v>45498</v>
      </c>
      <c r="H11" s="38">
        <v>1095</v>
      </c>
      <c r="I1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Row],[CONDIÇÃO]]="RECICLADO","HISTORICO",IF((G11+H11)&gt;(TODAY()),"NO PRAZO", "VENCIDO")))),"N.A.")</f>
        <v>N.A.</v>
      </c>
      <c r="J11" s="14">
        <f>NR34.TRAB.A.QUENTE[[#This Row],[TREINADO EM]]+NR34.TRAB.A.QUENTE[[#This Row],[VALIDADE]]</f>
        <v>46593</v>
      </c>
      <c r="K11">
        <v>4</v>
      </c>
      <c r="L11" t="s">
        <v>5</v>
      </c>
      <c r="M11" t="str">
        <f>VLOOKUP(NR34.TRAB.A.QUENTE[[#This Row],[NOME]],'CADASTRO'!A:K,6,0)</f>
        <v>DESLIGADO</v>
      </c>
    </row>
    <row r="12" spans="1:13" hidden="1">
      <c r="A12" t="s">
        <v>509</v>
      </c>
      <c r="B12" t="s">
        <v>510</v>
      </c>
      <c r="C12" t="s">
        <v>511</v>
      </c>
      <c r="D12" t="s">
        <v>565</v>
      </c>
      <c r="E12" t="s">
        <v>199</v>
      </c>
      <c r="F12" t="str">
        <f>VLOOKUP(NR34.TRAB.A.QUENTE[[#This Row],[NOME]],'CADASTRO'!A:K,5,0)</f>
        <v>TECNICO ELETRONICO II</v>
      </c>
      <c r="G12" s="8">
        <v>45782</v>
      </c>
      <c r="H12" s="38">
        <v>1095</v>
      </c>
      <c r="I1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Row],[CONDIÇÃO]]="RECICLADO","HISTORICO",IF((G12+H12)&gt;(TODAY()),"NO PRAZO", "VENCIDO")))),"N.A.")</f>
        <v>N.A.</v>
      </c>
      <c r="J12" s="14">
        <f>NR34.TRAB.A.QUENTE[[#This Row],[TREINADO EM]]+NR34.TRAB.A.QUENTE[[#This Row],[VALIDADE]]</f>
        <v>46877</v>
      </c>
      <c r="K12">
        <v>4</v>
      </c>
      <c r="L12" t="s">
        <v>3</v>
      </c>
      <c r="M12" t="str">
        <f>VLOOKUP(NR34.TRAB.A.QUENTE[[#This Row],[NOME]],'CADASTRO'!A:K,6,0)</f>
        <v>DESLIGADO</v>
      </c>
    </row>
    <row r="13" spans="1:13" hidden="1">
      <c r="A13" t="s">
        <v>509</v>
      </c>
      <c r="B13" t="s">
        <v>513</v>
      </c>
      <c r="C13" t="s">
        <v>543</v>
      </c>
      <c r="D13" t="s">
        <v>565</v>
      </c>
      <c r="E13" t="s">
        <v>344</v>
      </c>
      <c r="F13" t="str">
        <f>VLOOKUP(NR34.TRAB.A.QUENTE[[#This Row],[NOME]],'CADASTRO'!A:K,5,0)</f>
        <v>TECNICO MECANICO II</v>
      </c>
      <c r="G13" s="8">
        <v>45022</v>
      </c>
      <c r="H13" s="38">
        <v>1095</v>
      </c>
      <c r="I1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Row],[CONDIÇÃO]]="RECICLADO","HISTORICO",IF((G13+H13)&gt;(TODAY()),"NO PRAZO", "VENCIDO")))),"N.A.")</f>
        <v>HISTORICO</v>
      </c>
      <c r="J13" s="14">
        <f>NR34.TRAB.A.QUENTE[[#This Row],[TREINADO EM]]+NR34.TRAB.A.QUENTE[[#This Row],[VALIDADE]]</f>
        <v>46117</v>
      </c>
      <c r="K13">
        <v>8</v>
      </c>
      <c r="L13" t="s">
        <v>5</v>
      </c>
      <c r="M13" t="str">
        <f>VLOOKUP(NR34.TRAB.A.QUENTE[[#This Row],[NOME]],'CADASTRO'!A:K,6,0)</f>
        <v>ATIVO</v>
      </c>
    </row>
    <row r="14" spans="1:13">
      <c r="A14" t="s">
        <v>509</v>
      </c>
      <c r="B14" t="s">
        <v>510</v>
      </c>
      <c r="C14" t="s">
        <v>511</v>
      </c>
      <c r="D14" t="s">
        <v>565</v>
      </c>
      <c r="E14" t="s">
        <v>344</v>
      </c>
      <c r="F14" t="str">
        <f>VLOOKUP(NR34.TRAB.A.QUENTE[[#This Row],[NOME]],'CADASTRO'!A:K,5,0)</f>
        <v>TECNICO MECANICO II</v>
      </c>
      <c r="G14" s="8">
        <v>45392</v>
      </c>
      <c r="H14" s="38">
        <v>1095</v>
      </c>
      <c r="I1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Row],[CONDIÇÃO]]="RECICLADO","HISTORICO",IF((G14+H14)&gt;(TODAY()),"NO PRAZO", "VENCIDO")))),"N.A.")</f>
        <v>NO PRAZO</v>
      </c>
      <c r="J14" s="14">
        <f>NR34.TRAB.A.QUENTE[[#This Row],[TREINADO EM]]+NR34.TRAB.A.QUENTE[[#This Row],[VALIDADE]]</f>
        <v>46487</v>
      </c>
      <c r="K14">
        <v>4</v>
      </c>
      <c r="L14" t="s">
        <v>3</v>
      </c>
      <c r="M14" t="str">
        <f>VLOOKUP(NR34.TRAB.A.QUENTE[[#This Row],[NOME]],'CADASTRO'!A:K,6,0)</f>
        <v>ATIVO</v>
      </c>
    </row>
    <row r="15" spans="1:13" hidden="1">
      <c r="A15" t="s">
        <v>509</v>
      </c>
      <c r="B15" t="s">
        <v>513</v>
      </c>
      <c r="C15" t="s">
        <v>543</v>
      </c>
      <c r="D15" t="s">
        <v>565</v>
      </c>
      <c r="E15" t="s">
        <v>482</v>
      </c>
      <c r="F15" t="str">
        <f>VLOOKUP(NR34.TRAB.A.QUENTE[[#This Row],[NOME]],'CADASTRO'!A:K,5,0)</f>
        <v>TECNICO MECANICO II</v>
      </c>
      <c r="G15" s="8">
        <v>45002</v>
      </c>
      <c r="H15" s="38">
        <v>1095</v>
      </c>
      <c r="I1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Row],[CONDIÇÃO]]="RECICLADO","HISTORICO",IF((G15+H15)&gt;(TODAY()),"NO PRAZO", "VENCIDO")))),"N.A.")</f>
        <v>N.A.</v>
      </c>
      <c r="J15" s="14">
        <f>NR34.TRAB.A.QUENTE[[#This Row],[TREINADO EM]]+NR34.TRAB.A.QUENTE[[#This Row],[VALIDADE]]</f>
        <v>46097</v>
      </c>
      <c r="K15">
        <v>8</v>
      </c>
      <c r="L15" t="s">
        <v>5</v>
      </c>
      <c r="M15" t="str">
        <f>VLOOKUP(NR34.TRAB.A.QUENTE[[#This Row],[NOME]],'CADASTRO'!A:K,6,0)</f>
        <v>TRANSFERIDO</v>
      </c>
    </row>
    <row r="16" spans="1:13" hidden="1">
      <c r="A16" t="s">
        <v>509</v>
      </c>
      <c r="B16" t="s">
        <v>510</v>
      </c>
      <c r="C16" t="s">
        <v>511</v>
      </c>
      <c r="D16" t="s">
        <v>565</v>
      </c>
      <c r="E16" t="s">
        <v>482</v>
      </c>
      <c r="F16" t="str">
        <f>VLOOKUP(NR34.TRAB.A.QUENTE[[#This Row],[NOME]],'CADASTRO'!A:K,5,0)</f>
        <v>TECNICO MECANICO II</v>
      </c>
      <c r="G16" s="8">
        <v>45392</v>
      </c>
      <c r="H16" s="38">
        <v>1095</v>
      </c>
      <c r="I1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Row],[CONDIÇÃO]]="RECICLADO","HISTORICO",IF((G16+H16)&gt;(TODAY()),"NO PRAZO", "VENCIDO")))),"N.A.")</f>
        <v>N.A.</v>
      </c>
      <c r="J16" s="14">
        <f>NR34.TRAB.A.QUENTE[[#This Row],[TREINADO EM]]+NR34.TRAB.A.QUENTE[[#This Row],[VALIDADE]]</f>
        <v>46487</v>
      </c>
      <c r="K16">
        <v>4</v>
      </c>
      <c r="L16" t="s">
        <v>5</v>
      </c>
      <c r="M16" t="str">
        <f>VLOOKUP(NR34.TRAB.A.QUENTE[[#This Row],[NOME]],'CADASTRO'!A:K,6,0)</f>
        <v>TRANSFERIDO</v>
      </c>
    </row>
    <row r="17" spans="1:13" hidden="1">
      <c r="A17" t="s">
        <v>509</v>
      </c>
      <c r="B17" t="s">
        <v>510</v>
      </c>
      <c r="C17" t="s">
        <v>511</v>
      </c>
      <c r="D17" t="s">
        <v>565</v>
      </c>
      <c r="E17" t="s">
        <v>482</v>
      </c>
      <c r="F17" t="str">
        <f>VLOOKUP(NR34.TRAB.A.QUENTE[[#This Row],[NOME]],'CADASTRO'!A:K,5,0)</f>
        <v>TECNICO MECANICO II</v>
      </c>
      <c r="G17" s="8">
        <v>45737</v>
      </c>
      <c r="H17" s="38">
        <v>1095</v>
      </c>
      <c r="I1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Row],[CONDIÇÃO]]="RECICLADO","HISTORICO",IF((G17+H17)&gt;(TODAY()),"NO PRAZO", "VENCIDO")))),"N.A.")</f>
        <v>N.A.</v>
      </c>
      <c r="J17" s="14">
        <f>NR34.TRAB.A.QUENTE[[#This Row],[TREINADO EM]]+NR34.TRAB.A.QUENTE[[#This Row],[VALIDADE]]</f>
        <v>46832</v>
      </c>
      <c r="K17">
        <v>4</v>
      </c>
      <c r="L17" t="s">
        <v>3</v>
      </c>
      <c r="M17" t="str">
        <f>VLOOKUP(NR34.TRAB.A.QUENTE[[#This Row],[NOME]],'CADASTRO'!A:K,6,0)</f>
        <v>TRANSFERIDO</v>
      </c>
    </row>
    <row r="18" spans="1:13" hidden="1">
      <c r="A18" t="s">
        <v>509</v>
      </c>
      <c r="B18" t="s">
        <v>510</v>
      </c>
      <c r="C18" t="s">
        <v>511</v>
      </c>
      <c r="D18" t="s">
        <v>565</v>
      </c>
      <c r="E18" t="s">
        <v>218</v>
      </c>
      <c r="F18" t="str">
        <f>VLOOKUP(NR34.TRAB.A.QUENTE[[#This Row],[NOME]],'CADASTRO'!A:K,5,0)</f>
        <v>TECNICO MECANICO II</v>
      </c>
      <c r="G18" s="26">
        <v>45708</v>
      </c>
      <c r="H18" s="38">
        <v>1095</v>
      </c>
      <c r="I1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Row],[CONDIÇÃO]]="RECICLADO","HISTORICO",IF((G18+H18)&gt;(TODAY()),"NO PRAZO", "VENCIDO")))),"N.A.")</f>
        <v>N.A.</v>
      </c>
      <c r="J18" s="14">
        <f>NR34.TRAB.A.QUENTE[[#This Row],[TREINADO EM]]+NR34.TRAB.A.QUENTE[[#This Row],[VALIDADE]]</f>
        <v>46803</v>
      </c>
      <c r="K18">
        <v>4</v>
      </c>
      <c r="L18" t="s">
        <v>3</v>
      </c>
      <c r="M18" t="str">
        <f>VLOOKUP(NR34.TRAB.A.QUENTE[[#This Row],[NOME]],'CADASTRO'!A:K,6,0)</f>
        <v>DESLIGADO</v>
      </c>
    </row>
    <row r="19" spans="1:13" hidden="1">
      <c r="A19" t="s">
        <v>509</v>
      </c>
      <c r="B19" t="s">
        <v>513</v>
      </c>
      <c r="C19" t="s">
        <v>543</v>
      </c>
      <c r="D19" t="s">
        <v>565</v>
      </c>
      <c r="E19" t="s">
        <v>361</v>
      </c>
      <c r="F19" t="str">
        <f>VLOOKUP(NR34.TRAB.A.QUENTE[[#This Row],[NOME]],'CADASTRO'!A:K,5,0)</f>
        <v>TECNICO MECANICO II</v>
      </c>
      <c r="G19" s="26">
        <v>45001</v>
      </c>
      <c r="H19" s="38">
        <v>1095</v>
      </c>
      <c r="I1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Row],[CONDIÇÃO]]="RECICLADO","HISTORICO",IF((G19+H19)&gt;(TODAY()),"NO PRAZO", "VENCIDO")))),"N.A.")</f>
        <v>HISTORICO</v>
      </c>
      <c r="J19" s="14">
        <f>NR34.TRAB.A.QUENTE[[#This Row],[TREINADO EM]]+NR34.TRAB.A.QUENTE[[#This Row],[VALIDADE]]</f>
        <v>46096</v>
      </c>
      <c r="K19">
        <v>8</v>
      </c>
      <c r="L19" t="s">
        <v>5</v>
      </c>
      <c r="M19" t="str">
        <f>VLOOKUP(NR34.TRAB.A.QUENTE[[#This Row],[NOME]],'CADASTRO'!A:K,6,0)</f>
        <v>ATIVO</v>
      </c>
    </row>
    <row r="20" spans="1:13" hidden="1">
      <c r="A20" t="s">
        <v>509</v>
      </c>
      <c r="B20" t="s">
        <v>510</v>
      </c>
      <c r="C20" t="s">
        <v>511</v>
      </c>
      <c r="D20" t="s">
        <v>565</v>
      </c>
      <c r="E20" t="s">
        <v>361</v>
      </c>
      <c r="F20" t="str">
        <f>VLOOKUP(NR34.TRAB.A.QUENTE[[#This Row],[NOME]],'CADASTRO'!A:K,5,0)</f>
        <v>TECNICO MECANICO II</v>
      </c>
      <c r="G20" s="26">
        <v>45370</v>
      </c>
      <c r="H20" s="38">
        <v>1095</v>
      </c>
      <c r="I2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Row],[CONDIÇÃO]]="RECICLADO","HISTORICO",IF((G20+H20)&gt;(TODAY()),"NO PRAZO", "VENCIDO")))),"N.A.")</f>
        <v>HISTORICO</v>
      </c>
      <c r="J20" s="14">
        <f>NR34.TRAB.A.QUENTE[[#This Row],[TREINADO EM]]+NR34.TRAB.A.QUENTE[[#This Row],[VALIDADE]]</f>
        <v>46465</v>
      </c>
      <c r="K20">
        <v>4</v>
      </c>
      <c r="L20" t="s">
        <v>5</v>
      </c>
      <c r="M20" t="str">
        <f>VLOOKUP(NR34.TRAB.A.QUENTE[[#This Row],[NOME]],'CADASTRO'!A:K,6,0)</f>
        <v>ATIVO</v>
      </c>
    </row>
    <row r="21" spans="1:13">
      <c r="A21" t="s">
        <v>509</v>
      </c>
      <c r="B21" t="s">
        <v>510</v>
      </c>
      <c r="C21" t="s">
        <v>511</v>
      </c>
      <c r="D21" t="s">
        <v>565</v>
      </c>
      <c r="E21" t="s">
        <v>361</v>
      </c>
      <c r="F21" t="str">
        <f>VLOOKUP(NR34.TRAB.A.QUENTE[[#This Row],[NOME]],'CADASTRO'!A:K,5,0)</f>
        <v>TECNICO MECANICO II</v>
      </c>
      <c r="G21" s="26">
        <v>45737</v>
      </c>
      <c r="H21" s="38">
        <v>1095</v>
      </c>
      <c r="I2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Row],[CONDIÇÃO]]="RECICLADO","HISTORICO",IF((G21+H21)&gt;(TODAY()),"NO PRAZO", "VENCIDO")))),"N.A.")</f>
        <v>NO PRAZO</v>
      </c>
      <c r="J21" s="14">
        <f>NR34.TRAB.A.QUENTE[[#This Row],[TREINADO EM]]+NR34.TRAB.A.QUENTE[[#This Row],[VALIDADE]]</f>
        <v>46832</v>
      </c>
      <c r="K21">
        <v>4</v>
      </c>
      <c r="L21" t="s">
        <v>3</v>
      </c>
      <c r="M21" t="str">
        <f>VLOOKUP(NR34.TRAB.A.QUENTE[[#This Row],[NOME]],'CADASTRO'!A:K,6,0)</f>
        <v>ATIVO</v>
      </c>
    </row>
    <row r="22" spans="1:13" hidden="1">
      <c r="A22" t="s">
        <v>509</v>
      </c>
      <c r="B22" t="s">
        <v>513</v>
      </c>
      <c r="C22" t="s">
        <v>543</v>
      </c>
      <c r="D22" t="s">
        <v>565</v>
      </c>
      <c r="E22" t="s">
        <v>369</v>
      </c>
      <c r="F22" t="str">
        <f>VLOOKUP(NR34.TRAB.A.QUENTE[[#This Row],[NOME]],'CADASTRO'!A:K,5,0)</f>
        <v>TECNICO ELETRONICO III</v>
      </c>
      <c r="G22" s="26">
        <v>45022</v>
      </c>
      <c r="H22" s="38">
        <v>1095</v>
      </c>
      <c r="I2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Row],[CONDIÇÃO]]="RECICLADO","HISTORICO",IF((G22+H22)&gt;(TODAY()),"NO PRAZO", "VENCIDO")))),"N.A.")</f>
        <v>HISTORICO</v>
      </c>
      <c r="J22" s="14">
        <f>NR34.TRAB.A.QUENTE[[#This Row],[TREINADO EM]]+NR34.TRAB.A.QUENTE[[#This Row],[VALIDADE]]</f>
        <v>46117</v>
      </c>
      <c r="K22">
        <v>8</v>
      </c>
      <c r="L22" t="s">
        <v>5</v>
      </c>
      <c r="M22" t="str">
        <f>VLOOKUP(NR34.TRAB.A.QUENTE[[#This Row],[NOME]],'CADASTRO'!A:K,6,0)</f>
        <v>ATIVO</v>
      </c>
    </row>
    <row r="23" spans="1:13" hidden="1">
      <c r="A23" t="s">
        <v>509</v>
      </c>
      <c r="B23" t="s">
        <v>510</v>
      </c>
      <c r="C23" t="s">
        <v>511</v>
      </c>
      <c r="D23" t="s">
        <v>565</v>
      </c>
      <c r="E23" t="s">
        <v>369</v>
      </c>
      <c r="F23" t="str">
        <f>VLOOKUP(NR34.TRAB.A.QUENTE[[#This Row],[NOME]],'CADASTRO'!A:K,5,0)</f>
        <v>TECNICO ELETRONICO III</v>
      </c>
      <c r="G23" s="26">
        <v>45370</v>
      </c>
      <c r="H23" s="38">
        <v>1095</v>
      </c>
      <c r="I2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Row],[CONDIÇÃO]]="RECICLADO","HISTORICO",IF((G23+H23)&gt;(TODAY()),"NO PRAZO", "VENCIDO")))),"N.A.")</f>
        <v>HISTORICO</v>
      </c>
      <c r="J23" s="14">
        <f>NR34.TRAB.A.QUENTE[[#This Row],[TREINADO EM]]+NR34.TRAB.A.QUENTE[[#This Row],[VALIDADE]]</f>
        <v>46465</v>
      </c>
      <c r="K23">
        <v>4</v>
      </c>
      <c r="L23" t="s">
        <v>5</v>
      </c>
      <c r="M23" t="str">
        <f>VLOOKUP(NR34.TRAB.A.QUENTE[[#This Row],[NOME]],'CADASTRO'!A:K,6,0)</f>
        <v>ATIVO</v>
      </c>
    </row>
    <row r="24" spans="1:13" hidden="1">
      <c r="A24" t="s">
        <v>509</v>
      </c>
      <c r="B24" t="s">
        <v>510</v>
      </c>
      <c r="C24" t="s">
        <v>511</v>
      </c>
      <c r="D24" t="s">
        <v>565</v>
      </c>
      <c r="E24" t="s">
        <v>369</v>
      </c>
      <c r="F24" t="str">
        <f>VLOOKUP(NR34.TRAB.A.QUENTE[[#This Row],[NOME]],'CADASTRO'!A:K,5,0)</f>
        <v>TECNICO ELETRONICO III</v>
      </c>
      <c r="G24" s="26">
        <v>45498</v>
      </c>
      <c r="H24" s="38">
        <v>1095</v>
      </c>
      <c r="I2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Row],[CONDIÇÃO]]="RECICLADO","HISTORICO",IF((G24+H24)&gt;(TODAY()),"NO PRAZO", "VENCIDO")))),"N.A.")</f>
        <v>HISTORICO</v>
      </c>
      <c r="J24" s="14">
        <f>NR34.TRAB.A.QUENTE[[#This Row],[TREINADO EM]]+NR34.TRAB.A.QUENTE[[#This Row],[VALIDADE]]</f>
        <v>46593</v>
      </c>
      <c r="K24">
        <v>4</v>
      </c>
      <c r="L24" t="s">
        <v>5</v>
      </c>
      <c r="M24" t="str">
        <f>VLOOKUP(NR34.TRAB.A.QUENTE[[#This Row],[NOME]],'CADASTRO'!A:K,6,0)</f>
        <v>ATIVO</v>
      </c>
    </row>
    <row r="25" spans="1:13">
      <c r="A25" t="s">
        <v>509</v>
      </c>
      <c r="B25" t="s">
        <v>510</v>
      </c>
      <c r="C25" t="s">
        <v>511</v>
      </c>
      <c r="D25" t="s">
        <v>565</v>
      </c>
      <c r="E25" t="s">
        <v>369</v>
      </c>
      <c r="F25" t="str">
        <f>VLOOKUP(NR34.TRAB.A.QUENTE[[#This Row],[NOME]],'CADASTRO'!A:K,5,0)</f>
        <v>TECNICO ELETRONICO III</v>
      </c>
      <c r="G25" s="26">
        <v>45708</v>
      </c>
      <c r="H25" s="38">
        <v>1095</v>
      </c>
      <c r="I2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Row],[CONDIÇÃO]]="RECICLADO","HISTORICO",IF((G25+H25)&gt;(TODAY()),"NO PRAZO", "VENCIDO")))),"N.A.")</f>
        <v>NO PRAZO</v>
      </c>
      <c r="J25" s="14">
        <f>NR34.TRAB.A.QUENTE[[#This Row],[TREINADO EM]]+NR34.TRAB.A.QUENTE[[#This Row],[VALIDADE]]</f>
        <v>46803</v>
      </c>
      <c r="K25">
        <v>4</v>
      </c>
      <c r="L25" t="s">
        <v>3</v>
      </c>
      <c r="M25" t="str">
        <f>VLOOKUP(NR34.TRAB.A.QUENTE[[#This Row],[NOME]],'CADASTRO'!A:K,6,0)</f>
        <v>ATIVO</v>
      </c>
    </row>
    <row r="26" spans="1:13" hidden="1">
      <c r="A26" t="s">
        <v>509</v>
      </c>
      <c r="B26" t="s">
        <v>513</v>
      </c>
      <c r="C26" t="s">
        <v>543</v>
      </c>
      <c r="D26" t="s">
        <v>565</v>
      </c>
      <c r="E26" t="s">
        <v>383</v>
      </c>
      <c r="F26" t="str">
        <f>VLOOKUP(NR34.TRAB.A.QUENTE[[#This Row],[NOME]],'CADASTRO'!A:K,5,0)</f>
        <v>TECNICO AUTOMACAO</v>
      </c>
      <c r="G26" s="26">
        <v>45001</v>
      </c>
      <c r="H26" s="38">
        <v>1095</v>
      </c>
      <c r="I2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Row],[CONDIÇÃO]]="RECICLADO","HISTORICO",IF((G26+H26)&gt;(TODAY()),"NO PRAZO", "VENCIDO")))),"N.A.")</f>
        <v>N.A.</v>
      </c>
      <c r="J26" s="14">
        <f>NR34.TRAB.A.QUENTE[[#This Row],[TREINADO EM]]+NR34.TRAB.A.QUENTE[[#This Row],[VALIDADE]]</f>
        <v>46096</v>
      </c>
      <c r="K26">
        <v>8</v>
      </c>
      <c r="L26" t="s">
        <v>1</v>
      </c>
      <c r="M26" t="str">
        <f>VLOOKUP(NR34.TRAB.A.QUENTE[[#This Row],[NOME]],'CADASTRO'!A:K,6,0)</f>
        <v>ATIVO</v>
      </c>
    </row>
    <row r="27" spans="1:13" hidden="1">
      <c r="A27" t="s">
        <v>509</v>
      </c>
      <c r="B27" t="s">
        <v>513</v>
      </c>
      <c r="C27" t="s">
        <v>543</v>
      </c>
      <c r="D27" t="s">
        <v>565</v>
      </c>
      <c r="E27" t="s">
        <v>390</v>
      </c>
      <c r="F27" t="str">
        <f>VLOOKUP(NR34.TRAB.A.QUENTE[[#This Row],[NOME]],'CADASTRO'!A:K,5,0)</f>
        <v>TECNICO ELETRONICO II</v>
      </c>
      <c r="G27" s="26">
        <v>45001</v>
      </c>
      <c r="H27" s="38">
        <v>1095</v>
      </c>
      <c r="I2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Row],[CONDIÇÃO]]="RECICLADO","HISTORICO",IF((G27+H27)&gt;(TODAY()),"NO PRAZO", "VENCIDO")))),"N.A.")</f>
        <v>HISTORICO</v>
      </c>
      <c r="J27" s="14">
        <f>NR34.TRAB.A.QUENTE[[#This Row],[TREINADO EM]]+NR34.TRAB.A.QUENTE[[#This Row],[VALIDADE]]</f>
        <v>46096</v>
      </c>
      <c r="K27">
        <v>8</v>
      </c>
      <c r="L27" t="s">
        <v>5</v>
      </c>
      <c r="M27" t="str">
        <f>VLOOKUP(NR34.TRAB.A.QUENTE[[#This Row],[NOME]],'CADASTRO'!A:K,6,0)</f>
        <v>ATIVO</v>
      </c>
    </row>
    <row r="28" spans="1:13">
      <c r="A28" t="s">
        <v>509</v>
      </c>
      <c r="B28" t="s">
        <v>510</v>
      </c>
      <c r="C28" t="s">
        <v>511</v>
      </c>
      <c r="D28" t="s">
        <v>565</v>
      </c>
      <c r="E28" t="s">
        <v>390</v>
      </c>
      <c r="F28" t="str">
        <f>VLOOKUP(NR34.TRAB.A.QUENTE[[#This Row],[NOME]],'CADASTRO'!A:K,5,0)</f>
        <v>TECNICO ELETRONICO II</v>
      </c>
      <c r="G28" s="26">
        <v>45392</v>
      </c>
      <c r="H28" s="38">
        <v>1095</v>
      </c>
      <c r="I2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Row],[CONDIÇÃO]]="RECICLADO","HISTORICO",IF((G28+H28)&gt;(TODAY()),"NO PRAZO", "VENCIDO")))),"N.A.")</f>
        <v>NO PRAZO</v>
      </c>
      <c r="J28" s="14">
        <f>NR34.TRAB.A.QUENTE[[#This Row],[TREINADO EM]]+NR34.TRAB.A.QUENTE[[#This Row],[VALIDADE]]</f>
        <v>46487</v>
      </c>
      <c r="K28">
        <v>4</v>
      </c>
      <c r="L28" t="s">
        <v>3</v>
      </c>
      <c r="M28" t="str">
        <f>VLOOKUP(NR34.TRAB.A.QUENTE[[#This Row],[NOME]],'CADASTRO'!A:K,6,0)</f>
        <v>ATIVO</v>
      </c>
    </row>
    <row r="29" spans="1:13" hidden="1">
      <c r="A29" t="s">
        <v>509</v>
      </c>
      <c r="B29" t="s">
        <v>513</v>
      </c>
      <c r="C29" t="s">
        <v>543</v>
      </c>
      <c r="D29" t="s">
        <v>565</v>
      </c>
      <c r="E29" t="s">
        <v>296</v>
      </c>
      <c r="F29" t="str">
        <f>VLOOKUP(NR34.TRAB.A.QUENTE[[#This Row],[NOME]],'CADASTRO'!A:K,5,0)</f>
        <v>TECNICO ELETRONICO II</v>
      </c>
      <c r="G29" s="26">
        <v>45002</v>
      </c>
      <c r="H29" s="38">
        <v>1095</v>
      </c>
      <c r="I2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Row],[CONDIÇÃO]]="RECICLADO","HISTORICO",IF((G29+H29)&gt;(TODAY()),"NO PRAZO", "VENCIDO")))),"N.A.")</f>
        <v>N.A.</v>
      </c>
      <c r="J29" s="14">
        <f>NR34.TRAB.A.QUENTE[[#This Row],[TREINADO EM]]+NR34.TRAB.A.QUENTE[[#This Row],[VALIDADE]]</f>
        <v>46097</v>
      </c>
      <c r="K29">
        <v>8</v>
      </c>
      <c r="L29" t="s">
        <v>5</v>
      </c>
      <c r="M29" t="str">
        <f>VLOOKUP(NR34.TRAB.A.QUENTE[[#This Row],[NOME]],'CADASTRO'!A:K,6,0)</f>
        <v>DESLIGADO</v>
      </c>
    </row>
    <row r="30" spans="1:13" hidden="1">
      <c r="A30" t="s">
        <v>509</v>
      </c>
      <c r="B30" t="s">
        <v>510</v>
      </c>
      <c r="C30" t="s">
        <v>511</v>
      </c>
      <c r="D30" t="s">
        <v>565</v>
      </c>
      <c r="E30" t="s">
        <v>296</v>
      </c>
      <c r="F30" t="str">
        <f>VLOOKUP(NR34.TRAB.A.QUENTE[[#This Row],[NOME]],'CADASTRO'!A:K,5,0)</f>
        <v>TECNICO ELETRONICO II</v>
      </c>
      <c r="G30" s="26">
        <v>45498</v>
      </c>
      <c r="H30" s="38">
        <v>1095</v>
      </c>
      <c r="I3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Row],[CONDIÇÃO]]="RECICLADO","HISTORICO",IF((G30+H30)&gt;(TODAY()),"NO PRAZO", "VENCIDO")))),"N.A.")</f>
        <v>N.A.</v>
      </c>
      <c r="J30" s="14">
        <f>NR34.TRAB.A.QUENTE[[#This Row],[TREINADO EM]]+NR34.TRAB.A.QUENTE[[#This Row],[VALIDADE]]</f>
        <v>46593</v>
      </c>
      <c r="K30">
        <v>4</v>
      </c>
      <c r="L30" t="s">
        <v>5</v>
      </c>
      <c r="M30" t="str">
        <f>VLOOKUP(NR34.TRAB.A.QUENTE[[#This Row],[NOME]],'CADASTRO'!A:K,6,0)</f>
        <v>DESLIGADO</v>
      </c>
    </row>
    <row r="31" spans="1:13" hidden="1">
      <c r="A31" t="s">
        <v>509</v>
      </c>
      <c r="B31" t="s">
        <v>510</v>
      </c>
      <c r="C31" t="s">
        <v>511</v>
      </c>
      <c r="D31" t="s">
        <v>565</v>
      </c>
      <c r="E31" t="s">
        <v>296</v>
      </c>
      <c r="F31" t="str">
        <f>VLOOKUP(NR34.TRAB.A.QUENTE[[#This Row],[NOME]],'CADASTRO'!A:K,5,0)</f>
        <v>TECNICO ELETRONICO II</v>
      </c>
      <c r="G31" s="26">
        <v>45737</v>
      </c>
      <c r="H31" s="38">
        <v>1095</v>
      </c>
      <c r="I3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Row],[CONDIÇÃO]]="RECICLADO","HISTORICO",IF((G31+H31)&gt;(TODAY()),"NO PRAZO", "VENCIDO")))),"N.A.")</f>
        <v>N.A.</v>
      </c>
      <c r="J31" s="14">
        <f>NR34.TRAB.A.QUENTE[[#This Row],[TREINADO EM]]+NR34.TRAB.A.QUENTE[[#This Row],[VALIDADE]]</f>
        <v>46832</v>
      </c>
      <c r="K31">
        <v>4</v>
      </c>
      <c r="L31" t="s">
        <v>3</v>
      </c>
      <c r="M31" t="str">
        <f>VLOOKUP(NR34.TRAB.A.QUENTE[[#This Row],[NOME]],'CADASTRO'!A:K,6,0)</f>
        <v>DESLIGADO</v>
      </c>
    </row>
    <row r="32" spans="1:13" hidden="1">
      <c r="A32" t="s">
        <v>509</v>
      </c>
      <c r="B32" t="s">
        <v>513</v>
      </c>
      <c r="C32" t="s">
        <v>543</v>
      </c>
      <c r="D32" t="s">
        <v>565</v>
      </c>
      <c r="E32" t="s">
        <v>160</v>
      </c>
      <c r="F32" t="str">
        <f>VLOOKUP(NR34.TRAB.A.QUENTE[[#This Row],[NOME]],'CADASTRO'!A:K,5,0)</f>
        <v>TECNICO ELETRONICO II</v>
      </c>
      <c r="G32" s="26">
        <v>45002</v>
      </c>
      <c r="H32" s="38">
        <v>1095</v>
      </c>
      <c r="I3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Row],[CONDIÇÃO]]="RECICLADO","HISTORICO",IF((G32+H32)&gt;(TODAY()),"NO PRAZO", "VENCIDO")))),"N.A.")</f>
        <v>N.A.</v>
      </c>
      <c r="J32" s="14">
        <f>NR34.TRAB.A.QUENTE[[#This Row],[TREINADO EM]]+NR34.TRAB.A.QUENTE[[#This Row],[VALIDADE]]</f>
        <v>46097</v>
      </c>
      <c r="K32">
        <v>8</v>
      </c>
      <c r="L32" t="s">
        <v>5</v>
      </c>
      <c r="M32" t="str">
        <f>VLOOKUP(NR34.TRAB.A.QUENTE[[#This Row],[NOME]],'CADASTRO'!A:K,6,0)</f>
        <v>DESLIGADO</v>
      </c>
    </row>
    <row r="33" spans="1:13" hidden="1">
      <c r="A33" t="s">
        <v>509</v>
      </c>
      <c r="B33" t="s">
        <v>510</v>
      </c>
      <c r="C33" t="s">
        <v>511</v>
      </c>
      <c r="D33" t="s">
        <v>565</v>
      </c>
      <c r="E33" t="s">
        <v>160</v>
      </c>
      <c r="F33" t="str">
        <f>VLOOKUP(NR34.TRAB.A.QUENTE[[#This Row],[NOME]],'CADASTRO'!A:K,5,0)</f>
        <v>TECNICO ELETRONICO II</v>
      </c>
      <c r="G33" s="26">
        <v>45370</v>
      </c>
      <c r="H33" s="38">
        <v>1095</v>
      </c>
      <c r="I3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Row],[CONDIÇÃO]]="RECICLADO","HISTORICO",IF((G33+H33)&gt;(TODAY()),"NO PRAZO", "VENCIDO")))),"N.A.")</f>
        <v>N.A.</v>
      </c>
      <c r="J33" s="14">
        <f>NR34.TRAB.A.QUENTE[[#This Row],[TREINADO EM]]+NR34.TRAB.A.QUENTE[[#This Row],[VALIDADE]]</f>
        <v>46465</v>
      </c>
      <c r="K33">
        <v>4</v>
      </c>
      <c r="L33" t="s">
        <v>5</v>
      </c>
      <c r="M33" t="str">
        <f>VLOOKUP(NR34.TRAB.A.QUENTE[[#This Row],[NOME]],'CADASTRO'!A:K,6,0)</f>
        <v>DESLIGADO</v>
      </c>
    </row>
    <row r="34" spans="1:13" hidden="1">
      <c r="A34" t="s">
        <v>509</v>
      </c>
      <c r="B34" t="s">
        <v>510</v>
      </c>
      <c r="C34" t="s">
        <v>511</v>
      </c>
      <c r="D34" t="s">
        <v>565</v>
      </c>
      <c r="E34" t="s">
        <v>160</v>
      </c>
      <c r="F34" t="str">
        <f>VLOOKUP(NR34.TRAB.A.QUENTE[[#This Row],[NOME]],'CADASTRO'!A:K,5,0)</f>
        <v>TECNICO ELETRONICO II</v>
      </c>
      <c r="G34" s="26">
        <v>45782</v>
      </c>
      <c r="H34" s="38">
        <v>1095</v>
      </c>
      <c r="I3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Row],[CONDIÇÃO]]="RECICLADO","HISTORICO",IF((G34+H34)&gt;(TODAY()),"NO PRAZO", "VENCIDO")))),"N.A.")</f>
        <v>N.A.</v>
      </c>
      <c r="J34" s="14">
        <f>NR34.TRAB.A.QUENTE[[#This Row],[TREINADO EM]]+NR34.TRAB.A.QUENTE[[#This Row],[VALIDADE]]</f>
        <v>46877</v>
      </c>
      <c r="K34">
        <v>4</v>
      </c>
      <c r="L34" t="s">
        <v>3</v>
      </c>
      <c r="M34" t="str">
        <f>VLOOKUP(NR34.TRAB.A.QUENTE[[#This Row],[NOME]],'CADASTRO'!A:K,6,0)</f>
        <v>DESLIGADO</v>
      </c>
    </row>
    <row r="35" spans="1:13" hidden="1">
      <c r="A35" t="s">
        <v>509</v>
      </c>
      <c r="B35" t="s">
        <v>513</v>
      </c>
      <c r="C35" t="s">
        <v>543</v>
      </c>
      <c r="D35" t="s">
        <v>565</v>
      </c>
      <c r="E35" t="s">
        <v>400</v>
      </c>
      <c r="F35" t="str">
        <f>VLOOKUP(NR34.TRAB.A.QUENTE[[#This Row],[NOME]],'CADASTRO'!A:K,5,0)</f>
        <v>TECNICO MECANICO III</v>
      </c>
      <c r="G35" s="26">
        <v>45002</v>
      </c>
      <c r="H35" s="38">
        <v>1095</v>
      </c>
      <c r="I35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Row],[CONDIÇÃO]]="RECICLADO","HISTORICO",IF((G35+H35)&gt;(TODAY()),"NO PRAZO", "VENCIDO")))),"N.A.")</f>
        <v>HISTORICO</v>
      </c>
      <c r="J35" s="14">
        <f>NR34.TRAB.A.QUENTE[[#This Row],[TREINADO EM]]+NR34.TRAB.A.QUENTE[[#This Row],[VALIDADE]]</f>
        <v>46097</v>
      </c>
      <c r="K35">
        <v>8</v>
      </c>
      <c r="L35" t="s">
        <v>5</v>
      </c>
      <c r="M35" t="str">
        <f>VLOOKUP(NR34.TRAB.A.QUENTE[[#This Row],[NOME]],'CADASTRO'!A:K,6,0)</f>
        <v>ATIVO</v>
      </c>
    </row>
    <row r="36" spans="1:13" hidden="1">
      <c r="A36" t="s">
        <v>509</v>
      </c>
      <c r="B36" t="s">
        <v>510</v>
      </c>
      <c r="C36" t="s">
        <v>511</v>
      </c>
      <c r="D36" t="s">
        <v>565</v>
      </c>
      <c r="E36" t="s">
        <v>400</v>
      </c>
      <c r="F36" t="str">
        <f>VLOOKUP(NR34.TRAB.A.QUENTE[[#This Row],[NOME]],'CADASTRO'!A:K,5,0)</f>
        <v>TECNICO MECANICO III</v>
      </c>
      <c r="G36" s="26">
        <v>45392</v>
      </c>
      <c r="H36" s="38">
        <v>1095</v>
      </c>
      <c r="I36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Row],[CONDIÇÃO]]="RECICLADO","HISTORICO",IF((G36+H36)&gt;(TODAY()),"NO PRAZO", "VENCIDO")))),"N.A.")</f>
        <v>HISTORICO</v>
      </c>
      <c r="J36" s="14">
        <f>NR34.TRAB.A.QUENTE[[#This Row],[TREINADO EM]]+NR34.TRAB.A.QUENTE[[#This Row],[VALIDADE]]</f>
        <v>46487</v>
      </c>
      <c r="K36">
        <v>4</v>
      </c>
      <c r="L36" t="s">
        <v>5</v>
      </c>
      <c r="M36" t="str">
        <f>VLOOKUP(NR34.TRAB.A.QUENTE[[#This Row],[NOME]],'CADASTRO'!A:K,6,0)</f>
        <v>ATIVO</v>
      </c>
    </row>
    <row r="37" spans="1:13">
      <c r="A37" t="s">
        <v>509</v>
      </c>
      <c r="B37" t="s">
        <v>510</v>
      </c>
      <c r="C37" t="s">
        <v>511</v>
      </c>
      <c r="D37" t="s">
        <v>565</v>
      </c>
      <c r="E37" t="s">
        <v>400</v>
      </c>
      <c r="F37" t="str">
        <f>VLOOKUP(NR34.TRAB.A.QUENTE[[#This Row],[NOME]],'CADASTRO'!A:K,5,0)</f>
        <v>TECNICO MECANICO III</v>
      </c>
      <c r="G37" s="26">
        <v>45737</v>
      </c>
      <c r="H37" s="38">
        <v>1095</v>
      </c>
      <c r="I37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Row],[CONDIÇÃO]]="RECICLADO","HISTORICO",IF((G37+H37)&gt;(TODAY()),"NO PRAZO", "VENCIDO")))),"N.A.")</f>
        <v>NO PRAZO</v>
      </c>
      <c r="J37" s="14">
        <f>NR34.TRAB.A.QUENTE[[#This Row],[TREINADO EM]]+NR34.TRAB.A.QUENTE[[#This Row],[VALIDADE]]</f>
        <v>46832</v>
      </c>
      <c r="K37">
        <v>4</v>
      </c>
      <c r="L37" t="s">
        <v>3</v>
      </c>
      <c r="M37" t="str">
        <f>VLOOKUP(NR34.TRAB.A.QUENTE[[#This Row],[NOME]],'CADASTRO'!A:K,6,0)</f>
        <v>ATIVO</v>
      </c>
    </row>
    <row r="38" spans="1:13" hidden="1">
      <c r="A38" t="s">
        <v>509</v>
      </c>
      <c r="B38" t="s">
        <v>513</v>
      </c>
      <c r="C38" t="s">
        <v>543</v>
      </c>
      <c r="D38" t="s">
        <v>565</v>
      </c>
      <c r="E38" t="s">
        <v>150</v>
      </c>
      <c r="F38" t="str">
        <f>VLOOKUP(NR34.TRAB.A.QUENTE[[#This Row],[NOME]],'CADASTRO'!A:K,5,0)</f>
        <v>TECNICO MECANICO II</v>
      </c>
      <c r="G38" s="26">
        <v>45001</v>
      </c>
      <c r="H38" s="38">
        <v>1095</v>
      </c>
      <c r="I38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Row],[CONDIÇÃO]]="RECICLADO","HISTORICO",IF((G38+H38)&gt;(TODAY()),"NO PRAZO", "VENCIDO")))),"N.A.")</f>
        <v>N.A.</v>
      </c>
      <c r="J38" s="14">
        <f>NR34.TRAB.A.QUENTE[[#This Row],[TREINADO EM]]+NR34.TRAB.A.QUENTE[[#This Row],[VALIDADE]]</f>
        <v>46096</v>
      </c>
      <c r="K38">
        <v>8</v>
      </c>
      <c r="L38" t="s">
        <v>5</v>
      </c>
      <c r="M38" t="str">
        <f>VLOOKUP(NR34.TRAB.A.QUENTE[[#This Row],[NOME]],'CADASTRO'!A:K,6,0)</f>
        <v>DESLIGADO</v>
      </c>
    </row>
    <row r="39" spans="1:13" hidden="1">
      <c r="A39" t="s">
        <v>509</v>
      </c>
      <c r="B39" t="s">
        <v>510</v>
      </c>
      <c r="C39" t="s">
        <v>511</v>
      </c>
      <c r="D39" t="s">
        <v>565</v>
      </c>
      <c r="E39" t="s">
        <v>150</v>
      </c>
      <c r="F39" t="str">
        <f>VLOOKUP(NR34.TRAB.A.QUENTE[[#This Row],[NOME]],'CADASTRO'!A:K,5,0)</f>
        <v>TECNICO MECANICO II</v>
      </c>
      <c r="G39" s="26">
        <v>45370</v>
      </c>
      <c r="H39" s="38">
        <v>1095</v>
      </c>
      <c r="I39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Row],[CONDIÇÃO]]="RECICLADO","HISTORICO",IF((G39+H39)&gt;(TODAY()),"NO PRAZO", "VENCIDO")))),"N.A.")</f>
        <v>N.A.</v>
      </c>
      <c r="J39" s="14">
        <f>NR34.TRAB.A.QUENTE[[#This Row],[TREINADO EM]]+NR34.TRAB.A.QUENTE[[#This Row],[VALIDADE]]</f>
        <v>46465</v>
      </c>
      <c r="K39">
        <v>4</v>
      </c>
      <c r="L39" t="s">
        <v>3</v>
      </c>
      <c r="M39" t="str">
        <f>VLOOKUP(NR34.TRAB.A.QUENTE[[#This Row],[NOME]],'CADASTRO'!A:K,6,0)</f>
        <v>DESLIGADO</v>
      </c>
    </row>
    <row r="40" spans="1:13">
      <c r="A40" t="s">
        <v>509</v>
      </c>
      <c r="B40" t="s">
        <v>510</v>
      </c>
      <c r="C40" t="s">
        <v>511</v>
      </c>
      <c r="D40" t="s">
        <v>565</v>
      </c>
      <c r="E40" t="s">
        <v>407</v>
      </c>
      <c r="F40" t="str">
        <f>VLOOKUP(NR34.TRAB.A.QUENTE[[#This Row],[NOME]],'CADASTRO'!A:K,5,0)</f>
        <v>TECNICO MECANICO II</v>
      </c>
      <c r="G40" s="26">
        <v>45782</v>
      </c>
      <c r="H40" s="38">
        <v>1095</v>
      </c>
      <c r="I40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Row],[CONDIÇÃO]]="RECICLADO","HISTORICO",IF((G40+H40)&gt;(TODAY()),"NO PRAZO", "VENCIDO")))),"N.A.")</f>
        <v>NO PRAZO</v>
      </c>
      <c r="J40" s="14">
        <f>NR34.TRAB.A.QUENTE[[#This Row],[TREINADO EM]]+NR34.TRAB.A.QUENTE[[#This Row],[VALIDADE]]</f>
        <v>46877</v>
      </c>
      <c r="K40">
        <v>4</v>
      </c>
      <c r="L40" t="s">
        <v>3</v>
      </c>
      <c r="M40" t="str">
        <f>VLOOKUP(NR34.TRAB.A.QUENTE[[#This Row],[NOME]],'CADASTRO'!A:K,6,0)</f>
        <v>ATIVO</v>
      </c>
    </row>
    <row r="41" spans="1:13">
      <c r="A41" t="s">
        <v>509</v>
      </c>
      <c r="B41" t="s">
        <v>510</v>
      </c>
      <c r="C41" t="s">
        <v>511</v>
      </c>
      <c r="D41" t="s">
        <v>565</v>
      </c>
      <c r="E41" t="s">
        <v>413</v>
      </c>
      <c r="F41" t="str">
        <f>VLOOKUP(NR34.TRAB.A.QUENTE[[#This Row],[NOME]],'CADASTRO'!A:K,5,0)</f>
        <v>ANALISTA PRODUCAO JR</v>
      </c>
      <c r="G41" s="26">
        <v>45708</v>
      </c>
      <c r="H41" s="38">
        <v>1095</v>
      </c>
      <c r="I4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Row],[CONDIÇÃO]]="RECICLADO","HISTORICO",IF((G41+H41)&gt;(TODAY()),"NO PRAZO", "VENCIDO")))),"N.A.")</f>
        <v>NO PRAZO</v>
      </c>
      <c r="J41" s="14">
        <f>NR34.TRAB.A.QUENTE[[#This Row],[TREINADO EM]]+NR34.TRAB.A.QUENTE[[#This Row],[VALIDADE]]</f>
        <v>46803</v>
      </c>
      <c r="K41">
        <v>4</v>
      </c>
      <c r="L41" t="s">
        <v>3</v>
      </c>
      <c r="M41" t="str">
        <f>VLOOKUP(NR34.TRAB.A.QUENTE[[#This Row],[NOME]],'CADASTRO'!A:K,6,0)</f>
        <v>ATIVO</v>
      </c>
    </row>
    <row r="42" spans="1:13" hidden="1">
      <c r="A42" t="s">
        <v>509</v>
      </c>
      <c r="B42" t="s">
        <v>513</v>
      </c>
      <c r="C42" t="s">
        <v>543</v>
      </c>
      <c r="D42" t="s">
        <v>565</v>
      </c>
      <c r="E42" t="s">
        <v>338</v>
      </c>
      <c r="F42" t="str">
        <f>VLOOKUP(NR34.TRAB.A.QUENTE[[#This Row],[NOME]],'CADASTRO'!A:K,5,0)</f>
        <v>LIDER DE TURNO</v>
      </c>
      <c r="G42" s="26">
        <v>45002</v>
      </c>
      <c r="H42" s="38">
        <v>1095</v>
      </c>
      <c r="I4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Row],[CONDIÇÃO]]="RECICLADO","HISTORICO",IF((G42+H42)&gt;(TODAY()),"NO PRAZO", "VENCIDO")))),"N.A.")</f>
        <v>HISTORICO</v>
      </c>
      <c r="J42" s="14">
        <f>NR34.TRAB.A.QUENTE[[#This Row],[TREINADO EM]]+NR34.TRAB.A.QUENTE[[#This Row],[VALIDADE]]</f>
        <v>46097</v>
      </c>
      <c r="K42">
        <v>8</v>
      </c>
      <c r="L42" t="s">
        <v>5</v>
      </c>
      <c r="M42" t="str">
        <f>VLOOKUP(NR34.TRAB.A.QUENTE[[#This Row],[NOME]],'CADASTRO'!A:K,6,0)</f>
        <v>ATIVO</v>
      </c>
    </row>
    <row r="43" spans="1:13" hidden="1">
      <c r="A43" t="s">
        <v>509</v>
      </c>
      <c r="B43" t="s">
        <v>510</v>
      </c>
      <c r="C43" t="s">
        <v>511</v>
      </c>
      <c r="D43" t="s">
        <v>565</v>
      </c>
      <c r="E43" t="s">
        <v>338</v>
      </c>
      <c r="F43" t="str">
        <f>VLOOKUP(NR34.TRAB.A.QUENTE[[#This Row],[NOME]],'CADASTRO'!A:K,5,0)</f>
        <v>LIDER DE TURNO</v>
      </c>
      <c r="G43" s="26">
        <v>45370</v>
      </c>
      <c r="H43" s="38">
        <v>1095</v>
      </c>
      <c r="I4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Row],[CONDIÇÃO]]="RECICLADO","HISTORICO",IF((G43+H43)&gt;(TODAY()),"NO PRAZO", "VENCIDO")))),"N.A.")</f>
        <v>N.A.</v>
      </c>
      <c r="J43" s="14">
        <f>NR34.TRAB.A.QUENTE[[#This Row],[TREINADO EM]]+NR34.TRAB.A.QUENTE[[#This Row],[VALIDADE]]</f>
        <v>46465</v>
      </c>
      <c r="K43">
        <v>4</v>
      </c>
      <c r="L43" t="s">
        <v>1</v>
      </c>
      <c r="M43" t="str">
        <f>VLOOKUP(NR34.TRAB.A.QUENTE[[#This Row],[NOME]],'CADASTRO'!A:K,6,0)</f>
        <v>ATIVO</v>
      </c>
    </row>
    <row r="44" spans="1:13" hidden="1">
      <c r="A44" t="s">
        <v>509</v>
      </c>
      <c r="B44" t="s">
        <v>513</v>
      </c>
      <c r="C44" t="s">
        <v>543</v>
      </c>
      <c r="D44" t="s">
        <v>565</v>
      </c>
      <c r="E44" t="s">
        <v>107</v>
      </c>
      <c r="F44" t="str">
        <f>VLOOKUP(NR34.TRAB.A.QUENTE[[#This Row],[NOME]],'CADASTRO'!A:K,5,0)</f>
        <v>TECNICO MECANICO II</v>
      </c>
      <c r="G44" s="26">
        <v>45002</v>
      </c>
      <c r="H44" s="38">
        <v>1095</v>
      </c>
      <c r="I4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Row],[CONDIÇÃO]]="RECICLADO","HISTORICO",IF((G44+H44)&gt;(TODAY()),"NO PRAZO", "VENCIDO")))),"N.A.")</f>
        <v>N.A.</v>
      </c>
      <c r="J44" s="14">
        <f>NR34.TRAB.A.QUENTE[[#This Row],[TREINADO EM]]+NR34.TRAB.A.QUENTE[[#This Row],[VALIDADE]]</f>
        <v>46097</v>
      </c>
      <c r="K44">
        <v>8</v>
      </c>
      <c r="L44" t="s">
        <v>3</v>
      </c>
      <c r="M44" t="str">
        <f>VLOOKUP(NR34.TRAB.A.QUENTE[[#This Row],[NOME]],'CADASTRO'!A:K,6,0)</f>
        <v>DESLIGADO</v>
      </c>
    </row>
    <row r="45" spans="1:13" hidden="1">
      <c r="A45" t="s">
        <v>509</v>
      </c>
      <c r="B45" t="s">
        <v>513</v>
      </c>
      <c r="C45" t="s">
        <v>543</v>
      </c>
      <c r="D45" t="s">
        <v>565</v>
      </c>
      <c r="E45" s="1" t="s">
        <v>436</v>
      </c>
      <c r="F45" s="1" t="str">
        <f>VLOOKUP(NR34.TRAB.A.QUENTE[[#This Row],[NOME]],'CADASTRO'!A:K,5,0)</f>
        <v>TECNICO ELETRONICO II</v>
      </c>
      <c r="G45" s="26">
        <v>45022</v>
      </c>
      <c r="H45" s="38">
        <v>1095</v>
      </c>
      <c r="I4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Row],[CONDIÇÃO]]="RECICLADO","HISTORICO",IF((G45+H45)&gt;(TODAY()),"NO PRAZO", "VENCIDO")))),"N.A.")</f>
        <v>HISTORICO</v>
      </c>
      <c r="J45" s="14">
        <f>NR34.TRAB.A.QUENTE[[#This Row],[TREINADO EM]]+NR34.TRAB.A.QUENTE[[#This Row],[VALIDADE]]</f>
        <v>46117</v>
      </c>
      <c r="K45">
        <v>8</v>
      </c>
      <c r="L45" t="s">
        <v>5</v>
      </c>
      <c r="M45" t="str">
        <f>VLOOKUP(NR34.TRAB.A.QUENTE[[#This Row],[NOME]],'CADASTRO'!A:K,6,0)</f>
        <v>ATIVO</v>
      </c>
    </row>
    <row r="46" spans="1:13">
      <c r="A46" t="s">
        <v>509</v>
      </c>
      <c r="B46" t="s">
        <v>510</v>
      </c>
      <c r="C46" t="s">
        <v>511</v>
      </c>
      <c r="D46" t="s">
        <v>565</v>
      </c>
      <c r="E46" t="s">
        <v>436</v>
      </c>
      <c r="F46" t="str">
        <f>VLOOKUP(NR34.TRAB.A.QUENTE[[#This Row],[NOME]],'CADASTRO'!A:K,5,0)</f>
        <v>TECNICO ELETRONICO II</v>
      </c>
      <c r="G46" s="41">
        <v>45498</v>
      </c>
      <c r="H46" s="38">
        <v>1095</v>
      </c>
      <c r="I46" s="35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Row],[CONDIÇÃO]]="RECICLADO","HISTORICO",IF((G46+H46)&gt;(TODAY()),"NO PRAZO", "VENCIDO")))),"N.A.")</f>
        <v>NO PRAZO</v>
      </c>
      <c r="J46" s="14">
        <f>NR34.TRAB.A.QUENTE[[#This Row],[TREINADO EM]]+NR34.TRAB.A.QUENTE[[#This Row],[VALIDADE]]</f>
        <v>46593</v>
      </c>
      <c r="K46">
        <v>4</v>
      </c>
      <c r="L46" t="s">
        <v>3</v>
      </c>
      <c r="M46" t="str">
        <f>VLOOKUP(NR34.TRAB.A.QUENTE[[#This Row],[NOME]],'CADASTRO'!A:K,6,0)</f>
        <v>ATIVO</v>
      </c>
    </row>
    <row r="47" spans="1:13" hidden="1">
      <c r="A47" t="s">
        <v>509</v>
      </c>
      <c r="B47" t="s">
        <v>510</v>
      </c>
      <c r="C47" t="s">
        <v>511</v>
      </c>
      <c r="D47" t="s">
        <v>565</v>
      </c>
      <c r="E47" t="s">
        <v>444</v>
      </c>
      <c r="F47" t="str">
        <f>VLOOKUP(NR34.TRAB.A.QUENTE[[#This Row],[NOME]],'CADASTRO'!A:K,5,0)</f>
        <v>TECNICO MECANICO II</v>
      </c>
      <c r="G47" s="41">
        <v>45370</v>
      </c>
      <c r="H47" s="38">
        <v>1095</v>
      </c>
      <c r="I47" s="35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Row],[CONDIÇÃO]]="RECICLADO","HISTORICO",IF((G47+H47)&gt;(TODAY()),"NO PRAZO", "VENCIDO")))),"N.A.")</f>
        <v>HISTORICO</v>
      </c>
      <c r="J47" s="14">
        <f>NR34.TRAB.A.QUENTE[[#This Row],[TREINADO EM]]+NR34.TRAB.A.QUENTE[[#This Row],[VALIDADE]]</f>
        <v>46465</v>
      </c>
      <c r="K47">
        <v>4</v>
      </c>
      <c r="L47" t="s">
        <v>5</v>
      </c>
      <c r="M47" t="str">
        <f>VLOOKUP(NR34.TRAB.A.QUENTE[[#This Row],[NOME]],'CADASTRO'!A:K,6,0)</f>
        <v>ATIVO</v>
      </c>
    </row>
    <row r="48" spans="1:13">
      <c r="A48" t="s">
        <v>509</v>
      </c>
      <c r="B48" t="s">
        <v>510</v>
      </c>
      <c r="C48" t="s">
        <v>511</v>
      </c>
      <c r="D48" t="s">
        <v>565</v>
      </c>
      <c r="E48" t="s">
        <v>444</v>
      </c>
      <c r="F48" t="str">
        <f>VLOOKUP(NR34.TRAB.A.QUENTE[[#This Row],[NOME]],'CADASTRO'!A:K,5,0)</f>
        <v>TECNICO MECANICO II</v>
      </c>
      <c r="G48" s="41">
        <v>45737</v>
      </c>
      <c r="H48" s="38">
        <v>1095</v>
      </c>
      <c r="I48" s="35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Row],[CONDIÇÃO]]="RECICLADO","HISTORICO",IF((G48+H48)&gt;(TODAY()),"NO PRAZO", "VENCIDO")))),"N.A.")</f>
        <v>NO PRAZO</v>
      </c>
      <c r="J48" s="14">
        <f>NR34.TRAB.A.QUENTE[[#This Row],[TREINADO EM]]+NR34.TRAB.A.QUENTE[[#This Row],[VALIDADE]]</f>
        <v>46832</v>
      </c>
      <c r="K48">
        <v>4</v>
      </c>
      <c r="L48" t="s">
        <v>3</v>
      </c>
      <c r="M48" t="str">
        <f>VLOOKUP(NR34.TRAB.A.QUENTE[[#This Row],[NOME]],'CADASTRO'!A:K,6,0)</f>
        <v>ATIVO</v>
      </c>
    </row>
    <row r="49" spans="1:13">
      <c r="A49" t="s">
        <v>509</v>
      </c>
      <c r="B49" t="s">
        <v>510</v>
      </c>
      <c r="C49" t="s">
        <v>511</v>
      </c>
      <c r="D49" t="s">
        <v>565</v>
      </c>
      <c r="E49" t="s">
        <v>449</v>
      </c>
      <c r="F49" t="str">
        <f>VLOOKUP(NR34.TRAB.A.QUENTE[[#This Row],[NOME]],'CADASTRO'!A:K,5,0)</f>
        <v>TECNICO ELETRONICO II</v>
      </c>
      <c r="G49" s="41">
        <v>45708</v>
      </c>
      <c r="H49" s="38">
        <v>1095</v>
      </c>
      <c r="I49" s="35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Row],[CONDIÇÃO]]="RECICLADO","HISTORICO",IF((G49+H49)&gt;(TODAY()),"NO PRAZO", "VENCIDO")))),"N.A.")</f>
        <v>NO PRAZO</v>
      </c>
      <c r="J49" s="14">
        <f>NR34.TRAB.A.QUENTE[[#This Row],[TREINADO EM]]+NR34.TRAB.A.QUENTE[[#This Row],[VALIDADE]]</f>
        <v>46803</v>
      </c>
      <c r="K49">
        <v>4</v>
      </c>
      <c r="L49" t="s">
        <v>3</v>
      </c>
      <c r="M49" t="str">
        <f>VLOOKUP(NR34.TRAB.A.QUENTE[[#This Row],[NOME]],'CADASTRO'!A:K,6,0)</f>
        <v>ATIVO</v>
      </c>
    </row>
  </sheetData>
  <sheetProtection sort="0" autoFilter="0"/>
  <conditionalFormatting sqref="I2:I49">
    <cfRule type="cellIs" dxfId="851" priority="1" operator="equal">
      <formula>"REPROVADO"</formula>
    </cfRule>
    <cfRule type="cellIs" dxfId="850" priority="2" operator="equal">
      <formula>"HISTORICO"</formula>
    </cfRule>
  </conditionalFormatting>
  <conditionalFormatting sqref="I2:J49">
    <cfRule type="containsText" dxfId="849" priority="3" operator="containsText" text="N.A.">
      <formula>NOT(ISERROR(SEARCH("N.A.",I2)))</formula>
    </cfRule>
    <cfRule type="expression" dxfId="848" priority="4" stopIfTrue="1">
      <formula>NOT(ISERROR(SEARCH("NO PRAZO",I2)))</formula>
    </cfRule>
    <cfRule type="expression" dxfId="847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CA189F-B849-4D28-ACD8-E6A4B6963E4D}">
          <x14:formula1>
            <xm:f>'BASE '!$A$2:$A$6</xm:f>
          </x14:formula1>
          <xm:sqref>L2:L49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8EA8-45E7-4859-AABD-241FAF0DBFC1}">
  <sheetPr codeName="Planilha11">
    <tabColor rgb="FFC00000"/>
    <pageSetUpPr fitToPage="1"/>
  </sheetPr>
  <dimension ref="A1:M196"/>
  <sheetViews>
    <sheetView topLeftCell="D1" zoomScale="70" zoomScaleNormal="70" workbookViewId="0">
      <selection activeCell="E21" sqref="E21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21.7109375" bestFit="1" customWidth="1"/>
    <col min="4" max="4" width="31.42578125" bestFit="1" customWidth="1"/>
    <col min="5" max="5" width="41.42578125" bestFit="1" customWidth="1"/>
    <col min="6" max="6" width="43.42578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509</v>
      </c>
      <c r="B2" t="s">
        <v>513</v>
      </c>
      <c r="C2" t="s">
        <v>513</v>
      </c>
      <c r="D2" t="s">
        <v>566</v>
      </c>
      <c r="E2" s="1" t="s">
        <v>319</v>
      </c>
      <c r="F2" s="1" t="str">
        <f>VLOOKUP(NR35.TRAB.ALTURA[[#This Row],[NOME]],'CADASTRO'!A:K,5,0)</f>
        <v>TECNICO MECANICO II</v>
      </c>
      <c r="G2" s="7">
        <v>43721</v>
      </c>
      <c r="H2" s="38">
        <v>730</v>
      </c>
      <c r="I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Row],[CONDIÇÃO]]="RECICLADO","HISTORICO",IF((G2+H2)&gt;(TODAY()),"NO PRAZO", "VENCIDO")))),"N.A.")</f>
        <v>N.A.</v>
      </c>
      <c r="J2" s="14">
        <f>NR35.TRAB.ALTURA[[#This Row],[TREINADO EM]]+NR35.TRAB.ALTURA[[#This Row],[VALIDADE]]</f>
        <v>44451</v>
      </c>
      <c r="K2">
        <v>8</v>
      </c>
      <c r="L2" t="s">
        <v>1</v>
      </c>
      <c r="M2" t="str">
        <f>VLOOKUP(NR35.TRAB.ALTURA[[#This Row],[NOME]],'CADASTRO'!A:K,6,0)</f>
        <v>ATIVO</v>
      </c>
    </row>
    <row r="3" spans="1:13">
      <c r="A3" t="s">
        <v>509</v>
      </c>
      <c r="B3" t="s">
        <v>510</v>
      </c>
      <c r="C3" t="s">
        <v>511</v>
      </c>
      <c r="D3" t="s">
        <v>566</v>
      </c>
      <c r="E3" t="s">
        <v>319</v>
      </c>
      <c r="F3" t="str">
        <f>VLOOKUP(NR35.TRAB.ALTURA[[#This Row],[NOME]],'CADASTRO'!A:K,5,0)</f>
        <v>TECNICO MECANICO II</v>
      </c>
      <c r="G3" s="7">
        <v>45386</v>
      </c>
      <c r="H3" s="38">
        <v>730</v>
      </c>
      <c r="I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Row],[CONDIÇÃO]]="RECICLADO","HISTORICO",IF((G3+H3)&gt;(TODAY()),"NO PRAZO", "VENCIDO")))),"N.A.")</f>
        <v>HISTORICO</v>
      </c>
      <c r="J3" s="14">
        <f>NR35.TRAB.ALTURA[[#This Row],[TREINADO EM]]+NR35.TRAB.ALTURA[[#This Row],[VALIDADE]]</f>
        <v>46116</v>
      </c>
      <c r="K3">
        <v>8</v>
      </c>
      <c r="L3" t="s">
        <v>5</v>
      </c>
      <c r="M3" t="str">
        <f>VLOOKUP(NR35.TRAB.ALTURA[[#This Row],[NOME]],'CADASTRO'!A:K,6,0)</f>
        <v>ATIVO</v>
      </c>
    </row>
    <row r="4" spans="1:13">
      <c r="A4" t="s">
        <v>509</v>
      </c>
      <c r="B4" t="s">
        <v>510</v>
      </c>
      <c r="C4" t="s">
        <v>511</v>
      </c>
      <c r="D4" t="s">
        <v>566</v>
      </c>
      <c r="E4" t="s">
        <v>319</v>
      </c>
      <c r="F4" t="str">
        <f>VLOOKUP(NR35.TRAB.ALTURA[[#This Row],[NOME]],'CADASTRO'!A:K,5,0)</f>
        <v>TECNICO MECANICO II</v>
      </c>
      <c r="G4" s="7">
        <v>46191</v>
      </c>
      <c r="H4" s="38">
        <v>730</v>
      </c>
      <c r="I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Row],[CONDIÇÃO]]="RECICLADO","HISTORICO",IF((G4+H4)&gt;(TODAY()),"NO PRAZO", "VENCIDO")))),"N.A.")</f>
        <v>NO PRAZO</v>
      </c>
      <c r="J4" s="14">
        <f>NR35.TRAB.ALTURA[[#This Row],[TREINADO EM]]+NR35.TRAB.ALTURA[[#This Row],[VALIDADE]]</f>
        <v>46921</v>
      </c>
      <c r="K4">
        <v>8</v>
      </c>
      <c r="L4" t="s">
        <v>3</v>
      </c>
      <c r="M4" t="str">
        <f>VLOOKUP(NR35.TRAB.ALTURA[[#This Row],[NOME]],'CADASTRO'!A:K,6,0)</f>
        <v>ATIVO</v>
      </c>
    </row>
    <row r="5" spans="1:13">
      <c r="A5" t="s">
        <v>509</v>
      </c>
      <c r="B5" t="s">
        <v>510</v>
      </c>
      <c r="C5" t="s">
        <v>511</v>
      </c>
      <c r="D5" t="s">
        <v>566</v>
      </c>
      <c r="E5" t="s">
        <v>322</v>
      </c>
      <c r="F5" t="str">
        <f>VLOOKUP(NR35.TRAB.ALTURA[[#This Row],[NOME]],'CADASTRO'!A:K,5,0)</f>
        <v>OPERADOR INDUSTRIAL II</v>
      </c>
      <c r="G5" s="7">
        <v>45408</v>
      </c>
      <c r="H5" s="38">
        <v>730</v>
      </c>
      <c r="I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Row],[CONDIÇÃO]]="RECICLADO","HISTORICO",IF((G5+H5)&gt;(TODAY()),"NO PRAZO", "VENCIDO")))),"N.A.")</f>
        <v>HISTORICO</v>
      </c>
      <c r="J5" s="14">
        <f>NR35.TRAB.ALTURA[[#This Row],[TREINADO EM]]+NR35.TRAB.ALTURA[[#This Row],[VALIDADE]]</f>
        <v>46138</v>
      </c>
      <c r="K5">
        <v>8</v>
      </c>
      <c r="L5" t="s">
        <v>5</v>
      </c>
      <c r="M5" t="str">
        <f>VLOOKUP(NR35.TRAB.ALTURA[[#This Row],[NOME]],'CADASTRO'!A:K,6,0)</f>
        <v>ATIVO</v>
      </c>
    </row>
    <row r="6" spans="1:13">
      <c r="A6" t="s">
        <v>509</v>
      </c>
      <c r="B6" t="s">
        <v>510</v>
      </c>
      <c r="C6" t="s">
        <v>511</v>
      </c>
      <c r="D6" t="s">
        <v>566</v>
      </c>
      <c r="E6" t="s">
        <v>322</v>
      </c>
      <c r="F6" t="str">
        <f>VLOOKUP(NR35.TRAB.ALTURA[[#This Row],[NOME]],'CADASTRO'!A:K,5,0)</f>
        <v>OPERADOR INDUSTRIAL II</v>
      </c>
      <c r="G6" s="7">
        <v>46219</v>
      </c>
      <c r="H6" s="38">
        <v>730</v>
      </c>
      <c r="I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Row],[CONDIÇÃO]]="RECICLADO","HISTORICO",IF((G6+H6)&gt;(TODAY()),"NO PRAZO", "VENCIDO")))),"N.A.")</f>
        <v>NO PRAZO</v>
      </c>
      <c r="J6" s="14">
        <f>NR35.TRAB.ALTURA[[#This Row],[TREINADO EM]]+NR35.TRAB.ALTURA[[#This Row],[VALIDADE]]</f>
        <v>46949</v>
      </c>
      <c r="K6">
        <v>8</v>
      </c>
      <c r="L6" t="s">
        <v>3</v>
      </c>
      <c r="M6" t="str">
        <f>VLOOKUP(NR35.TRAB.ALTURA[[#This Row],[NOME]],'CADASTRO'!A:K,6,0)</f>
        <v>ATIVO</v>
      </c>
    </row>
    <row r="7" spans="1:13">
      <c r="A7" t="s">
        <v>509</v>
      </c>
      <c r="B7" t="s">
        <v>513</v>
      </c>
      <c r="C7" t="s">
        <v>513</v>
      </c>
      <c r="D7" t="s">
        <v>566</v>
      </c>
      <c r="E7" t="s">
        <v>325</v>
      </c>
      <c r="F7" t="str">
        <f>VLOOKUP(NR35.TRAB.ALTURA[[#This Row],[NOME]],'CADASTRO'!A:K,5,0)</f>
        <v>TECNICO MECANICO III</v>
      </c>
      <c r="G7" s="7">
        <v>44484</v>
      </c>
      <c r="H7" s="38">
        <v>730</v>
      </c>
      <c r="I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Row],[CONDIÇÃO]]="RECICLADO","HISTORICO",IF((G7+H7)&gt;(TODAY()),"NO PRAZO", "VENCIDO")))),"N.A.")</f>
        <v>HISTORICO</v>
      </c>
      <c r="J7" s="14">
        <f>NR35.TRAB.ALTURA[[#This Row],[TREINADO EM]]+NR35.TRAB.ALTURA[[#This Row],[VALIDADE]]</f>
        <v>45214</v>
      </c>
      <c r="K7">
        <v>8</v>
      </c>
      <c r="L7" t="s">
        <v>5</v>
      </c>
      <c r="M7" t="str">
        <f>VLOOKUP(NR35.TRAB.ALTURA[[#This Row],[NOME]],'CADASTRO'!A:K,6,0)</f>
        <v>ATIVO</v>
      </c>
    </row>
    <row r="8" spans="1:13">
      <c r="A8" t="s">
        <v>509</v>
      </c>
      <c r="B8" t="s">
        <v>513</v>
      </c>
      <c r="C8" t="s">
        <v>513</v>
      </c>
      <c r="D8" t="s">
        <v>566</v>
      </c>
      <c r="E8" t="s">
        <v>325</v>
      </c>
      <c r="F8" t="str">
        <f>VLOOKUP(NR35.TRAB.ALTURA[[#This Row],[NOME]],'CADASTRO'!A:K,5,0)</f>
        <v>TECNICO MECANICO III</v>
      </c>
      <c r="G8" s="7">
        <v>45231</v>
      </c>
      <c r="H8" s="38">
        <v>730</v>
      </c>
      <c r="I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Row],[CONDIÇÃO]]="RECICLADO","HISTORICO",IF((G8+H8)&gt;(TODAY()),"NO PRAZO", "VENCIDO")))),"N.A.")</f>
        <v>HISTORICO</v>
      </c>
      <c r="J8" s="14">
        <f>NR35.TRAB.ALTURA[[#This Row],[TREINADO EM]]+NR35.TRAB.ALTURA[[#This Row],[VALIDADE]]</f>
        <v>45961</v>
      </c>
      <c r="K8">
        <v>8</v>
      </c>
      <c r="L8" t="s">
        <v>5</v>
      </c>
      <c r="M8" t="str">
        <f>VLOOKUP(NR35.TRAB.ALTURA[[#This Row],[NOME]],'CADASTRO'!A:K,6,0)</f>
        <v>ATIVO</v>
      </c>
    </row>
    <row r="9" spans="1:13">
      <c r="A9" t="s">
        <v>509</v>
      </c>
      <c r="B9" t="s">
        <v>510</v>
      </c>
      <c r="C9" t="s">
        <v>511</v>
      </c>
      <c r="D9" t="s">
        <v>566</v>
      </c>
      <c r="E9" t="s">
        <v>325</v>
      </c>
      <c r="F9" t="str">
        <f>VLOOKUP(NR35.TRAB.ALTURA[[#This Row],[NOME]],'CADASTRO'!A:K,5,0)</f>
        <v>TECNICO MECANICO III</v>
      </c>
      <c r="G9" s="7">
        <v>45954</v>
      </c>
      <c r="H9" s="38">
        <v>730</v>
      </c>
      <c r="I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Row],[CONDIÇÃO]]="RECICLADO","HISTORICO",IF((G9+H9)&gt;(TODAY()),"NO PRAZO", "VENCIDO")))),"N.A.")</f>
        <v>NO PRAZO</v>
      </c>
      <c r="J9" s="14">
        <f>NR35.TRAB.ALTURA[[#This Row],[TREINADO EM]]+NR35.TRAB.ALTURA[[#This Row],[VALIDADE]]</f>
        <v>46684</v>
      </c>
      <c r="K9">
        <v>8</v>
      </c>
      <c r="L9" t="s">
        <v>3</v>
      </c>
      <c r="M9" t="str">
        <f>VLOOKUP(NR35.TRAB.ALTURA[[#This Row],[NOME]],'CADASTRO'!A:K,6,0)</f>
        <v>ATIVO</v>
      </c>
    </row>
    <row r="10" spans="1:13">
      <c r="A10" t="s">
        <v>509</v>
      </c>
      <c r="B10" t="s">
        <v>513</v>
      </c>
      <c r="C10" t="s">
        <v>513</v>
      </c>
      <c r="D10" t="s">
        <v>566</v>
      </c>
      <c r="E10" t="s">
        <v>343</v>
      </c>
      <c r="F10" t="str">
        <f>VLOOKUP(NR35.TRAB.ALTURA[[#This Row],[NOME]],'CADASTRO'!A:K,5,0)</f>
        <v>TECNICO MECANICO II</v>
      </c>
      <c r="G10" s="7">
        <v>44536</v>
      </c>
      <c r="H10" s="38">
        <v>730</v>
      </c>
      <c r="I1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Row],[CONDIÇÃO]]="RECICLADO","HISTORICO",IF((G10+H10)&gt;(TODAY()),"NO PRAZO", "VENCIDO")))),"N.A.")</f>
        <v>HISTORICO</v>
      </c>
      <c r="J10" s="14">
        <f>NR35.TRAB.ALTURA[[#This Row],[TREINADO EM]]+NR35.TRAB.ALTURA[[#This Row],[VALIDADE]]</f>
        <v>45266</v>
      </c>
      <c r="K10">
        <v>8</v>
      </c>
      <c r="L10" t="s">
        <v>5</v>
      </c>
      <c r="M10" t="str">
        <f>VLOOKUP(NR35.TRAB.ALTURA[[#This Row],[NOME]],'CADASTRO'!A:K,6,0)</f>
        <v>ATIVO</v>
      </c>
    </row>
    <row r="11" spans="1:13">
      <c r="A11" t="s">
        <v>509</v>
      </c>
      <c r="B11" t="s">
        <v>513</v>
      </c>
      <c r="C11" t="s">
        <v>515</v>
      </c>
      <c r="D11" t="s">
        <v>566</v>
      </c>
      <c r="E11" t="s">
        <v>343</v>
      </c>
      <c r="F11" t="str">
        <f>VLOOKUP(NR35.TRAB.ALTURA[[#This Row],[NOME]],'CADASTRO'!A:K,5,0)</f>
        <v>TECNICO MECANICO II</v>
      </c>
      <c r="G11" s="8">
        <v>45239</v>
      </c>
      <c r="H11" s="38">
        <v>730</v>
      </c>
      <c r="I1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Row],[CONDIÇÃO]]="RECICLADO","HISTORICO",IF((G11+H11)&gt;(TODAY()),"NO PRAZO", "VENCIDO")))),"N.A.")</f>
        <v>HISTORICO</v>
      </c>
      <c r="J11" s="14">
        <f>NR35.TRAB.ALTURA[[#This Row],[TREINADO EM]]+NR35.TRAB.ALTURA[[#This Row],[VALIDADE]]</f>
        <v>45969</v>
      </c>
      <c r="K11">
        <v>8</v>
      </c>
      <c r="L11" t="s">
        <v>5</v>
      </c>
      <c r="M11" t="str">
        <f>VLOOKUP(NR35.TRAB.ALTURA[[#This Row],[NOME]],'CADASTRO'!A:K,6,0)</f>
        <v>ATIVO</v>
      </c>
    </row>
    <row r="12" spans="1:13">
      <c r="A12" t="s">
        <v>509</v>
      </c>
      <c r="B12" t="s">
        <v>510</v>
      </c>
      <c r="C12" t="s">
        <v>511</v>
      </c>
      <c r="D12" t="s">
        <v>566</v>
      </c>
      <c r="E12" t="s">
        <v>343</v>
      </c>
      <c r="F12" t="str">
        <f>VLOOKUP(NR35.TRAB.ALTURA[[#This Row],[NOME]],'CADASTRO'!A:K,5,0)</f>
        <v>TECNICO MECANICO II</v>
      </c>
      <c r="G12" s="8">
        <v>45954</v>
      </c>
      <c r="H12" s="38">
        <v>730</v>
      </c>
      <c r="I1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Row],[CONDIÇÃO]]="RECICLADO","HISTORICO",IF((G12+H12)&gt;(TODAY()),"NO PRAZO", "VENCIDO")))),"N.A.")</f>
        <v>NO PRAZO</v>
      </c>
      <c r="J12" s="14">
        <f>NR35.TRAB.ALTURA[[#This Row],[TREINADO EM]]+NR35.TRAB.ALTURA[[#This Row],[VALIDADE]]</f>
        <v>46684</v>
      </c>
      <c r="K12">
        <v>8</v>
      </c>
      <c r="L12" t="s">
        <v>3</v>
      </c>
      <c r="M12" t="str">
        <f>VLOOKUP(NR35.TRAB.ALTURA[[#This Row],[NOME]],'CADASTRO'!A:K,6,0)</f>
        <v>ATIVO</v>
      </c>
    </row>
    <row r="13" spans="1:13">
      <c r="A13" t="s">
        <v>509</v>
      </c>
      <c r="B13" t="s">
        <v>510</v>
      </c>
      <c r="C13" t="s">
        <v>511</v>
      </c>
      <c r="D13" t="s">
        <v>566</v>
      </c>
      <c r="E13" t="s">
        <v>487</v>
      </c>
      <c r="F13" t="str">
        <f>VLOOKUP(NR35.TRAB.ALTURA[[#This Row],[NOME]],'CADASTRO'!A:K,5,0)</f>
        <v>TECNICO ELETRONICO II</v>
      </c>
      <c r="G13" s="8">
        <v>46248</v>
      </c>
      <c r="H13" s="38">
        <v>730</v>
      </c>
      <c r="I1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Row],[CONDIÇÃO]]="RECICLADO","HISTORICO",IF((G13+H13)&gt;(TODAY()),"NO PRAZO", "VENCIDO")))),"N.A.")</f>
        <v>NO PRAZO</v>
      </c>
      <c r="J13" s="14">
        <f>NR35.TRAB.ALTURA[[#This Row],[TREINADO EM]]+NR35.TRAB.ALTURA[[#This Row],[VALIDADE]]</f>
        <v>46978</v>
      </c>
      <c r="K13">
        <v>8</v>
      </c>
      <c r="L13" t="s">
        <v>3</v>
      </c>
      <c r="M13" t="str">
        <f>VLOOKUP(NR35.TRAB.ALTURA[[#This Row],[NOME]],'CADASTRO'!A:K,6,0)</f>
        <v>ATIVO</v>
      </c>
    </row>
    <row r="14" spans="1:13">
      <c r="A14" t="s">
        <v>509</v>
      </c>
      <c r="B14" t="s">
        <v>513</v>
      </c>
      <c r="C14" t="s">
        <v>513</v>
      </c>
      <c r="D14" t="s">
        <v>566</v>
      </c>
      <c r="E14" t="s">
        <v>345</v>
      </c>
      <c r="F14" t="str">
        <f>VLOOKUP(NR35.TRAB.ALTURA[[#This Row],[NOME]],'CADASTRO'!A:K,5,0)</f>
        <v>OPERADOR INDUSTRIAL II</v>
      </c>
      <c r="G14" s="8">
        <v>44748</v>
      </c>
      <c r="H14" s="38">
        <v>730</v>
      </c>
      <c r="I1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Row],[CONDIÇÃO]]="RECICLADO","HISTORICO",IF((G14+H14)&gt;(TODAY()),"NO PRAZO", "VENCIDO")))),"N.A.")</f>
        <v>HISTORICO</v>
      </c>
      <c r="J14" s="14">
        <f>NR35.TRAB.ALTURA[[#This Row],[TREINADO EM]]+NR35.TRAB.ALTURA[[#This Row],[VALIDADE]]</f>
        <v>45478</v>
      </c>
      <c r="K14">
        <v>8</v>
      </c>
      <c r="L14" t="s">
        <v>5</v>
      </c>
      <c r="M14" t="str">
        <f>VLOOKUP(NR35.TRAB.ALTURA[[#This Row],[NOME]],'CADASTRO'!A:K,6,0)</f>
        <v>ATIVO</v>
      </c>
    </row>
    <row r="15" spans="1:13">
      <c r="A15" t="s">
        <v>509</v>
      </c>
      <c r="B15" t="s">
        <v>510</v>
      </c>
      <c r="C15" t="s">
        <v>511</v>
      </c>
      <c r="D15" t="s">
        <v>566</v>
      </c>
      <c r="E15" t="s">
        <v>345</v>
      </c>
      <c r="F15" t="str">
        <f>VLOOKUP(NR35.TRAB.ALTURA[[#This Row],[NOME]],'CADASTRO'!A:K,5,0)</f>
        <v>OPERADOR INDUSTRIAL II</v>
      </c>
      <c r="G15" s="8">
        <v>45497</v>
      </c>
      <c r="H15" s="38">
        <v>730</v>
      </c>
      <c r="I1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Row],[CONDIÇÃO]]="RECICLADO","HISTORICO",IF((G15+H15)&gt;(TODAY()),"NO PRAZO", "VENCIDO")))),"N.A.")</f>
        <v>HISTORICO</v>
      </c>
      <c r="J15" s="14">
        <f>NR35.TRAB.ALTURA[[#This Row],[TREINADO EM]]+NR35.TRAB.ALTURA[[#This Row],[VALIDADE]]</f>
        <v>46227</v>
      </c>
      <c r="K15">
        <v>8</v>
      </c>
      <c r="L15" t="s">
        <v>5</v>
      </c>
      <c r="M15" t="str">
        <f>VLOOKUP(NR35.TRAB.ALTURA[[#This Row],[NOME]],'CADASTRO'!A:K,6,0)</f>
        <v>ATIVO</v>
      </c>
    </row>
    <row r="16" spans="1:13">
      <c r="A16" t="s">
        <v>516</v>
      </c>
      <c r="B16" t="s">
        <v>517</v>
      </c>
      <c r="C16" t="s">
        <v>517</v>
      </c>
      <c r="D16" t="s">
        <v>566</v>
      </c>
      <c r="E16" t="s">
        <v>199</v>
      </c>
      <c r="F16" t="str">
        <f>VLOOKUP(NR35.TRAB.ALTURA[[#This Row],[NOME]],'CADASTRO'!A:K,5,0)</f>
        <v>TECNICO ELETRONICO II</v>
      </c>
      <c r="G16" s="8">
        <v>43927</v>
      </c>
      <c r="H16" s="38">
        <v>730</v>
      </c>
      <c r="I1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Row],[CONDIÇÃO]]="RECICLADO","HISTORICO",IF((G16+H16)&gt;(TODAY()),"NO PRAZO", "VENCIDO")))),"N.A.")</f>
        <v>N.A.</v>
      </c>
      <c r="J16" s="14">
        <f>NR35.TRAB.ALTURA[[#This Row],[TREINADO EM]]+NR35.TRAB.ALTURA[[#This Row],[VALIDADE]]</f>
        <v>44657</v>
      </c>
      <c r="K16">
        <v>8</v>
      </c>
      <c r="L16" t="s">
        <v>5</v>
      </c>
      <c r="M16" t="str">
        <f>VLOOKUP(NR35.TRAB.ALTURA[[#This Row],[NOME]],'CADASTRO'!A:K,6,0)</f>
        <v>DESLIGADO</v>
      </c>
    </row>
    <row r="17" spans="1:13">
      <c r="A17" t="s">
        <v>509</v>
      </c>
      <c r="B17" t="s">
        <v>513</v>
      </c>
      <c r="C17" t="s">
        <v>513</v>
      </c>
      <c r="D17" t="s">
        <v>566</v>
      </c>
      <c r="E17" t="s">
        <v>199</v>
      </c>
      <c r="F17" t="str">
        <f>VLOOKUP(NR35.TRAB.ALTURA[[#This Row],[NOME]],'CADASTRO'!A:K,5,0)</f>
        <v>TECNICO ELETRONICO II</v>
      </c>
      <c r="G17" s="8">
        <v>44651</v>
      </c>
      <c r="H17" s="38">
        <v>730</v>
      </c>
      <c r="I1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Row],[CONDIÇÃO]]="RECICLADO","HISTORICO",IF((G17+H17)&gt;(TODAY()),"NO PRAZO", "VENCIDO")))),"N.A.")</f>
        <v>N.A.</v>
      </c>
      <c r="J17" s="14">
        <f>NR35.TRAB.ALTURA[[#This Row],[TREINADO EM]]+NR35.TRAB.ALTURA[[#This Row],[VALIDADE]]</f>
        <v>45381</v>
      </c>
      <c r="K17">
        <v>8</v>
      </c>
      <c r="L17" t="s">
        <v>5</v>
      </c>
      <c r="M17" t="str">
        <f>VLOOKUP(NR35.TRAB.ALTURA[[#This Row],[NOME]],'CADASTRO'!A:K,6,0)</f>
        <v>DESLIGADO</v>
      </c>
    </row>
    <row r="18" spans="1:13">
      <c r="A18" t="s">
        <v>509</v>
      </c>
      <c r="B18" t="s">
        <v>510</v>
      </c>
      <c r="C18" t="s">
        <v>511</v>
      </c>
      <c r="D18" t="s">
        <v>566</v>
      </c>
      <c r="E18" t="s">
        <v>199</v>
      </c>
      <c r="F18" t="str">
        <f>VLOOKUP(NR35.TRAB.ALTURA[[#This Row],[NOME]],'CADASTRO'!A:K,5,0)</f>
        <v>TECNICO ELETRONICO II</v>
      </c>
      <c r="G18" s="8">
        <v>45386</v>
      </c>
      <c r="H18" s="38">
        <v>730</v>
      </c>
      <c r="I1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Row],[CONDIÇÃO]]="RECICLADO","HISTORICO",IF((G18+H18)&gt;(TODAY()),"NO PRAZO", "VENCIDO")))),"N.A.")</f>
        <v>N.A.</v>
      </c>
      <c r="J18" s="14">
        <f>NR35.TRAB.ALTURA[[#This Row],[TREINADO EM]]+NR35.TRAB.ALTURA[[#This Row],[VALIDADE]]</f>
        <v>46116</v>
      </c>
      <c r="K18">
        <v>8</v>
      </c>
      <c r="L18" t="s">
        <v>3</v>
      </c>
      <c r="M18" t="str">
        <f>VLOOKUP(NR35.TRAB.ALTURA[[#This Row],[NOME]],'CADASTRO'!A:K,6,0)</f>
        <v>DESLIGADO</v>
      </c>
    </row>
    <row r="19" spans="1:13">
      <c r="A19" t="s">
        <v>516</v>
      </c>
      <c r="B19" t="s">
        <v>517</v>
      </c>
      <c r="C19" t="s">
        <v>517</v>
      </c>
      <c r="D19" t="s">
        <v>566</v>
      </c>
      <c r="E19" t="s">
        <v>344</v>
      </c>
      <c r="F19" t="str">
        <f>VLOOKUP(NR35.TRAB.ALTURA[[#This Row],[NOME]],'CADASTRO'!A:K,5,0)</f>
        <v>TECNICO MECANICO II</v>
      </c>
      <c r="G19" s="8">
        <v>43927</v>
      </c>
      <c r="H19" s="38">
        <v>730</v>
      </c>
      <c r="I1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Row],[CONDIÇÃO]]="RECICLADO","HISTORICO",IF((G19+H19)&gt;(TODAY()),"NO PRAZO", "VENCIDO")))),"N.A.")</f>
        <v>HISTORICO</v>
      </c>
      <c r="J19" s="14">
        <f>NR35.TRAB.ALTURA[[#This Row],[TREINADO EM]]+NR35.TRAB.ALTURA[[#This Row],[VALIDADE]]</f>
        <v>44657</v>
      </c>
      <c r="K19">
        <v>8</v>
      </c>
      <c r="L19" t="s">
        <v>5</v>
      </c>
      <c r="M19" t="str">
        <f>VLOOKUP(NR35.TRAB.ALTURA[[#This Row],[NOME]],'CADASTRO'!A:K,6,0)</f>
        <v>ATIVO</v>
      </c>
    </row>
    <row r="20" spans="1:13">
      <c r="A20" t="s">
        <v>509</v>
      </c>
      <c r="B20" t="s">
        <v>513</v>
      </c>
      <c r="C20" t="s">
        <v>513</v>
      </c>
      <c r="D20" t="s">
        <v>566</v>
      </c>
      <c r="E20" t="s">
        <v>344</v>
      </c>
      <c r="F20" t="str">
        <f>VLOOKUP(NR35.TRAB.ALTURA[[#This Row],[NOME]],'CADASTRO'!A:K,5,0)</f>
        <v>TECNICO MECANICO II</v>
      </c>
      <c r="G20" s="8">
        <v>44651</v>
      </c>
      <c r="H20" s="38">
        <v>730</v>
      </c>
      <c r="I2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Row],[CONDIÇÃO]]="RECICLADO","HISTORICO",IF((G20+H20)&gt;(TODAY()),"NO PRAZO", "VENCIDO")))),"N.A.")</f>
        <v>HISTORICO</v>
      </c>
      <c r="J20" s="14">
        <f>NR35.TRAB.ALTURA[[#This Row],[TREINADO EM]]+NR35.TRAB.ALTURA[[#This Row],[VALIDADE]]</f>
        <v>45381</v>
      </c>
      <c r="K20">
        <v>8</v>
      </c>
      <c r="L20" t="s">
        <v>5</v>
      </c>
      <c r="M20" t="str">
        <f>VLOOKUP(NR35.TRAB.ALTURA[[#This Row],[NOME]],'CADASTRO'!A:K,6,0)</f>
        <v>ATIVO</v>
      </c>
    </row>
    <row r="21" spans="1:13">
      <c r="A21" t="s">
        <v>509</v>
      </c>
      <c r="B21" t="s">
        <v>510</v>
      </c>
      <c r="C21" t="s">
        <v>511</v>
      </c>
      <c r="D21" t="s">
        <v>566</v>
      </c>
      <c r="E21" t="s">
        <v>344</v>
      </c>
      <c r="F21" t="str">
        <f>VLOOKUP(NR35.TRAB.ALTURA[[#This Row],[NOME]],'CADASTRO'!A:K,5,0)</f>
        <v>TECNICO MECANICO II</v>
      </c>
      <c r="G21" s="8">
        <v>45386</v>
      </c>
      <c r="H21" s="38">
        <v>730</v>
      </c>
      <c r="I2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Row],[CONDIÇÃO]]="RECICLADO","HISTORICO",IF((G21+H21)&gt;(TODAY()),"NO PRAZO", "VENCIDO")))),"N.A.")</f>
        <v>HISTORICO</v>
      </c>
      <c r="J21" s="14">
        <f>NR35.TRAB.ALTURA[[#This Row],[TREINADO EM]]+NR35.TRAB.ALTURA[[#This Row],[VALIDADE]]</f>
        <v>46116</v>
      </c>
      <c r="K21">
        <v>8</v>
      </c>
      <c r="L21" t="s">
        <v>5</v>
      </c>
      <c r="M21" t="str">
        <f>VLOOKUP(NR35.TRAB.ALTURA[[#This Row],[NOME]],'CADASTRO'!A:K,6,0)</f>
        <v>ATIVO</v>
      </c>
    </row>
    <row r="22" spans="1:13">
      <c r="A22" t="s">
        <v>509</v>
      </c>
      <c r="B22" t="s">
        <v>510</v>
      </c>
      <c r="C22" t="s">
        <v>511</v>
      </c>
      <c r="D22" t="s">
        <v>566</v>
      </c>
      <c r="E22" t="s">
        <v>344</v>
      </c>
      <c r="F22" t="str">
        <f>VLOOKUP(NR35.TRAB.ALTURA[[#This Row],[NOME]],'CADASTRO'!A:K,5,0)</f>
        <v>TECNICO MECANICO II</v>
      </c>
      <c r="G22" s="8">
        <v>46087</v>
      </c>
      <c r="H22" s="38">
        <v>730</v>
      </c>
      <c r="I2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Row],[CONDIÇÃO]]="RECICLADO","HISTORICO",IF((G22+H22)&gt;(TODAY()),"NO PRAZO", "VENCIDO")))),"N.A.")</f>
        <v>NO PRAZO</v>
      </c>
      <c r="J22" s="14">
        <f>NR35.TRAB.ALTURA[[#This Row],[TREINADO EM]]+NR35.TRAB.ALTURA[[#This Row],[VALIDADE]]</f>
        <v>46817</v>
      </c>
      <c r="K22">
        <v>8</v>
      </c>
      <c r="L22" t="s">
        <v>3</v>
      </c>
      <c r="M22" t="str">
        <f>VLOOKUP(NR35.TRAB.ALTURA[[#This Row],[NOME]],'CADASTRO'!A:K,6,0)</f>
        <v>ATIVO</v>
      </c>
    </row>
    <row r="23" spans="1:13">
      <c r="A23" t="s">
        <v>509</v>
      </c>
      <c r="B23" t="s">
        <v>510</v>
      </c>
      <c r="C23" t="s">
        <v>511</v>
      </c>
      <c r="D23" t="s">
        <v>566</v>
      </c>
      <c r="E23" t="s">
        <v>204</v>
      </c>
      <c r="F23" t="str">
        <f>VLOOKUP(NR35.TRAB.ALTURA[[#This Row],[NOME]],'CADASTRO'!A:K,5,0)</f>
        <v>AUXILIAR INDUSTRIAL</v>
      </c>
      <c r="G23" s="8">
        <v>45938</v>
      </c>
      <c r="H23" s="38">
        <v>730</v>
      </c>
      <c r="I2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Row],[CONDIÇÃO]]="RECICLADO","HISTORICO",IF((G23+H23)&gt;(TODAY()),"NO PRAZO", "VENCIDO")))),"N.A.")</f>
        <v>N.A.</v>
      </c>
      <c r="J23" s="14">
        <f>NR35.TRAB.ALTURA[[#This Row],[TREINADO EM]]+NR35.TRAB.ALTURA[[#This Row],[VALIDADE]]</f>
        <v>46668</v>
      </c>
      <c r="K23">
        <v>8</v>
      </c>
      <c r="L23" t="s">
        <v>3</v>
      </c>
      <c r="M23" t="str">
        <f>VLOOKUP(NR35.TRAB.ALTURA[[#This Row],[NOME]],'CADASTRO'!A:K,6,0)</f>
        <v>DESLIGADO</v>
      </c>
    </row>
    <row r="24" spans="1:13">
      <c r="A24" t="s">
        <v>509</v>
      </c>
      <c r="B24" t="s">
        <v>510</v>
      </c>
      <c r="C24" t="s">
        <v>567</v>
      </c>
      <c r="D24" t="s">
        <v>566</v>
      </c>
      <c r="E24" t="s">
        <v>475</v>
      </c>
      <c r="F24" t="str">
        <f>VLOOKUP(NR35.TRAB.ALTURA[[#This Row],[NOME]],'CADASTRO'!A:K,5,0)</f>
        <v>OPERADOR INDUSTRIAL I</v>
      </c>
      <c r="G24" s="8">
        <v>45852</v>
      </c>
      <c r="H24" s="38">
        <v>730</v>
      </c>
      <c r="I2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Row],[CONDIÇÃO]]="RECICLADO","HISTORICO",IF((G24+H24)&gt;(TODAY()),"NO PRAZO", "VENCIDO")))),"N.A.")</f>
        <v>N.A.</v>
      </c>
      <c r="J24" s="14">
        <f>NR35.TRAB.ALTURA[[#This Row],[TREINADO EM]]+NR35.TRAB.ALTURA[[#This Row],[VALIDADE]]</f>
        <v>46582</v>
      </c>
      <c r="K24">
        <v>8</v>
      </c>
      <c r="L24" t="s">
        <v>3</v>
      </c>
      <c r="M24" t="str">
        <f>VLOOKUP(NR35.TRAB.ALTURA[[#This Row],[NOME]],'CADASTRO'!A:K,6,0)</f>
        <v>S-AFASTADO</v>
      </c>
    </row>
    <row r="25" spans="1:13">
      <c r="A25" t="s">
        <v>509</v>
      </c>
      <c r="B25" t="s">
        <v>513</v>
      </c>
      <c r="C25" t="s">
        <v>543</v>
      </c>
      <c r="D25" t="s">
        <v>566</v>
      </c>
      <c r="E25" t="s">
        <v>353</v>
      </c>
      <c r="F25" t="str">
        <f>VLOOKUP(NR35.TRAB.ALTURA[[#This Row],[NOME]],'CADASTRO'!A:K,5,0)</f>
        <v>Almoxarife</v>
      </c>
      <c r="G25" s="8">
        <v>45918</v>
      </c>
      <c r="H25" s="38">
        <v>730</v>
      </c>
      <c r="I2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Row],[CONDIÇÃO]]="RECICLADO","HISTORICO",IF((G25+H25)&gt;(TODAY()),"NO PRAZO", "VENCIDO")))),"N.A.")</f>
        <v>NO PRAZO</v>
      </c>
      <c r="J25" s="14">
        <f>NR35.TRAB.ALTURA[[#This Row],[TREINADO EM]]+NR35.TRAB.ALTURA[[#This Row],[VALIDADE]]</f>
        <v>46648</v>
      </c>
      <c r="K25">
        <v>8</v>
      </c>
      <c r="L25" t="s">
        <v>3</v>
      </c>
      <c r="M25" t="str">
        <f>VLOOKUP(NR35.TRAB.ALTURA[[#This Row],[NOME]],'CADASTRO'!A:K,6,0)</f>
        <v>ATIVO</v>
      </c>
    </row>
    <row r="26" spans="1:13">
      <c r="A26" t="s">
        <v>516</v>
      </c>
      <c r="B26" t="s">
        <v>517</v>
      </c>
      <c r="C26" t="s">
        <v>517</v>
      </c>
      <c r="D26" t="s">
        <v>566</v>
      </c>
      <c r="E26" t="s">
        <v>206</v>
      </c>
      <c r="F26" t="str">
        <f>VLOOKUP(NR35.TRAB.ALTURA[[#This Row],[NOME]],'CADASTRO'!A:K,5,0)</f>
        <v>OPERADOR INDUSTRIAL II</v>
      </c>
      <c r="G26" s="8">
        <v>44547</v>
      </c>
      <c r="H26" s="38">
        <v>730</v>
      </c>
      <c r="I2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Row],[CONDIÇÃO]]="RECICLADO","HISTORICO",IF((G26+H26)&gt;(TODAY()),"NO PRAZO", "VENCIDO")))),"N.A.")</f>
        <v>N.A.</v>
      </c>
      <c r="J26" s="14">
        <f>NR35.TRAB.ALTURA[[#This Row],[TREINADO EM]]+NR35.TRAB.ALTURA[[#This Row],[VALIDADE]]</f>
        <v>45277</v>
      </c>
      <c r="K26">
        <v>8</v>
      </c>
      <c r="L26" t="s">
        <v>3</v>
      </c>
      <c r="M26" t="str">
        <f>VLOOKUP(NR35.TRAB.ALTURA[[#This Row],[NOME]],'CADASTRO'!A:K,6,0)</f>
        <v>DESLIGADO</v>
      </c>
    </row>
    <row r="27" spans="1:13">
      <c r="A27" t="s">
        <v>509</v>
      </c>
      <c r="B27" t="s">
        <v>513</v>
      </c>
      <c r="C27" t="s">
        <v>513</v>
      </c>
      <c r="D27" t="s">
        <v>566</v>
      </c>
      <c r="E27" t="s">
        <v>482</v>
      </c>
      <c r="F27" t="str">
        <f>VLOOKUP(NR35.TRAB.ALTURA[[#This Row],[NOME]],'CADASTRO'!A:K,5,0)</f>
        <v>TECNICO MECANICO II</v>
      </c>
      <c r="G27" s="8">
        <v>44484</v>
      </c>
      <c r="H27" s="38">
        <v>730</v>
      </c>
      <c r="I2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Row],[CONDIÇÃO]]="RECICLADO","HISTORICO",IF((G27+H27)&gt;(TODAY()),"NO PRAZO", "VENCIDO")))),"N.A.")</f>
        <v>N.A.</v>
      </c>
      <c r="J27" s="14">
        <f>NR35.TRAB.ALTURA[[#This Row],[TREINADO EM]]+NR35.TRAB.ALTURA[[#This Row],[VALIDADE]]</f>
        <v>45214</v>
      </c>
      <c r="K27">
        <v>8</v>
      </c>
      <c r="L27" t="s">
        <v>5</v>
      </c>
      <c r="M27" t="str">
        <f>VLOOKUP(NR35.TRAB.ALTURA[[#This Row],[NOME]],'CADASTRO'!A:K,6,0)</f>
        <v>TRANSFERIDO</v>
      </c>
    </row>
    <row r="28" spans="1:13">
      <c r="A28" t="s">
        <v>516</v>
      </c>
      <c r="B28" t="s">
        <v>517</v>
      </c>
      <c r="C28" t="s">
        <v>517</v>
      </c>
      <c r="D28" t="s">
        <v>566</v>
      </c>
      <c r="E28" t="s">
        <v>482</v>
      </c>
      <c r="F28" t="str">
        <f>VLOOKUP(NR35.TRAB.ALTURA[[#This Row],[NOME]],'CADASTRO'!A:K,5,0)</f>
        <v>TECNICO MECANICO II</v>
      </c>
      <c r="G28" s="8">
        <v>45198</v>
      </c>
      <c r="H28" s="38">
        <v>730</v>
      </c>
      <c r="I2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Row],[CONDIÇÃO]]="RECICLADO","HISTORICO",IF((G28+H28)&gt;(TODAY()),"NO PRAZO", "VENCIDO")))),"N.A.")</f>
        <v>N.A.</v>
      </c>
      <c r="J28" s="14">
        <f>NR35.TRAB.ALTURA[[#This Row],[TREINADO EM]]+NR35.TRAB.ALTURA[[#This Row],[VALIDADE]]</f>
        <v>45928</v>
      </c>
      <c r="K28">
        <v>8</v>
      </c>
      <c r="L28" t="s">
        <v>5</v>
      </c>
      <c r="M28" t="str">
        <f>VLOOKUP(NR35.TRAB.ALTURA[[#This Row],[NOME]],'CADASTRO'!A:K,6,0)</f>
        <v>TRANSFERIDO</v>
      </c>
    </row>
    <row r="29" spans="1:13">
      <c r="A29" t="s">
        <v>509</v>
      </c>
      <c r="B29" t="s">
        <v>510</v>
      </c>
      <c r="C29" t="s">
        <v>511</v>
      </c>
      <c r="D29" t="s">
        <v>566</v>
      </c>
      <c r="E29" t="s">
        <v>482</v>
      </c>
      <c r="F29" t="str">
        <f>VLOOKUP(NR35.TRAB.ALTURA[[#This Row],[NOME]],'CADASTRO'!A:K,5,0)</f>
        <v>TECNICO MECANICO II</v>
      </c>
      <c r="G29" s="8">
        <v>45938</v>
      </c>
      <c r="H29" s="38">
        <v>730</v>
      </c>
      <c r="I2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Row],[CONDIÇÃO]]="RECICLADO","HISTORICO",IF((G29+H29)&gt;(TODAY()),"NO PRAZO", "VENCIDO")))),"N.A.")</f>
        <v>N.A.</v>
      </c>
      <c r="J29" s="14">
        <f>NR35.TRAB.ALTURA[[#This Row],[TREINADO EM]]+NR35.TRAB.ALTURA[[#This Row],[VALIDADE]]</f>
        <v>46668</v>
      </c>
      <c r="K29">
        <v>8</v>
      </c>
      <c r="L29" t="s">
        <v>3</v>
      </c>
      <c r="M29" t="str">
        <f>VLOOKUP(NR35.TRAB.ALTURA[[#This Row],[NOME]],'CADASTRO'!A:K,6,0)</f>
        <v>TRANSFERIDO</v>
      </c>
    </row>
    <row r="30" spans="1:13">
      <c r="A30" t="s">
        <v>516</v>
      </c>
      <c r="B30" t="s">
        <v>517</v>
      </c>
      <c r="C30" t="s">
        <v>517</v>
      </c>
      <c r="D30" t="s">
        <v>566</v>
      </c>
      <c r="E30" t="s">
        <v>351</v>
      </c>
      <c r="F30" t="str">
        <f>VLOOKUP(NR35.TRAB.ALTURA[[#This Row],[NOME]],'CADASTRO'!A:K,5,0)</f>
        <v>CONTROLADOR QUALIDADE</v>
      </c>
      <c r="G30" s="8">
        <v>44547</v>
      </c>
      <c r="H30" s="38">
        <v>730</v>
      </c>
      <c r="I3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Row],[CONDIÇÃO]]="RECICLADO","HISTORICO",IF((G30+H30)&gt;(TODAY()),"NO PRAZO", "VENCIDO")))),"N.A.")</f>
        <v>N.A.</v>
      </c>
      <c r="J30" s="14">
        <f>NR35.TRAB.ALTURA[[#This Row],[TREINADO EM]]+NR35.TRAB.ALTURA[[#This Row],[VALIDADE]]</f>
        <v>45277</v>
      </c>
      <c r="K30">
        <v>8</v>
      </c>
      <c r="L30" t="s">
        <v>1</v>
      </c>
      <c r="M30" t="str">
        <f>VLOOKUP(NR35.TRAB.ALTURA[[#This Row],[NOME]],'CADASTRO'!A:K,6,0)</f>
        <v>ATIVO</v>
      </c>
    </row>
    <row r="31" spans="1:13">
      <c r="A31" t="s">
        <v>509</v>
      </c>
      <c r="B31" t="s">
        <v>513</v>
      </c>
      <c r="C31" t="s">
        <v>513</v>
      </c>
      <c r="D31" t="s">
        <v>566</v>
      </c>
      <c r="E31" t="s">
        <v>354</v>
      </c>
      <c r="F31" t="str">
        <f>VLOOKUP(NR35.TRAB.ALTURA[[#This Row],[NOME]],'CADASTRO'!A:K,5,0)</f>
        <v>OPERADOR INDUSTRIAL I</v>
      </c>
      <c r="G31" s="8">
        <v>45268</v>
      </c>
      <c r="H31" s="38">
        <v>730</v>
      </c>
      <c r="I3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Row],[CONDIÇÃO]]="RECICLADO","HISTORICO",IF((G31+H31)&gt;(TODAY()),"NO PRAZO", "VENCIDO")))),"N.A.")</f>
        <v>HISTORICO</v>
      </c>
      <c r="J31" s="14">
        <f>NR35.TRAB.ALTURA[[#This Row],[TREINADO EM]]+NR35.TRAB.ALTURA[[#This Row],[VALIDADE]]</f>
        <v>45998</v>
      </c>
      <c r="K31">
        <v>8</v>
      </c>
      <c r="L31" t="s">
        <v>5</v>
      </c>
      <c r="M31" t="str">
        <f>VLOOKUP(NR35.TRAB.ALTURA[[#This Row],[NOME]],'CADASTRO'!A:K,6,0)</f>
        <v>ATIVO</v>
      </c>
    </row>
    <row r="32" spans="1:13">
      <c r="A32" t="s">
        <v>509</v>
      </c>
      <c r="B32" t="s">
        <v>510</v>
      </c>
      <c r="C32" t="s">
        <v>511</v>
      </c>
      <c r="D32" t="s">
        <v>566</v>
      </c>
      <c r="E32" t="s">
        <v>354</v>
      </c>
      <c r="F32" t="str">
        <f>VLOOKUP(NR35.TRAB.ALTURA[[#This Row],[NOME]],'CADASTRO'!A:K,5,0)</f>
        <v>OPERADOR INDUSTRIAL I</v>
      </c>
      <c r="G32" s="8">
        <v>45954</v>
      </c>
      <c r="H32" s="38">
        <v>730</v>
      </c>
      <c r="I3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Row],[CONDIÇÃO]]="RECICLADO","HISTORICO",IF((G32+H32)&gt;(TODAY()),"NO PRAZO", "VENCIDO")))),"N.A.")</f>
        <v>NO PRAZO</v>
      </c>
      <c r="J32" s="14">
        <f>NR35.TRAB.ALTURA[[#This Row],[TREINADO EM]]+NR35.TRAB.ALTURA[[#This Row],[VALIDADE]]</f>
        <v>46684</v>
      </c>
      <c r="K32">
        <v>8</v>
      </c>
      <c r="L32" t="s">
        <v>3</v>
      </c>
      <c r="M32" t="str">
        <f>VLOOKUP(NR35.TRAB.ALTURA[[#This Row],[NOME]],'CADASTRO'!A:K,6,0)</f>
        <v>ATIVO</v>
      </c>
    </row>
    <row r="33" spans="1:13">
      <c r="A33" t="s">
        <v>516</v>
      </c>
      <c r="B33" t="s">
        <v>517</v>
      </c>
      <c r="C33" t="s">
        <v>517</v>
      </c>
      <c r="D33" t="s">
        <v>566</v>
      </c>
      <c r="E33" t="s">
        <v>217</v>
      </c>
      <c r="F33" t="str">
        <f>VLOOKUP(NR35.TRAB.ALTURA[[#This Row],[NOME]],'CADASTRO'!A:K,5,0)</f>
        <v>OPERADOR INDUSTRIAL I</v>
      </c>
      <c r="G33" s="8">
        <v>44547</v>
      </c>
      <c r="H33" s="38">
        <v>730</v>
      </c>
      <c r="I3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Row],[CONDIÇÃO]]="RECICLADO","HISTORICO",IF((G33+H33)&gt;(TODAY()),"NO PRAZO", "VENCIDO")))),"N.A.")</f>
        <v>N.A.</v>
      </c>
      <c r="J33" s="14">
        <f>NR35.TRAB.ALTURA[[#This Row],[TREINADO EM]]+NR35.TRAB.ALTURA[[#This Row],[VALIDADE]]</f>
        <v>45277</v>
      </c>
      <c r="K33">
        <v>8</v>
      </c>
      <c r="L33" t="s">
        <v>3</v>
      </c>
      <c r="M33" t="str">
        <f>VLOOKUP(NR35.TRAB.ALTURA[[#This Row],[NOME]],'CADASTRO'!A:K,6,0)</f>
        <v>DESLIGADO</v>
      </c>
    </row>
    <row r="34" spans="1:13">
      <c r="A34" t="s">
        <v>516</v>
      </c>
      <c r="B34" t="s">
        <v>510</v>
      </c>
      <c r="C34" t="s">
        <v>511</v>
      </c>
      <c r="D34" t="s">
        <v>566</v>
      </c>
      <c r="E34" t="s">
        <v>218</v>
      </c>
      <c r="F34" t="str">
        <f>VLOOKUP(NR35.TRAB.ALTURA[[#This Row],[NOME]],'CADASTRO'!A:K,5,0)</f>
        <v>TECNICO MECANICO II</v>
      </c>
      <c r="G34" s="8">
        <v>45707</v>
      </c>
      <c r="H34" s="38">
        <v>730</v>
      </c>
      <c r="I3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Row],[CONDIÇÃO]]="RECICLADO","HISTORICO",IF((G34+H34)&gt;(TODAY()),"NO PRAZO", "VENCIDO")))),"N.A.")</f>
        <v>N.A.</v>
      </c>
      <c r="J34" s="14">
        <f>NR35.TRAB.ALTURA[[#This Row],[TREINADO EM]]+NR35.TRAB.ALTURA[[#This Row],[VALIDADE]]</f>
        <v>46437</v>
      </c>
      <c r="K34">
        <v>8</v>
      </c>
      <c r="L34" t="s">
        <v>3</v>
      </c>
      <c r="M34" t="str">
        <f>VLOOKUP(NR35.TRAB.ALTURA[[#This Row],[NOME]],'CADASTRO'!A:K,6,0)</f>
        <v>DESLIGADO</v>
      </c>
    </row>
    <row r="35" spans="1:13">
      <c r="A35" t="s">
        <v>509</v>
      </c>
      <c r="B35" t="s">
        <v>513</v>
      </c>
      <c r="C35" t="s">
        <v>513</v>
      </c>
      <c r="D35" t="s">
        <v>566</v>
      </c>
      <c r="E35" t="s">
        <v>219</v>
      </c>
      <c r="F35" t="str">
        <f>VLOOKUP(NR35.TRAB.ALTURA[[#This Row],[NOME]],'CADASTRO'!A:K,5,0)</f>
        <v>OPERADOR LOGISTICO II</v>
      </c>
      <c r="G35" s="8">
        <v>44748</v>
      </c>
      <c r="H35" s="38">
        <v>730</v>
      </c>
      <c r="I3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Row],[CONDIÇÃO]]="RECICLADO","HISTORICO",IF((G35+H35)&gt;(TODAY()),"NO PRAZO", "VENCIDO")))),"N.A.")</f>
        <v>N.A.</v>
      </c>
      <c r="J35" s="14">
        <f>NR35.TRAB.ALTURA[[#This Row],[TREINADO EM]]+NR35.TRAB.ALTURA[[#This Row],[VALIDADE]]</f>
        <v>45478</v>
      </c>
      <c r="K35">
        <v>8</v>
      </c>
      <c r="L35" t="s">
        <v>3</v>
      </c>
      <c r="M35" t="str">
        <f>VLOOKUP(NR35.TRAB.ALTURA[[#This Row],[NOME]],'CADASTRO'!A:K,6,0)</f>
        <v>DESLIGADO</v>
      </c>
    </row>
    <row r="36" spans="1:13">
      <c r="A36" t="s">
        <v>509</v>
      </c>
      <c r="B36" t="s">
        <v>510</v>
      </c>
      <c r="C36" t="s">
        <v>511</v>
      </c>
      <c r="D36" t="s">
        <v>566</v>
      </c>
      <c r="E36" t="s">
        <v>221</v>
      </c>
      <c r="F36" t="str">
        <f>VLOOKUP(NR35.TRAB.ALTURA[[#This Row],[NOME]],'CADASTRO'!A:K,5,0)</f>
        <v>AUXILIAR INDUSTRIAL</v>
      </c>
      <c r="G36" s="8">
        <v>46007</v>
      </c>
      <c r="H36" s="38">
        <v>730</v>
      </c>
      <c r="I3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Row],[CONDIÇÃO]]="RECICLADO","HISTORICO",IF((G36+H36)&gt;(TODAY()),"NO PRAZO", "VENCIDO")))),"N.A.")</f>
        <v>N.A.</v>
      </c>
      <c r="J36" s="14">
        <f>NR35.TRAB.ALTURA[[#This Row],[TREINADO EM]]+NR35.TRAB.ALTURA[[#This Row],[VALIDADE]]</f>
        <v>46737</v>
      </c>
      <c r="K36">
        <v>8</v>
      </c>
      <c r="L36" t="s">
        <v>3</v>
      </c>
      <c r="M36" t="str">
        <f>VLOOKUP(NR35.TRAB.ALTURA[[#This Row],[NOME]],'CADASTRO'!A:K,6,0)</f>
        <v>DESLIGADO</v>
      </c>
    </row>
    <row r="37" spans="1:13">
      <c r="A37" t="s">
        <v>516</v>
      </c>
      <c r="B37" t="s">
        <v>517</v>
      </c>
      <c r="C37" t="s">
        <v>517</v>
      </c>
      <c r="D37" t="s">
        <v>566</v>
      </c>
      <c r="E37" t="s">
        <v>358</v>
      </c>
      <c r="F37" t="str">
        <f>VLOOKUP(NR35.TRAB.ALTURA[[#This Row],[NOME]],'CADASTRO'!A:K,5,0)</f>
        <v>OPERADOR INDUSTRIAL II</v>
      </c>
      <c r="G37" s="8">
        <v>43927</v>
      </c>
      <c r="H37" s="38">
        <v>730</v>
      </c>
      <c r="I3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Row],[CONDIÇÃO]]="RECICLADO","HISTORICO",IF((G37+H37)&gt;(TODAY()),"NO PRAZO", "VENCIDO")))),"N.A.")</f>
        <v>N.A.</v>
      </c>
      <c r="J37" s="14">
        <f>NR35.TRAB.ALTURA[[#This Row],[TREINADO EM]]+NR35.TRAB.ALTURA[[#This Row],[VALIDADE]]</f>
        <v>44657</v>
      </c>
      <c r="K37">
        <v>8</v>
      </c>
      <c r="L37" t="s">
        <v>1</v>
      </c>
      <c r="M37" t="str">
        <f>VLOOKUP(NR35.TRAB.ALTURA[[#This Row],[NOME]],'CADASTRO'!A:K,6,0)</f>
        <v>ATIVO</v>
      </c>
    </row>
    <row r="38" spans="1:13">
      <c r="A38" t="s">
        <v>509</v>
      </c>
      <c r="B38" t="s">
        <v>513</v>
      </c>
      <c r="C38" t="s">
        <v>513</v>
      </c>
      <c r="D38" t="s">
        <v>566</v>
      </c>
      <c r="E38" t="s">
        <v>358</v>
      </c>
      <c r="F38" t="str">
        <f>VLOOKUP(NR35.TRAB.ALTURA[[#This Row],[NOME]],'CADASTRO'!A:K,5,0)</f>
        <v>OPERADOR INDUSTRIAL II</v>
      </c>
      <c r="G38" s="8">
        <v>44847</v>
      </c>
      <c r="H38" s="38">
        <v>730</v>
      </c>
      <c r="I3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Row],[CONDIÇÃO]]="RECICLADO","HISTORICO",IF((G38+H38)&gt;(TODAY()),"NO PRAZO", "VENCIDO")))),"N.A.")</f>
        <v>HISTORICO</v>
      </c>
      <c r="J38" s="14">
        <f>NR35.TRAB.ALTURA[[#This Row],[TREINADO EM]]+NR35.TRAB.ALTURA[[#This Row],[VALIDADE]]</f>
        <v>45577</v>
      </c>
      <c r="K38">
        <v>8</v>
      </c>
      <c r="L38" t="s">
        <v>5</v>
      </c>
      <c r="M38" t="str">
        <f>VLOOKUP(NR35.TRAB.ALTURA[[#This Row],[NOME]],'CADASTRO'!A:K,6,0)</f>
        <v>ATIVO</v>
      </c>
    </row>
    <row r="39" spans="1:13">
      <c r="A39" t="s">
        <v>509</v>
      </c>
      <c r="B39" t="s">
        <v>510</v>
      </c>
      <c r="C39" t="s">
        <v>511</v>
      </c>
      <c r="D39" t="s">
        <v>566</v>
      </c>
      <c r="E39" t="s">
        <v>358</v>
      </c>
      <c r="F39" t="str">
        <f>VLOOKUP(NR35.TRAB.ALTURA[[#This Row],[NOME]],'CADASTRO'!A:K,5,0)</f>
        <v>OPERADOR INDUSTRIAL II</v>
      </c>
      <c r="G39" s="8">
        <v>45593</v>
      </c>
      <c r="H39" s="38">
        <v>730</v>
      </c>
      <c r="I3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Row],[CONDIÇÃO]]="RECICLADO","HISTORICO",IF((G39+H39)&gt;(TODAY()),"NO PRAZO", "VENCIDO")))),"N.A.")</f>
        <v>HISTORICO</v>
      </c>
      <c r="J39" s="14">
        <f>NR35.TRAB.ALTURA[[#This Row],[TREINADO EM]]+NR35.TRAB.ALTURA[[#This Row],[VALIDADE]]</f>
        <v>46323</v>
      </c>
      <c r="K39">
        <v>8</v>
      </c>
      <c r="L39" t="s">
        <v>5</v>
      </c>
      <c r="M39" t="str">
        <f>VLOOKUP(NR35.TRAB.ALTURA[[#This Row],[NOME]],'CADASTRO'!A:K,6,0)</f>
        <v>ATIVO</v>
      </c>
    </row>
    <row r="40" spans="1:13">
      <c r="A40" t="s">
        <v>509</v>
      </c>
      <c r="B40" t="s">
        <v>510</v>
      </c>
      <c r="C40" t="s">
        <v>511</v>
      </c>
      <c r="D40" t="s">
        <v>566</v>
      </c>
      <c r="E40" t="s">
        <v>358</v>
      </c>
      <c r="F40" t="str">
        <f>VLOOKUP(NR35.TRAB.ALTURA[[#This Row],[NOME]],'CADASTRO'!A:K,5,0)</f>
        <v>OPERADOR INDUSTRIAL II</v>
      </c>
      <c r="G40" s="8">
        <v>46316</v>
      </c>
      <c r="H40" s="38">
        <v>730</v>
      </c>
      <c r="I4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Row],[CONDIÇÃO]]="RECICLADO","HISTORICO",IF((G40+H40)&gt;(TODAY()),"NO PRAZO", "VENCIDO")))),"N.A.")</f>
        <v>NO PRAZO</v>
      </c>
      <c r="J40" s="14">
        <f>NR35.TRAB.ALTURA[[#This Row],[TREINADO EM]]+NR35.TRAB.ALTURA[[#This Row],[VALIDADE]]</f>
        <v>47046</v>
      </c>
      <c r="K40">
        <v>8</v>
      </c>
      <c r="L40" t="s">
        <v>3</v>
      </c>
      <c r="M40" t="str">
        <f>VLOOKUP(NR35.TRAB.ALTURA[[#This Row],[NOME]],'CADASTRO'!A:K,6,0)</f>
        <v>ATIVO</v>
      </c>
    </row>
    <row r="41" spans="1:13">
      <c r="A41" t="s">
        <v>509</v>
      </c>
      <c r="B41" t="s">
        <v>513</v>
      </c>
      <c r="C41" t="s">
        <v>513</v>
      </c>
      <c r="D41" t="s">
        <v>566</v>
      </c>
      <c r="E41" t="s">
        <v>227</v>
      </c>
      <c r="F41" t="str">
        <f>VLOOKUP(NR35.TRAB.ALTURA[[#This Row],[NOME]],'CADASTRO'!A:K,5,0)</f>
        <v>ANALISTA GESTAO QUALIDADE PL</v>
      </c>
      <c r="G41" s="8">
        <v>44748</v>
      </c>
      <c r="H41" s="38">
        <v>730</v>
      </c>
      <c r="I4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Row],[CONDIÇÃO]]="RECICLADO","HISTORICO",IF((G41+H41)&gt;(TODAY()),"NO PRAZO", "VENCIDO")))),"N.A.")</f>
        <v>N.A.</v>
      </c>
      <c r="J41" s="14">
        <f>NR35.TRAB.ALTURA[[#This Row],[TREINADO EM]]+NR35.TRAB.ALTURA[[#This Row],[VALIDADE]]</f>
        <v>45478</v>
      </c>
      <c r="K41">
        <v>8</v>
      </c>
      <c r="L41" t="s">
        <v>3</v>
      </c>
      <c r="M41" t="str">
        <f>VLOOKUP(NR35.TRAB.ALTURA[[#This Row],[NOME]],'CADASTRO'!A:K,6,0)</f>
        <v>DESLIGADO</v>
      </c>
    </row>
    <row r="42" spans="1:13">
      <c r="A42" t="s">
        <v>509</v>
      </c>
      <c r="B42" t="s">
        <v>510</v>
      </c>
      <c r="C42" t="s">
        <v>511</v>
      </c>
      <c r="D42" t="s">
        <v>566</v>
      </c>
      <c r="E42" t="s">
        <v>357</v>
      </c>
      <c r="F42" t="str">
        <f>VLOOKUP(NR35.TRAB.ALTURA[[#This Row],[NOME]],'CADASTRO'!A:K,5,0)</f>
        <v>OPERADOR INDUSTRIAL II</v>
      </c>
      <c r="G42" s="8">
        <v>46295</v>
      </c>
      <c r="H42" s="38">
        <v>730</v>
      </c>
      <c r="I4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Row],[CONDIÇÃO]]="RECICLADO","HISTORICO",IF((G42+H42)&gt;(TODAY()),"NO PRAZO", "VENCIDO")))),"N.A.")</f>
        <v>NO PRAZO</v>
      </c>
      <c r="J42" s="14">
        <f>NR35.TRAB.ALTURA[[#This Row],[TREINADO EM]]+NR35.TRAB.ALTURA[[#This Row],[VALIDADE]]</f>
        <v>47025</v>
      </c>
      <c r="K42">
        <v>8</v>
      </c>
      <c r="L42" t="s">
        <v>3</v>
      </c>
      <c r="M42" t="str">
        <f>VLOOKUP(NR35.TRAB.ALTURA[[#This Row],[NOME]],'CADASTRO'!A:K,6,0)</f>
        <v>ATIVO</v>
      </c>
    </row>
    <row r="43" spans="1:13">
      <c r="A43" t="s">
        <v>509</v>
      </c>
      <c r="B43" t="s">
        <v>513</v>
      </c>
      <c r="C43" t="s">
        <v>513</v>
      </c>
      <c r="D43" t="s">
        <v>566</v>
      </c>
      <c r="E43" t="s">
        <v>230</v>
      </c>
      <c r="F43" t="str">
        <f>VLOOKUP(NR35.TRAB.ALTURA[[#This Row],[NOME]],'CADASTRO'!A:K,5,0)</f>
        <v>OPERADOR INDUSTRIAL I</v>
      </c>
      <c r="G43" s="8">
        <v>44536</v>
      </c>
      <c r="H43" s="38">
        <v>730</v>
      </c>
      <c r="I4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Row],[CONDIÇÃO]]="RECICLADO","HISTORICO",IF((G43+H43)&gt;(TODAY()),"NO PRAZO", "VENCIDO")))),"N.A.")</f>
        <v>N.A.</v>
      </c>
      <c r="J43" s="14">
        <f>NR35.TRAB.ALTURA[[#This Row],[TREINADO EM]]+NR35.TRAB.ALTURA[[#This Row],[VALIDADE]]</f>
        <v>45266</v>
      </c>
      <c r="K43">
        <v>8</v>
      </c>
      <c r="L43" t="s">
        <v>3</v>
      </c>
      <c r="M43" t="str">
        <f>VLOOKUP(NR35.TRAB.ALTURA[[#This Row],[NOME]],'CADASTRO'!A:K,6,0)</f>
        <v>DESLIGADO</v>
      </c>
    </row>
    <row r="44" spans="1:13">
      <c r="A44" t="s">
        <v>509</v>
      </c>
      <c r="B44" t="s">
        <v>513</v>
      </c>
      <c r="C44" t="s">
        <v>513</v>
      </c>
      <c r="D44" t="s">
        <v>566</v>
      </c>
      <c r="E44" t="s">
        <v>320</v>
      </c>
      <c r="F44" t="str">
        <f>VLOOKUP(NR35.TRAB.ALTURA[[#This Row],[NOME]],'CADASTRO'!A:K,5,0)</f>
        <v>CONTROLADOR QUALIDADE</v>
      </c>
      <c r="G44" s="8">
        <v>44342</v>
      </c>
      <c r="H44" s="38">
        <v>730</v>
      </c>
      <c r="I4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Row],[CONDIÇÃO]]="RECICLADO","HISTORICO",IF((G44+H44)&gt;(TODAY()),"NO PRAZO", "VENCIDO")))),"N.A.")</f>
        <v>N.A.</v>
      </c>
      <c r="J44" s="14">
        <f>NR35.TRAB.ALTURA[[#This Row],[TREINADO EM]]+NR35.TRAB.ALTURA[[#This Row],[VALIDADE]]</f>
        <v>45072</v>
      </c>
      <c r="K44">
        <v>8</v>
      </c>
      <c r="L44" t="s">
        <v>1</v>
      </c>
      <c r="M44" t="str">
        <f>VLOOKUP(NR35.TRAB.ALTURA[[#This Row],[NOME]],'CADASTRO'!A:K,6,0)</f>
        <v>ATIVO</v>
      </c>
    </row>
    <row r="45" spans="1:13">
      <c r="A45" t="s">
        <v>516</v>
      </c>
      <c r="B45" t="s">
        <v>517</v>
      </c>
      <c r="C45" t="s">
        <v>517</v>
      </c>
      <c r="D45" t="s">
        <v>566</v>
      </c>
      <c r="E45" t="s">
        <v>231</v>
      </c>
      <c r="F45" t="str">
        <f>VLOOKUP(NR35.TRAB.ALTURA[[#This Row],[NOME]],'CADASTRO'!A:K,5,0)</f>
        <v>OPERADOR INDUSTRIAL I</v>
      </c>
      <c r="G45" s="8">
        <v>43927</v>
      </c>
      <c r="H45" s="38">
        <v>730</v>
      </c>
      <c r="I4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Row],[CONDIÇÃO]]="RECICLADO","HISTORICO",IF((G45+H45)&gt;(TODAY()),"NO PRAZO", "VENCIDO")))),"N.A.")</f>
        <v>N.A.</v>
      </c>
      <c r="J45" s="14">
        <f>NR35.TRAB.ALTURA[[#This Row],[TREINADO EM]]+NR35.TRAB.ALTURA[[#This Row],[VALIDADE]]</f>
        <v>44657</v>
      </c>
      <c r="K45">
        <v>8</v>
      </c>
      <c r="L45" t="s">
        <v>1</v>
      </c>
      <c r="M45" t="str">
        <f>VLOOKUP(NR35.TRAB.ALTURA[[#This Row],[NOME]],'CADASTRO'!A:K,6,0)</f>
        <v>DESLIGADO</v>
      </c>
    </row>
    <row r="46" spans="1:13">
      <c r="A46" t="s">
        <v>509</v>
      </c>
      <c r="B46" t="s">
        <v>510</v>
      </c>
      <c r="C46" t="s">
        <v>511</v>
      </c>
      <c r="D46" t="s">
        <v>566</v>
      </c>
      <c r="E46" t="s">
        <v>456</v>
      </c>
      <c r="F46" t="str">
        <f>VLOOKUP(NR35.TRAB.ALTURA[[#This Row],[NOME]],'CADASTRO'!A:K,5,0)</f>
        <v>OPERADOR INDUSTRIAL I</v>
      </c>
      <c r="G46" s="8">
        <v>46248</v>
      </c>
      <c r="H46" s="38">
        <v>730</v>
      </c>
      <c r="I4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Row],[CONDIÇÃO]]="RECICLADO","HISTORICO",IF((G46+H46)&gt;(TODAY()),"NO PRAZO", "VENCIDO")))),"N.A.")</f>
        <v>NO PRAZO</v>
      </c>
      <c r="J46" s="14">
        <f>NR35.TRAB.ALTURA[[#This Row],[TREINADO EM]]+NR35.TRAB.ALTURA[[#This Row],[VALIDADE]]</f>
        <v>46978</v>
      </c>
      <c r="K46">
        <v>8</v>
      </c>
      <c r="L46" t="s">
        <v>3</v>
      </c>
      <c r="M46" t="str">
        <f>VLOOKUP(NR35.TRAB.ALTURA[[#This Row],[NOME]],'CADASTRO'!A:K,6,0)</f>
        <v>ATIVO</v>
      </c>
    </row>
    <row r="47" spans="1:13">
      <c r="A47" t="s">
        <v>509</v>
      </c>
      <c r="B47" t="s">
        <v>510</v>
      </c>
      <c r="C47" t="s">
        <v>511</v>
      </c>
      <c r="D47" t="s">
        <v>566</v>
      </c>
      <c r="E47" t="s">
        <v>233</v>
      </c>
      <c r="F47" t="str">
        <f>VLOOKUP(NR35.TRAB.ALTURA[[#This Row],[NOME]],'CADASTRO'!A:K,5,0)</f>
        <v>OPERADOR INDUSTRIAL II</v>
      </c>
      <c r="G47" s="8">
        <v>45434</v>
      </c>
      <c r="H47" s="38">
        <v>730</v>
      </c>
      <c r="I4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Row],[CONDIÇÃO]]="RECICLADO","HISTORICO",IF((G47+H47)&gt;(TODAY()),"NO PRAZO", "VENCIDO")))),"N.A.")</f>
        <v>N.A.</v>
      </c>
      <c r="J47" s="14">
        <f>NR35.TRAB.ALTURA[[#This Row],[TREINADO EM]]+NR35.TRAB.ALTURA[[#This Row],[VALIDADE]]</f>
        <v>46164</v>
      </c>
      <c r="K47">
        <v>8</v>
      </c>
      <c r="L47" t="s">
        <v>3</v>
      </c>
      <c r="M47" t="str">
        <f>VLOOKUP(NR35.TRAB.ALTURA[[#This Row],[NOME]],'CADASTRO'!A:K,6,0)</f>
        <v>DESLIGADO</v>
      </c>
    </row>
    <row r="48" spans="1:13">
      <c r="A48" t="s">
        <v>509</v>
      </c>
      <c r="B48" t="s">
        <v>513</v>
      </c>
      <c r="C48" t="s">
        <v>513</v>
      </c>
      <c r="D48" t="s">
        <v>566</v>
      </c>
      <c r="E48" t="s">
        <v>361</v>
      </c>
      <c r="F48" t="str">
        <f>VLOOKUP(NR35.TRAB.ALTURA[[#This Row],[NOME]],'CADASTRO'!A:K,5,0)</f>
        <v>TECNICO MECANICO II</v>
      </c>
      <c r="G48" s="8">
        <v>44342</v>
      </c>
      <c r="H48" s="38">
        <v>730</v>
      </c>
      <c r="I4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Row],[CONDIÇÃO]]="RECICLADO","HISTORICO",IF((G48+H48)&gt;(TODAY()),"NO PRAZO", "VENCIDO")))),"N.A.")</f>
        <v>HISTORICO</v>
      </c>
      <c r="J48" s="14">
        <f>NR35.TRAB.ALTURA[[#This Row],[TREINADO EM]]+NR35.TRAB.ALTURA[[#This Row],[VALIDADE]]</f>
        <v>45072</v>
      </c>
      <c r="K48">
        <v>8</v>
      </c>
      <c r="L48" t="s">
        <v>5</v>
      </c>
      <c r="M48" t="str">
        <f>VLOOKUP(NR35.TRAB.ALTURA[[#This Row],[NOME]],'CADASTRO'!A:K,6,0)</f>
        <v>ATIVO</v>
      </c>
    </row>
    <row r="49" spans="1:13">
      <c r="A49" t="s">
        <v>509</v>
      </c>
      <c r="B49" t="s">
        <v>513</v>
      </c>
      <c r="C49" t="s">
        <v>513</v>
      </c>
      <c r="D49" t="s">
        <v>566</v>
      </c>
      <c r="E49" t="s">
        <v>361</v>
      </c>
      <c r="F49" t="str">
        <f>VLOOKUP(NR35.TRAB.ALTURA[[#This Row],[NOME]],'CADASTRO'!A:K,5,0)</f>
        <v>TECNICO MECANICO II</v>
      </c>
      <c r="G49" s="8">
        <v>45016</v>
      </c>
      <c r="H49" s="38">
        <v>730</v>
      </c>
      <c r="I4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Row],[CONDIÇÃO]]="RECICLADO","HISTORICO",IF((G49+H49)&gt;(TODAY()),"NO PRAZO", "VENCIDO")))),"N.A.")</f>
        <v>HISTORICO</v>
      </c>
      <c r="J49" s="14">
        <f>NR35.TRAB.ALTURA[[#This Row],[TREINADO EM]]+NR35.TRAB.ALTURA[[#This Row],[VALIDADE]]</f>
        <v>45746</v>
      </c>
      <c r="K49">
        <v>8</v>
      </c>
      <c r="L49" t="s">
        <v>5</v>
      </c>
      <c r="M49" t="str">
        <f>VLOOKUP(NR35.TRAB.ALTURA[[#This Row],[NOME]],'CADASTRO'!A:K,6,0)</f>
        <v>ATIVO</v>
      </c>
    </row>
    <row r="50" spans="1:13">
      <c r="A50" t="s">
        <v>509</v>
      </c>
      <c r="B50" t="s">
        <v>510</v>
      </c>
      <c r="C50" t="s">
        <v>511</v>
      </c>
      <c r="D50" t="s">
        <v>566</v>
      </c>
      <c r="E50" t="s">
        <v>361</v>
      </c>
      <c r="F50" t="str">
        <f>VLOOKUP(NR35.TRAB.ALTURA[[#This Row],[NOME]],'CADASTRO'!A:K,5,0)</f>
        <v>TECNICO MECANICO II</v>
      </c>
      <c r="G50" s="8">
        <v>45808</v>
      </c>
      <c r="H50" s="38">
        <v>730</v>
      </c>
      <c r="I5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Row],[CONDIÇÃO]]="RECICLADO","HISTORICO",IF((G50+H50)&gt;(TODAY()),"NO PRAZO", "VENCIDO")))),"N.A.")</f>
        <v>NO PRAZO</v>
      </c>
      <c r="J50" s="14">
        <f>NR35.TRAB.ALTURA[[#This Row],[TREINADO EM]]+NR35.TRAB.ALTURA[[#This Row],[VALIDADE]]</f>
        <v>46538</v>
      </c>
      <c r="K50">
        <v>8</v>
      </c>
      <c r="L50" t="s">
        <v>3</v>
      </c>
      <c r="M50" t="str">
        <f>VLOOKUP(NR35.TRAB.ALTURA[[#This Row],[NOME]],'CADASTRO'!A:K,6,0)</f>
        <v>ATIVO</v>
      </c>
    </row>
    <row r="51" spans="1:13">
      <c r="A51" t="s">
        <v>509</v>
      </c>
      <c r="B51" t="s">
        <v>513</v>
      </c>
      <c r="C51" t="s">
        <v>513</v>
      </c>
      <c r="D51" t="s">
        <v>566</v>
      </c>
      <c r="E51" t="s">
        <v>362</v>
      </c>
      <c r="F51" t="str">
        <f>VLOOKUP(NR35.TRAB.ALTURA[[#This Row],[NOME]],'CADASTRO'!A:K,5,0)</f>
        <v>OPERADOR INDUSTRIAL III</v>
      </c>
      <c r="G51" s="8">
        <v>44342</v>
      </c>
      <c r="H51" s="38">
        <v>730</v>
      </c>
      <c r="I5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Row],[CONDIÇÃO]]="RECICLADO","HISTORICO",IF((G51+H51)&gt;(TODAY()),"NO PRAZO", "VENCIDO")))),"N.A.")</f>
        <v>HISTORICO</v>
      </c>
      <c r="J51" s="14">
        <f>NR35.TRAB.ALTURA[[#This Row],[TREINADO EM]]+NR35.TRAB.ALTURA[[#This Row],[VALIDADE]]</f>
        <v>45072</v>
      </c>
      <c r="K51">
        <v>8</v>
      </c>
      <c r="L51" t="s">
        <v>5</v>
      </c>
      <c r="M51" t="str">
        <f>VLOOKUP(NR35.TRAB.ALTURA[[#This Row],[NOME]],'CADASTRO'!A:K,6,0)</f>
        <v>ATIVO</v>
      </c>
    </row>
    <row r="52" spans="1:13">
      <c r="A52" t="s">
        <v>509</v>
      </c>
      <c r="B52" t="s">
        <v>513</v>
      </c>
      <c r="C52" t="s">
        <v>513</v>
      </c>
      <c r="D52" t="s">
        <v>566</v>
      </c>
      <c r="E52" t="s">
        <v>362</v>
      </c>
      <c r="F52" t="str">
        <f>VLOOKUP(NR35.TRAB.ALTURA[[#This Row],[NOME]],'CADASTRO'!A:K,5,0)</f>
        <v>OPERADOR INDUSTRIAL III</v>
      </c>
      <c r="G52" s="8">
        <v>45077</v>
      </c>
      <c r="H52" s="38">
        <v>730</v>
      </c>
      <c r="I5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Row],[CONDIÇÃO]]="RECICLADO","HISTORICO",IF((G52+H52)&gt;(TODAY()),"NO PRAZO", "VENCIDO")))),"N.A.")</f>
        <v>HISTORICO</v>
      </c>
      <c r="J52" s="14">
        <f>NR35.TRAB.ALTURA[[#This Row],[TREINADO EM]]+NR35.TRAB.ALTURA[[#This Row],[VALIDADE]]</f>
        <v>45807</v>
      </c>
      <c r="K52">
        <v>8</v>
      </c>
      <c r="L52" t="s">
        <v>5</v>
      </c>
      <c r="M52" t="str">
        <f>VLOOKUP(NR35.TRAB.ALTURA[[#This Row],[NOME]],'CADASTRO'!A:K,6,0)</f>
        <v>ATIVO</v>
      </c>
    </row>
    <row r="53" spans="1:13">
      <c r="A53" t="s">
        <v>509</v>
      </c>
      <c r="B53" t="s">
        <v>510</v>
      </c>
      <c r="C53" t="s">
        <v>511</v>
      </c>
      <c r="D53" t="s">
        <v>566</v>
      </c>
      <c r="E53" t="s">
        <v>362</v>
      </c>
      <c r="F53" t="str">
        <f>VLOOKUP(NR35.TRAB.ALTURA[[#This Row],[NOME]],'CADASTRO'!A:K,5,0)</f>
        <v>OPERADOR INDUSTRIAL III</v>
      </c>
      <c r="G53" s="8">
        <v>45434</v>
      </c>
      <c r="H53" s="38">
        <v>730</v>
      </c>
      <c r="I5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Row],[CONDIÇÃO]]="RECICLADO","HISTORICO",IF((G53+H53)&gt;(TODAY()),"NO PRAZO", "VENCIDO")))),"N.A.")</f>
        <v>HISTORICO</v>
      </c>
      <c r="J53" s="14">
        <f>NR35.TRAB.ALTURA[[#This Row],[TREINADO EM]]+NR35.TRAB.ALTURA[[#This Row],[VALIDADE]]</f>
        <v>46164</v>
      </c>
      <c r="K53">
        <v>8</v>
      </c>
      <c r="L53" t="s">
        <v>5</v>
      </c>
      <c r="M53" t="str">
        <f>VLOOKUP(NR35.TRAB.ALTURA[[#This Row],[NOME]],'CADASTRO'!A:K,6,0)</f>
        <v>ATIVO</v>
      </c>
    </row>
    <row r="54" spans="1:13">
      <c r="A54" t="s">
        <v>509</v>
      </c>
      <c r="B54" t="s">
        <v>510</v>
      </c>
      <c r="C54" t="s">
        <v>511</v>
      </c>
      <c r="D54" t="s">
        <v>566</v>
      </c>
      <c r="E54" t="s">
        <v>362</v>
      </c>
      <c r="F54" t="str">
        <f>VLOOKUP(NR35.TRAB.ALTURA[[#This Row],[NOME]],'CADASTRO'!A:K,5,0)</f>
        <v>OPERADOR INDUSTRIAL III</v>
      </c>
      <c r="G54" s="8">
        <v>46160</v>
      </c>
      <c r="H54" s="38">
        <v>730</v>
      </c>
      <c r="I5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Row],[CONDIÇÃO]]="RECICLADO","HISTORICO",IF((G54+H54)&gt;(TODAY()),"NO PRAZO", "VENCIDO")))),"N.A.")</f>
        <v>NO PRAZO</v>
      </c>
      <c r="J54" s="14">
        <f>NR35.TRAB.ALTURA[[#This Row],[TREINADO EM]]+NR35.TRAB.ALTURA[[#This Row],[VALIDADE]]</f>
        <v>46890</v>
      </c>
      <c r="K54">
        <v>8</v>
      </c>
      <c r="L54" t="s">
        <v>3</v>
      </c>
      <c r="M54" t="str">
        <f>VLOOKUP(NR35.TRAB.ALTURA[[#This Row],[NOME]],'CADASTRO'!A:K,6,0)</f>
        <v>ATIVO</v>
      </c>
    </row>
    <row r="55" spans="1:13">
      <c r="A55" t="s">
        <v>509</v>
      </c>
      <c r="B55" t="s">
        <v>510</v>
      </c>
      <c r="C55" t="s">
        <v>511</v>
      </c>
      <c r="D55" t="s">
        <v>566</v>
      </c>
      <c r="E55" t="s">
        <v>237</v>
      </c>
      <c r="F55" t="str">
        <f>VLOOKUP(NR35.TRAB.ALTURA[[#This Row],[NOME]],'CADASTRO'!A:K,5,0)</f>
        <v>AUXILIAR INDUSTRIAL</v>
      </c>
      <c r="G55" s="8">
        <v>46087</v>
      </c>
      <c r="H55" s="38">
        <v>730</v>
      </c>
      <c r="I5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Row],[CONDIÇÃO]]="RECICLADO","HISTORICO",IF((G55+H55)&gt;(TODAY()),"NO PRAZO", "VENCIDO")))),"N.A.")</f>
        <v>N.A.</v>
      </c>
      <c r="J55" s="14">
        <f>NR35.TRAB.ALTURA[[#This Row],[TREINADO EM]]+NR35.TRAB.ALTURA[[#This Row],[VALIDADE]]</f>
        <v>46817</v>
      </c>
      <c r="K55">
        <v>8</v>
      </c>
      <c r="L55" t="s">
        <v>3</v>
      </c>
      <c r="M55" t="str">
        <f>VLOOKUP(NR35.TRAB.ALTURA[[#This Row],[NOME]],'CADASTRO'!A:K,6,0)</f>
        <v>DESLIGADO</v>
      </c>
    </row>
    <row r="56" spans="1:13">
      <c r="A56" t="s">
        <v>509</v>
      </c>
      <c r="B56" t="s">
        <v>513</v>
      </c>
      <c r="C56" t="s">
        <v>513</v>
      </c>
      <c r="D56" t="s">
        <v>566</v>
      </c>
      <c r="E56" t="s">
        <v>363</v>
      </c>
      <c r="F56" t="str">
        <f>VLOOKUP(NR35.TRAB.ALTURA[[#This Row],[NOME]],'CADASTRO'!A:K,5,0)</f>
        <v>OPERADOR INDUSTRIAL III</v>
      </c>
      <c r="G56" s="8">
        <v>44484</v>
      </c>
      <c r="H56" s="38">
        <v>730</v>
      </c>
      <c r="I5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Row],[CONDIÇÃO]]="RECICLADO","HISTORICO",IF((G56+H56)&gt;(TODAY()),"NO PRAZO", "VENCIDO")))),"N.A.")</f>
        <v>HISTORICO</v>
      </c>
      <c r="J56" s="14">
        <f>NR35.TRAB.ALTURA[[#This Row],[TREINADO EM]]+NR35.TRAB.ALTURA[[#This Row],[VALIDADE]]</f>
        <v>45214</v>
      </c>
      <c r="K56">
        <v>8</v>
      </c>
      <c r="L56" t="s">
        <v>5</v>
      </c>
      <c r="M56" t="str">
        <f>VLOOKUP(NR35.TRAB.ALTURA[[#This Row],[NOME]],'CADASTRO'!A:K,6,0)</f>
        <v>ATIVO</v>
      </c>
    </row>
    <row r="57" spans="1:13">
      <c r="A57" t="s">
        <v>509</v>
      </c>
      <c r="B57" t="s">
        <v>513</v>
      </c>
      <c r="C57" t="s">
        <v>513</v>
      </c>
      <c r="D57" t="s">
        <v>566</v>
      </c>
      <c r="E57" t="s">
        <v>363</v>
      </c>
      <c r="F57" t="str">
        <f>VLOOKUP(NR35.TRAB.ALTURA[[#This Row],[NOME]],'CADASTRO'!A:K,5,0)</f>
        <v>OPERADOR INDUSTRIAL III</v>
      </c>
      <c r="G57" s="8">
        <v>45198</v>
      </c>
      <c r="H57" s="38">
        <v>730</v>
      </c>
      <c r="I5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Row],[CONDIÇÃO]]="RECICLADO","HISTORICO",IF((G57+H57)&gt;(TODAY()),"NO PRAZO", "VENCIDO")))),"N.A.")</f>
        <v>HISTORICO</v>
      </c>
      <c r="J57" s="14">
        <f>NR35.TRAB.ALTURA[[#This Row],[TREINADO EM]]+NR35.TRAB.ALTURA[[#This Row],[VALIDADE]]</f>
        <v>45928</v>
      </c>
      <c r="K57">
        <v>8</v>
      </c>
      <c r="L57" t="s">
        <v>5</v>
      </c>
      <c r="M57" t="str">
        <f>VLOOKUP(NR35.TRAB.ALTURA[[#This Row],[NOME]],'CADASTRO'!A:K,6,0)</f>
        <v>ATIVO</v>
      </c>
    </row>
    <row r="58" spans="1:13">
      <c r="A58" t="s">
        <v>509</v>
      </c>
      <c r="B58" t="s">
        <v>510</v>
      </c>
      <c r="C58" t="s">
        <v>511</v>
      </c>
      <c r="D58" t="s">
        <v>566</v>
      </c>
      <c r="E58" t="s">
        <v>363</v>
      </c>
      <c r="F58" t="str">
        <f>VLOOKUP(NR35.TRAB.ALTURA[[#This Row],[NOME]],'CADASTRO'!A:K,5,0)</f>
        <v>OPERADOR INDUSTRIAL III</v>
      </c>
      <c r="G58" s="8">
        <v>45938</v>
      </c>
      <c r="H58" s="38">
        <v>730</v>
      </c>
      <c r="I5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Row],[CONDIÇÃO]]="RECICLADO","HISTORICO",IF((G58+H58)&gt;(TODAY()),"NO PRAZO", "VENCIDO")))),"N.A.")</f>
        <v>NO PRAZO</v>
      </c>
      <c r="J58" s="14">
        <f>NR35.TRAB.ALTURA[[#This Row],[TREINADO EM]]+NR35.TRAB.ALTURA[[#This Row],[VALIDADE]]</f>
        <v>46668</v>
      </c>
      <c r="K58">
        <v>8</v>
      </c>
      <c r="L58" t="s">
        <v>3</v>
      </c>
      <c r="M58" t="str">
        <f>VLOOKUP(NR35.TRAB.ALTURA[[#This Row],[NOME]],'CADASTRO'!A:K,6,0)</f>
        <v>ATIVO</v>
      </c>
    </row>
    <row r="59" spans="1:13">
      <c r="A59" t="s">
        <v>516</v>
      </c>
      <c r="B59" t="s">
        <v>517</v>
      </c>
      <c r="C59" t="s">
        <v>517</v>
      </c>
      <c r="D59" t="s">
        <v>566</v>
      </c>
      <c r="E59" t="s">
        <v>364</v>
      </c>
      <c r="F59" t="str">
        <f>VLOOKUP(NR35.TRAB.ALTURA[[#This Row],[NOME]],'CADASTRO'!A:K,5,0)</f>
        <v>OPERADOR INDUSTRIAL III</v>
      </c>
      <c r="G59" s="8">
        <v>44105</v>
      </c>
      <c r="H59" s="38">
        <v>730</v>
      </c>
      <c r="I5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Row],[CONDIÇÃO]]="RECICLADO","HISTORICO",IF((G59+H59)&gt;(TODAY()),"NO PRAZO", "VENCIDO")))),"N.A.")</f>
        <v>HISTORICO</v>
      </c>
      <c r="J59" s="14">
        <f>NR35.TRAB.ALTURA[[#This Row],[TREINADO EM]]+NR35.TRAB.ALTURA[[#This Row],[VALIDADE]]</f>
        <v>44835</v>
      </c>
      <c r="K59">
        <v>8</v>
      </c>
      <c r="L59" t="s">
        <v>5</v>
      </c>
      <c r="M59" t="str">
        <f>VLOOKUP(NR35.TRAB.ALTURA[[#This Row],[NOME]],'CADASTRO'!A:K,6,0)</f>
        <v>ATIVO</v>
      </c>
    </row>
    <row r="60" spans="1:13">
      <c r="A60" t="s">
        <v>509</v>
      </c>
      <c r="B60" t="s">
        <v>513</v>
      </c>
      <c r="C60" t="s">
        <v>513</v>
      </c>
      <c r="D60" t="s">
        <v>566</v>
      </c>
      <c r="E60" t="s">
        <v>364</v>
      </c>
      <c r="F60" t="str">
        <f>VLOOKUP(NR35.TRAB.ALTURA[[#This Row],[NOME]],'CADASTRO'!A:K,5,0)</f>
        <v>OPERADOR INDUSTRIAL III</v>
      </c>
      <c r="G60" s="8">
        <v>44847</v>
      </c>
      <c r="H60" s="38">
        <v>730</v>
      </c>
      <c r="I6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Row],[CONDIÇÃO]]="RECICLADO","HISTORICO",IF((G60+H60)&gt;(TODAY()),"NO PRAZO", "VENCIDO")))),"N.A.")</f>
        <v>HISTORICO</v>
      </c>
      <c r="J60" s="14">
        <f>NR35.TRAB.ALTURA[[#This Row],[TREINADO EM]]+NR35.TRAB.ALTURA[[#This Row],[VALIDADE]]</f>
        <v>45577</v>
      </c>
      <c r="K60">
        <v>8</v>
      </c>
      <c r="L60" t="s">
        <v>5</v>
      </c>
      <c r="M60" t="str">
        <f>VLOOKUP(NR35.TRAB.ALTURA[[#This Row],[NOME]],'CADASTRO'!A:K,6,0)</f>
        <v>ATIVO</v>
      </c>
    </row>
    <row r="61" spans="1:13">
      <c r="A61" t="s">
        <v>509</v>
      </c>
      <c r="B61" t="s">
        <v>510</v>
      </c>
      <c r="C61" t="s">
        <v>511</v>
      </c>
      <c r="D61" t="s">
        <v>566</v>
      </c>
      <c r="E61" t="s">
        <v>364</v>
      </c>
      <c r="F61" t="str">
        <f>VLOOKUP(NR35.TRAB.ALTURA[[#This Row],[NOME]],'CADASTRO'!A:K,5,0)</f>
        <v>OPERADOR INDUSTRIAL III</v>
      </c>
      <c r="G61" s="8">
        <v>45593</v>
      </c>
      <c r="H61" s="38">
        <v>730</v>
      </c>
      <c r="I6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Row],[CONDIÇÃO]]="RECICLADO","HISTORICO",IF((G61+H61)&gt;(TODAY()),"NO PRAZO", "VENCIDO")))),"N.A.")</f>
        <v>NO PRAZO</v>
      </c>
      <c r="J61" s="14">
        <f>NR35.TRAB.ALTURA[[#This Row],[TREINADO EM]]+NR35.TRAB.ALTURA[[#This Row],[VALIDADE]]</f>
        <v>46323</v>
      </c>
      <c r="K61">
        <v>8</v>
      </c>
      <c r="L61" t="s">
        <v>3</v>
      </c>
      <c r="M61" t="str">
        <f>VLOOKUP(NR35.TRAB.ALTURA[[#This Row],[NOME]],'CADASTRO'!A:K,6,0)</f>
        <v>ATIVO</v>
      </c>
    </row>
    <row r="62" spans="1:13">
      <c r="A62" t="s">
        <v>509</v>
      </c>
      <c r="B62" t="s">
        <v>510</v>
      </c>
      <c r="C62" t="s">
        <v>511</v>
      </c>
      <c r="D62" t="s">
        <v>566</v>
      </c>
      <c r="E62" t="s">
        <v>476</v>
      </c>
      <c r="F62" t="str">
        <f>VLOOKUP(NR35.TRAB.ALTURA[[#This Row],[NOME]],'CADASTRO'!A:K,5,0)</f>
        <v>ASSISTENTE ADMINISTRATIVO</v>
      </c>
      <c r="G62" s="8">
        <v>45408</v>
      </c>
      <c r="H62" s="38">
        <v>730</v>
      </c>
      <c r="I6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Row],[CONDIÇÃO]]="RECICLADO","HISTORICO",IF((G62+H62)&gt;(TODAY()),"NO PRAZO", "VENCIDO")))),"N.A.")</f>
        <v>N.A.</v>
      </c>
      <c r="J62" s="14">
        <f>NR35.TRAB.ALTURA[[#This Row],[TREINADO EM]]+NR35.TRAB.ALTURA[[#This Row],[VALIDADE]]</f>
        <v>46138</v>
      </c>
      <c r="K62">
        <v>8</v>
      </c>
      <c r="L62" t="s">
        <v>3</v>
      </c>
      <c r="M62" t="str">
        <f>VLOOKUP(NR35.TRAB.ALTURA[[#This Row],[NOME]],'CADASTRO'!A:K,6,0)</f>
        <v>S-AFASTADO</v>
      </c>
    </row>
    <row r="63" spans="1:13">
      <c r="A63" t="s">
        <v>516</v>
      </c>
      <c r="B63" t="s">
        <v>517</v>
      </c>
      <c r="C63" t="s">
        <v>517</v>
      </c>
      <c r="D63" t="s">
        <v>566</v>
      </c>
      <c r="E63" t="s">
        <v>248</v>
      </c>
      <c r="F63" t="str">
        <f>VLOOKUP(NR35.TRAB.ALTURA[[#This Row],[NOME]],'CADASTRO'!A:K,5,0)</f>
        <v>OPERADOR INDUSTRIAL II</v>
      </c>
      <c r="G63" s="8">
        <v>44118</v>
      </c>
      <c r="H63" s="38">
        <v>730</v>
      </c>
      <c r="I6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Row],[CONDIÇÃO]]="RECICLADO","HISTORICO",IF((G63+H63)&gt;(TODAY()),"NO PRAZO", "VENCIDO")))),"N.A.")</f>
        <v>N.A.</v>
      </c>
      <c r="J63" s="14">
        <f>NR35.TRAB.ALTURA[[#This Row],[TREINADO EM]]+NR35.TRAB.ALTURA[[#This Row],[VALIDADE]]</f>
        <v>44848</v>
      </c>
      <c r="K63">
        <v>8</v>
      </c>
      <c r="L63" t="s">
        <v>5</v>
      </c>
      <c r="M63" t="str">
        <f>VLOOKUP(NR35.TRAB.ALTURA[[#This Row],[NOME]],'CADASTRO'!A:K,6,0)</f>
        <v>DESLIGADO</v>
      </c>
    </row>
    <row r="64" spans="1:13">
      <c r="A64" t="s">
        <v>509</v>
      </c>
      <c r="B64" t="s">
        <v>513</v>
      </c>
      <c r="C64" t="s">
        <v>513</v>
      </c>
      <c r="D64" t="s">
        <v>566</v>
      </c>
      <c r="E64" t="s">
        <v>248</v>
      </c>
      <c r="F64" t="str">
        <f>VLOOKUP(NR35.TRAB.ALTURA[[#This Row],[NOME]],'CADASTRO'!A:K,5,0)</f>
        <v>OPERADOR INDUSTRIAL II</v>
      </c>
      <c r="G64" s="8">
        <v>44847</v>
      </c>
      <c r="H64" s="38">
        <v>730</v>
      </c>
      <c r="I6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Row],[CONDIÇÃO]]="RECICLADO","HISTORICO",IF((G64+H64)&gt;(TODAY()),"NO PRAZO", "VENCIDO")))),"N.A.")</f>
        <v>N.A.</v>
      </c>
      <c r="J64" s="14">
        <f>NR35.TRAB.ALTURA[[#This Row],[TREINADO EM]]+NR35.TRAB.ALTURA[[#This Row],[VALIDADE]]</f>
        <v>45577</v>
      </c>
      <c r="K64">
        <v>8</v>
      </c>
      <c r="L64" t="s">
        <v>3</v>
      </c>
      <c r="M64" t="str">
        <f>VLOOKUP(NR35.TRAB.ALTURA[[#This Row],[NOME]],'CADASTRO'!A:K,6,0)</f>
        <v>DESLIGADO</v>
      </c>
    </row>
    <row r="65" spans="1:13">
      <c r="A65" t="s">
        <v>509</v>
      </c>
      <c r="B65" t="s">
        <v>513</v>
      </c>
      <c r="C65" t="s">
        <v>513</v>
      </c>
      <c r="D65" t="s">
        <v>566</v>
      </c>
      <c r="E65" t="s">
        <v>369</v>
      </c>
      <c r="F65" t="str">
        <f>VLOOKUP(NR35.TRAB.ALTURA[[#This Row],[NOME]],'CADASTRO'!A:K,5,0)</f>
        <v>TECNICO ELETRONICO III</v>
      </c>
      <c r="G65" s="8">
        <v>44342</v>
      </c>
      <c r="H65" s="38">
        <v>730</v>
      </c>
      <c r="I6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Row],[CONDIÇÃO]]="RECICLADO","HISTORICO",IF((G65+H65)&gt;(TODAY()),"NO PRAZO", "VENCIDO")))),"N.A.")</f>
        <v>HISTORICO</v>
      </c>
      <c r="J65" s="14">
        <f>NR35.TRAB.ALTURA[[#This Row],[TREINADO EM]]+NR35.TRAB.ALTURA[[#This Row],[VALIDADE]]</f>
        <v>45072</v>
      </c>
      <c r="K65">
        <v>8</v>
      </c>
      <c r="L65" t="s">
        <v>5</v>
      </c>
      <c r="M65" t="str">
        <f>VLOOKUP(NR35.TRAB.ALTURA[[#This Row],[NOME]],'CADASTRO'!A:K,6,0)</f>
        <v>ATIVO</v>
      </c>
    </row>
    <row r="66" spans="1:13">
      <c r="A66" t="s">
        <v>509</v>
      </c>
      <c r="B66" t="s">
        <v>513</v>
      </c>
      <c r="C66" t="s">
        <v>513</v>
      </c>
      <c r="D66" t="s">
        <v>566</v>
      </c>
      <c r="E66" t="s">
        <v>369</v>
      </c>
      <c r="F66" t="str">
        <f>VLOOKUP(NR35.TRAB.ALTURA[[#This Row],[NOME]],'CADASTRO'!A:K,5,0)</f>
        <v>TECNICO ELETRONICO III</v>
      </c>
      <c r="G66" s="8">
        <v>45016</v>
      </c>
      <c r="H66" s="38">
        <v>730</v>
      </c>
      <c r="I6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Row],[CONDIÇÃO]]="RECICLADO","HISTORICO",IF((G66+H66)&gt;(TODAY()),"NO PRAZO", "VENCIDO")))),"N.A.")</f>
        <v>HISTORICO</v>
      </c>
      <c r="J66" s="14">
        <f>NR35.TRAB.ALTURA[[#This Row],[TREINADO EM]]+NR35.TRAB.ALTURA[[#This Row],[VALIDADE]]</f>
        <v>45746</v>
      </c>
      <c r="K66">
        <v>8</v>
      </c>
      <c r="L66" t="s">
        <v>5</v>
      </c>
      <c r="M66" t="str">
        <f>VLOOKUP(NR35.TRAB.ALTURA[[#This Row],[NOME]],'CADASTRO'!A:K,6,0)</f>
        <v>ATIVO</v>
      </c>
    </row>
    <row r="67" spans="1:13">
      <c r="A67" t="s">
        <v>509</v>
      </c>
      <c r="B67" t="s">
        <v>510</v>
      </c>
      <c r="C67" t="s">
        <v>511</v>
      </c>
      <c r="D67" t="s">
        <v>566</v>
      </c>
      <c r="E67" t="s">
        <v>369</v>
      </c>
      <c r="F67" t="str">
        <f>VLOOKUP(NR35.TRAB.ALTURA[[#This Row],[NOME]],'CADASTRO'!A:K,5,0)</f>
        <v>TECNICO ELETRONICO III</v>
      </c>
      <c r="G67" s="8">
        <v>45733</v>
      </c>
      <c r="H67" s="38">
        <v>730</v>
      </c>
      <c r="I6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Row],[CONDIÇÃO]]="RECICLADO","HISTORICO",IF((G67+H67)&gt;(TODAY()),"NO PRAZO", "VENCIDO")))),"N.A.")</f>
        <v>NO PRAZO</v>
      </c>
      <c r="J67" s="14">
        <f>NR35.TRAB.ALTURA[[#This Row],[TREINADO EM]]+NR35.TRAB.ALTURA[[#This Row],[VALIDADE]]</f>
        <v>46463</v>
      </c>
      <c r="K67">
        <v>8</v>
      </c>
      <c r="L67" t="s">
        <v>3</v>
      </c>
      <c r="M67" t="str">
        <f>VLOOKUP(NR35.TRAB.ALTURA[[#This Row],[NOME]],'CADASTRO'!A:K,6,0)</f>
        <v>ATIVO</v>
      </c>
    </row>
    <row r="68" spans="1:13">
      <c r="A68" t="s">
        <v>509</v>
      </c>
      <c r="B68" t="s">
        <v>513</v>
      </c>
      <c r="C68" t="s">
        <v>513</v>
      </c>
      <c r="D68" t="s">
        <v>566</v>
      </c>
      <c r="E68" t="s">
        <v>371</v>
      </c>
      <c r="F68" t="str">
        <f>VLOOKUP(NR35.TRAB.ALTURA[[#This Row],[NOME]],'CADASTRO'!A:K,5,0)</f>
        <v>OPERADOR INDUSTRIAL II</v>
      </c>
      <c r="G68" s="8">
        <v>45013</v>
      </c>
      <c r="H68" s="38">
        <v>730</v>
      </c>
      <c r="I6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Row],[CONDIÇÃO]]="RECICLADO","HISTORICO",IF((G68+H68)&gt;(TODAY()),"NO PRAZO", "VENCIDO")))),"N.A.")</f>
        <v>HISTORICO</v>
      </c>
      <c r="J68" s="14">
        <f>NR35.TRAB.ALTURA[[#This Row],[TREINADO EM]]+NR35.TRAB.ALTURA[[#This Row],[VALIDADE]]</f>
        <v>45743</v>
      </c>
      <c r="K68">
        <v>8</v>
      </c>
      <c r="L68" t="s">
        <v>5</v>
      </c>
      <c r="M68" t="str">
        <f>VLOOKUP(NR35.TRAB.ALTURA[[#This Row],[NOME]],'CADASTRO'!A:K,6,0)</f>
        <v>ATIVO</v>
      </c>
    </row>
    <row r="69" spans="1:13">
      <c r="A69" t="s">
        <v>509</v>
      </c>
      <c r="B69" t="s">
        <v>510</v>
      </c>
      <c r="C69" t="s">
        <v>511</v>
      </c>
      <c r="D69" t="s">
        <v>566</v>
      </c>
      <c r="E69" t="s">
        <v>371</v>
      </c>
      <c r="F69" t="str">
        <f>VLOOKUP(NR35.TRAB.ALTURA[[#This Row],[NOME]],'CADASTRO'!A:K,5,0)</f>
        <v>OPERADOR INDUSTRIAL II</v>
      </c>
      <c r="G69" s="8">
        <v>45733</v>
      </c>
      <c r="H69" s="38">
        <v>730</v>
      </c>
      <c r="I6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Row],[CONDIÇÃO]]="RECICLADO","HISTORICO",IF((G69+H69)&gt;(TODAY()),"NO PRAZO", "VENCIDO")))),"N.A.")</f>
        <v>NO PRAZO</v>
      </c>
      <c r="J69" s="14">
        <f>NR35.TRAB.ALTURA[[#This Row],[TREINADO EM]]+NR35.TRAB.ALTURA[[#This Row],[VALIDADE]]</f>
        <v>46463</v>
      </c>
      <c r="K69">
        <v>8</v>
      </c>
      <c r="L69" t="s">
        <v>3</v>
      </c>
      <c r="M69" t="str">
        <f>VLOOKUP(NR35.TRAB.ALTURA[[#This Row],[NOME]],'CADASTRO'!A:K,6,0)</f>
        <v>ATIVO</v>
      </c>
    </row>
    <row r="70" spans="1:13">
      <c r="A70" t="s">
        <v>509</v>
      </c>
      <c r="B70" t="s">
        <v>513</v>
      </c>
      <c r="C70" t="s">
        <v>513</v>
      </c>
      <c r="D70" t="s">
        <v>566</v>
      </c>
      <c r="E70" t="s">
        <v>373</v>
      </c>
      <c r="F70" t="str">
        <f>VLOOKUP(NR35.TRAB.ALTURA[[#This Row],[NOME]],'CADASTRO'!A:K,5,0)</f>
        <v>AUXILIAR DE CARGA E DESCARGA</v>
      </c>
      <c r="G70" s="8">
        <v>44343</v>
      </c>
      <c r="H70" s="38">
        <v>730</v>
      </c>
      <c r="I7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Row],[CONDIÇÃO]]="RECICLADO","HISTORICO",IF((G70+H70)&gt;(TODAY()),"NO PRAZO", "VENCIDO")))),"N.A.")</f>
        <v>HISTORICO</v>
      </c>
      <c r="J70" s="14">
        <f>NR35.TRAB.ALTURA[[#This Row],[TREINADO EM]]+NR35.TRAB.ALTURA[[#This Row],[VALIDADE]]</f>
        <v>45073</v>
      </c>
      <c r="K70">
        <v>8</v>
      </c>
      <c r="L70" t="s">
        <v>5</v>
      </c>
      <c r="M70" t="str">
        <f>VLOOKUP(NR35.TRAB.ALTURA[[#This Row],[NOME]],'CADASTRO'!A:K,6,0)</f>
        <v>ATIVO</v>
      </c>
    </row>
    <row r="71" spans="1:13">
      <c r="A71" t="s">
        <v>509</v>
      </c>
      <c r="B71" t="s">
        <v>513</v>
      </c>
      <c r="C71" t="s">
        <v>513</v>
      </c>
      <c r="D71" t="s">
        <v>566</v>
      </c>
      <c r="E71" t="s">
        <v>373</v>
      </c>
      <c r="F71" t="str">
        <f>VLOOKUP(NR35.TRAB.ALTURA[[#This Row],[NOME]],'CADASTRO'!A:K,5,0)</f>
        <v>AUXILIAR DE CARGA E DESCARGA</v>
      </c>
      <c r="G71" s="8">
        <v>45077</v>
      </c>
      <c r="H71" s="38">
        <v>730</v>
      </c>
      <c r="I7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Row],[CONDIÇÃO]]="RECICLADO","HISTORICO",IF((G71+H71)&gt;(TODAY()),"NO PRAZO", "VENCIDO")))),"N.A.")</f>
        <v>HISTORICO</v>
      </c>
      <c r="J71" s="14">
        <f>NR35.TRAB.ALTURA[[#This Row],[TREINADO EM]]+NR35.TRAB.ALTURA[[#This Row],[VALIDADE]]</f>
        <v>45807</v>
      </c>
      <c r="K71">
        <v>8</v>
      </c>
      <c r="L71" t="s">
        <v>5</v>
      </c>
      <c r="M71" t="str">
        <f>VLOOKUP(NR35.TRAB.ALTURA[[#This Row],[NOME]],'CADASTRO'!A:K,6,0)</f>
        <v>ATIVO</v>
      </c>
    </row>
    <row r="72" spans="1:13">
      <c r="A72" t="s">
        <v>509</v>
      </c>
      <c r="B72" t="s">
        <v>510</v>
      </c>
      <c r="C72" t="s">
        <v>511</v>
      </c>
      <c r="D72" t="s">
        <v>566</v>
      </c>
      <c r="E72" t="s">
        <v>373</v>
      </c>
      <c r="F72" t="str">
        <f>VLOOKUP(NR35.TRAB.ALTURA[[#This Row],[NOME]],'CADASTRO'!A:K,5,0)</f>
        <v>AUXILIAR DE CARGA E DESCARGA</v>
      </c>
      <c r="G72" s="8">
        <v>45808</v>
      </c>
      <c r="H72" s="38">
        <v>730</v>
      </c>
      <c r="I7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Row],[CONDIÇÃO]]="RECICLADO","HISTORICO",IF((G72+H72)&gt;(TODAY()),"NO PRAZO", "VENCIDO")))),"N.A.")</f>
        <v>NO PRAZO</v>
      </c>
      <c r="J72" s="14">
        <f>NR35.TRAB.ALTURA[[#This Row],[TREINADO EM]]+NR35.TRAB.ALTURA[[#This Row],[VALIDADE]]</f>
        <v>46538</v>
      </c>
      <c r="K72">
        <v>8</v>
      </c>
      <c r="L72" t="s">
        <v>3</v>
      </c>
      <c r="M72" t="str">
        <f>VLOOKUP(NR35.TRAB.ALTURA[[#This Row],[NOME]],'CADASTRO'!A:K,6,0)</f>
        <v>ATIVO</v>
      </c>
    </row>
    <row r="73" spans="1:13">
      <c r="A73" t="s">
        <v>509</v>
      </c>
      <c r="B73" t="s">
        <v>510</v>
      </c>
      <c r="C73" t="s">
        <v>511</v>
      </c>
      <c r="D73" t="s">
        <v>566</v>
      </c>
      <c r="E73" t="s">
        <v>251</v>
      </c>
      <c r="F73" t="str">
        <f>VLOOKUP(NR35.TRAB.ALTURA[[#This Row],[NOME]],'CADASTRO'!A:K,5,0)</f>
        <v>OPERADOR INDUSTRIAL I</v>
      </c>
      <c r="G73" s="8">
        <v>45808</v>
      </c>
      <c r="H73" s="38">
        <v>730</v>
      </c>
      <c r="I7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Row],[CONDIÇÃO]]="RECICLADO","HISTORICO",IF((G73+H73)&gt;(TODAY()),"NO PRAZO", "VENCIDO")))),"N.A.")</f>
        <v>N.A.</v>
      </c>
      <c r="J73" s="14">
        <f>NR35.TRAB.ALTURA[[#This Row],[TREINADO EM]]+NR35.TRAB.ALTURA[[#This Row],[VALIDADE]]</f>
        <v>46538</v>
      </c>
      <c r="K73">
        <v>8</v>
      </c>
      <c r="L73" t="s">
        <v>3</v>
      </c>
      <c r="M73" t="str">
        <f>VLOOKUP(NR35.TRAB.ALTURA[[#This Row],[NOME]],'CADASTRO'!A:K,6,0)</f>
        <v>DESLIGADO</v>
      </c>
    </row>
    <row r="74" spans="1:13">
      <c r="A74" t="s">
        <v>509</v>
      </c>
      <c r="B74" t="s">
        <v>513</v>
      </c>
      <c r="C74" t="s">
        <v>513</v>
      </c>
      <c r="D74" t="s">
        <v>566</v>
      </c>
      <c r="E74" t="s">
        <v>375</v>
      </c>
      <c r="F74" t="str">
        <f>VLOOKUP(NR35.TRAB.ALTURA[[#This Row],[NOME]],'CADASTRO'!A:K,5,0)</f>
        <v>OPERADOR INDUSTRIAL II</v>
      </c>
      <c r="G74" s="8">
        <v>44342</v>
      </c>
      <c r="H74" s="38">
        <v>730</v>
      </c>
      <c r="I7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Row],[CONDIÇÃO]]="RECICLADO","HISTORICO",IF((G74+H74)&gt;(TODAY()),"NO PRAZO", "VENCIDO")))),"N.A.")</f>
        <v>HISTORICO</v>
      </c>
      <c r="J74" s="14">
        <f>NR35.TRAB.ALTURA[[#This Row],[TREINADO EM]]+NR35.TRAB.ALTURA[[#This Row],[VALIDADE]]</f>
        <v>45072</v>
      </c>
      <c r="K74">
        <v>8</v>
      </c>
      <c r="L74" t="s">
        <v>5</v>
      </c>
      <c r="M74" t="str">
        <f>VLOOKUP(NR35.TRAB.ALTURA[[#This Row],[NOME]],'CADASTRO'!A:K,6,0)</f>
        <v>ATIVO</v>
      </c>
    </row>
    <row r="75" spans="1:13">
      <c r="A75" t="s">
        <v>509</v>
      </c>
      <c r="B75" t="s">
        <v>513</v>
      </c>
      <c r="C75" t="s">
        <v>513</v>
      </c>
      <c r="D75" t="s">
        <v>566</v>
      </c>
      <c r="E75" t="s">
        <v>375</v>
      </c>
      <c r="F75" t="str">
        <f>VLOOKUP(NR35.TRAB.ALTURA[[#This Row],[NOME]],'CADASTRO'!A:K,5,0)</f>
        <v>OPERADOR INDUSTRIAL II</v>
      </c>
      <c r="G75" s="8">
        <v>45077</v>
      </c>
      <c r="H75" s="38">
        <v>730</v>
      </c>
      <c r="I7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Row],[CONDIÇÃO]]="RECICLADO","HISTORICO",IF((G75+H75)&gt;(TODAY()),"NO PRAZO", "VENCIDO")))),"N.A.")</f>
        <v>HISTORICO</v>
      </c>
      <c r="J75" s="14">
        <f>NR35.TRAB.ALTURA[[#This Row],[TREINADO EM]]+NR35.TRAB.ALTURA[[#This Row],[VALIDADE]]</f>
        <v>45807</v>
      </c>
      <c r="K75">
        <v>8</v>
      </c>
      <c r="L75" t="s">
        <v>5</v>
      </c>
      <c r="M75" t="str">
        <f>VLOOKUP(NR35.TRAB.ALTURA[[#This Row],[NOME]],'CADASTRO'!A:K,6,0)</f>
        <v>ATIVO</v>
      </c>
    </row>
    <row r="76" spans="1:13">
      <c r="A76" t="s">
        <v>509</v>
      </c>
      <c r="B76" t="s">
        <v>510</v>
      </c>
      <c r="C76" t="s">
        <v>511</v>
      </c>
      <c r="D76" t="s">
        <v>566</v>
      </c>
      <c r="E76" t="s">
        <v>375</v>
      </c>
      <c r="F76" t="str">
        <f>VLOOKUP(NR35.TRAB.ALTURA[[#This Row],[NOME]],'CADASTRO'!A:K,5,0)</f>
        <v>OPERADOR INDUSTRIAL II</v>
      </c>
      <c r="G76" s="8">
        <v>45808</v>
      </c>
      <c r="H76" s="38">
        <v>730</v>
      </c>
      <c r="I7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Row],[CONDIÇÃO]]="RECICLADO","HISTORICO",IF((G76+H76)&gt;(TODAY()),"NO PRAZO", "VENCIDO")))),"N.A.")</f>
        <v>NO PRAZO</v>
      </c>
      <c r="J76" s="14">
        <f>NR35.TRAB.ALTURA[[#This Row],[TREINADO EM]]+NR35.TRAB.ALTURA[[#This Row],[VALIDADE]]</f>
        <v>46538</v>
      </c>
      <c r="K76">
        <v>8</v>
      </c>
      <c r="L76" t="s">
        <v>3</v>
      </c>
      <c r="M76" t="str">
        <f>VLOOKUP(NR35.TRAB.ALTURA[[#This Row],[NOME]],'CADASTRO'!A:K,6,0)</f>
        <v>ATIVO</v>
      </c>
    </row>
    <row r="77" spans="1:13">
      <c r="A77" t="s">
        <v>509</v>
      </c>
      <c r="B77" t="s">
        <v>513</v>
      </c>
      <c r="C77" t="s">
        <v>513</v>
      </c>
      <c r="D77" t="s">
        <v>566</v>
      </c>
      <c r="E77" t="s">
        <v>467</v>
      </c>
      <c r="F77" t="str">
        <f>VLOOKUP(NR35.TRAB.ALTURA[[#This Row],[NOME]],'CADASTRO'!A:K,5,0)</f>
        <v>OPERADOR INDUSTRIAL III</v>
      </c>
      <c r="G77" s="8">
        <v>45016</v>
      </c>
      <c r="H77" s="38">
        <v>730</v>
      </c>
      <c r="I7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Row],[CONDIÇÃO]]="RECICLADO","HISTORICO",IF((G77+H77)&gt;(TODAY()),"NO PRAZO", "VENCIDO")))),"N.A.")</f>
        <v>N.A.</v>
      </c>
      <c r="J77" s="14">
        <f>NR35.TRAB.ALTURA[[#This Row],[TREINADO EM]]+NR35.TRAB.ALTURA[[#This Row],[VALIDADE]]</f>
        <v>45746</v>
      </c>
      <c r="K77">
        <v>8</v>
      </c>
      <c r="L77" t="s">
        <v>5</v>
      </c>
      <c r="M77" t="str">
        <f>VLOOKUP(NR35.TRAB.ALTURA[[#This Row],[NOME]],'CADASTRO'!A:K,6,0)</f>
        <v>DESLIGADO</v>
      </c>
    </row>
    <row r="78" spans="1:13">
      <c r="A78" t="s">
        <v>509</v>
      </c>
      <c r="B78" t="s">
        <v>510</v>
      </c>
      <c r="C78" t="s">
        <v>511</v>
      </c>
      <c r="D78" t="s">
        <v>566</v>
      </c>
      <c r="E78" t="s">
        <v>467</v>
      </c>
      <c r="F78" t="str">
        <f>VLOOKUP(NR35.TRAB.ALTURA[[#This Row],[NOME]],'CADASTRO'!A:K,5,0)</f>
        <v>OPERADOR INDUSTRIAL III</v>
      </c>
      <c r="G78" s="8">
        <v>45593</v>
      </c>
      <c r="H78" s="38">
        <v>730</v>
      </c>
      <c r="I7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Row],[CONDIÇÃO]]="RECICLADO","HISTORICO",IF((G78+H78)&gt;(TODAY()),"NO PRAZO", "VENCIDO")))),"N.A.")</f>
        <v>N.A.</v>
      </c>
      <c r="J78" s="14">
        <f>NR35.TRAB.ALTURA[[#This Row],[TREINADO EM]]+NR35.TRAB.ALTURA[[#This Row],[VALIDADE]]</f>
        <v>46323</v>
      </c>
      <c r="K78">
        <v>8</v>
      </c>
      <c r="L78" t="s">
        <v>3</v>
      </c>
      <c r="M78" t="str">
        <f>VLOOKUP(NR35.TRAB.ALTURA[[#This Row],[NOME]],'CADASTRO'!A:K,6,0)</f>
        <v>DESLIGADO</v>
      </c>
    </row>
    <row r="79" spans="1:13">
      <c r="A79" t="s">
        <v>516</v>
      </c>
      <c r="B79" t="s">
        <v>517</v>
      </c>
      <c r="C79" t="s">
        <v>517</v>
      </c>
      <c r="D79" t="s">
        <v>566</v>
      </c>
      <c r="E79" t="s">
        <v>378</v>
      </c>
      <c r="F79" t="str">
        <f>VLOOKUP(NR35.TRAB.ALTURA[[#This Row],[NOME]],'CADASTRO'!A:K,5,0)</f>
        <v>ANALISTA LOGISTICA JR</v>
      </c>
      <c r="G79" s="8">
        <v>43896</v>
      </c>
      <c r="H79" s="38">
        <v>730</v>
      </c>
      <c r="I7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Row],[CONDIÇÃO]]="RECICLADO","HISTORICO",IF((G79+H79)&gt;(TODAY()),"NO PRAZO", "VENCIDO")))),"N.A.")</f>
        <v>N.A.</v>
      </c>
      <c r="J79" s="14">
        <f>NR35.TRAB.ALTURA[[#This Row],[TREINADO EM]]+NR35.TRAB.ALTURA[[#This Row],[VALIDADE]]</f>
        <v>44626</v>
      </c>
      <c r="K79">
        <v>8</v>
      </c>
      <c r="L79" t="s">
        <v>1</v>
      </c>
      <c r="M79" t="str">
        <f>VLOOKUP(NR35.TRAB.ALTURA[[#This Row],[NOME]],'CADASTRO'!A:K,6,0)</f>
        <v>ATIVO</v>
      </c>
    </row>
    <row r="80" spans="1:13">
      <c r="A80" t="s">
        <v>509</v>
      </c>
      <c r="B80" t="s">
        <v>510</v>
      </c>
      <c r="C80" t="s">
        <v>511</v>
      </c>
      <c r="D80" t="s">
        <v>566</v>
      </c>
      <c r="E80" t="s">
        <v>380</v>
      </c>
      <c r="F80" t="str">
        <f>VLOOKUP(NR35.TRAB.ALTURA[[#This Row],[NOME]],'CADASTRO'!A:K,5,0)</f>
        <v>TECNICO ELETRONICO I</v>
      </c>
      <c r="G80" s="8">
        <v>45808</v>
      </c>
      <c r="H80" s="38">
        <v>730</v>
      </c>
      <c r="I8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Row],[CONDIÇÃO]]="RECICLADO","HISTORICO",IF((G80+H80)&gt;(TODAY()),"NO PRAZO", "VENCIDO")))),"N.A.")</f>
        <v>NO PRAZO</v>
      </c>
      <c r="J80" s="14">
        <f>NR35.TRAB.ALTURA[[#This Row],[TREINADO EM]]+NR35.TRAB.ALTURA[[#This Row],[VALIDADE]]</f>
        <v>46538</v>
      </c>
      <c r="K80">
        <v>8</v>
      </c>
      <c r="L80" t="s">
        <v>3</v>
      </c>
      <c r="M80" t="str">
        <f>VLOOKUP(NR35.TRAB.ALTURA[[#This Row],[NOME]],'CADASTRO'!A:K,6,0)</f>
        <v>ATIVO</v>
      </c>
    </row>
    <row r="81" spans="1:13">
      <c r="A81" t="s">
        <v>509</v>
      </c>
      <c r="B81" t="s">
        <v>513</v>
      </c>
      <c r="C81" t="s">
        <v>513</v>
      </c>
      <c r="D81" t="s">
        <v>566</v>
      </c>
      <c r="E81" t="s">
        <v>381</v>
      </c>
      <c r="F81" t="str">
        <f>VLOOKUP(NR35.TRAB.ALTURA[[#This Row],[NOME]],'CADASTRO'!A:K,5,0)</f>
        <v>TECNICO SEGURANCA TRABALHO</v>
      </c>
      <c r="G81" s="8">
        <v>44651</v>
      </c>
      <c r="H81" s="38">
        <v>730</v>
      </c>
      <c r="I8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Row],[CONDIÇÃO]]="RECICLADO","HISTORICO",IF((G81+H81)&gt;(TODAY()),"NO PRAZO", "VENCIDO")))),"N.A.")</f>
        <v>N.A.</v>
      </c>
      <c r="J81" s="14">
        <f>NR35.TRAB.ALTURA[[#This Row],[TREINADO EM]]+NR35.TRAB.ALTURA[[#This Row],[VALIDADE]]</f>
        <v>45381</v>
      </c>
      <c r="K81">
        <v>8</v>
      </c>
      <c r="L81" t="s">
        <v>1</v>
      </c>
      <c r="M81" t="str">
        <f>VLOOKUP(NR35.TRAB.ALTURA[[#This Row],[NOME]],'CADASTRO'!A:K,6,0)</f>
        <v>ATIVO</v>
      </c>
    </row>
    <row r="82" spans="1:13">
      <c r="A82" t="s">
        <v>509</v>
      </c>
      <c r="B82" t="s">
        <v>513</v>
      </c>
      <c r="C82" t="s">
        <v>513</v>
      </c>
      <c r="D82" t="s">
        <v>566</v>
      </c>
      <c r="E82" t="s">
        <v>255</v>
      </c>
      <c r="F82" t="str">
        <f>VLOOKUP(NR35.TRAB.ALTURA[[#This Row],[NOME]],'CADASTRO'!A:K,5,0)</f>
        <v>OPERADOR INDUSTRIAL III</v>
      </c>
      <c r="G82" s="8">
        <v>44496</v>
      </c>
      <c r="H82" s="38">
        <v>730</v>
      </c>
      <c r="I8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Row],[CONDIÇÃO]]="RECICLADO","HISTORICO",IF((G82+H82)&gt;(TODAY()),"NO PRAZO", "VENCIDO")))),"N.A.")</f>
        <v>N.A.</v>
      </c>
      <c r="J82" s="14">
        <f>NR35.TRAB.ALTURA[[#This Row],[TREINADO EM]]+NR35.TRAB.ALTURA[[#This Row],[VALIDADE]]</f>
        <v>45226</v>
      </c>
      <c r="K82">
        <v>8</v>
      </c>
      <c r="L82" t="s">
        <v>1</v>
      </c>
      <c r="M82" t="str">
        <f>VLOOKUP(NR35.TRAB.ALTURA[[#This Row],[NOME]],'CADASTRO'!A:K,6,0)</f>
        <v>DESLIGADO</v>
      </c>
    </row>
    <row r="83" spans="1:13">
      <c r="A83" t="s">
        <v>509</v>
      </c>
      <c r="B83" t="s">
        <v>513</v>
      </c>
      <c r="C83" t="s">
        <v>513</v>
      </c>
      <c r="D83" t="s">
        <v>566</v>
      </c>
      <c r="E83" t="s">
        <v>265</v>
      </c>
      <c r="F83" t="str">
        <f>VLOOKUP(NR35.TRAB.ALTURA[[#This Row],[NOME]],'CADASTRO'!A:K,5,0)</f>
        <v>OPERADOR INDUSTRIAL II</v>
      </c>
      <c r="G83" s="8">
        <v>44342</v>
      </c>
      <c r="H83" s="38">
        <v>730</v>
      </c>
      <c r="I8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Row],[CONDIÇÃO]]="RECICLADO","HISTORICO",IF((G83+H83)&gt;(TODAY()),"NO PRAZO", "VENCIDO")))),"N.A.")</f>
        <v>N.A.</v>
      </c>
      <c r="J83" s="14">
        <f>NR35.TRAB.ALTURA[[#This Row],[TREINADO EM]]+NR35.TRAB.ALTURA[[#This Row],[VALIDADE]]</f>
        <v>45072</v>
      </c>
      <c r="K83">
        <v>8</v>
      </c>
      <c r="L83" t="s">
        <v>1</v>
      </c>
      <c r="M83" t="str">
        <f>VLOOKUP(NR35.TRAB.ALTURA[[#This Row],[NOME]],'CADASTRO'!A:K,6,0)</f>
        <v>DESLIGADO</v>
      </c>
    </row>
    <row r="84" spans="1:13">
      <c r="A84" t="s">
        <v>509</v>
      </c>
      <c r="B84" t="s">
        <v>513</v>
      </c>
      <c r="C84" t="s">
        <v>513</v>
      </c>
      <c r="D84" t="s">
        <v>566</v>
      </c>
      <c r="E84" t="s">
        <v>162</v>
      </c>
      <c r="F84" t="str">
        <f>VLOOKUP(NR35.TRAB.ALTURA[[#This Row],[NOME]],'CADASTRO'!A:K,5,0)</f>
        <v>SUPERVISOR DE MANUTENCAO</v>
      </c>
      <c r="G84" s="8">
        <v>44748</v>
      </c>
      <c r="H84" s="38">
        <v>730</v>
      </c>
      <c r="I8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Row],[CONDIÇÃO]]="RECICLADO","HISTORICO",IF((G84+H84)&gt;(TODAY()),"NO PRAZO", "VENCIDO")))),"N.A.")</f>
        <v>HISTORICO</v>
      </c>
      <c r="J84" s="14">
        <f>NR35.TRAB.ALTURA[[#This Row],[TREINADO EM]]+NR35.TRAB.ALTURA[[#This Row],[VALIDADE]]</f>
        <v>45478</v>
      </c>
      <c r="K84">
        <v>8</v>
      </c>
      <c r="L84" t="s">
        <v>5</v>
      </c>
      <c r="M84" t="str">
        <f>VLOOKUP(NR35.TRAB.ALTURA[[#This Row],[NOME]],'CADASTRO'!A:K,6,0)</f>
        <v>ATIVO</v>
      </c>
    </row>
    <row r="85" spans="1:13">
      <c r="A85" t="s">
        <v>509</v>
      </c>
      <c r="B85" t="s">
        <v>510</v>
      </c>
      <c r="C85" t="s">
        <v>511</v>
      </c>
      <c r="D85" t="s">
        <v>566</v>
      </c>
      <c r="E85" t="s">
        <v>162</v>
      </c>
      <c r="F85" t="str">
        <f>VLOOKUP(NR35.TRAB.ALTURA[[#This Row],[NOME]],'CADASTRO'!A:K,5,0)</f>
        <v>SUPERVISOR DE MANUTENCAO</v>
      </c>
      <c r="G85" s="8">
        <v>45497</v>
      </c>
      <c r="H85" s="38">
        <v>730</v>
      </c>
      <c r="I8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Row],[CONDIÇÃO]]="RECICLADO","HISTORICO",IF((G85+H85)&gt;(TODAY()),"NO PRAZO", "VENCIDO")))),"N.A.")</f>
        <v>VENCIDO</v>
      </c>
      <c r="J85" s="14">
        <f>NR35.TRAB.ALTURA[[#This Row],[TREINADO EM]]+NR35.TRAB.ALTURA[[#This Row],[VALIDADE]]</f>
        <v>46227</v>
      </c>
      <c r="K85">
        <v>8</v>
      </c>
      <c r="L85" t="s">
        <v>3</v>
      </c>
      <c r="M85" t="str">
        <f>VLOOKUP(NR35.TRAB.ALTURA[[#This Row],[NOME]],'CADASTRO'!A:K,6,0)</f>
        <v>ATIVO</v>
      </c>
    </row>
    <row r="86" spans="1:13">
      <c r="A86" t="s">
        <v>509</v>
      </c>
      <c r="B86" t="s">
        <v>513</v>
      </c>
      <c r="C86" t="s">
        <v>513</v>
      </c>
      <c r="D86" t="s">
        <v>566</v>
      </c>
      <c r="E86" t="s">
        <v>40</v>
      </c>
      <c r="F86" t="str">
        <f>VLOOKUP(NR35.TRAB.ALTURA[[#This Row],[NOME]],'CADASTRO'!A:K,5,0)</f>
        <v>COORDENADOR PRODUCAO</v>
      </c>
      <c r="G86" s="8">
        <v>44536</v>
      </c>
      <c r="H86" s="38">
        <v>730</v>
      </c>
      <c r="I8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Row],[CONDIÇÃO]]="RECICLADO","HISTORICO",IF((G86+H86)&gt;(TODAY()),"NO PRAZO", "VENCIDO")))),"N.A.")</f>
        <v>N.A.</v>
      </c>
      <c r="J86" s="14">
        <f>NR35.TRAB.ALTURA[[#This Row],[TREINADO EM]]+NR35.TRAB.ALTURA[[#This Row],[VALIDADE]]</f>
        <v>45266</v>
      </c>
      <c r="K86">
        <v>8</v>
      </c>
      <c r="L86" t="s">
        <v>1</v>
      </c>
      <c r="M86" t="str">
        <f>VLOOKUP(NR35.TRAB.ALTURA[[#This Row],[NOME]],'CADASTRO'!A:K,6,0)</f>
        <v>TRANSFERIDO</v>
      </c>
    </row>
    <row r="87" spans="1:13">
      <c r="A87" t="s">
        <v>509</v>
      </c>
      <c r="B87" t="s">
        <v>513</v>
      </c>
      <c r="C87" t="s">
        <v>513</v>
      </c>
      <c r="D87" t="s">
        <v>566</v>
      </c>
      <c r="E87" t="s">
        <v>274</v>
      </c>
      <c r="F87" t="str">
        <f>VLOOKUP(NR35.TRAB.ALTURA[[#This Row],[NOME]],'CADASTRO'!A:K,5,0)</f>
        <v>OPERADOR INDUSTRIAL III</v>
      </c>
      <c r="G87" s="8">
        <v>44484</v>
      </c>
      <c r="H87" s="38">
        <v>730</v>
      </c>
      <c r="I8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Row],[CONDIÇÃO]]="RECICLADO","HISTORICO",IF((G87+H87)&gt;(TODAY()),"NO PRAZO", "VENCIDO")))),"N.A.")</f>
        <v>N.A.</v>
      </c>
      <c r="J87" s="14">
        <f>NR35.TRAB.ALTURA[[#This Row],[TREINADO EM]]+NR35.TRAB.ALTURA[[#This Row],[VALIDADE]]</f>
        <v>45214</v>
      </c>
      <c r="K87">
        <v>8</v>
      </c>
      <c r="L87" t="s">
        <v>3</v>
      </c>
      <c r="M87" t="str">
        <f>VLOOKUP(NR35.TRAB.ALTURA[[#This Row],[NOME]],'CADASTRO'!A:K,6,0)</f>
        <v>DESLIGADO</v>
      </c>
    </row>
    <row r="88" spans="1:13">
      <c r="A88" t="s">
        <v>509</v>
      </c>
      <c r="B88" t="s">
        <v>513</v>
      </c>
      <c r="C88" t="s">
        <v>513</v>
      </c>
      <c r="D88" t="s">
        <v>566</v>
      </c>
      <c r="E88" t="s">
        <v>277</v>
      </c>
      <c r="F88" t="str">
        <f>VLOOKUP(NR35.TRAB.ALTURA[[#This Row],[NOME]],'CADASTRO'!A:K,5,0)</f>
        <v>OPERADOR INDUSTRIAL I</v>
      </c>
      <c r="G88" s="8">
        <v>44748</v>
      </c>
      <c r="H88" s="38">
        <v>730</v>
      </c>
      <c r="I8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Row],[CONDIÇÃO]]="RECICLADO","HISTORICO",IF((G88+H88)&gt;(TODAY()),"NO PRAZO", "VENCIDO")))),"N.A.")</f>
        <v>N.A.</v>
      </c>
      <c r="J88" s="14">
        <f>NR35.TRAB.ALTURA[[#This Row],[TREINADO EM]]+NR35.TRAB.ALTURA[[#This Row],[VALIDADE]]</f>
        <v>45478</v>
      </c>
      <c r="K88">
        <v>8</v>
      </c>
      <c r="L88" t="s">
        <v>3</v>
      </c>
      <c r="M88" t="str">
        <f>VLOOKUP(NR35.TRAB.ALTURA[[#This Row],[NOME]],'CADASTRO'!A:K,6,0)</f>
        <v>DESLIGADO</v>
      </c>
    </row>
    <row r="89" spans="1:13">
      <c r="A89" t="s">
        <v>509</v>
      </c>
      <c r="B89" t="s">
        <v>513</v>
      </c>
      <c r="C89" t="s">
        <v>513</v>
      </c>
      <c r="D89" t="s">
        <v>566</v>
      </c>
      <c r="E89" t="s">
        <v>383</v>
      </c>
      <c r="F89" t="str">
        <f>VLOOKUP(NR35.TRAB.ALTURA[[#This Row],[NOME]],'CADASTRO'!A:K,5,0)</f>
        <v>TECNICO AUTOMACAO</v>
      </c>
      <c r="G89" s="8">
        <v>44496</v>
      </c>
      <c r="H89" s="38">
        <v>730</v>
      </c>
      <c r="I8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Row],[CONDIÇÃO]]="RECICLADO","HISTORICO",IF((G89+H89)&gt;(TODAY()),"NO PRAZO", "VENCIDO")))),"N.A.")</f>
        <v>HISTORICO</v>
      </c>
      <c r="J89" s="14">
        <f>NR35.TRAB.ALTURA[[#This Row],[TREINADO EM]]+NR35.TRAB.ALTURA[[#This Row],[VALIDADE]]</f>
        <v>45226</v>
      </c>
      <c r="K89">
        <v>8</v>
      </c>
      <c r="L89" t="s">
        <v>5</v>
      </c>
      <c r="M89" t="str">
        <f>VLOOKUP(NR35.TRAB.ALTURA[[#This Row],[NOME]],'CADASTRO'!A:K,6,0)</f>
        <v>ATIVO</v>
      </c>
    </row>
    <row r="90" spans="1:13">
      <c r="A90" t="s">
        <v>509</v>
      </c>
      <c r="B90" t="s">
        <v>513</v>
      </c>
      <c r="C90" t="s">
        <v>515</v>
      </c>
      <c r="D90" t="s">
        <v>566</v>
      </c>
      <c r="E90" t="s">
        <v>383</v>
      </c>
      <c r="F90" t="str">
        <f>VLOOKUP(NR35.TRAB.ALTURA[[#This Row],[NOME]],'CADASTRO'!A:K,5,0)</f>
        <v>TECNICO AUTOMACAO</v>
      </c>
      <c r="G90" s="8">
        <v>45239</v>
      </c>
      <c r="H90" s="38">
        <v>730</v>
      </c>
      <c r="I9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Row],[CONDIÇÃO]]="RECICLADO","HISTORICO",IF((G90+H90)&gt;(TODAY()),"NO PRAZO", "VENCIDO")))),"N.A.")</f>
        <v>VENCIDO</v>
      </c>
      <c r="J90" s="14">
        <f>NR35.TRAB.ALTURA[[#This Row],[TREINADO EM]]+NR35.TRAB.ALTURA[[#This Row],[VALIDADE]]</f>
        <v>45969</v>
      </c>
      <c r="K90">
        <v>8</v>
      </c>
      <c r="L90" t="s">
        <v>3</v>
      </c>
      <c r="M90" t="str">
        <f>VLOOKUP(NR35.TRAB.ALTURA[[#This Row],[NOME]],'CADASTRO'!A:K,6,0)</f>
        <v>ATIVO</v>
      </c>
    </row>
    <row r="91" spans="1:13">
      <c r="A91" t="s">
        <v>509</v>
      </c>
      <c r="B91" t="s">
        <v>510</v>
      </c>
      <c r="C91" t="s">
        <v>511</v>
      </c>
      <c r="D91" t="s">
        <v>566</v>
      </c>
      <c r="E91" t="s">
        <v>278</v>
      </c>
      <c r="F91" t="str">
        <f>VLOOKUP(NR35.TRAB.ALTURA[[#This Row],[NOME]],'CADASTRO'!A:K,5,0)</f>
        <v>OPERADOR INDUSTRIAL I</v>
      </c>
      <c r="G91" s="8">
        <v>45593</v>
      </c>
      <c r="H91" s="38">
        <v>730</v>
      </c>
      <c r="I9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Row],[CONDIÇÃO]]="RECICLADO","HISTORICO",IF((G91+H91)&gt;(TODAY()),"NO PRAZO", "VENCIDO")))),"N.A.")</f>
        <v>N.A.</v>
      </c>
      <c r="J91" s="14">
        <f>NR35.TRAB.ALTURA[[#This Row],[TREINADO EM]]+NR35.TRAB.ALTURA[[#This Row],[VALIDADE]]</f>
        <v>46323</v>
      </c>
      <c r="K91">
        <v>8</v>
      </c>
      <c r="L91" t="s">
        <v>3</v>
      </c>
      <c r="M91" t="str">
        <f>VLOOKUP(NR35.TRAB.ALTURA[[#This Row],[NOME]],'CADASTRO'!A:K,6,0)</f>
        <v>DESLIGADO</v>
      </c>
    </row>
    <row r="92" spans="1:13">
      <c r="A92" t="s">
        <v>509</v>
      </c>
      <c r="B92" t="s">
        <v>510</v>
      </c>
      <c r="C92" t="s">
        <v>511</v>
      </c>
      <c r="D92" t="s">
        <v>566</v>
      </c>
      <c r="E92" t="s">
        <v>386</v>
      </c>
      <c r="F92" t="str">
        <f>VLOOKUP(NR35.TRAB.ALTURA[[#This Row],[NOME]],'CADASTRO'!A:K,5,0)</f>
        <v>OPERADOR INDUSTRIAL II</v>
      </c>
      <c r="G92" s="8">
        <v>45707</v>
      </c>
      <c r="H92" s="38">
        <v>730</v>
      </c>
      <c r="I9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Row],[CONDIÇÃO]]="RECICLADO","HISTORICO",IF((G92+H92)&gt;(TODAY()),"NO PRAZO", "VENCIDO")))),"N.A.")</f>
        <v>NO PRAZO</v>
      </c>
      <c r="J92" s="14">
        <f>NR35.TRAB.ALTURA[[#This Row],[TREINADO EM]]+NR35.TRAB.ALTURA[[#This Row],[VALIDADE]]</f>
        <v>46437</v>
      </c>
      <c r="K92">
        <v>8</v>
      </c>
      <c r="L92" t="s">
        <v>3</v>
      </c>
      <c r="M92" t="str">
        <f>VLOOKUP(NR35.TRAB.ALTURA[[#This Row],[NOME]],'CADASTRO'!A:K,6,0)</f>
        <v>ATIVO</v>
      </c>
    </row>
    <row r="93" spans="1:13">
      <c r="A93" t="s">
        <v>509</v>
      </c>
      <c r="B93" t="s">
        <v>510</v>
      </c>
      <c r="C93" t="s">
        <v>511</v>
      </c>
      <c r="D93" t="s">
        <v>566</v>
      </c>
      <c r="E93" t="s">
        <v>387</v>
      </c>
      <c r="F93" t="str">
        <f>VLOOKUP(NR35.TRAB.ALTURA[[#This Row],[NOME]],'CADASTRO'!A:K,5,0)</f>
        <v>OPERADOR INDUSTRIAL III</v>
      </c>
      <c r="G93" s="8">
        <v>46301</v>
      </c>
      <c r="H93" s="38">
        <v>730</v>
      </c>
      <c r="I9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Row],[CONDIÇÃO]]="RECICLADO","HISTORICO",IF((G93+H93)&gt;(TODAY()),"NO PRAZO", "VENCIDO")))),"N.A.")</f>
        <v>NO PRAZO</v>
      </c>
      <c r="J93" s="14">
        <f>NR35.TRAB.ALTURA[[#This Row],[TREINADO EM]]+NR35.TRAB.ALTURA[[#This Row],[VALIDADE]]</f>
        <v>47031</v>
      </c>
      <c r="K93">
        <v>8</v>
      </c>
      <c r="L93" t="s">
        <v>3</v>
      </c>
      <c r="M93" t="str">
        <f>VLOOKUP(NR35.TRAB.ALTURA[[#This Row],[NOME]],'CADASTRO'!A:K,6,0)</f>
        <v>ATIVO</v>
      </c>
    </row>
    <row r="94" spans="1:13">
      <c r="A94" t="s">
        <v>509</v>
      </c>
      <c r="B94" t="s">
        <v>510</v>
      </c>
      <c r="C94" t="s">
        <v>511</v>
      </c>
      <c r="D94" t="s">
        <v>566</v>
      </c>
      <c r="E94" t="s">
        <v>331</v>
      </c>
      <c r="F94" t="str">
        <f>VLOOKUP(NR35.TRAB.ALTURA[[#This Row],[NOME]],'CADASTRO'!A:K,5,0)</f>
        <v>LIDER DE TURNO</v>
      </c>
      <c r="G94" s="8">
        <v>45954</v>
      </c>
      <c r="H94" s="38">
        <v>730</v>
      </c>
      <c r="I9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Row],[CONDIÇÃO]]="RECICLADO","HISTORICO",IF((G94+H94)&gt;(TODAY()),"NO PRAZO", "VENCIDO")))),"N.A.")</f>
        <v>NO PRAZO</v>
      </c>
      <c r="J94" s="14">
        <f>NR35.TRAB.ALTURA[[#This Row],[TREINADO EM]]+NR35.TRAB.ALTURA[[#This Row],[VALIDADE]]</f>
        <v>46684</v>
      </c>
      <c r="K94">
        <v>8</v>
      </c>
      <c r="L94" t="s">
        <v>3</v>
      </c>
      <c r="M94" t="str">
        <f>VLOOKUP(NR35.TRAB.ALTURA[[#This Row],[NOME]],'CADASTRO'!A:K,6,0)</f>
        <v>ATIVO</v>
      </c>
    </row>
    <row r="95" spans="1:13">
      <c r="A95" t="s">
        <v>509</v>
      </c>
      <c r="B95" t="s">
        <v>513</v>
      </c>
      <c r="C95" t="s">
        <v>513</v>
      </c>
      <c r="D95" t="s">
        <v>566</v>
      </c>
      <c r="E95" t="s">
        <v>390</v>
      </c>
      <c r="F95" t="str">
        <f>VLOOKUP(NR35.TRAB.ALTURA[[#This Row],[NOME]],'CADASTRO'!A:K,5,0)</f>
        <v>TECNICO ELETRONICO II</v>
      </c>
      <c r="G95" s="8">
        <v>44496</v>
      </c>
      <c r="H95" s="38">
        <v>730</v>
      </c>
      <c r="I9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Row],[CONDIÇÃO]]="RECICLADO","HISTORICO",IF((G95+H95)&gt;(TODAY()),"NO PRAZO", "VENCIDO")))),"N.A.")</f>
        <v>HISTORICO</v>
      </c>
      <c r="J95" s="14">
        <f>NR35.TRAB.ALTURA[[#This Row],[TREINADO EM]]+NR35.TRAB.ALTURA[[#This Row],[VALIDADE]]</f>
        <v>45226</v>
      </c>
      <c r="K95">
        <v>8</v>
      </c>
      <c r="L95" t="s">
        <v>5</v>
      </c>
      <c r="M95" t="str">
        <f>VLOOKUP(NR35.TRAB.ALTURA[[#This Row],[NOME]],'CADASTRO'!A:K,6,0)</f>
        <v>ATIVO</v>
      </c>
    </row>
    <row r="96" spans="1:13">
      <c r="A96" t="s">
        <v>509</v>
      </c>
      <c r="B96" t="s">
        <v>513</v>
      </c>
      <c r="C96" t="s">
        <v>513</v>
      </c>
      <c r="D96" t="s">
        <v>566</v>
      </c>
      <c r="E96" t="s">
        <v>390</v>
      </c>
      <c r="F96" t="str">
        <f>VLOOKUP(NR35.TRAB.ALTURA[[#This Row],[NOME]],'CADASTRO'!A:K,5,0)</f>
        <v>TECNICO ELETRONICO II</v>
      </c>
      <c r="G96" s="8">
        <v>45231</v>
      </c>
      <c r="H96" s="38">
        <v>730</v>
      </c>
      <c r="I9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Row],[CONDIÇÃO]]="RECICLADO","HISTORICO",IF((G96+H96)&gt;(TODAY()),"NO PRAZO", "VENCIDO")))),"N.A.")</f>
        <v>HISTORICO</v>
      </c>
      <c r="J96" s="14">
        <f>NR35.TRAB.ALTURA[[#This Row],[TREINADO EM]]+NR35.TRAB.ALTURA[[#This Row],[VALIDADE]]</f>
        <v>45961</v>
      </c>
      <c r="K96">
        <v>8</v>
      </c>
      <c r="L96" t="s">
        <v>5</v>
      </c>
      <c r="M96" t="str">
        <f>VLOOKUP(NR35.TRAB.ALTURA[[#This Row],[NOME]],'CADASTRO'!A:K,6,0)</f>
        <v>ATIVO</v>
      </c>
    </row>
    <row r="97" spans="1:13">
      <c r="A97" t="s">
        <v>509</v>
      </c>
      <c r="B97" t="s">
        <v>513</v>
      </c>
      <c r="C97" t="s">
        <v>543</v>
      </c>
      <c r="D97" t="s">
        <v>566</v>
      </c>
      <c r="E97" t="s">
        <v>390</v>
      </c>
      <c r="F97" t="str">
        <f>VLOOKUP(NR35.TRAB.ALTURA[[#This Row],[NOME]],'CADASTRO'!A:K,5,0)</f>
        <v>TECNICO ELETRONICO II</v>
      </c>
      <c r="G97" s="8">
        <v>45918</v>
      </c>
      <c r="H97" s="38">
        <v>730</v>
      </c>
      <c r="I9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Row],[CONDIÇÃO]]="RECICLADO","HISTORICO",IF((G97+H97)&gt;(TODAY()),"NO PRAZO", "VENCIDO")))),"N.A.")</f>
        <v>NO PRAZO</v>
      </c>
      <c r="J97" s="14">
        <f>NR35.TRAB.ALTURA[[#This Row],[TREINADO EM]]+NR35.TRAB.ALTURA[[#This Row],[VALIDADE]]</f>
        <v>46648</v>
      </c>
      <c r="K97">
        <v>8</v>
      </c>
      <c r="L97" t="s">
        <v>3</v>
      </c>
      <c r="M97" t="str">
        <f>VLOOKUP(NR35.TRAB.ALTURA[[#This Row],[NOME]],'CADASTRO'!A:K,6,0)</f>
        <v>ATIVO</v>
      </c>
    </row>
    <row r="98" spans="1:13">
      <c r="A98" t="s">
        <v>509</v>
      </c>
      <c r="B98" t="s">
        <v>510</v>
      </c>
      <c r="C98" t="s">
        <v>511</v>
      </c>
      <c r="D98" t="s">
        <v>566</v>
      </c>
      <c r="E98" t="s">
        <v>485</v>
      </c>
      <c r="F98" t="str">
        <f>VLOOKUP(NR35.TRAB.ALTURA[[#This Row],[NOME]],'CADASTRO'!A:K,5,0)</f>
        <v>OPERADOR INDUSTRIAL III</v>
      </c>
      <c r="G98" s="8">
        <v>46248</v>
      </c>
      <c r="H98" s="38">
        <v>730</v>
      </c>
      <c r="I9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Row],[CONDIÇÃO]]="RECICLADO","HISTORICO",IF((G98+H98)&gt;(TODAY()),"NO PRAZO", "VENCIDO")))),"N.A.")</f>
        <v>NO PRAZO</v>
      </c>
      <c r="J98" s="14">
        <f>NR35.TRAB.ALTURA[[#This Row],[TREINADO EM]]+NR35.TRAB.ALTURA[[#This Row],[VALIDADE]]</f>
        <v>46978</v>
      </c>
      <c r="K98">
        <v>8</v>
      </c>
      <c r="L98" t="s">
        <v>3</v>
      </c>
      <c r="M98" t="str">
        <f>VLOOKUP(NR35.TRAB.ALTURA[[#This Row],[NOME]],'CADASTRO'!A:K,6,0)</f>
        <v>ATIVO</v>
      </c>
    </row>
    <row r="99" spans="1:13">
      <c r="A99" t="s">
        <v>509</v>
      </c>
      <c r="B99" t="s">
        <v>513</v>
      </c>
      <c r="C99" t="s">
        <v>513</v>
      </c>
      <c r="D99" t="s">
        <v>566</v>
      </c>
      <c r="E99" t="s">
        <v>290</v>
      </c>
      <c r="F99" t="str">
        <f>VLOOKUP(NR35.TRAB.ALTURA[[#This Row],[NOME]],'CADASTRO'!A:K,5,0)</f>
        <v>OPERADOR INDUSTRIAL II</v>
      </c>
      <c r="G99" s="8">
        <v>44536</v>
      </c>
      <c r="H99" s="38">
        <v>730</v>
      </c>
      <c r="I9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Row],[CONDIÇÃO]]="RECICLADO","HISTORICO",IF((G99+H99)&gt;(TODAY()),"NO PRAZO", "VENCIDO")))),"N.A.")</f>
        <v>N.A.</v>
      </c>
      <c r="J99" s="14">
        <f>NR35.TRAB.ALTURA[[#This Row],[TREINADO EM]]+NR35.TRAB.ALTURA[[#This Row],[VALIDADE]]</f>
        <v>45266</v>
      </c>
      <c r="K99">
        <v>8</v>
      </c>
      <c r="L99" t="s">
        <v>5</v>
      </c>
      <c r="M99" t="str">
        <f>VLOOKUP(NR35.TRAB.ALTURA[[#This Row],[NOME]],'CADASTRO'!A:K,6,0)</f>
        <v>DESLIGADO</v>
      </c>
    </row>
    <row r="100" spans="1:13">
      <c r="A100" t="s">
        <v>509</v>
      </c>
      <c r="B100" t="s">
        <v>510</v>
      </c>
      <c r="C100" t="s">
        <v>511</v>
      </c>
      <c r="D100" t="s">
        <v>566</v>
      </c>
      <c r="E100" t="s">
        <v>290</v>
      </c>
      <c r="F100" t="str">
        <f>VLOOKUP(NR35.TRAB.ALTURA[[#This Row],[NOME]],'CADASTRO'!A:K,5,0)</f>
        <v>OPERADOR INDUSTRIAL II</v>
      </c>
      <c r="G100" s="8">
        <v>45314</v>
      </c>
      <c r="H100" s="38">
        <v>730</v>
      </c>
      <c r="I10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Row],[CONDIÇÃO]]="RECICLADO","HISTORICO",IF((G100+H100)&gt;(TODAY()),"NO PRAZO", "VENCIDO")))),"N.A.")</f>
        <v>N.A.</v>
      </c>
      <c r="J100" s="14">
        <f>NR35.TRAB.ALTURA[[#This Row],[TREINADO EM]]+NR35.TRAB.ALTURA[[#This Row],[VALIDADE]]</f>
        <v>46044</v>
      </c>
      <c r="K100">
        <v>8</v>
      </c>
      <c r="L100" t="s">
        <v>3</v>
      </c>
      <c r="M100" t="str">
        <f>VLOOKUP(NR35.TRAB.ALTURA[[#This Row],[NOME]],'CADASTRO'!A:K,6,0)</f>
        <v>DESLIGADO</v>
      </c>
    </row>
    <row r="101" spans="1:13">
      <c r="A101" t="s">
        <v>509</v>
      </c>
      <c r="B101" t="s">
        <v>513</v>
      </c>
      <c r="C101" t="s">
        <v>513</v>
      </c>
      <c r="D101" t="s">
        <v>566</v>
      </c>
      <c r="E101" t="s">
        <v>291</v>
      </c>
      <c r="F101" t="str">
        <f>VLOOKUP(NR35.TRAB.ALTURA[[#This Row],[NOME]],'CADASTRO'!A:K,5,0)</f>
        <v>OPERADOR INDUSTRIAL III</v>
      </c>
      <c r="G101" s="8">
        <v>44342</v>
      </c>
      <c r="H101" s="38">
        <v>730</v>
      </c>
      <c r="I10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Row],[CONDIÇÃO]]="RECICLADO","HISTORICO",IF((G101+H101)&gt;(TODAY()),"NO PRAZO", "VENCIDO")))),"N.A.")</f>
        <v>N.A.</v>
      </c>
      <c r="J101" s="14">
        <f>NR35.TRAB.ALTURA[[#This Row],[TREINADO EM]]+NR35.TRAB.ALTURA[[#This Row],[VALIDADE]]</f>
        <v>45072</v>
      </c>
      <c r="K101">
        <v>8</v>
      </c>
      <c r="L101" t="s">
        <v>5</v>
      </c>
      <c r="M101" t="str">
        <f>VLOOKUP(NR35.TRAB.ALTURA[[#This Row],[NOME]],'CADASTRO'!A:K,6,0)</f>
        <v>DESLIGADO</v>
      </c>
    </row>
    <row r="102" spans="1:13">
      <c r="A102" t="s">
        <v>509</v>
      </c>
      <c r="B102" t="s">
        <v>513</v>
      </c>
      <c r="C102" t="s">
        <v>513</v>
      </c>
      <c r="D102" t="s">
        <v>566</v>
      </c>
      <c r="E102" t="s">
        <v>291</v>
      </c>
      <c r="F102" t="str">
        <f>VLOOKUP(NR35.TRAB.ALTURA[[#This Row],[NOME]],'CADASTRO'!A:K,5,0)</f>
        <v>OPERADOR INDUSTRIAL III</v>
      </c>
      <c r="G102" s="8">
        <v>45016</v>
      </c>
      <c r="H102" s="38">
        <v>730</v>
      </c>
      <c r="I10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Row],[CONDIÇÃO]]="RECICLADO","HISTORICO",IF((G102+H102)&gt;(TODAY()),"NO PRAZO", "VENCIDO")))),"N.A.")</f>
        <v>N.A.</v>
      </c>
      <c r="J102" s="14">
        <f>NR35.TRAB.ALTURA[[#This Row],[TREINADO EM]]+NR35.TRAB.ALTURA[[#This Row],[VALIDADE]]</f>
        <v>45746</v>
      </c>
      <c r="K102">
        <v>8</v>
      </c>
      <c r="L102" t="s">
        <v>3</v>
      </c>
      <c r="M102" t="str">
        <f>VLOOKUP(NR35.TRAB.ALTURA[[#This Row],[NOME]],'CADASTRO'!A:K,6,0)</f>
        <v>DESLIGADO</v>
      </c>
    </row>
    <row r="103" spans="1:13">
      <c r="A103" t="s">
        <v>509</v>
      </c>
      <c r="B103" t="s">
        <v>510</v>
      </c>
      <c r="C103" t="s">
        <v>511</v>
      </c>
      <c r="D103" t="s">
        <v>566</v>
      </c>
      <c r="E103" t="s">
        <v>292</v>
      </c>
      <c r="F103" t="str">
        <f>VLOOKUP(NR35.TRAB.ALTURA[[#This Row],[NOME]],'CADASTRO'!A:K,5,0)</f>
        <v>AUXILIAR INDUSTRIAL</v>
      </c>
      <c r="G103" s="8">
        <v>45723</v>
      </c>
      <c r="H103" s="38">
        <v>730</v>
      </c>
      <c r="I10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Row],[CONDIÇÃO]]="RECICLADO","HISTORICO",IF((G103+H103)&gt;(TODAY()),"NO PRAZO", "VENCIDO")))),"N.A.")</f>
        <v>N.A.</v>
      </c>
      <c r="J103" s="14">
        <f>NR35.TRAB.ALTURA[[#This Row],[TREINADO EM]]+NR35.TRAB.ALTURA[[#This Row],[VALIDADE]]</f>
        <v>46453</v>
      </c>
      <c r="K103">
        <v>8</v>
      </c>
      <c r="L103" t="s">
        <v>3</v>
      </c>
      <c r="M103" t="str">
        <f>VLOOKUP(NR35.TRAB.ALTURA[[#This Row],[NOME]],'CADASTRO'!A:K,6,0)</f>
        <v>DESLIGADO</v>
      </c>
    </row>
    <row r="104" spans="1:13">
      <c r="A104" t="s">
        <v>509</v>
      </c>
      <c r="B104" t="s">
        <v>513</v>
      </c>
      <c r="C104" t="s">
        <v>513</v>
      </c>
      <c r="D104" t="s">
        <v>566</v>
      </c>
      <c r="E104" t="s">
        <v>294</v>
      </c>
      <c r="F104" t="str">
        <f>VLOOKUP(NR35.TRAB.ALTURA[[#This Row],[NOME]],'CADASTRO'!A:K,5,0)</f>
        <v>OPERADOR INDUSTRIAL I</v>
      </c>
      <c r="G104" s="8">
        <v>45134</v>
      </c>
      <c r="H104" s="38">
        <v>730</v>
      </c>
      <c r="I10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Row],[CONDIÇÃO]]="RECICLADO","HISTORICO",IF((G104+H104)&gt;(TODAY()),"NO PRAZO", "VENCIDO")))),"N.A.")</f>
        <v>N.A.</v>
      </c>
      <c r="J104" s="14">
        <f>NR35.TRAB.ALTURA[[#This Row],[TREINADO EM]]+NR35.TRAB.ALTURA[[#This Row],[VALIDADE]]</f>
        <v>45864</v>
      </c>
      <c r="K104">
        <v>8</v>
      </c>
      <c r="L104" t="s">
        <v>1</v>
      </c>
      <c r="M104" t="str">
        <f>VLOOKUP(NR35.TRAB.ALTURA[[#This Row],[NOME]],'CADASTRO'!A:K,6,0)</f>
        <v>DESLIGADO</v>
      </c>
    </row>
    <row r="105" spans="1:13">
      <c r="A105" t="s">
        <v>509</v>
      </c>
      <c r="B105" t="s">
        <v>513</v>
      </c>
      <c r="C105" t="s">
        <v>513</v>
      </c>
      <c r="D105" t="s">
        <v>566</v>
      </c>
      <c r="E105" t="s">
        <v>394</v>
      </c>
      <c r="F105" t="str">
        <f>VLOOKUP(NR35.TRAB.ALTURA[[#This Row],[NOME]],'CADASTRO'!A:K,5,0)</f>
        <v>OPERADOR INDUSTRIAL I</v>
      </c>
      <c r="G105" s="8">
        <v>44343</v>
      </c>
      <c r="H105" s="38">
        <v>730</v>
      </c>
      <c r="I10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Row],[CONDIÇÃO]]="RECICLADO","HISTORICO",IF((G105+H105)&gt;(TODAY()),"NO PRAZO", "VENCIDO")))),"N.A.")</f>
        <v>HISTORICO</v>
      </c>
      <c r="J105" s="14">
        <f>NR35.TRAB.ALTURA[[#This Row],[TREINADO EM]]+NR35.TRAB.ALTURA[[#This Row],[VALIDADE]]</f>
        <v>45073</v>
      </c>
      <c r="K105">
        <v>8</v>
      </c>
      <c r="L105" t="s">
        <v>5</v>
      </c>
      <c r="M105" t="str">
        <f>VLOOKUP(NR35.TRAB.ALTURA[[#This Row],[NOME]],'CADASTRO'!A:K,6,0)</f>
        <v>ATIVO</v>
      </c>
    </row>
    <row r="106" spans="1:13">
      <c r="A106" t="s">
        <v>509</v>
      </c>
      <c r="B106" t="s">
        <v>513</v>
      </c>
      <c r="C106" t="s">
        <v>513</v>
      </c>
      <c r="D106" t="s">
        <v>566</v>
      </c>
      <c r="E106" t="s">
        <v>394</v>
      </c>
      <c r="F106" t="str">
        <f>VLOOKUP(NR35.TRAB.ALTURA[[#This Row],[NOME]],'CADASTRO'!A:K,5,0)</f>
        <v>OPERADOR INDUSTRIAL I</v>
      </c>
      <c r="G106" s="8">
        <v>45077</v>
      </c>
      <c r="H106" s="38">
        <v>730</v>
      </c>
      <c r="I10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Row],[CONDIÇÃO]]="RECICLADO","HISTORICO",IF((G106+H106)&gt;(TODAY()),"NO PRAZO", "VENCIDO")))),"N.A.")</f>
        <v>HISTORICO</v>
      </c>
      <c r="J106" s="14">
        <f>NR35.TRAB.ALTURA[[#This Row],[TREINADO EM]]+NR35.TRAB.ALTURA[[#This Row],[VALIDADE]]</f>
        <v>45807</v>
      </c>
      <c r="K106">
        <v>8</v>
      </c>
      <c r="L106" t="s">
        <v>5</v>
      </c>
      <c r="M106" t="str">
        <f>VLOOKUP(NR35.TRAB.ALTURA[[#This Row],[NOME]],'CADASTRO'!A:K,6,0)</f>
        <v>ATIVO</v>
      </c>
    </row>
    <row r="107" spans="1:13">
      <c r="A107" t="s">
        <v>509</v>
      </c>
      <c r="B107" t="s">
        <v>510</v>
      </c>
      <c r="C107" t="s">
        <v>511</v>
      </c>
      <c r="D107" t="s">
        <v>566</v>
      </c>
      <c r="E107" t="s">
        <v>394</v>
      </c>
      <c r="F107" t="str">
        <f>VLOOKUP(NR35.TRAB.ALTURA[[#This Row],[NOME]],'CADASTRO'!A:K,5,0)</f>
        <v>OPERADOR INDUSTRIAL I</v>
      </c>
      <c r="G107" s="8">
        <v>45808</v>
      </c>
      <c r="H107" s="38">
        <v>730</v>
      </c>
      <c r="I10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Row],[CONDIÇÃO]]="RECICLADO","HISTORICO",IF((G107+H107)&gt;(TODAY()),"NO PRAZO", "VENCIDO")))),"N.A.")</f>
        <v>NO PRAZO</v>
      </c>
      <c r="J107" s="14">
        <f>NR35.TRAB.ALTURA[[#This Row],[TREINADO EM]]+NR35.TRAB.ALTURA[[#This Row],[VALIDADE]]</f>
        <v>46538</v>
      </c>
      <c r="K107">
        <v>8</v>
      </c>
      <c r="L107" t="s">
        <v>3</v>
      </c>
      <c r="M107" t="str">
        <f>VLOOKUP(NR35.TRAB.ALTURA[[#This Row],[NOME]],'CADASTRO'!A:K,6,0)</f>
        <v>ATIVO</v>
      </c>
    </row>
    <row r="108" spans="1:13">
      <c r="A108" t="s">
        <v>509</v>
      </c>
      <c r="B108" t="s">
        <v>513</v>
      </c>
      <c r="C108" t="s">
        <v>513</v>
      </c>
      <c r="D108" t="s">
        <v>566</v>
      </c>
      <c r="E108" t="s">
        <v>296</v>
      </c>
      <c r="F108" t="str">
        <f>VLOOKUP(NR35.TRAB.ALTURA[[#This Row],[NOME]],'CADASTRO'!A:K,5,0)</f>
        <v>TECNICO ELETRONICO II</v>
      </c>
      <c r="G108" s="8">
        <v>44496</v>
      </c>
      <c r="H108" s="38">
        <v>730</v>
      </c>
      <c r="I10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Row],[CONDIÇÃO]]="RECICLADO","HISTORICO",IF((G108+H108)&gt;(TODAY()),"NO PRAZO", "VENCIDO")))),"N.A.")</f>
        <v>N.A.</v>
      </c>
      <c r="J108" s="14">
        <f>NR35.TRAB.ALTURA[[#This Row],[TREINADO EM]]+NR35.TRAB.ALTURA[[#This Row],[VALIDADE]]</f>
        <v>45226</v>
      </c>
      <c r="K108">
        <v>8</v>
      </c>
      <c r="L108" t="s">
        <v>5</v>
      </c>
      <c r="M108" t="str">
        <f>VLOOKUP(NR35.TRAB.ALTURA[[#This Row],[NOME]],'CADASTRO'!A:K,6,0)</f>
        <v>DESLIGADO</v>
      </c>
    </row>
    <row r="109" spans="1:13">
      <c r="A109" t="s">
        <v>516</v>
      </c>
      <c r="B109" t="s">
        <v>517</v>
      </c>
      <c r="C109" t="s">
        <v>517</v>
      </c>
      <c r="D109" t="s">
        <v>566</v>
      </c>
      <c r="E109" t="s">
        <v>296</v>
      </c>
      <c r="F109" t="str">
        <f>VLOOKUP(NR35.TRAB.ALTURA[[#This Row],[NOME]],'CADASTRO'!A:K,5,0)</f>
        <v>TECNICO ELETRONICO II</v>
      </c>
      <c r="G109" s="8">
        <v>45198</v>
      </c>
      <c r="H109" s="38">
        <v>730</v>
      </c>
      <c r="I10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Row],[CONDIÇÃO]]="RECICLADO","HISTORICO",IF((G109+H109)&gt;(TODAY()),"NO PRAZO", "VENCIDO")))),"N.A.")</f>
        <v>N.A.</v>
      </c>
      <c r="J109" s="14">
        <f>NR35.TRAB.ALTURA[[#This Row],[TREINADO EM]]+NR35.TRAB.ALTURA[[#This Row],[VALIDADE]]</f>
        <v>45928</v>
      </c>
      <c r="K109">
        <v>8</v>
      </c>
      <c r="L109" t="s">
        <v>5</v>
      </c>
      <c r="M109" t="str">
        <f>VLOOKUP(NR35.TRAB.ALTURA[[#This Row],[NOME]],'CADASTRO'!A:K,6,0)</f>
        <v>DESLIGADO</v>
      </c>
    </row>
    <row r="110" spans="1:13">
      <c r="A110" t="s">
        <v>509</v>
      </c>
      <c r="B110" t="s">
        <v>513</v>
      </c>
      <c r="C110" t="s">
        <v>568</v>
      </c>
      <c r="D110" t="s">
        <v>566</v>
      </c>
      <c r="E110" t="s">
        <v>296</v>
      </c>
      <c r="F110" t="str">
        <f>VLOOKUP(NR35.TRAB.ALTURA[[#This Row],[NOME]],'CADASTRO'!A:K,5,0)</f>
        <v>TECNICO ELETRONICO II</v>
      </c>
      <c r="G110" s="8">
        <v>45918</v>
      </c>
      <c r="H110" s="38">
        <v>730</v>
      </c>
      <c r="I11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Row],[CONDIÇÃO]]="RECICLADO","HISTORICO",IF((G110+H110)&gt;(TODAY()),"NO PRAZO", "VENCIDO")))),"N.A.")</f>
        <v>N.A.</v>
      </c>
      <c r="J110" s="14">
        <f>NR35.TRAB.ALTURA[[#This Row],[TREINADO EM]]+NR35.TRAB.ALTURA[[#This Row],[VALIDADE]]</f>
        <v>46648</v>
      </c>
      <c r="K110">
        <v>8</v>
      </c>
      <c r="L110" t="s">
        <v>3</v>
      </c>
      <c r="M110" t="str">
        <f>VLOOKUP(NR35.TRAB.ALTURA[[#This Row],[NOME]],'CADASTRO'!A:K,6,0)</f>
        <v>DESLIGADO</v>
      </c>
    </row>
    <row r="111" spans="1:13">
      <c r="A111" t="s">
        <v>509</v>
      </c>
      <c r="B111" t="s">
        <v>513</v>
      </c>
      <c r="C111" t="s">
        <v>513</v>
      </c>
      <c r="D111" t="s">
        <v>566</v>
      </c>
      <c r="E111" t="s">
        <v>298</v>
      </c>
      <c r="F111" t="str">
        <f>VLOOKUP(NR35.TRAB.ALTURA[[#This Row],[NOME]],'CADASTRO'!A:K,5,0)</f>
        <v>OPERADOR INDUSTRIAL III</v>
      </c>
      <c r="G111" s="8">
        <v>44496</v>
      </c>
      <c r="H111" s="38">
        <v>730</v>
      </c>
      <c r="I11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Row],[CONDIÇÃO]]="RECICLADO","HISTORICO",IF((G111+H111)&gt;(TODAY()),"NO PRAZO", "VENCIDO")))),"N.A.")</f>
        <v>N.A.</v>
      </c>
      <c r="J111" s="14">
        <f>NR35.TRAB.ALTURA[[#This Row],[TREINADO EM]]+NR35.TRAB.ALTURA[[#This Row],[VALIDADE]]</f>
        <v>45226</v>
      </c>
      <c r="K111">
        <v>8</v>
      </c>
      <c r="L111" t="s">
        <v>5</v>
      </c>
      <c r="M111" t="str">
        <f>VLOOKUP(NR35.TRAB.ALTURA[[#This Row],[NOME]],'CADASTRO'!A:K,6,0)</f>
        <v>DESLIGADO</v>
      </c>
    </row>
    <row r="112" spans="1:13">
      <c r="A112" t="s">
        <v>509</v>
      </c>
      <c r="B112" t="s">
        <v>513</v>
      </c>
      <c r="C112" t="s">
        <v>513</v>
      </c>
      <c r="D112" t="s">
        <v>566</v>
      </c>
      <c r="E112" t="s">
        <v>298</v>
      </c>
      <c r="F112" t="str">
        <f>VLOOKUP(NR35.TRAB.ALTURA[[#This Row],[NOME]],'CADASTRO'!A:K,5,0)</f>
        <v>OPERADOR INDUSTRIAL III</v>
      </c>
      <c r="G112" s="8">
        <v>45268</v>
      </c>
      <c r="H112" s="38">
        <v>730</v>
      </c>
      <c r="I11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Row],[CONDIÇÃO]]="RECICLADO","HISTORICO",IF((G112+H112)&gt;(TODAY()),"NO PRAZO", "VENCIDO")))),"N.A.")</f>
        <v>N.A.</v>
      </c>
      <c r="J112" s="14">
        <f>NR35.TRAB.ALTURA[[#This Row],[TREINADO EM]]+NR35.TRAB.ALTURA[[#This Row],[VALIDADE]]</f>
        <v>45998</v>
      </c>
      <c r="K112">
        <v>8</v>
      </c>
      <c r="L112" t="s">
        <v>3</v>
      </c>
      <c r="M112" t="str">
        <f>VLOOKUP(NR35.TRAB.ALTURA[[#This Row],[NOME]],'CADASTRO'!A:K,6,0)</f>
        <v>DESLIGADO</v>
      </c>
    </row>
    <row r="113" spans="1:13">
      <c r="A113" t="s">
        <v>509</v>
      </c>
      <c r="B113" t="s">
        <v>510</v>
      </c>
      <c r="C113" t="s">
        <v>511</v>
      </c>
      <c r="D113" t="s">
        <v>566</v>
      </c>
      <c r="E113" t="s">
        <v>301</v>
      </c>
      <c r="F113" t="str">
        <f>VLOOKUP(NR35.TRAB.ALTURA[[#This Row],[NOME]],'CADASTRO'!A:K,5,0)</f>
        <v>OPERADOR INDUSTRIAL I</v>
      </c>
      <c r="G113" s="8">
        <v>45978</v>
      </c>
      <c r="H113" s="38">
        <v>730</v>
      </c>
      <c r="I11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Row],[CONDIÇÃO]]="RECICLADO","HISTORICO",IF((G113+H113)&gt;(TODAY()),"NO PRAZO", "VENCIDO")))),"N.A.")</f>
        <v>N.A.</v>
      </c>
      <c r="J113" s="14">
        <f>NR35.TRAB.ALTURA[[#This Row],[TREINADO EM]]+NR35.TRAB.ALTURA[[#This Row],[VALIDADE]]</f>
        <v>46708</v>
      </c>
      <c r="K113">
        <v>8</v>
      </c>
      <c r="L113" t="s">
        <v>3</v>
      </c>
      <c r="M113" t="str">
        <f>VLOOKUP(NR35.TRAB.ALTURA[[#This Row],[NOME]],'CADASTRO'!A:K,6,0)</f>
        <v>DESLIGADO</v>
      </c>
    </row>
    <row r="114" spans="1:13">
      <c r="A114" t="s">
        <v>509</v>
      </c>
      <c r="B114" t="s">
        <v>510</v>
      </c>
      <c r="C114" t="s">
        <v>511</v>
      </c>
      <c r="D114" t="s">
        <v>566</v>
      </c>
      <c r="E114" t="s">
        <v>308</v>
      </c>
      <c r="F114" t="str">
        <f>VLOOKUP(NR35.TRAB.ALTURA[[#This Row],[NOME]],'CADASTRO'!A:K,5,0)</f>
        <v>AUXILIAR INDUSTRIAL</v>
      </c>
      <c r="G114" s="8">
        <v>46087</v>
      </c>
      <c r="H114" s="38">
        <v>730</v>
      </c>
      <c r="I11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Row],[CONDIÇÃO]]="RECICLADO","HISTORICO",IF((G114+H114)&gt;(TODAY()),"NO PRAZO", "VENCIDO")))),"N.A.")</f>
        <v>N.A.</v>
      </c>
      <c r="J114" s="14">
        <f>NR35.TRAB.ALTURA[[#This Row],[TREINADO EM]]+NR35.TRAB.ALTURA[[#This Row],[VALIDADE]]</f>
        <v>46817</v>
      </c>
      <c r="K114">
        <v>8</v>
      </c>
      <c r="L114" t="s">
        <v>3</v>
      </c>
      <c r="M114" t="str">
        <f>VLOOKUP(NR35.TRAB.ALTURA[[#This Row],[NOME]],'CADASTRO'!A:K,6,0)</f>
        <v>DESLIGADO</v>
      </c>
    </row>
    <row r="115" spans="1:13">
      <c r="A115" t="s">
        <v>509</v>
      </c>
      <c r="B115" t="s">
        <v>513</v>
      </c>
      <c r="C115" t="s">
        <v>513</v>
      </c>
      <c r="D115" t="s">
        <v>566</v>
      </c>
      <c r="E115" s="1" t="s">
        <v>165</v>
      </c>
      <c r="F115" s="1" t="str">
        <f>VLOOKUP(NR35.TRAB.ALTURA[[#This Row],[NOME]],'CADASTRO'!A:K,5,0)</f>
        <v>OPERADOR INDUSTRIAL I</v>
      </c>
      <c r="G115" s="26">
        <v>43131</v>
      </c>
      <c r="H115" s="38">
        <v>730</v>
      </c>
      <c r="I11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Row],[CONDIÇÃO]]="RECICLADO","HISTORICO",IF((G115+H115)&gt;(TODAY()),"NO PRAZO", "VENCIDO")))),"N.A.")</f>
        <v>N.A.</v>
      </c>
      <c r="J115" s="14">
        <f>NR35.TRAB.ALTURA[[#This Row],[TREINADO EM]]+NR35.TRAB.ALTURA[[#This Row],[VALIDADE]]</f>
        <v>43861</v>
      </c>
      <c r="K115">
        <v>8</v>
      </c>
      <c r="L115" t="s">
        <v>3</v>
      </c>
      <c r="M115" t="str">
        <f>VLOOKUP(NR35.TRAB.ALTURA[[#This Row],[NOME]],'CADASTRO'!A:K,6,0)</f>
        <v>DESLIGADO</v>
      </c>
    </row>
    <row r="116" spans="1:13">
      <c r="A116" t="s">
        <v>509</v>
      </c>
      <c r="B116" t="s">
        <v>513</v>
      </c>
      <c r="C116" t="s">
        <v>513</v>
      </c>
      <c r="D116" t="s">
        <v>566</v>
      </c>
      <c r="E116" t="s">
        <v>164</v>
      </c>
      <c r="F116" t="str">
        <f>VLOOKUP(NR35.TRAB.ALTURA[[#This Row],[NOME]],'CADASTRO'!A:K,5,0)</f>
        <v>OPERADOR INDUSTRIAL II</v>
      </c>
      <c r="G116" s="26">
        <v>45013</v>
      </c>
      <c r="H116" s="38">
        <v>730</v>
      </c>
      <c r="I11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Row],[CONDIÇÃO]]="RECICLADO","HISTORICO",IF((G116+H116)&gt;(TODAY()),"NO PRAZO", "VENCIDO")))),"N.A.")</f>
        <v>N.A.</v>
      </c>
      <c r="J116" s="14">
        <f>NR35.TRAB.ALTURA[[#This Row],[TREINADO EM]]+NR35.TRAB.ALTURA[[#This Row],[VALIDADE]]</f>
        <v>45743</v>
      </c>
      <c r="K116">
        <v>8</v>
      </c>
      <c r="L116" t="s">
        <v>3</v>
      </c>
      <c r="M116" t="str">
        <f>VLOOKUP(NR35.TRAB.ALTURA[[#This Row],[NOME]],'CADASTRO'!A:K,6,0)</f>
        <v>DESLIGADO</v>
      </c>
    </row>
    <row r="117" spans="1:13">
      <c r="A117" t="s">
        <v>516</v>
      </c>
      <c r="B117" t="s">
        <v>517</v>
      </c>
      <c r="C117" t="s">
        <v>517</v>
      </c>
      <c r="D117" t="s">
        <v>566</v>
      </c>
      <c r="E117" t="s">
        <v>160</v>
      </c>
      <c r="F117" t="str">
        <f>VLOOKUP(NR35.TRAB.ALTURA[[#This Row],[NOME]],'CADASTRO'!A:K,5,0)</f>
        <v>TECNICO ELETRONICO II</v>
      </c>
      <c r="G117" s="26">
        <v>44547</v>
      </c>
      <c r="H117" s="38">
        <v>730</v>
      </c>
      <c r="I11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Row],[CONDIÇÃO]]="RECICLADO","HISTORICO",IF((G117+H117)&gt;(TODAY()),"NO PRAZO", "VENCIDO")))),"N.A.")</f>
        <v>N.A.</v>
      </c>
      <c r="J117" s="14">
        <f>NR35.TRAB.ALTURA[[#This Row],[TREINADO EM]]+NR35.TRAB.ALTURA[[#This Row],[VALIDADE]]</f>
        <v>45277</v>
      </c>
      <c r="K117">
        <v>8</v>
      </c>
      <c r="L117" t="s">
        <v>5</v>
      </c>
      <c r="M117" t="str">
        <f>VLOOKUP(NR35.TRAB.ALTURA[[#This Row],[NOME]],'CADASTRO'!A:K,6,0)</f>
        <v>DESLIGADO</v>
      </c>
    </row>
    <row r="118" spans="1:13">
      <c r="A118" t="s">
        <v>509</v>
      </c>
      <c r="B118" t="s">
        <v>510</v>
      </c>
      <c r="C118" t="s">
        <v>511</v>
      </c>
      <c r="D118" t="s">
        <v>566</v>
      </c>
      <c r="E118" t="s">
        <v>160</v>
      </c>
      <c r="F118" t="str">
        <f>VLOOKUP(NR35.TRAB.ALTURA[[#This Row],[NOME]],'CADASTRO'!A:K,5,0)</f>
        <v>TECNICO ELETRONICO II</v>
      </c>
      <c r="G118" s="26">
        <v>45314</v>
      </c>
      <c r="H118" s="38">
        <v>730</v>
      </c>
      <c r="I11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Row],[CONDIÇÃO]]="RECICLADO","HISTORICO",IF((G118+H118)&gt;(TODAY()),"NO PRAZO", "VENCIDO")))),"N.A.")</f>
        <v>N.A.</v>
      </c>
      <c r="J118" s="14">
        <f>NR35.TRAB.ALTURA[[#This Row],[TREINADO EM]]+NR35.TRAB.ALTURA[[#This Row],[VALIDADE]]</f>
        <v>46044</v>
      </c>
      <c r="K118">
        <v>8</v>
      </c>
      <c r="L118" t="s">
        <v>5</v>
      </c>
      <c r="M118" t="str">
        <f>VLOOKUP(NR35.TRAB.ALTURA[[#This Row],[NOME]],'CADASTRO'!A:K,6,0)</f>
        <v>DESLIGADO</v>
      </c>
    </row>
    <row r="119" spans="1:13">
      <c r="A119" t="s">
        <v>509</v>
      </c>
      <c r="B119" t="s">
        <v>510</v>
      </c>
      <c r="C119" t="s">
        <v>511</v>
      </c>
      <c r="D119" t="s">
        <v>566</v>
      </c>
      <c r="E119" t="s">
        <v>160</v>
      </c>
      <c r="F119" t="str">
        <f>VLOOKUP(NR35.TRAB.ALTURA[[#This Row],[NOME]],'CADASTRO'!A:K,5,0)</f>
        <v>TECNICO ELETRONICO II</v>
      </c>
      <c r="G119" s="26">
        <v>45938</v>
      </c>
      <c r="H119" s="38">
        <v>730</v>
      </c>
      <c r="I11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Row],[CONDIÇÃO]]="RECICLADO","HISTORICO",IF((G119+H119)&gt;(TODAY()),"NO PRAZO", "VENCIDO")))),"N.A.")</f>
        <v>N.A.</v>
      </c>
      <c r="J119" s="14">
        <f>NR35.TRAB.ALTURA[[#This Row],[TREINADO EM]]+NR35.TRAB.ALTURA[[#This Row],[VALIDADE]]</f>
        <v>46668</v>
      </c>
      <c r="K119">
        <v>8</v>
      </c>
      <c r="L119" t="s">
        <v>3</v>
      </c>
      <c r="M119" t="str">
        <f>VLOOKUP(NR35.TRAB.ALTURA[[#This Row],[NOME]],'CADASTRO'!A:K,6,0)</f>
        <v>DESLIGADO</v>
      </c>
    </row>
    <row r="120" spans="1:13">
      <c r="A120" t="s">
        <v>516</v>
      </c>
      <c r="B120" t="s">
        <v>517</v>
      </c>
      <c r="C120" t="s">
        <v>517</v>
      </c>
      <c r="D120" t="s">
        <v>566</v>
      </c>
      <c r="E120" t="s">
        <v>399</v>
      </c>
      <c r="F120" t="str">
        <f>VLOOKUP(NR35.TRAB.ALTURA[[#This Row],[NOME]],'CADASTRO'!A:K,5,0)</f>
        <v>OPERADOR INDUSTRIAL III</v>
      </c>
      <c r="G120" s="26">
        <v>44105</v>
      </c>
      <c r="H120" s="38">
        <v>730</v>
      </c>
      <c r="I12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Row],[CONDIÇÃO]]="RECICLADO","HISTORICO",IF((G120+H120)&gt;(TODAY()),"NO PRAZO", "VENCIDO")))),"N.A.")</f>
        <v>N.A.</v>
      </c>
      <c r="J120" s="14">
        <f>NR35.TRAB.ALTURA[[#This Row],[TREINADO EM]]+NR35.TRAB.ALTURA[[#This Row],[VALIDADE]]</f>
        <v>44835</v>
      </c>
      <c r="K120">
        <v>8</v>
      </c>
      <c r="L120" t="s">
        <v>5</v>
      </c>
      <c r="M120" t="str">
        <f>VLOOKUP(NR35.TRAB.ALTURA[[#This Row],[NOME]],'CADASTRO'!A:K,6,0)</f>
        <v>DESLIGADO</v>
      </c>
    </row>
    <row r="121" spans="1:13">
      <c r="A121" t="s">
        <v>509</v>
      </c>
      <c r="B121" t="s">
        <v>513</v>
      </c>
      <c r="C121" t="s">
        <v>513</v>
      </c>
      <c r="D121" t="s">
        <v>566</v>
      </c>
      <c r="E121" t="s">
        <v>399</v>
      </c>
      <c r="F121" t="str">
        <f>VLOOKUP(NR35.TRAB.ALTURA[[#This Row],[NOME]],'CADASTRO'!A:K,5,0)</f>
        <v>OPERADOR INDUSTRIAL III</v>
      </c>
      <c r="G121" s="26">
        <v>44813</v>
      </c>
      <c r="H121" s="38">
        <v>730</v>
      </c>
      <c r="I12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Row],[CONDIÇÃO]]="RECICLADO","HISTORICO",IF((G121+H121)&gt;(TODAY()),"NO PRAZO", "VENCIDO")))),"N.A.")</f>
        <v>N.A.</v>
      </c>
      <c r="J121" s="14">
        <f>NR35.TRAB.ALTURA[[#This Row],[TREINADO EM]]+NR35.TRAB.ALTURA[[#This Row],[VALIDADE]]</f>
        <v>45543</v>
      </c>
      <c r="K121">
        <v>8</v>
      </c>
      <c r="L121" t="s">
        <v>5</v>
      </c>
      <c r="M121" t="str">
        <f>VLOOKUP(NR35.TRAB.ALTURA[[#This Row],[NOME]],'CADASTRO'!A:K,6,0)</f>
        <v>DESLIGADO</v>
      </c>
    </row>
    <row r="122" spans="1:13">
      <c r="A122" t="s">
        <v>516</v>
      </c>
      <c r="B122" t="s">
        <v>510</v>
      </c>
      <c r="C122" t="s">
        <v>511</v>
      </c>
      <c r="D122" t="s">
        <v>566</v>
      </c>
      <c r="E122" t="s">
        <v>399</v>
      </c>
      <c r="F122" t="str">
        <f>VLOOKUP(NR35.TRAB.ALTURA[[#This Row],[NOME]],'CADASTRO'!A:K,5,0)</f>
        <v>OPERADOR INDUSTRIAL III</v>
      </c>
      <c r="G122" s="26">
        <v>45707</v>
      </c>
      <c r="H122" s="38">
        <v>730</v>
      </c>
      <c r="I12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Row],[CONDIÇÃO]]="RECICLADO","HISTORICO",IF((G122+H122)&gt;(TODAY()),"NO PRAZO", "VENCIDO")))),"N.A.")</f>
        <v>N.A.</v>
      </c>
      <c r="J122" s="14">
        <f>NR35.TRAB.ALTURA[[#This Row],[TREINADO EM]]+NR35.TRAB.ALTURA[[#This Row],[VALIDADE]]</f>
        <v>46437</v>
      </c>
      <c r="K122">
        <v>8</v>
      </c>
      <c r="L122" t="s">
        <v>3</v>
      </c>
      <c r="M122" t="str">
        <f>VLOOKUP(NR35.TRAB.ALTURA[[#This Row],[NOME]],'CADASTRO'!A:K,6,0)</f>
        <v>DESLIGADO</v>
      </c>
    </row>
    <row r="123" spans="1:13">
      <c r="A123" t="s">
        <v>509</v>
      </c>
      <c r="B123" t="s">
        <v>513</v>
      </c>
      <c r="C123" t="s">
        <v>513</v>
      </c>
      <c r="D123" t="s">
        <v>566</v>
      </c>
      <c r="E123" t="s">
        <v>400</v>
      </c>
      <c r="F123" t="str">
        <f>VLOOKUP(NR35.TRAB.ALTURA[[#This Row],[NOME]],'CADASTRO'!A:K,5,0)</f>
        <v>TECNICO MECANICO III</v>
      </c>
      <c r="G123" s="26">
        <v>44496</v>
      </c>
      <c r="H123" s="38">
        <v>730</v>
      </c>
      <c r="I12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Row],[CONDIÇÃO]]="RECICLADO","HISTORICO",IF((G123+H123)&gt;(TODAY()),"NO PRAZO", "VENCIDO")))),"N.A.")</f>
        <v>HISTORICO</v>
      </c>
      <c r="J123" s="14">
        <f>NR35.TRAB.ALTURA[[#This Row],[TREINADO EM]]+NR35.TRAB.ALTURA[[#This Row],[VALIDADE]]</f>
        <v>45226</v>
      </c>
      <c r="K123">
        <v>8</v>
      </c>
      <c r="L123" t="s">
        <v>5</v>
      </c>
      <c r="M123" t="str">
        <f>VLOOKUP(NR35.TRAB.ALTURA[[#This Row],[NOME]],'CADASTRO'!A:K,6,0)</f>
        <v>ATIVO</v>
      </c>
    </row>
    <row r="124" spans="1:13">
      <c r="A124" t="s">
        <v>509</v>
      </c>
      <c r="B124" t="s">
        <v>513</v>
      </c>
      <c r="C124" t="s">
        <v>515</v>
      </c>
      <c r="D124" t="s">
        <v>566</v>
      </c>
      <c r="E124" t="s">
        <v>400</v>
      </c>
      <c r="F124" t="str">
        <f>VLOOKUP(NR35.TRAB.ALTURA[[#This Row],[NOME]],'CADASTRO'!A:K,5,0)</f>
        <v>TECNICO MECANICO III</v>
      </c>
      <c r="G124" s="26">
        <v>45239</v>
      </c>
      <c r="H124" s="38">
        <v>730</v>
      </c>
      <c r="I12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Row],[CONDIÇÃO]]="RECICLADO","HISTORICO",IF((G124+H124)&gt;(TODAY()),"NO PRAZO", "VENCIDO")))),"N.A.")</f>
        <v>HISTORICO</v>
      </c>
      <c r="J124" s="14">
        <f>NR35.TRAB.ALTURA[[#This Row],[TREINADO EM]]+NR35.TRAB.ALTURA[[#This Row],[VALIDADE]]</f>
        <v>45969</v>
      </c>
      <c r="K124">
        <v>8</v>
      </c>
      <c r="L124" t="s">
        <v>5</v>
      </c>
      <c r="M124" t="str">
        <f>VLOOKUP(NR35.TRAB.ALTURA[[#This Row],[NOME]],'CADASTRO'!A:K,6,0)</f>
        <v>ATIVO</v>
      </c>
    </row>
    <row r="125" spans="1:13">
      <c r="A125" t="s">
        <v>509</v>
      </c>
      <c r="B125" t="s">
        <v>510</v>
      </c>
      <c r="C125" t="s">
        <v>511</v>
      </c>
      <c r="D125" t="s">
        <v>566</v>
      </c>
      <c r="E125" t="s">
        <v>400</v>
      </c>
      <c r="F125" t="str">
        <f>VLOOKUP(NR35.TRAB.ALTURA[[#This Row],[NOME]],'CADASTRO'!A:K,5,0)</f>
        <v>TECNICO MECANICO III</v>
      </c>
      <c r="G125" s="26">
        <v>45938</v>
      </c>
      <c r="H125" s="38">
        <v>730</v>
      </c>
      <c r="I12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Row],[CONDIÇÃO]]="RECICLADO","HISTORICO",IF((G125+H125)&gt;(TODAY()),"NO PRAZO", "VENCIDO")))),"N.A.")</f>
        <v>NO PRAZO</v>
      </c>
      <c r="J125" s="14">
        <f>NR35.TRAB.ALTURA[[#This Row],[TREINADO EM]]+NR35.TRAB.ALTURA[[#This Row],[VALIDADE]]</f>
        <v>46668</v>
      </c>
      <c r="K125">
        <v>8</v>
      </c>
      <c r="L125" t="s">
        <v>3</v>
      </c>
      <c r="M125" t="str">
        <f>VLOOKUP(NR35.TRAB.ALTURA[[#This Row],[NOME]],'CADASTRO'!A:K,6,0)</f>
        <v>ATIVO</v>
      </c>
    </row>
    <row r="126" spans="1:13">
      <c r="A126" t="s">
        <v>509</v>
      </c>
      <c r="B126" t="s">
        <v>510</v>
      </c>
      <c r="C126" t="s">
        <v>511</v>
      </c>
      <c r="D126" t="s">
        <v>566</v>
      </c>
      <c r="E126" t="s">
        <v>486</v>
      </c>
      <c r="F126" t="str">
        <f>VLOOKUP(NR35.TRAB.ALTURA[[#This Row],[NOME]],'CADASTRO'!A:K,5,0)</f>
        <v>OPERADOR INDUSTRIAL I</v>
      </c>
      <c r="G126" s="26">
        <v>46248</v>
      </c>
      <c r="H126" s="38">
        <v>730</v>
      </c>
      <c r="I12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Row],[CONDIÇÃO]]="RECICLADO","HISTORICO",IF((G126+H126)&gt;(TODAY()),"NO PRAZO", "VENCIDO")))),"N.A.")</f>
        <v>NO PRAZO</v>
      </c>
      <c r="J126" s="14">
        <f>NR35.TRAB.ALTURA[[#This Row],[TREINADO EM]]+NR35.TRAB.ALTURA[[#This Row],[VALIDADE]]</f>
        <v>46978</v>
      </c>
      <c r="K126">
        <v>8</v>
      </c>
      <c r="L126" t="s">
        <v>3</v>
      </c>
      <c r="M126" t="str">
        <f>VLOOKUP(NR35.TRAB.ALTURA[[#This Row],[NOME]],'CADASTRO'!A:K,6,0)</f>
        <v>ATIVO</v>
      </c>
    </row>
    <row r="127" spans="1:13">
      <c r="A127" t="s">
        <v>509</v>
      </c>
      <c r="B127" t="s">
        <v>513</v>
      </c>
      <c r="C127" t="s">
        <v>513</v>
      </c>
      <c r="D127" t="s">
        <v>566</v>
      </c>
      <c r="E127" t="s">
        <v>401</v>
      </c>
      <c r="F127" t="str">
        <f>VLOOKUP(NR35.TRAB.ALTURA[[#This Row],[NOME]],'CADASTRO'!A:K,5,0)</f>
        <v>TECNICO MECANICO I</v>
      </c>
      <c r="G127" s="26">
        <v>44651</v>
      </c>
      <c r="H127" s="38">
        <v>730</v>
      </c>
      <c r="I12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Row],[CONDIÇÃO]]="RECICLADO","HISTORICO",IF((G127+H127)&gt;(TODAY()),"NO PRAZO", "VENCIDO")))),"N.A.")</f>
        <v>HISTORICO</v>
      </c>
      <c r="J127" s="14">
        <f>NR35.TRAB.ALTURA[[#This Row],[TREINADO EM]]+NR35.TRAB.ALTURA[[#This Row],[VALIDADE]]</f>
        <v>45381</v>
      </c>
      <c r="K127">
        <v>8</v>
      </c>
      <c r="L127" t="s">
        <v>5</v>
      </c>
      <c r="M127" t="str">
        <f>VLOOKUP(NR35.TRAB.ALTURA[[#This Row],[NOME]],'CADASTRO'!A:K,6,0)</f>
        <v>ATIVO</v>
      </c>
    </row>
    <row r="128" spans="1:13">
      <c r="A128" t="s">
        <v>509</v>
      </c>
      <c r="B128" t="s">
        <v>510</v>
      </c>
      <c r="C128" t="s">
        <v>511</v>
      </c>
      <c r="D128" t="s">
        <v>566</v>
      </c>
      <c r="E128" t="s">
        <v>401</v>
      </c>
      <c r="F128" t="str">
        <f>VLOOKUP(NR35.TRAB.ALTURA[[#This Row],[NOME]],'CADASTRO'!A:K,5,0)</f>
        <v>TECNICO MECANICO I</v>
      </c>
      <c r="G128" s="26">
        <v>45408</v>
      </c>
      <c r="H128" s="38">
        <v>730</v>
      </c>
      <c r="I12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Row],[CONDIÇÃO]]="RECICLADO","HISTORICO",IF((G128+H128)&gt;(TODAY()),"NO PRAZO", "VENCIDO")))),"N.A.")</f>
        <v>HISTORICO</v>
      </c>
      <c r="J128" s="14">
        <f>NR35.TRAB.ALTURA[[#This Row],[TREINADO EM]]+NR35.TRAB.ALTURA[[#This Row],[VALIDADE]]</f>
        <v>46138</v>
      </c>
      <c r="K128">
        <v>8</v>
      </c>
      <c r="L128" t="s">
        <v>5</v>
      </c>
      <c r="M128" t="str">
        <f>VLOOKUP(NR35.TRAB.ALTURA[[#This Row],[NOME]],'CADASTRO'!A:K,6,0)</f>
        <v>ATIVO</v>
      </c>
    </row>
    <row r="129" spans="1:13">
      <c r="A129" t="s">
        <v>509</v>
      </c>
      <c r="B129" t="s">
        <v>510</v>
      </c>
      <c r="C129" t="s">
        <v>511</v>
      </c>
      <c r="D129" t="s">
        <v>566</v>
      </c>
      <c r="E129" t="s">
        <v>401</v>
      </c>
      <c r="F129" t="str">
        <f>VLOOKUP(NR35.TRAB.ALTURA[[#This Row],[NOME]],'CADASTRO'!A:K,5,0)</f>
        <v>TECNICO MECANICO I</v>
      </c>
      <c r="G129" s="26">
        <v>46248</v>
      </c>
      <c r="H129" s="38">
        <v>730</v>
      </c>
      <c r="I12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Row],[CONDIÇÃO]]="RECICLADO","HISTORICO",IF((G129+H129)&gt;(TODAY()),"NO PRAZO", "VENCIDO")))),"N.A.")</f>
        <v>NO PRAZO</v>
      </c>
      <c r="J129" s="14">
        <f>NR35.TRAB.ALTURA[[#This Row],[TREINADO EM]]+NR35.TRAB.ALTURA[[#This Row],[VALIDADE]]</f>
        <v>46978</v>
      </c>
      <c r="K129">
        <v>8</v>
      </c>
      <c r="L129" t="s">
        <v>3</v>
      </c>
      <c r="M129" t="str">
        <f>VLOOKUP(NR35.TRAB.ALTURA[[#This Row],[NOME]],'CADASTRO'!A:K,6,0)</f>
        <v>ATIVO</v>
      </c>
    </row>
    <row r="130" spans="1:13">
      <c r="A130" t="s">
        <v>509</v>
      </c>
      <c r="B130" t="s">
        <v>510</v>
      </c>
      <c r="C130" t="s">
        <v>511</v>
      </c>
      <c r="D130" t="s">
        <v>566</v>
      </c>
      <c r="E130" t="s">
        <v>403</v>
      </c>
      <c r="F130" t="str">
        <f>VLOOKUP(NR35.TRAB.ALTURA[[#This Row],[NOME]],'CADASTRO'!A:K,5,0)</f>
        <v>OPERADOR INDUSTRIAL I</v>
      </c>
      <c r="G130" s="26">
        <v>45954</v>
      </c>
      <c r="H130" s="38">
        <v>730</v>
      </c>
      <c r="I13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Row],[CONDIÇÃO]]="RECICLADO","HISTORICO",IF((G130+H130)&gt;(TODAY()),"NO PRAZO", "VENCIDO")))),"N.A.")</f>
        <v>NO PRAZO</v>
      </c>
      <c r="J130" s="14">
        <f>NR35.TRAB.ALTURA[[#This Row],[TREINADO EM]]+NR35.TRAB.ALTURA[[#This Row],[VALIDADE]]</f>
        <v>46684</v>
      </c>
      <c r="K130">
        <v>8</v>
      </c>
      <c r="L130" t="s">
        <v>3</v>
      </c>
      <c r="M130" t="str">
        <f>VLOOKUP(NR35.TRAB.ALTURA[[#This Row],[NOME]],'CADASTRO'!A:K,6,0)</f>
        <v>ATIVO</v>
      </c>
    </row>
    <row r="131" spans="1:13">
      <c r="A131" t="s">
        <v>509</v>
      </c>
      <c r="B131" t="s">
        <v>513</v>
      </c>
      <c r="C131" t="s">
        <v>513</v>
      </c>
      <c r="D131" t="s">
        <v>566</v>
      </c>
      <c r="E131" t="s">
        <v>150</v>
      </c>
      <c r="F131" t="str">
        <f>VLOOKUP(NR35.TRAB.ALTURA[[#This Row],[NOME]],'CADASTRO'!A:K,5,0)</f>
        <v>TECNICO MECANICO II</v>
      </c>
      <c r="G131" s="26">
        <v>44536</v>
      </c>
      <c r="H131" s="38">
        <v>730</v>
      </c>
      <c r="I13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Row],[CONDIÇÃO]]="RECICLADO","HISTORICO",IF((G131+H131)&gt;(TODAY()),"NO PRAZO", "VENCIDO")))),"N.A.")</f>
        <v>N.A.</v>
      </c>
      <c r="J131" s="14">
        <f>NR35.TRAB.ALTURA[[#This Row],[TREINADO EM]]+NR35.TRAB.ALTURA[[#This Row],[VALIDADE]]</f>
        <v>45266</v>
      </c>
      <c r="K131">
        <v>8</v>
      </c>
      <c r="L131" t="s">
        <v>5</v>
      </c>
      <c r="M131" t="str">
        <f>VLOOKUP(NR35.TRAB.ALTURA[[#This Row],[NOME]],'CADASTRO'!A:K,6,0)</f>
        <v>DESLIGADO</v>
      </c>
    </row>
    <row r="132" spans="1:13">
      <c r="A132" t="s">
        <v>509</v>
      </c>
      <c r="B132" t="s">
        <v>513</v>
      </c>
      <c r="C132" t="s">
        <v>515</v>
      </c>
      <c r="D132" t="s">
        <v>566</v>
      </c>
      <c r="E132" t="s">
        <v>150</v>
      </c>
      <c r="F132" t="str">
        <f>VLOOKUP(NR35.TRAB.ALTURA[[#This Row],[NOME]],'CADASTRO'!A:K,5,0)</f>
        <v>TECNICO MECANICO II</v>
      </c>
      <c r="G132" s="26">
        <v>45239</v>
      </c>
      <c r="H132" s="38">
        <v>730</v>
      </c>
      <c r="I13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Row],[CONDIÇÃO]]="RECICLADO","HISTORICO",IF((G132+H132)&gt;(TODAY()),"NO PRAZO", "VENCIDO")))),"N.A.")</f>
        <v>N.A.</v>
      </c>
      <c r="J132" s="14">
        <f>NR35.TRAB.ALTURA[[#This Row],[TREINADO EM]]+NR35.TRAB.ALTURA[[#This Row],[VALIDADE]]</f>
        <v>45969</v>
      </c>
      <c r="K132">
        <v>8</v>
      </c>
      <c r="L132" t="s">
        <v>3</v>
      </c>
      <c r="M132" t="str">
        <f>VLOOKUP(NR35.TRAB.ALTURA[[#This Row],[NOME]],'CADASTRO'!A:K,6,0)</f>
        <v>DESLIGADO</v>
      </c>
    </row>
    <row r="133" spans="1:13">
      <c r="A133" t="s">
        <v>509</v>
      </c>
      <c r="B133" t="s">
        <v>510</v>
      </c>
      <c r="C133" t="s">
        <v>511</v>
      </c>
      <c r="D133" t="s">
        <v>566</v>
      </c>
      <c r="E133" t="s">
        <v>407</v>
      </c>
      <c r="F133" t="str">
        <f>VLOOKUP(NR35.TRAB.ALTURA[[#This Row],[NOME]],'CADASTRO'!A:K,5,0)</f>
        <v>TECNICO MECANICO II</v>
      </c>
      <c r="G133" s="26">
        <v>45808</v>
      </c>
      <c r="H133" s="38">
        <v>730</v>
      </c>
      <c r="I13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Row],[CONDIÇÃO]]="RECICLADO","HISTORICO",IF((G133+H133)&gt;(TODAY()),"NO PRAZO", "VENCIDO")))),"N.A.")</f>
        <v>NO PRAZO</v>
      </c>
      <c r="J133" s="14">
        <f>NR35.TRAB.ALTURA[[#This Row],[TREINADO EM]]+NR35.TRAB.ALTURA[[#This Row],[VALIDADE]]</f>
        <v>46538</v>
      </c>
      <c r="K133">
        <v>8</v>
      </c>
      <c r="L133" t="s">
        <v>3</v>
      </c>
      <c r="M133" t="str">
        <f>VLOOKUP(NR35.TRAB.ALTURA[[#This Row],[NOME]],'CADASTRO'!A:K,6,0)</f>
        <v>ATIVO</v>
      </c>
    </row>
    <row r="134" spans="1:13">
      <c r="A134" t="s">
        <v>509</v>
      </c>
      <c r="B134" t="s">
        <v>513</v>
      </c>
      <c r="C134" t="s">
        <v>513</v>
      </c>
      <c r="D134" t="s">
        <v>566</v>
      </c>
      <c r="E134" t="s">
        <v>114</v>
      </c>
      <c r="F134" t="str">
        <f>VLOOKUP(NR35.TRAB.ALTURA[[#This Row],[NOME]],'CADASTRO'!A:K,5,0)</f>
        <v>COORDENADOR CONTROLE DE QUALIDADE</v>
      </c>
      <c r="G134" s="26">
        <v>44536</v>
      </c>
      <c r="H134" s="38">
        <v>730</v>
      </c>
      <c r="I13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Row],[CONDIÇÃO]]="RECICLADO","HISTORICO",IF((G134+H134)&gt;(TODAY()),"NO PRAZO", "VENCIDO")))),"N.A.")</f>
        <v>N.A.</v>
      </c>
      <c r="J134" s="14">
        <f>NR35.TRAB.ALTURA[[#This Row],[TREINADO EM]]+NR35.TRAB.ALTURA[[#This Row],[VALIDADE]]</f>
        <v>45266</v>
      </c>
      <c r="K134">
        <v>8</v>
      </c>
      <c r="L134" t="s">
        <v>3</v>
      </c>
      <c r="M134" t="str">
        <f>VLOOKUP(NR35.TRAB.ALTURA[[#This Row],[NOME]],'CADASTRO'!A:K,6,0)</f>
        <v>TRANSFERIDO</v>
      </c>
    </row>
    <row r="135" spans="1:13">
      <c r="A135" t="s">
        <v>509</v>
      </c>
      <c r="B135" t="s">
        <v>513</v>
      </c>
      <c r="C135" t="s">
        <v>513</v>
      </c>
      <c r="D135" t="s">
        <v>566</v>
      </c>
      <c r="E135" t="s">
        <v>137</v>
      </c>
      <c r="F135" t="str">
        <f>VLOOKUP(NR35.TRAB.ALTURA[[#This Row],[NOME]],'CADASTRO'!A:K,5,0)</f>
        <v>AUXILIAR INDUSTRIAL</v>
      </c>
      <c r="G135" s="26">
        <v>44484</v>
      </c>
      <c r="H135" s="38">
        <v>730</v>
      </c>
      <c r="I13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Row],[CONDIÇÃO]]="RECICLADO","HISTORICO",IF((G135+H135)&gt;(TODAY()),"NO PRAZO", "VENCIDO")))),"N.A.")</f>
        <v>N.A.</v>
      </c>
      <c r="J135" s="14">
        <f>NR35.TRAB.ALTURA[[#This Row],[TREINADO EM]]+NR35.TRAB.ALTURA[[#This Row],[VALIDADE]]</f>
        <v>45214</v>
      </c>
      <c r="K135">
        <v>8</v>
      </c>
      <c r="L135" t="s">
        <v>3</v>
      </c>
      <c r="M135" t="str">
        <f>VLOOKUP(NR35.TRAB.ALTURA[[#This Row],[NOME]],'CADASTRO'!A:K,6,0)</f>
        <v>DESLIGADO</v>
      </c>
    </row>
    <row r="136" spans="1:13">
      <c r="A136" t="s">
        <v>509</v>
      </c>
      <c r="B136" t="s">
        <v>510</v>
      </c>
      <c r="C136" t="s">
        <v>511</v>
      </c>
      <c r="D136" t="s">
        <v>566</v>
      </c>
      <c r="E136" t="s">
        <v>412</v>
      </c>
      <c r="F136" t="str">
        <f>VLOOKUP(NR35.TRAB.ALTURA[[#This Row],[NOME]],'CADASTRO'!A:K,5,0)</f>
        <v>OPERADOR LOGISTICO I</v>
      </c>
      <c r="G136" s="26">
        <v>45733</v>
      </c>
      <c r="H136" s="38">
        <v>730</v>
      </c>
      <c r="I13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Row],[CONDIÇÃO]]="RECICLADO","HISTORICO",IF((G136+H136)&gt;(TODAY()),"NO PRAZO", "VENCIDO")))),"N.A.")</f>
        <v>N.A.</v>
      </c>
      <c r="J136" s="14">
        <f>NR35.TRAB.ALTURA[[#This Row],[TREINADO EM]]+NR35.TRAB.ALTURA[[#This Row],[VALIDADE]]</f>
        <v>46463</v>
      </c>
      <c r="K136">
        <v>8</v>
      </c>
      <c r="L136" t="s">
        <v>3</v>
      </c>
      <c r="M136" t="str">
        <f>VLOOKUP(NR35.TRAB.ALTURA[[#This Row],[NOME]],'CADASTRO'!A:K,6,0)</f>
        <v>DESLIGADO</v>
      </c>
    </row>
    <row r="137" spans="1:13">
      <c r="A137" t="s">
        <v>516</v>
      </c>
      <c r="B137" t="s">
        <v>517</v>
      </c>
      <c r="C137" t="s">
        <v>517</v>
      </c>
      <c r="D137" t="s">
        <v>566</v>
      </c>
      <c r="E137" t="s">
        <v>413</v>
      </c>
      <c r="F137" t="str">
        <f>VLOOKUP(NR35.TRAB.ALTURA[[#This Row],[NOME]],'CADASTRO'!A:K,5,0)</f>
        <v>ANALISTA PRODUCAO JR</v>
      </c>
      <c r="G137" s="26">
        <v>44118</v>
      </c>
      <c r="H137" s="38">
        <v>730</v>
      </c>
      <c r="I13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Row],[CONDIÇÃO]]="RECICLADO","HISTORICO",IF((G137+H137)&gt;(TODAY()),"NO PRAZO", "VENCIDO")))),"N.A.")</f>
        <v>HISTORICO</v>
      </c>
      <c r="J137" s="14">
        <f>NR35.TRAB.ALTURA[[#This Row],[TREINADO EM]]+NR35.TRAB.ALTURA[[#This Row],[VALIDADE]]</f>
        <v>44848</v>
      </c>
      <c r="K137">
        <v>8</v>
      </c>
      <c r="L137" t="s">
        <v>5</v>
      </c>
      <c r="M137" t="str">
        <f>VLOOKUP(NR35.TRAB.ALTURA[[#This Row],[NOME]],'CADASTRO'!A:K,6,0)</f>
        <v>ATIVO</v>
      </c>
    </row>
    <row r="138" spans="1:13">
      <c r="A138" t="s">
        <v>509</v>
      </c>
      <c r="B138" t="s">
        <v>513</v>
      </c>
      <c r="C138" t="s">
        <v>513</v>
      </c>
      <c r="D138" t="s">
        <v>566</v>
      </c>
      <c r="E138" t="s">
        <v>413</v>
      </c>
      <c r="F138" t="str">
        <f>VLOOKUP(NR35.TRAB.ALTURA[[#This Row],[NOME]],'CADASTRO'!A:K,5,0)</f>
        <v>ANALISTA PRODUCAO JR</v>
      </c>
      <c r="G138" s="26">
        <v>44813</v>
      </c>
      <c r="H138" s="38">
        <v>730</v>
      </c>
      <c r="I13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Row],[CONDIÇÃO]]="RECICLADO","HISTORICO",IF((G138+H138)&gt;(TODAY()),"NO PRAZO", "VENCIDO")))),"N.A.")</f>
        <v>HISTORICO</v>
      </c>
      <c r="J138" s="14">
        <f>NR35.TRAB.ALTURA[[#This Row],[TREINADO EM]]+NR35.TRAB.ALTURA[[#This Row],[VALIDADE]]</f>
        <v>45543</v>
      </c>
      <c r="K138">
        <v>8</v>
      </c>
      <c r="L138" t="s">
        <v>5</v>
      </c>
      <c r="M138" t="str">
        <f>VLOOKUP(NR35.TRAB.ALTURA[[#This Row],[NOME]],'CADASTRO'!A:K,6,0)</f>
        <v>ATIVO</v>
      </c>
    </row>
    <row r="139" spans="1:13">
      <c r="A139" t="s">
        <v>509</v>
      </c>
      <c r="B139" t="s">
        <v>510</v>
      </c>
      <c r="C139" t="s">
        <v>511</v>
      </c>
      <c r="D139" t="s">
        <v>566</v>
      </c>
      <c r="E139" t="s">
        <v>413</v>
      </c>
      <c r="F139" t="str">
        <f>VLOOKUP(NR35.TRAB.ALTURA[[#This Row],[NOME]],'CADASTRO'!A:K,5,0)</f>
        <v>ANALISTA PRODUCAO JR</v>
      </c>
      <c r="G139" s="26">
        <v>45497</v>
      </c>
      <c r="H139" s="38">
        <v>730</v>
      </c>
      <c r="I13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Row],[CONDIÇÃO]]="RECICLADO","HISTORICO",IF((G139+H139)&gt;(TODAY()),"NO PRAZO", "VENCIDO")))),"N.A.")</f>
        <v>HISTORICO</v>
      </c>
      <c r="J139" s="14">
        <f>NR35.TRAB.ALTURA[[#This Row],[TREINADO EM]]+NR35.TRAB.ALTURA[[#This Row],[VALIDADE]]</f>
        <v>46227</v>
      </c>
      <c r="K139">
        <v>8</v>
      </c>
      <c r="L139" t="s">
        <v>5</v>
      </c>
      <c r="M139" t="str">
        <f>VLOOKUP(NR35.TRAB.ALTURA[[#This Row],[NOME]],'CADASTRO'!A:K,6,0)</f>
        <v>ATIVO</v>
      </c>
    </row>
    <row r="140" spans="1:13">
      <c r="A140" t="s">
        <v>509</v>
      </c>
      <c r="B140" t="s">
        <v>510</v>
      </c>
      <c r="C140" t="s">
        <v>511</v>
      </c>
      <c r="D140" t="s">
        <v>566</v>
      </c>
      <c r="E140" t="s">
        <v>413</v>
      </c>
      <c r="F140" t="str">
        <f>VLOOKUP(NR35.TRAB.ALTURA[[#This Row],[NOME]],'CADASTRO'!A:K,5,0)</f>
        <v>ANALISTA PRODUCAO JR</v>
      </c>
      <c r="G140" s="26">
        <v>46295</v>
      </c>
      <c r="H140" s="38">
        <v>730</v>
      </c>
      <c r="I14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Row],[CONDIÇÃO]]="RECICLADO","HISTORICO",IF((G140+H140)&gt;(TODAY()),"NO PRAZO", "VENCIDO")))),"N.A.")</f>
        <v>NO PRAZO</v>
      </c>
      <c r="J140" s="14">
        <f>NR35.TRAB.ALTURA[[#This Row],[TREINADO EM]]+NR35.TRAB.ALTURA[[#This Row],[VALIDADE]]</f>
        <v>47025</v>
      </c>
      <c r="K140">
        <v>8</v>
      </c>
      <c r="L140" t="s">
        <v>3</v>
      </c>
      <c r="M140" t="str">
        <f>VLOOKUP(NR35.TRAB.ALTURA[[#This Row],[NOME]],'CADASTRO'!A:K,6,0)</f>
        <v>ATIVO</v>
      </c>
    </row>
    <row r="141" spans="1:13">
      <c r="A141" t="s">
        <v>509</v>
      </c>
      <c r="B141" t="s">
        <v>513</v>
      </c>
      <c r="C141" t="s">
        <v>513</v>
      </c>
      <c r="D141" t="s">
        <v>566</v>
      </c>
      <c r="E141" t="s">
        <v>480</v>
      </c>
      <c r="F141" t="str">
        <f>VLOOKUP(NR35.TRAB.ALTURA[[#This Row],[NOME]],'CADASTRO'!A:K,5,0)</f>
        <v>ANALISTA PROJETOS PL</v>
      </c>
      <c r="G141" s="26">
        <v>44536</v>
      </c>
      <c r="H141" s="38">
        <v>730</v>
      </c>
      <c r="I14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Row],[CONDIÇÃO]]="RECICLADO","HISTORICO",IF((G141+H141)&gt;(TODAY()),"NO PRAZO", "VENCIDO")))),"N.A.")</f>
        <v>N.A.</v>
      </c>
      <c r="J141" s="14">
        <f>NR35.TRAB.ALTURA[[#This Row],[TREINADO EM]]+NR35.TRAB.ALTURA[[#This Row],[VALIDADE]]</f>
        <v>45266</v>
      </c>
      <c r="K141">
        <v>8</v>
      </c>
      <c r="L141" t="s">
        <v>5</v>
      </c>
      <c r="M141" t="str">
        <f>VLOOKUP(NR35.TRAB.ALTURA[[#This Row],[NOME]],'CADASTRO'!A:K,6,0)</f>
        <v>TRANSFERIDO</v>
      </c>
    </row>
    <row r="142" spans="1:13">
      <c r="A142" t="s">
        <v>509</v>
      </c>
      <c r="B142" t="s">
        <v>513</v>
      </c>
      <c r="C142" t="s">
        <v>513</v>
      </c>
      <c r="D142" t="s">
        <v>566</v>
      </c>
      <c r="E142" t="s">
        <v>480</v>
      </c>
      <c r="F142" t="str">
        <f>VLOOKUP(NR35.TRAB.ALTURA[[#This Row],[NOME]],'CADASTRO'!A:K,5,0)</f>
        <v>ANALISTA PROJETOS PL</v>
      </c>
      <c r="G142" s="26">
        <v>45268</v>
      </c>
      <c r="H142" s="38">
        <v>730</v>
      </c>
      <c r="I14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Row],[CONDIÇÃO]]="RECICLADO","HISTORICO",IF((G142+H142)&gt;(TODAY()),"NO PRAZO", "VENCIDO")))),"N.A.")</f>
        <v>N.A.</v>
      </c>
      <c r="J142" s="14">
        <f>NR35.TRAB.ALTURA[[#This Row],[TREINADO EM]]+NR35.TRAB.ALTURA[[#This Row],[VALIDADE]]</f>
        <v>45998</v>
      </c>
      <c r="K142">
        <v>8</v>
      </c>
      <c r="L142" t="s">
        <v>3</v>
      </c>
      <c r="M142" t="str">
        <f>VLOOKUP(NR35.TRAB.ALTURA[[#This Row],[NOME]],'CADASTRO'!A:K,6,0)</f>
        <v>TRANSFERIDO</v>
      </c>
    </row>
    <row r="143" spans="1:13">
      <c r="A143" t="s">
        <v>509</v>
      </c>
      <c r="B143" t="s">
        <v>513</v>
      </c>
      <c r="C143" t="s">
        <v>513</v>
      </c>
      <c r="D143" t="s">
        <v>566</v>
      </c>
      <c r="E143" t="s">
        <v>416</v>
      </c>
      <c r="F143" t="str">
        <f>VLOOKUP(NR35.TRAB.ALTURA[[#This Row],[NOME]],'CADASTRO'!A:K,5,0)</f>
        <v>ENCARREGADO EXPEDICAO</v>
      </c>
      <c r="G143" s="41">
        <v>44484</v>
      </c>
      <c r="H143" s="38">
        <v>730</v>
      </c>
      <c r="I143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Row],[CONDIÇÃO]]="RECICLADO","HISTORICO",IF((G143+H143)&gt;(TODAY()),"NO PRAZO", "VENCIDO")))),"N.A.")</f>
        <v>HISTORICO</v>
      </c>
      <c r="J143" s="14">
        <f>NR35.TRAB.ALTURA[[#This Row],[TREINADO EM]]+NR35.TRAB.ALTURA[[#This Row],[VALIDADE]]</f>
        <v>45214</v>
      </c>
      <c r="K143">
        <v>8</v>
      </c>
      <c r="L143" t="s">
        <v>5</v>
      </c>
      <c r="M143" t="str">
        <f>VLOOKUP(NR35.TRAB.ALTURA[[#This Row],[NOME]],'CADASTRO'!A:K,6,0)</f>
        <v>ATIVO</v>
      </c>
    </row>
    <row r="144" spans="1:13">
      <c r="A144" t="s">
        <v>509</v>
      </c>
      <c r="B144" t="s">
        <v>513</v>
      </c>
      <c r="C144" t="s">
        <v>513</v>
      </c>
      <c r="D144" t="s">
        <v>566</v>
      </c>
      <c r="E144" t="s">
        <v>416</v>
      </c>
      <c r="F144" t="str">
        <f>VLOOKUP(NR35.TRAB.ALTURA[[#This Row],[NOME]],'CADASTRO'!A:K,5,0)</f>
        <v>ENCARREGADO EXPEDICAO</v>
      </c>
      <c r="G144" s="41">
        <v>45198</v>
      </c>
      <c r="H144" s="38">
        <v>730</v>
      </c>
      <c r="I144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Row],[CONDIÇÃO]]="RECICLADO","HISTORICO",IF((G144+H144)&gt;(TODAY()),"NO PRAZO", "VENCIDO")))),"N.A.")</f>
        <v>HISTORICO</v>
      </c>
      <c r="J144" s="14">
        <f>NR35.TRAB.ALTURA[[#This Row],[TREINADO EM]]+NR35.TRAB.ALTURA[[#This Row],[VALIDADE]]</f>
        <v>45928</v>
      </c>
      <c r="K144">
        <v>8</v>
      </c>
      <c r="L144" t="s">
        <v>5</v>
      </c>
      <c r="M144" t="str">
        <f>VLOOKUP(NR35.TRAB.ALTURA[[#This Row],[NOME]],'CADASTRO'!A:K,6,0)</f>
        <v>ATIVO</v>
      </c>
    </row>
    <row r="145" spans="1:13">
      <c r="A145" t="s">
        <v>509</v>
      </c>
      <c r="B145" t="s">
        <v>510</v>
      </c>
      <c r="C145" t="s">
        <v>511</v>
      </c>
      <c r="D145" t="s">
        <v>566</v>
      </c>
      <c r="E145" t="s">
        <v>416</v>
      </c>
      <c r="F145" t="str">
        <f>VLOOKUP(NR35.TRAB.ALTURA[[#This Row],[NOME]],'CADASTRO'!A:K,5,0)</f>
        <v>ENCARREGADO EXPEDICAO</v>
      </c>
      <c r="G145" s="41">
        <v>45808</v>
      </c>
      <c r="H145" s="38">
        <v>730</v>
      </c>
      <c r="I145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Row],[CONDIÇÃO]]="RECICLADO","HISTORICO",IF((G145+H145)&gt;(TODAY()),"NO PRAZO", "VENCIDO")))),"N.A.")</f>
        <v>NO PRAZO</v>
      </c>
      <c r="J145" s="14">
        <f>NR35.TRAB.ALTURA[[#This Row],[TREINADO EM]]+NR35.TRAB.ALTURA[[#This Row],[VALIDADE]]</f>
        <v>46538</v>
      </c>
      <c r="K145">
        <v>8</v>
      </c>
      <c r="L145" t="s">
        <v>3</v>
      </c>
      <c r="M145" t="str">
        <f>VLOOKUP(NR35.TRAB.ALTURA[[#This Row],[NOME]],'CADASTRO'!A:K,6,0)</f>
        <v>ATIVO</v>
      </c>
    </row>
    <row r="146" spans="1:13">
      <c r="A146" t="s">
        <v>509</v>
      </c>
      <c r="B146" t="s">
        <v>510</v>
      </c>
      <c r="C146" t="s">
        <v>567</v>
      </c>
      <c r="D146" t="s">
        <v>566</v>
      </c>
      <c r="E146" t="s">
        <v>131</v>
      </c>
      <c r="F146" t="str">
        <f>VLOOKUP(NR35.TRAB.ALTURA[[#This Row],[NOME]],'CADASTRO'!A:K,5,0)</f>
        <v>AUXILIAR INDUSTRIAL</v>
      </c>
      <c r="G146" s="41">
        <v>45852</v>
      </c>
      <c r="H146" s="38">
        <v>730</v>
      </c>
      <c r="I146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Row],[CONDIÇÃO]]="RECICLADO","HISTORICO",IF((G146+H146)&gt;(TODAY()),"NO PRAZO", "VENCIDO")))),"N.A.")</f>
        <v>N.A.</v>
      </c>
      <c r="J146" s="14">
        <f>NR35.TRAB.ALTURA[[#This Row],[TREINADO EM]]+NR35.TRAB.ALTURA[[#This Row],[VALIDADE]]</f>
        <v>46582</v>
      </c>
      <c r="K146">
        <v>8</v>
      </c>
      <c r="L146" t="s">
        <v>3</v>
      </c>
      <c r="M146" t="str">
        <f>VLOOKUP(NR35.TRAB.ALTURA[[#This Row],[NOME]],'CADASTRO'!A:K,6,0)</f>
        <v>DESLIGADO</v>
      </c>
    </row>
    <row r="147" spans="1:13">
      <c r="A147" t="s">
        <v>509</v>
      </c>
      <c r="B147" t="s">
        <v>513</v>
      </c>
      <c r="C147" t="s">
        <v>513</v>
      </c>
      <c r="D147" t="s">
        <v>566</v>
      </c>
      <c r="E147" t="s">
        <v>419</v>
      </c>
      <c r="F147" t="str">
        <f>VLOOKUP(NR35.TRAB.ALTURA[[#This Row],[NOME]],'CADASTRO'!A:K,5,0)</f>
        <v>OPERADOR INDUSTRIAL II</v>
      </c>
      <c r="G147" s="41">
        <v>44484</v>
      </c>
      <c r="H147" s="38">
        <v>730</v>
      </c>
      <c r="I147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Row],[CONDIÇÃO]]="RECICLADO","HISTORICO",IF((G147+H147)&gt;(TODAY()),"NO PRAZO", "VENCIDO")))),"N.A.")</f>
        <v>N.A.</v>
      </c>
      <c r="J147" s="14">
        <f>NR35.TRAB.ALTURA[[#This Row],[TREINADO EM]]+NR35.TRAB.ALTURA[[#This Row],[VALIDADE]]</f>
        <v>45214</v>
      </c>
      <c r="K147">
        <v>8</v>
      </c>
      <c r="L147" t="s">
        <v>1</v>
      </c>
      <c r="M147" t="str">
        <f>VLOOKUP(NR35.TRAB.ALTURA[[#This Row],[NOME]],'CADASTRO'!A:K,6,0)</f>
        <v>ATIVO</v>
      </c>
    </row>
    <row r="148" spans="1:13">
      <c r="A148" t="s">
        <v>509</v>
      </c>
      <c r="B148" t="s">
        <v>510</v>
      </c>
      <c r="C148" t="s">
        <v>567</v>
      </c>
      <c r="D148" t="s">
        <v>566</v>
      </c>
      <c r="E148" t="s">
        <v>424</v>
      </c>
      <c r="F148" t="str">
        <f>VLOOKUP(NR35.TRAB.ALTURA[[#This Row],[NOME]],'CADASTRO'!A:K,5,0)</f>
        <v>OPERADOR INDUSTRIAL III</v>
      </c>
      <c r="G148" s="41">
        <v>45852</v>
      </c>
      <c r="H148" s="38">
        <v>730</v>
      </c>
      <c r="I148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Row],[CONDIÇÃO]]="RECICLADO","HISTORICO",IF((G148+H148)&gt;(TODAY()),"NO PRAZO", "VENCIDO")))),"N.A.")</f>
        <v>HISTORICO</v>
      </c>
      <c r="J148" s="14">
        <f>NR35.TRAB.ALTURA[[#This Row],[TREINADO EM]]+NR35.TRAB.ALTURA[[#This Row],[VALIDADE]]</f>
        <v>46582</v>
      </c>
      <c r="K148">
        <v>8</v>
      </c>
      <c r="L148" t="s">
        <v>5</v>
      </c>
      <c r="M148" t="str">
        <f>VLOOKUP(NR35.TRAB.ALTURA[[#This Row],[NOME]],'CADASTRO'!A:K,6,0)</f>
        <v>ATIVO</v>
      </c>
    </row>
    <row r="149" spans="1:13">
      <c r="A149" t="s">
        <v>509</v>
      </c>
      <c r="B149" t="s">
        <v>510</v>
      </c>
      <c r="C149" t="s">
        <v>511</v>
      </c>
      <c r="D149" t="s">
        <v>566</v>
      </c>
      <c r="E149" t="s">
        <v>424</v>
      </c>
      <c r="F149" t="str">
        <f>VLOOKUP(NR35.TRAB.ALTURA[[#This Row],[NOME]],'CADASTRO'!A:K,5,0)</f>
        <v>OPERADOR INDUSTRIAL III</v>
      </c>
      <c r="G149" s="41">
        <v>46248</v>
      </c>
      <c r="H149" s="38">
        <v>730</v>
      </c>
      <c r="I149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Row],[CONDIÇÃO]]="RECICLADO","HISTORICO",IF((G149+H149)&gt;(TODAY()),"NO PRAZO", "VENCIDO")))),"N.A.")</f>
        <v>NO PRAZO</v>
      </c>
      <c r="J149" s="14">
        <f>NR35.TRAB.ALTURA[[#This Row],[TREINADO EM]]+NR35.TRAB.ALTURA[[#This Row],[VALIDADE]]</f>
        <v>46978</v>
      </c>
      <c r="K149">
        <v>8</v>
      </c>
      <c r="L149" t="s">
        <v>3</v>
      </c>
      <c r="M149" t="str">
        <f>VLOOKUP(NR35.TRAB.ALTURA[[#This Row],[NOME]],'CADASTRO'!A:K,6,0)</f>
        <v>ATIVO</v>
      </c>
    </row>
    <row r="150" spans="1:13">
      <c r="A150" t="s">
        <v>516</v>
      </c>
      <c r="B150" t="s">
        <v>517</v>
      </c>
      <c r="C150" t="s">
        <v>517</v>
      </c>
      <c r="D150" t="s">
        <v>566</v>
      </c>
      <c r="E150" t="s">
        <v>115</v>
      </c>
      <c r="F150" t="str">
        <f>VLOOKUP(NR35.TRAB.ALTURA[[#This Row],[NOME]],'CADASTRO'!A:K,5,0)</f>
        <v>AUXILIAR INDUSTRIAL</v>
      </c>
      <c r="G150" s="41">
        <v>44105</v>
      </c>
      <c r="H150" s="38">
        <v>730</v>
      </c>
      <c r="I150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Row],[CONDIÇÃO]]="RECICLADO","HISTORICO",IF((G150+H150)&gt;(TODAY()),"NO PRAZO", "VENCIDO")))),"N.A.")</f>
        <v>N.A.</v>
      </c>
      <c r="J150" s="14">
        <f>NR35.TRAB.ALTURA[[#This Row],[TREINADO EM]]+NR35.TRAB.ALTURA[[#This Row],[VALIDADE]]</f>
        <v>44835</v>
      </c>
      <c r="K150">
        <v>8</v>
      </c>
      <c r="L150" t="s">
        <v>1</v>
      </c>
      <c r="M150" t="str">
        <f>VLOOKUP(NR35.TRAB.ALTURA[[#This Row],[NOME]],'CADASTRO'!A:K,6,0)</f>
        <v>DESLIGADO</v>
      </c>
    </row>
    <row r="151" spans="1:13">
      <c r="A151" t="s">
        <v>516</v>
      </c>
      <c r="B151" t="s">
        <v>517</v>
      </c>
      <c r="C151" t="s">
        <v>517</v>
      </c>
      <c r="D151" t="s">
        <v>566</v>
      </c>
      <c r="E151" t="s">
        <v>23</v>
      </c>
      <c r="F151" t="str">
        <f>VLOOKUP(NR35.TRAB.ALTURA[[#This Row],[NOME]],'CADASTRO'!A:K,5,0)</f>
        <v>ANALISTA PROCESSOS</v>
      </c>
      <c r="G151" s="41">
        <v>44547</v>
      </c>
      <c r="H151" s="38">
        <v>730</v>
      </c>
      <c r="I151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Row],[CONDIÇÃO]]="RECICLADO","HISTORICO",IF((G151+H151)&gt;(TODAY()),"NO PRAZO", "VENCIDO")))),"N.A.")</f>
        <v>N.A.</v>
      </c>
      <c r="J151" s="14">
        <f>NR35.TRAB.ALTURA[[#This Row],[TREINADO EM]]+NR35.TRAB.ALTURA[[#This Row],[VALIDADE]]</f>
        <v>45277</v>
      </c>
      <c r="K151">
        <v>8</v>
      </c>
      <c r="L151" t="s">
        <v>3</v>
      </c>
      <c r="M151" t="str">
        <f>VLOOKUP(NR35.TRAB.ALTURA[[#This Row],[NOME]],'CADASTRO'!A:K,6,0)</f>
        <v>TRANSFERIDO</v>
      </c>
    </row>
    <row r="152" spans="1:13">
      <c r="A152" t="s">
        <v>516</v>
      </c>
      <c r="B152" t="s">
        <v>517</v>
      </c>
      <c r="C152" t="s">
        <v>517</v>
      </c>
      <c r="D152" t="s">
        <v>566</v>
      </c>
      <c r="E152" t="s">
        <v>338</v>
      </c>
      <c r="F152" t="str">
        <f>VLOOKUP(NR35.TRAB.ALTURA[[#This Row],[NOME]],'CADASTRO'!A:K,5,0)</f>
        <v>LIDER DE TURNO</v>
      </c>
      <c r="G152" s="41">
        <v>44547</v>
      </c>
      <c r="H152" s="38">
        <v>730</v>
      </c>
      <c r="I152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Row],[CONDIÇÃO]]="RECICLADO","HISTORICO",IF((G152+H152)&gt;(TODAY()),"NO PRAZO", "VENCIDO")))),"N.A.")</f>
        <v>HISTORICO</v>
      </c>
      <c r="J152" s="14">
        <f>NR35.TRAB.ALTURA[[#This Row],[TREINADO EM]]+NR35.TRAB.ALTURA[[#This Row],[VALIDADE]]</f>
        <v>45277</v>
      </c>
      <c r="K152">
        <v>8</v>
      </c>
      <c r="L152" t="s">
        <v>5</v>
      </c>
      <c r="M152" t="str">
        <f>VLOOKUP(NR35.TRAB.ALTURA[[#This Row],[NOME]],'CADASTRO'!A:K,6,0)</f>
        <v>ATIVO</v>
      </c>
    </row>
    <row r="153" spans="1:13">
      <c r="A153" t="s">
        <v>509</v>
      </c>
      <c r="B153" t="s">
        <v>513</v>
      </c>
      <c r="C153" t="s">
        <v>515</v>
      </c>
      <c r="D153" t="s">
        <v>566</v>
      </c>
      <c r="E153" t="s">
        <v>338</v>
      </c>
      <c r="F153" t="str">
        <f>VLOOKUP(NR35.TRAB.ALTURA[[#This Row],[NOME]],'CADASTRO'!A:K,5,0)</f>
        <v>LIDER DE TURNO</v>
      </c>
      <c r="G153" s="41">
        <v>45239</v>
      </c>
      <c r="H153" s="38">
        <v>730</v>
      </c>
      <c r="I153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Row],[CONDIÇÃO]]="RECICLADO","HISTORICO",IF((G153+H153)&gt;(TODAY()),"NO PRAZO", "VENCIDO")))),"N.A.")</f>
        <v>HISTORICO</v>
      </c>
      <c r="J153" s="14">
        <f>NR35.TRAB.ALTURA[[#This Row],[TREINADO EM]]+NR35.TRAB.ALTURA[[#This Row],[VALIDADE]]</f>
        <v>45969</v>
      </c>
      <c r="K153">
        <v>8</v>
      </c>
      <c r="L153" t="s">
        <v>5</v>
      </c>
      <c r="M153" t="str">
        <f>VLOOKUP(NR35.TRAB.ALTURA[[#This Row],[NOME]],'CADASTRO'!A:K,6,0)</f>
        <v>ATIVO</v>
      </c>
    </row>
    <row r="154" spans="1:13">
      <c r="A154" t="s">
        <v>516</v>
      </c>
      <c r="B154" t="s">
        <v>517</v>
      </c>
      <c r="C154" t="s">
        <v>517</v>
      </c>
      <c r="D154" t="s">
        <v>566</v>
      </c>
      <c r="E154" t="s">
        <v>111</v>
      </c>
      <c r="F154" t="str">
        <f>VLOOKUP(NR35.TRAB.ALTURA[[#This Row],[NOME]],'CADASTRO'!A:K,5,0)</f>
        <v>TECNICO MECANICO II</v>
      </c>
      <c r="G154" s="41">
        <v>44118</v>
      </c>
      <c r="H154" s="38">
        <v>730</v>
      </c>
      <c r="I154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Row],[CONDIÇÃO]]="RECICLADO","HISTORICO",IF((G154+H154)&gt;(TODAY()),"NO PRAZO", "VENCIDO")))),"N.A.")</f>
        <v>N.A.</v>
      </c>
      <c r="J154" s="14">
        <f>NR35.TRAB.ALTURA[[#This Row],[TREINADO EM]]+NR35.TRAB.ALTURA[[#This Row],[VALIDADE]]</f>
        <v>44848</v>
      </c>
      <c r="K154">
        <v>8</v>
      </c>
      <c r="L154" t="s">
        <v>1</v>
      </c>
      <c r="M154" t="str">
        <f>VLOOKUP(NR35.TRAB.ALTURA[[#This Row],[NOME]],'CADASTRO'!A:K,6,0)</f>
        <v>DESLIGADO</v>
      </c>
    </row>
    <row r="155" spans="1:13">
      <c r="A155" t="s">
        <v>509</v>
      </c>
      <c r="B155" t="s">
        <v>510</v>
      </c>
      <c r="C155" t="s">
        <v>567</v>
      </c>
      <c r="D155" t="s">
        <v>566</v>
      </c>
      <c r="E155" t="s">
        <v>110</v>
      </c>
      <c r="F155" t="str">
        <f>VLOOKUP(NR35.TRAB.ALTURA[[#This Row],[NOME]],'CADASTRO'!A:K,5,0)</f>
        <v>OPERADOR INDUSTRIAL I</v>
      </c>
      <c r="G155" s="41">
        <v>45852</v>
      </c>
      <c r="H155" s="38">
        <v>730</v>
      </c>
      <c r="I155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Row],[CONDIÇÃO]]="RECICLADO","HISTORICO",IF((G155+H155)&gt;(TODAY()),"NO PRAZO", "VENCIDO")))),"N.A.")</f>
        <v>N.A.</v>
      </c>
      <c r="J155" s="14">
        <f>NR35.TRAB.ALTURA[[#This Row],[TREINADO EM]]+NR35.TRAB.ALTURA[[#This Row],[VALIDADE]]</f>
        <v>46582</v>
      </c>
      <c r="K155">
        <v>8</v>
      </c>
      <c r="L155" t="s">
        <v>3</v>
      </c>
      <c r="M155" t="str">
        <f>VLOOKUP(NR35.TRAB.ALTURA[[#This Row],[NOME]],'CADASTRO'!A:K,6,0)</f>
        <v>DESLIGADO</v>
      </c>
    </row>
    <row r="156" spans="1:13">
      <c r="A156" t="s">
        <v>509</v>
      </c>
      <c r="B156" t="s">
        <v>510</v>
      </c>
      <c r="C156" t="s">
        <v>511</v>
      </c>
      <c r="D156" t="s">
        <v>566</v>
      </c>
      <c r="E156" t="s">
        <v>109</v>
      </c>
      <c r="F156" t="str">
        <f>VLOOKUP(NR35.TRAB.ALTURA[[#This Row],[NOME]],'CADASTRO'!A:K,5,0)</f>
        <v>OPERADOR INDUSTRIAL I</v>
      </c>
      <c r="G156" s="41">
        <v>45573</v>
      </c>
      <c r="H156" s="38">
        <v>730</v>
      </c>
      <c r="I156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Row],[CONDIÇÃO]]="RECICLADO","HISTORICO",IF((G156+H156)&gt;(TODAY()),"NO PRAZO", "VENCIDO")))),"N.A.")</f>
        <v>N.A.</v>
      </c>
      <c r="J156" s="14">
        <f>NR35.TRAB.ALTURA[[#This Row],[TREINADO EM]]+NR35.TRAB.ALTURA[[#This Row],[VALIDADE]]</f>
        <v>46303</v>
      </c>
      <c r="K156">
        <v>8</v>
      </c>
      <c r="L156" t="s">
        <v>3</v>
      </c>
      <c r="M156" t="str">
        <f>VLOOKUP(NR35.TRAB.ALTURA[[#This Row],[NOME]],'CADASTRO'!A:K,6,0)</f>
        <v>DESLIGADO</v>
      </c>
    </row>
    <row r="157" spans="1:13">
      <c r="A157" t="s">
        <v>509</v>
      </c>
      <c r="B157" t="s">
        <v>513</v>
      </c>
      <c r="C157" t="s">
        <v>513</v>
      </c>
      <c r="D157" t="s">
        <v>566</v>
      </c>
      <c r="E157" t="s">
        <v>107</v>
      </c>
      <c r="F157" t="str">
        <f>VLOOKUP(NR35.TRAB.ALTURA[[#This Row],[NOME]],'CADASTRO'!A:K,5,0)</f>
        <v>TECNICO MECANICO II</v>
      </c>
      <c r="G157" s="41">
        <v>44343</v>
      </c>
      <c r="H157" s="38">
        <v>730</v>
      </c>
      <c r="I157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Row],[CONDIÇÃO]]="RECICLADO","HISTORICO",IF((G157+H157)&gt;(TODAY()),"NO PRAZO", "VENCIDO")))),"N.A.")</f>
        <v>N.A.</v>
      </c>
      <c r="J157" s="14">
        <f>NR35.TRAB.ALTURA[[#This Row],[TREINADO EM]]+NR35.TRAB.ALTURA[[#This Row],[VALIDADE]]</f>
        <v>45073</v>
      </c>
      <c r="K157">
        <v>8</v>
      </c>
      <c r="L157" t="s">
        <v>5</v>
      </c>
      <c r="M157" t="str">
        <f>VLOOKUP(NR35.TRAB.ALTURA[[#This Row],[NOME]],'CADASTRO'!A:K,6,0)</f>
        <v>DESLIGADO</v>
      </c>
    </row>
    <row r="158" spans="1:13">
      <c r="A158" t="s">
        <v>509</v>
      </c>
      <c r="B158" t="s">
        <v>513</v>
      </c>
      <c r="C158" t="s">
        <v>513</v>
      </c>
      <c r="D158" t="s">
        <v>566</v>
      </c>
      <c r="E158" t="s">
        <v>107</v>
      </c>
      <c r="F158" t="str">
        <f>VLOOKUP(NR35.TRAB.ALTURA[[#This Row],[NOME]],'CADASTRO'!A:K,5,0)</f>
        <v>TECNICO MECANICO II</v>
      </c>
      <c r="G158" s="41">
        <v>45077</v>
      </c>
      <c r="H158" s="38">
        <v>730</v>
      </c>
      <c r="I158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Row],[CONDIÇÃO]]="RECICLADO","HISTORICO",IF((G158+H158)&gt;(TODAY()),"NO PRAZO", "VENCIDO")))),"N.A.")</f>
        <v>N.A.</v>
      </c>
      <c r="J158" s="14">
        <f>NR35.TRAB.ALTURA[[#This Row],[TREINADO EM]]+NR35.TRAB.ALTURA[[#This Row],[VALIDADE]]</f>
        <v>45807</v>
      </c>
      <c r="K158">
        <v>8</v>
      </c>
      <c r="L158" t="s">
        <v>3</v>
      </c>
      <c r="M158" t="str">
        <f>VLOOKUP(NR35.TRAB.ALTURA[[#This Row],[NOME]],'CADASTRO'!A:K,6,0)</f>
        <v>DESLIGADO</v>
      </c>
    </row>
    <row r="159" spans="1:13">
      <c r="A159" t="s">
        <v>516</v>
      </c>
      <c r="B159" t="s">
        <v>517</v>
      </c>
      <c r="C159" t="s">
        <v>517</v>
      </c>
      <c r="D159" t="s">
        <v>566</v>
      </c>
      <c r="E159" t="s">
        <v>106</v>
      </c>
      <c r="F159" t="str">
        <f>VLOOKUP(NR35.TRAB.ALTURA[[#This Row],[NOME]],'CADASTRO'!A:K,5,0)</f>
        <v>OPERADOR INDUSTRIAL II</v>
      </c>
      <c r="G159" s="41">
        <v>44118</v>
      </c>
      <c r="H159" s="38">
        <v>730</v>
      </c>
      <c r="I159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Row],[CONDIÇÃO]]="RECICLADO","HISTORICO",IF((G159+H159)&gt;(TODAY()),"NO PRAZO", "VENCIDO")))),"N.A.")</f>
        <v>N.A.</v>
      </c>
      <c r="J159" s="14">
        <f>NR35.TRAB.ALTURA[[#This Row],[TREINADO EM]]+NR35.TRAB.ALTURA[[#This Row],[VALIDADE]]</f>
        <v>44848</v>
      </c>
      <c r="K159">
        <v>8</v>
      </c>
      <c r="L159" t="s">
        <v>5</v>
      </c>
      <c r="M159" t="str">
        <f>VLOOKUP(NR35.TRAB.ALTURA[[#This Row],[NOME]],'CADASTRO'!A:K,6,0)</f>
        <v>DESLIGADO</v>
      </c>
    </row>
    <row r="160" spans="1:13">
      <c r="A160" t="s">
        <v>509</v>
      </c>
      <c r="B160" t="s">
        <v>513</v>
      </c>
      <c r="C160" t="s">
        <v>513</v>
      </c>
      <c r="D160" t="s">
        <v>566</v>
      </c>
      <c r="E160" t="s">
        <v>106</v>
      </c>
      <c r="F160" t="str">
        <f>VLOOKUP(NR35.TRAB.ALTURA[[#This Row],[NOME]],'CADASTRO'!A:K,5,0)</f>
        <v>OPERADOR INDUSTRIAL II</v>
      </c>
      <c r="G160" s="41">
        <v>44813</v>
      </c>
      <c r="H160" s="38">
        <v>730</v>
      </c>
      <c r="I160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Row],[CONDIÇÃO]]="RECICLADO","HISTORICO",IF((G160+H160)&gt;(TODAY()),"NO PRAZO", "VENCIDO")))),"N.A.")</f>
        <v>N.A.</v>
      </c>
      <c r="J160" s="14">
        <f>NR35.TRAB.ALTURA[[#This Row],[TREINADO EM]]+NR35.TRAB.ALTURA[[#This Row],[VALIDADE]]</f>
        <v>45543</v>
      </c>
      <c r="K160">
        <v>8</v>
      </c>
      <c r="L160" t="s">
        <v>5</v>
      </c>
      <c r="M160" t="str">
        <f>VLOOKUP(NR35.TRAB.ALTURA[[#This Row],[NOME]],'CADASTRO'!A:K,6,0)</f>
        <v>DESLIGADO</v>
      </c>
    </row>
    <row r="161" spans="1:13">
      <c r="A161" t="s">
        <v>509</v>
      </c>
      <c r="B161" t="s">
        <v>510</v>
      </c>
      <c r="C161" t="s">
        <v>511</v>
      </c>
      <c r="D161" t="s">
        <v>566</v>
      </c>
      <c r="E161" t="s">
        <v>106</v>
      </c>
      <c r="F161" t="str">
        <f>VLOOKUP(NR35.TRAB.ALTURA[[#This Row],[NOME]],'CADASTRO'!A:K,5,0)</f>
        <v>OPERADOR INDUSTRIAL II</v>
      </c>
      <c r="G161" s="41">
        <v>45497</v>
      </c>
      <c r="H161" s="38">
        <v>730</v>
      </c>
      <c r="I161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Row],[CONDIÇÃO]]="RECICLADO","HISTORICO",IF((G161+H161)&gt;(TODAY()),"NO PRAZO", "VENCIDO")))),"N.A.")</f>
        <v>N.A.</v>
      </c>
      <c r="J161" s="14">
        <f>NR35.TRAB.ALTURA[[#This Row],[TREINADO EM]]+NR35.TRAB.ALTURA[[#This Row],[VALIDADE]]</f>
        <v>46227</v>
      </c>
      <c r="K161">
        <v>8</v>
      </c>
      <c r="L161" t="s">
        <v>3</v>
      </c>
      <c r="M161" t="str">
        <f>VLOOKUP(NR35.TRAB.ALTURA[[#This Row],[NOME]],'CADASTRO'!A:K,6,0)</f>
        <v>DESLIGADO</v>
      </c>
    </row>
    <row r="162" spans="1:13">
      <c r="A162" t="s">
        <v>509</v>
      </c>
      <c r="B162" t="s">
        <v>513</v>
      </c>
      <c r="C162" t="s">
        <v>513</v>
      </c>
      <c r="D162" t="s">
        <v>566</v>
      </c>
      <c r="E162" t="s">
        <v>104</v>
      </c>
      <c r="F162" t="str">
        <f>VLOOKUP(NR35.TRAB.ALTURA[[#This Row],[NOME]],'CADASTRO'!A:K,5,0)</f>
        <v>OPERADOR INDUSTRIAL II</v>
      </c>
      <c r="G162" s="41">
        <v>45013</v>
      </c>
      <c r="H162" s="38">
        <v>730</v>
      </c>
      <c r="I162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Row],[CONDIÇÃO]]="RECICLADO","HISTORICO",IF((G162+H162)&gt;(TODAY()),"NO PRAZO", "VENCIDO")))),"N.A.")</f>
        <v>N.A.</v>
      </c>
      <c r="J162" s="14">
        <f>NR35.TRAB.ALTURA[[#This Row],[TREINADO EM]]+NR35.TRAB.ALTURA[[#This Row],[VALIDADE]]</f>
        <v>45743</v>
      </c>
      <c r="K162">
        <v>8</v>
      </c>
      <c r="L162" t="s">
        <v>1</v>
      </c>
      <c r="M162" t="str">
        <f>VLOOKUP(NR35.TRAB.ALTURA[[#This Row],[NOME]],'CADASTRO'!A:K,6,0)</f>
        <v>DESLIGADO</v>
      </c>
    </row>
    <row r="163" spans="1:13">
      <c r="A163" t="s">
        <v>509</v>
      </c>
      <c r="B163" t="s">
        <v>513</v>
      </c>
      <c r="C163" t="s">
        <v>513</v>
      </c>
      <c r="D163" t="s">
        <v>566</v>
      </c>
      <c r="E163" t="s">
        <v>104</v>
      </c>
      <c r="F163" t="str">
        <f>VLOOKUP(NR35.TRAB.ALTURA[[#This Row],[NOME]],'CADASTRO'!A:K,5,0)</f>
        <v>OPERADOR INDUSTRIAL II</v>
      </c>
      <c r="G163" s="41">
        <v>45198</v>
      </c>
      <c r="H163" s="38">
        <v>730</v>
      </c>
      <c r="I163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Row],[CONDIÇÃO]]="RECICLADO","HISTORICO",IF((G163+H163)&gt;(TODAY()),"NO PRAZO", "VENCIDO")))),"N.A.")</f>
        <v>N.A.</v>
      </c>
      <c r="J163" s="14">
        <f>NR35.TRAB.ALTURA[[#This Row],[TREINADO EM]]+NR35.TRAB.ALTURA[[#This Row],[VALIDADE]]</f>
        <v>45928</v>
      </c>
      <c r="K163">
        <v>8</v>
      </c>
      <c r="L163" t="s">
        <v>3</v>
      </c>
      <c r="M163" t="str">
        <f>VLOOKUP(NR35.TRAB.ALTURA[[#This Row],[NOME]],'CADASTRO'!A:K,6,0)</f>
        <v>DESLIGADO</v>
      </c>
    </row>
    <row r="164" spans="1:13">
      <c r="A164" t="s">
        <v>509</v>
      </c>
      <c r="B164" t="s">
        <v>513</v>
      </c>
      <c r="C164" t="s">
        <v>513</v>
      </c>
      <c r="D164" t="s">
        <v>566</v>
      </c>
      <c r="E164" t="s">
        <v>428</v>
      </c>
      <c r="F164" t="str">
        <f>VLOOKUP(NR35.TRAB.ALTURA[[#This Row],[NOME]],'CADASTRO'!A:K,5,0)</f>
        <v>ANALISTA PROCESSOS</v>
      </c>
      <c r="G164" s="41">
        <v>44536</v>
      </c>
      <c r="H164" s="38">
        <v>730</v>
      </c>
      <c r="I164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Row],[CONDIÇÃO]]="RECICLADO","HISTORICO",IF((G164+H164)&gt;(TODAY()),"NO PRAZO", "VENCIDO")))),"N.A.")</f>
        <v>HISTORICO</v>
      </c>
      <c r="J164" s="14">
        <f>NR35.TRAB.ALTURA[[#This Row],[TREINADO EM]]+NR35.TRAB.ALTURA[[#This Row],[VALIDADE]]</f>
        <v>45266</v>
      </c>
      <c r="K164">
        <v>8</v>
      </c>
      <c r="L164" t="s">
        <v>5</v>
      </c>
      <c r="M164" t="str">
        <f>VLOOKUP(NR35.TRAB.ALTURA[[#This Row],[NOME]],'CADASTRO'!A:K,6,0)</f>
        <v>ATIVO</v>
      </c>
    </row>
    <row r="165" spans="1:13">
      <c r="A165" t="s">
        <v>509</v>
      </c>
      <c r="B165" t="s">
        <v>513</v>
      </c>
      <c r="C165" t="s">
        <v>513</v>
      </c>
      <c r="D165" t="s">
        <v>566</v>
      </c>
      <c r="E165" t="s">
        <v>428</v>
      </c>
      <c r="F165" t="str">
        <f>VLOOKUP(NR35.TRAB.ALTURA[[#This Row],[NOME]],'CADASTRO'!A:K,5,0)</f>
        <v>ANALISTA PROCESSOS</v>
      </c>
      <c r="G165" s="41">
        <v>45268</v>
      </c>
      <c r="H165" s="38">
        <v>730</v>
      </c>
      <c r="I165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Row],[CONDIÇÃO]]="RECICLADO","HISTORICO",IF((G165+H165)&gt;(TODAY()),"NO PRAZO", "VENCIDO")))),"N.A.")</f>
        <v>HISTORICO</v>
      </c>
      <c r="J165" s="14">
        <f>NR35.TRAB.ALTURA[[#This Row],[TREINADO EM]]+NR35.TRAB.ALTURA[[#This Row],[VALIDADE]]</f>
        <v>45998</v>
      </c>
      <c r="K165">
        <v>8</v>
      </c>
      <c r="L165" t="s">
        <v>5</v>
      </c>
      <c r="M165" t="str">
        <f>VLOOKUP(NR35.TRAB.ALTURA[[#This Row],[NOME]],'CADASTRO'!A:K,6,0)</f>
        <v>ATIVO</v>
      </c>
    </row>
    <row r="166" spans="1:13">
      <c r="A166" t="s">
        <v>509</v>
      </c>
      <c r="B166" t="s">
        <v>510</v>
      </c>
      <c r="C166" t="s">
        <v>511</v>
      </c>
      <c r="D166" t="s">
        <v>566</v>
      </c>
      <c r="E166" t="s">
        <v>428</v>
      </c>
      <c r="F166" t="str">
        <f>VLOOKUP(NR35.TRAB.ALTURA[[#This Row],[NOME]],'CADASTRO'!A:K,5,0)</f>
        <v>ANALISTA PROCESSOS</v>
      </c>
      <c r="G166" s="41">
        <v>45938</v>
      </c>
      <c r="H166" s="38">
        <v>730</v>
      </c>
      <c r="I166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Row],[CONDIÇÃO]]="RECICLADO","HISTORICO",IF((G166+H166)&gt;(TODAY()),"NO PRAZO", "VENCIDO")))),"N.A.")</f>
        <v>NO PRAZO</v>
      </c>
      <c r="J166" s="14">
        <f>NR35.TRAB.ALTURA[[#This Row],[TREINADO EM]]+NR35.TRAB.ALTURA[[#This Row],[VALIDADE]]</f>
        <v>46668</v>
      </c>
      <c r="K166">
        <v>8</v>
      </c>
      <c r="L166" t="s">
        <v>3</v>
      </c>
      <c r="M166" t="str">
        <f>VLOOKUP(NR35.TRAB.ALTURA[[#This Row],[NOME]],'CADASTRO'!A:K,6,0)</f>
        <v>ATIVO</v>
      </c>
    </row>
    <row r="167" spans="1:13">
      <c r="A167" t="s">
        <v>509</v>
      </c>
      <c r="B167" t="s">
        <v>510</v>
      </c>
      <c r="C167" t="s">
        <v>511</v>
      </c>
      <c r="D167" t="s">
        <v>566</v>
      </c>
      <c r="E167" t="s">
        <v>431</v>
      </c>
      <c r="F167" t="str">
        <f>VLOOKUP(NR35.TRAB.ALTURA[[#This Row],[NOME]],'CADASTRO'!A:K,5,0)</f>
        <v>ANALISTA PROJETOS PL</v>
      </c>
      <c r="G167" s="41">
        <v>46160</v>
      </c>
      <c r="H167" s="38">
        <v>730</v>
      </c>
      <c r="I167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Row],[CONDIÇÃO]]="RECICLADO","HISTORICO",IF((G167+H167)&gt;(TODAY()),"NO PRAZO", "VENCIDO")))),"N.A.")</f>
        <v>NO PRAZO</v>
      </c>
      <c r="J167" s="14">
        <f>NR35.TRAB.ALTURA[[#This Row],[TREINADO EM]]+NR35.TRAB.ALTURA[[#This Row],[VALIDADE]]</f>
        <v>46890</v>
      </c>
      <c r="K167">
        <v>8</v>
      </c>
      <c r="L167" t="s">
        <v>3</v>
      </c>
      <c r="M167" t="str">
        <f>VLOOKUP(NR35.TRAB.ALTURA[[#This Row],[NOME]],'CADASTRO'!A:K,6,0)</f>
        <v>ATIVO</v>
      </c>
    </row>
    <row r="168" spans="1:13">
      <c r="A168" t="s">
        <v>509</v>
      </c>
      <c r="B168" t="s">
        <v>513</v>
      </c>
      <c r="C168" t="s">
        <v>513</v>
      </c>
      <c r="D168" t="s">
        <v>566</v>
      </c>
      <c r="E168" t="s">
        <v>433</v>
      </c>
      <c r="F168" t="str">
        <f>VLOOKUP(NR35.TRAB.ALTURA[[#This Row],[NOME]],'CADASTRO'!A:K,5,0)</f>
        <v>ANALISTA SEGURANCA TRABALHO E MEIO</v>
      </c>
      <c r="G168" s="41">
        <v>44813</v>
      </c>
      <c r="H168" s="38">
        <v>730</v>
      </c>
      <c r="I168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Row],[CONDIÇÃO]]="RECICLADO","HISTORICO",IF((G168+H168)&gt;(TODAY()),"NO PRAZO", "VENCIDO")))),"N.A.")</f>
        <v>HISTORICO</v>
      </c>
      <c r="J168" s="14">
        <f>NR35.TRAB.ALTURA[[#This Row],[TREINADO EM]]+NR35.TRAB.ALTURA[[#This Row],[VALIDADE]]</f>
        <v>45543</v>
      </c>
      <c r="K168">
        <v>8</v>
      </c>
      <c r="L168" t="s">
        <v>5</v>
      </c>
      <c r="M168" t="str">
        <f>VLOOKUP(NR35.TRAB.ALTURA[[#This Row],[NOME]],'CADASTRO'!A:K,6,0)</f>
        <v>ATIVO</v>
      </c>
    </row>
    <row r="169" spans="1:13">
      <c r="A169" t="s">
        <v>509</v>
      </c>
      <c r="B169" t="s">
        <v>510</v>
      </c>
      <c r="C169" t="s">
        <v>511</v>
      </c>
      <c r="D169" t="s">
        <v>566</v>
      </c>
      <c r="E169" t="s">
        <v>433</v>
      </c>
      <c r="F169" t="str">
        <f>VLOOKUP(NR35.TRAB.ALTURA[[#This Row],[NOME]],'CADASTRO'!A:K,5,0)</f>
        <v>ANALISTA SEGURANCA TRABALHO E MEIO</v>
      </c>
      <c r="G169" s="41">
        <v>45593</v>
      </c>
      <c r="H169" s="38">
        <v>730</v>
      </c>
      <c r="I169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Row],[CONDIÇÃO]]="RECICLADO","HISTORICO",IF((G169+H169)&gt;(TODAY()),"NO PRAZO", "VENCIDO")))),"N.A.")</f>
        <v>NO PRAZO</v>
      </c>
      <c r="J169" s="14">
        <f>NR35.TRAB.ALTURA[[#This Row],[TREINADO EM]]+NR35.TRAB.ALTURA[[#This Row],[VALIDADE]]</f>
        <v>46323</v>
      </c>
      <c r="K169">
        <v>8</v>
      </c>
      <c r="L169" t="s">
        <v>3</v>
      </c>
      <c r="M169" t="str">
        <f>VLOOKUP(NR35.TRAB.ALTURA[[#This Row],[NOME]],'CADASTRO'!A:K,6,0)</f>
        <v>ATIVO</v>
      </c>
    </row>
    <row r="170" spans="1:13">
      <c r="A170" t="s">
        <v>516</v>
      </c>
      <c r="B170" t="s">
        <v>517</v>
      </c>
      <c r="C170" t="s">
        <v>517</v>
      </c>
      <c r="D170" t="s">
        <v>566</v>
      </c>
      <c r="E170" t="s">
        <v>96</v>
      </c>
      <c r="F170" t="str">
        <f>VLOOKUP(NR35.TRAB.ALTURA[[#This Row],[NOME]],'CADASTRO'!A:K,5,0)</f>
        <v>OPERADOR INDUSTRIAL II</v>
      </c>
      <c r="G170" s="41">
        <v>45198</v>
      </c>
      <c r="H170" s="38">
        <v>730</v>
      </c>
      <c r="I170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Row],[CONDIÇÃO]]="RECICLADO","HISTORICO",IF((G170+H170)&gt;(TODAY()),"NO PRAZO", "VENCIDO")))),"N.A.")</f>
        <v>N.A.</v>
      </c>
      <c r="J170" s="14">
        <f>NR35.TRAB.ALTURA[[#This Row],[TREINADO EM]]+NR35.TRAB.ALTURA[[#This Row],[VALIDADE]]</f>
        <v>45928</v>
      </c>
      <c r="K170">
        <v>8</v>
      </c>
      <c r="L170" t="s">
        <v>3</v>
      </c>
      <c r="M170" t="str">
        <f>VLOOKUP(NR35.TRAB.ALTURA[[#This Row],[NOME]],'CADASTRO'!A:K,6,0)</f>
        <v>DESLIGADO</v>
      </c>
    </row>
    <row r="171" spans="1:13">
      <c r="A171" t="s">
        <v>509</v>
      </c>
      <c r="B171" t="s">
        <v>513</v>
      </c>
      <c r="C171" t="s">
        <v>513</v>
      </c>
      <c r="D171" t="s">
        <v>566</v>
      </c>
      <c r="E171" t="s">
        <v>436</v>
      </c>
      <c r="F171" t="str">
        <f>VLOOKUP(NR35.TRAB.ALTURA[[#This Row],[NOME]],'CADASTRO'!A:K,5,0)</f>
        <v>TECNICO ELETRONICO II</v>
      </c>
      <c r="G171" s="41">
        <v>44343</v>
      </c>
      <c r="H171" s="38">
        <v>730</v>
      </c>
      <c r="I171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Row],[CONDIÇÃO]]="RECICLADO","HISTORICO",IF((G171+H171)&gt;(TODAY()),"NO PRAZO", "VENCIDO")))),"N.A.")</f>
        <v>HISTORICO</v>
      </c>
      <c r="J171" s="14">
        <f>NR35.TRAB.ALTURA[[#This Row],[TREINADO EM]]+NR35.TRAB.ALTURA[[#This Row],[VALIDADE]]</f>
        <v>45073</v>
      </c>
      <c r="K171">
        <v>8</v>
      </c>
      <c r="L171" t="s">
        <v>5</v>
      </c>
      <c r="M171" t="str">
        <f>VLOOKUP(NR35.TRAB.ALTURA[[#This Row],[NOME]],'CADASTRO'!A:K,6,0)</f>
        <v>ATIVO</v>
      </c>
    </row>
    <row r="172" spans="1:13">
      <c r="A172" t="s">
        <v>509</v>
      </c>
      <c r="B172" t="s">
        <v>513</v>
      </c>
      <c r="C172" t="s">
        <v>513</v>
      </c>
      <c r="D172" t="s">
        <v>566</v>
      </c>
      <c r="E172" t="s">
        <v>436</v>
      </c>
      <c r="F172" t="str">
        <f>VLOOKUP(NR35.TRAB.ALTURA[[#This Row],[NOME]],'CADASTRO'!A:K,5,0)</f>
        <v>TECNICO ELETRONICO II</v>
      </c>
      <c r="G172" s="41">
        <v>45016</v>
      </c>
      <c r="H172" s="38">
        <v>730</v>
      </c>
      <c r="I172" s="3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Row],[CONDIÇÃO]]="RECICLADO","HISTORICO",IF((G172+H172)&gt;(TODAY()),"NO PRAZO", "VENCIDO")))),"N.A.")</f>
        <v>HISTORICO</v>
      </c>
      <c r="J172" s="14">
        <f>NR35.TRAB.ALTURA[[#This Row],[TREINADO EM]]+NR35.TRAB.ALTURA[[#This Row],[VALIDADE]]</f>
        <v>45746</v>
      </c>
      <c r="K172">
        <v>8</v>
      </c>
      <c r="L172" t="s">
        <v>5</v>
      </c>
      <c r="M172" t="str">
        <f>VLOOKUP(NR35.TRAB.ALTURA[[#This Row],[NOME]],'CADASTRO'!A:K,6,0)</f>
        <v>ATIVO</v>
      </c>
    </row>
    <row r="173" spans="1:13">
      <c r="A173" t="s">
        <v>509</v>
      </c>
      <c r="B173" t="s">
        <v>510</v>
      </c>
      <c r="C173" t="s">
        <v>511</v>
      </c>
      <c r="D173" t="s">
        <v>566</v>
      </c>
      <c r="E173" t="s">
        <v>436</v>
      </c>
      <c r="F173" t="str">
        <f>VLOOKUP(NR35.TRAB.ALTURA[[#This Row],[NOME]],'CADASTRO'!A:K,5,0)</f>
        <v>TECNICO ELETRONICO II</v>
      </c>
      <c r="G173" s="41">
        <v>45808</v>
      </c>
      <c r="H173" s="38">
        <v>730</v>
      </c>
      <c r="I173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Row],[CONDIÇÃO]]="RECICLADO","HISTORICO",IF((G173+H173)&gt;(TODAY()),"NO PRAZO", "VENCIDO")))),"N.A.")</f>
        <v>NO PRAZO</v>
      </c>
      <c r="J173" s="14">
        <f>NR35.TRAB.ALTURA[[#This Row],[TREINADO EM]]+NR35.TRAB.ALTURA[[#This Row],[VALIDADE]]</f>
        <v>46538</v>
      </c>
      <c r="K173">
        <v>8</v>
      </c>
      <c r="L173" t="s">
        <v>3</v>
      </c>
      <c r="M173" t="str">
        <f>VLOOKUP(NR35.TRAB.ALTURA[[#This Row],[NOME]],'CADASTRO'!A:K,6,0)</f>
        <v>ATIVO</v>
      </c>
    </row>
    <row r="174" spans="1:13">
      <c r="A174" t="s">
        <v>509</v>
      </c>
      <c r="B174" t="s">
        <v>510</v>
      </c>
      <c r="C174" t="s">
        <v>511</v>
      </c>
      <c r="D174" t="s">
        <v>566</v>
      </c>
      <c r="E174" t="s">
        <v>441</v>
      </c>
      <c r="F174" t="str">
        <f>VLOOKUP(NR35.TRAB.ALTURA[[#This Row],[NOME]],'CADASTRO'!A:K,5,0)</f>
        <v>OPERADOR INDUSTRIAL I</v>
      </c>
      <c r="G174" s="41">
        <v>46007</v>
      </c>
      <c r="H174" s="38">
        <v>730</v>
      </c>
      <c r="I174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Row],[CONDIÇÃO]]="RECICLADO","HISTORICO",IF((G174+H174)&gt;(TODAY()),"NO PRAZO", "VENCIDO")))),"N.A.")</f>
        <v>NO PRAZO</v>
      </c>
      <c r="J174" s="14">
        <f>NR35.TRAB.ALTURA[[#This Row],[TREINADO EM]]+NR35.TRAB.ALTURA[[#This Row],[VALIDADE]]</f>
        <v>46737</v>
      </c>
      <c r="K174">
        <v>8</v>
      </c>
      <c r="L174" t="s">
        <v>3</v>
      </c>
      <c r="M174" t="str">
        <f>VLOOKUP(NR35.TRAB.ALTURA[[#This Row],[NOME]],'CADASTRO'!A:K,6,0)</f>
        <v>ATIVO</v>
      </c>
    </row>
    <row r="175" spans="1:13">
      <c r="A175" t="s">
        <v>516</v>
      </c>
      <c r="B175" t="s">
        <v>517</v>
      </c>
      <c r="C175" t="s">
        <v>517</v>
      </c>
      <c r="D175" t="s">
        <v>566</v>
      </c>
      <c r="E175" t="s">
        <v>72</v>
      </c>
      <c r="F175" t="str">
        <f>VLOOKUP(NR35.TRAB.ALTURA[[#This Row],[NOME]],'CADASTRO'!A:K,5,0)</f>
        <v>OPERADOR INDUSTRIAL I</v>
      </c>
      <c r="G175" s="41">
        <v>44118</v>
      </c>
      <c r="H175" s="38">
        <v>730</v>
      </c>
      <c r="I175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Row],[CONDIÇÃO]]="RECICLADO","HISTORICO",IF((G175+H175)&gt;(TODAY()),"NO PRAZO", "VENCIDO")))),"N.A.")</f>
        <v>N.A.</v>
      </c>
      <c r="J175" s="14">
        <f>NR35.TRAB.ALTURA[[#This Row],[TREINADO EM]]+NR35.TRAB.ALTURA[[#This Row],[VALIDADE]]</f>
        <v>44848</v>
      </c>
      <c r="K175">
        <v>8</v>
      </c>
      <c r="L175" t="s">
        <v>3</v>
      </c>
      <c r="M175" t="str">
        <f>VLOOKUP(NR35.TRAB.ALTURA[[#This Row],[NOME]],'CADASTRO'!A:K,6,0)</f>
        <v>DESLIGADO</v>
      </c>
    </row>
    <row r="176" spans="1:13">
      <c r="A176" t="s">
        <v>516</v>
      </c>
      <c r="B176" t="s">
        <v>517</v>
      </c>
      <c r="C176" t="s">
        <v>517</v>
      </c>
      <c r="D176" t="s">
        <v>566</v>
      </c>
      <c r="E176" t="s">
        <v>70</v>
      </c>
      <c r="F176" t="str">
        <f>VLOOKUP(NR35.TRAB.ALTURA[[#This Row],[NOME]],'CADASTRO'!A:K,5,0)</f>
        <v>OPERADOR INDUSTRIAL I</v>
      </c>
      <c r="G176" s="41">
        <v>44118</v>
      </c>
      <c r="H176" s="38">
        <v>730</v>
      </c>
      <c r="I176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Row],[CONDIÇÃO]]="RECICLADO","HISTORICO",IF((G176+H176)&gt;(TODAY()),"NO PRAZO", "VENCIDO")))),"N.A.")</f>
        <v>N.A.</v>
      </c>
      <c r="J176" s="14">
        <f>NR35.TRAB.ALTURA[[#This Row],[TREINADO EM]]+NR35.TRAB.ALTURA[[#This Row],[VALIDADE]]</f>
        <v>44848</v>
      </c>
      <c r="K176">
        <v>8</v>
      </c>
      <c r="L176" t="s">
        <v>3</v>
      </c>
      <c r="M176" t="str">
        <f>VLOOKUP(NR35.TRAB.ALTURA[[#This Row],[NOME]],'CADASTRO'!A:K,6,0)</f>
        <v>DESLIGADO</v>
      </c>
    </row>
    <row r="177" spans="1:13">
      <c r="A177" t="s">
        <v>509</v>
      </c>
      <c r="B177" t="s">
        <v>510</v>
      </c>
      <c r="C177" t="s">
        <v>511</v>
      </c>
      <c r="D177" t="s">
        <v>566</v>
      </c>
      <c r="E177" t="s">
        <v>76</v>
      </c>
      <c r="F177" t="str">
        <f>VLOOKUP(NR35.TRAB.ALTURA[[#This Row],[NOME]],'CADASTRO'!A:K,5,0)</f>
        <v>COORDENADOR SEG DO TRABALHO E MEIO</v>
      </c>
      <c r="G177" s="41">
        <v>45314</v>
      </c>
      <c r="H177" s="38">
        <v>730</v>
      </c>
      <c r="I177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Row],[CONDIÇÃO]]="RECICLADO","HISTORICO",IF((G177+H177)&gt;(TODAY()),"NO PRAZO", "VENCIDO")))),"N.A.")</f>
        <v>N.A.</v>
      </c>
      <c r="J177" s="14">
        <f>NR35.TRAB.ALTURA[[#This Row],[TREINADO EM]]+NR35.TRAB.ALTURA[[#This Row],[VALIDADE]]</f>
        <v>46044</v>
      </c>
      <c r="K177">
        <v>8</v>
      </c>
      <c r="L177" t="s">
        <v>1</v>
      </c>
      <c r="M177" t="str">
        <f>VLOOKUP(NR35.TRAB.ALTURA[[#This Row],[NOME]],'CADASTRO'!A:K,6,0)</f>
        <v>ATIVO</v>
      </c>
    </row>
    <row r="178" spans="1:13">
      <c r="A178" t="s">
        <v>516</v>
      </c>
      <c r="B178" t="s">
        <v>517</v>
      </c>
      <c r="C178" t="s">
        <v>517</v>
      </c>
      <c r="D178" t="s">
        <v>566</v>
      </c>
      <c r="E178" t="s">
        <v>76</v>
      </c>
      <c r="F178" t="str">
        <f>VLOOKUP(NR35.TRAB.ALTURA[[#This Row],[NOME]],'CADASTRO'!A:K,5,0)</f>
        <v>COORDENADOR SEG DO TRABALHO E MEIO</v>
      </c>
      <c r="G178" s="41">
        <v>44536</v>
      </c>
      <c r="H178" s="38">
        <v>730</v>
      </c>
      <c r="I178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Row],[CONDIÇÃO]]="RECICLADO","HISTORICO",IF((G178+H178)&gt;(TODAY()),"NO PRAZO", "VENCIDO")))),"N.A.")</f>
        <v>HISTORICO</v>
      </c>
      <c r="J178" s="14">
        <f>NR35.TRAB.ALTURA[[#This Row],[TREINADO EM]]+NR35.TRAB.ALTURA[[#This Row],[VALIDADE]]</f>
        <v>45266</v>
      </c>
      <c r="K178">
        <v>8</v>
      </c>
      <c r="L178" t="s">
        <v>5</v>
      </c>
      <c r="M178" t="str">
        <f>VLOOKUP(NR35.TRAB.ALTURA[[#This Row],[NOME]],'CADASTRO'!A:K,6,0)</f>
        <v>ATIVO</v>
      </c>
    </row>
    <row r="179" spans="1:13">
      <c r="A179" t="s">
        <v>509</v>
      </c>
      <c r="B179" t="s">
        <v>510</v>
      </c>
      <c r="C179" t="s">
        <v>511</v>
      </c>
      <c r="D179" t="s">
        <v>566</v>
      </c>
      <c r="E179" t="s">
        <v>66</v>
      </c>
      <c r="F179" t="str">
        <f>VLOOKUP(NR35.TRAB.ALTURA[[#This Row],[NOME]],'CADASTRO'!A:K,5,0)</f>
        <v>OPERADOR INDUSTRIAL II</v>
      </c>
      <c r="G179" s="8">
        <v>45808</v>
      </c>
      <c r="H179" s="38">
        <v>730</v>
      </c>
      <c r="I179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Row],[CONDIÇÃO]]="RECICLADO","HISTORICO",IF((G179+H179)&gt;(TODAY()),"NO PRAZO", "VENCIDO")))),"N.A.")</f>
        <v>N.A.</v>
      </c>
      <c r="J179" s="14">
        <f>NR35.TRAB.ALTURA[[#This Row],[TREINADO EM]]+NR35.TRAB.ALTURA[[#This Row],[VALIDADE]]</f>
        <v>46538</v>
      </c>
      <c r="K179">
        <v>8</v>
      </c>
      <c r="L179" t="s">
        <v>3</v>
      </c>
      <c r="M179" t="str">
        <f>VLOOKUP(NR35.TRAB.ALTURA[[#This Row],[NOME]],'CADASTRO'!A:K,6,0)</f>
        <v>DESLIGADO</v>
      </c>
    </row>
    <row r="180" spans="1:13">
      <c r="A180" t="s">
        <v>516</v>
      </c>
      <c r="B180" t="s">
        <v>517</v>
      </c>
      <c r="C180" t="s">
        <v>517</v>
      </c>
      <c r="D180" t="s">
        <v>566</v>
      </c>
      <c r="E180" t="s">
        <v>444</v>
      </c>
      <c r="F180" t="str">
        <f>VLOOKUP(NR35.TRAB.ALTURA[[#This Row],[NOME]],'CADASTRO'!A:K,5,0)</f>
        <v>TECNICO MECANICO II</v>
      </c>
      <c r="G180" s="8">
        <v>44105</v>
      </c>
      <c r="H180" s="38">
        <v>730</v>
      </c>
      <c r="I180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Row],[CONDIÇÃO]]="RECICLADO","HISTORICO",IF((G180+H180)&gt;(TODAY()),"NO PRAZO", "VENCIDO")))),"N.A.")</f>
        <v>HISTORICO</v>
      </c>
      <c r="J180" s="14">
        <f>NR35.TRAB.ALTURA[[#This Row],[TREINADO EM]]+NR35.TRAB.ALTURA[[#This Row],[VALIDADE]]</f>
        <v>44835</v>
      </c>
      <c r="K180">
        <v>8</v>
      </c>
      <c r="L180" t="s">
        <v>5</v>
      </c>
      <c r="M180" t="str">
        <f>VLOOKUP(NR35.TRAB.ALTURA[[#This Row],[NOME]],'CADASTRO'!A:K,6,0)</f>
        <v>ATIVO</v>
      </c>
    </row>
    <row r="181" spans="1:13">
      <c r="A181" t="s">
        <v>509</v>
      </c>
      <c r="B181" t="s">
        <v>513</v>
      </c>
      <c r="C181" t="s">
        <v>513</v>
      </c>
      <c r="D181" t="s">
        <v>566</v>
      </c>
      <c r="E181" t="s">
        <v>444</v>
      </c>
      <c r="F181" t="str">
        <f>VLOOKUP(NR35.TRAB.ALTURA[[#This Row],[NOME]],'CADASTRO'!A:K,5,0)</f>
        <v>TECNICO MECANICO II</v>
      </c>
      <c r="G181" s="41">
        <v>44847</v>
      </c>
      <c r="H181" s="38">
        <v>730</v>
      </c>
      <c r="I181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Row],[CONDIÇÃO]]="RECICLADO","HISTORICO",IF((G181+H181)&gt;(TODAY()),"NO PRAZO", "VENCIDO")))),"N.A.")</f>
        <v>HISTORICO</v>
      </c>
      <c r="J181" s="14">
        <f>NR35.TRAB.ALTURA[[#This Row],[TREINADO EM]]+NR35.TRAB.ALTURA[[#This Row],[VALIDADE]]</f>
        <v>45577</v>
      </c>
      <c r="K181">
        <v>8</v>
      </c>
      <c r="L181" t="s">
        <v>5</v>
      </c>
      <c r="M181" t="str">
        <f>VLOOKUP(NR35.TRAB.ALTURA[[#This Row],[NOME]],'CADASTRO'!A:K,6,0)</f>
        <v>ATIVO</v>
      </c>
    </row>
    <row r="182" spans="1:13">
      <c r="A182" t="s">
        <v>509</v>
      </c>
      <c r="B182" t="s">
        <v>510</v>
      </c>
      <c r="C182" t="s">
        <v>511</v>
      </c>
      <c r="D182" t="s">
        <v>566</v>
      </c>
      <c r="E182" t="s">
        <v>444</v>
      </c>
      <c r="F182" t="str">
        <f>VLOOKUP(NR35.TRAB.ALTURA[[#This Row],[NOME]],'CADASTRO'!A:K,5,0)</f>
        <v>TECNICO MECANICO II</v>
      </c>
      <c r="G182" s="41">
        <v>45544</v>
      </c>
      <c r="H182" s="38">
        <v>730</v>
      </c>
      <c r="I182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Row],[CONDIÇÃO]]="RECICLADO","HISTORICO",IF((G182+H182)&gt;(TODAY()),"NO PRAZO", "VENCIDO")))),"N.A.")</f>
        <v>HISTORICO</v>
      </c>
      <c r="J182" s="14">
        <f>NR35.TRAB.ALTURA[[#This Row],[TREINADO EM]]+NR35.TRAB.ALTURA[[#This Row],[VALIDADE]]</f>
        <v>46274</v>
      </c>
      <c r="K182">
        <v>8</v>
      </c>
      <c r="L182" t="s">
        <v>5</v>
      </c>
      <c r="M182" t="str">
        <f>VLOOKUP(NR35.TRAB.ALTURA[[#This Row],[NOME]],'CADASTRO'!A:K,6,0)</f>
        <v>ATIVO</v>
      </c>
    </row>
    <row r="183" spans="1:13">
      <c r="A183" t="s">
        <v>509</v>
      </c>
      <c r="B183" t="s">
        <v>510</v>
      </c>
      <c r="C183" t="s">
        <v>511</v>
      </c>
      <c r="D183" t="s">
        <v>566</v>
      </c>
      <c r="E183" t="s">
        <v>444</v>
      </c>
      <c r="F183" t="str">
        <f>VLOOKUP(NR35.TRAB.ALTURA[[#This Row],[NOME]],'CADASTRO'!A:K,5,0)</f>
        <v>TECNICO MECANICO II</v>
      </c>
      <c r="G183" s="41">
        <v>46248</v>
      </c>
      <c r="H183" s="38">
        <v>730</v>
      </c>
      <c r="I183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Row],[CONDIÇÃO]]="RECICLADO","HISTORICO",IF((G183+H183)&gt;(TODAY()),"NO PRAZO", "VENCIDO")))),"N.A.")</f>
        <v>NO PRAZO</v>
      </c>
      <c r="J183" s="14">
        <f>NR35.TRAB.ALTURA[[#This Row],[TREINADO EM]]+NR35.TRAB.ALTURA[[#This Row],[VALIDADE]]</f>
        <v>46978</v>
      </c>
      <c r="K183">
        <v>8</v>
      </c>
      <c r="L183" t="s">
        <v>3</v>
      </c>
      <c r="M183" t="str">
        <f>VLOOKUP(NR35.TRAB.ALTURA[[#This Row],[NOME]],'CADASTRO'!A:K,6,0)</f>
        <v>ATIVO</v>
      </c>
    </row>
    <row r="184" spans="1:13">
      <c r="A184" t="s">
        <v>516</v>
      </c>
      <c r="B184" t="s">
        <v>517</v>
      </c>
      <c r="C184" t="s">
        <v>517</v>
      </c>
      <c r="D184" t="s">
        <v>566</v>
      </c>
      <c r="E184" t="s">
        <v>60</v>
      </c>
      <c r="F184" t="str">
        <f>VLOOKUP(NR35.TRAB.ALTURA[[#This Row],[NOME]],'CADASTRO'!A:K,5,0)</f>
        <v>OPERADOR INDUSTRIAL II</v>
      </c>
      <c r="G184" s="41">
        <v>44105</v>
      </c>
      <c r="H184" s="38">
        <v>730</v>
      </c>
      <c r="I184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Row],[CONDIÇÃO]]="RECICLADO","HISTORICO",IF((G184+H184)&gt;(TODAY()),"NO PRAZO", "VENCIDO")))),"N.A.")</f>
        <v>N.A.</v>
      </c>
      <c r="J184" s="14">
        <f>NR35.TRAB.ALTURA[[#This Row],[TREINADO EM]]+NR35.TRAB.ALTURA[[#This Row],[VALIDADE]]</f>
        <v>44835</v>
      </c>
      <c r="K184">
        <v>8</v>
      </c>
      <c r="L184" t="s">
        <v>1</v>
      </c>
      <c r="M184" t="str">
        <f>VLOOKUP(NR35.TRAB.ALTURA[[#This Row],[NOME]],'CADASTRO'!A:K,6,0)</f>
        <v>DESLIGADO</v>
      </c>
    </row>
    <row r="185" spans="1:13">
      <c r="A185" t="s">
        <v>509</v>
      </c>
      <c r="B185" t="s">
        <v>510</v>
      </c>
      <c r="C185" t="s">
        <v>511</v>
      </c>
      <c r="D185" t="s">
        <v>566</v>
      </c>
      <c r="E185" t="s">
        <v>458</v>
      </c>
      <c r="F185" t="str">
        <f>VLOOKUP(NR35.TRAB.ALTURA[[#This Row],[NOME]],'CADASTRO'!A:K,5,0)</f>
        <v>TECNICO MECANICO II</v>
      </c>
      <c r="G185" s="41">
        <v>46219</v>
      </c>
      <c r="H185" s="38">
        <v>730</v>
      </c>
      <c r="I185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Row],[CONDIÇÃO]]="RECICLADO","HISTORICO",IF((G185+H185)&gt;(TODAY()),"NO PRAZO", "VENCIDO")))),"N.A.")</f>
        <v>NO PRAZO</v>
      </c>
      <c r="J185" s="14">
        <f>NR35.TRAB.ALTURA[[#This Row],[TREINADO EM]]+NR35.TRAB.ALTURA[[#This Row],[VALIDADE]]</f>
        <v>46949</v>
      </c>
      <c r="K185">
        <v>8</v>
      </c>
      <c r="L185" t="s">
        <v>3</v>
      </c>
      <c r="M185" t="str">
        <f>VLOOKUP(NR35.TRAB.ALTURA[[#This Row],[NOME]],'CADASTRO'!A:K,6,0)</f>
        <v>ATIVO</v>
      </c>
    </row>
    <row r="186" spans="1:13">
      <c r="A186" t="s">
        <v>509</v>
      </c>
      <c r="B186" t="s">
        <v>513</v>
      </c>
      <c r="C186" t="s">
        <v>513</v>
      </c>
      <c r="D186" t="s">
        <v>566</v>
      </c>
      <c r="E186" t="s">
        <v>446</v>
      </c>
      <c r="F186" t="str">
        <f>VLOOKUP(NR35.TRAB.ALTURA[[#This Row],[NOME]],'CADASTRO'!A:K,5,0)</f>
        <v>OPERADOR INDUSTRIAL III</v>
      </c>
      <c r="G186" s="41">
        <v>44748</v>
      </c>
      <c r="H186" s="38">
        <v>730</v>
      </c>
      <c r="I186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Row],[CONDIÇÃO]]="RECICLADO","HISTORICO",IF((G186+H186)&gt;(TODAY()),"NO PRAZO", "VENCIDO")))),"N.A.")</f>
        <v>HISTORICO</v>
      </c>
      <c r="J186" s="14">
        <f>NR35.TRAB.ALTURA[[#This Row],[TREINADO EM]]+NR35.TRAB.ALTURA[[#This Row],[VALIDADE]]</f>
        <v>45478</v>
      </c>
      <c r="K186">
        <v>8</v>
      </c>
      <c r="L186" t="s">
        <v>5</v>
      </c>
      <c r="M186" t="str">
        <f>VLOOKUP(NR35.TRAB.ALTURA[[#This Row],[NOME]],'CADASTRO'!A:K,6,0)</f>
        <v>ATIVO</v>
      </c>
    </row>
    <row r="187" spans="1:13">
      <c r="A187" t="s">
        <v>509</v>
      </c>
      <c r="B187" t="s">
        <v>510</v>
      </c>
      <c r="C187" t="s">
        <v>511</v>
      </c>
      <c r="D187" t="s">
        <v>566</v>
      </c>
      <c r="E187" t="s">
        <v>446</v>
      </c>
      <c r="F187" t="str">
        <f>VLOOKUP(NR35.TRAB.ALTURA[[#This Row],[NOME]],'CADASTRO'!A:K,5,0)</f>
        <v>OPERADOR INDUSTRIAL III</v>
      </c>
      <c r="G187" s="41">
        <v>45544</v>
      </c>
      <c r="H187" s="38">
        <v>730</v>
      </c>
      <c r="I187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Row],[CONDIÇÃO]]="RECICLADO","HISTORICO",IF((G187+H187)&gt;(TODAY()),"NO PRAZO", "VENCIDO")))),"N.A.")</f>
        <v>HISTORICO</v>
      </c>
      <c r="J187" s="14">
        <f>NR35.TRAB.ALTURA[[#This Row],[TREINADO EM]]+NR35.TRAB.ALTURA[[#This Row],[VALIDADE]]</f>
        <v>46274</v>
      </c>
      <c r="K187">
        <v>8</v>
      </c>
      <c r="L187" t="s">
        <v>5</v>
      </c>
      <c r="M187" t="str">
        <f>VLOOKUP(NR35.TRAB.ALTURA[[#This Row],[NOME]],'CADASTRO'!A:K,6,0)</f>
        <v>ATIVO</v>
      </c>
    </row>
    <row r="188" spans="1:13">
      <c r="A188" t="s">
        <v>509</v>
      </c>
      <c r="B188" t="s">
        <v>510</v>
      </c>
      <c r="C188" t="s">
        <v>567</v>
      </c>
      <c r="D188" t="s">
        <v>566</v>
      </c>
      <c r="E188" t="s">
        <v>446</v>
      </c>
      <c r="F188" t="str">
        <f>VLOOKUP(NR35.TRAB.ALTURA[[#This Row],[NOME]],'CADASTRO'!A:K,5,0)</f>
        <v>OPERADOR INDUSTRIAL III</v>
      </c>
      <c r="G188" s="41">
        <v>45852</v>
      </c>
      <c r="H188" s="38">
        <v>730</v>
      </c>
      <c r="I188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Row],[CONDIÇÃO]]="RECICLADO","HISTORICO",IF((G188+H188)&gt;(TODAY()),"NO PRAZO", "VENCIDO")))),"N.A.")</f>
        <v>NO PRAZO</v>
      </c>
      <c r="J188" s="14">
        <f>NR35.TRAB.ALTURA[[#This Row],[TREINADO EM]]+NR35.TRAB.ALTURA[[#This Row],[VALIDADE]]</f>
        <v>46582</v>
      </c>
      <c r="K188">
        <v>8</v>
      </c>
      <c r="L188" t="s">
        <v>3</v>
      </c>
      <c r="M188" t="str">
        <f>VLOOKUP(NR35.TRAB.ALTURA[[#This Row],[NOME]],'CADASTRO'!A:K,6,0)</f>
        <v>ATIVO</v>
      </c>
    </row>
    <row r="189" spans="1:13">
      <c r="A189" t="s">
        <v>509</v>
      </c>
      <c r="B189" t="s">
        <v>510</v>
      </c>
      <c r="C189" t="s">
        <v>511</v>
      </c>
      <c r="D189" t="s">
        <v>566</v>
      </c>
      <c r="E189" t="s">
        <v>448</v>
      </c>
      <c r="F189" t="str">
        <f>VLOOKUP(NR35.TRAB.ALTURA[[#This Row],[NOME]],'CADASTRO'!A:K,5,0)</f>
        <v>OPERADOR INDUSTRIAL II</v>
      </c>
      <c r="G189" s="41">
        <v>45593</v>
      </c>
      <c r="H189" s="38">
        <v>730</v>
      </c>
      <c r="I189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Row],[CONDIÇÃO]]="RECICLADO","HISTORICO",IF((G189+H189)&gt;(TODAY()),"NO PRAZO", "VENCIDO")))),"N.A.")</f>
        <v>N.A.</v>
      </c>
      <c r="J189" s="14">
        <f>NR35.TRAB.ALTURA[[#This Row],[TREINADO EM]]+NR35.TRAB.ALTURA[[#This Row],[VALIDADE]]</f>
        <v>46323</v>
      </c>
      <c r="K189">
        <v>8</v>
      </c>
      <c r="L189" t="s">
        <v>3</v>
      </c>
      <c r="M189" t="str">
        <f>VLOOKUP(NR35.TRAB.ALTURA[[#This Row],[NOME]],'CADASTRO'!A:K,6,0)</f>
        <v>DESLIGADO</v>
      </c>
    </row>
    <row r="190" spans="1:13">
      <c r="A190" t="s">
        <v>516</v>
      </c>
      <c r="B190" t="s">
        <v>517</v>
      </c>
      <c r="C190" t="s">
        <v>517</v>
      </c>
      <c r="D190" t="s">
        <v>566</v>
      </c>
      <c r="E190" t="s">
        <v>449</v>
      </c>
      <c r="F190" t="str">
        <f>VLOOKUP(NR35.TRAB.ALTURA[[#This Row],[NOME]],'CADASTRO'!A:K,5,0)</f>
        <v>TECNICO ELETRONICO II</v>
      </c>
      <c r="G190" s="41">
        <v>44547</v>
      </c>
      <c r="H190" s="38">
        <v>730</v>
      </c>
      <c r="I190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Row],[CONDIÇÃO]]="RECICLADO","HISTORICO",IF((G190+H190)&gt;(TODAY()),"NO PRAZO", "VENCIDO")))),"N.A.")</f>
        <v>HISTORICO</v>
      </c>
      <c r="J190" s="14">
        <f>NR35.TRAB.ALTURA[[#This Row],[TREINADO EM]]+NR35.TRAB.ALTURA[[#This Row],[VALIDADE]]</f>
        <v>45277</v>
      </c>
      <c r="K190">
        <v>8</v>
      </c>
      <c r="L190" t="s">
        <v>5</v>
      </c>
      <c r="M190" t="str">
        <f>VLOOKUP(NR35.TRAB.ALTURA[[#This Row],[NOME]],'CADASTRO'!A:K,6,0)</f>
        <v>ATIVO</v>
      </c>
    </row>
    <row r="191" spans="1:13">
      <c r="A191" t="s">
        <v>509</v>
      </c>
      <c r="B191" t="s">
        <v>513</v>
      </c>
      <c r="C191" t="s">
        <v>515</v>
      </c>
      <c r="D191" t="s">
        <v>566</v>
      </c>
      <c r="E191" t="s">
        <v>449</v>
      </c>
      <c r="F191" t="str">
        <f>VLOOKUP(NR35.TRAB.ALTURA[[#This Row],[NOME]],'CADASTRO'!A:K,5,0)</f>
        <v>TECNICO ELETRONICO II</v>
      </c>
      <c r="G191" s="41">
        <v>45239</v>
      </c>
      <c r="H191" s="38">
        <v>730</v>
      </c>
      <c r="I191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Row],[CONDIÇÃO]]="RECICLADO","HISTORICO",IF((G191+H191)&gt;(TODAY()),"NO PRAZO", "VENCIDO")))),"N.A.")</f>
        <v>HISTORICO</v>
      </c>
      <c r="J191" s="14">
        <f>NR35.TRAB.ALTURA[[#This Row],[TREINADO EM]]+NR35.TRAB.ALTURA[[#This Row],[VALIDADE]]</f>
        <v>45969</v>
      </c>
      <c r="K191">
        <v>8</v>
      </c>
      <c r="L191" t="s">
        <v>5</v>
      </c>
      <c r="M191" t="str">
        <f>VLOOKUP(NR35.TRAB.ALTURA[[#This Row],[NOME]],'CADASTRO'!A:K,6,0)</f>
        <v>ATIVO</v>
      </c>
    </row>
    <row r="192" spans="1:13">
      <c r="A192" t="s">
        <v>509</v>
      </c>
      <c r="B192" t="s">
        <v>513</v>
      </c>
      <c r="C192" t="s">
        <v>568</v>
      </c>
      <c r="D192" t="s">
        <v>566</v>
      </c>
      <c r="E192" t="s">
        <v>449</v>
      </c>
      <c r="F192" t="str">
        <f>VLOOKUP(NR35.TRAB.ALTURA[[#This Row],[NOME]],'CADASTRO'!A:K,5,0)</f>
        <v>TECNICO ELETRONICO II</v>
      </c>
      <c r="G192" s="41">
        <v>45918</v>
      </c>
      <c r="H192" s="38">
        <v>730</v>
      </c>
      <c r="I192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Row],[CONDIÇÃO]]="RECICLADO","HISTORICO",IF((G192+H192)&gt;(TODAY()),"NO PRAZO", "VENCIDO")))),"N.A.")</f>
        <v>NO PRAZO</v>
      </c>
      <c r="J192" s="14">
        <f>NR35.TRAB.ALTURA[[#This Row],[TREINADO EM]]+NR35.TRAB.ALTURA[[#This Row],[VALIDADE]]</f>
        <v>46648</v>
      </c>
      <c r="K192">
        <v>8</v>
      </c>
      <c r="L192" t="s">
        <v>3</v>
      </c>
      <c r="M192" t="str">
        <f>VLOOKUP(NR35.TRAB.ALTURA[[#This Row],[NOME]],'CADASTRO'!A:K,6,0)</f>
        <v>ATIVO</v>
      </c>
    </row>
    <row r="193" spans="1:13">
      <c r="A193" t="s">
        <v>516</v>
      </c>
      <c r="B193" t="s">
        <v>517</v>
      </c>
      <c r="C193" t="s">
        <v>517</v>
      </c>
      <c r="D193" t="s">
        <v>566</v>
      </c>
      <c r="E193" t="s">
        <v>450</v>
      </c>
      <c r="F193" t="str">
        <f>VLOOKUP(NR35.TRAB.ALTURA[[#This Row],[NOME]],'CADASTRO'!A:K,5,0)</f>
        <v>OPERADOR INDUSTRIAL II</v>
      </c>
      <c r="G193" s="41">
        <v>44118</v>
      </c>
      <c r="H193" s="38">
        <v>730</v>
      </c>
      <c r="I193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Row],[CONDIÇÃO]]="RECICLADO","HISTORICO",IF((G193+H193)&gt;(TODAY()),"NO PRAZO", "VENCIDO")))),"N.A.")</f>
        <v>HISTORICO</v>
      </c>
      <c r="J193" s="14">
        <f>NR35.TRAB.ALTURA[[#This Row],[TREINADO EM]]+NR35.TRAB.ALTURA[[#This Row],[VALIDADE]]</f>
        <v>44848</v>
      </c>
      <c r="K193">
        <v>8</v>
      </c>
      <c r="L193" t="s">
        <v>5</v>
      </c>
      <c r="M193" t="str">
        <f>VLOOKUP(NR35.TRAB.ALTURA[[#This Row],[NOME]],'CADASTRO'!A:K,6,0)</f>
        <v>ATIVO</v>
      </c>
    </row>
    <row r="194" spans="1:13">
      <c r="A194" t="s">
        <v>509</v>
      </c>
      <c r="B194" t="s">
        <v>513</v>
      </c>
      <c r="C194" t="s">
        <v>513</v>
      </c>
      <c r="D194" t="s">
        <v>566</v>
      </c>
      <c r="E194" t="s">
        <v>450</v>
      </c>
      <c r="F194" t="str">
        <f>VLOOKUP(NR35.TRAB.ALTURA[[#This Row],[NOME]],'CADASTRO'!A:K,5,0)</f>
        <v>OPERADOR INDUSTRIAL II</v>
      </c>
      <c r="G194" s="41">
        <v>44813</v>
      </c>
      <c r="H194" s="38">
        <v>730</v>
      </c>
      <c r="I194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Row],[CONDIÇÃO]]="RECICLADO","HISTORICO",IF((G194+H194)&gt;(TODAY()),"NO PRAZO", "VENCIDO")))),"N.A.")</f>
        <v>HISTORICO</v>
      </c>
      <c r="J194" s="14">
        <f>NR35.TRAB.ALTURA[[#This Row],[TREINADO EM]]+NR35.TRAB.ALTURA[[#This Row],[VALIDADE]]</f>
        <v>45543</v>
      </c>
      <c r="K194">
        <v>8</v>
      </c>
      <c r="L194" t="s">
        <v>5</v>
      </c>
      <c r="M194" t="str">
        <f>VLOOKUP(NR35.TRAB.ALTURA[[#This Row],[NOME]],'CADASTRO'!A:K,6,0)</f>
        <v>ATIVO</v>
      </c>
    </row>
    <row r="195" spans="1:13">
      <c r="A195" t="s">
        <v>509</v>
      </c>
      <c r="B195" t="s">
        <v>510</v>
      </c>
      <c r="C195" t="s">
        <v>511</v>
      </c>
      <c r="D195" t="s">
        <v>566</v>
      </c>
      <c r="E195" t="s">
        <v>450</v>
      </c>
      <c r="F195" t="str">
        <f>VLOOKUP(NR35.TRAB.ALTURA[[#This Row],[NOME]],'CADASTRO'!A:K,5,0)</f>
        <v>OPERADOR INDUSTRIAL II</v>
      </c>
      <c r="G195" s="41">
        <v>45434</v>
      </c>
      <c r="H195" s="38">
        <v>730</v>
      </c>
      <c r="I195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Row],[CONDIÇÃO]]="RECICLADO","HISTORICO",IF((G195+H195)&gt;(TODAY()),"NO PRAZO", "VENCIDO")))),"N.A.")</f>
        <v>HISTORICO</v>
      </c>
      <c r="J195" s="14">
        <f>NR35.TRAB.ALTURA[[#This Row],[TREINADO EM]]+NR35.TRAB.ALTURA[[#This Row],[VALIDADE]]</f>
        <v>46164</v>
      </c>
      <c r="K195">
        <v>8</v>
      </c>
      <c r="L195" t="s">
        <v>5</v>
      </c>
      <c r="M195" t="str">
        <f>VLOOKUP(NR35.TRAB.ALTURA[[#This Row],[NOME]],'CADASTRO'!A:K,6,0)</f>
        <v>ATIVO</v>
      </c>
    </row>
    <row r="196" spans="1:13">
      <c r="A196" t="s">
        <v>509</v>
      </c>
      <c r="B196" t="s">
        <v>510</v>
      </c>
      <c r="C196" t="s">
        <v>511</v>
      </c>
      <c r="D196" t="s">
        <v>566</v>
      </c>
      <c r="E196" t="s">
        <v>30</v>
      </c>
      <c r="F196" t="str">
        <f>VLOOKUP(NR35.TRAB.ALTURA[[#This Row],[NOME]],'CADASTRO'!A:K,5,0)</f>
        <v>OPERADOR INDUSTRIAL I</v>
      </c>
      <c r="G196" s="41">
        <v>46007</v>
      </c>
      <c r="H196" s="38">
        <v>730</v>
      </c>
      <c r="I196" s="4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Row],[CONDIÇÃO]]="RECICLADO","HISTORICO",IF((G196+H196)&gt;(TODAY()),"NO PRAZO", "VENCIDO")))),"N.A.")</f>
        <v>N.A.</v>
      </c>
      <c r="J196" s="14">
        <f>NR35.TRAB.ALTURA[[#This Row],[TREINADO EM]]+NR35.TRAB.ALTURA[[#This Row],[VALIDADE]]</f>
        <v>46737</v>
      </c>
      <c r="K196">
        <v>8</v>
      </c>
      <c r="L196" t="s">
        <v>3</v>
      </c>
      <c r="M196" t="str">
        <f>VLOOKUP(NR35.TRAB.ALTURA[[#This Row],[NOME]],'CADASTRO'!A:K,6,0)</f>
        <v>DESLIGADO</v>
      </c>
    </row>
  </sheetData>
  <sheetProtection sort="0" autoFilter="0"/>
  <conditionalFormatting sqref="I2:I196">
    <cfRule type="cellIs" dxfId="830" priority="1" operator="equal">
      <formula>"REPROVADO"</formula>
    </cfRule>
    <cfRule type="cellIs" dxfId="829" priority="2" operator="equal">
      <formula>"HISTORICO"</formula>
    </cfRule>
  </conditionalFormatting>
  <conditionalFormatting sqref="I2:J196">
    <cfRule type="containsText" dxfId="828" priority="4" operator="containsText" text="N.A.">
      <formula>NOT(ISERROR(SEARCH("N.A.",I2)))</formula>
    </cfRule>
    <cfRule type="expression" dxfId="827" priority="5" stopIfTrue="1">
      <formula>NOT(ISERROR(SEARCH("NO PRAZO",I2)))</formula>
    </cfRule>
    <cfRule type="expression" dxfId="826" priority="6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scale="42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81CC8C-9158-4E57-BFD2-1DFF273EBF04}">
          <x14:formula1>
            <xm:f>'BASE '!$A$2:$A$6</xm:f>
          </x14:formula1>
          <xm:sqref>L2:L196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244D-D3E9-451E-93B1-154485116D5D}">
  <sheetPr codeName="Planilha14">
    <tabColor rgb="FFC00000"/>
  </sheetPr>
  <dimension ref="A1:N575"/>
  <sheetViews>
    <sheetView zoomScale="70" zoomScaleNormal="70" workbookViewId="0">
      <pane ySplit="1" topLeftCell="A2" activePane="bottomLeft" state="frozen"/>
      <selection pane="bottomLeft" activeCell="F7" sqref="F7"/>
      <selection activeCell="B1" sqref="B1"/>
    </sheetView>
  </sheetViews>
  <sheetFormatPr defaultColWidth="8.7109375" defaultRowHeight="14.45"/>
  <cols>
    <col min="1" max="1" width="19.7109375" bestFit="1" customWidth="1"/>
    <col min="2" max="2" width="17.5703125" bestFit="1" customWidth="1"/>
    <col min="3" max="3" width="33.42578125" bestFit="1" customWidth="1"/>
    <col min="4" max="4" width="39.5703125" bestFit="1" customWidth="1"/>
    <col min="5" max="5" width="41.28515625" bestFit="1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13.710937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391</v>
      </c>
      <c r="D2" t="s">
        <v>569</v>
      </c>
      <c r="E2" t="s">
        <v>323</v>
      </c>
      <c r="F2" t="str">
        <f>VLOOKUP(CCC[[#This Row],[NOME]],'CADASTRO'!A:K,5,0)</f>
        <v>OPERADOR INDUSTRIAL I</v>
      </c>
      <c r="G2" s="7">
        <v>46119</v>
      </c>
      <c r="H2" s="38">
        <v>365</v>
      </c>
      <c r="I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IF(G351="01/01/1900", "SEM REGISTRO",
                        IF((G2+H2)&gt;TODAY(), "NO PRAZO", "VENCIDO"
                        )
                    )
                )
            )
        )
    ),"N.A.")</f>
        <v>NO PRAZO</v>
      </c>
      <c r="J2" s="14">
        <f>CCC[[#This Row],[TREINADO EM]]+CCC[[#This Row],[VALIDADE]]</f>
        <v>46484</v>
      </c>
      <c r="K2">
        <v>0.5</v>
      </c>
      <c r="L2" t="s">
        <v>3</v>
      </c>
      <c r="M2" t="str">
        <f>VLOOKUP(CCC[[#This Row],[NOME]],'CADASTRO'!A:K,6,0)</f>
        <v>ATIVO</v>
      </c>
      <c r="N2" s="63" t="s">
        <v>570</v>
      </c>
    </row>
    <row r="3" spans="1:14">
      <c r="A3" t="s">
        <v>516</v>
      </c>
      <c r="B3" t="s">
        <v>517</v>
      </c>
      <c r="C3" t="s">
        <v>391</v>
      </c>
      <c r="D3" t="s">
        <v>569</v>
      </c>
      <c r="E3" t="s">
        <v>185</v>
      </c>
      <c r="F3" t="str">
        <f>VLOOKUP(CCC[[#This Row],[NOME]],'CADASTRO'!A:K,5,0)</f>
        <v>AUXILIAR INDUSTRIAL</v>
      </c>
      <c r="G3" s="7">
        <v>45923</v>
      </c>
      <c r="H3" s="38">
        <v>365</v>
      </c>
      <c r="I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IF(G352="01/01/1900", "SEM REGISTRO",
                        IF((G3+H3)&gt;TODAY(), "NO PRAZO", "VENCIDO"
                        )
                    )
                )
            )
        )
    ),"N.A.")</f>
        <v>N.A.</v>
      </c>
      <c r="J3" s="14">
        <f>CCC[[#This Row],[TREINADO EM]]+CCC[[#This Row],[VALIDADE]]</f>
        <v>46288</v>
      </c>
      <c r="K3">
        <v>1</v>
      </c>
      <c r="L3" t="s">
        <v>3</v>
      </c>
      <c r="M3" t="str">
        <f>VLOOKUP(CCC[[#This Row],[NOME]],'CADASTRO'!A:K,6,0)</f>
        <v>DESLIGADO</v>
      </c>
      <c r="N3" s="69"/>
    </row>
    <row r="4" spans="1:14">
      <c r="A4" t="s">
        <v>516</v>
      </c>
      <c r="B4" t="s">
        <v>517</v>
      </c>
      <c r="C4" t="s">
        <v>381</v>
      </c>
      <c r="D4" t="s">
        <v>569</v>
      </c>
      <c r="E4" t="s">
        <v>319</v>
      </c>
      <c r="F4" t="str">
        <f>VLOOKUP(CCC[[#This Row],[NOME]],'CADASTRO'!A:K,5,0)</f>
        <v>TECNICO MECANICO II</v>
      </c>
      <c r="G4" s="7">
        <v>45091</v>
      </c>
      <c r="H4" s="38">
        <v>365</v>
      </c>
      <c r="I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IF(G353="01/01/1900", "SEM REGISTRO",
                        IF((G4+H4)&gt;TODAY(), "NO PRAZO", "VENCIDO"
                        )
                    )
                )
            )
        )
    ),"N.A.")</f>
        <v>HISTORICO</v>
      </c>
      <c r="J4" s="14">
        <f>CCC[[#This Row],[TREINADO EM]]+CCC[[#This Row],[VALIDADE]]</f>
        <v>45456</v>
      </c>
      <c r="K4">
        <v>1</v>
      </c>
      <c r="L4" t="s">
        <v>5</v>
      </c>
      <c r="M4" t="str">
        <f>VLOOKUP(CCC[[#This Row],[NOME]],'CADASTRO'!A:K,6,0)</f>
        <v>ATIVO</v>
      </c>
    </row>
    <row r="5" spans="1:14">
      <c r="A5" t="s">
        <v>516</v>
      </c>
      <c r="B5" t="s">
        <v>517</v>
      </c>
      <c r="C5" t="s">
        <v>391</v>
      </c>
      <c r="D5" t="s">
        <v>569</v>
      </c>
      <c r="E5" t="s">
        <v>319</v>
      </c>
      <c r="F5" t="str">
        <f>VLOOKUP(CCC[[#This Row],[NOME]],'CADASTRO'!A:K,5,0)</f>
        <v>TECNICO MECANICO II</v>
      </c>
      <c r="G5" s="7">
        <v>46211.543275463002</v>
      </c>
      <c r="H5" s="38">
        <v>183</v>
      </c>
      <c r="I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IF(G354="01/01/1900", "SEM REGISTRO",
                        IF((G5+H5)&gt;TODAY(), "NO PRAZO", "VENCIDO"
                        )
                    )
                )
            )
        )
    ),"N.A.")</f>
        <v>HISTORICO</v>
      </c>
      <c r="J5" s="14">
        <f>CCC[[#This Row],[TREINADO EM]]+CCC[[#This Row],[VALIDADE]]</f>
        <v>46394.543275463002</v>
      </c>
      <c r="K5">
        <v>1</v>
      </c>
      <c r="L5" t="s">
        <v>5</v>
      </c>
      <c r="M5" t="str">
        <f>VLOOKUP(CCC[[#This Row],[NOME]],'CADASTRO'!A:K,6,0)</f>
        <v>ATIVO</v>
      </c>
      <c r="N5" s="63"/>
    </row>
    <row r="6" spans="1:14">
      <c r="A6" t="s">
        <v>516</v>
      </c>
      <c r="B6" t="s">
        <v>517</v>
      </c>
      <c r="C6" t="s">
        <v>381</v>
      </c>
      <c r="D6" t="s">
        <v>569</v>
      </c>
      <c r="E6" t="s">
        <v>319</v>
      </c>
      <c r="F6" t="str">
        <f>VLOOKUP(CCC[[#This Row],[NOME]],'CADASTRO'!A:K,5,0)</f>
        <v>TECNICO MECANICO II</v>
      </c>
      <c r="G6" s="7">
        <v>46295</v>
      </c>
      <c r="H6" s="38">
        <v>365</v>
      </c>
      <c r="I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IF(G355="01/01/1900", "SEM REGISTRO",
                        IF((G6+H6)&gt;TODAY(), "NO PRAZO", "VENCIDO"
                        )
                    )
                )
            )
        )
    ),"N.A.")</f>
        <v>NO PRAZO</v>
      </c>
      <c r="J6" s="14">
        <f>CCC[[#This Row],[TREINADO EM]]+CCC[[#This Row],[VALIDADE]]</f>
        <v>46660</v>
      </c>
      <c r="K6">
        <v>1</v>
      </c>
      <c r="L6" t="s">
        <v>3</v>
      </c>
      <c r="M6" t="str">
        <f>VLOOKUP(CCC[[#This Row],[NOME]],'CADASTRO'!A:K,6,0)</f>
        <v>ATIVO</v>
      </c>
    </row>
    <row r="7" spans="1:14">
      <c r="A7" t="s">
        <v>516</v>
      </c>
      <c r="B7" t="s">
        <v>517</v>
      </c>
      <c r="C7" t="s">
        <v>381</v>
      </c>
      <c r="D7" t="s">
        <v>569</v>
      </c>
      <c r="E7" t="s">
        <v>322</v>
      </c>
      <c r="F7" t="str">
        <f>VLOOKUP(CCC[[#This Row],[NOME]],'CADASTRO'!A:K,5,0)</f>
        <v>OPERADOR INDUSTRIAL II</v>
      </c>
      <c r="G7" s="7">
        <v>44928</v>
      </c>
      <c r="H7" s="38">
        <v>365</v>
      </c>
      <c r="I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IF(G356="01/01/1900", "SEM REGISTRO",
                        IF((G7+H7)&gt;TODAY(), "NO PRAZO", "VENCIDO"
                        )
                    )
                )
            )
        )
    ),"N.A.")</f>
        <v>HISTORICO</v>
      </c>
      <c r="J7" s="14">
        <f>CCC[[#This Row],[TREINADO EM]]+CCC[[#This Row],[VALIDADE]]</f>
        <v>45293</v>
      </c>
      <c r="K7">
        <v>1</v>
      </c>
      <c r="L7" t="s">
        <v>5</v>
      </c>
      <c r="M7" t="str">
        <f>VLOOKUP(CCC[[#This Row],[NOME]],'CADASTRO'!A:K,6,0)</f>
        <v>ATIVO</v>
      </c>
    </row>
    <row r="8" spans="1:14">
      <c r="A8" t="s">
        <v>516</v>
      </c>
      <c r="B8" t="s">
        <v>517</v>
      </c>
      <c r="C8" t="s">
        <v>76</v>
      </c>
      <c r="D8" t="s">
        <v>569</v>
      </c>
      <c r="E8" t="s">
        <v>322</v>
      </c>
      <c r="F8" t="str">
        <f>VLOOKUP(CCC[[#This Row],[NOME]],'CADASTRO'!A:K,5,0)</f>
        <v>OPERADOR INDUSTRIAL II</v>
      </c>
      <c r="G8" s="7">
        <v>45278</v>
      </c>
      <c r="H8" s="38">
        <v>365</v>
      </c>
      <c r="I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IF(G357="01/01/1900", "SEM REGISTRO",
                        IF((G8+H8)&gt;TODAY(), "NO PRAZO", "VENCIDO"
                        )
                    )
                )
            )
        )
    ),"N.A.")</f>
        <v>HISTORICO</v>
      </c>
      <c r="J8" s="14">
        <f>CCC[[#This Row],[TREINADO EM]]+CCC[[#This Row],[VALIDADE]]</f>
        <v>45643</v>
      </c>
      <c r="K8">
        <v>1</v>
      </c>
      <c r="L8" t="s">
        <v>5</v>
      </c>
      <c r="M8" t="str">
        <f>VLOOKUP(CCC[[#This Row],[NOME]],'CADASTRO'!A:K,6,0)</f>
        <v>ATIVO</v>
      </c>
    </row>
    <row r="9" spans="1:14">
      <c r="A9" t="s">
        <v>516</v>
      </c>
      <c r="B9" t="s">
        <v>517</v>
      </c>
      <c r="C9" t="s">
        <v>76</v>
      </c>
      <c r="D9" t="s">
        <v>569</v>
      </c>
      <c r="E9" t="s">
        <v>322</v>
      </c>
      <c r="F9" t="str">
        <f>VLOOKUP(CCC[[#This Row],[NOME]],'CADASTRO'!A:K,5,0)</f>
        <v>OPERADOR INDUSTRIAL II</v>
      </c>
      <c r="G9" s="7">
        <v>45645</v>
      </c>
      <c r="H9" s="38">
        <v>365</v>
      </c>
      <c r="I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IF(G358="01/01/1900", "SEM REGISTRO",
                        IF((G9+H9)&gt;TODAY(), "NO PRAZO", "VENCIDO"
                        )
                    )
                )
            )
        )
    ),"N.A.")</f>
        <v>HISTORICO</v>
      </c>
      <c r="J9" s="14">
        <f>CCC[[#This Row],[TREINADO EM]]+CCC[[#This Row],[VALIDADE]]</f>
        <v>46010</v>
      </c>
      <c r="K9">
        <v>1</v>
      </c>
      <c r="L9" t="s">
        <v>5</v>
      </c>
      <c r="M9" t="str">
        <f>VLOOKUP(CCC[[#This Row],[NOME]],'CADASTRO'!A:K,6,0)</f>
        <v>ATIVO</v>
      </c>
    </row>
    <row r="10" spans="1:14">
      <c r="A10" t="s">
        <v>516</v>
      </c>
      <c r="B10" t="s">
        <v>517</v>
      </c>
      <c r="C10" t="s">
        <v>391</v>
      </c>
      <c r="D10" t="s">
        <v>569</v>
      </c>
      <c r="E10" t="s">
        <v>322</v>
      </c>
      <c r="F10" t="str">
        <f>VLOOKUP(CCC[[#This Row],[NOME]],'CADASTRO'!A:K,5,0)</f>
        <v>OPERADOR INDUSTRIAL II</v>
      </c>
      <c r="G10" s="7">
        <v>46209.877280092602</v>
      </c>
      <c r="H10" s="38">
        <v>183</v>
      </c>
      <c r="I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IF(G359="01/01/1900",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CCC[[#This Row],[TREINADO EM]]+CCC[[#This Row],[VALIDADE]]</f>
        <v>46392.877280092602</v>
      </c>
      <c r="K10">
        <v>1</v>
      </c>
      <c r="L10" t="s">
        <v>3</v>
      </c>
      <c r="M10" t="str">
        <f>VLOOKUP(CCC[[#This Row],[NOME]],'CADASTRO'!A:K,6,0)</f>
        <v>ATIVO</v>
      </c>
      <c r="N10" s="63"/>
    </row>
    <row r="11" spans="1:14">
      <c r="A11" t="s">
        <v>516</v>
      </c>
      <c r="B11" t="s">
        <v>517</v>
      </c>
      <c r="C11" t="s">
        <v>381</v>
      </c>
      <c r="D11" t="s">
        <v>569</v>
      </c>
      <c r="E11" t="s">
        <v>186</v>
      </c>
      <c r="F11" t="str">
        <f>VLOOKUP(CCC[[#This Row],[NOME]],'CADASTRO'!A:K,5,0)</f>
        <v>OPERADOR LOGISTICO I</v>
      </c>
      <c r="G11" s="7">
        <v>45252</v>
      </c>
      <c r="H11" s="38">
        <v>365</v>
      </c>
      <c r="I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IF(G360="01/01/1900", "SEM REGISTRO",
                        IF((G11+H11)&gt;TODAY(), "NO PRAZO", "VENCIDO"
                        )
                    )
                )
            )
        )
    ),"N.A.")</f>
        <v>N.A.</v>
      </c>
      <c r="J11" s="14">
        <f>CCC[[#This Row],[TREINADO EM]]+CCC[[#This Row],[VALIDADE]]</f>
        <v>45617</v>
      </c>
      <c r="K11">
        <v>1</v>
      </c>
      <c r="L11" t="s">
        <v>5</v>
      </c>
      <c r="M11" t="str">
        <f>VLOOKUP(CCC[[#This Row],[NOME]],'CADASTRO'!A:K,6,0)</f>
        <v>DESLIGADO</v>
      </c>
    </row>
    <row r="12" spans="1:14">
      <c r="A12" t="s">
        <v>516</v>
      </c>
      <c r="B12" t="s">
        <v>517</v>
      </c>
      <c r="C12" t="s">
        <v>381</v>
      </c>
      <c r="D12" t="s">
        <v>569</v>
      </c>
      <c r="E12" t="s">
        <v>186</v>
      </c>
      <c r="F12" t="str">
        <f>VLOOKUP(CCC[[#This Row],[NOME]],'CADASTRO'!A:K,5,0)</f>
        <v>OPERADOR LOGISTICO I</v>
      </c>
      <c r="G12" s="8">
        <v>45278</v>
      </c>
      <c r="H12" s="38">
        <v>365</v>
      </c>
      <c r="I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IF(G361="01/01/1900", "SEM REGISTRO",
                        IF((G12+H12)&gt;TODAY(), "NO PRAZO", "VENCIDO"
                        )
                    )
                )
            )
        )
    ),"N.A.")</f>
        <v>N.A.</v>
      </c>
      <c r="J12" s="14">
        <f>CCC[[#This Row],[TREINADO EM]]+CCC[[#This Row],[VALIDADE]]</f>
        <v>45643</v>
      </c>
      <c r="K12">
        <v>1</v>
      </c>
      <c r="L12" t="s">
        <v>5</v>
      </c>
      <c r="M12" t="str">
        <f>VLOOKUP(CCC[[#This Row],[NOME]],'CADASTRO'!A:K,6,0)</f>
        <v>DESLIGADO</v>
      </c>
    </row>
    <row r="13" spans="1:14">
      <c r="A13" t="s">
        <v>516</v>
      </c>
      <c r="B13" t="s">
        <v>517</v>
      </c>
      <c r="C13" t="s">
        <v>76</v>
      </c>
      <c r="D13" t="s">
        <v>569</v>
      </c>
      <c r="E13" t="s">
        <v>186</v>
      </c>
      <c r="F13" t="str">
        <f>VLOOKUP(CCC[[#This Row],[NOME]],'CADASTRO'!A:K,5,0)</f>
        <v>OPERADOR LOGISTICO I</v>
      </c>
      <c r="G13" s="8">
        <v>45645</v>
      </c>
      <c r="H13" s="38">
        <v>365</v>
      </c>
      <c r="I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IF(G362="01/01/1900", "SEM REGISTRO",
                        IF((G13+H13)&gt;TODAY(), "NO PRAZO", "VENCIDO"
                        )
                    )
                )
            )
        )
    ),"N.A.")</f>
        <v>N.A.</v>
      </c>
      <c r="J13" s="14">
        <f>CCC[[#This Row],[TREINADO EM]]+CCC[[#This Row],[VALIDADE]]</f>
        <v>46010</v>
      </c>
      <c r="K13">
        <v>1</v>
      </c>
      <c r="L13" t="s">
        <v>5</v>
      </c>
      <c r="M13" t="str">
        <f>VLOOKUP(CCC[[#This Row],[NOME]],'CADASTRO'!A:K,6,0)</f>
        <v>DESLIGADO</v>
      </c>
    </row>
    <row r="14" spans="1:14">
      <c r="A14" t="s">
        <v>516</v>
      </c>
      <c r="B14" t="s">
        <v>517</v>
      </c>
      <c r="C14" t="s">
        <v>391</v>
      </c>
      <c r="D14" t="s">
        <v>569</v>
      </c>
      <c r="E14" t="s">
        <v>186</v>
      </c>
      <c r="F14" t="str">
        <f>VLOOKUP(CCC[[#This Row],[NOME]],'CADASTRO'!A:K,5,0)</f>
        <v>OPERADOR LOGISTICO I</v>
      </c>
      <c r="G14" s="8">
        <v>46009</v>
      </c>
      <c r="H14" s="38">
        <v>365</v>
      </c>
      <c r="I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IF(G363="01/01/1900", "SEM REGISTRO",
                        IF((G14+H14)&gt;TODAY(), "NO PRAZO", "VENCIDO"
                        )
                    )
                )
            )
        )
    ),"N.A.")</f>
        <v>N.A.</v>
      </c>
      <c r="J14" s="14">
        <f>CCC[[#This Row],[TREINADO EM]]+CCC[[#This Row],[VALIDADE]]</f>
        <v>46374</v>
      </c>
      <c r="K14">
        <v>1</v>
      </c>
      <c r="L14" t="s">
        <v>3</v>
      </c>
      <c r="M14" t="str">
        <f>VLOOKUP(CCC[[#This Row],[NOME]],'CADASTRO'!A:K,6,0)</f>
        <v>DESLIGADO</v>
      </c>
      <c r="N14" s="69"/>
    </row>
    <row r="15" spans="1:14">
      <c r="A15" t="s">
        <v>516</v>
      </c>
      <c r="B15" t="s">
        <v>517</v>
      </c>
      <c r="C15" t="s">
        <v>381</v>
      </c>
      <c r="D15" t="s">
        <v>569</v>
      </c>
      <c r="E15" t="s">
        <v>325</v>
      </c>
      <c r="F15" t="str">
        <f>VLOOKUP(CCC[[#This Row],[NOME]],'CADASTRO'!A:K,5,0)</f>
        <v>TECNICO MECANICO III</v>
      </c>
      <c r="G15" s="8">
        <v>44928</v>
      </c>
      <c r="H15" s="38">
        <v>365</v>
      </c>
      <c r="I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IF(G364="01/01/1900",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CCC[[#This Row],[TREINADO EM]]+CCC[[#This Row],[VALIDADE]]</f>
        <v>45293</v>
      </c>
      <c r="K15">
        <v>1</v>
      </c>
      <c r="L15" t="s">
        <v>5</v>
      </c>
      <c r="M15" t="str">
        <f>VLOOKUP(CCC[[#This Row],[NOME]],'CADASTRO'!A:K,6,0)</f>
        <v>ATIVO</v>
      </c>
    </row>
    <row r="16" spans="1:14">
      <c r="A16" t="s">
        <v>516</v>
      </c>
      <c r="B16" t="s">
        <v>517</v>
      </c>
      <c r="C16" t="s">
        <v>76</v>
      </c>
      <c r="D16" t="s">
        <v>569</v>
      </c>
      <c r="E16" t="s">
        <v>325</v>
      </c>
      <c r="F16" t="str">
        <f>VLOOKUP(CCC[[#This Row],[NOME]],'CADASTRO'!A:K,5,0)</f>
        <v>TECNICO MECANICO III</v>
      </c>
      <c r="G16" s="8">
        <v>45278</v>
      </c>
      <c r="H16" s="38">
        <v>365</v>
      </c>
      <c r="I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IF(G365="01/01/1900",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CCC[[#This Row],[TREINADO EM]]+CCC[[#This Row],[VALIDADE]]</f>
        <v>45643</v>
      </c>
      <c r="K16">
        <v>1</v>
      </c>
      <c r="L16" t="s">
        <v>5</v>
      </c>
      <c r="M16" t="str">
        <f>VLOOKUP(CCC[[#This Row],[NOME]],'CADASTRO'!A:K,6,0)</f>
        <v>ATIVO</v>
      </c>
    </row>
    <row r="17" spans="1:14">
      <c r="A17" t="s">
        <v>516</v>
      </c>
      <c r="B17" t="s">
        <v>517</v>
      </c>
      <c r="C17" t="s">
        <v>381</v>
      </c>
      <c r="D17" t="s">
        <v>569</v>
      </c>
      <c r="E17" t="s">
        <v>325</v>
      </c>
      <c r="F17" t="str">
        <f>VLOOKUP(CCC[[#This Row],[NOME]],'CADASTRO'!A:K,5,0)</f>
        <v>TECNICO MECANICO III</v>
      </c>
      <c r="G17" s="8">
        <v>45357</v>
      </c>
      <c r="H17" s="38">
        <v>365</v>
      </c>
      <c r="I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IF(G366="01/01/1900",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CCC[[#This Row],[TREINADO EM]]+CCC[[#This Row],[VALIDADE]]</f>
        <v>45722</v>
      </c>
      <c r="K17">
        <v>1</v>
      </c>
      <c r="L17" t="s">
        <v>5</v>
      </c>
      <c r="M17" t="str">
        <f>VLOOKUP(CCC[[#This Row],[NOME]],'CADASTRO'!A:K,6,0)</f>
        <v>ATIVO</v>
      </c>
    </row>
    <row r="18" spans="1:14">
      <c r="A18" t="s">
        <v>516</v>
      </c>
      <c r="B18" t="s">
        <v>517</v>
      </c>
      <c r="C18" t="s">
        <v>76</v>
      </c>
      <c r="D18" t="s">
        <v>569</v>
      </c>
      <c r="E18" t="s">
        <v>325</v>
      </c>
      <c r="F18" t="str">
        <f>VLOOKUP(CCC[[#This Row],[NOME]],'CADASTRO'!A:K,5,0)</f>
        <v>TECNICO MECANICO III</v>
      </c>
      <c r="G18" s="8">
        <v>45645</v>
      </c>
      <c r="H18" s="38">
        <v>365</v>
      </c>
      <c r="I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IF(G367="01/01/1900",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CCC[[#This Row],[TREINADO EM]]+CCC[[#This Row],[VALIDADE]]</f>
        <v>46010</v>
      </c>
      <c r="K18">
        <v>1</v>
      </c>
      <c r="L18" t="s">
        <v>5</v>
      </c>
      <c r="M18" t="str">
        <f>VLOOKUP(CCC[[#This Row],[NOME]],'CADASTRO'!A:K,6,0)</f>
        <v>ATIVO</v>
      </c>
    </row>
    <row r="19" spans="1:14">
      <c r="A19" t="s">
        <v>516</v>
      </c>
      <c r="B19" t="s">
        <v>517</v>
      </c>
      <c r="C19" t="s">
        <v>391</v>
      </c>
      <c r="D19" t="s">
        <v>569</v>
      </c>
      <c r="E19" t="s">
        <v>325</v>
      </c>
      <c r="F19" t="str">
        <f>VLOOKUP(CCC[[#This Row],[NOME]],'CADASTRO'!A:K,5,0)</f>
        <v>TECNICO MECANICO III</v>
      </c>
      <c r="G19" s="8">
        <v>46211.5695486111</v>
      </c>
      <c r="H19" s="38">
        <v>183</v>
      </c>
      <c r="I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IF(G368="01/01/1900",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CCC[[#This Row],[TREINADO EM]]+CCC[[#This Row],[VALIDADE]]</f>
        <v>46394.5695486111</v>
      </c>
      <c r="K19">
        <v>1</v>
      </c>
      <c r="L19" t="s">
        <v>3</v>
      </c>
      <c r="M19" t="str">
        <f>VLOOKUP(CCC[[#This Row],[NOME]],'CADASTRO'!A:K,6,0)</f>
        <v>ATIVO</v>
      </c>
      <c r="N19" s="63"/>
    </row>
    <row r="20" spans="1:14">
      <c r="A20" t="s">
        <v>516</v>
      </c>
      <c r="B20" t="s">
        <v>517</v>
      </c>
      <c r="C20" t="s">
        <v>381</v>
      </c>
      <c r="D20" t="s">
        <v>569</v>
      </c>
      <c r="E20" t="s">
        <v>343</v>
      </c>
      <c r="F20" t="str">
        <f>VLOOKUP(CCC[[#This Row],[NOME]],'CADASTRO'!A:K,5,0)</f>
        <v>TECNICO MECANICO II</v>
      </c>
      <c r="G20" s="8">
        <v>44928</v>
      </c>
      <c r="H20" s="38">
        <v>365</v>
      </c>
      <c r="I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IF(G369="01/01/1900",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CCC[[#This Row],[TREINADO EM]]+CCC[[#This Row],[VALIDADE]]</f>
        <v>45293</v>
      </c>
      <c r="K20">
        <v>1</v>
      </c>
      <c r="L20" t="s">
        <v>5</v>
      </c>
      <c r="M20" t="str">
        <f>VLOOKUP(CCC[[#This Row],[NOME]],'CADASTRO'!A:K,6,0)</f>
        <v>ATIVO</v>
      </c>
    </row>
    <row r="21" spans="1:14">
      <c r="A21" t="s">
        <v>516</v>
      </c>
      <c r="B21" t="s">
        <v>517</v>
      </c>
      <c r="C21" t="s">
        <v>76</v>
      </c>
      <c r="D21" t="s">
        <v>569</v>
      </c>
      <c r="E21" t="s">
        <v>343</v>
      </c>
      <c r="F21" t="str">
        <f>VLOOKUP(CCC[[#This Row],[NOME]],'CADASTRO'!A:K,5,0)</f>
        <v>TECNICO MECANICO II</v>
      </c>
      <c r="G21" s="8">
        <v>45645</v>
      </c>
      <c r="H21" s="38">
        <v>365</v>
      </c>
      <c r="I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IF(G370="01/01/1900",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CCC[[#This Row],[TREINADO EM]]+CCC[[#This Row],[VALIDADE]]</f>
        <v>46010</v>
      </c>
      <c r="K21">
        <v>1</v>
      </c>
      <c r="L21" t="s">
        <v>5</v>
      </c>
      <c r="M21" t="str">
        <f>VLOOKUP(CCC[[#This Row],[NOME]],'CADASTRO'!A:K,6,0)</f>
        <v>ATIVO</v>
      </c>
    </row>
    <row r="22" spans="1:14">
      <c r="A22" t="s">
        <v>516</v>
      </c>
      <c r="B22" t="s">
        <v>517</v>
      </c>
      <c r="C22" t="s">
        <v>391</v>
      </c>
      <c r="D22" t="s">
        <v>569</v>
      </c>
      <c r="E22" t="s">
        <v>343</v>
      </c>
      <c r="F22" t="str">
        <f>VLOOKUP(CCC[[#This Row],[NOME]],'CADASTRO'!A:K,5,0)</f>
        <v>TECNICO MECANICO II</v>
      </c>
      <c r="G22" s="8">
        <v>46211.998749999999</v>
      </c>
      <c r="H22" s="38">
        <v>183</v>
      </c>
      <c r="I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IF(G371="01/01/1900",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CCC[[#This Row],[TREINADO EM]]+CCC[[#This Row],[VALIDADE]]</f>
        <v>46394.998749999999</v>
      </c>
      <c r="K22">
        <v>1</v>
      </c>
      <c r="L22" t="s">
        <v>3</v>
      </c>
      <c r="M22" t="str">
        <f>VLOOKUP(CCC[[#This Row],[NOME]],'CADASTRO'!A:K,6,0)</f>
        <v>ATIVO</v>
      </c>
      <c r="N22" s="63"/>
    </row>
    <row r="23" spans="1:14">
      <c r="A23" t="s">
        <v>516</v>
      </c>
      <c r="B23" t="s">
        <v>517</v>
      </c>
      <c r="C23" t="s">
        <v>391</v>
      </c>
      <c r="D23" t="s">
        <v>569</v>
      </c>
      <c r="E23" t="s">
        <v>326</v>
      </c>
      <c r="F23" t="str">
        <f>VLOOKUP(CCC[[#This Row],[NOME]],'CADASTRO'!A:K,5,0)</f>
        <v>ANALISTA GESTAO QUALIDADE PL</v>
      </c>
      <c r="G23" s="8">
        <v>46098</v>
      </c>
      <c r="H23" s="38">
        <v>365</v>
      </c>
      <c r="I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IF(G372="01/01/1900",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CCC[[#This Row],[TREINADO EM]]+CCC[[#This Row],[VALIDADE]]</f>
        <v>46463</v>
      </c>
      <c r="K23">
        <v>0.5</v>
      </c>
      <c r="L23" t="s">
        <v>3</v>
      </c>
      <c r="M23" t="str">
        <f>VLOOKUP(CCC[[#This Row],[NOME]],'CADASTRO'!A:K,6,0)</f>
        <v>ATIVO</v>
      </c>
      <c r="N23" s="63" t="s">
        <v>571</v>
      </c>
    </row>
    <row r="24" spans="1:14">
      <c r="A24" t="s">
        <v>516</v>
      </c>
      <c r="B24" t="s">
        <v>517</v>
      </c>
      <c r="C24" t="s">
        <v>381</v>
      </c>
      <c r="D24" t="s">
        <v>569</v>
      </c>
      <c r="E24" t="s">
        <v>327</v>
      </c>
      <c r="F24" t="str">
        <f>VLOOKUP(CCC[[#This Row],[NOME]],'CADASTRO'!A:K,5,0)</f>
        <v>ASSISTENTE ADMINISTRATIVO</v>
      </c>
      <c r="G24" s="8">
        <v>44972</v>
      </c>
      <c r="H24" s="38">
        <v>365</v>
      </c>
      <c r="I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IF(G373="01/01/1900",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CCC[[#This Row],[TREINADO EM]]+CCC[[#This Row],[VALIDADE]]</f>
        <v>45337</v>
      </c>
      <c r="K24">
        <v>1</v>
      </c>
      <c r="L24" t="s">
        <v>5</v>
      </c>
      <c r="M24" t="str">
        <f>VLOOKUP(CCC[[#This Row],[NOME]],'CADASTRO'!A:K,6,0)</f>
        <v>ATIVO</v>
      </c>
    </row>
    <row r="25" spans="1:14">
      <c r="A25" t="s">
        <v>516</v>
      </c>
      <c r="B25" t="s">
        <v>517</v>
      </c>
      <c r="C25" t="s">
        <v>266</v>
      </c>
      <c r="D25" t="s">
        <v>569</v>
      </c>
      <c r="E25" t="s">
        <v>327</v>
      </c>
      <c r="F25" t="str">
        <f>VLOOKUP(CCC[[#This Row],[NOME]],'CADASTRO'!A:K,5,0)</f>
        <v>ASSISTENTE ADMINISTRATIVO</v>
      </c>
      <c r="G25" s="8">
        <v>45273</v>
      </c>
      <c r="H25" s="38">
        <v>365</v>
      </c>
      <c r="I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IF(G374="01/01/1900",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CCC[[#This Row],[TREINADO EM]]+CCC[[#This Row],[VALIDADE]]</f>
        <v>45638</v>
      </c>
      <c r="K25">
        <v>1</v>
      </c>
      <c r="L25" t="s">
        <v>5</v>
      </c>
      <c r="M25" t="str">
        <f>VLOOKUP(CCC[[#This Row],[NOME]],'CADASTRO'!A:K,6,0)</f>
        <v>ATIVO</v>
      </c>
    </row>
    <row r="26" spans="1:14">
      <c r="A26" t="s">
        <v>516</v>
      </c>
      <c r="B26" t="s">
        <v>517</v>
      </c>
      <c r="C26" t="s">
        <v>381</v>
      </c>
      <c r="D26" t="s">
        <v>569</v>
      </c>
      <c r="E26" t="s">
        <v>327</v>
      </c>
      <c r="F26" t="str">
        <f>VLOOKUP(CCC[[#This Row],[NOME]],'CADASTRO'!A:K,5,0)</f>
        <v>ASSISTENTE ADMINISTRATIVO</v>
      </c>
      <c r="G26" s="8">
        <v>45824</v>
      </c>
      <c r="H26" s="38">
        <v>365</v>
      </c>
      <c r="I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IF(G375="01/01/1900",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CCC[[#This Row],[TREINADO EM]]+CCC[[#This Row],[VALIDADE]]</f>
        <v>46189</v>
      </c>
      <c r="K26">
        <v>1</v>
      </c>
      <c r="L26" t="s">
        <v>5</v>
      </c>
      <c r="M26" t="str">
        <f>VLOOKUP(CCC[[#This Row],[NOME]],'CADASTRO'!A:K,6,0)</f>
        <v>ATIVO</v>
      </c>
    </row>
    <row r="27" spans="1:14">
      <c r="A27" t="s">
        <v>516</v>
      </c>
      <c r="B27" t="s">
        <v>517</v>
      </c>
      <c r="C27" t="s">
        <v>391</v>
      </c>
      <c r="D27" t="s">
        <v>569</v>
      </c>
      <c r="E27" t="s">
        <v>327</v>
      </c>
      <c r="F27" t="str">
        <f>VLOOKUP(CCC[[#This Row],[NOME]],'CADASTRO'!A:K,5,0)</f>
        <v>ASSISTENTE ADMINISTRATIVO</v>
      </c>
      <c r="G27" s="8">
        <v>45880</v>
      </c>
      <c r="H27" s="38">
        <v>365</v>
      </c>
      <c r="I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IF(G376="01/01/1900",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CCC[[#This Row],[TREINADO EM]]+CCC[[#This Row],[VALIDADE]]</f>
        <v>46245</v>
      </c>
      <c r="K27">
        <v>1</v>
      </c>
      <c r="L27" t="s">
        <v>5</v>
      </c>
      <c r="M27" t="str">
        <f>VLOOKUP(CCC[[#This Row],[NOME]],'CADASTRO'!A:K,6,0)</f>
        <v>ATIVO</v>
      </c>
    </row>
    <row r="28" spans="1:14">
      <c r="A28" t="s">
        <v>516</v>
      </c>
      <c r="B28" t="s">
        <v>517</v>
      </c>
      <c r="C28" t="s">
        <v>391</v>
      </c>
      <c r="D28" t="s">
        <v>569</v>
      </c>
      <c r="E28" t="s">
        <v>327</v>
      </c>
      <c r="F28" t="str">
        <f>VLOOKUP(CCC[[#This Row],[NOME]],'CADASTRO'!A:K,5,0)</f>
        <v>ASSISTENTE ADMINISTRATIVO</v>
      </c>
      <c r="G28" s="8">
        <v>45883</v>
      </c>
      <c r="H28" s="38">
        <v>365</v>
      </c>
      <c r="I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IF(G377="01/01/1900",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CCC[[#This Row],[TREINADO EM]]+CCC[[#This Row],[VALIDADE]]</f>
        <v>46248</v>
      </c>
      <c r="K28">
        <v>1</v>
      </c>
      <c r="L28" t="s">
        <v>5</v>
      </c>
      <c r="M28" t="str">
        <f>VLOOKUP(CCC[[#This Row],[NOME]],'CADASTRO'!A:K,6,0)</f>
        <v>ATIVO</v>
      </c>
    </row>
    <row r="29" spans="1:14">
      <c r="A29" t="s">
        <v>516</v>
      </c>
      <c r="B29" t="s">
        <v>517</v>
      </c>
      <c r="C29" t="s">
        <v>391</v>
      </c>
      <c r="D29" t="s">
        <v>569</v>
      </c>
      <c r="E29" t="s">
        <v>327</v>
      </c>
      <c r="F29" t="str">
        <f>VLOOKUP(CCC[[#This Row],[NOME]],'CADASTRO'!A:K,5,0)</f>
        <v>ASSISTENTE ADMINISTRATIVO</v>
      </c>
      <c r="G29" s="8">
        <v>46176</v>
      </c>
      <c r="H29" s="38">
        <v>368</v>
      </c>
      <c r="I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IF(G378="01/01/1900",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CCC[[#This Row],[TREINADO EM]]+CCC[[#This Row],[VALIDADE]]</f>
        <v>46544</v>
      </c>
      <c r="K29">
        <v>1</v>
      </c>
      <c r="L29" t="s">
        <v>3</v>
      </c>
      <c r="M29" t="str">
        <f>VLOOKUP(CCC[[#This Row],[NOME]],'CADASTRO'!A:K,6,0)</f>
        <v>ATIVO</v>
      </c>
      <c r="N29" s="63"/>
    </row>
    <row r="30" spans="1:14">
      <c r="A30" t="s">
        <v>516</v>
      </c>
      <c r="B30" t="s">
        <v>517</v>
      </c>
      <c r="C30" t="s">
        <v>391</v>
      </c>
      <c r="D30" t="s">
        <v>569</v>
      </c>
      <c r="E30" t="s">
        <v>454</v>
      </c>
      <c r="F30" t="str">
        <f>VLOOKUP(CCC[[#This Row],[NOME]],'CADASTRO'!A:K,5,0)</f>
        <v>ESTAGIARIO</v>
      </c>
      <c r="G30" s="8">
        <v>46182</v>
      </c>
      <c r="H30" s="38">
        <v>369</v>
      </c>
      <c r="I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IF(G379="01/01/1900",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CCC[[#This Row],[TREINADO EM]]+CCC[[#This Row],[VALIDADE]]</f>
        <v>46551</v>
      </c>
      <c r="K30">
        <v>1</v>
      </c>
      <c r="L30" t="s">
        <v>3</v>
      </c>
      <c r="M30" t="str">
        <f>VLOOKUP(CCC[[#This Row],[NOME]],'CADASTRO'!A:K,6,0)</f>
        <v>ATIVO</v>
      </c>
      <c r="N30" s="63"/>
    </row>
    <row r="31" spans="1:14">
      <c r="A31" t="s">
        <v>516</v>
      </c>
      <c r="B31" t="s">
        <v>517</v>
      </c>
      <c r="C31" t="s">
        <v>381</v>
      </c>
      <c r="D31" t="s">
        <v>569</v>
      </c>
      <c r="E31" t="s">
        <v>328</v>
      </c>
      <c r="F31" t="str">
        <f>VLOOKUP(CCC[[#This Row],[NOME]],'CADASTRO'!A:K,5,0)</f>
        <v>ASSISTENTE ADMINISTRATIVO</v>
      </c>
      <c r="G31" s="57">
        <v>45845</v>
      </c>
      <c r="H31" s="38">
        <v>365</v>
      </c>
      <c r="I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IF(G380="01/01/1900",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CCC[[#This Row],[TREINADO EM]]+CCC[[#This Row],[VALIDADE]]</f>
        <v>46210</v>
      </c>
      <c r="K31">
        <v>1</v>
      </c>
      <c r="L31" t="s">
        <v>5</v>
      </c>
      <c r="M31" t="str">
        <f>VLOOKUP(CCC[[#This Row],[NOME]],'CADASTRO'!A:K,6,0)</f>
        <v>ATIVO</v>
      </c>
    </row>
    <row r="32" spans="1:14">
      <c r="A32" t="s">
        <v>516</v>
      </c>
      <c r="B32" t="s">
        <v>517</v>
      </c>
      <c r="C32" t="s">
        <v>391</v>
      </c>
      <c r="D32" t="s">
        <v>569</v>
      </c>
      <c r="E32" s="52" t="s">
        <v>328</v>
      </c>
      <c r="F32" t="str">
        <f>VLOOKUP(CCC[[#This Row],[NOME]],'CADASTRO'!A:K,5,0)</f>
        <v>ASSISTENTE ADMINISTRATIVO</v>
      </c>
      <c r="G32" s="8">
        <v>45880</v>
      </c>
      <c r="H32" s="38">
        <v>365</v>
      </c>
      <c r="I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IF(G381="01/01/1900",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CCC[[#This Row],[TREINADO EM]]+CCC[[#This Row],[VALIDADE]]</f>
        <v>46245</v>
      </c>
      <c r="K32">
        <v>1</v>
      </c>
      <c r="L32" t="s">
        <v>5</v>
      </c>
      <c r="M32" t="str">
        <f>VLOOKUP(CCC[[#This Row],[NOME]],'CADASTRO'!A:K,6,0)</f>
        <v>ATIVO</v>
      </c>
    </row>
    <row r="33" spans="1:14">
      <c r="A33" t="s">
        <v>516</v>
      </c>
      <c r="B33" t="s">
        <v>517</v>
      </c>
      <c r="C33" t="s">
        <v>391</v>
      </c>
      <c r="D33" t="s">
        <v>569</v>
      </c>
      <c r="E33" t="s">
        <v>328</v>
      </c>
      <c r="F33" t="str">
        <f>VLOOKUP(CCC[[#This Row],[NOME]],'CADASTRO'!A:K,5,0)</f>
        <v>ASSISTENTE ADMINISTRATIVO</v>
      </c>
      <c r="G33" s="8">
        <v>46269</v>
      </c>
      <c r="H33" s="38">
        <v>365</v>
      </c>
      <c r="I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IF(G382="01/01/1900",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CCC[[#This Row],[TREINADO EM]]+CCC[[#This Row],[VALIDADE]]</f>
        <v>46634</v>
      </c>
      <c r="K33">
        <v>1</v>
      </c>
      <c r="L33" t="s">
        <v>3</v>
      </c>
      <c r="M33" t="str">
        <f>VLOOKUP(CCC[[#This Row],[NOME]],'CADASTRO'!A:K,6,0)</f>
        <v>ATIVO</v>
      </c>
      <c r="N33" s="63" t="s">
        <v>572</v>
      </c>
    </row>
    <row r="34" spans="1:14">
      <c r="A34" t="s">
        <v>516</v>
      </c>
      <c r="B34" t="s">
        <v>517</v>
      </c>
      <c r="C34" t="s">
        <v>381</v>
      </c>
      <c r="D34" t="s">
        <v>569</v>
      </c>
      <c r="E34" t="s">
        <v>189</v>
      </c>
      <c r="F34" t="str">
        <f>VLOOKUP(CCC[[#This Row],[NOME]],'CADASTRO'!A:K,5,0)</f>
        <v>ESTAGIARIO</v>
      </c>
      <c r="G34" s="8">
        <v>44972</v>
      </c>
      <c r="H34" s="38">
        <v>365</v>
      </c>
      <c r="I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IF(G383="01/01/1900", "SEM REGISTRO",
                        IF((G34+H34)&gt;TODAY(), "NO PRAZO", "VENCIDO"
                        )
                    )
                )
            )
        )
    ),"N.A.")</f>
        <v>N.A.</v>
      </c>
      <c r="J34" s="14">
        <f>CCC[[#This Row],[TREINADO EM]]+CCC[[#This Row],[VALIDADE]]</f>
        <v>45337</v>
      </c>
      <c r="K34">
        <v>1</v>
      </c>
      <c r="L34" t="s">
        <v>3</v>
      </c>
      <c r="M34" t="str">
        <f>VLOOKUP(CCC[[#This Row],[NOME]],'CADASTRO'!A:K,6,0)</f>
        <v>DESLIGADO</v>
      </c>
    </row>
    <row r="35" spans="1:14">
      <c r="A35" t="s">
        <v>516</v>
      </c>
      <c r="B35" t="s">
        <v>517</v>
      </c>
      <c r="C35" t="s">
        <v>381</v>
      </c>
      <c r="D35" t="s">
        <v>569</v>
      </c>
      <c r="E35" t="s">
        <v>330</v>
      </c>
      <c r="F35" t="str">
        <f>VLOOKUP(CCC[[#This Row],[NOME]],'CADASTRO'!A:K,5,0)</f>
        <v>OPERADOR INDUSTRIAL I</v>
      </c>
      <c r="G35" s="8">
        <v>45810</v>
      </c>
      <c r="H35" s="38">
        <v>365</v>
      </c>
      <c r="I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IF(G384="01/01/1900",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CCC[[#This Row],[TREINADO EM]]+CCC[[#This Row],[VALIDADE]]</f>
        <v>46175</v>
      </c>
      <c r="K35">
        <v>1</v>
      </c>
      <c r="L35" t="s">
        <v>5</v>
      </c>
      <c r="M35" t="str">
        <f>VLOOKUP(CCC[[#This Row],[NOME]],'CADASTRO'!A:K,6,0)</f>
        <v>ATIVO</v>
      </c>
    </row>
    <row r="36" spans="1:14">
      <c r="A36" t="s">
        <v>516</v>
      </c>
      <c r="B36" t="s">
        <v>517</v>
      </c>
      <c r="C36" t="s">
        <v>391</v>
      </c>
      <c r="D36" t="s">
        <v>569</v>
      </c>
      <c r="E36" t="s">
        <v>330</v>
      </c>
      <c r="F36" t="str">
        <f>VLOOKUP(CCC[[#This Row],[NOME]],'CADASTRO'!A:K,5,0)</f>
        <v>OPERADOR INDUSTRIAL I</v>
      </c>
      <c r="G36" s="8">
        <v>46076</v>
      </c>
      <c r="H36" s="38">
        <v>365</v>
      </c>
      <c r="I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IF(G385="01/01/1900",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CCC[[#This Row],[TREINADO EM]]+CCC[[#This Row],[VALIDADE]]</f>
        <v>46441</v>
      </c>
      <c r="K36">
        <v>1</v>
      </c>
      <c r="L36" t="s">
        <v>3</v>
      </c>
      <c r="M36" t="str">
        <f>VLOOKUP(CCC[[#This Row],[NOME]],'CADASTRO'!A:K,6,0)</f>
        <v>ATIVO</v>
      </c>
      <c r="N36" s="63" t="s">
        <v>573</v>
      </c>
    </row>
    <row r="37" spans="1:14">
      <c r="A37" t="s">
        <v>516</v>
      </c>
      <c r="B37" t="s">
        <v>517</v>
      </c>
      <c r="C37" t="s">
        <v>391</v>
      </c>
      <c r="D37" t="s">
        <v>569</v>
      </c>
      <c r="E37" s="11" t="s">
        <v>332</v>
      </c>
      <c r="F37" t="str">
        <f>VLOOKUP(CCC[[#This Row],[NOME]],'CADASTRO'!A:K,5,0)</f>
        <v>ASSISTENTE ADMINISTRATIVO</v>
      </c>
      <c r="G37" s="8">
        <v>46126</v>
      </c>
      <c r="H37" s="38">
        <v>365</v>
      </c>
      <c r="I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IF(G386="01/01/1900",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CCC[[#This Row],[TREINADO EM]]+CCC[[#This Row],[VALIDADE]]</f>
        <v>46491</v>
      </c>
      <c r="K37">
        <v>1</v>
      </c>
      <c r="L37" t="s">
        <v>3</v>
      </c>
      <c r="M37" t="str">
        <f>VLOOKUP(CCC[[#This Row],[NOME]],'CADASTRO'!A:K,6,0)</f>
        <v>ATIVO</v>
      </c>
      <c r="N37" s="63"/>
    </row>
    <row r="38" spans="1:14">
      <c r="A38" t="s">
        <v>516</v>
      </c>
      <c r="B38" t="s">
        <v>517</v>
      </c>
      <c r="C38" t="s">
        <v>381</v>
      </c>
      <c r="D38" t="s">
        <v>569</v>
      </c>
      <c r="E38" t="s">
        <v>333</v>
      </c>
      <c r="F38" t="str">
        <f>VLOOKUP(CCC[[#This Row],[NOME]],'CADASTRO'!A:K,5,0)</f>
        <v>ANALISTA FACILITIES</v>
      </c>
      <c r="G38" s="8">
        <v>45091</v>
      </c>
      <c r="H38" s="38">
        <v>365</v>
      </c>
      <c r="I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IF(G387="01/01/1900",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CCC[[#This Row],[TREINADO EM]]+CCC[[#This Row],[VALIDADE]]</f>
        <v>45456</v>
      </c>
      <c r="K38">
        <v>1</v>
      </c>
      <c r="L38" t="s">
        <v>5</v>
      </c>
      <c r="M38" t="str">
        <f>VLOOKUP(CCC[[#This Row],[NOME]],'CADASTRO'!A:K,6,0)</f>
        <v>ATIVO</v>
      </c>
    </row>
    <row r="39" spans="1:14">
      <c r="A39" t="s">
        <v>516</v>
      </c>
      <c r="B39" t="s">
        <v>517</v>
      </c>
      <c r="C39" t="s">
        <v>102</v>
      </c>
      <c r="D39" t="s">
        <v>569</v>
      </c>
      <c r="E39" t="s">
        <v>333</v>
      </c>
      <c r="F39" t="str">
        <f>VLOOKUP(CCC[[#This Row],[NOME]],'CADASTRO'!A:K,5,0)</f>
        <v>ANALISTA FACILITIES</v>
      </c>
      <c r="G39" s="8">
        <v>45546</v>
      </c>
      <c r="H39" s="38">
        <v>365</v>
      </c>
      <c r="I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IF(G388="01/01/1900",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CCC[[#This Row],[TREINADO EM]]+CCC[[#This Row],[VALIDADE]]</f>
        <v>45911</v>
      </c>
      <c r="K39">
        <v>1</v>
      </c>
      <c r="L39" t="s">
        <v>5</v>
      </c>
      <c r="M39" t="str">
        <f>VLOOKUP(CCC[[#This Row],[NOME]],'CADASTRO'!A:K,6,0)</f>
        <v>ATIVO</v>
      </c>
    </row>
    <row r="40" spans="1:14">
      <c r="A40" t="s">
        <v>516</v>
      </c>
      <c r="B40" t="s">
        <v>517</v>
      </c>
      <c r="C40" t="s">
        <v>391</v>
      </c>
      <c r="D40" t="s">
        <v>569</v>
      </c>
      <c r="E40" t="s">
        <v>333</v>
      </c>
      <c r="F40" t="str">
        <f>VLOOKUP(CCC[[#This Row],[NOME]],'CADASTRO'!A:K,5,0)</f>
        <v>ANALISTA FACILITIES</v>
      </c>
      <c r="G40" s="8">
        <v>45901</v>
      </c>
      <c r="H40" s="38">
        <v>365</v>
      </c>
      <c r="I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IF(G389="01/01/1900",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CCC[[#This Row],[TREINADO EM]]+CCC[[#This Row],[VALIDADE]]</f>
        <v>46266</v>
      </c>
      <c r="K40">
        <v>1</v>
      </c>
      <c r="L40" t="s">
        <v>5</v>
      </c>
      <c r="M40" t="str">
        <f>VLOOKUP(CCC[[#This Row],[NOME]],'CADASTRO'!A:K,6,0)</f>
        <v>ATIVO</v>
      </c>
    </row>
    <row r="41" spans="1:14">
      <c r="A41" t="s">
        <v>516</v>
      </c>
      <c r="B41" t="s">
        <v>517</v>
      </c>
      <c r="C41" t="s">
        <v>391</v>
      </c>
      <c r="D41" t="s">
        <v>569</v>
      </c>
      <c r="E41" t="s">
        <v>333</v>
      </c>
      <c r="F41" t="str">
        <f>VLOOKUP(CCC[[#This Row],[NOME]],'CADASTRO'!A:K,5,0)</f>
        <v>ANALISTA FACILITIES</v>
      </c>
      <c r="G41" s="8">
        <v>46280</v>
      </c>
      <c r="H41" s="38">
        <v>365</v>
      </c>
      <c r="I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IF(G390="01/01/1900", "SEM REGISTRO",
                        IF((G41+H41)&gt;TODAY(), "NO PRAZO", "VENCIDO"
                        )
                    )
                )
            )
        )
    ),"N.A.")</f>
        <v>NO PRAZO</v>
      </c>
      <c r="J41" s="14">
        <f>CCC[[#This Row],[TREINADO EM]]+CCC[[#This Row],[VALIDADE]]</f>
        <v>46645</v>
      </c>
      <c r="K41">
        <v>1</v>
      </c>
      <c r="L41" t="s">
        <v>3</v>
      </c>
      <c r="M41" t="str">
        <f>VLOOKUP(CCC[[#This Row],[NOME]],'CADASTRO'!A:K,6,0)</f>
        <v>ATIVO</v>
      </c>
    </row>
    <row r="42" spans="1:14">
      <c r="A42" t="s">
        <v>516</v>
      </c>
      <c r="B42" t="s">
        <v>517</v>
      </c>
      <c r="C42" t="s">
        <v>76</v>
      </c>
      <c r="D42" t="s">
        <v>569</v>
      </c>
      <c r="E42" s="1" t="s">
        <v>335</v>
      </c>
      <c r="F42" t="str">
        <f>VLOOKUP(CCC[[#This Row],[NOME]],'CADASTRO'!A:K,5,0)</f>
        <v>ANALISTA CONTROLE QUALIDADE JR</v>
      </c>
      <c r="G42" s="8">
        <v>45567</v>
      </c>
      <c r="H42" s="38">
        <v>365</v>
      </c>
      <c r="I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IF(G391="01/01/1900",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CCC[[#This Row],[TREINADO EM]]+CCC[[#This Row],[VALIDADE]]</f>
        <v>45932</v>
      </c>
      <c r="K42">
        <v>1</v>
      </c>
      <c r="L42" t="s">
        <v>5</v>
      </c>
      <c r="M42" t="str">
        <f>VLOOKUP(CCC[[#This Row],[NOME]],'CADASTRO'!A:K,6,0)</f>
        <v>ATIVO</v>
      </c>
    </row>
    <row r="43" spans="1:14">
      <c r="A43" t="s">
        <v>516</v>
      </c>
      <c r="B43" t="s">
        <v>517</v>
      </c>
      <c r="C43" t="s">
        <v>391</v>
      </c>
      <c r="D43" t="s">
        <v>569</v>
      </c>
      <c r="E43" t="s">
        <v>335</v>
      </c>
      <c r="F43" t="str">
        <f>VLOOKUP(CCC[[#This Row],[NOME]],'CADASTRO'!A:K,5,0)</f>
        <v>ANALISTA CONTROLE QUALIDADE JR</v>
      </c>
      <c r="G43" s="8">
        <v>46098</v>
      </c>
      <c r="H43" s="38">
        <v>365</v>
      </c>
      <c r="I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IF(G392="01/01/1900",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CCC[[#This Row],[TREINADO EM]]+CCC[[#This Row],[VALIDADE]]</f>
        <v>46463</v>
      </c>
      <c r="K43">
        <v>0.5</v>
      </c>
      <c r="L43" t="s">
        <v>3</v>
      </c>
      <c r="M43" t="str">
        <f>VLOOKUP(CCC[[#This Row],[NOME]],'CADASTRO'!A:K,6,0)</f>
        <v>ATIVO</v>
      </c>
      <c r="N43" s="63" t="s">
        <v>571</v>
      </c>
    </row>
    <row r="44" spans="1:14">
      <c r="A44" t="s">
        <v>516</v>
      </c>
      <c r="B44" t="s">
        <v>517</v>
      </c>
      <c r="C44" t="s">
        <v>391</v>
      </c>
      <c r="D44" t="s">
        <v>569</v>
      </c>
      <c r="E44" t="s">
        <v>337</v>
      </c>
      <c r="F44" t="str">
        <f>VLOOKUP(CCC[[#This Row],[NOME]],'CADASTRO'!A:K,5,0)</f>
        <v>OPERADOR INDUSTRIAL I</v>
      </c>
      <c r="G44" s="8">
        <v>46154</v>
      </c>
      <c r="H44" s="38">
        <v>365</v>
      </c>
      <c r="I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IF(G393="01/01/1900", "SEM REGISTRO",
                        IF((G44+H44)&gt;TODAY(), "NO PRAZO", "VENCIDO"
                        )
                    )
                )
            )
        )
    ),"N.A.")</f>
        <v>N.A.</v>
      </c>
      <c r="J44" s="14">
        <f>CCC[[#This Row],[TREINADO EM]]+CCC[[#This Row],[VALIDADE]]</f>
        <v>46519</v>
      </c>
      <c r="K44">
        <v>1</v>
      </c>
      <c r="L44" t="s">
        <v>3</v>
      </c>
      <c r="M44" t="str">
        <f>VLOOKUP(CCC[[#This Row],[NOME]],'CADASTRO'!A:K,6,0)</f>
        <v>DESLIGADO</v>
      </c>
      <c r="N44" s="63" t="s">
        <v>574</v>
      </c>
    </row>
    <row r="45" spans="1:14">
      <c r="A45" t="s">
        <v>516</v>
      </c>
      <c r="B45" t="s">
        <v>517</v>
      </c>
      <c r="C45" t="s">
        <v>391</v>
      </c>
      <c r="D45" t="s">
        <v>569</v>
      </c>
      <c r="E45" t="s">
        <v>487</v>
      </c>
      <c r="F45" t="str">
        <f>VLOOKUP(CCC[[#This Row],[NOME]],'CADASTRO'!A:K,5,0)</f>
        <v>TECNICO ELETRONICO II</v>
      </c>
      <c r="G45" s="8">
        <v>46245.630185185182</v>
      </c>
      <c r="H45" s="38">
        <v>365</v>
      </c>
      <c r="I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IF(G394="01/01/1900",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CCC[[#This Row],[TREINADO EM]]+CCC[[#This Row],[VALIDADE]]</f>
        <v>46610.630185185182</v>
      </c>
      <c r="K45">
        <v>1</v>
      </c>
      <c r="L45" t="s">
        <v>3</v>
      </c>
      <c r="M45" t="str">
        <f>VLOOKUP(CCC[[#This Row],[NOME]],'CADASTRO'!A:K,6,0)</f>
        <v>ATIVO</v>
      </c>
      <c r="N45" s="63"/>
    </row>
    <row r="46" spans="1:14">
      <c r="A46" t="s">
        <v>516</v>
      </c>
      <c r="B46" t="s">
        <v>517</v>
      </c>
      <c r="C46" t="s">
        <v>391</v>
      </c>
      <c r="D46" t="s">
        <v>569</v>
      </c>
      <c r="E46" s="52" t="s">
        <v>339</v>
      </c>
      <c r="F46" t="str">
        <f>VLOOKUP(CCC[[#This Row],[NOME]],'CADASTRO'!A:K,5,0)</f>
        <v>ANALISTA MANUTENCAO JR</v>
      </c>
      <c r="G46" s="8">
        <v>45887</v>
      </c>
      <c r="H46" s="38">
        <v>365</v>
      </c>
      <c r="I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IF(G395="01/01/1900",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CCC[[#This Row],[TREINADO EM]]+CCC[[#This Row],[VALIDADE]]</f>
        <v>46252</v>
      </c>
      <c r="K46">
        <v>1</v>
      </c>
      <c r="L46" t="s">
        <v>5</v>
      </c>
      <c r="M46" t="str">
        <f>VLOOKUP(CCC[[#This Row],[NOME]],'CADASTRO'!A:K,6,0)</f>
        <v>ATIVO</v>
      </c>
    </row>
    <row r="47" spans="1:14">
      <c r="A47" t="s">
        <v>516</v>
      </c>
      <c r="B47" t="s">
        <v>517</v>
      </c>
      <c r="C47" t="s">
        <v>391</v>
      </c>
      <c r="D47" t="s">
        <v>569</v>
      </c>
      <c r="E47" t="s">
        <v>339</v>
      </c>
      <c r="F47" t="str">
        <f>VLOOKUP(CCC[[#This Row],[NOME]],'CADASTRO'!A:K,5,0)</f>
        <v>ANALISTA MANUTENCAO JR</v>
      </c>
      <c r="G47" s="8">
        <v>46281</v>
      </c>
      <c r="H47" s="38">
        <v>365</v>
      </c>
      <c r="I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IF(G396="01/01/1900",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CCC[[#This Row],[TREINADO EM]]+CCC[[#This Row],[VALIDADE]]</f>
        <v>46646</v>
      </c>
      <c r="K47">
        <v>1</v>
      </c>
      <c r="L47" t="s">
        <v>3</v>
      </c>
      <c r="M47" t="str">
        <f>VLOOKUP(CCC[[#This Row],[NOME]],'CADASTRO'!A:K,6,0)</f>
        <v>ATIVO</v>
      </c>
    </row>
    <row r="48" spans="1:14">
      <c r="A48" t="s">
        <v>516</v>
      </c>
      <c r="B48" t="s">
        <v>517</v>
      </c>
      <c r="C48" t="s">
        <v>381</v>
      </c>
      <c r="D48" t="s">
        <v>569</v>
      </c>
      <c r="E48" t="s">
        <v>340</v>
      </c>
      <c r="F48" t="str">
        <f>VLOOKUP(CCC[[#This Row],[NOME]],'CADASTRO'!A:K,5,0)</f>
        <v>AUXILIAR INDUSTRIAL</v>
      </c>
      <c r="G48" s="8">
        <v>44928</v>
      </c>
      <c r="H48" s="38">
        <v>365</v>
      </c>
      <c r="I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IF(G397="01/01/1900",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CCC[[#This Row],[TREINADO EM]]+CCC[[#This Row],[VALIDADE]]</f>
        <v>45293</v>
      </c>
      <c r="K48">
        <v>1</v>
      </c>
      <c r="L48" t="s">
        <v>5</v>
      </c>
      <c r="M48" t="str">
        <f>VLOOKUP(CCC[[#This Row],[NOME]],'CADASTRO'!A:K,6,0)</f>
        <v>ATIVO</v>
      </c>
    </row>
    <row r="49" spans="1:14">
      <c r="A49" t="s">
        <v>516</v>
      </c>
      <c r="B49" t="s">
        <v>517</v>
      </c>
      <c r="C49" t="s">
        <v>76</v>
      </c>
      <c r="D49" t="s">
        <v>569</v>
      </c>
      <c r="E49" t="s">
        <v>340</v>
      </c>
      <c r="F49" t="str">
        <f>VLOOKUP(CCC[[#This Row],[NOME]],'CADASTRO'!A:K,5,0)</f>
        <v>AUXILIAR INDUSTRIAL</v>
      </c>
      <c r="G49" s="8">
        <v>45278</v>
      </c>
      <c r="H49" s="38">
        <v>365</v>
      </c>
      <c r="I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IF(G398="01/01/1900",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CCC[[#This Row],[TREINADO EM]]+CCC[[#This Row],[VALIDADE]]</f>
        <v>45643</v>
      </c>
      <c r="K49">
        <v>1</v>
      </c>
      <c r="L49" t="s">
        <v>5</v>
      </c>
      <c r="M49" t="str">
        <f>VLOOKUP(CCC[[#This Row],[NOME]],'CADASTRO'!A:K,6,0)</f>
        <v>ATIVO</v>
      </c>
    </row>
    <row r="50" spans="1:14">
      <c r="A50" t="s">
        <v>516</v>
      </c>
      <c r="B50" t="s">
        <v>517</v>
      </c>
      <c r="C50" t="s">
        <v>76</v>
      </c>
      <c r="D50" t="s">
        <v>569</v>
      </c>
      <c r="E50" t="s">
        <v>340</v>
      </c>
      <c r="F50" t="str">
        <f>VLOOKUP(CCC[[#This Row],[NOME]],'CADASTRO'!A:K,5,0)</f>
        <v>AUXILIAR INDUSTRIAL</v>
      </c>
      <c r="G50" s="8">
        <v>45645</v>
      </c>
      <c r="H50" s="38">
        <v>365</v>
      </c>
      <c r="I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IF(G399="01/01/1900",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CCC[[#This Row],[TREINADO EM]]+CCC[[#This Row],[VALIDADE]]</f>
        <v>46010</v>
      </c>
      <c r="K50">
        <v>1</v>
      </c>
      <c r="L50" t="s">
        <v>5</v>
      </c>
      <c r="M50" t="str">
        <f>VLOOKUP(CCC[[#This Row],[NOME]],'CADASTRO'!A:K,6,0)</f>
        <v>ATIVO</v>
      </c>
    </row>
    <row r="51" spans="1:14">
      <c r="A51" t="s">
        <v>516</v>
      </c>
      <c r="B51" t="s">
        <v>517</v>
      </c>
      <c r="C51" t="s">
        <v>391</v>
      </c>
      <c r="D51" t="s">
        <v>569</v>
      </c>
      <c r="E51" t="s">
        <v>340</v>
      </c>
      <c r="F51" t="str">
        <f>VLOOKUP(CCC[[#This Row],[NOME]],'CADASTRO'!A:K,5,0)</f>
        <v>AUXILIAR INDUSTRIAL</v>
      </c>
      <c r="G51" s="8">
        <v>46210.860393518502</v>
      </c>
      <c r="H51" s="38">
        <v>183</v>
      </c>
      <c r="I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IF(G400="01/01/1900",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CCC[[#This Row],[TREINADO EM]]+CCC[[#This Row],[VALIDADE]]</f>
        <v>46393.860393518502</v>
      </c>
      <c r="K51">
        <v>1</v>
      </c>
      <c r="L51" t="s">
        <v>3</v>
      </c>
      <c r="M51" t="str">
        <f>VLOOKUP(CCC[[#This Row],[NOME]],'CADASTRO'!A:K,6,0)</f>
        <v>ATIVO</v>
      </c>
      <c r="N51" s="63"/>
    </row>
    <row r="52" spans="1:14">
      <c r="A52" t="s">
        <v>516</v>
      </c>
      <c r="B52" t="s">
        <v>517</v>
      </c>
      <c r="C52" t="s">
        <v>381</v>
      </c>
      <c r="D52" t="s">
        <v>569</v>
      </c>
      <c r="E52" t="s">
        <v>341</v>
      </c>
      <c r="F52" t="str">
        <f>VLOOKUP(CCC[[#This Row],[NOME]],'CADASTRO'!A:K,5,0)</f>
        <v>Analista PCM PL</v>
      </c>
      <c r="G52" s="8">
        <v>45028</v>
      </c>
      <c r="H52" s="38">
        <v>365</v>
      </c>
      <c r="I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IF(G401="01/01/1900",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CCC[[#This Row],[TREINADO EM]]+CCC[[#This Row],[VALIDADE]]</f>
        <v>45393</v>
      </c>
      <c r="K52">
        <v>1</v>
      </c>
      <c r="L52" t="s">
        <v>5</v>
      </c>
      <c r="M52" t="str">
        <f>VLOOKUP(CCC[[#This Row],[NOME]],'CADASTRO'!A:K,6,0)</f>
        <v>ATIVO</v>
      </c>
    </row>
    <row r="53" spans="1:14">
      <c r="A53" t="s">
        <v>516</v>
      </c>
      <c r="B53" t="s">
        <v>517</v>
      </c>
      <c r="C53" t="s">
        <v>102</v>
      </c>
      <c r="D53" t="s">
        <v>569</v>
      </c>
      <c r="E53" t="s">
        <v>341</v>
      </c>
      <c r="F53" t="str">
        <f>VLOOKUP(CCC[[#This Row],[NOME]],'CADASTRO'!A:K,5,0)</f>
        <v>Analista PCM PL</v>
      </c>
      <c r="G53" s="8">
        <v>45532</v>
      </c>
      <c r="H53" s="38">
        <v>365</v>
      </c>
      <c r="I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IF(G402="01/01/1900",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CCC[[#This Row],[TREINADO EM]]+CCC[[#This Row],[VALIDADE]]</f>
        <v>45897</v>
      </c>
      <c r="K53">
        <v>1</v>
      </c>
      <c r="L53" t="s">
        <v>5</v>
      </c>
      <c r="M53" t="str">
        <f>VLOOKUP(CCC[[#This Row],[NOME]],'CADASTRO'!A:K,6,0)</f>
        <v>ATIVO</v>
      </c>
    </row>
    <row r="54" spans="1:14">
      <c r="A54" t="s">
        <v>516</v>
      </c>
      <c r="B54" t="s">
        <v>517</v>
      </c>
      <c r="C54" t="s">
        <v>391</v>
      </c>
      <c r="D54" t="s">
        <v>569</v>
      </c>
      <c r="E54" t="s">
        <v>341</v>
      </c>
      <c r="F54" t="str">
        <f>VLOOKUP(CCC[[#This Row],[NOME]],'CADASTRO'!A:K,5,0)</f>
        <v>Analista PCM PL</v>
      </c>
      <c r="G54" s="8">
        <v>46006</v>
      </c>
      <c r="H54" s="38">
        <v>365</v>
      </c>
      <c r="I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IF(G403="01/01/1900",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CCC[[#This Row],[TREINADO EM]]+CCC[[#This Row],[VALIDADE]]</f>
        <v>46371</v>
      </c>
      <c r="K54">
        <v>1</v>
      </c>
      <c r="L54" t="s">
        <v>5</v>
      </c>
      <c r="M54" t="str">
        <f>VLOOKUP(CCC[[#This Row],[NOME]],'CADASTRO'!A:K,6,0)</f>
        <v>ATIVO</v>
      </c>
      <c r="N54" s="63" t="s">
        <v>575</v>
      </c>
    </row>
    <row r="55" spans="1:14">
      <c r="A55" t="s">
        <v>516</v>
      </c>
      <c r="B55" t="s">
        <v>517</v>
      </c>
      <c r="C55" t="s">
        <v>391</v>
      </c>
      <c r="D55" t="s">
        <v>569</v>
      </c>
      <c r="E55" t="s">
        <v>341</v>
      </c>
      <c r="F55" t="str">
        <f>VLOOKUP(CCC[[#This Row],[NOME]],'CADASTRO'!A:K,5,0)</f>
        <v>Analista PCM PL</v>
      </c>
      <c r="G55" s="8">
        <v>46091</v>
      </c>
      <c r="H55" s="38">
        <v>365</v>
      </c>
      <c r="I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IF(G404="01/01/1900",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CCC[[#This Row],[TREINADO EM]]+CCC[[#This Row],[VALIDADE]]</f>
        <v>46456</v>
      </c>
      <c r="K55">
        <v>0.5</v>
      </c>
      <c r="L55" t="s">
        <v>3</v>
      </c>
      <c r="M55" t="str">
        <f>VLOOKUP(CCC[[#This Row],[NOME]],'CADASTRO'!A:K,6,0)</f>
        <v>ATIVO</v>
      </c>
      <c r="N55" s="63" t="s">
        <v>576</v>
      </c>
    </row>
    <row r="56" spans="1:14">
      <c r="A56" t="s">
        <v>516</v>
      </c>
      <c r="B56" t="s">
        <v>517</v>
      </c>
      <c r="C56" t="s">
        <v>381</v>
      </c>
      <c r="D56" t="s">
        <v>569</v>
      </c>
      <c r="E56" t="s">
        <v>194</v>
      </c>
      <c r="F56" t="str">
        <f>VLOOKUP(CCC[[#This Row],[NOME]],'CADASTRO'!A:K,5,0)</f>
        <v>SUPERVISOR DE MANUTENCAO</v>
      </c>
      <c r="G56" s="8">
        <v>45392</v>
      </c>
      <c r="H56" s="38">
        <v>365</v>
      </c>
      <c r="I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IF(G405="01/01/1900", "SEM REGISTRO",
                        IF((G56+H56)&gt;TODAY(), "NO PRAZO", "VENCIDO"
                        )
                    )
                )
            )
        )
    ),"N.A.")</f>
        <v>N.A.</v>
      </c>
      <c r="J56" s="14">
        <f>CCC[[#This Row],[TREINADO EM]]+CCC[[#This Row],[VALIDADE]]</f>
        <v>45757</v>
      </c>
      <c r="K56">
        <v>1</v>
      </c>
      <c r="L56" t="s">
        <v>3</v>
      </c>
      <c r="M56" t="str">
        <f>VLOOKUP(CCC[[#This Row],[NOME]],'CADASTRO'!A:K,6,0)</f>
        <v>DESLIGADO</v>
      </c>
    </row>
    <row r="57" spans="1:14">
      <c r="A57" t="s">
        <v>516</v>
      </c>
      <c r="B57" t="s">
        <v>517</v>
      </c>
      <c r="C57" t="s">
        <v>381</v>
      </c>
      <c r="D57" t="s">
        <v>569</v>
      </c>
      <c r="E57" t="s">
        <v>345</v>
      </c>
      <c r="F57" t="str">
        <f>VLOOKUP(CCC[[#This Row],[NOME]],'CADASTRO'!A:K,5,0)</f>
        <v>OPERADOR INDUSTRIAL II</v>
      </c>
      <c r="G57" s="8">
        <v>44928</v>
      </c>
      <c r="H57" s="38">
        <v>365</v>
      </c>
      <c r="I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IF(G406="01/01/1900",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CCC[[#This Row],[TREINADO EM]]+CCC[[#This Row],[VALIDADE]]</f>
        <v>45293</v>
      </c>
      <c r="K57">
        <v>1</v>
      </c>
      <c r="L57" t="s">
        <v>5</v>
      </c>
      <c r="M57" t="str">
        <f>VLOOKUP(CCC[[#This Row],[NOME]],'CADASTRO'!A:K,6,0)</f>
        <v>ATIVO</v>
      </c>
    </row>
    <row r="58" spans="1:14">
      <c r="A58" t="s">
        <v>516</v>
      </c>
      <c r="B58" t="s">
        <v>517</v>
      </c>
      <c r="C58" t="s">
        <v>76</v>
      </c>
      <c r="D58" t="s">
        <v>569</v>
      </c>
      <c r="E58" t="s">
        <v>345</v>
      </c>
      <c r="F58" t="str">
        <f>VLOOKUP(CCC[[#This Row],[NOME]],'CADASTRO'!A:K,5,0)</f>
        <v>OPERADOR INDUSTRIAL II</v>
      </c>
      <c r="G58" s="8">
        <v>45278</v>
      </c>
      <c r="H58" s="38">
        <v>365</v>
      </c>
      <c r="I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IF(G407="01/01/1900",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CCC[[#This Row],[TREINADO EM]]+CCC[[#This Row],[VALIDADE]]</f>
        <v>45643</v>
      </c>
      <c r="K58">
        <v>1</v>
      </c>
      <c r="L58" t="s">
        <v>5</v>
      </c>
      <c r="M58" t="str">
        <f>VLOOKUP(CCC[[#This Row],[NOME]],'CADASTRO'!A:K,6,0)</f>
        <v>ATIVO</v>
      </c>
    </row>
    <row r="59" spans="1:14">
      <c r="A59" t="s">
        <v>516</v>
      </c>
      <c r="B59" t="s">
        <v>517</v>
      </c>
      <c r="C59" t="s">
        <v>76</v>
      </c>
      <c r="D59" t="s">
        <v>569</v>
      </c>
      <c r="E59" t="s">
        <v>345</v>
      </c>
      <c r="F59" t="str">
        <f>VLOOKUP(CCC[[#This Row],[NOME]],'CADASTRO'!A:K,5,0)</f>
        <v>OPERADOR INDUSTRIAL II</v>
      </c>
      <c r="G59" s="8">
        <v>45645</v>
      </c>
      <c r="H59" s="38">
        <v>365</v>
      </c>
      <c r="I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IF(G408="01/01/1900",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CCC[[#This Row],[TREINADO EM]]+CCC[[#This Row],[VALIDADE]]</f>
        <v>46010</v>
      </c>
      <c r="K59">
        <v>1</v>
      </c>
      <c r="L59" t="s">
        <v>5</v>
      </c>
      <c r="M59" t="str">
        <f>VLOOKUP(CCC[[#This Row],[NOME]],'CADASTRO'!A:K,6,0)</f>
        <v>ATIVO</v>
      </c>
    </row>
    <row r="60" spans="1:14">
      <c r="A60" t="s">
        <v>516</v>
      </c>
      <c r="B60" t="s">
        <v>517</v>
      </c>
      <c r="C60" t="s">
        <v>391</v>
      </c>
      <c r="D60" t="s">
        <v>569</v>
      </c>
      <c r="E60" t="s">
        <v>345</v>
      </c>
      <c r="F60" t="str">
        <f>VLOOKUP(CCC[[#This Row],[NOME]],'CADASTRO'!A:K,5,0)</f>
        <v>OPERADOR INDUSTRIAL II</v>
      </c>
      <c r="G60" s="8">
        <v>46210.383564814802</v>
      </c>
      <c r="H60" s="38">
        <v>183</v>
      </c>
      <c r="I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IF(G409="01/01/1900",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CCC[[#This Row],[TREINADO EM]]+CCC[[#This Row],[VALIDADE]]</f>
        <v>46393.383564814802</v>
      </c>
      <c r="K60">
        <v>1</v>
      </c>
      <c r="L60" t="s">
        <v>3</v>
      </c>
      <c r="M60" t="str">
        <f>VLOOKUP(CCC[[#This Row],[NOME]],'CADASTRO'!A:K,6,0)</f>
        <v>ATIVO</v>
      </c>
      <c r="N60" s="63"/>
    </row>
    <row r="61" spans="1:14">
      <c r="A61" t="s">
        <v>516</v>
      </c>
      <c r="B61" t="s">
        <v>517</v>
      </c>
      <c r="C61" t="s">
        <v>76</v>
      </c>
      <c r="D61" t="s">
        <v>569</v>
      </c>
      <c r="E61" t="s">
        <v>93</v>
      </c>
      <c r="F61" t="str">
        <f>VLOOKUP(CCC[[#This Row],[NOME]],'CADASTRO'!A:K,5,0)</f>
        <v>COORDENADOR CONTROLE DE QUALIDADE</v>
      </c>
      <c r="G61" s="8">
        <v>45278</v>
      </c>
      <c r="H61" s="38">
        <v>365</v>
      </c>
      <c r="I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IF(G410="01/01/1900", "SEM REGISTRO",
                        IF((G61+H61)&gt;TODAY(), "NO PRAZO", "VENCIDO"
                        )
                    )
                )
            )
        )
    ),"N.A.")</f>
        <v>N.A.</v>
      </c>
      <c r="J61" s="14">
        <f>CCC[[#This Row],[TREINADO EM]]+CCC[[#This Row],[VALIDADE]]</f>
        <v>45643</v>
      </c>
      <c r="K61">
        <v>1</v>
      </c>
      <c r="L61" t="s">
        <v>3</v>
      </c>
      <c r="M61" t="str">
        <f>VLOOKUP(CCC[[#This Row],[NOME]],'CADASTRO'!A:K,6,0)</f>
        <v>DESLIGADO</v>
      </c>
    </row>
    <row r="62" spans="1:14">
      <c r="A62" t="s">
        <v>516</v>
      </c>
      <c r="B62" t="s">
        <v>517</v>
      </c>
      <c r="C62" t="s">
        <v>381</v>
      </c>
      <c r="D62" t="s">
        <v>569</v>
      </c>
      <c r="E62" t="s">
        <v>199</v>
      </c>
      <c r="F62" t="str">
        <f>VLOOKUP(CCC[[#This Row],[NOME]],'CADASTRO'!A:K,5,0)</f>
        <v>TECNICO ELETRONICO II</v>
      </c>
      <c r="G62" s="8">
        <v>44928</v>
      </c>
      <c r="H62" s="38">
        <v>365</v>
      </c>
      <c r="I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IF(G411="01/01/1900", "SEM REGISTRO",
                        IF((G62+H62)&gt;TODAY(), "NO PRAZO", "VENCIDO"
                        )
                    )
                )
            )
        )
    ),"N.A.")</f>
        <v>N.A.</v>
      </c>
      <c r="J62" s="14">
        <f>CCC[[#This Row],[TREINADO EM]]+CCC[[#This Row],[VALIDADE]]</f>
        <v>45293</v>
      </c>
      <c r="K62">
        <v>1</v>
      </c>
      <c r="L62" t="s">
        <v>5</v>
      </c>
      <c r="M62" t="str">
        <f>VLOOKUP(CCC[[#This Row],[NOME]],'CADASTRO'!A:K,6,0)</f>
        <v>DESLIGADO</v>
      </c>
    </row>
    <row r="63" spans="1:14">
      <c r="A63" t="s">
        <v>516</v>
      </c>
      <c r="B63" t="s">
        <v>517</v>
      </c>
      <c r="C63" t="s">
        <v>76</v>
      </c>
      <c r="D63" t="s">
        <v>569</v>
      </c>
      <c r="E63" t="s">
        <v>199</v>
      </c>
      <c r="F63" t="str">
        <f>VLOOKUP(CCC[[#This Row],[NOME]],'CADASTRO'!A:K,5,0)</f>
        <v>TECNICO ELETRONICO II</v>
      </c>
      <c r="G63" s="8">
        <v>45278</v>
      </c>
      <c r="H63" s="38">
        <v>365</v>
      </c>
      <c r="I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IF(G412="01/01/1900", "SEM REGISTRO",
                        IF((G63+H63)&gt;TODAY(), "NO PRAZO", "VENCIDO"
                        )
                    )
                )
            )
        )
    ),"N.A.")</f>
        <v>N.A.</v>
      </c>
      <c r="J63" s="14">
        <f>CCC[[#This Row],[TREINADO EM]]+CCC[[#This Row],[VALIDADE]]</f>
        <v>45643</v>
      </c>
      <c r="K63">
        <v>1</v>
      </c>
      <c r="L63" t="s">
        <v>5</v>
      </c>
      <c r="M63" t="str">
        <f>VLOOKUP(CCC[[#This Row],[NOME]],'CADASTRO'!A:K,6,0)</f>
        <v>DESLIGADO</v>
      </c>
    </row>
    <row r="64" spans="1:14">
      <c r="A64" t="s">
        <v>516</v>
      </c>
      <c r="B64" t="s">
        <v>517</v>
      </c>
      <c r="C64" t="s">
        <v>76</v>
      </c>
      <c r="D64" t="s">
        <v>569</v>
      </c>
      <c r="E64" t="s">
        <v>199</v>
      </c>
      <c r="F64" t="str">
        <f>VLOOKUP(CCC[[#This Row],[NOME]],'CADASTRO'!A:K,5,0)</f>
        <v>TECNICO ELETRONICO II</v>
      </c>
      <c r="G64" s="8">
        <v>45645</v>
      </c>
      <c r="H64" s="38">
        <v>365</v>
      </c>
      <c r="I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IF(G413="01/01/1900", "SEM REGISTRO",
                        IF((G64+H64)&gt;TODAY(), "NO PRAZO", "VENCIDO"
                        )
                    )
                )
            )
        )
    ),"N.A.")</f>
        <v>N.A.</v>
      </c>
      <c r="J64" s="14">
        <f>CCC[[#This Row],[TREINADO EM]]+CCC[[#This Row],[VALIDADE]]</f>
        <v>46010</v>
      </c>
      <c r="K64">
        <v>1</v>
      </c>
      <c r="L64" t="s">
        <v>3</v>
      </c>
      <c r="M64" t="str">
        <f>VLOOKUP(CCC[[#This Row],[NOME]],'CADASTRO'!A:K,6,0)</f>
        <v>DESLIGADO</v>
      </c>
    </row>
    <row r="65" spans="1:14">
      <c r="A65" t="s">
        <v>516</v>
      </c>
      <c r="B65" t="s">
        <v>517</v>
      </c>
      <c r="C65" t="s">
        <v>76</v>
      </c>
      <c r="D65" t="s">
        <v>569</v>
      </c>
      <c r="E65" t="s">
        <v>344</v>
      </c>
      <c r="F65" t="str">
        <f>VLOOKUP(CCC[[#This Row],[NOME]],'CADASTRO'!A:K,5,0)</f>
        <v>TECNICO MECANICO II</v>
      </c>
      <c r="G65" s="8">
        <v>44249</v>
      </c>
      <c r="H65" s="38">
        <v>365</v>
      </c>
      <c r="I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IF(G414="01/01/1900",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CCC[[#This Row],[TREINADO EM]]+CCC[[#This Row],[VALIDADE]]</f>
        <v>44614</v>
      </c>
      <c r="K65">
        <v>1</v>
      </c>
      <c r="L65" t="s">
        <v>5</v>
      </c>
      <c r="M65" t="str">
        <f>VLOOKUP(CCC[[#This Row],[NOME]],'CADASTRO'!A:K,6,0)</f>
        <v>ATIVO</v>
      </c>
    </row>
    <row r="66" spans="1:14">
      <c r="A66" t="s">
        <v>516</v>
      </c>
      <c r="B66" t="s">
        <v>517</v>
      </c>
      <c r="C66" t="s">
        <v>381</v>
      </c>
      <c r="D66" t="s">
        <v>569</v>
      </c>
      <c r="E66" t="s">
        <v>344</v>
      </c>
      <c r="F66" t="str">
        <f>VLOOKUP(CCC[[#This Row],[NOME]],'CADASTRO'!A:K,5,0)</f>
        <v>TECNICO MECANICO II</v>
      </c>
      <c r="G66" s="8">
        <v>44928</v>
      </c>
      <c r="H66" s="38">
        <v>365</v>
      </c>
      <c r="I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IF(G415="01/01/1900",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CCC[[#This Row],[TREINADO EM]]+CCC[[#This Row],[VALIDADE]]</f>
        <v>45293</v>
      </c>
      <c r="K66">
        <v>1</v>
      </c>
      <c r="L66" t="s">
        <v>5</v>
      </c>
      <c r="M66" t="str">
        <f>VLOOKUP(CCC[[#This Row],[NOME]],'CADASTRO'!A:K,6,0)</f>
        <v>ATIVO</v>
      </c>
    </row>
    <row r="67" spans="1:14">
      <c r="A67" t="s">
        <v>516</v>
      </c>
      <c r="B67" t="s">
        <v>517</v>
      </c>
      <c r="C67" t="s">
        <v>102</v>
      </c>
      <c r="D67" t="s">
        <v>569</v>
      </c>
      <c r="E67" t="s">
        <v>344</v>
      </c>
      <c r="F67" t="str">
        <f>VLOOKUP(CCC[[#This Row],[NOME]],'CADASTRO'!A:K,5,0)</f>
        <v>TECNICO MECANICO II</v>
      </c>
      <c r="G67" s="8">
        <v>45546</v>
      </c>
      <c r="H67" s="38">
        <v>365</v>
      </c>
      <c r="I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IF(G416="01/01/1900",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CCC[[#This Row],[TREINADO EM]]+CCC[[#This Row],[VALIDADE]]</f>
        <v>45911</v>
      </c>
      <c r="K67">
        <v>1</v>
      </c>
      <c r="L67" t="s">
        <v>5</v>
      </c>
      <c r="M67" t="str">
        <f>VLOOKUP(CCC[[#This Row],[NOME]],'CADASTRO'!A:K,6,0)</f>
        <v>ATIVO</v>
      </c>
    </row>
    <row r="68" spans="1:14">
      <c r="A68" t="s">
        <v>516</v>
      </c>
      <c r="B68" t="s">
        <v>517</v>
      </c>
      <c r="C68" t="s">
        <v>76</v>
      </c>
      <c r="D68" t="s">
        <v>569</v>
      </c>
      <c r="E68" t="s">
        <v>344</v>
      </c>
      <c r="F68" t="str">
        <f>VLOOKUP(CCC[[#This Row],[NOME]],'CADASTRO'!A:K,5,0)</f>
        <v>TECNICO MECANICO II</v>
      </c>
      <c r="G68" s="8">
        <v>45645</v>
      </c>
      <c r="H68" s="38">
        <v>365</v>
      </c>
      <c r="I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IF(G417="01/01/1900",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CCC[[#This Row],[TREINADO EM]]+CCC[[#This Row],[VALIDADE]]</f>
        <v>46010</v>
      </c>
      <c r="K68">
        <v>1</v>
      </c>
      <c r="L68" t="s">
        <v>5</v>
      </c>
      <c r="M68" t="str">
        <f>VLOOKUP(CCC[[#This Row],[NOME]],'CADASTRO'!A:K,6,0)</f>
        <v>ATIVO</v>
      </c>
    </row>
    <row r="69" spans="1:14">
      <c r="A69" t="s">
        <v>516</v>
      </c>
      <c r="B69" t="s">
        <v>517</v>
      </c>
      <c r="C69" t="s">
        <v>391</v>
      </c>
      <c r="D69" t="s">
        <v>569</v>
      </c>
      <c r="E69" t="s">
        <v>344</v>
      </c>
      <c r="F69" t="str">
        <f>VLOOKUP(CCC[[#This Row],[NOME]],'CADASTRO'!A:K,5,0)</f>
        <v>TECNICO MECANICO II</v>
      </c>
      <c r="G69" s="8">
        <v>46211.612812500003</v>
      </c>
      <c r="H69" s="38">
        <v>183</v>
      </c>
      <c r="I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IF(G418="01/01/1900", "SEM REGISTRO",
                        IF((G69+H69)&gt;TODAY(), "NO PRAZO", "VENCIDO"
                        )
                    )
                )
            )
        )
    ),"N.A.")</f>
        <v>NO PRAZO</v>
      </c>
      <c r="J69" s="14">
        <f>CCC[[#This Row],[TREINADO EM]]+CCC[[#This Row],[VALIDADE]]</f>
        <v>46394.612812500003</v>
      </c>
      <c r="K69">
        <v>1</v>
      </c>
      <c r="L69" t="s">
        <v>3</v>
      </c>
      <c r="M69" t="str">
        <f>VLOOKUP(CCC[[#This Row],[NOME]],'CADASTRO'!A:K,6,0)</f>
        <v>ATIVO</v>
      </c>
      <c r="N69" s="63"/>
    </row>
    <row r="70" spans="1:14">
      <c r="A70" t="s">
        <v>516</v>
      </c>
      <c r="B70" t="s">
        <v>517</v>
      </c>
      <c r="C70" t="s">
        <v>391</v>
      </c>
      <c r="D70" t="s">
        <v>569</v>
      </c>
      <c r="E70" t="s">
        <v>201</v>
      </c>
      <c r="F70" t="str">
        <f>VLOOKUP(CCC[[#This Row],[NOME]],'CADASTRO'!A:K,5,0)</f>
        <v>OPERADOR INDUSTRIAL I</v>
      </c>
      <c r="G70" s="8">
        <v>46119</v>
      </c>
      <c r="H70" s="38">
        <v>365</v>
      </c>
      <c r="I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IF(G419="01/01/1900", "SEM REGISTRO",
                        IF((G70+H70)&gt;TODAY(), "NO PRAZO", "VENCIDO"
                        )
                    )
                )
            )
        )
    ),"N.A.")</f>
        <v>N.A.</v>
      </c>
      <c r="J70" s="14">
        <f>CCC[[#This Row],[TREINADO EM]]+CCC[[#This Row],[VALIDADE]]</f>
        <v>46484</v>
      </c>
      <c r="K70">
        <v>0.5</v>
      </c>
      <c r="L70" t="s">
        <v>3</v>
      </c>
      <c r="M70" t="str">
        <f>VLOOKUP(CCC[[#This Row],[NOME]],'CADASTRO'!A:K,6,0)</f>
        <v>DESLIGADO</v>
      </c>
      <c r="N70" s="63" t="s">
        <v>570</v>
      </c>
    </row>
    <row r="71" spans="1:14">
      <c r="A71" t="s">
        <v>516</v>
      </c>
      <c r="B71" t="s">
        <v>517</v>
      </c>
      <c r="C71" t="s">
        <v>381</v>
      </c>
      <c r="D71" t="s">
        <v>569</v>
      </c>
      <c r="E71" s="1" t="s">
        <v>202</v>
      </c>
      <c r="F71" t="str">
        <f>VLOOKUP(CCC[[#This Row],[NOME]],'CADASTRO'!A:K,5,0)</f>
        <v>ASSISTENTE ADMINISTRATIVO</v>
      </c>
      <c r="G71" s="8">
        <v>45357</v>
      </c>
      <c r="H71" s="38">
        <v>365</v>
      </c>
      <c r="I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IF(G420="01/01/1900", "SEM REGISTRO",
                        IF((G71+H71)&gt;TODAY(), "NO PRAZO", "VENCIDO"
                        )
                    )
                )
            )
        )
    ),"N.A.")</f>
        <v>N.A.</v>
      </c>
      <c r="J71" s="14">
        <f>CCC[[#This Row],[TREINADO EM]]+CCC[[#This Row],[VALIDADE]]</f>
        <v>45722</v>
      </c>
      <c r="K71">
        <v>1</v>
      </c>
      <c r="L71" t="s">
        <v>5</v>
      </c>
      <c r="M71" t="str">
        <f>VLOOKUP(CCC[[#This Row],[NOME]],'CADASTRO'!A:K,6,0)</f>
        <v>DESLIGADO</v>
      </c>
    </row>
    <row r="72" spans="1:14">
      <c r="A72" t="s">
        <v>516</v>
      </c>
      <c r="B72" t="s">
        <v>517</v>
      </c>
      <c r="C72" t="s">
        <v>76</v>
      </c>
      <c r="D72" t="s">
        <v>569</v>
      </c>
      <c r="E72" t="s">
        <v>202</v>
      </c>
      <c r="F72" t="str">
        <f>VLOOKUP(CCC[[#This Row],[NOME]],'CADASTRO'!A:K,5,0)</f>
        <v>ASSISTENTE ADMINISTRATIVO</v>
      </c>
      <c r="G72" s="8">
        <v>45645</v>
      </c>
      <c r="H72" s="38">
        <v>365</v>
      </c>
      <c r="I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IF(G421="01/01/1900", "SEM REGISTRO",
                        IF((G72+H72)&gt;TODAY(), "NO PRAZO", "VENCIDO"
                        )
                    )
                )
            )
        )
    ),"N.A.")</f>
        <v>N.A.</v>
      </c>
      <c r="J72" s="14">
        <f>CCC[[#This Row],[TREINADO EM]]+CCC[[#This Row],[VALIDADE]]</f>
        <v>46010</v>
      </c>
      <c r="K72">
        <v>1</v>
      </c>
      <c r="L72" t="s">
        <v>5</v>
      </c>
      <c r="M72" t="str">
        <f>VLOOKUP(CCC[[#This Row],[NOME]],'CADASTRO'!A:K,6,0)</f>
        <v>DESLIGADO</v>
      </c>
    </row>
    <row r="73" spans="1:14">
      <c r="A73" t="s">
        <v>516</v>
      </c>
      <c r="B73" t="s">
        <v>517</v>
      </c>
      <c r="C73" t="s">
        <v>391</v>
      </c>
      <c r="D73" t="s">
        <v>569</v>
      </c>
      <c r="E73" t="s">
        <v>202</v>
      </c>
      <c r="F73" t="str">
        <f>VLOOKUP(CCC[[#This Row],[NOME]],'CADASTRO'!A:K,5,0)</f>
        <v>ASSISTENTE ADMINISTRATIVO</v>
      </c>
      <c r="G73" s="8">
        <v>46009</v>
      </c>
      <c r="H73" s="38">
        <v>365</v>
      </c>
      <c r="I7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IF(G422="01/01/1900", "SEM REGISTRO",
                        IF((G73+H73)&gt;TODAY(), "NO PRAZO", "VENCIDO"
                        )
                    )
                )
            )
        )
    ),"N.A.")</f>
        <v>N.A.</v>
      </c>
      <c r="J73" s="14">
        <f>CCC[[#This Row],[TREINADO EM]]+CCC[[#This Row],[VALIDADE]]</f>
        <v>46374</v>
      </c>
      <c r="K73">
        <v>1</v>
      </c>
      <c r="L73" t="s">
        <v>3</v>
      </c>
      <c r="M73" t="str">
        <f>VLOOKUP(CCC[[#This Row],[NOME]],'CADASTRO'!A:K,6,0)</f>
        <v>DESLIGADO</v>
      </c>
      <c r="N73" s="63" t="s">
        <v>577</v>
      </c>
    </row>
    <row r="74" spans="1:14">
      <c r="A74" t="s">
        <v>516</v>
      </c>
      <c r="B74" t="s">
        <v>517</v>
      </c>
      <c r="C74" t="s">
        <v>391</v>
      </c>
      <c r="D74" t="s">
        <v>569</v>
      </c>
      <c r="E74" t="s">
        <v>204</v>
      </c>
      <c r="F74" t="str">
        <f>VLOOKUP(CCC[[#This Row],[NOME]],'CADASTRO'!A:K,5,0)</f>
        <v>AUXILIAR INDUSTRIAL</v>
      </c>
      <c r="G74" s="8">
        <v>45859</v>
      </c>
      <c r="H74" s="38">
        <v>365</v>
      </c>
      <c r="I7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IF(G423="01/01/1900", "SEM REGISTRO",
                        IF((G74+H74)&gt;TODAY(), "NO PRAZO", "VENCIDO"
                        )
                    )
                )
            )
        )
    ),"N.A.")</f>
        <v>N.A.</v>
      </c>
      <c r="J74" s="14">
        <f>CCC[[#This Row],[TREINADO EM]]+CCC[[#This Row],[VALIDADE]]</f>
        <v>46224</v>
      </c>
      <c r="K74">
        <v>1</v>
      </c>
      <c r="L74" t="s">
        <v>3</v>
      </c>
      <c r="M74" t="str">
        <f>VLOOKUP(CCC[[#This Row],[NOME]],'CADASTRO'!A:K,6,0)</f>
        <v>DESLIGADO</v>
      </c>
    </row>
    <row r="75" spans="1:14">
      <c r="A75" t="s">
        <v>516</v>
      </c>
      <c r="B75" t="s">
        <v>517</v>
      </c>
      <c r="C75" t="s">
        <v>381</v>
      </c>
      <c r="D75" t="s">
        <v>569</v>
      </c>
      <c r="E75" t="s">
        <v>475</v>
      </c>
      <c r="F75" t="str">
        <f>VLOOKUP(CCC[[#This Row],[NOME]],'CADASTRO'!A:K,5,0)</f>
        <v>OPERADOR INDUSTRIAL I</v>
      </c>
      <c r="G75" s="8">
        <v>44928</v>
      </c>
      <c r="H75" s="38">
        <v>365</v>
      </c>
      <c r="I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IF(G424="01/01/1900", "SEM REGISTRO",
                        IF((G75+H75)&gt;TODAY(), "NO PRAZO", "VENCIDO"
                        )
                    )
                )
            )
        )
    ),"N.A.")</f>
        <v>N.A.</v>
      </c>
      <c r="J75" s="14">
        <f>CCC[[#This Row],[TREINADO EM]]+CCC[[#This Row],[VALIDADE]]</f>
        <v>45293</v>
      </c>
      <c r="K75">
        <v>1</v>
      </c>
      <c r="L75" t="s">
        <v>5</v>
      </c>
      <c r="M75" t="str">
        <f>VLOOKUP(CCC[[#This Row],[NOME]],'CADASTRO'!A:K,6,0)</f>
        <v>S-AFASTADO</v>
      </c>
    </row>
    <row r="76" spans="1:14">
      <c r="A76" t="s">
        <v>516</v>
      </c>
      <c r="B76" t="s">
        <v>517</v>
      </c>
      <c r="C76" t="s">
        <v>76</v>
      </c>
      <c r="D76" t="s">
        <v>569</v>
      </c>
      <c r="E76" t="s">
        <v>475</v>
      </c>
      <c r="F76" t="str">
        <f>VLOOKUP(CCC[[#This Row],[NOME]],'CADASTRO'!A:K,5,0)</f>
        <v>OPERADOR INDUSTRIAL I</v>
      </c>
      <c r="G76" s="8">
        <v>45278</v>
      </c>
      <c r="H76" s="38">
        <v>365</v>
      </c>
      <c r="I7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IF(G425="01/01/1900", "SEM REGISTRO",
                        IF((G76+H76)&gt;TODAY(), "NO PRAZO", "VENCIDO"
                        )
                    )
                )
            )
        )
    ),"N.A.")</f>
        <v>N.A.</v>
      </c>
      <c r="J76" s="14">
        <f>CCC[[#This Row],[TREINADO EM]]+CCC[[#This Row],[VALIDADE]]</f>
        <v>45643</v>
      </c>
      <c r="K76">
        <v>1</v>
      </c>
      <c r="L76" t="s">
        <v>5</v>
      </c>
      <c r="M76" t="str">
        <f>VLOOKUP(CCC[[#This Row],[NOME]],'CADASTRO'!A:K,6,0)</f>
        <v>S-AFASTADO</v>
      </c>
    </row>
    <row r="77" spans="1:14">
      <c r="A77" t="s">
        <v>516</v>
      </c>
      <c r="B77" t="s">
        <v>517</v>
      </c>
      <c r="C77" t="s">
        <v>76</v>
      </c>
      <c r="D77" t="s">
        <v>569</v>
      </c>
      <c r="E77" t="s">
        <v>475</v>
      </c>
      <c r="F77" t="str">
        <f>VLOOKUP(CCC[[#This Row],[NOME]],'CADASTRO'!A:K,5,0)</f>
        <v>OPERADOR INDUSTRIAL I</v>
      </c>
      <c r="G77" s="8">
        <v>45645</v>
      </c>
      <c r="H77" s="38">
        <v>365</v>
      </c>
      <c r="I7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IF(G426="01/01/1900", "SEM REGISTRO",
                        IF((G77+H77)&gt;TODAY(), "NO PRAZO", "VENCIDO"
                        )
                    )
                )
            )
        )
    ),"N.A.")</f>
        <v>N.A.</v>
      </c>
      <c r="J77" s="14">
        <f>CCC[[#This Row],[TREINADO EM]]+CCC[[#This Row],[VALIDADE]]</f>
        <v>46010</v>
      </c>
      <c r="K77">
        <v>1</v>
      </c>
      <c r="L77" t="s">
        <v>5</v>
      </c>
      <c r="M77" t="str">
        <f>VLOOKUP(CCC[[#This Row],[NOME]],'CADASTRO'!A:K,6,0)</f>
        <v>S-AFASTADO</v>
      </c>
    </row>
    <row r="78" spans="1:14">
      <c r="A78" t="s">
        <v>516</v>
      </c>
      <c r="B78" t="s">
        <v>517</v>
      </c>
      <c r="C78" t="s">
        <v>391</v>
      </c>
      <c r="D78" t="s">
        <v>569</v>
      </c>
      <c r="E78" t="s">
        <v>475</v>
      </c>
      <c r="F78" t="str">
        <f>VLOOKUP(CCC[[#This Row],[NOME]],'CADASTRO'!A:K,5,0)</f>
        <v>OPERADOR INDUSTRIAL I</v>
      </c>
      <c r="G78" s="8">
        <v>46076</v>
      </c>
      <c r="H78" s="38">
        <v>365</v>
      </c>
      <c r="I7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IF(G427="01/01/1900", "SEM REGISTRO",
                        IF((G78+H78)&gt;TODAY(), "NO PRAZO", "VENCIDO"
                        )
                    )
                )
            )
        )
    ),"N.A.")</f>
        <v>N.A.</v>
      </c>
      <c r="J78" s="14">
        <f>CCC[[#This Row],[TREINADO EM]]+CCC[[#This Row],[VALIDADE]]</f>
        <v>46441</v>
      </c>
      <c r="K78">
        <v>1</v>
      </c>
      <c r="L78" t="s">
        <v>3</v>
      </c>
      <c r="M78" t="str">
        <f>VLOOKUP(CCC[[#This Row],[NOME]],'CADASTRO'!A:K,6,0)</f>
        <v>S-AFASTADO</v>
      </c>
      <c r="N78" s="63" t="s">
        <v>573</v>
      </c>
    </row>
    <row r="79" spans="1:14">
      <c r="A79" t="s">
        <v>516</v>
      </c>
      <c r="B79" t="s">
        <v>517</v>
      </c>
      <c r="C79" t="s">
        <v>391</v>
      </c>
      <c r="D79" t="s">
        <v>569</v>
      </c>
      <c r="E79" t="s">
        <v>353</v>
      </c>
      <c r="F79" t="str">
        <f>VLOOKUP(CCC[[#This Row],[NOME]],'CADASTRO'!A:K,5,0)</f>
        <v>Almoxarife</v>
      </c>
      <c r="G79" s="8">
        <v>45908</v>
      </c>
      <c r="H79" s="38">
        <v>365</v>
      </c>
      <c r="I7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IF(G428="01/01/1900",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CCC[[#This Row],[TREINADO EM]]+CCC[[#This Row],[VALIDADE]]</f>
        <v>46273</v>
      </c>
      <c r="K79">
        <v>1</v>
      </c>
      <c r="L79" t="s">
        <v>5</v>
      </c>
      <c r="M79" t="str">
        <f>VLOOKUP(CCC[[#This Row],[NOME]],'CADASTRO'!A:K,6,0)</f>
        <v>ATIVO</v>
      </c>
      <c r="N79" s="69"/>
    </row>
    <row r="80" spans="1:14">
      <c r="A80" t="s">
        <v>516</v>
      </c>
      <c r="B80" t="s">
        <v>517</v>
      </c>
      <c r="C80" t="s">
        <v>391</v>
      </c>
      <c r="D80" t="s">
        <v>569</v>
      </c>
      <c r="E80" t="s">
        <v>353</v>
      </c>
      <c r="F80" t="str">
        <f>VLOOKUP(CCC[[#This Row],[NOME]],'CADASTRO'!A:K,5,0)</f>
        <v>Almoxarife</v>
      </c>
      <c r="G80" s="8">
        <v>46269</v>
      </c>
      <c r="H80" s="38">
        <v>365</v>
      </c>
      <c r="I8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IF(G429="01/01/1900", "SEM REGISTRO",
                        IF((G80+H80)&gt;TODAY(), "NO PRAZO", "VENCIDO"
                        )
                    )
                )
            )
        )
    ),"N.A.")</f>
        <v>NO PRAZO</v>
      </c>
      <c r="J80" s="14">
        <f>CCC[[#This Row],[TREINADO EM]]+CCC[[#This Row],[VALIDADE]]</f>
        <v>46634</v>
      </c>
      <c r="K80">
        <v>1</v>
      </c>
      <c r="L80" t="s">
        <v>3</v>
      </c>
      <c r="M80" t="str">
        <f>VLOOKUP(CCC[[#This Row],[NOME]],'CADASTRO'!A:K,6,0)</f>
        <v>ATIVO</v>
      </c>
      <c r="N80" s="63"/>
    </row>
    <row r="81" spans="1:13">
      <c r="A81" t="s">
        <v>516</v>
      </c>
      <c r="B81" t="s">
        <v>517</v>
      </c>
      <c r="C81" t="s">
        <v>381</v>
      </c>
      <c r="D81" t="s">
        <v>569</v>
      </c>
      <c r="E81" t="s">
        <v>205</v>
      </c>
      <c r="F81" t="str">
        <f>VLOOKUP(CCC[[#This Row],[NOME]],'CADASTRO'!A:K,5,0)</f>
        <v>AUXILIAR INDUSTRIAL</v>
      </c>
      <c r="G81" s="8">
        <v>45028</v>
      </c>
      <c r="H81" s="38">
        <v>365</v>
      </c>
      <c r="I8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IF(G430="01/01/1900", "SEM REGISTRO",
                        IF((G81+H81)&gt;TODAY(), "NO PRAZO", "VENCIDO"
                        )
                    )
                )
            )
        )
    ),"N.A.")</f>
        <v>N.A.</v>
      </c>
      <c r="J81" s="14">
        <f>CCC[[#This Row],[TREINADO EM]]+CCC[[#This Row],[VALIDADE]]</f>
        <v>45393</v>
      </c>
      <c r="K81">
        <v>1</v>
      </c>
      <c r="L81" t="s">
        <v>5</v>
      </c>
      <c r="M81" t="str">
        <f>VLOOKUP(CCC[[#This Row],[NOME]],'CADASTRO'!A:K,6,0)</f>
        <v>DESLIGADO</v>
      </c>
    </row>
    <row r="82" spans="1:13">
      <c r="A82" t="s">
        <v>516</v>
      </c>
      <c r="B82" t="s">
        <v>517</v>
      </c>
      <c r="C82" t="s">
        <v>381</v>
      </c>
      <c r="D82" t="s">
        <v>569</v>
      </c>
      <c r="E82" t="s">
        <v>205</v>
      </c>
      <c r="F82" t="str">
        <f>VLOOKUP(CCC[[#This Row],[NOME]],'CADASTRO'!A:K,5,0)</f>
        <v>AUXILIAR INDUSTRIAL</v>
      </c>
      <c r="G82" s="8">
        <v>45091</v>
      </c>
      <c r="H82" s="38">
        <v>365</v>
      </c>
      <c r="I8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IF(G431="01/01/1900", "SEM REGISTRO",
                        IF((G82+H82)&gt;TODAY(), "NO PRAZO", "VENCIDO"
                        )
                    )
                )
            )
        )
    ),"N.A.")</f>
        <v>N.A.</v>
      </c>
      <c r="J82" s="14">
        <f>CCC[[#This Row],[TREINADO EM]]+CCC[[#This Row],[VALIDADE]]</f>
        <v>45456</v>
      </c>
      <c r="K82">
        <v>1</v>
      </c>
      <c r="L82" t="s">
        <v>5</v>
      </c>
      <c r="M82" t="str">
        <f>VLOOKUP(CCC[[#This Row],[NOME]],'CADASTRO'!A:K,6,0)</f>
        <v>DESLIGADO</v>
      </c>
    </row>
    <row r="83" spans="1:13">
      <c r="A83" t="s">
        <v>516</v>
      </c>
      <c r="B83" t="s">
        <v>517</v>
      </c>
      <c r="C83" t="s">
        <v>76</v>
      </c>
      <c r="D83" t="s">
        <v>569</v>
      </c>
      <c r="E83" t="s">
        <v>205</v>
      </c>
      <c r="F83" t="str">
        <f>VLOOKUP(CCC[[#This Row],[NOME]],'CADASTRO'!A:K,5,0)</f>
        <v>AUXILIAR INDUSTRIAL</v>
      </c>
      <c r="G83" s="8">
        <v>45278</v>
      </c>
      <c r="H83" s="38">
        <v>365</v>
      </c>
      <c r="I8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IF(G432="01/01/1900", "SEM REGISTRO",
                        IF((G83+H83)&gt;TODAY(), "NO PRAZO", "VENCIDO"
                        )
                    )
                )
            )
        )
    ),"N.A.")</f>
        <v>N.A.</v>
      </c>
      <c r="J83" s="14">
        <f>CCC[[#This Row],[TREINADO EM]]+CCC[[#This Row],[VALIDADE]]</f>
        <v>45643</v>
      </c>
      <c r="K83">
        <v>1</v>
      </c>
      <c r="L83" t="s">
        <v>5</v>
      </c>
      <c r="M83" t="str">
        <f>VLOOKUP(CCC[[#This Row],[NOME]],'CADASTRO'!A:K,6,0)</f>
        <v>DESLIGADO</v>
      </c>
    </row>
    <row r="84" spans="1:13">
      <c r="A84" t="s">
        <v>516</v>
      </c>
      <c r="B84" t="s">
        <v>517</v>
      </c>
      <c r="C84" t="s">
        <v>76</v>
      </c>
      <c r="D84" t="s">
        <v>569</v>
      </c>
      <c r="E84" t="s">
        <v>205</v>
      </c>
      <c r="F84" t="str">
        <f>VLOOKUP(CCC[[#This Row],[NOME]],'CADASTRO'!A:K,5,0)</f>
        <v>AUXILIAR INDUSTRIAL</v>
      </c>
      <c r="G84" s="8">
        <v>45645</v>
      </c>
      <c r="H84" s="38">
        <v>365</v>
      </c>
      <c r="I8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IF(G433="01/01/1900", "SEM REGISTRO",
                        IF((G84+H84)&gt;TODAY(), "NO PRAZO", "VENCIDO"
                        )
                    )
                )
            )
        )
    ),"N.A.")</f>
        <v>N.A.</v>
      </c>
      <c r="J84" s="14">
        <f>CCC[[#This Row],[TREINADO EM]]+CCC[[#This Row],[VALIDADE]]</f>
        <v>46010</v>
      </c>
      <c r="K84">
        <v>1</v>
      </c>
      <c r="L84" t="s">
        <v>3</v>
      </c>
      <c r="M84" t="str">
        <f>VLOOKUP(CCC[[#This Row],[NOME]],'CADASTRO'!A:K,6,0)</f>
        <v>DESLIGADO</v>
      </c>
    </row>
    <row r="85" spans="1:13">
      <c r="A85" t="s">
        <v>516</v>
      </c>
      <c r="B85" t="s">
        <v>517</v>
      </c>
      <c r="C85" t="s">
        <v>76</v>
      </c>
      <c r="D85" t="s">
        <v>569</v>
      </c>
      <c r="E85" t="s">
        <v>206</v>
      </c>
      <c r="F85" t="str">
        <f>VLOOKUP(CCC[[#This Row],[NOME]],'CADASTRO'!A:K,5,0)</f>
        <v>OPERADOR INDUSTRIAL II</v>
      </c>
      <c r="G85" s="8">
        <v>44249</v>
      </c>
      <c r="H85" s="38">
        <v>365</v>
      </c>
      <c r="I8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IF(G434="01/01/1900", "SEM REGISTRO",
                        IF((G85+H85)&gt;TODAY(), "NO PRAZO", "VENCIDO"
                        )
                    )
                )
            )
        )
    ),"N.A.")</f>
        <v>N.A.</v>
      </c>
      <c r="J85" s="14">
        <f>CCC[[#This Row],[TREINADO EM]]+CCC[[#This Row],[VALIDADE]]</f>
        <v>44614</v>
      </c>
      <c r="K85">
        <v>1</v>
      </c>
      <c r="L85" t="s">
        <v>3</v>
      </c>
      <c r="M85" t="str">
        <f>VLOOKUP(CCC[[#This Row],[NOME]],'CADASTRO'!A:K,6,0)</f>
        <v>DESLIGADO</v>
      </c>
    </row>
    <row r="86" spans="1:13">
      <c r="A86" t="s">
        <v>516</v>
      </c>
      <c r="B86" t="s">
        <v>517</v>
      </c>
      <c r="C86" t="s">
        <v>381</v>
      </c>
      <c r="D86" t="s">
        <v>569</v>
      </c>
      <c r="E86" t="s">
        <v>68</v>
      </c>
      <c r="F86" t="str">
        <f>VLOOKUP(CCC[[#This Row],[NOME]],'CADASTRO'!A:K,5,0)</f>
        <v>COORDENADOR CONTROLE DE QUALIDADE</v>
      </c>
      <c r="G86" s="8">
        <v>45091</v>
      </c>
      <c r="H86" s="38">
        <v>365</v>
      </c>
      <c r="I8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IF(G435="01/01/1900",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CCC[[#This Row],[TREINADO EM]]+CCC[[#This Row],[VALIDADE]]</f>
        <v>45456</v>
      </c>
      <c r="K86">
        <v>1</v>
      </c>
      <c r="L86" t="s">
        <v>5</v>
      </c>
      <c r="M86" t="str">
        <f>VLOOKUP(CCC[[#This Row],[NOME]],'CADASTRO'!A:K,6,0)</f>
        <v>ATIVO</v>
      </c>
    </row>
    <row r="87" spans="1:13">
      <c r="A87" t="s">
        <v>516</v>
      </c>
      <c r="B87" t="s">
        <v>517</v>
      </c>
      <c r="C87" t="s">
        <v>381</v>
      </c>
      <c r="D87" t="s">
        <v>569</v>
      </c>
      <c r="E87" t="s">
        <v>68</v>
      </c>
      <c r="F87" t="str">
        <f>VLOOKUP(CCC[[#This Row],[NOME]],'CADASTRO'!A:K,5,0)</f>
        <v>COORDENADOR CONTROLE DE QUALIDADE</v>
      </c>
      <c r="G87" s="8">
        <v>45278</v>
      </c>
      <c r="H87" s="38">
        <v>365</v>
      </c>
      <c r="I8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IF(G436="01/01/1900",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CCC[[#This Row],[TREINADO EM]]+CCC[[#This Row],[VALIDADE]]</f>
        <v>45643</v>
      </c>
      <c r="K87">
        <v>1</v>
      </c>
      <c r="L87" t="s">
        <v>5</v>
      </c>
      <c r="M87" t="str">
        <f>VLOOKUP(CCC[[#This Row],[NOME]],'CADASTRO'!A:K,6,0)</f>
        <v>ATIVO</v>
      </c>
    </row>
    <row r="88" spans="1:13">
      <c r="A88" t="s">
        <v>516</v>
      </c>
      <c r="B88" t="s">
        <v>517</v>
      </c>
      <c r="C88" t="s">
        <v>391</v>
      </c>
      <c r="D88" t="s">
        <v>569</v>
      </c>
      <c r="E88" t="s">
        <v>68</v>
      </c>
      <c r="F88" t="str">
        <f>VLOOKUP(CCC[[#This Row],[NOME]],'CADASTRO'!A:K,5,0)</f>
        <v>COORDENADOR CONTROLE DE QUALIDADE</v>
      </c>
      <c r="G88" s="8">
        <v>46293</v>
      </c>
      <c r="H88" s="38">
        <v>365</v>
      </c>
      <c r="I8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IF(G437="01/01/1900",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CCC[[#This Row],[TREINADO EM]]+CCC[[#This Row],[VALIDADE]]</f>
        <v>46658</v>
      </c>
      <c r="K88">
        <v>1</v>
      </c>
      <c r="L88" t="s">
        <v>3</v>
      </c>
      <c r="M88" t="str">
        <f>VLOOKUP(CCC[[#This Row],[NOME]],'CADASTRO'!A:K,6,0)</f>
        <v>ATIVO</v>
      </c>
    </row>
    <row r="89" spans="1:13">
      <c r="A89" t="s">
        <v>516</v>
      </c>
      <c r="B89" t="s">
        <v>517</v>
      </c>
      <c r="C89" t="s">
        <v>381</v>
      </c>
      <c r="D89" t="s">
        <v>569</v>
      </c>
      <c r="E89" t="s">
        <v>209</v>
      </c>
      <c r="F89" t="str">
        <f>VLOOKUP(CCC[[#This Row],[NOME]],'CADASTRO'!A:K,5,0)</f>
        <v>ASSISTENTE ADMINISTRATIVO</v>
      </c>
      <c r="G89" s="8">
        <v>44928</v>
      </c>
      <c r="H89" s="38">
        <v>365</v>
      </c>
      <c r="I8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IF(G438="01/01/1900", "SEM REGISTRO",
                        IF((G89+H89)&gt;TODAY(), "NO PRAZO", "VENCIDO"
                        )
                    )
                )
            )
        )
    ),"N.A.")</f>
        <v>N.A.</v>
      </c>
      <c r="J89" s="14">
        <f>CCC[[#This Row],[TREINADO EM]]+CCC[[#This Row],[VALIDADE]]</f>
        <v>45293</v>
      </c>
      <c r="K89">
        <v>1</v>
      </c>
      <c r="L89" t="s">
        <v>5</v>
      </c>
      <c r="M89" t="str">
        <f>VLOOKUP(CCC[[#This Row],[NOME]],'CADASTRO'!A:K,6,0)</f>
        <v>DESLIGADO</v>
      </c>
    </row>
    <row r="90" spans="1:13">
      <c r="A90" t="s">
        <v>516</v>
      </c>
      <c r="B90" t="s">
        <v>517</v>
      </c>
      <c r="C90" t="s">
        <v>266</v>
      </c>
      <c r="D90" t="s">
        <v>569</v>
      </c>
      <c r="E90" t="s">
        <v>209</v>
      </c>
      <c r="F90" t="str">
        <f>VLOOKUP(CCC[[#This Row],[NOME]],'CADASTRO'!A:K,5,0)</f>
        <v>ASSISTENTE ADMINISTRATIVO</v>
      </c>
      <c r="G90" s="8">
        <v>45273</v>
      </c>
      <c r="H90" s="38">
        <v>365</v>
      </c>
      <c r="I9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IF(G439="01/01/1900", "SEM REGISTRO",
                        IF((G90+H90)&gt;TODAY(), "NO PRAZO", "VENCIDO"
                        )
                    )
                )
            )
        )
    ),"N.A.")</f>
        <v>N.A.</v>
      </c>
      <c r="J90" s="14">
        <f>CCC[[#This Row],[TREINADO EM]]+CCC[[#This Row],[VALIDADE]]</f>
        <v>45638</v>
      </c>
      <c r="K90">
        <v>1</v>
      </c>
      <c r="L90" t="s">
        <v>5</v>
      </c>
      <c r="M90" t="str">
        <f>VLOOKUP(CCC[[#This Row],[NOME]],'CADASTRO'!A:K,6,0)</f>
        <v>DESLIGADO</v>
      </c>
    </row>
    <row r="91" spans="1:13">
      <c r="A91" t="s">
        <v>516</v>
      </c>
      <c r="B91" t="s">
        <v>517</v>
      </c>
      <c r="C91" t="s">
        <v>381</v>
      </c>
      <c r="D91" t="s">
        <v>569</v>
      </c>
      <c r="E91" t="s">
        <v>209</v>
      </c>
      <c r="F91" t="str">
        <f>VLOOKUP(CCC[[#This Row],[NOME]],'CADASTRO'!A:K,5,0)</f>
        <v>ASSISTENTE ADMINISTRATIVO</v>
      </c>
      <c r="G91" s="8">
        <v>45588</v>
      </c>
      <c r="H91" s="38">
        <v>365</v>
      </c>
      <c r="I9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IF(G440="01/01/1900", "SEM REGISTRO",
                        IF((G91+H91)&gt;TODAY(), "NO PRAZO", "VENCIDO"
                        )
                    )
                )
            )
        )
    ),"N.A.")</f>
        <v>N.A.</v>
      </c>
      <c r="J91" s="14">
        <f>CCC[[#This Row],[TREINADO EM]]+CCC[[#This Row],[VALIDADE]]</f>
        <v>45953</v>
      </c>
      <c r="K91">
        <v>1</v>
      </c>
      <c r="L91" t="s">
        <v>5</v>
      </c>
      <c r="M91" t="str">
        <f>VLOOKUP(CCC[[#This Row],[NOME]],'CADASTRO'!A:K,6,0)</f>
        <v>DESLIGADO</v>
      </c>
    </row>
    <row r="92" spans="1:13">
      <c r="A92" t="s">
        <v>516</v>
      </c>
      <c r="B92" t="s">
        <v>517</v>
      </c>
      <c r="C92" t="s">
        <v>391</v>
      </c>
      <c r="D92" t="s">
        <v>569</v>
      </c>
      <c r="E92" s="52" t="s">
        <v>209</v>
      </c>
      <c r="F92" t="str">
        <f>VLOOKUP(CCC[[#This Row],[NOME]],'CADASTRO'!A:K,5,0)</f>
        <v>ASSISTENTE ADMINISTRATIVO</v>
      </c>
      <c r="G92" s="8">
        <v>45880</v>
      </c>
      <c r="H92" s="38">
        <v>365</v>
      </c>
      <c r="I9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IF(G441="01/01/1900", "SEM REGISTRO",
                        IF((G92+H92)&gt;TODAY(), "NO PRAZO", "VENCIDO"
                        )
                    )
                )
            )
        )
    ),"N.A.")</f>
        <v>N.A.</v>
      </c>
      <c r="J92" s="14">
        <f>CCC[[#This Row],[TREINADO EM]]+CCC[[#This Row],[VALIDADE]]</f>
        <v>46245</v>
      </c>
      <c r="K92">
        <v>1</v>
      </c>
      <c r="L92" t="s">
        <v>3</v>
      </c>
      <c r="M92" t="str">
        <f>VLOOKUP(CCC[[#This Row],[NOME]],'CADASTRO'!A:K,6,0)</f>
        <v>DESLIGADO</v>
      </c>
    </row>
    <row r="93" spans="1:13">
      <c r="A93" t="s">
        <v>516</v>
      </c>
      <c r="B93" t="s">
        <v>517</v>
      </c>
      <c r="C93" t="s">
        <v>381</v>
      </c>
      <c r="D93" t="s">
        <v>569</v>
      </c>
      <c r="E93" t="s">
        <v>212</v>
      </c>
      <c r="F93" t="str">
        <f>VLOOKUP(CCC[[#This Row],[NOME]],'CADASTRO'!A:K,5,0)</f>
        <v>ANALISTA LOGISTICA PL</v>
      </c>
      <c r="G93" s="8">
        <v>45063</v>
      </c>
      <c r="H93" s="38">
        <v>365</v>
      </c>
      <c r="I9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IF(G442="01/01/1900", "SEM REGISTRO",
                        IF((G93+H93)&gt;TODAY(), "NO PRAZO", "VENCIDO"
                        )
                    )
                )
            )
        )
    ),"N.A.")</f>
        <v>N.A.</v>
      </c>
      <c r="J93" s="14">
        <f>CCC[[#This Row],[TREINADO EM]]+CCC[[#This Row],[VALIDADE]]</f>
        <v>45428</v>
      </c>
      <c r="K93">
        <v>1</v>
      </c>
      <c r="L93" t="s">
        <v>5</v>
      </c>
      <c r="M93" t="str">
        <f>VLOOKUP(CCC[[#This Row],[NOME]],'CADASTRO'!A:K,6,0)</f>
        <v>DESLIGADO</v>
      </c>
    </row>
    <row r="94" spans="1:13">
      <c r="A94" t="s">
        <v>516</v>
      </c>
      <c r="B94" t="s">
        <v>517</v>
      </c>
      <c r="C94" t="s">
        <v>381</v>
      </c>
      <c r="D94" t="s">
        <v>569</v>
      </c>
      <c r="E94" t="s">
        <v>212</v>
      </c>
      <c r="F94" t="str">
        <f>VLOOKUP(CCC[[#This Row],[NOME]],'CADASTRO'!A:K,5,0)</f>
        <v>ANALISTA LOGISTICA PL</v>
      </c>
      <c r="G94" s="8">
        <v>45278</v>
      </c>
      <c r="H94" s="38">
        <v>365</v>
      </c>
      <c r="I9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IF(G443="01/01/1900", "SEM REGISTRO",
                        IF((G94+H94)&gt;TODAY(), "NO PRAZO", "VENCIDO"
                        )
                    )
                )
            )
        )
    ),"N.A.")</f>
        <v>N.A.</v>
      </c>
      <c r="J94" s="14">
        <f>CCC[[#This Row],[TREINADO EM]]+CCC[[#This Row],[VALIDADE]]</f>
        <v>45643</v>
      </c>
      <c r="K94">
        <v>1</v>
      </c>
      <c r="L94" t="s">
        <v>5</v>
      </c>
      <c r="M94" t="str">
        <f>VLOOKUP(CCC[[#This Row],[NOME]],'CADASTRO'!A:K,6,0)</f>
        <v>DESLIGADO</v>
      </c>
    </row>
    <row r="95" spans="1:13">
      <c r="A95" t="s">
        <v>516</v>
      </c>
      <c r="B95" t="s">
        <v>517</v>
      </c>
      <c r="C95" t="s">
        <v>76</v>
      </c>
      <c r="D95" t="s">
        <v>569</v>
      </c>
      <c r="E95" t="s">
        <v>212</v>
      </c>
      <c r="F95" t="str">
        <f>VLOOKUP(CCC[[#This Row],[NOME]],'CADASTRO'!A:K,5,0)</f>
        <v>ANALISTA LOGISTICA PL</v>
      </c>
      <c r="G95" s="8">
        <v>45645</v>
      </c>
      <c r="H95" s="38">
        <v>365</v>
      </c>
      <c r="I9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IF(G444="01/01/1900", "SEM REGISTRO",
                        IF((G95+H95)&gt;TODAY(), "NO PRAZO", "VENCIDO"
                        )
                    )
                )
            )
        )
    ),"N.A.")</f>
        <v>N.A.</v>
      </c>
      <c r="J95" s="14">
        <f>CCC[[#This Row],[TREINADO EM]]+CCC[[#This Row],[VALIDADE]]</f>
        <v>46010</v>
      </c>
      <c r="K95">
        <v>1</v>
      </c>
      <c r="L95" t="s">
        <v>3</v>
      </c>
      <c r="M95" t="str">
        <f>VLOOKUP(CCC[[#This Row],[NOME]],'CADASTRO'!A:K,6,0)</f>
        <v>DESLIGADO</v>
      </c>
    </row>
    <row r="96" spans="1:13">
      <c r="A96" t="s">
        <v>516</v>
      </c>
      <c r="B96" t="s">
        <v>517</v>
      </c>
      <c r="C96" t="s">
        <v>381</v>
      </c>
      <c r="D96" t="s">
        <v>569</v>
      </c>
      <c r="E96" t="s">
        <v>482</v>
      </c>
      <c r="F96" t="str">
        <f>VLOOKUP(CCC[[#This Row],[NOME]],'CADASTRO'!A:K,5,0)</f>
        <v>TECNICO MECANICO II</v>
      </c>
      <c r="G96" s="8">
        <v>44928</v>
      </c>
      <c r="H96" s="38">
        <v>365</v>
      </c>
      <c r="I9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IF(G445="01/01/1900", "SEM REGISTRO",
                        IF((G96+H96)&gt;TODAY(), "NO PRAZO", "VENCIDO"
                        )
                    )
                )
            )
        )
    ),"N.A.")</f>
        <v>N.A.</v>
      </c>
      <c r="J96" s="14">
        <f>CCC[[#This Row],[TREINADO EM]]+CCC[[#This Row],[VALIDADE]]</f>
        <v>45293</v>
      </c>
      <c r="K96">
        <v>1</v>
      </c>
      <c r="L96" t="s">
        <v>3</v>
      </c>
      <c r="M96" t="str">
        <f>VLOOKUP(CCC[[#This Row],[NOME]],'CADASTRO'!A:K,6,0)</f>
        <v>TRANSFERIDO</v>
      </c>
    </row>
    <row r="97" spans="1:14">
      <c r="A97" t="s">
        <v>516</v>
      </c>
      <c r="B97" t="s">
        <v>517</v>
      </c>
      <c r="C97" t="s">
        <v>76</v>
      </c>
      <c r="D97" t="s">
        <v>569</v>
      </c>
      <c r="E97" t="s">
        <v>346</v>
      </c>
      <c r="F97" t="str">
        <f>VLOOKUP(CCC[[#This Row],[NOME]],'CADASTRO'!A:K,5,0)</f>
        <v>Almoxarife</v>
      </c>
      <c r="G97" s="8">
        <v>44249</v>
      </c>
      <c r="H97" s="38">
        <v>365</v>
      </c>
      <c r="I9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IF(G446="01/01/1900",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CCC[[#This Row],[TREINADO EM]]+CCC[[#This Row],[VALIDADE]]</f>
        <v>44614</v>
      </c>
      <c r="K97">
        <v>1</v>
      </c>
      <c r="L97" t="s">
        <v>5</v>
      </c>
      <c r="M97" t="str">
        <f>VLOOKUP(CCC[[#This Row],[NOME]],'CADASTRO'!A:K,6,0)</f>
        <v>ATIVO</v>
      </c>
    </row>
    <row r="98" spans="1:14">
      <c r="A98" t="s">
        <v>516</v>
      </c>
      <c r="B98" t="s">
        <v>517</v>
      </c>
      <c r="C98" t="s">
        <v>381</v>
      </c>
      <c r="D98" t="s">
        <v>569</v>
      </c>
      <c r="E98" t="s">
        <v>346</v>
      </c>
      <c r="F98" t="str">
        <f>VLOOKUP(CCC[[#This Row],[NOME]],'CADASTRO'!A:K,5,0)</f>
        <v>Almoxarife</v>
      </c>
      <c r="G98" s="8">
        <v>45091</v>
      </c>
      <c r="H98" s="38">
        <v>365</v>
      </c>
      <c r="I9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IF(G447="01/01/1900",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CCC[[#This Row],[TREINADO EM]]+CCC[[#This Row],[VALIDADE]]</f>
        <v>45456</v>
      </c>
      <c r="K98">
        <v>1</v>
      </c>
      <c r="L98" t="s">
        <v>5</v>
      </c>
      <c r="M98" t="str">
        <f>VLOOKUP(CCC[[#This Row],[NOME]],'CADASTRO'!A:K,6,0)</f>
        <v>ATIVO</v>
      </c>
    </row>
    <row r="99" spans="1:14">
      <c r="A99" t="s">
        <v>516</v>
      </c>
      <c r="B99" t="s">
        <v>517</v>
      </c>
      <c r="C99" t="s">
        <v>102</v>
      </c>
      <c r="D99" t="s">
        <v>569</v>
      </c>
      <c r="E99" t="s">
        <v>346</v>
      </c>
      <c r="F99" t="str">
        <f>VLOOKUP(CCC[[#This Row],[NOME]],'CADASTRO'!A:K,5,0)</f>
        <v>Almoxarife</v>
      </c>
      <c r="G99" s="8">
        <v>45546</v>
      </c>
      <c r="H99" s="38">
        <v>365</v>
      </c>
      <c r="I9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IF(G448="01/01/1900",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CCC[[#This Row],[TREINADO EM]]+CCC[[#This Row],[VALIDADE]]</f>
        <v>45911</v>
      </c>
      <c r="K99">
        <v>1</v>
      </c>
      <c r="L99" t="s">
        <v>5</v>
      </c>
      <c r="M99" t="str">
        <f>VLOOKUP(CCC[[#This Row],[NOME]],'CADASTRO'!A:K,6,0)</f>
        <v>ATIVO</v>
      </c>
    </row>
    <row r="100" spans="1:14">
      <c r="A100" t="s">
        <v>516</v>
      </c>
      <c r="B100" t="s">
        <v>517</v>
      </c>
      <c r="C100" t="s">
        <v>76</v>
      </c>
      <c r="D100" t="s">
        <v>569</v>
      </c>
      <c r="E100" t="s">
        <v>346</v>
      </c>
      <c r="F100" t="str">
        <f>VLOOKUP(CCC[[#This Row],[NOME]],'CADASTRO'!A:K,5,0)</f>
        <v>Almoxarife</v>
      </c>
      <c r="G100" s="8">
        <v>45645</v>
      </c>
      <c r="H100" s="38">
        <v>365</v>
      </c>
      <c r="I10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IF(G449="01/01/1900",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CCC[[#This Row],[TREINADO EM]]+CCC[[#This Row],[VALIDADE]]</f>
        <v>46010</v>
      </c>
      <c r="K100">
        <v>1</v>
      </c>
      <c r="L100" t="s">
        <v>5</v>
      </c>
      <c r="M100" t="str">
        <f>VLOOKUP(CCC[[#This Row],[NOME]],'CADASTRO'!A:K,6,0)</f>
        <v>ATIVO</v>
      </c>
    </row>
    <row r="101" spans="1:14">
      <c r="A101" t="s">
        <v>516</v>
      </c>
      <c r="B101" t="s">
        <v>517</v>
      </c>
      <c r="C101" t="s">
        <v>391</v>
      </c>
      <c r="D101" t="s">
        <v>569</v>
      </c>
      <c r="E101" t="s">
        <v>346</v>
      </c>
      <c r="F101" t="str">
        <f>VLOOKUP(CCC[[#This Row],[NOME]],'CADASTRO'!A:K,5,0)</f>
        <v>Almoxarife</v>
      </c>
      <c r="G101" s="8">
        <v>45873</v>
      </c>
      <c r="H101" s="38">
        <v>365</v>
      </c>
      <c r="I10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IF(G450="01/01/1900",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CCC[[#This Row],[TREINADO EM]]+CCC[[#This Row],[VALIDADE]]</f>
        <v>46238</v>
      </c>
      <c r="K101">
        <v>1</v>
      </c>
      <c r="L101" t="s">
        <v>5</v>
      </c>
      <c r="M101" t="str">
        <f>VLOOKUP(CCC[[#This Row],[NOME]],'CADASTRO'!A:K,6,0)</f>
        <v>ATIVO</v>
      </c>
    </row>
    <row r="102" spans="1:14">
      <c r="A102" t="s">
        <v>516</v>
      </c>
      <c r="B102" t="s">
        <v>517</v>
      </c>
      <c r="C102" t="s">
        <v>391</v>
      </c>
      <c r="D102" t="s">
        <v>569</v>
      </c>
      <c r="E102" t="s">
        <v>346</v>
      </c>
      <c r="F102" t="str">
        <f>VLOOKUP(CCC[[#This Row],[NOME]],'CADASTRO'!A:K,5,0)</f>
        <v>Almoxarife</v>
      </c>
      <c r="G102" s="8">
        <v>46266.655474537038</v>
      </c>
      <c r="H102" s="38">
        <v>365</v>
      </c>
      <c r="I10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IF(G451="01/01/1900", "SEM REGISTRO",
                        IF((G102+H102)&gt;TODAY(), "NO PRAZO", "VENCIDO"
                        )
                    )
                )
            )
        )
    ),"N.A.")</f>
        <v>NO PRAZO</v>
      </c>
      <c r="J102" s="14">
        <f>CCC[[#This Row],[TREINADO EM]]+CCC[[#This Row],[VALIDADE]]</f>
        <v>46631.655474537038</v>
      </c>
      <c r="K102">
        <v>1</v>
      </c>
      <c r="L102" t="s">
        <v>3</v>
      </c>
      <c r="M102" t="str">
        <f>VLOOKUP(CCC[[#This Row],[NOME]],'CADASTRO'!A:K,6,0)</f>
        <v>ATIVO</v>
      </c>
      <c r="N102" s="63"/>
    </row>
    <row r="103" spans="1:14">
      <c r="A103" t="s">
        <v>516</v>
      </c>
      <c r="B103" t="s">
        <v>517</v>
      </c>
      <c r="C103" t="s">
        <v>391</v>
      </c>
      <c r="D103" t="s">
        <v>569</v>
      </c>
      <c r="E103" t="s">
        <v>347</v>
      </c>
      <c r="F103" t="str">
        <f>VLOOKUP(CCC[[#This Row],[NOME]],'CADASTRO'!A:K,5,0)</f>
        <v>SUPERVISOR DE OPERAÇÕES</v>
      </c>
      <c r="G103" s="8">
        <v>46063</v>
      </c>
      <c r="H103" s="38">
        <v>365</v>
      </c>
      <c r="I10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IF(G452="01/01/1900", "SEM REGISTRO",
                        IF((G103+H103)&gt;TODAY(), "NO PRAZO", "VENCIDO"
                        )
                    )
                )
            )
        )
    ),"N.A.")</f>
        <v>NO PRAZO</v>
      </c>
      <c r="J103" s="14">
        <f>CCC[[#This Row],[TREINADO EM]]+CCC[[#This Row],[VALIDADE]]</f>
        <v>46428</v>
      </c>
      <c r="K103">
        <v>1</v>
      </c>
      <c r="L103" t="s">
        <v>3</v>
      </c>
      <c r="M103" t="str">
        <f>VLOOKUP(CCC[[#This Row],[NOME]],'CADASTRO'!A:K,6,0)</f>
        <v>ATIVO</v>
      </c>
      <c r="N103" s="63"/>
    </row>
    <row r="104" spans="1:14">
      <c r="A104" t="s">
        <v>516</v>
      </c>
      <c r="B104" t="s">
        <v>517</v>
      </c>
      <c r="C104" t="s">
        <v>76</v>
      </c>
      <c r="D104" t="s">
        <v>569</v>
      </c>
      <c r="E104" t="s">
        <v>351</v>
      </c>
      <c r="F104" t="str">
        <f>VLOOKUP(CCC[[#This Row],[NOME]],'CADASTRO'!A:K,5,0)</f>
        <v>CONTROLADOR QUALIDADE</v>
      </c>
      <c r="G104" s="8">
        <v>44249</v>
      </c>
      <c r="H104" s="38">
        <v>365</v>
      </c>
      <c r="I10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IF(G453="01/01/1900",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CCC[[#This Row],[TREINADO EM]]+CCC[[#This Row],[VALIDADE]]</f>
        <v>44614</v>
      </c>
      <c r="K104">
        <v>1</v>
      </c>
      <c r="L104" t="s">
        <v>5</v>
      </c>
      <c r="M104" t="str">
        <f>VLOOKUP(CCC[[#This Row],[NOME]],'CADASTRO'!A:K,6,0)</f>
        <v>ATIVO</v>
      </c>
    </row>
    <row r="105" spans="1:14">
      <c r="A105" t="s">
        <v>516</v>
      </c>
      <c r="B105" t="s">
        <v>517</v>
      </c>
      <c r="C105" t="s">
        <v>76</v>
      </c>
      <c r="D105" t="s">
        <v>569</v>
      </c>
      <c r="E105" t="s">
        <v>351</v>
      </c>
      <c r="F105" t="str">
        <f>VLOOKUP(CCC[[#This Row],[NOME]],'CADASTRO'!A:K,5,0)</f>
        <v>CONTROLADOR QUALIDADE</v>
      </c>
      <c r="G105" s="8">
        <v>45278</v>
      </c>
      <c r="H105" s="38">
        <v>365</v>
      </c>
      <c r="I10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IF(G454="01/01/1900",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CCC[[#This Row],[TREINADO EM]]+CCC[[#This Row],[VALIDADE]]</f>
        <v>45643</v>
      </c>
      <c r="K105">
        <v>1</v>
      </c>
      <c r="L105" t="s">
        <v>5</v>
      </c>
      <c r="M105" t="str">
        <f>VLOOKUP(CCC[[#This Row],[NOME]],'CADASTRO'!A:K,6,0)</f>
        <v>ATIVO</v>
      </c>
    </row>
    <row r="106" spans="1:14">
      <c r="A106" t="s">
        <v>516</v>
      </c>
      <c r="B106" t="s">
        <v>517</v>
      </c>
      <c r="C106" t="s">
        <v>76</v>
      </c>
      <c r="D106" t="s">
        <v>569</v>
      </c>
      <c r="E106" t="s">
        <v>351</v>
      </c>
      <c r="F106" t="str">
        <f>VLOOKUP(CCC[[#This Row],[NOME]],'CADASTRO'!A:K,5,0)</f>
        <v>CONTROLADOR QUALIDADE</v>
      </c>
      <c r="G106" s="8">
        <v>45645</v>
      </c>
      <c r="H106" s="38">
        <v>365</v>
      </c>
      <c r="I10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IF(G455="01/01/1900",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CCC[[#This Row],[TREINADO EM]]+CCC[[#This Row],[VALIDADE]]</f>
        <v>46010</v>
      </c>
      <c r="K106">
        <v>1</v>
      </c>
      <c r="L106" t="s">
        <v>5</v>
      </c>
      <c r="M106" t="str">
        <f>VLOOKUP(CCC[[#This Row],[NOME]],'CADASTRO'!A:K,6,0)</f>
        <v>ATIVO</v>
      </c>
    </row>
    <row r="107" spans="1:14">
      <c r="A107" t="s">
        <v>516</v>
      </c>
      <c r="B107" t="s">
        <v>517</v>
      </c>
      <c r="C107" t="s">
        <v>391</v>
      </c>
      <c r="D107" t="s">
        <v>569</v>
      </c>
      <c r="E107" t="s">
        <v>351</v>
      </c>
      <c r="F107" t="str">
        <f>VLOOKUP(CCC[[#This Row],[NOME]],'CADASTRO'!A:K,5,0)</f>
        <v>CONTROLADOR QUALIDADE</v>
      </c>
      <c r="G107" s="8">
        <v>46213.6390972222</v>
      </c>
      <c r="H107" s="38">
        <v>183</v>
      </c>
      <c r="I10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IF(G456="01/01/1900", "SEM REGISTRO",
                        IF((G107+H107)&gt;TODAY(), "NO PRAZO", "VENCIDO"
                        )
                    )
                )
            )
        )
    ),"N.A.")</f>
        <v>NO PRAZO</v>
      </c>
      <c r="J107" s="14">
        <f>CCC[[#This Row],[TREINADO EM]]+CCC[[#This Row],[VALIDADE]]</f>
        <v>46396.6390972222</v>
      </c>
      <c r="K107">
        <v>1</v>
      </c>
      <c r="L107" t="s">
        <v>3</v>
      </c>
      <c r="M107" t="str">
        <f>VLOOKUP(CCC[[#This Row],[NOME]],'CADASTRO'!A:K,6,0)</f>
        <v>ATIVO</v>
      </c>
    </row>
    <row r="108" spans="1:14">
      <c r="A108" t="s">
        <v>516</v>
      </c>
      <c r="B108" t="s">
        <v>517</v>
      </c>
      <c r="C108" t="s">
        <v>266</v>
      </c>
      <c r="D108" t="s">
        <v>569</v>
      </c>
      <c r="E108" t="s">
        <v>216</v>
      </c>
      <c r="F108" t="str">
        <f>VLOOKUP(CCC[[#This Row],[NOME]],'CADASTRO'!A:K,5,0)</f>
        <v>AUXILIAR INDUSTRIAL</v>
      </c>
      <c r="G108" s="8">
        <v>45301</v>
      </c>
      <c r="H108" s="38">
        <v>365</v>
      </c>
      <c r="I10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IF(G457="01/01/1900",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CCC[[#This Row],[TREINADO EM]]+CCC[[#This Row],[VALIDADE]]</f>
        <v>45666</v>
      </c>
      <c r="K108">
        <v>1</v>
      </c>
      <c r="L108" t="s">
        <v>3</v>
      </c>
      <c r="M108" t="str">
        <f>VLOOKUP(CCC[[#This Row],[NOME]],'CADASTRO'!A:K,6,0)</f>
        <v>DESLIGADO</v>
      </c>
    </row>
    <row r="109" spans="1:14">
      <c r="A109" t="s">
        <v>516</v>
      </c>
      <c r="B109" t="s">
        <v>517</v>
      </c>
      <c r="C109" t="s">
        <v>76</v>
      </c>
      <c r="D109" t="s">
        <v>569</v>
      </c>
      <c r="E109" t="s">
        <v>352</v>
      </c>
      <c r="F109" t="str">
        <f>VLOOKUP(CCC[[#This Row],[NOME]],'CADASTRO'!A:K,5,0)</f>
        <v>OPERADOR LOGISTICO I</v>
      </c>
      <c r="G109" s="8">
        <v>44249</v>
      </c>
      <c r="H109" s="38">
        <v>365</v>
      </c>
      <c r="I10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IF(G458="01/01/1900",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CCC[[#This Row],[TREINADO EM]]+CCC[[#This Row],[VALIDADE]]</f>
        <v>44614</v>
      </c>
      <c r="K109">
        <v>1</v>
      </c>
      <c r="L109" t="s">
        <v>5</v>
      </c>
      <c r="M109" t="str">
        <f>VLOOKUP(CCC[[#This Row],[NOME]],'CADASTRO'!A:K,6,0)</f>
        <v>ATIVO</v>
      </c>
    </row>
    <row r="110" spans="1:14">
      <c r="A110" t="s">
        <v>516</v>
      </c>
      <c r="B110" t="s">
        <v>517</v>
      </c>
      <c r="C110" t="s">
        <v>381</v>
      </c>
      <c r="D110" t="s">
        <v>569</v>
      </c>
      <c r="E110" t="s">
        <v>352</v>
      </c>
      <c r="F110" t="str">
        <f>VLOOKUP(CCC[[#This Row],[NOME]],'CADASTRO'!A:K,5,0)</f>
        <v>OPERADOR LOGISTICO I</v>
      </c>
      <c r="G110" s="8">
        <v>44928</v>
      </c>
      <c r="H110" s="38">
        <v>365</v>
      </c>
      <c r="I1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IF(G459="01/01/1900",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CCC[[#This Row],[TREINADO EM]]+CCC[[#This Row],[VALIDADE]]</f>
        <v>45293</v>
      </c>
      <c r="K110">
        <v>1</v>
      </c>
      <c r="L110" t="s">
        <v>5</v>
      </c>
      <c r="M110" t="str">
        <f>VLOOKUP(CCC[[#This Row],[NOME]],'CADASTRO'!A:K,6,0)</f>
        <v>ATIVO</v>
      </c>
    </row>
    <row r="111" spans="1:14">
      <c r="A111" t="s">
        <v>516</v>
      </c>
      <c r="B111" t="s">
        <v>517</v>
      </c>
      <c r="C111" t="s">
        <v>381</v>
      </c>
      <c r="D111" t="s">
        <v>569</v>
      </c>
      <c r="E111" t="s">
        <v>352</v>
      </c>
      <c r="F111" t="str">
        <f>VLOOKUP(CCC[[#This Row],[NOME]],'CADASTRO'!A:K,5,0)</f>
        <v>OPERADOR LOGISTICO I</v>
      </c>
      <c r="G111" s="8">
        <v>45278</v>
      </c>
      <c r="H111" s="38">
        <v>365</v>
      </c>
      <c r="I1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IF(G460="01/01/1900",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CCC[[#This Row],[TREINADO EM]]+CCC[[#This Row],[VALIDADE]]</f>
        <v>45643</v>
      </c>
      <c r="K111">
        <v>1</v>
      </c>
      <c r="L111" t="s">
        <v>5</v>
      </c>
      <c r="M111" t="str">
        <f>VLOOKUP(CCC[[#This Row],[NOME]],'CADASTRO'!A:K,6,0)</f>
        <v>ATIVO</v>
      </c>
    </row>
    <row r="112" spans="1:14">
      <c r="A112" t="s">
        <v>516</v>
      </c>
      <c r="B112" t="s">
        <v>517</v>
      </c>
      <c r="C112" t="s">
        <v>76</v>
      </c>
      <c r="D112" t="s">
        <v>569</v>
      </c>
      <c r="E112" t="s">
        <v>352</v>
      </c>
      <c r="F112" t="str">
        <f>VLOOKUP(CCC[[#This Row],[NOME]],'CADASTRO'!A:K,5,0)</f>
        <v>OPERADOR LOGISTICO I</v>
      </c>
      <c r="G112" s="8">
        <v>45645</v>
      </c>
      <c r="H112" s="38">
        <v>365</v>
      </c>
      <c r="I1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IF(G461="01/01/1900",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CCC[[#This Row],[TREINADO EM]]+CCC[[#This Row],[VALIDADE]]</f>
        <v>46010</v>
      </c>
      <c r="K112">
        <v>1</v>
      </c>
      <c r="L112" t="s">
        <v>5</v>
      </c>
      <c r="M112" t="str">
        <f>VLOOKUP(CCC[[#This Row],[NOME]],'CADASTRO'!A:K,6,0)</f>
        <v>ATIVO</v>
      </c>
    </row>
    <row r="113" spans="1:14">
      <c r="A113" t="s">
        <v>516</v>
      </c>
      <c r="B113" t="s">
        <v>517</v>
      </c>
      <c r="C113" t="s">
        <v>391</v>
      </c>
      <c r="D113" t="s">
        <v>569</v>
      </c>
      <c r="E113" t="s">
        <v>352</v>
      </c>
      <c r="F113" t="str">
        <f>VLOOKUP(CCC[[#This Row],[NOME]],'CADASTRO'!A:K,5,0)</f>
        <v>OPERADOR LOGISTICO I</v>
      </c>
      <c r="G113" s="8">
        <v>46009</v>
      </c>
      <c r="H113" s="38">
        <v>365</v>
      </c>
      <c r="I1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IF(G462="01/01/1900", "SEM REGISTRO",
                        IF((G113+H113)&gt;TODAY(), "NO PRAZO", "VENCIDO"
                        )
                    )
                )
            )
        )
    ),"N.A.")</f>
        <v>NO PRAZO</v>
      </c>
      <c r="J113" s="14">
        <f>CCC[[#This Row],[TREINADO EM]]+CCC[[#This Row],[VALIDADE]]</f>
        <v>46374</v>
      </c>
      <c r="K113">
        <v>1</v>
      </c>
      <c r="L113" t="s">
        <v>3</v>
      </c>
      <c r="M113" t="str">
        <f>VLOOKUP(CCC[[#This Row],[NOME]],'CADASTRO'!A:K,6,0)</f>
        <v>ATIVO</v>
      </c>
      <c r="N113" s="69"/>
    </row>
    <row r="114" spans="1:14">
      <c r="A114" t="s">
        <v>516</v>
      </c>
      <c r="B114" t="s">
        <v>517</v>
      </c>
      <c r="C114" t="s">
        <v>381</v>
      </c>
      <c r="D114" t="s">
        <v>569</v>
      </c>
      <c r="E114" s="1" t="s">
        <v>354</v>
      </c>
      <c r="F114" t="str">
        <f>VLOOKUP(CCC[[#This Row],[NOME]],'CADASTRO'!A:K,5,0)</f>
        <v>OPERADOR INDUSTRIAL I</v>
      </c>
      <c r="G114" s="8">
        <v>45203</v>
      </c>
      <c r="H114" s="38">
        <v>365</v>
      </c>
      <c r="I1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IF(G463="01/01/1900",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CCC[[#This Row],[TREINADO EM]]+CCC[[#This Row],[VALIDADE]]</f>
        <v>45568</v>
      </c>
      <c r="K114">
        <v>1</v>
      </c>
      <c r="L114" t="s">
        <v>5</v>
      </c>
      <c r="M114" t="str">
        <f>VLOOKUP(CCC[[#This Row],[NOME]],'CADASTRO'!A:K,6,0)</f>
        <v>ATIVO</v>
      </c>
    </row>
    <row r="115" spans="1:14">
      <c r="A115" t="s">
        <v>516</v>
      </c>
      <c r="B115" t="s">
        <v>517</v>
      </c>
      <c r="C115" t="s">
        <v>76</v>
      </c>
      <c r="D115" t="s">
        <v>569</v>
      </c>
      <c r="E115" t="s">
        <v>354</v>
      </c>
      <c r="F115" t="str">
        <f>VLOOKUP(CCC[[#This Row],[NOME]],'CADASTRO'!A:K,5,0)</f>
        <v>OPERADOR INDUSTRIAL I</v>
      </c>
      <c r="G115" s="8">
        <v>45278</v>
      </c>
      <c r="H115" s="38">
        <v>365</v>
      </c>
      <c r="I1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IF(G464="01/01/1900",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CCC[[#This Row],[TREINADO EM]]+CCC[[#This Row],[VALIDADE]]</f>
        <v>45643</v>
      </c>
      <c r="K115">
        <v>1</v>
      </c>
      <c r="L115" t="s">
        <v>5</v>
      </c>
      <c r="M115" t="str">
        <f>VLOOKUP(CCC[[#This Row],[NOME]],'CADASTRO'!A:K,6,0)</f>
        <v>ATIVO</v>
      </c>
    </row>
    <row r="116" spans="1:14">
      <c r="A116" t="s">
        <v>516</v>
      </c>
      <c r="B116" t="s">
        <v>517</v>
      </c>
      <c r="C116" t="s">
        <v>76</v>
      </c>
      <c r="D116" t="s">
        <v>569</v>
      </c>
      <c r="E116" t="s">
        <v>354</v>
      </c>
      <c r="F116" t="str">
        <f>VLOOKUP(CCC[[#This Row],[NOME]],'CADASTRO'!A:K,5,0)</f>
        <v>OPERADOR INDUSTRIAL I</v>
      </c>
      <c r="G116" s="8">
        <v>45645</v>
      </c>
      <c r="H116" s="38">
        <v>365</v>
      </c>
      <c r="I1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IF(G465="01/01/1900",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CCC[[#This Row],[TREINADO EM]]+CCC[[#This Row],[VALIDADE]]</f>
        <v>46010</v>
      </c>
      <c r="K116">
        <v>1</v>
      </c>
      <c r="L116" t="s">
        <v>5</v>
      </c>
      <c r="M116" t="str">
        <f>VLOOKUP(CCC[[#This Row],[NOME]],'CADASTRO'!A:K,6,0)</f>
        <v>ATIVO</v>
      </c>
    </row>
    <row r="117" spans="1:14">
      <c r="A117" t="s">
        <v>516</v>
      </c>
      <c r="B117" t="s">
        <v>517</v>
      </c>
      <c r="C117" t="s">
        <v>391</v>
      </c>
      <c r="D117" t="s">
        <v>569</v>
      </c>
      <c r="E117" t="s">
        <v>354</v>
      </c>
      <c r="F117" t="str">
        <f>VLOOKUP(CCC[[#This Row],[NOME]],'CADASTRO'!A:K,5,0)</f>
        <v>OPERADOR INDUSTRIAL I</v>
      </c>
      <c r="G117" s="8">
        <v>46076</v>
      </c>
      <c r="H117" s="38">
        <v>365</v>
      </c>
      <c r="I1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IF(G466="01/01/1900", "SEM REGISTRO",
                        IF((G117+H117)&gt;TODAY(), "NO PRAZO", "VENCIDO"
                        )
                    )
                )
            )
        )
    ),"N.A.")</f>
        <v>NO PRAZO</v>
      </c>
      <c r="J117" s="14">
        <f>CCC[[#This Row],[TREINADO EM]]+CCC[[#This Row],[VALIDADE]]</f>
        <v>46441</v>
      </c>
      <c r="K117">
        <v>1</v>
      </c>
      <c r="L117" t="s">
        <v>3</v>
      </c>
      <c r="M117" t="str">
        <f>VLOOKUP(CCC[[#This Row],[NOME]],'CADASTRO'!A:K,6,0)</f>
        <v>ATIVO</v>
      </c>
      <c r="N117" s="63" t="s">
        <v>573</v>
      </c>
    </row>
    <row r="118" spans="1:14">
      <c r="A118" t="s">
        <v>516</v>
      </c>
      <c r="B118" t="s">
        <v>517</v>
      </c>
      <c r="C118" t="s">
        <v>391</v>
      </c>
      <c r="D118" t="s">
        <v>569</v>
      </c>
      <c r="E118" t="s">
        <v>354</v>
      </c>
      <c r="F118" t="str">
        <f>VLOOKUP(CCC[[#This Row],[NOME]],'CADASTRO'!A:K,5,0)</f>
        <v>OPERADOR INDUSTRIAL I</v>
      </c>
      <c r="G118" s="8">
        <v>46209.169317129599</v>
      </c>
      <c r="H118" s="38">
        <v>183</v>
      </c>
      <c r="I1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IF(G467="01/01/1900",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CCC[[#This Row],[TREINADO EM]]+CCC[[#This Row],[VALIDADE]]</f>
        <v>46392.169317129599</v>
      </c>
      <c r="K118">
        <v>1</v>
      </c>
      <c r="L118" t="s">
        <v>5</v>
      </c>
      <c r="M118" t="str">
        <f>VLOOKUP(CCC[[#This Row],[NOME]],'CADASTRO'!A:K,6,0)</f>
        <v>ATIVO</v>
      </c>
      <c r="N118" s="63"/>
    </row>
    <row r="119" spans="1:14">
      <c r="A119" t="s">
        <v>516</v>
      </c>
      <c r="B119" t="s">
        <v>517</v>
      </c>
      <c r="C119" t="s">
        <v>76</v>
      </c>
      <c r="D119" t="s">
        <v>569</v>
      </c>
      <c r="E119" t="s">
        <v>217</v>
      </c>
      <c r="F119" t="str">
        <f>VLOOKUP(CCC[[#This Row],[NOME]],'CADASTRO'!A:K,5,0)</f>
        <v>OPERADOR INDUSTRIAL I</v>
      </c>
      <c r="G119" s="8">
        <v>44250</v>
      </c>
      <c r="H119" s="38">
        <v>365</v>
      </c>
      <c r="I1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IF(G468="01/01/1900",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CCC[[#This Row],[TREINADO EM]]+CCC[[#This Row],[VALIDADE]]</f>
        <v>44615</v>
      </c>
      <c r="K119">
        <v>1</v>
      </c>
      <c r="L119" t="s">
        <v>5</v>
      </c>
      <c r="M119" t="str">
        <f>VLOOKUP(CCC[[#This Row],[NOME]],'CADASTRO'!A:K,6,0)</f>
        <v>DESLIGADO</v>
      </c>
    </row>
    <row r="120" spans="1:14">
      <c r="A120" t="s">
        <v>516</v>
      </c>
      <c r="B120" t="s">
        <v>517</v>
      </c>
      <c r="C120" t="s">
        <v>381</v>
      </c>
      <c r="D120" t="s">
        <v>569</v>
      </c>
      <c r="E120" t="s">
        <v>217</v>
      </c>
      <c r="F120" t="str">
        <f>VLOOKUP(CCC[[#This Row],[NOME]],'CADASTRO'!A:K,5,0)</f>
        <v>OPERADOR INDUSTRIAL I</v>
      </c>
      <c r="G120" s="8">
        <v>45091</v>
      </c>
      <c r="H120" s="38">
        <v>365</v>
      </c>
      <c r="I1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IF(G469="01/01/1900",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CCC[[#This Row],[TREINADO EM]]+CCC[[#This Row],[VALIDADE]]</f>
        <v>45456</v>
      </c>
      <c r="K120">
        <v>1</v>
      </c>
      <c r="L120" t="s">
        <v>3</v>
      </c>
      <c r="M120" t="str">
        <f>VLOOKUP(CCC[[#This Row],[NOME]],'CADASTRO'!A:K,6,0)</f>
        <v>DESLIGADO</v>
      </c>
    </row>
    <row r="121" spans="1:14">
      <c r="A121" t="s">
        <v>516</v>
      </c>
      <c r="B121" t="s">
        <v>517</v>
      </c>
      <c r="C121" t="s">
        <v>391</v>
      </c>
      <c r="D121" t="s">
        <v>569</v>
      </c>
      <c r="E121" t="s">
        <v>218</v>
      </c>
      <c r="F121" t="str">
        <f>VLOOKUP(CCC[[#This Row],[NOME]],'CADASTRO'!A:K,5,0)</f>
        <v>TECNICO MECANICO II</v>
      </c>
      <c r="G121" s="8">
        <v>45943</v>
      </c>
      <c r="H121" s="38">
        <v>365</v>
      </c>
      <c r="I1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IF(G470="01/01/1900",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CCC[[#This Row],[TREINADO EM]]+CCC[[#This Row],[VALIDADE]]</f>
        <v>46308</v>
      </c>
      <c r="K121">
        <v>1</v>
      </c>
      <c r="L121" t="s">
        <v>5</v>
      </c>
      <c r="M121" t="str">
        <f>VLOOKUP(CCC[[#This Row],[NOME]],'CADASTRO'!A:K,6,0)</f>
        <v>DESLIGADO</v>
      </c>
    </row>
    <row r="122" spans="1:14">
      <c r="A122" t="s">
        <v>516</v>
      </c>
      <c r="B122" t="s">
        <v>517</v>
      </c>
      <c r="C122" t="s">
        <v>391</v>
      </c>
      <c r="D122" t="s">
        <v>569</v>
      </c>
      <c r="E122" t="s">
        <v>218</v>
      </c>
      <c r="F122" t="str">
        <f>VLOOKUP(CCC[[#This Row],[NOME]],'CADASTRO'!A:K,5,0)</f>
        <v>TECNICO MECANICO II</v>
      </c>
      <c r="G122" s="8">
        <v>45943</v>
      </c>
      <c r="H122" s="38">
        <v>365</v>
      </c>
      <c r="I1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IF(G471="01/01/1900",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CCC[[#This Row],[TREINADO EM]]+CCC[[#This Row],[VALIDADE]]</f>
        <v>46308</v>
      </c>
      <c r="K122">
        <v>1</v>
      </c>
      <c r="L122" t="s">
        <v>3</v>
      </c>
      <c r="M122" t="str">
        <f>VLOOKUP(CCC[[#This Row],[NOME]],'CADASTRO'!A:K,6,0)</f>
        <v>DESLIGADO</v>
      </c>
      <c r="N122" s="69"/>
    </row>
    <row r="123" spans="1:14">
      <c r="A123" t="s">
        <v>516</v>
      </c>
      <c r="B123" t="s">
        <v>517</v>
      </c>
      <c r="C123" t="s">
        <v>76</v>
      </c>
      <c r="D123" t="s">
        <v>569</v>
      </c>
      <c r="E123" t="s">
        <v>219</v>
      </c>
      <c r="F123" t="str">
        <f>VLOOKUP(CCC[[#This Row],[NOME]],'CADASTRO'!A:K,5,0)</f>
        <v>OPERADOR LOGISTICO II</v>
      </c>
      <c r="G123" s="8">
        <v>44249</v>
      </c>
      <c r="H123" s="38">
        <v>365</v>
      </c>
      <c r="I1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IF(G472="01/01/1900",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CCC[[#This Row],[TREINADO EM]]+CCC[[#This Row],[VALIDADE]]</f>
        <v>44614</v>
      </c>
      <c r="K123">
        <v>1</v>
      </c>
      <c r="L123" t="s">
        <v>3</v>
      </c>
      <c r="M123" t="str">
        <f>VLOOKUP(CCC[[#This Row],[NOME]],'CADASTRO'!A:K,6,0)</f>
        <v>DESLIGADO</v>
      </c>
    </row>
    <row r="124" spans="1:14">
      <c r="A124" t="s">
        <v>516</v>
      </c>
      <c r="B124" t="s">
        <v>517</v>
      </c>
      <c r="C124" t="s">
        <v>391</v>
      </c>
      <c r="D124" t="s">
        <v>569</v>
      </c>
      <c r="E124" t="s">
        <v>221</v>
      </c>
      <c r="F124" t="str">
        <f>VLOOKUP(CCC[[#This Row],[NOME]],'CADASTRO'!A:K,5,0)</f>
        <v>AUXILIAR INDUSTRIAL</v>
      </c>
      <c r="G124" s="8">
        <v>45999</v>
      </c>
      <c r="H124" s="38">
        <v>365</v>
      </c>
      <c r="I1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IF(G473="01/01/1900",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CCC[[#This Row],[TREINADO EM]]+CCC[[#This Row],[VALIDADE]]</f>
        <v>46364</v>
      </c>
      <c r="K124">
        <v>1</v>
      </c>
      <c r="L124" t="s">
        <v>3</v>
      </c>
      <c r="M124" t="str">
        <f>VLOOKUP(CCC[[#This Row],[NOME]],'CADASTRO'!A:K,6,0)</f>
        <v>DESLIGADO</v>
      </c>
      <c r="N124" s="69"/>
    </row>
    <row r="125" spans="1:14">
      <c r="A125" t="s">
        <v>516</v>
      </c>
      <c r="B125" t="s">
        <v>517</v>
      </c>
      <c r="C125" t="s">
        <v>76</v>
      </c>
      <c r="D125" t="s">
        <v>569</v>
      </c>
      <c r="E125" t="s">
        <v>358</v>
      </c>
      <c r="F125" t="str">
        <f>VLOOKUP(CCC[[#This Row],[NOME]],'CADASTRO'!A:K,5,0)</f>
        <v>OPERADOR INDUSTRIAL II</v>
      </c>
      <c r="G125" s="8">
        <v>44250</v>
      </c>
      <c r="H125" s="38">
        <v>365</v>
      </c>
      <c r="I1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IF(G474="01/01/1900",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CCC[[#This Row],[TREINADO EM]]+CCC[[#This Row],[VALIDADE]]</f>
        <v>44615</v>
      </c>
      <c r="K125">
        <v>1</v>
      </c>
      <c r="L125" t="s">
        <v>5</v>
      </c>
      <c r="M125" t="str">
        <f>VLOOKUP(CCC[[#This Row],[NOME]],'CADASTRO'!A:K,6,0)</f>
        <v>ATIVO</v>
      </c>
    </row>
    <row r="126" spans="1:14">
      <c r="A126" t="s">
        <v>516</v>
      </c>
      <c r="B126" t="s">
        <v>517</v>
      </c>
      <c r="C126" t="s">
        <v>381</v>
      </c>
      <c r="D126" t="s">
        <v>569</v>
      </c>
      <c r="E126" t="s">
        <v>358</v>
      </c>
      <c r="F126" t="str">
        <f>VLOOKUP(CCC[[#This Row],[NOME]],'CADASTRO'!A:K,5,0)</f>
        <v>OPERADOR INDUSTRIAL II</v>
      </c>
      <c r="G126" s="8">
        <v>44928</v>
      </c>
      <c r="H126" s="38">
        <v>365</v>
      </c>
      <c r="I1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IF(G475="01/01/1900",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CCC[[#This Row],[TREINADO EM]]+CCC[[#This Row],[VALIDADE]]</f>
        <v>45293</v>
      </c>
      <c r="K126">
        <v>1</v>
      </c>
      <c r="L126" t="s">
        <v>5</v>
      </c>
      <c r="M126" t="str">
        <f>VLOOKUP(CCC[[#This Row],[NOME]],'CADASTRO'!A:K,6,0)</f>
        <v>ATIVO</v>
      </c>
    </row>
    <row r="127" spans="1:14">
      <c r="A127" t="s">
        <v>516</v>
      </c>
      <c r="B127" t="s">
        <v>517</v>
      </c>
      <c r="C127" t="s">
        <v>76</v>
      </c>
      <c r="D127" t="s">
        <v>569</v>
      </c>
      <c r="E127" t="s">
        <v>358</v>
      </c>
      <c r="F127" t="str">
        <f>VLOOKUP(CCC[[#This Row],[NOME]],'CADASTRO'!A:K,5,0)</f>
        <v>OPERADOR INDUSTRIAL II</v>
      </c>
      <c r="G127" s="8">
        <v>45278</v>
      </c>
      <c r="H127" s="38">
        <v>365</v>
      </c>
      <c r="I1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IF(G476="01/01/1900",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CCC[[#This Row],[TREINADO EM]]+CCC[[#This Row],[VALIDADE]]</f>
        <v>45643</v>
      </c>
      <c r="K127">
        <v>1</v>
      </c>
      <c r="L127" t="s">
        <v>5</v>
      </c>
      <c r="M127" t="str">
        <f>VLOOKUP(CCC[[#This Row],[NOME]],'CADASTRO'!A:K,6,0)</f>
        <v>ATIVO</v>
      </c>
    </row>
    <row r="128" spans="1:14">
      <c r="A128" t="s">
        <v>516</v>
      </c>
      <c r="B128" t="s">
        <v>517</v>
      </c>
      <c r="C128" t="s">
        <v>76</v>
      </c>
      <c r="D128" t="s">
        <v>569</v>
      </c>
      <c r="E128" t="s">
        <v>358</v>
      </c>
      <c r="F128" t="str">
        <f>VLOOKUP(CCC[[#This Row],[NOME]],'CADASTRO'!A:K,5,0)</f>
        <v>OPERADOR INDUSTRIAL II</v>
      </c>
      <c r="G128" s="8">
        <v>45645</v>
      </c>
      <c r="H128" s="38">
        <v>365</v>
      </c>
      <c r="I1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IF(G477="01/01/1900",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CCC[[#This Row],[TREINADO EM]]+CCC[[#This Row],[VALIDADE]]</f>
        <v>46010</v>
      </c>
      <c r="K128">
        <v>1</v>
      </c>
      <c r="L128" t="s">
        <v>5</v>
      </c>
      <c r="M128" t="str">
        <f>VLOOKUP(CCC[[#This Row],[NOME]],'CADASTRO'!A:K,6,0)</f>
        <v>ATIVO</v>
      </c>
    </row>
    <row r="129" spans="1:14">
      <c r="A129" t="s">
        <v>516</v>
      </c>
      <c r="B129" t="s">
        <v>517</v>
      </c>
      <c r="C129" t="s">
        <v>391</v>
      </c>
      <c r="D129" t="s">
        <v>569</v>
      </c>
      <c r="E129" t="s">
        <v>358</v>
      </c>
      <c r="F129" t="str">
        <f>VLOOKUP(CCC[[#This Row],[NOME]],'CADASTRO'!A:K,5,0)</f>
        <v>OPERADOR INDUSTRIAL II</v>
      </c>
      <c r="G129" s="8">
        <v>46206.988009259301</v>
      </c>
      <c r="H129" s="38">
        <v>183</v>
      </c>
      <c r="I1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IF(G478="01/01/1900", "SEM REGISTRO",
                        IF((G129+H129)&gt;TODAY(), "NO PRAZO", "VENCIDO"
                        )
                    )
                )
            )
        )
    ),"N.A.")</f>
        <v>NO PRAZO</v>
      </c>
      <c r="J129" s="14">
        <f>CCC[[#This Row],[TREINADO EM]]+CCC[[#This Row],[VALIDADE]]</f>
        <v>46389.988009259301</v>
      </c>
      <c r="K129">
        <v>1</v>
      </c>
      <c r="L129" t="s">
        <v>3</v>
      </c>
      <c r="M129" t="str">
        <f>VLOOKUP(CCC[[#This Row],[NOME]],'CADASTRO'!A:K,6,0)</f>
        <v>ATIVO</v>
      </c>
      <c r="N129" s="63"/>
    </row>
    <row r="130" spans="1:14">
      <c r="A130" t="s">
        <v>516</v>
      </c>
      <c r="B130" t="s">
        <v>517</v>
      </c>
      <c r="C130" t="s">
        <v>381</v>
      </c>
      <c r="D130" t="s">
        <v>569</v>
      </c>
      <c r="E130" t="s">
        <v>225</v>
      </c>
      <c r="F130" t="str">
        <f>VLOOKUP(CCC[[#This Row],[NOME]],'CADASTRO'!A:K,5,0)</f>
        <v>AUXILIAR INDUSTRIAL</v>
      </c>
      <c r="G130" s="8">
        <v>45028</v>
      </c>
      <c r="H130" s="38">
        <v>365</v>
      </c>
      <c r="I1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IF(G479="01/01/1900",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CCC[[#This Row],[TREINADO EM]]+CCC[[#This Row],[VALIDADE]]</f>
        <v>45393</v>
      </c>
      <c r="K130">
        <v>1</v>
      </c>
      <c r="L130" t="s">
        <v>5</v>
      </c>
      <c r="M130" t="str">
        <f>VLOOKUP(CCC[[#This Row],[NOME]],'CADASTRO'!A:K,6,0)</f>
        <v>DESLIGADO</v>
      </c>
    </row>
    <row r="131" spans="1:14">
      <c r="A131" t="s">
        <v>516</v>
      </c>
      <c r="B131" t="s">
        <v>517</v>
      </c>
      <c r="C131" t="s">
        <v>76</v>
      </c>
      <c r="D131" t="s">
        <v>569</v>
      </c>
      <c r="E131" t="s">
        <v>225</v>
      </c>
      <c r="F131" t="str">
        <f>VLOOKUP(CCC[[#This Row],[NOME]],'CADASTRO'!A:K,5,0)</f>
        <v>AUXILIAR INDUSTRIAL</v>
      </c>
      <c r="G131" s="8">
        <v>45278</v>
      </c>
      <c r="H131" s="38">
        <v>365</v>
      </c>
      <c r="I1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IF(G480="01/01/1900",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CCC[[#This Row],[TREINADO EM]]+CCC[[#This Row],[VALIDADE]]</f>
        <v>45643</v>
      </c>
      <c r="K131">
        <v>1</v>
      </c>
      <c r="L131" t="s">
        <v>3</v>
      </c>
      <c r="M131" t="str">
        <f>VLOOKUP(CCC[[#This Row],[NOME]],'CADASTRO'!A:K,6,0)</f>
        <v>DESLIGADO</v>
      </c>
    </row>
    <row r="132" spans="1:14">
      <c r="A132" t="s">
        <v>516</v>
      </c>
      <c r="B132" t="s">
        <v>517</v>
      </c>
      <c r="C132" t="s">
        <v>381</v>
      </c>
      <c r="D132" t="s">
        <v>569</v>
      </c>
      <c r="E132" t="s">
        <v>170</v>
      </c>
      <c r="F132" t="str">
        <f>VLOOKUP(CCC[[#This Row],[NOME]],'CADASTRO'!A:K,5,0)</f>
        <v>GERENTE PLANTA</v>
      </c>
      <c r="G132" s="8">
        <v>45028</v>
      </c>
      <c r="H132" s="38">
        <v>5000</v>
      </c>
      <c r="I1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IF(G481="01/01/1900", "SEM REGISTRO",
                        IF((G132+H132)&gt;TODAY(), "NO PRAZO", "VENCIDO"
                        )
                    )
                )
            )
        )
    ),"N.A.")</f>
        <v>NO PRAZO</v>
      </c>
      <c r="J132" s="14">
        <f>CCC[[#This Row],[TREINADO EM]]+CCC[[#This Row],[VALIDADE]]</f>
        <v>50028</v>
      </c>
      <c r="K132">
        <v>1</v>
      </c>
      <c r="L132" t="s">
        <v>3</v>
      </c>
      <c r="M132" t="str">
        <f>VLOOKUP(CCC[[#This Row],[NOME]],'CADASTRO'!A:K,6,0)</f>
        <v>ATIVO</v>
      </c>
    </row>
    <row r="133" spans="1:14">
      <c r="A133" t="s">
        <v>516</v>
      </c>
      <c r="B133" t="s">
        <v>517</v>
      </c>
      <c r="C133" t="s">
        <v>76</v>
      </c>
      <c r="D133" t="s">
        <v>569</v>
      </c>
      <c r="E133" t="s">
        <v>356</v>
      </c>
      <c r="F133" t="str">
        <f>VLOOKUP(CCC[[#This Row],[NOME]],'CADASTRO'!A:K,5,0)</f>
        <v>OPERADOR INDUSTRIAL II</v>
      </c>
      <c r="G133" s="8">
        <v>45645</v>
      </c>
      <c r="H133" s="38">
        <v>365</v>
      </c>
      <c r="I1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IF(G482="01/01/1900",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CCC[[#This Row],[TREINADO EM]]+CCC[[#This Row],[VALIDADE]]</f>
        <v>46010</v>
      </c>
      <c r="K133">
        <v>1</v>
      </c>
      <c r="L133" t="s">
        <v>5</v>
      </c>
      <c r="M133" t="str">
        <f>VLOOKUP(CCC[[#This Row],[NOME]],'CADASTRO'!A:K,6,0)</f>
        <v>ATIVO</v>
      </c>
    </row>
    <row r="134" spans="1:14">
      <c r="A134" t="s">
        <v>516</v>
      </c>
      <c r="B134" t="s">
        <v>517</v>
      </c>
      <c r="C134" t="s">
        <v>391</v>
      </c>
      <c r="D134" t="s">
        <v>569</v>
      </c>
      <c r="E134" t="s">
        <v>356</v>
      </c>
      <c r="F134" t="str">
        <f>VLOOKUP(CCC[[#This Row],[NOME]],'CADASTRO'!A:K,5,0)</f>
        <v>OPERADOR INDUSTRIAL II</v>
      </c>
      <c r="G134" s="8">
        <v>46076</v>
      </c>
      <c r="H134" s="38">
        <v>365</v>
      </c>
      <c r="I1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IF(G483="01/01/1900",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CCC[[#This Row],[TREINADO EM]]+CCC[[#This Row],[VALIDADE]]</f>
        <v>46441</v>
      </c>
      <c r="K134">
        <v>1</v>
      </c>
      <c r="L134" t="s">
        <v>3</v>
      </c>
      <c r="M134" t="str">
        <f>VLOOKUP(CCC[[#This Row],[NOME]],'CADASTRO'!A:K,6,0)</f>
        <v>ATIVO</v>
      </c>
      <c r="N134" s="63" t="s">
        <v>573</v>
      </c>
    </row>
    <row r="135" spans="1:14">
      <c r="A135" t="s">
        <v>516</v>
      </c>
      <c r="B135" t="s">
        <v>517</v>
      </c>
      <c r="C135" t="s">
        <v>391</v>
      </c>
      <c r="D135" t="s">
        <v>569</v>
      </c>
      <c r="E135" t="s">
        <v>357</v>
      </c>
      <c r="F135" t="str">
        <f>VLOOKUP(CCC[[#This Row],[NOME]],'CADASTRO'!A:K,5,0)</f>
        <v>OPERADOR INDUSTRIAL II</v>
      </c>
      <c r="G135" s="8">
        <v>46029</v>
      </c>
      <c r="H135" s="38">
        <v>365</v>
      </c>
      <c r="I1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IF(G484="01/01/1900", "SEM REGISTRO",
                        IF((G135+H135)&gt;TODAY(), "NO PRAZO", "VENCIDO"
                        )
                    )
                )
            )
        )
    ),"N.A.")</f>
        <v>NO PRAZO</v>
      </c>
      <c r="J135" s="14">
        <f>CCC[[#This Row],[TREINADO EM]]+CCC[[#This Row],[VALIDADE]]</f>
        <v>46394</v>
      </c>
      <c r="K135">
        <v>1</v>
      </c>
      <c r="L135" t="s">
        <v>3</v>
      </c>
      <c r="M135" t="str">
        <f>VLOOKUP(CCC[[#This Row],[NOME]],'CADASTRO'!A:K,6,0)</f>
        <v>ATIVO</v>
      </c>
      <c r="N135" s="63"/>
    </row>
    <row r="136" spans="1:14">
      <c r="A136" t="s">
        <v>516</v>
      </c>
      <c r="B136" t="s">
        <v>517</v>
      </c>
      <c r="C136" t="s">
        <v>76</v>
      </c>
      <c r="D136" t="s">
        <v>569</v>
      </c>
      <c r="E136" t="s">
        <v>230</v>
      </c>
      <c r="F136" t="str">
        <f>VLOOKUP(CCC[[#This Row],[NOME]],'CADASTRO'!A:K,5,0)</f>
        <v>OPERADOR INDUSTRIAL I</v>
      </c>
      <c r="G136" s="8">
        <v>44249</v>
      </c>
      <c r="H136" s="38">
        <v>365</v>
      </c>
      <c r="I1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IF(G485="01/01/1900",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CCC[[#This Row],[TREINADO EM]]+CCC[[#This Row],[VALIDADE]]</f>
        <v>44614</v>
      </c>
      <c r="K136">
        <v>1</v>
      </c>
      <c r="L136" t="s">
        <v>5</v>
      </c>
      <c r="M136" t="str">
        <f>VLOOKUP(CCC[[#This Row],[NOME]],'CADASTRO'!A:K,6,0)</f>
        <v>DESLIGADO</v>
      </c>
    </row>
    <row r="137" spans="1:14">
      <c r="A137" t="s">
        <v>516</v>
      </c>
      <c r="B137" t="s">
        <v>517</v>
      </c>
      <c r="C137" t="s">
        <v>381</v>
      </c>
      <c r="D137" t="s">
        <v>569</v>
      </c>
      <c r="E137" t="s">
        <v>230</v>
      </c>
      <c r="F137" t="str">
        <f>VLOOKUP(CCC[[#This Row],[NOME]],'CADASTRO'!A:K,5,0)</f>
        <v>OPERADOR INDUSTRIAL I</v>
      </c>
      <c r="G137" s="8">
        <v>44928</v>
      </c>
      <c r="H137" s="38">
        <v>365</v>
      </c>
      <c r="I1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IF(G486="01/01/1900",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CCC[[#This Row],[TREINADO EM]]+CCC[[#This Row],[VALIDADE]]</f>
        <v>45293</v>
      </c>
      <c r="K137">
        <v>1</v>
      </c>
      <c r="L137" t="s">
        <v>3</v>
      </c>
      <c r="M137" t="str">
        <f>VLOOKUP(CCC[[#This Row],[NOME]],'CADASTRO'!A:K,6,0)</f>
        <v>DESLIGADO</v>
      </c>
    </row>
    <row r="138" spans="1:14">
      <c r="A138" t="s">
        <v>516</v>
      </c>
      <c r="B138" t="s">
        <v>517</v>
      </c>
      <c r="C138" t="s">
        <v>76</v>
      </c>
      <c r="D138" t="s">
        <v>569</v>
      </c>
      <c r="E138" t="s">
        <v>320</v>
      </c>
      <c r="F138" t="str">
        <f>VLOOKUP(CCC[[#This Row],[NOME]],'CADASTRO'!A:K,5,0)</f>
        <v>CONTROLADOR QUALIDADE</v>
      </c>
      <c r="G138" s="8">
        <v>44249</v>
      </c>
      <c r="H138" s="38">
        <v>365</v>
      </c>
      <c r="I1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IF(G487="01/01/1900",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CCC[[#This Row],[TREINADO EM]]+CCC[[#This Row],[VALIDADE]]</f>
        <v>44614</v>
      </c>
      <c r="K138">
        <v>1</v>
      </c>
      <c r="L138" t="s">
        <v>5</v>
      </c>
      <c r="M138" t="str">
        <f>VLOOKUP(CCC[[#This Row],[NOME]],'CADASTRO'!A:K,6,0)</f>
        <v>ATIVO</v>
      </c>
    </row>
    <row r="139" spans="1:14">
      <c r="A139" t="s">
        <v>516</v>
      </c>
      <c r="B139" t="s">
        <v>517</v>
      </c>
      <c r="C139" t="s">
        <v>381</v>
      </c>
      <c r="D139" t="s">
        <v>569</v>
      </c>
      <c r="E139" t="s">
        <v>320</v>
      </c>
      <c r="F139" t="str">
        <f>VLOOKUP(CCC[[#This Row],[NOME]],'CADASTRO'!A:K,5,0)</f>
        <v>CONTROLADOR QUALIDADE</v>
      </c>
      <c r="G139" s="8">
        <v>45028</v>
      </c>
      <c r="H139" s="38">
        <v>365</v>
      </c>
      <c r="I1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IF(G488="01/01/1900",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CCC[[#This Row],[TREINADO EM]]+CCC[[#This Row],[VALIDADE]]</f>
        <v>45393</v>
      </c>
      <c r="K139">
        <v>1</v>
      </c>
      <c r="L139" t="s">
        <v>5</v>
      </c>
      <c r="M139" t="str">
        <f>VLOOKUP(CCC[[#This Row],[NOME]],'CADASTRO'!A:K,6,0)</f>
        <v>ATIVO</v>
      </c>
    </row>
    <row r="140" spans="1:14">
      <c r="A140" t="s">
        <v>516</v>
      </c>
      <c r="B140" t="s">
        <v>517</v>
      </c>
      <c r="C140" t="s">
        <v>76</v>
      </c>
      <c r="D140" t="s">
        <v>569</v>
      </c>
      <c r="E140" t="s">
        <v>320</v>
      </c>
      <c r="F140" t="str">
        <f>VLOOKUP(CCC[[#This Row],[NOME]],'CADASTRO'!A:K,5,0)</f>
        <v>CONTROLADOR QUALIDADE</v>
      </c>
      <c r="G140" s="8">
        <v>45278</v>
      </c>
      <c r="H140" s="38">
        <v>365</v>
      </c>
      <c r="I1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IF(G489="01/01/1900",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CCC[[#This Row],[TREINADO EM]]+CCC[[#This Row],[VALIDADE]]</f>
        <v>45643</v>
      </c>
      <c r="K140">
        <v>1</v>
      </c>
      <c r="L140" t="s">
        <v>5</v>
      </c>
      <c r="M140" t="str">
        <f>VLOOKUP(CCC[[#This Row],[NOME]],'CADASTRO'!A:K,6,0)</f>
        <v>ATIVO</v>
      </c>
    </row>
    <row r="141" spans="1:14">
      <c r="A141" t="s">
        <v>516</v>
      </c>
      <c r="B141" t="s">
        <v>517</v>
      </c>
      <c r="C141" t="s">
        <v>76</v>
      </c>
      <c r="D141" t="s">
        <v>569</v>
      </c>
      <c r="E141" t="s">
        <v>320</v>
      </c>
      <c r="F141" t="str">
        <f>VLOOKUP(CCC[[#This Row],[NOME]],'CADASTRO'!A:K,5,0)</f>
        <v>CONTROLADOR QUALIDADE</v>
      </c>
      <c r="G141" s="8">
        <v>45645</v>
      </c>
      <c r="H141" s="38">
        <v>365</v>
      </c>
      <c r="I1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IF(G490="01/01/1900",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CCC[[#This Row],[TREINADO EM]]+CCC[[#This Row],[VALIDADE]]</f>
        <v>46010</v>
      </c>
      <c r="K141">
        <v>1</v>
      </c>
      <c r="L141" t="s">
        <v>5</v>
      </c>
      <c r="M141" t="str">
        <f>VLOOKUP(CCC[[#This Row],[NOME]],'CADASTRO'!A:K,6,0)</f>
        <v>ATIVO</v>
      </c>
    </row>
    <row r="142" spans="1:14">
      <c r="A142" t="s">
        <v>516</v>
      </c>
      <c r="B142" t="s">
        <v>517</v>
      </c>
      <c r="C142" t="s">
        <v>391</v>
      </c>
      <c r="D142" t="s">
        <v>569</v>
      </c>
      <c r="E142" t="s">
        <v>320</v>
      </c>
      <c r="F142" t="str">
        <f>VLOOKUP(CCC[[#This Row],[NOME]],'CADASTRO'!A:K,5,0)</f>
        <v>CONTROLADOR QUALIDADE</v>
      </c>
      <c r="G142" s="8">
        <v>46212.461134259298</v>
      </c>
      <c r="H142" s="38">
        <v>183</v>
      </c>
      <c r="I1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IF(G491="01/01/1900", "SEM REGISTRO",
                        IF((G142+H142)&gt;TODAY(), "NO PRAZO", "VENCIDO"
                        )
                    )
                )
            )
        )
    ),"N.A.")</f>
        <v>NO PRAZO</v>
      </c>
      <c r="J142" s="14">
        <f>CCC[[#This Row],[TREINADO EM]]+CCC[[#This Row],[VALIDADE]]</f>
        <v>46395.461134259298</v>
      </c>
      <c r="K142">
        <v>1</v>
      </c>
      <c r="L142" t="s">
        <v>3</v>
      </c>
      <c r="M142" t="str">
        <f>VLOOKUP(CCC[[#This Row],[NOME]],'CADASTRO'!A:K,6,0)</f>
        <v>ATIVO</v>
      </c>
      <c r="N142" s="63"/>
    </row>
    <row r="143" spans="1:14">
      <c r="A143" t="s">
        <v>516</v>
      </c>
      <c r="B143" t="s">
        <v>517</v>
      </c>
      <c r="C143" t="s">
        <v>76</v>
      </c>
      <c r="D143" t="s">
        <v>569</v>
      </c>
      <c r="E143" t="s">
        <v>231</v>
      </c>
      <c r="F143" t="str">
        <f>VLOOKUP(CCC[[#This Row],[NOME]],'CADASTRO'!A:K,5,0)</f>
        <v>OPERADOR INDUSTRIAL I</v>
      </c>
      <c r="G143" s="8">
        <v>44249</v>
      </c>
      <c r="H143" s="38">
        <v>365</v>
      </c>
      <c r="I1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IF(G492="01/01/1900",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CCC[[#This Row],[TREINADO EM]]+CCC[[#This Row],[VALIDADE]]</f>
        <v>44614</v>
      </c>
      <c r="K143">
        <v>1</v>
      </c>
      <c r="L143" t="s">
        <v>5</v>
      </c>
      <c r="M143" t="str">
        <f>VLOOKUP(CCC[[#This Row],[NOME]],'CADASTRO'!A:K,6,0)</f>
        <v>DESLIGADO</v>
      </c>
    </row>
    <row r="144" spans="1:14">
      <c r="A144" t="s">
        <v>516</v>
      </c>
      <c r="B144" t="s">
        <v>517</v>
      </c>
      <c r="C144" t="s">
        <v>381</v>
      </c>
      <c r="D144" t="s">
        <v>569</v>
      </c>
      <c r="E144" t="s">
        <v>231</v>
      </c>
      <c r="F144" t="str">
        <f>VLOOKUP(CCC[[#This Row],[NOME]],'CADASTRO'!A:K,5,0)</f>
        <v>OPERADOR INDUSTRIAL I</v>
      </c>
      <c r="G144" s="8">
        <v>44972</v>
      </c>
      <c r="H144" s="38">
        <v>365</v>
      </c>
      <c r="I1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IF(G493="01/01/1900",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CCC[[#This Row],[TREINADO EM]]+CCC[[#This Row],[VALIDADE]]</f>
        <v>45337</v>
      </c>
      <c r="K144">
        <v>1</v>
      </c>
      <c r="L144" t="s">
        <v>3</v>
      </c>
      <c r="M144" t="str">
        <f>VLOOKUP(CCC[[#This Row],[NOME]],'CADASTRO'!A:K,6,0)</f>
        <v>DESLIGADO</v>
      </c>
    </row>
    <row r="145" spans="1:14">
      <c r="A145" t="s">
        <v>516</v>
      </c>
      <c r="B145" t="s">
        <v>517</v>
      </c>
      <c r="C145" t="s">
        <v>381</v>
      </c>
      <c r="D145" t="s">
        <v>569</v>
      </c>
      <c r="E145" t="s">
        <v>359</v>
      </c>
      <c r="F145" t="str">
        <f>VLOOKUP(CCC[[#This Row],[NOME]],'CADASTRO'!A:K,5,0)</f>
        <v>CLASSIFICADOR TECNICO CAFE JR</v>
      </c>
      <c r="G145" s="8">
        <v>45091</v>
      </c>
      <c r="H145" s="38">
        <v>365</v>
      </c>
      <c r="I1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IF(G494="01/01/1900",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CCC[[#This Row],[TREINADO EM]]+CCC[[#This Row],[VALIDADE]]</f>
        <v>45456</v>
      </c>
      <c r="K145">
        <v>1</v>
      </c>
      <c r="L145" t="s">
        <v>5</v>
      </c>
      <c r="M145" t="str">
        <f>VLOOKUP(CCC[[#This Row],[NOME]],'CADASTRO'!A:K,6,0)</f>
        <v>ATIVO</v>
      </c>
    </row>
    <row r="146" spans="1:14">
      <c r="A146" t="s">
        <v>516</v>
      </c>
      <c r="B146" t="s">
        <v>517</v>
      </c>
      <c r="C146" t="s">
        <v>381</v>
      </c>
      <c r="D146" t="s">
        <v>569</v>
      </c>
      <c r="E146" t="s">
        <v>359</v>
      </c>
      <c r="F146" t="str">
        <f>VLOOKUP(CCC[[#This Row],[NOME]],'CADASTRO'!A:K,5,0)</f>
        <v>CLASSIFICADOR TECNICO CAFE JR</v>
      </c>
      <c r="G146" s="8">
        <v>45329</v>
      </c>
      <c r="H146" s="38">
        <v>365</v>
      </c>
      <c r="I1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IF(G495="01/01/1900",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CCC[[#This Row],[TREINADO EM]]+CCC[[#This Row],[VALIDADE]]</f>
        <v>45694</v>
      </c>
      <c r="K146">
        <v>1</v>
      </c>
      <c r="L146" t="s">
        <v>5</v>
      </c>
      <c r="M146" t="str">
        <f>VLOOKUP(CCC[[#This Row],[NOME]],'CADASTRO'!A:K,6,0)</f>
        <v>ATIVO</v>
      </c>
    </row>
    <row r="147" spans="1:14">
      <c r="A147" t="s">
        <v>516</v>
      </c>
      <c r="B147" t="s">
        <v>517</v>
      </c>
      <c r="C147" t="s">
        <v>76</v>
      </c>
      <c r="D147" t="s">
        <v>569</v>
      </c>
      <c r="E147" t="s">
        <v>359</v>
      </c>
      <c r="F147" t="str">
        <f>VLOOKUP(CCC[[#This Row],[NOME]],'CADASTRO'!A:K,5,0)</f>
        <v>CLASSIFICADOR TECNICO CAFE JR</v>
      </c>
      <c r="G147" s="8">
        <v>45645</v>
      </c>
      <c r="H147" s="38">
        <v>365</v>
      </c>
      <c r="I1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IF(G496="01/01/1900",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CCC[[#This Row],[TREINADO EM]]+CCC[[#This Row],[VALIDADE]]</f>
        <v>46010</v>
      </c>
      <c r="K147">
        <v>1</v>
      </c>
      <c r="L147" t="s">
        <v>5</v>
      </c>
      <c r="M147" t="str">
        <f>VLOOKUP(CCC[[#This Row],[NOME]],'CADASTRO'!A:K,6,0)</f>
        <v>ATIVO</v>
      </c>
    </row>
    <row r="148" spans="1:14">
      <c r="A148" t="s">
        <v>516</v>
      </c>
      <c r="B148" t="s">
        <v>517</v>
      </c>
      <c r="C148" t="s">
        <v>391</v>
      </c>
      <c r="D148" t="s">
        <v>569</v>
      </c>
      <c r="E148" t="s">
        <v>359</v>
      </c>
      <c r="F148" t="str">
        <f>VLOOKUP(CCC[[#This Row],[NOME]],'CADASTRO'!A:K,5,0)</f>
        <v>CLASSIFICADOR TECNICO CAFE JR</v>
      </c>
      <c r="G148" s="8">
        <v>46006</v>
      </c>
      <c r="H148" s="38">
        <v>365</v>
      </c>
      <c r="I1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IF(G497="01/01/1900",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CCC[[#This Row],[TREINADO EM]]+CCC[[#This Row],[VALIDADE]]</f>
        <v>46371</v>
      </c>
      <c r="K148">
        <v>1</v>
      </c>
      <c r="L148" t="s">
        <v>3</v>
      </c>
      <c r="M148" t="str">
        <f>VLOOKUP(CCC[[#This Row],[NOME]],'CADASTRO'!A:K,6,0)</f>
        <v>ATIVO</v>
      </c>
      <c r="N148" s="63" t="s">
        <v>575</v>
      </c>
    </row>
    <row r="149" spans="1:14">
      <c r="A149" t="s">
        <v>516</v>
      </c>
      <c r="B149" t="s">
        <v>517</v>
      </c>
      <c r="C149" t="s">
        <v>391</v>
      </c>
      <c r="D149" t="s">
        <v>569</v>
      </c>
      <c r="E149" s="11" t="s">
        <v>456</v>
      </c>
      <c r="F149" t="str">
        <f>VLOOKUP(CCC[[#This Row],[NOME]],'CADASTRO'!A:K,5,0)</f>
        <v>OPERADOR INDUSTRIAL I</v>
      </c>
      <c r="G149" s="8">
        <v>46217</v>
      </c>
      <c r="H149" s="38">
        <v>365</v>
      </c>
      <c r="I1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IF(G498="01/01/1900", "SEM REGISTRO",
                        IF((G149+H149)&gt;TODAY(), "NO PRAZO", "VENCIDO"
                        )
                    )
                )
            )
        )
    ),"N.A.")</f>
        <v>NO PRAZO</v>
      </c>
      <c r="J149" s="14">
        <f>CCC[[#This Row],[TREINADO EM]]+CCC[[#This Row],[VALIDADE]]</f>
        <v>46582</v>
      </c>
      <c r="K149">
        <v>1</v>
      </c>
      <c r="L149" t="s">
        <v>3</v>
      </c>
      <c r="M149" t="str">
        <f>VLOOKUP(CCC[[#This Row],[NOME]],'CADASTRO'!A:K,6,0)</f>
        <v>ATIVO</v>
      </c>
      <c r="N149" s="63" t="s">
        <v>578</v>
      </c>
    </row>
    <row r="150" spans="1:14">
      <c r="A150" t="s">
        <v>516</v>
      </c>
      <c r="B150" t="s">
        <v>517</v>
      </c>
      <c r="C150" t="s">
        <v>76</v>
      </c>
      <c r="D150" t="s">
        <v>569</v>
      </c>
      <c r="E150" t="s">
        <v>360</v>
      </c>
      <c r="F150" t="str">
        <f>VLOOKUP(CCC[[#This Row],[NOME]],'CADASTRO'!A:K,5,0)</f>
        <v>OPERADOR LOGISTICO II</v>
      </c>
      <c r="G150" s="8">
        <v>44249</v>
      </c>
      <c r="H150" s="38">
        <v>365</v>
      </c>
      <c r="I1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IF(G499="01/01/1900",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CCC[[#This Row],[TREINADO EM]]+CCC[[#This Row],[VALIDADE]]</f>
        <v>44614</v>
      </c>
      <c r="K150">
        <v>1</v>
      </c>
      <c r="L150" t="s">
        <v>5</v>
      </c>
      <c r="M150" t="str">
        <f>VLOOKUP(CCC[[#This Row],[NOME]],'CADASTRO'!A:K,6,0)</f>
        <v>ATIVO</v>
      </c>
    </row>
    <row r="151" spans="1:14">
      <c r="A151" t="s">
        <v>516</v>
      </c>
      <c r="B151" t="s">
        <v>517</v>
      </c>
      <c r="C151" t="s">
        <v>381</v>
      </c>
      <c r="D151" t="s">
        <v>569</v>
      </c>
      <c r="E151" t="s">
        <v>360</v>
      </c>
      <c r="F151" t="str">
        <f>VLOOKUP(CCC[[#This Row],[NOME]],'CADASTRO'!A:K,5,0)</f>
        <v>OPERADOR LOGISTICO II</v>
      </c>
      <c r="G151" s="8">
        <v>44928</v>
      </c>
      <c r="H151" s="38">
        <v>365</v>
      </c>
      <c r="I1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IF(G500="01/01/1900",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CCC[[#This Row],[TREINADO EM]]+CCC[[#This Row],[VALIDADE]]</f>
        <v>45293</v>
      </c>
      <c r="K151">
        <v>1</v>
      </c>
      <c r="L151" t="s">
        <v>5</v>
      </c>
      <c r="M151" t="str">
        <f>VLOOKUP(CCC[[#This Row],[NOME]],'CADASTRO'!A:K,6,0)</f>
        <v>ATIVO</v>
      </c>
    </row>
    <row r="152" spans="1:14">
      <c r="A152" t="s">
        <v>516</v>
      </c>
      <c r="B152" t="s">
        <v>517</v>
      </c>
      <c r="C152" t="s">
        <v>381</v>
      </c>
      <c r="D152" t="s">
        <v>569</v>
      </c>
      <c r="E152" t="s">
        <v>360</v>
      </c>
      <c r="F152" t="str">
        <f>VLOOKUP(CCC[[#This Row],[NOME]],'CADASTRO'!A:K,5,0)</f>
        <v>OPERADOR LOGISTICO II</v>
      </c>
      <c r="G152" s="8">
        <v>45278</v>
      </c>
      <c r="H152" s="38">
        <v>365</v>
      </c>
      <c r="I1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IF(G501="01/01/1900",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CCC[[#This Row],[TREINADO EM]]+CCC[[#This Row],[VALIDADE]]</f>
        <v>45643</v>
      </c>
      <c r="K152">
        <v>1</v>
      </c>
      <c r="L152" t="s">
        <v>5</v>
      </c>
      <c r="M152" t="str">
        <f>VLOOKUP(CCC[[#This Row],[NOME]],'CADASTRO'!A:K,6,0)</f>
        <v>ATIVO</v>
      </c>
    </row>
    <row r="153" spans="1:14">
      <c r="A153" t="s">
        <v>516</v>
      </c>
      <c r="B153" t="s">
        <v>517</v>
      </c>
      <c r="C153" t="s">
        <v>76</v>
      </c>
      <c r="D153" t="s">
        <v>569</v>
      </c>
      <c r="E153" t="s">
        <v>360</v>
      </c>
      <c r="F153" t="str">
        <f>VLOOKUP(CCC[[#This Row],[NOME]],'CADASTRO'!A:K,5,0)</f>
        <v>OPERADOR LOGISTICO II</v>
      </c>
      <c r="G153" s="8">
        <v>45645</v>
      </c>
      <c r="H153" s="38">
        <v>365</v>
      </c>
      <c r="I1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IF(G502="01/01/1900",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CCC[[#This Row],[TREINADO EM]]+CCC[[#This Row],[VALIDADE]]</f>
        <v>46010</v>
      </c>
      <c r="K153">
        <v>1</v>
      </c>
      <c r="L153" t="s">
        <v>5</v>
      </c>
      <c r="M153" t="str">
        <f>VLOOKUP(CCC[[#This Row],[NOME]],'CADASTRO'!A:K,6,0)</f>
        <v>ATIVO</v>
      </c>
    </row>
    <row r="154" spans="1:14">
      <c r="A154" t="s">
        <v>516</v>
      </c>
      <c r="B154" t="s">
        <v>517</v>
      </c>
      <c r="C154" t="s">
        <v>391</v>
      </c>
      <c r="D154" t="s">
        <v>569</v>
      </c>
      <c r="E154" t="s">
        <v>360</v>
      </c>
      <c r="F154" t="str">
        <f>VLOOKUP(CCC[[#This Row],[NOME]],'CADASTRO'!A:K,5,0)</f>
        <v>OPERADOR LOGISTICO II</v>
      </c>
      <c r="G154" s="8">
        <v>46009</v>
      </c>
      <c r="H154" s="38">
        <v>365</v>
      </c>
      <c r="I1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IF(G503="01/01/1900", "SEM REGISTRO",
                        IF((G154+H154)&gt;TODAY(), "NO PRAZO", "VENCIDO"
                        )
                    )
                )
            )
        )
    ),"N.A.")</f>
        <v>NO PRAZO</v>
      </c>
      <c r="J154" s="14">
        <f>CCC[[#This Row],[TREINADO EM]]+CCC[[#This Row],[VALIDADE]]</f>
        <v>46374</v>
      </c>
      <c r="K154">
        <v>1</v>
      </c>
      <c r="L154" t="s">
        <v>3</v>
      </c>
      <c r="M154" t="str">
        <f>VLOOKUP(CCC[[#This Row],[NOME]],'CADASTRO'!A:K,6,0)</f>
        <v>ATIVO</v>
      </c>
      <c r="N154" s="69"/>
    </row>
    <row r="155" spans="1:14">
      <c r="A155" t="s">
        <v>516</v>
      </c>
      <c r="B155" t="s">
        <v>517</v>
      </c>
      <c r="C155" t="s">
        <v>391</v>
      </c>
      <c r="D155" t="s">
        <v>569</v>
      </c>
      <c r="E155" t="s">
        <v>232</v>
      </c>
      <c r="F155" t="str">
        <f>VLOOKUP(CCC[[#This Row],[NOME]],'CADASTRO'!A:K,5,0)</f>
        <v>AUXILIAR INDUSTRIAL</v>
      </c>
      <c r="G155" s="8">
        <v>45901</v>
      </c>
      <c r="H155" s="38">
        <v>365</v>
      </c>
      <c r="I1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IF(G504="01/01/1900",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CCC[[#This Row],[TREINADO EM]]+CCC[[#This Row],[VALIDADE]]</f>
        <v>46266</v>
      </c>
      <c r="K155">
        <v>1</v>
      </c>
      <c r="L155" t="s">
        <v>5</v>
      </c>
      <c r="M155" t="str">
        <f>VLOOKUP(CCC[[#This Row],[NOME]],'CADASTRO'!A:K,6,0)</f>
        <v>DESLIGADO</v>
      </c>
    </row>
    <row r="156" spans="1:14">
      <c r="A156" t="s">
        <v>516</v>
      </c>
      <c r="B156" t="s">
        <v>517</v>
      </c>
      <c r="C156" t="s">
        <v>381</v>
      </c>
      <c r="D156" t="s">
        <v>569</v>
      </c>
      <c r="E156" t="s">
        <v>233</v>
      </c>
      <c r="F156" t="str">
        <f>VLOOKUP(CCC[[#This Row],[NOME]],'CADASTRO'!A:K,5,0)</f>
        <v>OPERADOR INDUSTRIAL II</v>
      </c>
      <c r="G156" s="8">
        <v>45028</v>
      </c>
      <c r="H156" s="38">
        <v>365</v>
      </c>
      <c r="I1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IF(G505="01/01/1900",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CCC[[#This Row],[TREINADO EM]]+CCC[[#This Row],[VALIDADE]]</f>
        <v>45393</v>
      </c>
      <c r="K156">
        <v>1</v>
      </c>
      <c r="L156" t="s">
        <v>5</v>
      </c>
      <c r="M156" t="str">
        <f>VLOOKUP(CCC[[#This Row],[NOME]],'CADASTRO'!A:K,6,0)</f>
        <v>DESLIGADO</v>
      </c>
    </row>
    <row r="157" spans="1:14">
      <c r="A157" t="s">
        <v>516</v>
      </c>
      <c r="B157" t="s">
        <v>517</v>
      </c>
      <c r="C157" t="s">
        <v>381</v>
      </c>
      <c r="D157" t="s">
        <v>569</v>
      </c>
      <c r="E157" s="1" t="s">
        <v>233</v>
      </c>
      <c r="F157" t="str">
        <f>VLOOKUP(CCC[[#This Row],[NOME]],'CADASTRO'!A:K,5,0)</f>
        <v>OPERADOR INDUSTRIAL II</v>
      </c>
      <c r="G157" s="8">
        <v>45343</v>
      </c>
      <c r="H157" s="38">
        <v>365</v>
      </c>
      <c r="I1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IF(G506="01/01/1900", "SEM REGISTRO",
                        IF((G157+H157)&gt;TODAY(), "NO PRAZO", "VENCIDO"
                        )
                    )
                )
            )
        )
    ),"N.A.")</f>
        <v>N.A.</v>
      </c>
      <c r="J157" s="14">
        <f>CCC[[#This Row],[TREINADO EM]]+CCC[[#This Row],[VALIDADE]]</f>
        <v>45708</v>
      </c>
      <c r="K157">
        <v>1</v>
      </c>
      <c r="L157" t="s">
        <v>3</v>
      </c>
      <c r="M157" t="str">
        <f>VLOOKUP(CCC[[#This Row],[NOME]],'CADASTRO'!A:K,6,0)</f>
        <v>DESLIGADO</v>
      </c>
    </row>
    <row r="158" spans="1:14">
      <c r="A158" t="s">
        <v>516</v>
      </c>
      <c r="B158" t="s">
        <v>517</v>
      </c>
      <c r="C158" t="s">
        <v>381</v>
      </c>
      <c r="D158" t="s">
        <v>569</v>
      </c>
      <c r="E158" t="s">
        <v>234</v>
      </c>
      <c r="F158" t="str">
        <f>VLOOKUP(CCC[[#This Row],[NOME]],'CADASTRO'!A:K,5,0)</f>
        <v>ANALISTA CONTROLE QUALIDADE JR</v>
      </c>
      <c r="G158" s="8">
        <v>44972</v>
      </c>
      <c r="H158" s="38">
        <v>365</v>
      </c>
      <c r="I1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IF(G507="01/01/1900",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CCC[[#This Row],[TREINADO EM]]+CCC[[#This Row],[VALIDADE]]</f>
        <v>45337</v>
      </c>
      <c r="K158">
        <v>1</v>
      </c>
      <c r="L158" t="s">
        <v>5</v>
      </c>
      <c r="M158" t="str">
        <f>VLOOKUP(CCC[[#This Row],[NOME]],'CADASTRO'!A:K,6,0)</f>
        <v>DESLIGADO</v>
      </c>
    </row>
    <row r="159" spans="1:14">
      <c r="A159" t="s">
        <v>516</v>
      </c>
      <c r="B159" t="s">
        <v>517</v>
      </c>
      <c r="C159" t="s">
        <v>381</v>
      </c>
      <c r="D159" t="s">
        <v>569</v>
      </c>
      <c r="E159" t="s">
        <v>234</v>
      </c>
      <c r="F159" t="str">
        <f>VLOOKUP(CCC[[#This Row],[NOME]],'CADASTRO'!A:K,5,0)</f>
        <v>ANALISTA CONTROLE QUALIDADE JR</v>
      </c>
      <c r="G159" s="8">
        <v>45278</v>
      </c>
      <c r="H159" s="38">
        <v>365</v>
      </c>
      <c r="I1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IF(G508="01/01/1900",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CCC[[#This Row],[TREINADO EM]]+CCC[[#This Row],[VALIDADE]]</f>
        <v>45643</v>
      </c>
      <c r="K159">
        <v>1</v>
      </c>
      <c r="L159" t="s">
        <v>3</v>
      </c>
      <c r="M159" t="str">
        <f>VLOOKUP(CCC[[#This Row],[NOME]],'CADASTRO'!A:K,6,0)</f>
        <v>DESLIGADO</v>
      </c>
    </row>
    <row r="160" spans="1:14">
      <c r="A160" t="s">
        <v>516</v>
      </c>
      <c r="B160" t="s">
        <v>517</v>
      </c>
      <c r="C160" t="s">
        <v>381</v>
      </c>
      <c r="D160" t="s">
        <v>569</v>
      </c>
      <c r="E160" t="s">
        <v>235</v>
      </c>
      <c r="F160" t="str">
        <f>VLOOKUP(CCC[[#This Row],[NOME]],'CADASTRO'!A:K,5,0)</f>
        <v>AUXILIAR INDUSTRIAL</v>
      </c>
      <c r="G160" s="8">
        <v>45329</v>
      </c>
      <c r="H160" s="38">
        <v>365</v>
      </c>
      <c r="I1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IF(G509="01/01/1900",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CCC[[#This Row],[TREINADO EM]]+CCC[[#This Row],[VALIDADE]]</f>
        <v>45694</v>
      </c>
      <c r="K160">
        <v>1</v>
      </c>
      <c r="L160" t="s">
        <v>5</v>
      </c>
      <c r="M160" t="str">
        <f>VLOOKUP(CCC[[#This Row],[NOME]],'CADASTRO'!A:K,6,0)</f>
        <v>DESLIGADO</v>
      </c>
    </row>
    <row r="161" spans="1:14">
      <c r="A161" t="s">
        <v>516</v>
      </c>
      <c r="B161" t="s">
        <v>517</v>
      </c>
      <c r="C161" t="s">
        <v>102</v>
      </c>
      <c r="D161" t="s">
        <v>569</v>
      </c>
      <c r="E161" t="s">
        <v>235</v>
      </c>
      <c r="F161" t="str">
        <f>VLOOKUP(CCC[[#This Row],[NOME]],'CADASTRO'!A:K,5,0)</f>
        <v>AUXILIAR INDUSTRIAL</v>
      </c>
      <c r="G161" s="8">
        <v>45546</v>
      </c>
      <c r="H161" s="38">
        <v>365</v>
      </c>
      <c r="I1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IF(G510="01/01/1900",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CCC[[#This Row],[TREINADO EM]]+CCC[[#This Row],[VALIDADE]]</f>
        <v>45911</v>
      </c>
      <c r="K161">
        <v>1</v>
      </c>
      <c r="L161" t="s">
        <v>5</v>
      </c>
      <c r="M161" t="str">
        <f>VLOOKUP(CCC[[#This Row],[NOME]],'CADASTRO'!A:K,6,0)</f>
        <v>DESLIGADO</v>
      </c>
    </row>
    <row r="162" spans="1:14">
      <c r="A162" t="s">
        <v>516</v>
      </c>
      <c r="B162" t="s">
        <v>517</v>
      </c>
      <c r="C162" t="s">
        <v>76</v>
      </c>
      <c r="D162" t="s">
        <v>569</v>
      </c>
      <c r="E162" t="s">
        <v>235</v>
      </c>
      <c r="F162" t="str">
        <f>VLOOKUP(CCC[[#This Row],[NOME]],'CADASTRO'!A:K,5,0)</f>
        <v>AUXILIAR INDUSTRIAL</v>
      </c>
      <c r="G162" s="8">
        <v>45645</v>
      </c>
      <c r="H162" s="38">
        <v>365</v>
      </c>
      <c r="I1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IF(G511="01/01/1900",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CCC[[#This Row],[TREINADO EM]]+CCC[[#This Row],[VALIDADE]]</f>
        <v>46010</v>
      </c>
      <c r="K162">
        <v>1</v>
      </c>
      <c r="L162" t="s">
        <v>3</v>
      </c>
      <c r="M162" t="str">
        <f>VLOOKUP(CCC[[#This Row],[NOME]],'CADASTRO'!A:K,6,0)</f>
        <v>DESLIGADO</v>
      </c>
    </row>
    <row r="163" spans="1:14">
      <c r="A163" t="s">
        <v>516</v>
      </c>
      <c r="B163" t="s">
        <v>517</v>
      </c>
      <c r="C163" t="s">
        <v>381</v>
      </c>
      <c r="D163" t="s">
        <v>569</v>
      </c>
      <c r="E163" t="s">
        <v>483</v>
      </c>
      <c r="F163" t="str">
        <f>VLOOKUP(CCC[[#This Row],[NOME]],'CADASTRO'!A:K,5,0)</f>
        <v>LIDER OPERACOES</v>
      </c>
      <c r="G163" s="8">
        <v>45063</v>
      </c>
      <c r="H163" s="38">
        <v>365</v>
      </c>
      <c r="I1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IF(G512="01/01/1900",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CCC[[#This Row],[TREINADO EM]]+CCC[[#This Row],[VALIDADE]]</f>
        <v>45428</v>
      </c>
      <c r="K163">
        <v>1</v>
      </c>
      <c r="L163" t="s">
        <v>5</v>
      </c>
      <c r="M163" t="str">
        <f>VLOOKUP(CCC[[#This Row],[NOME]],'CADASTRO'!A:K,6,0)</f>
        <v>TRANSFERIDO</v>
      </c>
    </row>
    <row r="164" spans="1:14">
      <c r="A164" t="s">
        <v>516</v>
      </c>
      <c r="B164" t="s">
        <v>517</v>
      </c>
      <c r="C164" t="s">
        <v>381</v>
      </c>
      <c r="D164" t="s">
        <v>569</v>
      </c>
      <c r="E164" t="s">
        <v>483</v>
      </c>
      <c r="F164" t="str">
        <f>VLOOKUP(CCC[[#This Row],[NOME]],'CADASTRO'!A:K,5,0)</f>
        <v>LIDER OPERACOES</v>
      </c>
      <c r="G164" s="8">
        <v>45278</v>
      </c>
      <c r="H164" s="38">
        <v>365</v>
      </c>
      <c r="I1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IF(G513="01/01/1900",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CCC[[#This Row],[TREINADO EM]]+CCC[[#This Row],[VALIDADE]]</f>
        <v>45643</v>
      </c>
      <c r="K164">
        <v>1</v>
      </c>
      <c r="L164" t="s">
        <v>3</v>
      </c>
      <c r="M164" t="str">
        <f>VLOOKUP(CCC[[#This Row],[NOME]],'CADASTRO'!A:K,6,0)</f>
        <v>TRANSFERIDO</v>
      </c>
    </row>
    <row r="165" spans="1:14">
      <c r="A165" t="s">
        <v>516</v>
      </c>
      <c r="B165" t="s">
        <v>517</v>
      </c>
      <c r="C165" t="s">
        <v>391</v>
      </c>
      <c r="D165" t="s">
        <v>569</v>
      </c>
      <c r="E165" s="11" t="s">
        <v>457</v>
      </c>
      <c r="F165" t="str">
        <f>VLOOKUP(CCC[[#This Row],[NOME]],'CADASTRO'!A:K,5,0)</f>
        <v>AUXILIAR DE CARGA E DESCARGA</v>
      </c>
      <c r="G165" s="8">
        <v>46189</v>
      </c>
      <c r="H165" s="38">
        <v>365</v>
      </c>
      <c r="I1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IF(G514="01/01/1900", "SEM REGISTRO",
                        IF((G165+H165)&gt;TODAY(), "NO PRAZO", "VENCIDO"
                        )
                    )
                )
            )
        )
    ),"N.A.")</f>
        <v>NO PRAZO</v>
      </c>
      <c r="J165" s="14">
        <f>CCC[[#This Row],[TREINADO EM]]+CCC[[#This Row],[VALIDADE]]</f>
        <v>46554</v>
      </c>
      <c r="K165">
        <v>1</v>
      </c>
      <c r="L165" t="s">
        <v>3</v>
      </c>
      <c r="M165" t="str">
        <f>VLOOKUP(CCC[[#This Row],[NOME]],'CADASTRO'!A:K,6,0)</f>
        <v>ATIVO</v>
      </c>
      <c r="N165" s="63" t="s">
        <v>579</v>
      </c>
    </row>
    <row r="166" spans="1:14">
      <c r="A166" t="s">
        <v>516</v>
      </c>
      <c r="B166" t="s">
        <v>517</v>
      </c>
      <c r="C166" t="s">
        <v>381</v>
      </c>
      <c r="D166" t="s">
        <v>569</v>
      </c>
      <c r="E166" t="s">
        <v>361</v>
      </c>
      <c r="F166" t="str">
        <f>VLOOKUP(CCC[[#This Row],[NOME]],'CADASTRO'!A:K,5,0)</f>
        <v>TECNICO MECANICO II</v>
      </c>
      <c r="G166" s="8">
        <v>45091</v>
      </c>
      <c r="H166" s="38">
        <v>365</v>
      </c>
      <c r="I1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IF(G515="01/01/1900",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CCC[[#This Row],[TREINADO EM]]+CCC[[#This Row],[VALIDADE]]</f>
        <v>45456</v>
      </c>
      <c r="K166">
        <v>1</v>
      </c>
      <c r="L166" t="s">
        <v>5</v>
      </c>
      <c r="M166" t="str">
        <f>VLOOKUP(CCC[[#This Row],[NOME]],'CADASTRO'!A:K,6,0)</f>
        <v>ATIVO</v>
      </c>
    </row>
    <row r="167" spans="1:14">
      <c r="A167" t="s">
        <v>516</v>
      </c>
      <c r="B167" t="s">
        <v>517</v>
      </c>
      <c r="C167" t="s">
        <v>76</v>
      </c>
      <c r="D167" t="s">
        <v>569</v>
      </c>
      <c r="E167" t="s">
        <v>361</v>
      </c>
      <c r="F167" t="str">
        <f>VLOOKUP(CCC[[#This Row],[NOME]],'CADASTRO'!A:K,5,0)</f>
        <v>TECNICO MECANICO II</v>
      </c>
      <c r="G167" s="8">
        <v>45278</v>
      </c>
      <c r="H167" s="38">
        <v>365</v>
      </c>
      <c r="I1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IF(G516="01/01/1900",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CCC[[#This Row],[TREINADO EM]]+CCC[[#This Row],[VALIDADE]]</f>
        <v>45643</v>
      </c>
      <c r="K167">
        <v>1</v>
      </c>
      <c r="L167" t="s">
        <v>5</v>
      </c>
      <c r="M167" t="str">
        <f>VLOOKUP(CCC[[#This Row],[NOME]],'CADASTRO'!A:K,6,0)</f>
        <v>ATIVO</v>
      </c>
    </row>
    <row r="168" spans="1:14">
      <c r="A168" t="s">
        <v>516</v>
      </c>
      <c r="B168" t="s">
        <v>517</v>
      </c>
      <c r="C168" t="s">
        <v>102</v>
      </c>
      <c r="D168" t="s">
        <v>569</v>
      </c>
      <c r="E168" t="s">
        <v>361</v>
      </c>
      <c r="F168" t="str">
        <f>VLOOKUP(CCC[[#This Row],[NOME]],'CADASTRO'!A:K,5,0)</f>
        <v>TECNICO MECANICO II</v>
      </c>
      <c r="G168" s="8">
        <v>45371</v>
      </c>
      <c r="H168" s="38">
        <v>365</v>
      </c>
      <c r="I1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IF(G517="01/01/1900",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CCC[[#This Row],[TREINADO EM]]+CCC[[#This Row],[VALIDADE]]</f>
        <v>45736</v>
      </c>
      <c r="K168">
        <v>1</v>
      </c>
      <c r="L168" t="s">
        <v>5</v>
      </c>
      <c r="M168" t="str">
        <f>VLOOKUP(CCC[[#This Row],[NOME]],'CADASTRO'!A:K,6,0)</f>
        <v>ATIVO</v>
      </c>
    </row>
    <row r="169" spans="1:14">
      <c r="A169" t="s">
        <v>516</v>
      </c>
      <c r="B169" t="s">
        <v>517</v>
      </c>
      <c r="C169" t="s">
        <v>76</v>
      </c>
      <c r="D169" t="s">
        <v>569</v>
      </c>
      <c r="E169" t="s">
        <v>361</v>
      </c>
      <c r="F169" t="str">
        <f>VLOOKUP(CCC[[#This Row],[NOME]],'CADASTRO'!A:K,5,0)</f>
        <v>TECNICO MECANICO II</v>
      </c>
      <c r="G169" s="8">
        <v>45645</v>
      </c>
      <c r="H169" s="38">
        <v>365</v>
      </c>
      <c r="I1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IF(G518="01/01/1900",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CCC[[#This Row],[TREINADO EM]]+CCC[[#This Row],[VALIDADE]]</f>
        <v>46010</v>
      </c>
      <c r="K169">
        <v>1</v>
      </c>
      <c r="L169" t="s">
        <v>5</v>
      </c>
      <c r="M169" t="str">
        <f>VLOOKUP(CCC[[#This Row],[NOME]],'CADASTRO'!A:K,6,0)</f>
        <v>ATIVO</v>
      </c>
    </row>
    <row r="170" spans="1:14">
      <c r="A170" t="s">
        <v>516</v>
      </c>
      <c r="B170" t="s">
        <v>517</v>
      </c>
      <c r="C170" t="s">
        <v>391</v>
      </c>
      <c r="D170" t="s">
        <v>569</v>
      </c>
      <c r="E170" t="s">
        <v>361</v>
      </c>
      <c r="F170" t="str">
        <f>VLOOKUP(CCC[[#This Row],[NOME]],'CADASTRO'!A:K,5,0)</f>
        <v>TECNICO MECANICO II</v>
      </c>
      <c r="G170" s="8">
        <v>46211.509803240697</v>
      </c>
      <c r="H170" s="38">
        <v>183</v>
      </c>
      <c r="I1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IF(G519="01/01/1900",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CCC[[#This Row],[TREINADO EM]]+CCC[[#This Row],[VALIDADE]]</f>
        <v>46394.509803240697</v>
      </c>
      <c r="K170">
        <v>1</v>
      </c>
      <c r="L170" t="s">
        <v>5</v>
      </c>
      <c r="M170" t="str">
        <f>VLOOKUP(CCC[[#This Row],[NOME]],'CADASTRO'!A:K,6,0)</f>
        <v>ATIVO</v>
      </c>
      <c r="N170" s="63"/>
    </row>
    <row r="171" spans="1:14">
      <c r="A171" t="s">
        <v>516</v>
      </c>
      <c r="B171" t="s">
        <v>517</v>
      </c>
      <c r="C171" t="s">
        <v>381</v>
      </c>
      <c r="D171" t="s">
        <v>569</v>
      </c>
      <c r="E171" t="s">
        <v>361</v>
      </c>
      <c r="F171" t="str">
        <f>VLOOKUP(CCC[[#This Row],[NOME]],'CADASTRO'!A:K,5,0)</f>
        <v>TECNICO MECANICO II</v>
      </c>
      <c r="G171" s="8">
        <v>46294</v>
      </c>
      <c r="H171" s="38">
        <v>365</v>
      </c>
      <c r="I1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IF(G520="01/01/1900",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CCC[[#This Row],[TREINADO EM]]+CCC[[#This Row],[VALIDADE]]</f>
        <v>46659</v>
      </c>
      <c r="K171">
        <v>1</v>
      </c>
      <c r="L171" t="s">
        <v>3</v>
      </c>
      <c r="M171" t="str">
        <f>VLOOKUP(CCC[[#This Row],[NOME]],'CADASTRO'!A:K,6,0)</f>
        <v>ATIVO</v>
      </c>
    </row>
    <row r="172" spans="1:14">
      <c r="A172" t="s">
        <v>516</v>
      </c>
      <c r="B172" t="s">
        <v>517</v>
      </c>
      <c r="C172" t="s">
        <v>391</v>
      </c>
      <c r="D172" t="s">
        <v>569</v>
      </c>
      <c r="E172" s="10" t="s">
        <v>490</v>
      </c>
      <c r="F172" t="str">
        <f>VLOOKUP(CCC[[#This Row],[NOME]],'CADASTRO'!A:K,5,0)</f>
        <v>ESTAGIARIO</v>
      </c>
      <c r="G172" s="8">
        <v>46273</v>
      </c>
      <c r="H172" s="38">
        <v>365</v>
      </c>
      <c r="I1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IF(G521="01/01/1900",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CCC[[#This Row],[TREINADO EM]]+CCC[[#This Row],[VALIDADE]]</f>
        <v>46638</v>
      </c>
      <c r="K172">
        <v>1</v>
      </c>
      <c r="L172" t="s">
        <v>3</v>
      </c>
      <c r="M172" t="str">
        <f>VLOOKUP(CCC[[#This Row],[NOME]],'CADASTRO'!A:K,6,0)</f>
        <v>ATIVO</v>
      </c>
      <c r="N172" s="63" t="s">
        <v>580</v>
      </c>
    </row>
    <row r="173" spans="1:14">
      <c r="A173" t="s">
        <v>516</v>
      </c>
      <c r="B173" t="s">
        <v>517</v>
      </c>
      <c r="C173" t="s">
        <v>76</v>
      </c>
      <c r="D173" t="s">
        <v>569</v>
      </c>
      <c r="E173" t="s">
        <v>362</v>
      </c>
      <c r="F173" t="str">
        <f>VLOOKUP(CCC[[#This Row],[NOME]],'CADASTRO'!A:K,5,0)</f>
        <v>OPERADOR INDUSTRIAL III</v>
      </c>
      <c r="G173" s="8">
        <v>44249</v>
      </c>
      <c r="H173" s="38">
        <v>365</v>
      </c>
      <c r="I17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IF(G522="01/01/1900",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CCC[[#This Row],[TREINADO EM]]+CCC[[#This Row],[VALIDADE]]</f>
        <v>44614</v>
      </c>
      <c r="K173">
        <v>1</v>
      </c>
      <c r="L173" t="s">
        <v>5</v>
      </c>
      <c r="M173" t="str">
        <f>VLOOKUP(CCC[[#This Row],[NOME]],'CADASTRO'!A:K,6,0)</f>
        <v>ATIVO</v>
      </c>
    </row>
    <row r="174" spans="1:14">
      <c r="A174" t="s">
        <v>516</v>
      </c>
      <c r="B174" t="s">
        <v>517</v>
      </c>
      <c r="C174" t="s">
        <v>381</v>
      </c>
      <c r="D174" t="s">
        <v>569</v>
      </c>
      <c r="E174" t="s">
        <v>362</v>
      </c>
      <c r="F174" t="str">
        <f>VLOOKUP(CCC[[#This Row],[NOME]],'CADASTRO'!A:K,5,0)</f>
        <v>OPERADOR INDUSTRIAL III</v>
      </c>
      <c r="G174" s="8">
        <v>44928</v>
      </c>
      <c r="H174" s="38">
        <v>365</v>
      </c>
      <c r="I17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IF(G523="01/01/1900",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CCC[[#This Row],[TREINADO EM]]+CCC[[#This Row],[VALIDADE]]</f>
        <v>45293</v>
      </c>
      <c r="K174">
        <v>1</v>
      </c>
      <c r="L174" t="s">
        <v>5</v>
      </c>
      <c r="M174" t="str">
        <f>VLOOKUP(CCC[[#This Row],[NOME]],'CADASTRO'!A:K,6,0)</f>
        <v>ATIVO</v>
      </c>
    </row>
    <row r="175" spans="1:14">
      <c r="A175" t="s">
        <v>516</v>
      </c>
      <c r="B175" t="s">
        <v>517</v>
      </c>
      <c r="C175" t="s">
        <v>266</v>
      </c>
      <c r="D175" t="s">
        <v>569</v>
      </c>
      <c r="E175" t="s">
        <v>362</v>
      </c>
      <c r="F175" t="str">
        <f>VLOOKUP(CCC[[#This Row],[NOME]],'CADASTRO'!A:K,5,0)</f>
        <v>OPERADOR INDUSTRIAL III</v>
      </c>
      <c r="G175" s="8">
        <v>45301</v>
      </c>
      <c r="H175" s="38">
        <v>365</v>
      </c>
      <c r="I1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IF(G524="01/01/1900",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CCC[[#This Row],[TREINADO EM]]+CCC[[#This Row],[VALIDADE]]</f>
        <v>45666</v>
      </c>
      <c r="K175">
        <v>1</v>
      </c>
      <c r="L175" t="s">
        <v>5</v>
      </c>
      <c r="M175" t="str">
        <f>VLOOKUP(CCC[[#This Row],[NOME]],'CADASTRO'!A:K,6,0)</f>
        <v>ATIVO</v>
      </c>
    </row>
    <row r="176" spans="1:14">
      <c r="A176" t="s">
        <v>516</v>
      </c>
      <c r="B176" t="s">
        <v>517</v>
      </c>
      <c r="C176" t="s">
        <v>76</v>
      </c>
      <c r="D176" t="s">
        <v>569</v>
      </c>
      <c r="E176" t="s">
        <v>362</v>
      </c>
      <c r="F176" t="str">
        <f>VLOOKUP(CCC[[#This Row],[NOME]],'CADASTRO'!A:K,5,0)</f>
        <v>OPERADOR INDUSTRIAL III</v>
      </c>
      <c r="G176" s="8">
        <v>45645</v>
      </c>
      <c r="H176" s="38">
        <v>365</v>
      </c>
      <c r="I17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IF(G525="01/01/1900",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CCC[[#This Row],[TREINADO EM]]+CCC[[#This Row],[VALIDADE]]</f>
        <v>46010</v>
      </c>
      <c r="K176">
        <v>1</v>
      </c>
      <c r="L176" t="s">
        <v>5</v>
      </c>
      <c r="M176" t="str">
        <f>VLOOKUP(CCC[[#This Row],[NOME]],'CADASTRO'!A:K,6,0)</f>
        <v>ATIVO</v>
      </c>
    </row>
    <row r="177" spans="1:14">
      <c r="A177" t="s">
        <v>516</v>
      </c>
      <c r="B177" t="s">
        <v>517</v>
      </c>
      <c r="C177" t="s">
        <v>391</v>
      </c>
      <c r="D177" t="s">
        <v>569</v>
      </c>
      <c r="E177" t="s">
        <v>362</v>
      </c>
      <c r="F177" t="str">
        <f>VLOOKUP(CCC[[#This Row],[NOME]],'CADASTRO'!A:K,5,0)</f>
        <v>OPERADOR INDUSTRIAL III</v>
      </c>
      <c r="G177" s="8">
        <v>46235.887824074074</v>
      </c>
      <c r="H177" s="38">
        <v>365</v>
      </c>
      <c r="I17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IF(G526="01/01/1900", "SEM REGISTRO",
                        IF((G177+H177)&gt;TODAY(), "NO PRAZO", "VENCIDO"
                        )
                    )
                )
            )
        )
    ),"N.A.")</f>
        <v>NO PRAZO</v>
      </c>
      <c r="J177" s="14">
        <f>CCC[[#This Row],[TREINADO EM]]+CCC[[#This Row],[VALIDADE]]</f>
        <v>46600.887824074074</v>
      </c>
      <c r="K177">
        <v>1</v>
      </c>
      <c r="L177" t="s">
        <v>3</v>
      </c>
      <c r="M177" t="str">
        <f>VLOOKUP(CCC[[#This Row],[NOME]],'CADASTRO'!A:K,6,0)</f>
        <v>ATIVO</v>
      </c>
      <c r="N177" s="63"/>
    </row>
    <row r="178" spans="1:14">
      <c r="A178" t="s">
        <v>516</v>
      </c>
      <c r="B178" t="s">
        <v>517</v>
      </c>
      <c r="C178" t="s">
        <v>76</v>
      </c>
      <c r="D178" t="s">
        <v>569</v>
      </c>
      <c r="E178" t="s">
        <v>363</v>
      </c>
      <c r="F178" t="str">
        <f>VLOOKUP(CCC[[#This Row],[NOME]],'CADASTRO'!A:K,5,0)</f>
        <v>OPERADOR INDUSTRIAL III</v>
      </c>
      <c r="G178" s="8">
        <v>44249</v>
      </c>
      <c r="H178" s="38">
        <v>365</v>
      </c>
      <c r="I17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IF(G527="01/01/1900",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CCC[[#This Row],[TREINADO EM]]+CCC[[#This Row],[VALIDADE]]</f>
        <v>44614</v>
      </c>
      <c r="K178">
        <v>1</v>
      </c>
      <c r="L178" t="s">
        <v>5</v>
      </c>
      <c r="M178" t="str">
        <f>VLOOKUP(CCC[[#This Row],[NOME]],'CADASTRO'!A:K,6,0)</f>
        <v>ATIVO</v>
      </c>
    </row>
    <row r="179" spans="1:14">
      <c r="A179" t="s">
        <v>516</v>
      </c>
      <c r="B179" t="s">
        <v>517</v>
      </c>
      <c r="C179" t="s">
        <v>381</v>
      </c>
      <c r="D179" t="s">
        <v>569</v>
      </c>
      <c r="E179" t="s">
        <v>363</v>
      </c>
      <c r="F179" t="str">
        <f>VLOOKUP(CCC[[#This Row],[NOME]],'CADASTRO'!A:K,5,0)</f>
        <v>OPERADOR INDUSTRIAL III</v>
      </c>
      <c r="G179" s="8">
        <v>44928</v>
      </c>
      <c r="H179" s="38">
        <v>365</v>
      </c>
      <c r="I17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IF(G528="01/01/1900",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CCC[[#This Row],[TREINADO EM]]+CCC[[#This Row],[VALIDADE]]</f>
        <v>45293</v>
      </c>
      <c r="K179">
        <v>1</v>
      </c>
      <c r="L179" t="s">
        <v>5</v>
      </c>
      <c r="M179" t="str">
        <f>VLOOKUP(CCC[[#This Row],[NOME]],'CADASTRO'!A:K,6,0)</f>
        <v>ATIVO</v>
      </c>
    </row>
    <row r="180" spans="1:14">
      <c r="A180" t="s">
        <v>516</v>
      </c>
      <c r="B180" t="s">
        <v>517</v>
      </c>
      <c r="C180" t="s">
        <v>76</v>
      </c>
      <c r="D180" t="s">
        <v>569</v>
      </c>
      <c r="E180" t="s">
        <v>363</v>
      </c>
      <c r="F180" t="str">
        <f>VLOOKUP(CCC[[#This Row],[NOME]],'CADASTRO'!A:K,5,0)</f>
        <v>OPERADOR INDUSTRIAL III</v>
      </c>
      <c r="G180" s="8">
        <v>45278</v>
      </c>
      <c r="H180" s="38">
        <v>365</v>
      </c>
      <c r="I18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IF(G529="01/01/1900",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CCC[[#This Row],[TREINADO EM]]+CCC[[#This Row],[VALIDADE]]</f>
        <v>45643</v>
      </c>
      <c r="K180">
        <v>1</v>
      </c>
      <c r="L180" t="s">
        <v>5</v>
      </c>
      <c r="M180" t="str">
        <f>VLOOKUP(CCC[[#This Row],[NOME]],'CADASTRO'!A:K,6,0)</f>
        <v>ATIVO</v>
      </c>
    </row>
    <row r="181" spans="1:14">
      <c r="A181" t="s">
        <v>516</v>
      </c>
      <c r="B181" t="s">
        <v>517</v>
      </c>
      <c r="C181" t="s">
        <v>76</v>
      </c>
      <c r="D181" t="s">
        <v>569</v>
      </c>
      <c r="E181" t="s">
        <v>363</v>
      </c>
      <c r="F181" t="str">
        <f>VLOOKUP(CCC[[#This Row],[NOME]],'CADASTRO'!A:K,5,0)</f>
        <v>OPERADOR INDUSTRIAL III</v>
      </c>
      <c r="G181" s="8">
        <v>45645</v>
      </c>
      <c r="H181" s="38">
        <v>365</v>
      </c>
      <c r="I18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IF(G530="01/01/1900",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CCC[[#This Row],[TREINADO EM]]+CCC[[#This Row],[VALIDADE]]</f>
        <v>46010</v>
      </c>
      <c r="K181">
        <v>1</v>
      </c>
      <c r="L181" t="s">
        <v>5</v>
      </c>
      <c r="M181" t="str">
        <f>VLOOKUP(CCC[[#This Row],[NOME]],'CADASTRO'!A:K,6,0)</f>
        <v>ATIVO</v>
      </c>
    </row>
    <row r="182" spans="1:14">
      <c r="A182" t="s">
        <v>516</v>
      </c>
      <c r="B182" t="s">
        <v>517</v>
      </c>
      <c r="C182" t="s">
        <v>391</v>
      </c>
      <c r="D182" t="s">
        <v>569</v>
      </c>
      <c r="E182" t="s">
        <v>363</v>
      </c>
      <c r="F182" t="str">
        <f>VLOOKUP(CCC[[#This Row],[NOME]],'CADASTRO'!A:K,5,0)</f>
        <v>OPERADOR INDUSTRIAL III</v>
      </c>
      <c r="G182" s="8">
        <v>46209.9518634259</v>
      </c>
      <c r="H182" s="38">
        <v>183</v>
      </c>
      <c r="I18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IF(G531="01/01/1900", "SEM REGISTRO",
                        IF((G182+H182)&gt;TODAY(), "NO PRAZO", "VENCIDO"
                        )
                    )
                )
            )
        )
    ),"N.A.")</f>
        <v>NO PRAZO</v>
      </c>
      <c r="J182" s="14">
        <f>CCC[[#This Row],[TREINADO EM]]+CCC[[#This Row],[VALIDADE]]</f>
        <v>46392.9518634259</v>
      </c>
      <c r="K182">
        <v>1</v>
      </c>
      <c r="L182" t="s">
        <v>3</v>
      </c>
      <c r="M182" t="str">
        <f>VLOOKUP(CCC[[#This Row],[NOME]],'CADASTRO'!A:K,6,0)</f>
        <v>ATIVO</v>
      </c>
      <c r="N182" s="63"/>
    </row>
    <row r="183" spans="1:14">
      <c r="A183" t="s">
        <v>516</v>
      </c>
      <c r="B183" t="s">
        <v>517</v>
      </c>
      <c r="C183" t="s">
        <v>76</v>
      </c>
      <c r="D183" t="s">
        <v>569</v>
      </c>
      <c r="E183" t="s">
        <v>364</v>
      </c>
      <c r="F183" t="str">
        <f>VLOOKUP(CCC[[#This Row],[NOME]],'CADASTRO'!A:K,5,0)</f>
        <v>OPERADOR INDUSTRIAL III</v>
      </c>
      <c r="G183" s="8">
        <v>44250</v>
      </c>
      <c r="H183" s="38">
        <v>365</v>
      </c>
      <c r="I18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IF(G532="01/01/1900",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CCC[[#This Row],[TREINADO EM]]+CCC[[#This Row],[VALIDADE]]</f>
        <v>44615</v>
      </c>
      <c r="K183">
        <v>1</v>
      </c>
      <c r="L183" t="s">
        <v>5</v>
      </c>
      <c r="M183" t="str">
        <f>VLOOKUP(CCC[[#This Row],[NOME]],'CADASTRO'!A:K,6,0)</f>
        <v>ATIVO</v>
      </c>
    </row>
    <row r="184" spans="1:14">
      <c r="A184" t="s">
        <v>516</v>
      </c>
      <c r="B184" t="s">
        <v>517</v>
      </c>
      <c r="C184" t="s">
        <v>381</v>
      </c>
      <c r="D184" t="s">
        <v>569</v>
      </c>
      <c r="E184" t="s">
        <v>364</v>
      </c>
      <c r="F184" t="str">
        <f>VLOOKUP(CCC[[#This Row],[NOME]],'CADASTRO'!A:K,5,0)</f>
        <v>OPERADOR INDUSTRIAL III</v>
      </c>
      <c r="G184" s="8">
        <v>45063</v>
      </c>
      <c r="H184" s="38">
        <v>365</v>
      </c>
      <c r="I18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IF(G533="01/01/1900",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CCC[[#This Row],[TREINADO EM]]+CCC[[#This Row],[VALIDADE]]</f>
        <v>45428</v>
      </c>
      <c r="K184">
        <v>1</v>
      </c>
      <c r="L184" t="s">
        <v>5</v>
      </c>
      <c r="M184" t="str">
        <f>VLOOKUP(CCC[[#This Row],[NOME]],'CADASTRO'!A:K,6,0)</f>
        <v>ATIVO</v>
      </c>
    </row>
    <row r="185" spans="1:14">
      <c r="A185" t="s">
        <v>516</v>
      </c>
      <c r="B185" t="s">
        <v>517</v>
      </c>
      <c r="C185" t="s">
        <v>76</v>
      </c>
      <c r="D185" t="s">
        <v>569</v>
      </c>
      <c r="E185" t="s">
        <v>364</v>
      </c>
      <c r="F185" t="str">
        <f>VLOOKUP(CCC[[#This Row],[NOME]],'CADASTRO'!A:K,5,0)</f>
        <v>OPERADOR INDUSTRIAL III</v>
      </c>
      <c r="G185" s="8">
        <v>45278</v>
      </c>
      <c r="H185" s="38">
        <v>365</v>
      </c>
      <c r="I18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IF(G534="01/01/1900",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CCC[[#This Row],[TREINADO EM]]+CCC[[#This Row],[VALIDADE]]</f>
        <v>45643</v>
      </c>
      <c r="K185">
        <v>1</v>
      </c>
      <c r="L185" t="s">
        <v>5</v>
      </c>
      <c r="M185" t="str">
        <f>VLOOKUP(CCC[[#This Row],[NOME]],'CADASTRO'!A:K,6,0)</f>
        <v>ATIVO</v>
      </c>
    </row>
    <row r="186" spans="1:14">
      <c r="A186" t="s">
        <v>516</v>
      </c>
      <c r="B186" t="s">
        <v>517</v>
      </c>
      <c r="C186" t="s">
        <v>76</v>
      </c>
      <c r="D186" t="s">
        <v>569</v>
      </c>
      <c r="E186" t="s">
        <v>364</v>
      </c>
      <c r="F186" t="str">
        <f>VLOOKUP(CCC[[#This Row],[NOME]],'CADASTRO'!A:K,5,0)</f>
        <v>OPERADOR INDUSTRIAL III</v>
      </c>
      <c r="G186" s="8">
        <v>45645</v>
      </c>
      <c r="H186" s="38">
        <v>365</v>
      </c>
      <c r="I18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IF(G535="01/01/1900",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CCC[[#This Row],[TREINADO EM]]+CCC[[#This Row],[VALIDADE]]</f>
        <v>46010</v>
      </c>
      <c r="K186">
        <v>1</v>
      </c>
      <c r="L186" t="s">
        <v>5</v>
      </c>
      <c r="M186" t="str">
        <f>VLOOKUP(CCC[[#This Row],[NOME]],'CADASTRO'!A:K,6,0)</f>
        <v>ATIVO</v>
      </c>
    </row>
    <row r="187" spans="1:14">
      <c r="A187" t="s">
        <v>516</v>
      </c>
      <c r="B187" t="s">
        <v>517</v>
      </c>
      <c r="C187" t="s">
        <v>391</v>
      </c>
      <c r="D187" t="s">
        <v>569</v>
      </c>
      <c r="E187" t="s">
        <v>364</v>
      </c>
      <c r="F187" t="str">
        <f>VLOOKUP(CCC[[#This Row],[NOME]],'CADASTRO'!A:K,5,0)</f>
        <v>OPERADOR INDUSTRIAL III</v>
      </c>
      <c r="G187" s="8">
        <v>46207.004097222198</v>
      </c>
      <c r="H187" s="38">
        <v>183</v>
      </c>
      <c r="I18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IF(G536="01/01/1900",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CCC[[#This Row],[TREINADO EM]]+CCC[[#This Row],[VALIDADE]]</f>
        <v>46390.004097222198</v>
      </c>
      <c r="K187">
        <v>1</v>
      </c>
      <c r="L187" t="s">
        <v>3</v>
      </c>
      <c r="M187" t="str">
        <f>VLOOKUP(CCC[[#This Row],[NOME]],'CADASTRO'!A:K,6,0)</f>
        <v>ATIVO</v>
      </c>
      <c r="N187" s="63"/>
    </row>
    <row r="188" spans="1:14">
      <c r="A188" t="s">
        <v>516</v>
      </c>
      <c r="B188" t="s">
        <v>517</v>
      </c>
      <c r="C188" t="s">
        <v>381</v>
      </c>
      <c r="D188" t="s">
        <v>569</v>
      </c>
      <c r="E188" t="s">
        <v>57</v>
      </c>
      <c r="F188" t="str">
        <f>VLOOKUP(CCC[[#This Row],[NOME]],'CADASTRO'!A:K,5,0)</f>
        <v>COORDENADOR MANUTENCAO SR</v>
      </c>
      <c r="G188" s="8">
        <v>45063</v>
      </c>
      <c r="H188" s="38">
        <v>365</v>
      </c>
      <c r="I18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IF(G537="01/01/1900",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CCC[[#This Row],[TREINADO EM]]+CCC[[#This Row],[VALIDADE]]</f>
        <v>45428</v>
      </c>
      <c r="K188">
        <v>1</v>
      </c>
      <c r="L188" t="s">
        <v>5</v>
      </c>
      <c r="M188" t="str">
        <f>VLOOKUP(CCC[[#This Row],[NOME]],'CADASTRO'!A:K,6,0)</f>
        <v>ATIVO</v>
      </c>
    </row>
    <row r="189" spans="1:14">
      <c r="A189" t="s">
        <v>516</v>
      </c>
      <c r="B189" t="s">
        <v>517</v>
      </c>
      <c r="C189" t="s">
        <v>76</v>
      </c>
      <c r="D189" t="s">
        <v>569</v>
      </c>
      <c r="E189" t="s">
        <v>57</v>
      </c>
      <c r="F189" t="str">
        <f>VLOOKUP(CCC[[#This Row],[NOME]],'CADASTRO'!A:K,5,0)</f>
        <v>COORDENADOR MANUTENCAO SR</v>
      </c>
      <c r="G189" s="8">
        <v>45278</v>
      </c>
      <c r="H189" s="38">
        <v>365</v>
      </c>
      <c r="I18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IF(G538="01/01/1900",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CCC[[#This Row],[TREINADO EM]]+CCC[[#This Row],[VALIDADE]]</f>
        <v>45643</v>
      </c>
      <c r="K189">
        <v>1</v>
      </c>
      <c r="L189" t="s">
        <v>5</v>
      </c>
      <c r="M189" t="str">
        <f>VLOOKUP(CCC[[#This Row],[NOME]],'CADASTRO'!A:K,6,0)</f>
        <v>ATIVO</v>
      </c>
    </row>
    <row r="190" spans="1:14">
      <c r="A190" t="s">
        <v>516</v>
      </c>
      <c r="B190" t="s">
        <v>517</v>
      </c>
      <c r="C190" t="s">
        <v>391</v>
      </c>
      <c r="D190" t="s">
        <v>569</v>
      </c>
      <c r="E190" t="s">
        <v>57</v>
      </c>
      <c r="F190" t="str">
        <f>VLOOKUP(CCC[[#This Row],[NOME]],'CADASTRO'!A:K,5,0)</f>
        <v>COORDENADOR MANUTENCAO SR</v>
      </c>
      <c r="G190" s="8">
        <v>46006</v>
      </c>
      <c r="H190" s="38">
        <v>365</v>
      </c>
      <c r="I19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IF(G539="01/01/1900",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CCC[[#This Row],[TREINADO EM]]+CCC[[#This Row],[VALIDADE]]</f>
        <v>46371</v>
      </c>
      <c r="K190">
        <v>1</v>
      </c>
      <c r="L190" t="s">
        <v>3</v>
      </c>
      <c r="M190" t="str">
        <f>VLOOKUP(CCC[[#This Row],[NOME]],'CADASTRO'!A:K,6,0)</f>
        <v>ATIVO</v>
      </c>
      <c r="N190" s="63" t="s">
        <v>575</v>
      </c>
    </row>
    <row r="191" spans="1:14">
      <c r="A191" t="s">
        <v>516</v>
      </c>
      <c r="B191" t="s">
        <v>517</v>
      </c>
      <c r="C191" t="s">
        <v>76</v>
      </c>
      <c r="D191" t="s">
        <v>569</v>
      </c>
      <c r="E191" t="s">
        <v>243</v>
      </c>
      <c r="F191" t="str">
        <f>VLOOKUP(CCC[[#This Row],[NOME]],'CADASTRO'!A:K,5,0)</f>
        <v>AUXILIAR INDUSTRIAL</v>
      </c>
      <c r="G191" s="8">
        <v>44249</v>
      </c>
      <c r="H191" s="38">
        <v>365</v>
      </c>
      <c r="I19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IF(G540="01/01/1900",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CCC[[#This Row],[TREINADO EM]]+CCC[[#This Row],[VALIDADE]]</f>
        <v>44614</v>
      </c>
      <c r="K191">
        <v>1</v>
      </c>
      <c r="L191" t="s">
        <v>5</v>
      </c>
      <c r="M191" t="str">
        <f>VLOOKUP(CCC[[#This Row],[NOME]],'CADASTRO'!A:K,6,0)</f>
        <v>DESLIGADO</v>
      </c>
    </row>
    <row r="192" spans="1:14">
      <c r="A192" t="s">
        <v>516</v>
      </c>
      <c r="B192" t="s">
        <v>517</v>
      </c>
      <c r="C192" t="s">
        <v>381</v>
      </c>
      <c r="D192" t="s">
        <v>569</v>
      </c>
      <c r="E192" t="s">
        <v>243</v>
      </c>
      <c r="F192" t="str">
        <f>VLOOKUP(CCC[[#This Row],[NOME]],'CADASTRO'!A:K,5,0)</f>
        <v>AUXILIAR INDUSTRIAL</v>
      </c>
      <c r="G192" s="8">
        <v>44928</v>
      </c>
      <c r="H192" s="38">
        <v>365</v>
      </c>
      <c r="I19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IF(G541="01/01/1900",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CCC[[#This Row],[TREINADO EM]]+CCC[[#This Row],[VALIDADE]]</f>
        <v>45293</v>
      </c>
      <c r="K192">
        <v>1</v>
      </c>
      <c r="L192" t="s">
        <v>3</v>
      </c>
      <c r="M192" t="str">
        <f>VLOOKUP(CCC[[#This Row],[NOME]],'CADASTRO'!A:K,6,0)</f>
        <v>DESLIGADO</v>
      </c>
    </row>
    <row r="193" spans="1:14">
      <c r="A193" t="s">
        <v>516</v>
      </c>
      <c r="B193" t="s">
        <v>517</v>
      </c>
      <c r="C193" t="s">
        <v>391</v>
      </c>
      <c r="D193" t="s">
        <v>569</v>
      </c>
      <c r="E193" t="s">
        <v>459</v>
      </c>
      <c r="F193" t="str">
        <f>VLOOKUP(CCC[[#This Row],[NOME]],'CADASTRO'!A:K,5,0)</f>
        <v>OPERADOR LOGISTICO I</v>
      </c>
      <c r="G193" s="8">
        <v>46224</v>
      </c>
      <c r="H193" s="38">
        <v>365</v>
      </c>
      <c r="I19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IF(G542="01/01/1900", "SEM REGISTRO",
                        IF((G193+H193)&gt;TODAY(), "NO PRAZO", "VENCIDO"
                        )
                    )
                )
            )
        )
    ),"N.A.")</f>
        <v>NO PRAZO</v>
      </c>
      <c r="J193" s="14">
        <f>CCC[[#This Row],[TREINADO EM]]+CCC[[#This Row],[VALIDADE]]</f>
        <v>46589</v>
      </c>
      <c r="K193">
        <v>1</v>
      </c>
      <c r="L193" t="s">
        <v>3</v>
      </c>
      <c r="M193" t="str">
        <f>VLOOKUP(CCC[[#This Row],[NOME]],'CADASTRO'!A:K,6,0)</f>
        <v>ATIVO</v>
      </c>
      <c r="N193" s="63" t="s">
        <v>581</v>
      </c>
    </row>
    <row r="194" spans="1:14">
      <c r="A194" t="s">
        <v>516</v>
      </c>
      <c r="B194" t="s">
        <v>517</v>
      </c>
      <c r="C194" t="s">
        <v>381</v>
      </c>
      <c r="D194" t="s">
        <v>569</v>
      </c>
      <c r="E194" t="s">
        <v>244</v>
      </c>
      <c r="F194" t="str">
        <f>VLOOKUP(CCC[[#This Row],[NOME]],'CADASTRO'!A:K,5,0)</f>
        <v>OPERADOR INDUSTRIAL I</v>
      </c>
      <c r="G194" s="8">
        <v>45358</v>
      </c>
      <c r="H194" s="38">
        <v>365</v>
      </c>
      <c r="I19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IF(G543="01/01/1900",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CCC[[#This Row],[TREINADO EM]]+CCC[[#This Row],[VALIDADE]]</f>
        <v>45723</v>
      </c>
      <c r="K194">
        <v>1</v>
      </c>
      <c r="L194" t="s">
        <v>5</v>
      </c>
      <c r="M194" t="str">
        <f>VLOOKUP(CCC[[#This Row],[NOME]],'CADASTRO'!A:K,6,0)</f>
        <v>DESLIGADO</v>
      </c>
    </row>
    <row r="195" spans="1:14">
      <c r="A195" t="s">
        <v>516</v>
      </c>
      <c r="B195" t="s">
        <v>517</v>
      </c>
      <c r="C195" t="s">
        <v>391</v>
      </c>
      <c r="D195" t="s">
        <v>569</v>
      </c>
      <c r="E195" t="s">
        <v>244</v>
      </c>
      <c r="F195" t="str">
        <f>VLOOKUP(CCC[[#This Row],[NOME]],'CADASTRO'!A:K,5,0)</f>
        <v>OPERADOR INDUSTRIAL I</v>
      </c>
      <c r="G195" s="8">
        <v>45873</v>
      </c>
      <c r="H195" s="38">
        <v>365</v>
      </c>
      <c r="I19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IF(G544="01/01/1900",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CCC[[#This Row],[TREINADO EM]]+CCC[[#This Row],[VALIDADE]]</f>
        <v>46238</v>
      </c>
      <c r="K195">
        <v>1</v>
      </c>
      <c r="L195" t="s">
        <v>5</v>
      </c>
      <c r="M195" t="str">
        <f>VLOOKUP(CCC[[#This Row],[NOME]],'CADASTRO'!A:K,6,0)</f>
        <v>DESLIGADO</v>
      </c>
    </row>
    <row r="196" spans="1:14">
      <c r="A196" t="s">
        <v>516</v>
      </c>
      <c r="B196" t="s">
        <v>517</v>
      </c>
      <c r="C196" t="s">
        <v>391</v>
      </c>
      <c r="D196" t="s">
        <v>569</v>
      </c>
      <c r="E196" t="s">
        <v>244</v>
      </c>
      <c r="F196" t="str">
        <f>VLOOKUP(CCC[[#This Row],[NOME]],'CADASTRO'!A:K,5,0)</f>
        <v>OPERADOR INDUSTRIAL I</v>
      </c>
      <c r="G196" s="8">
        <v>46076</v>
      </c>
      <c r="H196" s="38">
        <v>365</v>
      </c>
      <c r="I19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IF(G545="01/01/1900",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CCC[[#This Row],[TREINADO EM]]+CCC[[#This Row],[VALIDADE]]</f>
        <v>46441</v>
      </c>
      <c r="K196">
        <v>1</v>
      </c>
      <c r="L196" t="s">
        <v>3</v>
      </c>
      <c r="M196" t="str">
        <f>VLOOKUP(CCC[[#This Row],[NOME]],'CADASTRO'!A:K,6,0)</f>
        <v>DESLIGADO</v>
      </c>
      <c r="N196" s="63" t="s">
        <v>573</v>
      </c>
    </row>
    <row r="197" spans="1:14">
      <c r="A197" t="s">
        <v>516</v>
      </c>
      <c r="B197" t="s">
        <v>517</v>
      </c>
      <c r="C197" t="s">
        <v>381</v>
      </c>
      <c r="D197" t="s">
        <v>569</v>
      </c>
      <c r="E197" t="s">
        <v>476</v>
      </c>
      <c r="F197" t="str">
        <f>VLOOKUP(CCC[[#This Row],[NOME]],'CADASTRO'!A:K,5,0)</f>
        <v>ASSISTENTE ADMINISTRATIVO</v>
      </c>
      <c r="G197" s="8">
        <v>45196</v>
      </c>
      <c r="H197" s="38">
        <v>365</v>
      </c>
      <c r="I19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IF(G546="01/01/1900",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CCC[[#This Row],[TREINADO EM]]+CCC[[#This Row],[VALIDADE]]</f>
        <v>45561</v>
      </c>
      <c r="K197">
        <v>1</v>
      </c>
      <c r="L197" t="s">
        <v>5</v>
      </c>
      <c r="M197" t="str">
        <f>VLOOKUP(CCC[[#This Row],[NOME]],'CADASTRO'!A:K,6,0)</f>
        <v>S-AFASTADO</v>
      </c>
    </row>
    <row r="198" spans="1:14">
      <c r="A198" t="s">
        <v>516</v>
      </c>
      <c r="B198" t="s">
        <v>517</v>
      </c>
      <c r="C198" t="s">
        <v>76</v>
      </c>
      <c r="D198" t="s">
        <v>569</v>
      </c>
      <c r="E198" t="s">
        <v>476</v>
      </c>
      <c r="F198" t="str">
        <f>VLOOKUP(CCC[[#This Row],[NOME]],'CADASTRO'!A:K,5,0)</f>
        <v>ASSISTENTE ADMINISTRATIVO</v>
      </c>
      <c r="G198" s="8">
        <v>45278</v>
      </c>
      <c r="H198" s="38">
        <v>365</v>
      </c>
      <c r="I19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IF(G547="01/01/1900",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CCC[[#This Row],[TREINADO EM]]+CCC[[#This Row],[VALIDADE]]</f>
        <v>45643</v>
      </c>
      <c r="K198">
        <v>1</v>
      </c>
      <c r="L198" t="s">
        <v>5</v>
      </c>
      <c r="M198" t="str">
        <f>VLOOKUP(CCC[[#This Row],[NOME]],'CADASTRO'!A:K,6,0)</f>
        <v>S-AFASTADO</v>
      </c>
    </row>
    <row r="199" spans="1:14">
      <c r="A199" t="s">
        <v>516</v>
      </c>
      <c r="B199" t="s">
        <v>517</v>
      </c>
      <c r="C199" t="s">
        <v>76</v>
      </c>
      <c r="D199" t="s">
        <v>569</v>
      </c>
      <c r="E199" t="s">
        <v>476</v>
      </c>
      <c r="F199" t="str">
        <f>VLOOKUP(CCC[[#This Row],[NOME]],'CADASTRO'!A:K,5,0)</f>
        <v>ASSISTENTE ADMINISTRATIVO</v>
      </c>
      <c r="G199" s="8">
        <v>45645</v>
      </c>
      <c r="H199" s="38">
        <v>365</v>
      </c>
      <c r="I19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IF(G548="01/01/1900",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CCC[[#This Row],[TREINADO EM]]+CCC[[#This Row],[VALIDADE]]</f>
        <v>46010</v>
      </c>
      <c r="K199">
        <v>1</v>
      </c>
      <c r="L199" t="s">
        <v>5</v>
      </c>
      <c r="M199" t="str">
        <f>VLOOKUP(CCC[[#This Row],[NOME]],'CADASTRO'!A:K,6,0)</f>
        <v>S-AFASTADO</v>
      </c>
    </row>
    <row r="200" spans="1:14">
      <c r="A200" t="s">
        <v>516</v>
      </c>
      <c r="B200" t="s">
        <v>517</v>
      </c>
      <c r="C200" t="s">
        <v>391</v>
      </c>
      <c r="D200" t="s">
        <v>569</v>
      </c>
      <c r="E200" t="s">
        <v>476</v>
      </c>
      <c r="F200" t="str">
        <f>VLOOKUP(CCC[[#This Row],[NOME]],'CADASTRO'!A:K,5,0)</f>
        <v>ASSISTENTE ADMINISTRATIVO</v>
      </c>
      <c r="G200" s="8">
        <v>46009</v>
      </c>
      <c r="H200" s="38">
        <v>365</v>
      </c>
      <c r="I20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IF(G549="01/01/1900",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CCC[[#This Row],[TREINADO EM]]+CCC[[#This Row],[VALIDADE]]</f>
        <v>46374</v>
      </c>
      <c r="K200">
        <v>1</v>
      </c>
      <c r="L200" t="s">
        <v>3</v>
      </c>
      <c r="M200" t="str">
        <f>VLOOKUP(CCC[[#This Row],[NOME]],'CADASTRO'!A:K,6,0)</f>
        <v>S-AFASTADO</v>
      </c>
      <c r="N200" s="63" t="s">
        <v>577</v>
      </c>
    </row>
    <row r="201" spans="1:14">
      <c r="A201" t="s">
        <v>516</v>
      </c>
      <c r="B201" t="s">
        <v>517</v>
      </c>
      <c r="C201" t="s">
        <v>76</v>
      </c>
      <c r="D201" t="s">
        <v>569</v>
      </c>
      <c r="E201" t="s">
        <v>248</v>
      </c>
      <c r="F201" t="str">
        <f>VLOOKUP(CCC[[#This Row],[NOME]],'CADASTRO'!A:K,5,0)</f>
        <v>OPERADOR INDUSTRIAL II</v>
      </c>
      <c r="G201" s="8">
        <v>44249</v>
      </c>
      <c r="H201" s="38">
        <v>365</v>
      </c>
      <c r="I20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IF(G550="01/01/1900",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CCC[[#This Row],[TREINADO EM]]+CCC[[#This Row],[VALIDADE]]</f>
        <v>44614</v>
      </c>
      <c r="K201">
        <v>1</v>
      </c>
      <c r="L201" t="s">
        <v>5</v>
      </c>
      <c r="M201" t="str">
        <f>VLOOKUP(CCC[[#This Row],[NOME]],'CADASTRO'!A:K,6,0)</f>
        <v>DESLIGADO</v>
      </c>
    </row>
    <row r="202" spans="1:14">
      <c r="A202" t="s">
        <v>516</v>
      </c>
      <c r="B202" t="s">
        <v>517</v>
      </c>
      <c r="C202" t="s">
        <v>381</v>
      </c>
      <c r="D202" t="s">
        <v>569</v>
      </c>
      <c r="E202" t="s">
        <v>248</v>
      </c>
      <c r="F202" t="str">
        <f>VLOOKUP(CCC[[#This Row],[NOME]],'CADASTRO'!A:K,5,0)</f>
        <v>OPERADOR INDUSTRIAL II</v>
      </c>
      <c r="G202" s="8">
        <v>44928</v>
      </c>
      <c r="H202" s="38">
        <v>365</v>
      </c>
      <c r="I20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IF(G551="01/01/1900",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CCC[[#This Row],[TREINADO EM]]+CCC[[#This Row],[VALIDADE]]</f>
        <v>45293</v>
      </c>
      <c r="K202">
        <v>1</v>
      </c>
      <c r="L202" t="s">
        <v>3</v>
      </c>
      <c r="M202" t="str">
        <f>VLOOKUP(CCC[[#This Row],[NOME]],'CADASTRO'!A:K,6,0)</f>
        <v>DESLIGADO</v>
      </c>
    </row>
    <row r="203" spans="1:14">
      <c r="A203" t="s">
        <v>516</v>
      </c>
      <c r="B203" t="s">
        <v>517</v>
      </c>
      <c r="C203" t="s">
        <v>76</v>
      </c>
      <c r="D203" t="s">
        <v>569</v>
      </c>
      <c r="E203" t="s">
        <v>366</v>
      </c>
      <c r="F203" t="str">
        <f>VLOOKUP(CCC[[#This Row],[NOME]],'CADASTRO'!A:K,5,0)</f>
        <v>OPERADOR LOGISTICO II</v>
      </c>
      <c r="G203" s="8">
        <v>44249</v>
      </c>
      <c r="H203" s="38">
        <v>365</v>
      </c>
      <c r="I20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IF(G552="01/01/1900",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CCC[[#This Row],[TREINADO EM]]+CCC[[#This Row],[VALIDADE]]</f>
        <v>44614</v>
      </c>
      <c r="K203">
        <v>1</v>
      </c>
      <c r="L203" t="s">
        <v>5</v>
      </c>
      <c r="M203" t="str">
        <f>VLOOKUP(CCC[[#This Row],[NOME]],'CADASTRO'!A:K,6,0)</f>
        <v>ATIVO</v>
      </c>
    </row>
    <row r="204" spans="1:14">
      <c r="A204" t="s">
        <v>516</v>
      </c>
      <c r="B204" t="s">
        <v>517</v>
      </c>
      <c r="C204" t="s">
        <v>381</v>
      </c>
      <c r="D204" t="s">
        <v>569</v>
      </c>
      <c r="E204" t="s">
        <v>366</v>
      </c>
      <c r="F204" t="str">
        <f>VLOOKUP(CCC[[#This Row],[NOME]],'CADASTRO'!A:K,5,0)</f>
        <v>OPERADOR LOGISTICO II</v>
      </c>
      <c r="G204" s="8">
        <v>44928</v>
      </c>
      <c r="H204" s="38">
        <v>365</v>
      </c>
      <c r="I20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IF(G553="01/01/1900",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CCC[[#This Row],[TREINADO EM]]+CCC[[#This Row],[VALIDADE]]</f>
        <v>45293</v>
      </c>
      <c r="K204">
        <v>1</v>
      </c>
      <c r="L204" t="s">
        <v>5</v>
      </c>
      <c r="M204" t="str">
        <f>VLOOKUP(CCC[[#This Row],[NOME]],'CADASTRO'!A:K,6,0)</f>
        <v>ATIVO</v>
      </c>
    </row>
    <row r="205" spans="1:14">
      <c r="A205" t="s">
        <v>516</v>
      </c>
      <c r="B205" t="s">
        <v>517</v>
      </c>
      <c r="C205" t="s">
        <v>381</v>
      </c>
      <c r="D205" t="s">
        <v>569</v>
      </c>
      <c r="E205" t="s">
        <v>366</v>
      </c>
      <c r="F205" t="str">
        <f>VLOOKUP(CCC[[#This Row],[NOME]],'CADASTRO'!A:K,5,0)</f>
        <v>OPERADOR LOGISTICO II</v>
      </c>
      <c r="G205" s="8">
        <v>45392</v>
      </c>
      <c r="H205" s="38">
        <v>365</v>
      </c>
      <c r="I20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IF(G554="01/01/1900",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CCC[[#This Row],[TREINADO EM]]+CCC[[#This Row],[VALIDADE]]</f>
        <v>45757</v>
      </c>
      <c r="K205">
        <v>1</v>
      </c>
      <c r="L205" t="s">
        <v>5</v>
      </c>
      <c r="M205" t="str">
        <f>VLOOKUP(CCC[[#This Row],[NOME]],'CADASTRO'!A:K,6,0)</f>
        <v>ATIVO</v>
      </c>
    </row>
    <row r="206" spans="1:14">
      <c r="A206" t="s">
        <v>516</v>
      </c>
      <c r="B206" t="s">
        <v>517</v>
      </c>
      <c r="C206" t="s">
        <v>76</v>
      </c>
      <c r="D206" t="s">
        <v>569</v>
      </c>
      <c r="E206" t="s">
        <v>366</v>
      </c>
      <c r="F206" t="str">
        <f>VLOOKUP(CCC[[#This Row],[NOME]],'CADASTRO'!A:K,5,0)</f>
        <v>OPERADOR LOGISTICO II</v>
      </c>
      <c r="G206" s="8">
        <v>45645</v>
      </c>
      <c r="H206" s="38">
        <v>365</v>
      </c>
      <c r="I20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IF(G555="01/01/1900",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CCC[[#This Row],[TREINADO EM]]+CCC[[#This Row],[VALIDADE]]</f>
        <v>46010</v>
      </c>
      <c r="K206">
        <v>1</v>
      </c>
      <c r="L206" t="s">
        <v>5</v>
      </c>
      <c r="M206" t="str">
        <f>VLOOKUP(CCC[[#This Row],[NOME]],'CADASTRO'!A:K,6,0)</f>
        <v>ATIVO</v>
      </c>
    </row>
    <row r="207" spans="1:14">
      <c r="A207" t="s">
        <v>516</v>
      </c>
      <c r="B207" t="s">
        <v>517</v>
      </c>
      <c r="C207" t="s">
        <v>391</v>
      </c>
      <c r="D207" t="s">
        <v>569</v>
      </c>
      <c r="E207" t="s">
        <v>366</v>
      </c>
      <c r="F207" t="str">
        <f>VLOOKUP(CCC[[#This Row],[NOME]],'CADASTRO'!A:K,5,0)</f>
        <v>OPERADOR LOGISTICO II</v>
      </c>
      <c r="G207" s="8">
        <v>46009</v>
      </c>
      <c r="H207" s="38">
        <v>365</v>
      </c>
      <c r="I20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IF(G556="01/01/1900", "SEM REGISTRO",
                        IF((G207+H207)&gt;TODAY(), "NO PRAZO", "VENCIDO"
                        )
                    )
                )
            )
        )
    ),"N.A.")</f>
        <v>NO PRAZO</v>
      </c>
      <c r="J207" s="14">
        <f>CCC[[#This Row],[TREINADO EM]]+CCC[[#This Row],[VALIDADE]]</f>
        <v>46374</v>
      </c>
      <c r="K207">
        <v>1</v>
      </c>
      <c r="L207" t="s">
        <v>3</v>
      </c>
      <c r="M207" t="str">
        <f>VLOOKUP(CCC[[#This Row],[NOME]],'CADASTRO'!A:K,6,0)</f>
        <v>ATIVO</v>
      </c>
      <c r="N207" s="69"/>
    </row>
    <row r="208" spans="1:14">
      <c r="A208" t="s">
        <v>516</v>
      </c>
      <c r="B208" t="s">
        <v>517</v>
      </c>
      <c r="C208" t="s">
        <v>381</v>
      </c>
      <c r="D208" t="s">
        <v>569</v>
      </c>
      <c r="E208" t="s">
        <v>49</v>
      </c>
      <c r="F208" t="str">
        <f>VLOOKUP(CCC[[#This Row],[NOME]],'CADASTRO'!A:K,5,0)</f>
        <v>LIDER OPERACOES</v>
      </c>
      <c r="G208" s="8">
        <v>45278</v>
      </c>
      <c r="H208" s="38">
        <v>365</v>
      </c>
      <c r="I20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IF(G557="01/01/1900",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CCC[[#This Row],[TREINADO EM]]+CCC[[#This Row],[VALIDADE]]</f>
        <v>45643</v>
      </c>
      <c r="K208">
        <v>1</v>
      </c>
      <c r="L208" t="s">
        <v>5</v>
      </c>
      <c r="M208" t="str">
        <f>VLOOKUP(CCC[[#This Row],[NOME]],'CADASTRO'!A:K,6,0)</f>
        <v>ATIVO</v>
      </c>
    </row>
    <row r="209" spans="1:14">
      <c r="A209" t="s">
        <v>516</v>
      </c>
      <c r="B209" t="s">
        <v>517</v>
      </c>
      <c r="C209" t="s">
        <v>76</v>
      </c>
      <c r="D209" t="s">
        <v>569</v>
      </c>
      <c r="E209" t="s">
        <v>49</v>
      </c>
      <c r="F209" t="str">
        <f>VLOOKUP(CCC[[#This Row],[NOME]],'CADASTRO'!A:K,5,0)</f>
        <v>LIDER OPERACOES</v>
      </c>
      <c r="G209" s="8">
        <v>45645</v>
      </c>
      <c r="H209" s="38">
        <v>365</v>
      </c>
      <c r="I20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IF(G558="01/01/1900",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CCC[[#This Row],[TREINADO EM]]+CCC[[#This Row],[VALIDADE]]</f>
        <v>46010</v>
      </c>
      <c r="K209">
        <v>1</v>
      </c>
      <c r="L209" t="s">
        <v>5</v>
      </c>
      <c r="M209" t="str">
        <f>VLOOKUP(CCC[[#This Row],[NOME]],'CADASTRO'!A:K,6,0)</f>
        <v>ATIVO</v>
      </c>
    </row>
    <row r="210" spans="1:14">
      <c r="A210" t="s">
        <v>516</v>
      </c>
      <c r="B210" t="s">
        <v>517</v>
      </c>
      <c r="C210" t="s">
        <v>391</v>
      </c>
      <c r="D210" t="s">
        <v>569</v>
      </c>
      <c r="E210" t="s">
        <v>49</v>
      </c>
      <c r="F210" t="str">
        <f>VLOOKUP(CCC[[#This Row],[NOME]],'CADASTRO'!A:K,5,0)</f>
        <v>LIDER OPERACOES</v>
      </c>
      <c r="G210" s="8">
        <v>46009</v>
      </c>
      <c r="H210" s="38">
        <v>365</v>
      </c>
      <c r="I2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IF(G559="01/01/1900", "SEM REGISTRO",
                        IF((G210+H210)&gt;TODAY(), "NO PRAZO", "VENCIDO"
                        )
                    )
                )
            )
        )
    ),"N.A.")</f>
        <v>NO PRAZO</v>
      </c>
      <c r="J210" s="14">
        <f>CCC[[#This Row],[TREINADO EM]]+CCC[[#This Row],[VALIDADE]]</f>
        <v>46374</v>
      </c>
      <c r="K210">
        <v>1</v>
      </c>
      <c r="L210" t="s">
        <v>3</v>
      </c>
      <c r="M210" t="str">
        <f>VLOOKUP(CCC[[#This Row],[NOME]],'CADASTRO'!A:K,6,0)</f>
        <v>ATIVO</v>
      </c>
      <c r="N210" s="69"/>
    </row>
    <row r="211" spans="1:14">
      <c r="A211" t="s">
        <v>516</v>
      </c>
      <c r="B211" t="s">
        <v>517</v>
      </c>
      <c r="C211" t="s">
        <v>381</v>
      </c>
      <c r="D211" t="s">
        <v>569</v>
      </c>
      <c r="E211" t="s">
        <v>369</v>
      </c>
      <c r="F211" t="str">
        <f>VLOOKUP(CCC[[#This Row],[NOME]],'CADASTRO'!A:K,5,0)</f>
        <v>TECNICO ELETRONICO III</v>
      </c>
      <c r="G211" s="8">
        <v>44928</v>
      </c>
      <c r="H211" s="38">
        <v>365</v>
      </c>
      <c r="I2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IF(G560="01/01/1900",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CCC[[#This Row],[TREINADO EM]]+CCC[[#This Row],[VALIDADE]]</f>
        <v>45293</v>
      </c>
      <c r="K211">
        <v>1</v>
      </c>
      <c r="L211" t="s">
        <v>5</v>
      </c>
      <c r="M211" t="str">
        <f>VLOOKUP(CCC[[#This Row],[NOME]],'CADASTRO'!A:K,6,0)</f>
        <v>ATIVO</v>
      </c>
    </row>
    <row r="212" spans="1:14">
      <c r="A212" t="s">
        <v>516</v>
      </c>
      <c r="B212" t="s">
        <v>517</v>
      </c>
      <c r="C212" t="s">
        <v>76</v>
      </c>
      <c r="D212" t="s">
        <v>569</v>
      </c>
      <c r="E212" t="s">
        <v>369</v>
      </c>
      <c r="F212" t="str">
        <f>VLOOKUP(CCC[[#This Row],[NOME]],'CADASTRO'!A:K,5,0)</f>
        <v>TECNICO ELETRONICO III</v>
      </c>
      <c r="G212" s="8">
        <v>45645</v>
      </c>
      <c r="H212" s="38">
        <v>365</v>
      </c>
      <c r="I2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IF(G561="01/01/1900",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CCC[[#This Row],[TREINADO EM]]+CCC[[#This Row],[VALIDADE]]</f>
        <v>46010</v>
      </c>
      <c r="K212">
        <v>1</v>
      </c>
      <c r="L212" t="s">
        <v>5</v>
      </c>
      <c r="M212" t="str">
        <f>VLOOKUP(CCC[[#This Row],[NOME]],'CADASTRO'!A:K,6,0)</f>
        <v>ATIVO</v>
      </c>
    </row>
    <row r="213" spans="1:14">
      <c r="A213" t="s">
        <v>516</v>
      </c>
      <c r="B213" t="s">
        <v>517</v>
      </c>
      <c r="C213" t="s">
        <v>391</v>
      </c>
      <c r="D213" t="s">
        <v>569</v>
      </c>
      <c r="E213" t="s">
        <v>369</v>
      </c>
      <c r="F213" t="str">
        <f>VLOOKUP(CCC[[#This Row],[NOME]],'CADASTRO'!A:K,5,0)</f>
        <v>TECNICO ELETRONICO III</v>
      </c>
      <c r="G213" s="8">
        <v>46211.612858796303</v>
      </c>
      <c r="H213" s="38">
        <v>183</v>
      </c>
      <c r="I2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IF(G562="01/01/1900", "SEM REGISTRO",
                        IF((G213+H213)&gt;TODAY(), "NO PRAZO", "VENCIDO"
                        )
                    )
                )
            )
        )
    ),"N.A.")</f>
        <v>NO PRAZO</v>
      </c>
      <c r="J213" s="14">
        <f>CCC[[#This Row],[TREINADO EM]]+CCC[[#This Row],[VALIDADE]]</f>
        <v>46394.612858796303</v>
      </c>
      <c r="K213">
        <v>1</v>
      </c>
      <c r="L213" t="s">
        <v>3</v>
      </c>
      <c r="M213" t="str">
        <f>VLOOKUP(CCC[[#This Row],[NOME]],'CADASTRO'!A:K,6,0)</f>
        <v>ATIVO</v>
      </c>
      <c r="N213" s="63"/>
    </row>
    <row r="214" spans="1:14">
      <c r="A214" t="s">
        <v>516</v>
      </c>
      <c r="B214" t="s">
        <v>517</v>
      </c>
      <c r="C214" t="s">
        <v>381</v>
      </c>
      <c r="D214" t="s">
        <v>569</v>
      </c>
      <c r="E214" t="s">
        <v>249</v>
      </c>
      <c r="F214" t="str">
        <f>VLOOKUP(CCC[[#This Row],[NOME]],'CADASTRO'!A:K,5,0)</f>
        <v>APRENDIZ</v>
      </c>
      <c r="G214" s="8">
        <v>45063</v>
      </c>
      <c r="H214" s="38">
        <v>365</v>
      </c>
      <c r="I2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IF(G563="01/01/1900",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CCC[[#This Row],[TREINADO EM]]+CCC[[#This Row],[VALIDADE]]</f>
        <v>45428</v>
      </c>
      <c r="K214">
        <v>1</v>
      </c>
      <c r="L214" t="s">
        <v>3</v>
      </c>
      <c r="M214" t="str">
        <f>VLOOKUP(CCC[[#This Row],[NOME]],'CADASTRO'!A:K,6,0)</f>
        <v>DESLIGADO</v>
      </c>
    </row>
    <row r="215" spans="1:14">
      <c r="A215" t="s">
        <v>516</v>
      </c>
      <c r="B215" t="s">
        <v>517</v>
      </c>
      <c r="C215" t="s">
        <v>381</v>
      </c>
      <c r="D215" t="s">
        <v>569</v>
      </c>
      <c r="E215" t="s">
        <v>371</v>
      </c>
      <c r="F215" t="str">
        <f>VLOOKUP(CCC[[#This Row],[NOME]],'CADASTRO'!A:K,5,0)</f>
        <v>OPERADOR INDUSTRIAL II</v>
      </c>
      <c r="G215" s="8">
        <v>44928</v>
      </c>
      <c r="H215" s="38">
        <v>365</v>
      </c>
      <c r="I2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IF(G564="01/01/1900",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CCC[[#This Row],[TREINADO EM]]+CCC[[#This Row],[VALIDADE]]</f>
        <v>45293</v>
      </c>
      <c r="K215">
        <v>1</v>
      </c>
      <c r="L215" t="s">
        <v>5</v>
      </c>
      <c r="M215" t="str">
        <f>VLOOKUP(CCC[[#This Row],[NOME]],'CADASTRO'!A:K,6,0)</f>
        <v>ATIVO</v>
      </c>
    </row>
    <row r="216" spans="1:14">
      <c r="A216" t="s">
        <v>516</v>
      </c>
      <c r="B216" t="s">
        <v>517</v>
      </c>
      <c r="C216" t="s">
        <v>76</v>
      </c>
      <c r="D216" t="s">
        <v>569</v>
      </c>
      <c r="E216" t="s">
        <v>371</v>
      </c>
      <c r="F216" t="str">
        <f>VLOOKUP(CCC[[#This Row],[NOME]],'CADASTRO'!A:K,5,0)</f>
        <v>OPERADOR INDUSTRIAL II</v>
      </c>
      <c r="G216" s="8">
        <v>45278</v>
      </c>
      <c r="H216" s="38">
        <v>365</v>
      </c>
      <c r="I2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IF(G565="01/01/1900",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CCC[[#This Row],[TREINADO EM]]+CCC[[#This Row],[VALIDADE]]</f>
        <v>45643</v>
      </c>
      <c r="K216">
        <v>1</v>
      </c>
      <c r="L216" t="s">
        <v>5</v>
      </c>
      <c r="M216" t="str">
        <f>VLOOKUP(CCC[[#This Row],[NOME]],'CADASTRO'!A:K,6,0)</f>
        <v>ATIVO</v>
      </c>
    </row>
    <row r="217" spans="1:14">
      <c r="A217" t="s">
        <v>516</v>
      </c>
      <c r="B217" t="s">
        <v>517</v>
      </c>
      <c r="C217" t="s">
        <v>76</v>
      </c>
      <c r="D217" t="s">
        <v>569</v>
      </c>
      <c r="E217" t="s">
        <v>371</v>
      </c>
      <c r="F217" t="str">
        <f>VLOOKUP(CCC[[#This Row],[NOME]],'CADASTRO'!A:K,5,0)</f>
        <v>OPERADOR INDUSTRIAL II</v>
      </c>
      <c r="G217" s="8">
        <v>45645</v>
      </c>
      <c r="H217" s="38">
        <v>365</v>
      </c>
      <c r="I2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IF(G566="01/01/1900", "SEM REGISTRO",
                        IF((G217+H217)&gt;TODAY(), "NO PRAZO", "VENCIDO"
                        )
                    )
                )
            )
        )
    ),"N.A.")</f>
        <v>VENCIDO</v>
      </c>
      <c r="J217" s="14">
        <f>CCC[[#This Row],[TREINADO EM]]+CCC[[#This Row],[VALIDADE]]</f>
        <v>46010</v>
      </c>
      <c r="K217">
        <v>1</v>
      </c>
      <c r="L217" t="s">
        <v>3</v>
      </c>
      <c r="M217" t="str">
        <f>VLOOKUP(CCC[[#This Row],[NOME]],'CADASTRO'!A:K,6,0)</f>
        <v>ATIVO</v>
      </c>
    </row>
    <row r="218" spans="1:14">
      <c r="A218" t="s">
        <v>516</v>
      </c>
      <c r="B218" t="s">
        <v>517</v>
      </c>
      <c r="C218" t="s">
        <v>381</v>
      </c>
      <c r="D218" t="s">
        <v>569</v>
      </c>
      <c r="E218" t="s">
        <v>373</v>
      </c>
      <c r="F218" t="str">
        <f>VLOOKUP(CCC[[#This Row],[NOME]],'CADASTRO'!A:K,5,0)</f>
        <v>AUXILIAR DE CARGA E DESCARGA</v>
      </c>
      <c r="G218" s="8">
        <v>44928</v>
      </c>
      <c r="H218" s="38">
        <v>365</v>
      </c>
      <c r="I2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IF(G567="01/01/1900",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CCC[[#This Row],[TREINADO EM]]+CCC[[#This Row],[VALIDADE]]</f>
        <v>45293</v>
      </c>
      <c r="K218">
        <v>1</v>
      </c>
      <c r="L218" t="s">
        <v>5</v>
      </c>
      <c r="M218" t="str">
        <f>VLOOKUP(CCC[[#This Row],[NOME]],'CADASTRO'!A:K,6,0)</f>
        <v>ATIVO</v>
      </c>
    </row>
    <row r="219" spans="1:14">
      <c r="A219" t="s">
        <v>516</v>
      </c>
      <c r="B219" t="s">
        <v>517</v>
      </c>
      <c r="C219" t="s">
        <v>76</v>
      </c>
      <c r="D219" t="s">
        <v>569</v>
      </c>
      <c r="E219" t="s">
        <v>373</v>
      </c>
      <c r="F219" t="str">
        <f>VLOOKUP(CCC[[#This Row],[NOME]],'CADASTRO'!A:K,5,0)</f>
        <v>AUXILIAR DE CARGA E DESCARGA</v>
      </c>
      <c r="G219" s="8">
        <v>45278</v>
      </c>
      <c r="H219" s="38">
        <v>365</v>
      </c>
      <c r="I2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IF(G568="01/01/1900",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CCC[[#This Row],[TREINADO EM]]+CCC[[#This Row],[VALIDADE]]</f>
        <v>45643</v>
      </c>
      <c r="K219">
        <v>1</v>
      </c>
      <c r="L219" t="s">
        <v>5</v>
      </c>
      <c r="M219" t="str">
        <f>VLOOKUP(CCC[[#This Row],[NOME]],'CADASTRO'!A:K,6,0)</f>
        <v>ATIVO</v>
      </c>
    </row>
    <row r="220" spans="1:14">
      <c r="A220" t="s">
        <v>516</v>
      </c>
      <c r="B220" t="s">
        <v>517</v>
      </c>
      <c r="C220" t="s">
        <v>391</v>
      </c>
      <c r="D220" t="s">
        <v>569</v>
      </c>
      <c r="E220" s="52" t="s">
        <v>373</v>
      </c>
      <c r="F220" t="str">
        <f>VLOOKUP(CCC[[#This Row],[NOME]],'CADASTRO'!A:K,5,0)</f>
        <v>AUXILIAR DE CARGA E DESCARGA</v>
      </c>
      <c r="G220" s="8">
        <v>45880</v>
      </c>
      <c r="H220" s="38">
        <v>365</v>
      </c>
      <c r="I2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IF(G569="01/01/1900",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CCC[[#This Row],[TREINADO EM]]+CCC[[#This Row],[VALIDADE]]</f>
        <v>46245</v>
      </c>
      <c r="K220">
        <v>1</v>
      </c>
      <c r="L220" t="s">
        <v>5</v>
      </c>
      <c r="M220" t="str">
        <f>VLOOKUP(CCC[[#This Row],[NOME]],'CADASTRO'!A:K,6,0)</f>
        <v>ATIVO</v>
      </c>
    </row>
    <row r="221" spans="1:14">
      <c r="A221" t="s">
        <v>516</v>
      </c>
      <c r="B221" t="s">
        <v>517</v>
      </c>
      <c r="C221" t="s">
        <v>391</v>
      </c>
      <c r="D221" t="s">
        <v>569</v>
      </c>
      <c r="E221" t="s">
        <v>373</v>
      </c>
      <c r="F221" t="str">
        <f>VLOOKUP(CCC[[#This Row],[NOME]],'CADASTRO'!A:K,5,0)</f>
        <v>AUXILIAR DE CARGA E DESCARGA</v>
      </c>
      <c r="G221" s="8">
        <v>46289</v>
      </c>
      <c r="H221" s="38">
        <v>365</v>
      </c>
      <c r="I2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IF(G570="01/01/1900",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CCC[[#This Row],[TREINADO EM]]+CCC[[#This Row],[VALIDADE]]</f>
        <v>46654</v>
      </c>
      <c r="K221">
        <v>1</v>
      </c>
      <c r="L221" t="s">
        <v>3</v>
      </c>
      <c r="M221" t="str">
        <f>VLOOKUP(CCC[[#This Row],[NOME]],'CADASTRO'!A:K,6,0)</f>
        <v>ATIVO</v>
      </c>
    </row>
    <row r="222" spans="1:14">
      <c r="A222" t="s">
        <v>516</v>
      </c>
      <c r="B222" t="s">
        <v>517</v>
      </c>
      <c r="C222" t="s">
        <v>381</v>
      </c>
      <c r="D222" t="s">
        <v>569</v>
      </c>
      <c r="E222" t="s">
        <v>251</v>
      </c>
      <c r="F222" t="str">
        <f>VLOOKUP(CCC[[#This Row],[NOME]],'CADASTRO'!A:K,5,0)</f>
        <v>OPERADOR INDUSTRIAL I</v>
      </c>
      <c r="G222" s="8">
        <v>45754</v>
      </c>
      <c r="H222" s="38">
        <v>365</v>
      </c>
      <c r="I2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IF(G571="01/01/1900",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CCC[[#This Row],[TREINADO EM]]+CCC[[#This Row],[VALIDADE]]</f>
        <v>46119</v>
      </c>
      <c r="K222">
        <v>1</v>
      </c>
      <c r="L222" t="s">
        <v>3</v>
      </c>
      <c r="M222" t="str">
        <f>VLOOKUP(CCC[[#This Row],[NOME]],'CADASTRO'!A:K,6,0)</f>
        <v>DESLIGADO</v>
      </c>
    </row>
    <row r="223" spans="1:14">
      <c r="A223" t="s">
        <v>516</v>
      </c>
      <c r="B223" t="s">
        <v>517</v>
      </c>
      <c r="C223" t="s">
        <v>76</v>
      </c>
      <c r="D223" t="s">
        <v>569</v>
      </c>
      <c r="E223" t="s">
        <v>461</v>
      </c>
      <c r="F223" t="str">
        <f>VLOOKUP(CCC[[#This Row],[NOME]],'CADASTRO'!A:K,5,0)</f>
        <v>ANALISTA PRODUCAO JR</v>
      </c>
      <c r="G223" s="8">
        <v>44249</v>
      </c>
      <c r="H223" s="38">
        <v>365</v>
      </c>
      <c r="I2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IF(G572="01/01/1900",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CCC[[#This Row],[TREINADO EM]]+CCC[[#This Row],[VALIDADE]]</f>
        <v>44614</v>
      </c>
      <c r="K223">
        <v>1</v>
      </c>
      <c r="L223" t="s">
        <v>5</v>
      </c>
      <c r="M223" t="str">
        <f>VLOOKUP(CCC[[#This Row],[NOME]],'CADASTRO'!A:K,6,0)</f>
        <v>DESLIGADO</v>
      </c>
    </row>
    <row r="224" spans="1:14">
      <c r="A224" t="s">
        <v>516</v>
      </c>
      <c r="B224" t="s">
        <v>517</v>
      </c>
      <c r="C224" t="s">
        <v>381</v>
      </c>
      <c r="D224" t="s">
        <v>569</v>
      </c>
      <c r="E224" t="s">
        <v>461</v>
      </c>
      <c r="F224" t="str">
        <f>VLOOKUP(CCC[[#This Row],[NOME]],'CADASTRO'!A:K,5,0)</f>
        <v>ANALISTA PRODUCAO JR</v>
      </c>
      <c r="G224" s="8">
        <v>44972</v>
      </c>
      <c r="H224" s="38">
        <v>365</v>
      </c>
      <c r="I2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IF(G573="01/01/1900",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CCC[[#This Row],[TREINADO EM]]+CCC[[#This Row],[VALIDADE]]</f>
        <v>45337</v>
      </c>
      <c r="K224">
        <v>1</v>
      </c>
      <c r="L224" t="s">
        <v>3</v>
      </c>
      <c r="M224" t="str">
        <f>VLOOKUP(CCC[[#This Row],[NOME]],'CADASTRO'!A:K,6,0)</f>
        <v>DESLIGADO</v>
      </c>
    </row>
    <row r="225" spans="1:14">
      <c r="A225" t="s">
        <v>516</v>
      </c>
      <c r="B225" t="s">
        <v>517</v>
      </c>
      <c r="C225" t="s">
        <v>76</v>
      </c>
      <c r="D225" t="s">
        <v>569</v>
      </c>
      <c r="E225" t="s">
        <v>375</v>
      </c>
      <c r="F225" t="str">
        <f>VLOOKUP(CCC[[#This Row],[NOME]],'CADASTRO'!A:K,5,0)</f>
        <v>OPERADOR INDUSTRIAL II</v>
      </c>
      <c r="G225" s="8">
        <v>44249</v>
      </c>
      <c r="H225" s="38">
        <v>365</v>
      </c>
      <c r="I2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IF(G574="01/01/1900",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CCC[[#This Row],[TREINADO EM]]+CCC[[#This Row],[VALIDADE]]</f>
        <v>44614</v>
      </c>
      <c r="K225">
        <v>1</v>
      </c>
      <c r="L225" t="s">
        <v>5</v>
      </c>
      <c r="M225" t="str">
        <f>VLOOKUP(CCC[[#This Row],[NOME]],'CADASTRO'!A:K,6,0)</f>
        <v>ATIVO</v>
      </c>
    </row>
    <row r="226" spans="1:14">
      <c r="A226" t="s">
        <v>516</v>
      </c>
      <c r="B226" t="s">
        <v>517</v>
      </c>
      <c r="C226" t="s">
        <v>381</v>
      </c>
      <c r="D226" t="s">
        <v>569</v>
      </c>
      <c r="E226" t="s">
        <v>375</v>
      </c>
      <c r="F226" t="str">
        <f>VLOOKUP(CCC[[#This Row],[NOME]],'CADASTRO'!A:K,5,0)</f>
        <v>OPERADOR INDUSTRIAL II</v>
      </c>
      <c r="G226" s="8">
        <v>44928</v>
      </c>
      <c r="H226" s="38">
        <v>365</v>
      </c>
      <c r="I2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IF(G575="01/01/1900",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CCC[[#This Row],[TREINADO EM]]+CCC[[#This Row],[VALIDADE]]</f>
        <v>45293</v>
      </c>
      <c r="K226">
        <v>1</v>
      </c>
      <c r="L226" t="s">
        <v>5</v>
      </c>
      <c r="M226" t="str">
        <f>VLOOKUP(CCC[[#This Row],[NOME]],'CADASTRO'!A:K,6,0)</f>
        <v>ATIVO</v>
      </c>
    </row>
    <row r="227" spans="1:14">
      <c r="A227" t="s">
        <v>516</v>
      </c>
      <c r="B227" t="s">
        <v>517</v>
      </c>
      <c r="C227" t="s">
        <v>381</v>
      </c>
      <c r="D227" t="s">
        <v>569</v>
      </c>
      <c r="E227" t="s">
        <v>375</v>
      </c>
      <c r="F227" t="str">
        <f>VLOOKUP(CCC[[#This Row],[NOME]],'CADASTRO'!A:K,5,0)</f>
        <v>OPERADOR INDUSTRIAL II</v>
      </c>
      <c r="G227" s="8">
        <v>45343</v>
      </c>
      <c r="H227" s="38">
        <v>365</v>
      </c>
      <c r="I2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IF(G576="01/01/1900",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CCC[[#This Row],[TREINADO EM]]+CCC[[#This Row],[VALIDADE]]</f>
        <v>45708</v>
      </c>
      <c r="K227">
        <v>1</v>
      </c>
      <c r="L227" t="s">
        <v>5</v>
      </c>
      <c r="M227" t="str">
        <f>VLOOKUP(CCC[[#This Row],[NOME]],'CADASTRO'!A:K,6,0)</f>
        <v>ATIVO</v>
      </c>
    </row>
    <row r="228" spans="1:14">
      <c r="A228" t="s">
        <v>516</v>
      </c>
      <c r="B228" t="s">
        <v>517</v>
      </c>
      <c r="C228" t="s">
        <v>391</v>
      </c>
      <c r="D228" t="s">
        <v>569</v>
      </c>
      <c r="E228" t="s">
        <v>375</v>
      </c>
      <c r="F228" t="str">
        <f>VLOOKUP(CCC[[#This Row],[NOME]],'CADASTRO'!A:K,5,0)</f>
        <v>OPERADOR INDUSTRIAL II</v>
      </c>
      <c r="G228" s="8">
        <v>45873</v>
      </c>
      <c r="H228" s="38">
        <v>365</v>
      </c>
      <c r="I2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IF(G577="01/01/1900",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CCC[[#This Row],[TREINADO EM]]+CCC[[#This Row],[VALIDADE]]</f>
        <v>46238</v>
      </c>
      <c r="K228">
        <v>1</v>
      </c>
      <c r="L228" t="s">
        <v>5</v>
      </c>
      <c r="M228" t="str">
        <f>VLOOKUP(CCC[[#This Row],[NOME]],'CADASTRO'!A:K,6,0)</f>
        <v>ATIVO</v>
      </c>
    </row>
    <row r="229" spans="1:14">
      <c r="A229" t="s">
        <v>516</v>
      </c>
      <c r="B229" t="s">
        <v>517</v>
      </c>
      <c r="C229" t="s">
        <v>391</v>
      </c>
      <c r="D229" t="s">
        <v>569</v>
      </c>
      <c r="E229" t="s">
        <v>375</v>
      </c>
      <c r="F229" t="str">
        <f>VLOOKUP(CCC[[#This Row],[NOME]],'CADASTRO'!A:K,5,0)</f>
        <v>OPERADOR INDUSTRIAL II</v>
      </c>
      <c r="G229" s="8">
        <v>46260.889768518522</v>
      </c>
      <c r="H229" s="38">
        <v>365</v>
      </c>
      <c r="I2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IF(G578="01/01/1900", "SEM REGISTRO",
                        IF((G229+H229)&gt;TODAY(), "NO PRAZO", "VENCIDO"
                        )
                    )
                )
            )
        )
    ),"N.A.")</f>
        <v>NO PRAZO</v>
      </c>
      <c r="J229" s="14">
        <f>CCC[[#This Row],[TREINADO EM]]+CCC[[#This Row],[VALIDADE]]</f>
        <v>46625.889768518522</v>
      </c>
      <c r="K229">
        <v>1</v>
      </c>
      <c r="L229" t="s">
        <v>3</v>
      </c>
      <c r="M229" t="str">
        <f>VLOOKUP(CCC[[#This Row],[NOME]],'CADASTRO'!A:K,6,0)</f>
        <v>ATIVO</v>
      </c>
      <c r="N229" s="63"/>
    </row>
    <row r="230" spans="1:14">
      <c r="A230" t="s">
        <v>516</v>
      </c>
      <c r="B230" t="s">
        <v>517</v>
      </c>
      <c r="C230" t="s">
        <v>391</v>
      </c>
      <c r="D230" t="s">
        <v>569</v>
      </c>
      <c r="E230" t="s">
        <v>376</v>
      </c>
      <c r="F230" t="str">
        <f>VLOOKUP(CCC[[#This Row],[NOME]],'CADASTRO'!A:K,5,0)</f>
        <v>ESTAGIARIO</v>
      </c>
      <c r="G230" s="8">
        <v>46063</v>
      </c>
      <c r="H230" s="38">
        <v>365</v>
      </c>
      <c r="I2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IF(G579="01/01/1900", "SEM REGISTRO",
                        IF((G230+H230)&gt;TODAY(), "NO PRAZO", "VENCIDO"
                        )
                    )
                )
            )
        )
    ),"N.A.")</f>
        <v>NO PRAZO</v>
      </c>
      <c r="J230" s="14">
        <f>CCC[[#This Row],[TREINADO EM]]+CCC[[#This Row],[VALIDADE]]</f>
        <v>46428</v>
      </c>
      <c r="K230">
        <v>0.5</v>
      </c>
      <c r="L230" t="s">
        <v>3</v>
      </c>
      <c r="M230" t="str">
        <f>VLOOKUP(CCC[[#This Row],[NOME]],'CADASTRO'!A:K,6,0)</f>
        <v>ATIVO</v>
      </c>
      <c r="N230" s="63" t="s">
        <v>582</v>
      </c>
    </row>
    <row r="231" spans="1:14">
      <c r="A231" t="s">
        <v>516</v>
      </c>
      <c r="B231" t="s">
        <v>517</v>
      </c>
      <c r="C231" t="s">
        <v>76</v>
      </c>
      <c r="D231" t="s">
        <v>569</v>
      </c>
      <c r="E231" t="s">
        <v>467</v>
      </c>
      <c r="F231" t="str">
        <f>VLOOKUP(CCC[[#This Row],[NOME]],'CADASTRO'!A:K,5,0)</f>
        <v>OPERADOR INDUSTRIAL III</v>
      </c>
      <c r="G231" s="8">
        <v>44250</v>
      </c>
      <c r="H231" s="38">
        <v>365</v>
      </c>
      <c r="I2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IF(G580="01/01/1900",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CCC[[#This Row],[TREINADO EM]]+CCC[[#This Row],[VALIDADE]]</f>
        <v>44615</v>
      </c>
      <c r="K231">
        <v>1</v>
      </c>
      <c r="L231" t="s">
        <v>5</v>
      </c>
      <c r="M231" t="str">
        <f>VLOOKUP(CCC[[#This Row],[NOME]],'CADASTRO'!A:K,6,0)</f>
        <v>DESLIGADO</v>
      </c>
    </row>
    <row r="232" spans="1:14">
      <c r="A232" t="s">
        <v>516</v>
      </c>
      <c r="B232" t="s">
        <v>517</v>
      </c>
      <c r="C232" t="s">
        <v>381</v>
      </c>
      <c r="D232" t="s">
        <v>569</v>
      </c>
      <c r="E232" t="s">
        <v>467</v>
      </c>
      <c r="F232" t="str">
        <f>VLOOKUP(CCC[[#This Row],[NOME]],'CADASTRO'!A:K,5,0)</f>
        <v>OPERADOR INDUSTRIAL III</v>
      </c>
      <c r="G232" s="8">
        <v>44928</v>
      </c>
      <c r="H232" s="38">
        <v>365</v>
      </c>
      <c r="I2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IF(G581="01/01/1900",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CCC[[#This Row],[TREINADO EM]]+CCC[[#This Row],[VALIDADE]]</f>
        <v>45293</v>
      </c>
      <c r="K232">
        <v>1</v>
      </c>
      <c r="L232" t="s">
        <v>5</v>
      </c>
      <c r="M232" t="str">
        <f>VLOOKUP(CCC[[#This Row],[NOME]],'CADASTRO'!A:K,6,0)</f>
        <v>DESLIGADO</v>
      </c>
    </row>
    <row r="233" spans="1:14">
      <c r="A233" t="s">
        <v>516</v>
      </c>
      <c r="B233" t="s">
        <v>517</v>
      </c>
      <c r="C233" t="s">
        <v>76</v>
      </c>
      <c r="D233" t="s">
        <v>569</v>
      </c>
      <c r="E233" t="s">
        <v>467</v>
      </c>
      <c r="F233" t="str">
        <f>VLOOKUP(CCC[[#This Row],[NOME]],'CADASTRO'!A:K,5,0)</f>
        <v>OPERADOR INDUSTRIAL III</v>
      </c>
      <c r="G233" s="8">
        <v>45278</v>
      </c>
      <c r="H233" s="38">
        <v>365</v>
      </c>
      <c r="I2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IF(G582="01/01/1900",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CCC[[#This Row],[TREINADO EM]]+CCC[[#This Row],[VALIDADE]]</f>
        <v>45643</v>
      </c>
      <c r="K233">
        <v>1</v>
      </c>
      <c r="L233" t="s">
        <v>5</v>
      </c>
      <c r="M233" t="str">
        <f>VLOOKUP(CCC[[#This Row],[NOME]],'CADASTRO'!A:K,6,0)</f>
        <v>DESLIGADO</v>
      </c>
    </row>
    <row r="234" spans="1:14">
      <c r="A234" t="s">
        <v>516</v>
      </c>
      <c r="B234" t="s">
        <v>517</v>
      </c>
      <c r="C234" t="s">
        <v>76</v>
      </c>
      <c r="D234" t="s">
        <v>569</v>
      </c>
      <c r="E234" t="s">
        <v>467</v>
      </c>
      <c r="F234" t="str">
        <f>VLOOKUP(CCC[[#This Row],[NOME]],'CADASTRO'!A:K,5,0)</f>
        <v>OPERADOR INDUSTRIAL III</v>
      </c>
      <c r="G234" s="8">
        <v>45645</v>
      </c>
      <c r="H234" s="38">
        <v>365</v>
      </c>
      <c r="I2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IF(G583="01/01/1900",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CCC[[#This Row],[TREINADO EM]]+CCC[[#This Row],[VALIDADE]]</f>
        <v>46010</v>
      </c>
      <c r="K234">
        <v>1</v>
      </c>
      <c r="L234" t="s">
        <v>3</v>
      </c>
      <c r="M234" t="str">
        <f>VLOOKUP(CCC[[#This Row],[NOME]],'CADASTRO'!A:K,6,0)</f>
        <v>DESLIGADO</v>
      </c>
    </row>
    <row r="235" spans="1:14">
      <c r="A235" t="s">
        <v>516</v>
      </c>
      <c r="B235" t="s">
        <v>517</v>
      </c>
      <c r="C235" t="s">
        <v>381</v>
      </c>
      <c r="D235" t="s">
        <v>569</v>
      </c>
      <c r="E235" t="s">
        <v>378</v>
      </c>
      <c r="F235" t="str">
        <f>VLOOKUP(CCC[[#This Row],[NOME]],'CADASTRO'!A:K,5,0)</f>
        <v>ANALISTA LOGISTICA JR</v>
      </c>
      <c r="G235" s="8">
        <v>44928</v>
      </c>
      <c r="H235" s="38">
        <v>365</v>
      </c>
      <c r="I2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IF(G584="01/01/1900",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CCC[[#This Row],[TREINADO EM]]+CCC[[#This Row],[VALIDADE]]</f>
        <v>45293</v>
      </c>
      <c r="K235">
        <v>1</v>
      </c>
      <c r="L235" t="s">
        <v>5</v>
      </c>
      <c r="M235" t="str">
        <f>VLOOKUP(CCC[[#This Row],[NOME]],'CADASTRO'!A:K,6,0)</f>
        <v>ATIVO</v>
      </c>
    </row>
    <row r="236" spans="1:14">
      <c r="A236" t="s">
        <v>516</v>
      </c>
      <c r="B236" t="s">
        <v>517</v>
      </c>
      <c r="C236" t="s">
        <v>381</v>
      </c>
      <c r="D236" t="s">
        <v>569</v>
      </c>
      <c r="E236" t="s">
        <v>378</v>
      </c>
      <c r="F236" t="str">
        <f>VLOOKUP(CCC[[#This Row],[NOME]],'CADASTRO'!A:K,5,0)</f>
        <v>ANALISTA LOGISTICA JR</v>
      </c>
      <c r="G236" s="8">
        <v>45278</v>
      </c>
      <c r="H236" s="38">
        <v>365</v>
      </c>
      <c r="I2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IF(G585="01/01/1900",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CCC[[#This Row],[TREINADO EM]]+CCC[[#This Row],[VALIDADE]]</f>
        <v>45643</v>
      </c>
      <c r="K236">
        <v>1</v>
      </c>
      <c r="L236" t="s">
        <v>5</v>
      </c>
      <c r="M236" t="str">
        <f>VLOOKUP(CCC[[#This Row],[NOME]],'CADASTRO'!A:K,6,0)</f>
        <v>ATIVO</v>
      </c>
    </row>
    <row r="237" spans="1:14">
      <c r="A237" t="s">
        <v>516</v>
      </c>
      <c r="B237" t="s">
        <v>517</v>
      </c>
      <c r="C237" t="s">
        <v>76</v>
      </c>
      <c r="D237" t="s">
        <v>569</v>
      </c>
      <c r="E237" t="s">
        <v>378</v>
      </c>
      <c r="F237" t="str">
        <f>VLOOKUP(CCC[[#This Row],[NOME]],'CADASTRO'!A:K,5,0)</f>
        <v>ANALISTA LOGISTICA JR</v>
      </c>
      <c r="G237" s="8">
        <v>45645</v>
      </c>
      <c r="H237" s="38">
        <v>365</v>
      </c>
      <c r="I2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IF(G586="01/01/1900",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CCC[[#This Row],[TREINADO EM]]+CCC[[#This Row],[VALIDADE]]</f>
        <v>46010</v>
      </c>
      <c r="K237">
        <v>1</v>
      </c>
      <c r="L237" t="s">
        <v>5</v>
      </c>
      <c r="M237" t="str">
        <f>VLOOKUP(CCC[[#This Row],[NOME]],'CADASTRO'!A:K,6,0)</f>
        <v>ATIVO</v>
      </c>
    </row>
    <row r="238" spans="1:14">
      <c r="A238" t="s">
        <v>516</v>
      </c>
      <c r="B238" t="s">
        <v>517</v>
      </c>
      <c r="C238" t="s">
        <v>391</v>
      </c>
      <c r="D238" t="s">
        <v>569</v>
      </c>
      <c r="E238" t="s">
        <v>378</v>
      </c>
      <c r="F238" t="str">
        <f>VLOOKUP(CCC[[#This Row],[NOME]],'CADASTRO'!A:K,5,0)</f>
        <v>ANALISTA LOGISTICA JR</v>
      </c>
      <c r="G238" s="8">
        <v>46009</v>
      </c>
      <c r="H238" s="38">
        <v>365</v>
      </c>
      <c r="I2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IF(G587="01/01/1900",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CCC[[#This Row],[TREINADO EM]]+CCC[[#This Row],[VALIDADE]]</f>
        <v>46374</v>
      </c>
      <c r="K238">
        <v>1</v>
      </c>
      <c r="L238" t="s">
        <v>3</v>
      </c>
      <c r="M238" t="str">
        <f>VLOOKUP(CCC[[#This Row],[NOME]],'CADASTRO'!A:K,6,0)</f>
        <v>ATIVO</v>
      </c>
      <c r="N238" s="69"/>
    </row>
    <row r="239" spans="1:14">
      <c r="A239" t="s">
        <v>516</v>
      </c>
      <c r="B239" t="s">
        <v>517</v>
      </c>
      <c r="C239" t="s">
        <v>391</v>
      </c>
      <c r="D239" t="s">
        <v>569</v>
      </c>
      <c r="E239" t="s">
        <v>468</v>
      </c>
      <c r="F239" t="str">
        <f>VLOOKUP(CCC[[#This Row],[NOME]],'CADASTRO'!A:K,5,0)</f>
        <v>OPERADOR LOGISTICO I</v>
      </c>
      <c r="G239" s="8">
        <v>46009</v>
      </c>
      <c r="H239" s="38">
        <v>365</v>
      </c>
      <c r="I2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IF(G588="01/01/1900",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CCC[[#This Row],[TREINADO EM]]+CCC[[#This Row],[VALIDADE]]</f>
        <v>46374</v>
      </c>
      <c r="K239">
        <v>1</v>
      </c>
      <c r="L239" t="s">
        <v>3</v>
      </c>
      <c r="M239" t="str">
        <f>VLOOKUP(CCC[[#This Row],[NOME]],'CADASTRO'!A:K,6,0)</f>
        <v>DESLIGADO</v>
      </c>
      <c r="N239" s="69"/>
    </row>
    <row r="240" spans="1:14">
      <c r="A240" t="s">
        <v>516</v>
      </c>
      <c r="B240" t="s">
        <v>517</v>
      </c>
      <c r="C240" t="s">
        <v>391</v>
      </c>
      <c r="D240" t="s">
        <v>569</v>
      </c>
      <c r="E240" t="s">
        <v>469</v>
      </c>
      <c r="F240" t="str">
        <f>VLOOKUP(CCC[[#This Row],[NOME]],'CADASTRO'!A:K,5,0)</f>
        <v>AUXILIAR INDUSTRIAL</v>
      </c>
      <c r="G240" s="8">
        <v>45873</v>
      </c>
      <c r="H240" s="38">
        <v>365</v>
      </c>
      <c r="I2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IF(G589="01/01/1900",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CCC[[#This Row],[TREINADO EM]]+CCC[[#This Row],[VALIDADE]]</f>
        <v>46238</v>
      </c>
      <c r="K240">
        <v>1</v>
      </c>
      <c r="L240" t="s">
        <v>3</v>
      </c>
      <c r="M240" t="str">
        <f>VLOOKUP(CCC[[#This Row],[NOME]],'CADASTRO'!A:K,6,0)</f>
        <v>DESLIGADO</v>
      </c>
    </row>
    <row r="241" spans="1:14">
      <c r="A241" t="s">
        <v>516</v>
      </c>
      <c r="B241" t="s">
        <v>517</v>
      </c>
      <c r="C241" t="s">
        <v>381</v>
      </c>
      <c r="D241" t="s">
        <v>569</v>
      </c>
      <c r="E241" t="s">
        <v>470</v>
      </c>
      <c r="F241" t="str">
        <f>VLOOKUP(CCC[[#This Row],[NOME]],'CADASTRO'!A:K,5,0)</f>
        <v>ASSISTENTE ADMINISTRATIVO</v>
      </c>
      <c r="G241" s="8">
        <v>45001</v>
      </c>
      <c r="H241" s="38">
        <v>365</v>
      </c>
      <c r="I2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IF(G590="01/01/1900",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CCC[[#This Row],[TREINADO EM]]+CCC[[#This Row],[VALIDADE]]</f>
        <v>45366</v>
      </c>
      <c r="K241">
        <v>1</v>
      </c>
      <c r="L241" t="s">
        <v>3</v>
      </c>
      <c r="M241" t="str">
        <f>VLOOKUP(CCC[[#This Row],[NOME]],'CADASTRO'!A:K,6,0)</f>
        <v>DESLIGADO</v>
      </c>
    </row>
    <row r="242" spans="1:14">
      <c r="A242" t="s">
        <v>516</v>
      </c>
      <c r="B242" t="s">
        <v>517</v>
      </c>
      <c r="C242" t="s">
        <v>381</v>
      </c>
      <c r="D242" t="s">
        <v>569</v>
      </c>
      <c r="E242" t="s">
        <v>26</v>
      </c>
      <c r="F242" t="str">
        <f>VLOOKUP(CCC[[#This Row],[NOME]],'CADASTRO'!A:K,5,0)</f>
        <v>COORDENADOR PRODUCAO</v>
      </c>
      <c r="G242" s="8">
        <v>45063</v>
      </c>
      <c r="H242" s="38">
        <v>365</v>
      </c>
      <c r="I2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IF(G591="01/01/1900",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CCC[[#This Row],[TREINADO EM]]+CCC[[#This Row],[VALIDADE]]</f>
        <v>45428</v>
      </c>
      <c r="K242">
        <v>1</v>
      </c>
      <c r="L242" t="s">
        <v>5</v>
      </c>
      <c r="M242" t="str">
        <f>VLOOKUP(CCC[[#This Row],[NOME]],'CADASTRO'!A:K,6,0)</f>
        <v>ATIVO</v>
      </c>
    </row>
    <row r="243" spans="1:14">
      <c r="A243" t="s">
        <v>516</v>
      </c>
      <c r="B243" t="s">
        <v>517</v>
      </c>
      <c r="C243" t="s">
        <v>381</v>
      </c>
      <c r="D243" t="s">
        <v>569</v>
      </c>
      <c r="E243" t="s">
        <v>26</v>
      </c>
      <c r="F243" t="str">
        <f>VLOOKUP(CCC[[#This Row],[NOME]],'CADASTRO'!A:K,5,0)</f>
        <v>COORDENADOR PRODUCAO</v>
      </c>
      <c r="G243" s="8">
        <v>45511</v>
      </c>
      <c r="H243" s="38">
        <v>365</v>
      </c>
      <c r="I2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IF(G592="01/01/1900",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CCC[[#This Row],[TREINADO EM]]+CCC[[#This Row],[VALIDADE]]</f>
        <v>45876</v>
      </c>
      <c r="K243">
        <v>1</v>
      </c>
      <c r="L243" t="s">
        <v>5</v>
      </c>
      <c r="M243" t="str">
        <f>VLOOKUP(CCC[[#This Row],[NOME]],'CADASTRO'!A:K,6,0)</f>
        <v>ATIVO</v>
      </c>
    </row>
    <row r="244" spans="1:14">
      <c r="A244" t="s">
        <v>516</v>
      </c>
      <c r="B244" t="s">
        <v>517</v>
      </c>
      <c r="C244" t="s">
        <v>391</v>
      </c>
      <c r="D244" t="s">
        <v>569</v>
      </c>
      <c r="E244" t="s">
        <v>26</v>
      </c>
      <c r="F244" t="str">
        <f>VLOOKUP(CCC[[#This Row],[NOME]],'CADASTRO'!A:K,5,0)</f>
        <v>COORDENADOR PRODUCAO</v>
      </c>
      <c r="G244" s="8">
        <v>46212.461134259298</v>
      </c>
      <c r="H244" s="38">
        <v>183</v>
      </c>
      <c r="I2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IF(G593="01/01/1900", "SEM REGISTRO",
                        IF((G244+H244)&gt;TODAY(), "NO PRAZO", "VENCIDO"
                        )
                    )
                )
            )
        )
    ),"N.A.")</f>
        <v>NO PRAZO</v>
      </c>
      <c r="J244" s="14">
        <f>CCC[[#This Row],[TREINADO EM]]+CCC[[#This Row],[VALIDADE]]</f>
        <v>46395.461134259298</v>
      </c>
      <c r="K244">
        <v>1</v>
      </c>
      <c r="L244" t="s">
        <v>3</v>
      </c>
      <c r="M244" t="str">
        <f>VLOOKUP(CCC[[#This Row],[NOME]],'CADASTRO'!A:K,6,0)</f>
        <v>ATIVO</v>
      </c>
      <c r="N244" s="63"/>
    </row>
    <row r="245" spans="1:14">
      <c r="A245" t="s">
        <v>516</v>
      </c>
      <c r="B245" t="s">
        <v>517</v>
      </c>
      <c r="C245" t="s">
        <v>76</v>
      </c>
      <c r="D245" t="s">
        <v>569</v>
      </c>
      <c r="E245" t="s">
        <v>380</v>
      </c>
      <c r="F245" t="str">
        <f>VLOOKUP(CCC[[#This Row],[NOME]],'CADASTRO'!A:K,5,0)</f>
        <v>TECNICO ELETRONICO I</v>
      </c>
      <c r="G245" s="8">
        <v>44249</v>
      </c>
      <c r="H245" s="38">
        <v>365</v>
      </c>
      <c r="I2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IF(G594="01/01/1900",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CCC[[#This Row],[TREINADO EM]]+CCC[[#This Row],[VALIDADE]]</f>
        <v>44614</v>
      </c>
      <c r="K245">
        <v>1</v>
      </c>
      <c r="L245" t="s">
        <v>5</v>
      </c>
      <c r="M245" t="str">
        <f>VLOOKUP(CCC[[#This Row],[NOME]],'CADASTRO'!A:K,6,0)</f>
        <v>ATIVO</v>
      </c>
    </row>
    <row r="246" spans="1:14">
      <c r="A246" t="s">
        <v>516</v>
      </c>
      <c r="B246" t="s">
        <v>517</v>
      </c>
      <c r="C246" t="s">
        <v>381</v>
      </c>
      <c r="D246" t="s">
        <v>569</v>
      </c>
      <c r="E246" t="s">
        <v>380</v>
      </c>
      <c r="F246" t="str">
        <f>VLOOKUP(CCC[[#This Row],[NOME]],'CADASTRO'!A:K,5,0)</f>
        <v>TECNICO ELETRONICO I</v>
      </c>
      <c r="G246" s="8">
        <v>44928</v>
      </c>
      <c r="H246" s="38">
        <v>365</v>
      </c>
      <c r="I2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IF(G595="01/01/1900",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CCC[[#This Row],[TREINADO EM]]+CCC[[#This Row],[VALIDADE]]</f>
        <v>45293</v>
      </c>
      <c r="K246">
        <v>1</v>
      </c>
      <c r="L246" t="s">
        <v>5</v>
      </c>
      <c r="M246" t="str">
        <f>VLOOKUP(CCC[[#This Row],[NOME]],'CADASTRO'!A:K,6,0)</f>
        <v>ATIVO</v>
      </c>
    </row>
    <row r="247" spans="1:14">
      <c r="A247" t="s">
        <v>516</v>
      </c>
      <c r="B247" t="s">
        <v>517</v>
      </c>
      <c r="C247" t="s">
        <v>381</v>
      </c>
      <c r="D247" t="s">
        <v>569</v>
      </c>
      <c r="E247" t="s">
        <v>380</v>
      </c>
      <c r="F247" t="str">
        <f>VLOOKUP(CCC[[#This Row],[NOME]],'CADASTRO'!A:K,5,0)</f>
        <v>TECNICO ELETRONICO I</v>
      </c>
      <c r="G247" s="8">
        <v>45278</v>
      </c>
      <c r="H247" s="38">
        <v>365</v>
      </c>
      <c r="I2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IF(G596="01/01/1900",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CCC[[#This Row],[TREINADO EM]]+CCC[[#This Row],[VALIDADE]]</f>
        <v>45643</v>
      </c>
      <c r="K247">
        <v>1</v>
      </c>
      <c r="L247" t="s">
        <v>5</v>
      </c>
      <c r="M247" t="str">
        <f>VLOOKUP(CCC[[#This Row],[NOME]],'CADASTRO'!A:K,6,0)</f>
        <v>ATIVO</v>
      </c>
    </row>
    <row r="248" spans="1:14">
      <c r="A248" t="s">
        <v>516</v>
      </c>
      <c r="B248" t="s">
        <v>517</v>
      </c>
      <c r="C248" t="s">
        <v>76</v>
      </c>
      <c r="D248" t="s">
        <v>569</v>
      </c>
      <c r="E248" t="s">
        <v>380</v>
      </c>
      <c r="F248" t="str">
        <f>VLOOKUP(CCC[[#This Row],[NOME]],'CADASTRO'!A:K,5,0)</f>
        <v>TECNICO ELETRONICO I</v>
      </c>
      <c r="G248" s="8">
        <v>45645</v>
      </c>
      <c r="H248" s="38">
        <v>365</v>
      </c>
      <c r="I2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IF(G597="01/01/1900",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CCC[[#This Row],[TREINADO EM]]+CCC[[#This Row],[VALIDADE]]</f>
        <v>46010</v>
      </c>
      <c r="K248">
        <v>1</v>
      </c>
      <c r="L248" t="s">
        <v>5</v>
      </c>
      <c r="M248" t="str">
        <f>VLOOKUP(CCC[[#This Row],[NOME]],'CADASTRO'!A:K,6,0)</f>
        <v>ATIVO</v>
      </c>
    </row>
    <row r="249" spans="1:14">
      <c r="A249" t="s">
        <v>516</v>
      </c>
      <c r="B249" t="s">
        <v>517</v>
      </c>
      <c r="C249" t="s">
        <v>391</v>
      </c>
      <c r="D249" t="s">
        <v>569</v>
      </c>
      <c r="E249" t="s">
        <v>380</v>
      </c>
      <c r="F249" t="str">
        <f>VLOOKUP(CCC[[#This Row],[NOME]],'CADASTRO'!A:K,5,0)</f>
        <v>TECNICO ELETRONICO I</v>
      </c>
      <c r="G249" s="8">
        <v>46211.543194444399</v>
      </c>
      <c r="H249" s="38">
        <v>183</v>
      </c>
      <c r="I2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IF(G598="01/01/1900", "SEM REGISTRO",
                        IF((G249+H249)&gt;TODAY(), "NO PRAZO", "VENCIDO"
                        )
                    )
                )
            )
        )
    ),"N.A.")</f>
        <v>NO PRAZO</v>
      </c>
      <c r="J249" s="14">
        <f>CCC[[#This Row],[TREINADO EM]]+CCC[[#This Row],[VALIDADE]]</f>
        <v>46394.543194444399</v>
      </c>
      <c r="K249">
        <v>1</v>
      </c>
      <c r="L249" t="s">
        <v>3</v>
      </c>
      <c r="M249" t="str">
        <f>VLOOKUP(CCC[[#This Row],[NOME]],'CADASTRO'!A:K,6,0)</f>
        <v>ATIVO</v>
      </c>
      <c r="N249" s="63"/>
    </row>
    <row r="250" spans="1:14">
      <c r="A250" t="s">
        <v>516</v>
      </c>
      <c r="B250" t="s">
        <v>517</v>
      </c>
      <c r="C250" t="s">
        <v>391</v>
      </c>
      <c r="D250" t="s">
        <v>569</v>
      </c>
      <c r="E250" t="s">
        <v>381</v>
      </c>
      <c r="F250" t="str">
        <f>VLOOKUP(CCC[[#This Row],[NOME]],'CADASTRO'!A:K,5,0)</f>
        <v>TECNICO SEGURANCA TRABALHO</v>
      </c>
      <c r="G250" s="26">
        <v>46224</v>
      </c>
      <c r="H250" s="38">
        <v>5000</v>
      </c>
      <c r="I2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IF(G599="01/01/1900", "SEM REGISTRO",
                        IF((G250+H250)&gt;TODAY(), "NO PRAZO", "VENCIDO"
                        )
                    )
                )
            )
        )
    ),"N.A.")</f>
        <v>NO PRAZO</v>
      </c>
      <c r="J250" s="14">
        <f>CCC[[#This Row],[TREINADO EM]]+CCC[[#This Row],[VALIDADE]]</f>
        <v>51224</v>
      </c>
      <c r="K250">
        <v>1</v>
      </c>
      <c r="L250" t="s">
        <v>3</v>
      </c>
      <c r="M250" t="str">
        <f>VLOOKUP(CCC[[#This Row],[NOME]],'CADASTRO'!A:K,6,0)</f>
        <v>ATIVO</v>
      </c>
      <c r="N250" s="63"/>
    </row>
    <row r="251" spans="1:14">
      <c r="A251" t="s">
        <v>516</v>
      </c>
      <c r="B251" t="s">
        <v>517</v>
      </c>
      <c r="C251" t="s">
        <v>391</v>
      </c>
      <c r="D251" t="s">
        <v>569</v>
      </c>
      <c r="E251" t="s">
        <v>382</v>
      </c>
      <c r="F251" t="str">
        <f>VLOOKUP(CCC[[#This Row],[NOME]],'CADASTRO'!A:K,5,0)</f>
        <v>ANALISTA CONTROLE QUALIDADE JR</v>
      </c>
      <c r="G251" s="26">
        <v>46213.6390972222</v>
      </c>
      <c r="H251" s="38">
        <v>183</v>
      </c>
      <c r="I2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IF(G600="01/01/1900",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CCC[[#This Row],[TREINADO EM]]+CCC[[#This Row],[VALIDADE]]</f>
        <v>46396.6390972222</v>
      </c>
      <c r="K251">
        <v>1</v>
      </c>
      <c r="L251" t="s">
        <v>3</v>
      </c>
      <c r="M251" t="str">
        <f>VLOOKUP(CCC[[#This Row],[NOME]],'CADASTRO'!A:K,6,0)</f>
        <v>ATIVO</v>
      </c>
    </row>
    <row r="252" spans="1:14">
      <c r="A252" t="s">
        <v>516</v>
      </c>
      <c r="B252" t="s">
        <v>517</v>
      </c>
      <c r="C252" t="s">
        <v>76</v>
      </c>
      <c r="D252" t="s">
        <v>569</v>
      </c>
      <c r="E252" t="s">
        <v>265</v>
      </c>
      <c r="F252" t="str">
        <f>VLOOKUP(CCC[[#This Row],[NOME]],'CADASTRO'!A:K,5,0)</f>
        <v>OPERADOR INDUSTRIAL II</v>
      </c>
      <c r="G252" s="26">
        <v>44249</v>
      </c>
      <c r="H252" s="38">
        <v>365</v>
      </c>
      <c r="I2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IF(G601="01/01/1900",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CCC[[#This Row],[TREINADO EM]]+CCC[[#This Row],[VALIDADE]]</f>
        <v>44614</v>
      </c>
      <c r="K252">
        <v>1</v>
      </c>
      <c r="L252" t="s">
        <v>1</v>
      </c>
      <c r="M252" t="str">
        <f>VLOOKUP(CCC[[#This Row],[NOME]],'CADASTRO'!A:K,6,0)</f>
        <v>DESLIGADO</v>
      </c>
    </row>
    <row r="253" spans="1:14">
      <c r="A253" t="s">
        <v>516</v>
      </c>
      <c r="B253" t="s">
        <v>517</v>
      </c>
      <c r="C253" t="s">
        <v>391</v>
      </c>
      <c r="D253" t="s">
        <v>569</v>
      </c>
      <c r="E253" t="s">
        <v>489</v>
      </c>
      <c r="F253" t="str">
        <f>VLOOKUP(CCC[[#This Row],[NOME]],'CADASTRO'!A:K,5,0)</f>
        <v>OPERADOR LOGISTICO I</v>
      </c>
      <c r="G253" s="26">
        <v>46252.659490740742</v>
      </c>
      <c r="H253" s="38">
        <v>365</v>
      </c>
      <c r="I2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IF(G602="01/01/1900",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CCC[[#This Row],[TREINADO EM]]+CCC[[#This Row],[VALIDADE]]</f>
        <v>46617.659490740742</v>
      </c>
      <c r="K253">
        <v>1</v>
      </c>
      <c r="L253" t="s">
        <v>3</v>
      </c>
      <c r="M253" t="str">
        <f>VLOOKUP(CCC[[#This Row],[NOME]],'CADASTRO'!A:K,6,0)</f>
        <v>DESLIGADO</v>
      </c>
      <c r="N253" s="63" t="s">
        <v>583</v>
      </c>
    </row>
    <row r="254" spans="1:14">
      <c r="A254" t="s">
        <v>516</v>
      </c>
      <c r="B254" t="s">
        <v>517</v>
      </c>
      <c r="C254" t="s">
        <v>391</v>
      </c>
      <c r="D254" t="s">
        <v>569</v>
      </c>
      <c r="E254" t="s">
        <v>453</v>
      </c>
      <c r="F254" t="str">
        <f>VLOOKUP(CCC[[#This Row],[NOME]],'CADASTRO'!A:K,5,0)</f>
        <v>AUXILIAR INDUSTRIAL</v>
      </c>
      <c r="G254" s="26">
        <v>46175</v>
      </c>
      <c r="H254" s="38">
        <v>367</v>
      </c>
      <c r="I2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IF(G603="01/01/1900", "SEM REGISTRO",
                        IF((G254+H254)&gt;TODAY(), "NO PRAZO", "VENCIDO"
                        )
                    )
                )
            )
        )
    ),"N.A.")</f>
        <v>NO PRAZO</v>
      </c>
      <c r="J254" s="14">
        <f>CCC[[#This Row],[TREINADO EM]]+CCC[[#This Row],[VALIDADE]]</f>
        <v>46542</v>
      </c>
      <c r="K254">
        <v>1</v>
      </c>
      <c r="L254" t="s">
        <v>3</v>
      </c>
      <c r="M254" t="str">
        <f>VLOOKUP(CCC[[#This Row],[NOME]],'CADASTRO'!A:K,6,0)</f>
        <v>ATIVO</v>
      </c>
      <c r="N254" s="63"/>
    </row>
    <row r="255" spans="1:14">
      <c r="A255" t="s">
        <v>516</v>
      </c>
      <c r="B255" t="s">
        <v>517</v>
      </c>
      <c r="C255" t="s">
        <v>381</v>
      </c>
      <c r="D255" t="s">
        <v>569</v>
      </c>
      <c r="E255" t="s">
        <v>268</v>
      </c>
      <c r="F255" t="str">
        <f>VLOOKUP(CCC[[#This Row],[NOME]],'CADASTRO'!A:K,5,0)</f>
        <v>Almoxarife</v>
      </c>
      <c r="G255" s="26">
        <v>45154</v>
      </c>
      <c r="H255" s="38">
        <v>365</v>
      </c>
      <c r="I2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IF(G604="01/01/1900",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CCC[[#This Row],[TREINADO EM]]+CCC[[#This Row],[VALIDADE]]</f>
        <v>45519</v>
      </c>
      <c r="K255">
        <v>1</v>
      </c>
      <c r="L255" t="s">
        <v>5</v>
      </c>
      <c r="M255" t="str">
        <f>VLOOKUP(CCC[[#This Row],[NOME]],'CADASTRO'!A:K,6,0)</f>
        <v>DESLIGADO</v>
      </c>
    </row>
    <row r="256" spans="1:14">
      <c r="A256" t="s">
        <v>516</v>
      </c>
      <c r="B256" t="s">
        <v>517</v>
      </c>
      <c r="C256" t="s">
        <v>76</v>
      </c>
      <c r="D256" t="s">
        <v>569</v>
      </c>
      <c r="E256" t="s">
        <v>268</v>
      </c>
      <c r="F256" t="str">
        <f>VLOOKUP(CCC[[#This Row],[NOME]],'CADASTRO'!A:K,5,0)</f>
        <v>Almoxarife</v>
      </c>
      <c r="G256" s="26">
        <v>45278</v>
      </c>
      <c r="H256" s="38">
        <v>365</v>
      </c>
      <c r="I2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IF(G605="01/01/1900",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CCC[[#This Row],[TREINADO EM]]+CCC[[#This Row],[VALIDADE]]</f>
        <v>45643</v>
      </c>
      <c r="K256">
        <v>1</v>
      </c>
      <c r="L256" t="s">
        <v>5</v>
      </c>
      <c r="M256" t="str">
        <f>VLOOKUP(CCC[[#This Row],[NOME]],'CADASTRO'!A:K,6,0)</f>
        <v>DESLIGADO</v>
      </c>
    </row>
    <row r="257" spans="1:14">
      <c r="A257" t="s">
        <v>516</v>
      </c>
      <c r="B257" t="s">
        <v>517</v>
      </c>
      <c r="C257" t="s">
        <v>381</v>
      </c>
      <c r="D257" t="s">
        <v>569</v>
      </c>
      <c r="E257" t="s">
        <v>268</v>
      </c>
      <c r="F257" t="str">
        <f>VLOOKUP(CCC[[#This Row],[NOME]],'CADASTRO'!A:K,5,0)</f>
        <v>Almoxarife</v>
      </c>
      <c r="G257" s="26">
        <v>45588</v>
      </c>
      <c r="H257" s="38">
        <v>365</v>
      </c>
      <c r="I2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IF(G606="01/01/1900",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CCC[[#This Row],[TREINADO EM]]+CCC[[#This Row],[VALIDADE]]</f>
        <v>45953</v>
      </c>
      <c r="K257">
        <v>1</v>
      </c>
      <c r="L257" t="s">
        <v>5</v>
      </c>
      <c r="M257" t="str">
        <f>VLOOKUP(CCC[[#This Row],[NOME]],'CADASTRO'!A:K,6,0)</f>
        <v>DESLIGADO</v>
      </c>
    </row>
    <row r="258" spans="1:14">
      <c r="A258" t="s">
        <v>516</v>
      </c>
      <c r="B258" t="s">
        <v>517</v>
      </c>
      <c r="C258" t="s">
        <v>76</v>
      </c>
      <c r="D258" t="s">
        <v>569</v>
      </c>
      <c r="E258" t="s">
        <v>268</v>
      </c>
      <c r="F258" t="str">
        <f>VLOOKUP(CCC[[#This Row],[NOME]],'CADASTRO'!A:K,5,0)</f>
        <v>Almoxarife</v>
      </c>
      <c r="G258" s="26">
        <v>45645</v>
      </c>
      <c r="H258" s="38">
        <v>365</v>
      </c>
      <c r="I2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IF(G607="01/01/1900",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CCC[[#This Row],[TREINADO EM]]+CCC[[#This Row],[VALIDADE]]</f>
        <v>46010</v>
      </c>
      <c r="K258">
        <v>1</v>
      </c>
      <c r="L258" t="s">
        <v>3</v>
      </c>
      <c r="M258" t="str">
        <f>VLOOKUP(CCC[[#This Row],[NOME]],'CADASTRO'!A:K,6,0)</f>
        <v>DESLIGADO</v>
      </c>
    </row>
    <row r="259" spans="1:14">
      <c r="A259" t="s">
        <v>516</v>
      </c>
      <c r="B259" t="s">
        <v>517</v>
      </c>
      <c r="C259" t="s">
        <v>381</v>
      </c>
      <c r="D259" t="s">
        <v>569</v>
      </c>
      <c r="E259" t="s">
        <v>162</v>
      </c>
      <c r="F259" t="str">
        <f>VLOOKUP(CCC[[#This Row],[NOME]],'CADASTRO'!A:K,5,0)</f>
        <v>SUPERVISOR DE MANUTENCAO</v>
      </c>
      <c r="G259" s="26">
        <v>45001</v>
      </c>
      <c r="H259" s="38">
        <v>365</v>
      </c>
      <c r="I2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IF(G608="01/01/1900",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CCC[[#This Row],[TREINADO EM]]+CCC[[#This Row],[VALIDADE]]</f>
        <v>45366</v>
      </c>
      <c r="K259">
        <v>1</v>
      </c>
      <c r="L259" t="s">
        <v>5</v>
      </c>
      <c r="M259" t="str">
        <f>VLOOKUP(CCC[[#This Row],[NOME]],'CADASTRO'!A:K,6,0)</f>
        <v>ATIVO</v>
      </c>
    </row>
    <row r="260" spans="1:14">
      <c r="A260" t="s">
        <v>516</v>
      </c>
      <c r="B260" t="s">
        <v>517</v>
      </c>
      <c r="C260" t="s">
        <v>76</v>
      </c>
      <c r="D260" t="s">
        <v>569</v>
      </c>
      <c r="E260" t="s">
        <v>162</v>
      </c>
      <c r="F260" t="str">
        <f>VLOOKUP(CCC[[#This Row],[NOME]],'CADASTRO'!A:K,5,0)</f>
        <v>SUPERVISOR DE MANUTENCAO</v>
      </c>
      <c r="G260" s="26">
        <v>45278</v>
      </c>
      <c r="H260" s="38">
        <v>365</v>
      </c>
      <c r="I2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IF(G609="01/01/1900",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CCC[[#This Row],[TREINADO EM]]+CCC[[#This Row],[VALIDADE]]</f>
        <v>45643</v>
      </c>
      <c r="K260">
        <v>1</v>
      </c>
      <c r="L260" t="s">
        <v>5</v>
      </c>
      <c r="M260" t="str">
        <f>VLOOKUP(CCC[[#This Row],[NOME]],'CADASTRO'!A:K,6,0)</f>
        <v>ATIVO</v>
      </c>
    </row>
    <row r="261" spans="1:14">
      <c r="A261" t="s">
        <v>516</v>
      </c>
      <c r="B261" t="s">
        <v>517</v>
      </c>
      <c r="C261" t="s">
        <v>391</v>
      </c>
      <c r="D261" t="s">
        <v>569</v>
      </c>
      <c r="E261" t="s">
        <v>162</v>
      </c>
      <c r="F261" t="str">
        <f>VLOOKUP(CCC[[#This Row],[NOME]],'CADASTRO'!A:K,5,0)</f>
        <v>SUPERVISOR DE MANUTENCAO</v>
      </c>
      <c r="G261" s="26">
        <v>46006</v>
      </c>
      <c r="H261" s="38">
        <v>365</v>
      </c>
      <c r="I2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IF(G610="01/01/1900", "SEM REGISTRO",
                        IF((G261+H261)&gt;TODAY(), "NO PRAZO", "VENCIDO"
                        )
                    )
                )
            )
        )
    ),"N.A.")</f>
        <v>NO PRAZO</v>
      </c>
      <c r="J261" s="14">
        <f>CCC[[#This Row],[TREINADO EM]]+CCC[[#This Row],[VALIDADE]]</f>
        <v>46371</v>
      </c>
      <c r="K261">
        <v>1</v>
      </c>
      <c r="L261" t="s">
        <v>3</v>
      </c>
      <c r="M261" t="str">
        <f>VLOOKUP(CCC[[#This Row],[NOME]],'CADASTRO'!A:K,6,0)</f>
        <v>ATIVO</v>
      </c>
      <c r="N261" s="63" t="s">
        <v>575</v>
      </c>
    </row>
    <row r="262" spans="1:14">
      <c r="A262" t="s">
        <v>516</v>
      </c>
      <c r="B262" t="s">
        <v>517</v>
      </c>
      <c r="C262" t="s">
        <v>381</v>
      </c>
      <c r="D262" t="s">
        <v>569</v>
      </c>
      <c r="E262" t="s">
        <v>40</v>
      </c>
      <c r="F262" t="str">
        <f>VLOOKUP(CCC[[#This Row],[NOME]],'CADASTRO'!A:K,5,0)</f>
        <v>COORDENADOR PRODUCAO</v>
      </c>
      <c r="G262" s="26">
        <v>45063</v>
      </c>
      <c r="H262" s="38">
        <v>365</v>
      </c>
      <c r="I2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IF(G611="01/01/1900",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CCC[[#This Row],[TREINADO EM]]+CCC[[#This Row],[VALIDADE]]</f>
        <v>45428</v>
      </c>
      <c r="K262">
        <v>1</v>
      </c>
      <c r="L262" t="s">
        <v>5</v>
      </c>
      <c r="M262" t="str">
        <f>VLOOKUP(CCC[[#This Row],[NOME]],'CADASTRO'!A:K,6,0)</f>
        <v>TRANSFERIDO</v>
      </c>
    </row>
    <row r="263" spans="1:14">
      <c r="A263" t="s">
        <v>516</v>
      </c>
      <c r="B263" t="s">
        <v>517</v>
      </c>
      <c r="C263" t="s">
        <v>76</v>
      </c>
      <c r="D263" t="s">
        <v>569</v>
      </c>
      <c r="E263" t="s">
        <v>40</v>
      </c>
      <c r="F263" t="str">
        <f>VLOOKUP(CCC[[#This Row],[NOME]],'CADASTRO'!A:K,5,0)</f>
        <v>COORDENADOR PRODUCAO</v>
      </c>
      <c r="G263" s="26">
        <v>45278</v>
      </c>
      <c r="H263" s="38">
        <v>365</v>
      </c>
      <c r="I2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IF(G612="01/01/1900",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CCC[[#This Row],[TREINADO EM]]+CCC[[#This Row],[VALIDADE]]</f>
        <v>45643</v>
      </c>
      <c r="K263">
        <v>1</v>
      </c>
      <c r="L263" t="s">
        <v>5</v>
      </c>
      <c r="M263" t="str">
        <f>VLOOKUP(CCC[[#This Row],[NOME]],'CADASTRO'!A:K,6,0)</f>
        <v>TRANSFERIDO</v>
      </c>
    </row>
    <row r="264" spans="1:14">
      <c r="A264" t="s">
        <v>516</v>
      </c>
      <c r="B264" t="s">
        <v>517</v>
      </c>
      <c r="C264" t="s">
        <v>76</v>
      </c>
      <c r="D264" t="s">
        <v>569</v>
      </c>
      <c r="E264" t="s">
        <v>40</v>
      </c>
      <c r="F264" t="str">
        <f>VLOOKUP(CCC[[#This Row],[NOME]],'CADASTRO'!A:K,5,0)</f>
        <v>COORDENADOR PRODUCAO</v>
      </c>
      <c r="G264" s="26">
        <v>45645</v>
      </c>
      <c r="H264" s="38">
        <v>365</v>
      </c>
      <c r="I2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IF(G613="01/01/1900",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CCC[[#This Row],[TREINADO EM]]+CCC[[#This Row],[VALIDADE]]</f>
        <v>46010</v>
      </c>
      <c r="K264">
        <v>1</v>
      </c>
      <c r="L264" t="s">
        <v>3</v>
      </c>
      <c r="M264" t="str">
        <f>VLOOKUP(CCC[[#This Row],[NOME]],'CADASTRO'!A:K,6,0)</f>
        <v>TRANSFERIDO</v>
      </c>
    </row>
    <row r="265" spans="1:14">
      <c r="A265" t="s">
        <v>516</v>
      </c>
      <c r="B265" t="s">
        <v>517</v>
      </c>
      <c r="C265" t="s">
        <v>76</v>
      </c>
      <c r="D265" t="s">
        <v>569</v>
      </c>
      <c r="E265" t="s">
        <v>274</v>
      </c>
      <c r="F265" t="str">
        <f>VLOOKUP(CCC[[#This Row],[NOME]],'CADASTRO'!A:K,5,0)</f>
        <v>OPERADOR INDUSTRIAL III</v>
      </c>
      <c r="G265" s="26">
        <v>44249</v>
      </c>
      <c r="H265" s="38">
        <v>365</v>
      </c>
      <c r="I2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IF(G614="01/01/1900",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CCC[[#This Row],[TREINADO EM]]+CCC[[#This Row],[VALIDADE]]</f>
        <v>44614</v>
      </c>
      <c r="K265">
        <v>1</v>
      </c>
      <c r="L265" t="s">
        <v>3</v>
      </c>
      <c r="M265" t="str">
        <f>VLOOKUP(CCC[[#This Row],[NOME]],'CADASTRO'!A:K,6,0)</f>
        <v>DESLIGADO</v>
      </c>
    </row>
    <row r="266" spans="1:14">
      <c r="A266" t="s">
        <v>516</v>
      </c>
      <c r="B266" t="s">
        <v>517</v>
      </c>
      <c r="C266" t="s">
        <v>102</v>
      </c>
      <c r="D266" t="s">
        <v>569</v>
      </c>
      <c r="E266" t="s">
        <v>275</v>
      </c>
      <c r="F266" t="str">
        <f>VLOOKUP(CCC[[#This Row],[NOME]],'CADASTRO'!A:K,5,0)</f>
        <v>ESTAGIARIO</v>
      </c>
      <c r="G266" s="26">
        <v>45546</v>
      </c>
      <c r="H266" s="38">
        <v>365</v>
      </c>
      <c r="I2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IF(G615="01/01/1900",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CCC[[#This Row],[TREINADO EM]]+CCC[[#This Row],[VALIDADE]]</f>
        <v>45911</v>
      </c>
      <c r="K266">
        <v>1</v>
      </c>
      <c r="L266" t="s">
        <v>3</v>
      </c>
      <c r="M266" t="str">
        <f>VLOOKUP(CCC[[#This Row],[NOME]],'CADASTRO'!A:K,6,0)</f>
        <v>TRANSFERIDO</v>
      </c>
    </row>
    <row r="267" spans="1:14">
      <c r="A267" t="s">
        <v>516</v>
      </c>
      <c r="B267" t="s">
        <v>517</v>
      </c>
      <c r="C267" t="s">
        <v>381</v>
      </c>
      <c r="D267" t="s">
        <v>569</v>
      </c>
      <c r="E267" t="s">
        <v>277</v>
      </c>
      <c r="F267" t="str">
        <f>VLOOKUP(CCC[[#This Row],[NOME]],'CADASTRO'!A:K,5,0)</f>
        <v>OPERADOR INDUSTRIAL I</v>
      </c>
      <c r="G267" s="26">
        <v>44928</v>
      </c>
      <c r="H267" s="38">
        <v>365</v>
      </c>
      <c r="I2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IF(G616="01/01/1900",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CCC[[#This Row],[TREINADO EM]]+CCC[[#This Row],[VALIDADE]]</f>
        <v>45293</v>
      </c>
      <c r="K267">
        <v>1</v>
      </c>
      <c r="L267" t="s">
        <v>5</v>
      </c>
      <c r="M267" t="str">
        <f>VLOOKUP(CCC[[#This Row],[NOME]],'CADASTRO'!A:K,6,0)</f>
        <v>DESLIGADO</v>
      </c>
    </row>
    <row r="268" spans="1:14">
      <c r="A268" t="s">
        <v>516</v>
      </c>
      <c r="B268" t="s">
        <v>517</v>
      </c>
      <c r="C268" t="s">
        <v>76</v>
      </c>
      <c r="D268" t="s">
        <v>569</v>
      </c>
      <c r="E268" t="s">
        <v>277</v>
      </c>
      <c r="F268" t="str">
        <f>VLOOKUP(CCC[[#This Row],[NOME]],'CADASTRO'!A:K,5,0)</f>
        <v>OPERADOR INDUSTRIAL I</v>
      </c>
      <c r="G268" s="26">
        <v>45278</v>
      </c>
      <c r="H268" s="38">
        <v>365</v>
      </c>
      <c r="I2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IF(G617="01/01/1900",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CCC[[#This Row],[TREINADO EM]]+CCC[[#This Row],[VALIDADE]]</f>
        <v>45643</v>
      </c>
      <c r="K268">
        <v>1</v>
      </c>
      <c r="L268" t="s">
        <v>3</v>
      </c>
      <c r="M268" t="str">
        <f>VLOOKUP(CCC[[#This Row],[NOME]],'CADASTRO'!A:K,6,0)</f>
        <v>DESLIGADO</v>
      </c>
    </row>
    <row r="269" spans="1:14">
      <c r="A269" t="s">
        <v>516</v>
      </c>
      <c r="B269" t="s">
        <v>517</v>
      </c>
      <c r="C269" t="s">
        <v>381</v>
      </c>
      <c r="D269" t="s">
        <v>569</v>
      </c>
      <c r="E269" t="s">
        <v>383</v>
      </c>
      <c r="F269" t="str">
        <f>VLOOKUP(CCC[[#This Row],[NOME]],'CADASTRO'!A:K,5,0)</f>
        <v>TECNICO AUTOMACAO</v>
      </c>
      <c r="G269" s="26">
        <v>45063</v>
      </c>
      <c r="H269" s="38">
        <v>365</v>
      </c>
      <c r="I2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IF(G618="01/01/1900",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CCC[[#This Row],[TREINADO EM]]+CCC[[#This Row],[VALIDADE]]</f>
        <v>45428</v>
      </c>
      <c r="K269">
        <v>1</v>
      </c>
      <c r="L269" t="s">
        <v>5</v>
      </c>
      <c r="M269" t="str">
        <f>VLOOKUP(CCC[[#This Row],[NOME]],'CADASTRO'!A:K,6,0)</f>
        <v>ATIVO</v>
      </c>
    </row>
    <row r="270" spans="1:14">
      <c r="A270" t="s">
        <v>516</v>
      </c>
      <c r="B270" t="s">
        <v>517</v>
      </c>
      <c r="C270" t="s">
        <v>76</v>
      </c>
      <c r="D270" t="s">
        <v>569</v>
      </c>
      <c r="E270" t="s">
        <v>383</v>
      </c>
      <c r="F270" t="str">
        <f>VLOOKUP(CCC[[#This Row],[NOME]],'CADASTRO'!A:K,5,0)</f>
        <v>TECNICO AUTOMACAO</v>
      </c>
      <c r="G270" s="26">
        <v>45278</v>
      </c>
      <c r="H270" s="38">
        <v>365</v>
      </c>
      <c r="I2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IF(G619="01/01/1900",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CCC[[#This Row],[TREINADO EM]]+CCC[[#This Row],[VALIDADE]]</f>
        <v>45643</v>
      </c>
      <c r="K270">
        <v>1</v>
      </c>
      <c r="L270" t="s">
        <v>5</v>
      </c>
      <c r="M270" t="str">
        <f>VLOOKUP(CCC[[#This Row],[NOME]],'CADASTRO'!A:K,6,0)</f>
        <v>ATIVO</v>
      </c>
    </row>
    <row r="271" spans="1:14">
      <c r="A271" t="s">
        <v>516</v>
      </c>
      <c r="B271" t="s">
        <v>517</v>
      </c>
      <c r="C271" t="s">
        <v>76</v>
      </c>
      <c r="D271" t="s">
        <v>569</v>
      </c>
      <c r="E271" t="s">
        <v>383</v>
      </c>
      <c r="F271" t="str">
        <f>VLOOKUP(CCC[[#This Row],[NOME]],'CADASTRO'!A:K,5,0)</f>
        <v>TECNICO AUTOMACAO</v>
      </c>
      <c r="G271" s="26">
        <v>45645</v>
      </c>
      <c r="H271" s="38">
        <v>365</v>
      </c>
      <c r="I2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IF(G620="01/01/1900",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CCC[[#This Row],[TREINADO EM]]+CCC[[#This Row],[VALIDADE]]</f>
        <v>46010</v>
      </c>
      <c r="K271">
        <v>1</v>
      </c>
      <c r="L271" t="s">
        <v>5</v>
      </c>
      <c r="M271" t="str">
        <f>VLOOKUP(CCC[[#This Row],[NOME]],'CADASTRO'!A:K,6,0)</f>
        <v>ATIVO</v>
      </c>
    </row>
    <row r="272" spans="1:14">
      <c r="A272" t="s">
        <v>516</v>
      </c>
      <c r="B272" t="s">
        <v>517</v>
      </c>
      <c r="C272" t="s">
        <v>391</v>
      </c>
      <c r="D272" t="s">
        <v>569</v>
      </c>
      <c r="E272" t="s">
        <v>383</v>
      </c>
      <c r="F272" t="str">
        <f>VLOOKUP(CCC[[#This Row],[NOME]],'CADASTRO'!A:K,5,0)</f>
        <v>TECNICO AUTOMACAO</v>
      </c>
      <c r="G272" s="8">
        <v>46211.709236111099</v>
      </c>
      <c r="H272" s="38">
        <v>183</v>
      </c>
      <c r="I2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IF(G621="01/01/1900", "SEM REGISTRO",
                        IF((G272+H272)&gt;TODAY(), "NO PRAZO", "VENCIDO"
                        )
                    )
                )
            )
        )
    ),"N.A.")</f>
        <v>NO PRAZO</v>
      </c>
      <c r="J272" s="14">
        <f>CCC[[#This Row],[TREINADO EM]]+CCC[[#This Row],[VALIDADE]]</f>
        <v>46394.709236111099</v>
      </c>
      <c r="K272">
        <v>1</v>
      </c>
      <c r="L272" t="s">
        <v>3</v>
      </c>
      <c r="M272" t="str">
        <f>VLOOKUP(CCC[[#This Row],[NOME]],'CADASTRO'!A:K,6,0)</f>
        <v>ATIVO</v>
      </c>
      <c r="N272" s="63"/>
    </row>
    <row r="273" spans="1:14">
      <c r="A273" t="s">
        <v>516</v>
      </c>
      <c r="B273" t="s">
        <v>517</v>
      </c>
      <c r="C273" t="s">
        <v>391</v>
      </c>
      <c r="D273" t="s">
        <v>569</v>
      </c>
      <c r="E273" t="s">
        <v>385</v>
      </c>
      <c r="F273" t="str">
        <f>VLOOKUP(CCC[[#This Row],[NOME]],'CADASTRO'!A:K,5,0)</f>
        <v>OPERADOR INDUSTRIAL I</v>
      </c>
      <c r="G273" s="26">
        <v>46105</v>
      </c>
      <c r="H273" s="38">
        <v>365</v>
      </c>
      <c r="I27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IF(G622="01/01/1900", "SEM REGISTRO",
                        IF((G273+H273)&gt;TODAY(), "NO PRAZO", "VENCIDO"
                        )
                    )
                )
            )
        )
    ),"N.A.")</f>
        <v>NO PRAZO</v>
      </c>
      <c r="J273" s="14">
        <f>CCC[[#This Row],[TREINADO EM]]+CCC[[#This Row],[VALIDADE]]</f>
        <v>46470</v>
      </c>
      <c r="K273">
        <v>0.25</v>
      </c>
      <c r="L273" t="s">
        <v>3</v>
      </c>
      <c r="M273" t="str">
        <f>VLOOKUP(CCC[[#This Row],[NOME]],'CADASTRO'!A:K,6,0)</f>
        <v>ATIVO</v>
      </c>
      <c r="N273" s="63" t="s">
        <v>584</v>
      </c>
    </row>
    <row r="274" spans="1:14">
      <c r="A274" t="s">
        <v>516</v>
      </c>
      <c r="B274" t="s">
        <v>517</v>
      </c>
      <c r="C274" t="s">
        <v>381</v>
      </c>
      <c r="D274" t="s">
        <v>569</v>
      </c>
      <c r="E274" t="s">
        <v>278</v>
      </c>
      <c r="F274" t="str">
        <f>VLOOKUP(CCC[[#This Row],[NOME]],'CADASTRO'!A:K,5,0)</f>
        <v>OPERADOR INDUSTRIAL I</v>
      </c>
      <c r="G274" s="26">
        <v>44938</v>
      </c>
      <c r="H274" s="38">
        <v>365</v>
      </c>
      <c r="I27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IF(G623="01/01/1900",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CCC[[#This Row],[TREINADO EM]]+CCC[[#This Row],[VALIDADE]]</f>
        <v>45303</v>
      </c>
      <c r="K274">
        <v>1</v>
      </c>
      <c r="L274" t="s">
        <v>5</v>
      </c>
      <c r="M274" t="str">
        <f>VLOOKUP(CCC[[#This Row],[NOME]],'CADASTRO'!A:K,6,0)</f>
        <v>DESLIGADO</v>
      </c>
    </row>
    <row r="275" spans="1:14">
      <c r="A275" t="s">
        <v>516</v>
      </c>
      <c r="B275" t="s">
        <v>517</v>
      </c>
      <c r="C275" t="s">
        <v>76</v>
      </c>
      <c r="D275" t="s">
        <v>569</v>
      </c>
      <c r="E275" t="s">
        <v>278</v>
      </c>
      <c r="F275" t="str">
        <f>VLOOKUP(CCC[[#This Row],[NOME]],'CADASTRO'!A:K,5,0)</f>
        <v>OPERADOR INDUSTRIAL I</v>
      </c>
      <c r="G275" s="26">
        <v>45278</v>
      </c>
      <c r="H275" s="38">
        <v>365</v>
      </c>
      <c r="I2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IF(G624="01/01/1900",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CCC[[#This Row],[TREINADO EM]]+CCC[[#This Row],[VALIDADE]]</f>
        <v>45643</v>
      </c>
      <c r="K275">
        <v>1</v>
      </c>
      <c r="L275" t="s">
        <v>5</v>
      </c>
      <c r="M275" t="str">
        <f>VLOOKUP(CCC[[#This Row],[NOME]],'CADASTRO'!A:K,6,0)</f>
        <v>DESLIGADO</v>
      </c>
    </row>
    <row r="276" spans="1:14">
      <c r="A276" t="s">
        <v>516</v>
      </c>
      <c r="B276" t="s">
        <v>517</v>
      </c>
      <c r="C276" t="s">
        <v>76</v>
      </c>
      <c r="D276" t="s">
        <v>569</v>
      </c>
      <c r="E276" t="s">
        <v>278</v>
      </c>
      <c r="F276" t="str">
        <f>VLOOKUP(CCC[[#This Row],[NOME]],'CADASTRO'!A:K,5,0)</f>
        <v>OPERADOR INDUSTRIAL I</v>
      </c>
      <c r="G276" s="26">
        <v>45645</v>
      </c>
      <c r="H276" s="38">
        <v>365</v>
      </c>
      <c r="I27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IF(G625="01/01/1900",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CCC[[#This Row],[TREINADO EM]]+CCC[[#This Row],[VALIDADE]]</f>
        <v>46010</v>
      </c>
      <c r="K276">
        <v>1</v>
      </c>
      <c r="L276" t="s">
        <v>3</v>
      </c>
      <c r="M276" t="str">
        <f>VLOOKUP(CCC[[#This Row],[NOME]],'CADASTRO'!A:K,6,0)</f>
        <v>DESLIGADO</v>
      </c>
    </row>
    <row r="277" spans="1:14">
      <c r="A277" t="s">
        <v>516</v>
      </c>
      <c r="B277" t="s">
        <v>517</v>
      </c>
      <c r="C277" t="s">
        <v>391</v>
      </c>
      <c r="D277" t="s">
        <v>569</v>
      </c>
      <c r="E277" s="11" t="s">
        <v>491</v>
      </c>
      <c r="F277" t="str">
        <f>VLOOKUP(CCC[[#This Row],[NOME]],'CADASTRO'!A:K,5,0)</f>
        <v>APRENDIZ</v>
      </c>
      <c r="G277" s="26">
        <v>46266</v>
      </c>
      <c r="H277" s="38">
        <v>365</v>
      </c>
      <c r="I27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IF(G626="01/01/1900",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CCC[[#This Row],[TREINADO EM]]+CCC[[#This Row],[VALIDADE]]</f>
        <v>46631</v>
      </c>
      <c r="K277">
        <v>1</v>
      </c>
      <c r="L277" t="s">
        <v>3</v>
      </c>
      <c r="M277" t="str">
        <f>VLOOKUP(CCC[[#This Row],[NOME]],'CADASTRO'!A:K,6,0)</f>
        <v>ATIVO</v>
      </c>
      <c r="N277" s="63" t="s">
        <v>585</v>
      </c>
    </row>
    <row r="278" spans="1:14">
      <c r="A278" t="s">
        <v>516</v>
      </c>
      <c r="B278" t="s">
        <v>517</v>
      </c>
      <c r="C278" t="s">
        <v>381</v>
      </c>
      <c r="D278" t="s">
        <v>569</v>
      </c>
      <c r="E278" t="s">
        <v>386</v>
      </c>
      <c r="F278" t="str">
        <f>VLOOKUP(CCC[[#This Row],[NOME]],'CADASTRO'!A:K,5,0)</f>
        <v>OPERADOR INDUSTRIAL II</v>
      </c>
      <c r="G278" s="26">
        <v>44928</v>
      </c>
      <c r="H278" s="38">
        <v>365</v>
      </c>
      <c r="I27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IF(G627="01/01/1900",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CCC[[#This Row],[TREINADO EM]]+CCC[[#This Row],[VALIDADE]]</f>
        <v>45293</v>
      </c>
      <c r="K278">
        <v>1</v>
      </c>
      <c r="L278" t="s">
        <v>5</v>
      </c>
      <c r="M278" t="str">
        <f>VLOOKUP(CCC[[#This Row],[NOME]],'CADASTRO'!A:K,6,0)</f>
        <v>ATIVO</v>
      </c>
    </row>
    <row r="279" spans="1:14">
      <c r="A279" t="s">
        <v>516</v>
      </c>
      <c r="B279" t="s">
        <v>517</v>
      </c>
      <c r="C279" t="s">
        <v>76</v>
      </c>
      <c r="D279" t="s">
        <v>569</v>
      </c>
      <c r="E279" t="s">
        <v>386</v>
      </c>
      <c r="F279" t="str">
        <f>VLOOKUP(CCC[[#This Row],[NOME]],'CADASTRO'!A:K,5,0)</f>
        <v>OPERADOR INDUSTRIAL II</v>
      </c>
      <c r="G279" s="26">
        <v>45278</v>
      </c>
      <c r="H279" s="38">
        <v>365</v>
      </c>
      <c r="I27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IF(G628="01/01/1900",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CCC[[#This Row],[TREINADO EM]]+CCC[[#This Row],[VALIDADE]]</f>
        <v>45643</v>
      </c>
      <c r="K279">
        <v>1</v>
      </c>
      <c r="L279" t="s">
        <v>5</v>
      </c>
      <c r="M279" t="str">
        <f>VLOOKUP(CCC[[#This Row],[NOME]],'CADASTRO'!A:K,6,0)</f>
        <v>ATIVO</v>
      </c>
    </row>
    <row r="280" spans="1:14">
      <c r="A280" t="s">
        <v>516</v>
      </c>
      <c r="B280" t="s">
        <v>517</v>
      </c>
      <c r="C280" t="s">
        <v>76</v>
      </c>
      <c r="D280" t="s">
        <v>569</v>
      </c>
      <c r="E280" t="s">
        <v>386</v>
      </c>
      <c r="F280" t="str">
        <f>VLOOKUP(CCC[[#This Row],[NOME]],'CADASTRO'!A:K,5,0)</f>
        <v>OPERADOR INDUSTRIAL II</v>
      </c>
      <c r="G280" s="26">
        <v>45645</v>
      </c>
      <c r="H280" s="38">
        <v>365</v>
      </c>
      <c r="I28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IF(G629="01/01/1900",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CCC[[#This Row],[TREINADO EM]]+CCC[[#This Row],[VALIDADE]]</f>
        <v>46010</v>
      </c>
      <c r="K280">
        <v>1</v>
      </c>
      <c r="L280" t="s">
        <v>5</v>
      </c>
      <c r="M280" t="str">
        <f>VLOOKUP(CCC[[#This Row],[NOME]],'CADASTRO'!A:K,6,0)</f>
        <v>ATIVO</v>
      </c>
    </row>
    <row r="281" spans="1:14">
      <c r="A281" t="s">
        <v>516</v>
      </c>
      <c r="B281" t="s">
        <v>517</v>
      </c>
      <c r="C281" t="s">
        <v>391</v>
      </c>
      <c r="D281" t="s">
        <v>569</v>
      </c>
      <c r="E281" t="s">
        <v>386</v>
      </c>
      <c r="F281" t="str">
        <f>VLOOKUP(CCC[[#This Row],[NOME]],'CADASTRO'!A:K,5,0)</f>
        <v>OPERADOR INDUSTRIAL II</v>
      </c>
      <c r="G281" s="26">
        <v>46076</v>
      </c>
      <c r="H281" s="38">
        <v>365</v>
      </c>
      <c r="I28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IF(G630="01/01/1900",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CCC[[#This Row],[TREINADO EM]]+CCC[[#This Row],[VALIDADE]]</f>
        <v>46441</v>
      </c>
      <c r="K281">
        <v>1</v>
      </c>
      <c r="L281" t="s">
        <v>3</v>
      </c>
      <c r="M281" t="str">
        <f>VLOOKUP(CCC[[#This Row],[NOME]],'CADASTRO'!A:K,6,0)</f>
        <v>ATIVO</v>
      </c>
      <c r="N281" s="63" t="s">
        <v>573</v>
      </c>
    </row>
    <row r="282" spans="1:14">
      <c r="A282" t="s">
        <v>516</v>
      </c>
      <c r="B282" t="s">
        <v>517</v>
      </c>
      <c r="C282" t="s">
        <v>381</v>
      </c>
      <c r="D282" t="s">
        <v>569</v>
      </c>
      <c r="E282" t="s">
        <v>387</v>
      </c>
      <c r="F282" t="str">
        <f>VLOOKUP(CCC[[#This Row],[NOME]],'CADASTRO'!A:K,5,0)</f>
        <v>OPERADOR INDUSTRIAL III</v>
      </c>
      <c r="G282" s="26">
        <v>44928</v>
      </c>
      <c r="H282" s="38">
        <v>365</v>
      </c>
      <c r="I28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IF(G631="01/01/1900",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CCC[[#This Row],[TREINADO EM]]+CCC[[#This Row],[VALIDADE]]</f>
        <v>45293</v>
      </c>
      <c r="K282">
        <v>1</v>
      </c>
      <c r="L282" t="s">
        <v>5</v>
      </c>
      <c r="M282" t="str">
        <f>VLOOKUP(CCC[[#This Row],[NOME]],'CADASTRO'!A:K,6,0)</f>
        <v>ATIVO</v>
      </c>
    </row>
    <row r="283" spans="1:14">
      <c r="A283" t="s">
        <v>516</v>
      </c>
      <c r="B283" t="s">
        <v>517</v>
      </c>
      <c r="C283" t="s">
        <v>76</v>
      </c>
      <c r="D283" t="s">
        <v>569</v>
      </c>
      <c r="E283" t="s">
        <v>387</v>
      </c>
      <c r="F283" t="str">
        <f>VLOOKUP(CCC[[#This Row],[NOME]],'CADASTRO'!A:K,5,0)</f>
        <v>OPERADOR INDUSTRIAL III</v>
      </c>
      <c r="G283" s="26">
        <v>45278</v>
      </c>
      <c r="H283" s="38">
        <v>365</v>
      </c>
      <c r="I28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IF(G632="01/01/1900",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CCC[[#This Row],[TREINADO EM]]+CCC[[#This Row],[VALIDADE]]</f>
        <v>45643</v>
      </c>
      <c r="K283">
        <v>1</v>
      </c>
      <c r="L283" t="s">
        <v>5</v>
      </c>
      <c r="M283" t="str">
        <f>VLOOKUP(CCC[[#This Row],[NOME]],'CADASTRO'!A:K,6,0)</f>
        <v>ATIVO</v>
      </c>
    </row>
    <row r="284" spans="1:14">
      <c r="A284" t="s">
        <v>516</v>
      </c>
      <c r="B284" t="s">
        <v>517</v>
      </c>
      <c r="C284" t="s">
        <v>391</v>
      </c>
      <c r="D284" t="s">
        <v>569</v>
      </c>
      <c r="E284" s="52" t="s">
        <v>387</v>
      </c>
      <c r="F284" t="str">
        <f>VLOOKUP(CCC[[#This Row],[NOME]],'CADASTRO'!A:K,5,0)</f>
        <v>OPERADOR INDUSTRIAL III</v>
      </c>
      <c r="G284" s="26">
        <v>45880</v>
      </c>
      <c r="H284" s="38">
        <v>365</v>
      </c>
      <c r="I28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IF(G633="01/01/1900",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CCC[[#This Row],[TREINADO EM]]+CCC[[#This Row],[VALIDADE]]</f>
        <v>46245</v>
      </c>
      <c r="K284">
        <v>1</v>
      </c>
      <c r="L284" t="s">
        <v>5</v>
      </c>
      <c r="M284" t="str">
        <f>VLOOKUP(CCC[[#This Row],[NOME]],'CADASTRO'!A:K,6,0)</f>
        <v>ATIVO</v>
      </c>
    </row>
    <row r="285" spans="1:14">
      <c r="A285" t="s">
        <v>516</v>
      </c>
      <c r="B285" t="s">
        <v>517</v>
      </c>
      <c r="C285" t="s">
        <v>391</v>
      </c>
      <c r="D285" t="s">
        <v>569</v>
      </c>
      <c r="E285" t="s">
        <v>387</v>
      </c>
      <c r="F285" t="str">
        <f>VLOOKUP(CCC[[#This Row],[NOME]],'CADASTRO'!A:K,5,0)</f>
        <v>OPERADOR INDUSTRIAL III</v>
      </c>
      <c r="G285" s="26">
        <v>46259.719976851855</v>
      </c>
      <c r="H285" s="38">
        <v>365</v>
      </c>
      <c r="I28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IF(G634="01/01/1900",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CCC[[#This Row],[TREINADO EM]]+CCC[[#This Row],[VALIDADE]]</f>
        <v>46624.719976851855</v>
      </c>
      <c r="K285">
        <v>1</v>
      </c>
      <c r="L285" t="s">
        <v>3</v>
      </c>
      <c r="M285" t="str">
        <f>VLOOKUP(CCC[[#This Row],[NOME]],'CADASTRO'!A:K,6,0)</f>
        <v>ATIVO</v>
      </c>
      <c r="N285" s="63"/>
    </row>
    <row r="286" spans="1:14">
      <c r="A286" t="s">
        <v>516</v>
      </c>
      <c r="B286" t="s">
        <v>517</v>
      </c>
      <c r="C286" t="s">
        <v>381</v>
      </c>
      <c r="D286" t="s">
        <v>569</v>
      </c>
      <c r="E286" t="s">
        <v>331</v>
      </c>
      <c r="F286" t="str">
        <f>VLOOKUP(CCC[[#This Row],[NOME]],'CADASTRO'!A:K,5,0)</f>
        <v>LIDER DE TURNO</v>
      </c>
      <c r="G286" s="26">
        <v>45063</v>
      </c>
      <c r="H286" s="38">
        <v>365</v>
      </c>
      <c r="I28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IF(G635="01/01/1900",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CCC[[#This Row],[TREINADO EM]]+CCC[[#This Row],[VALIDADE]]</f>
        <v>45428</v>
      </c>
      <c r="K286">
        <v>1</v>
      </c>
      <c r="L286" t="s">
        <v>5</v>
      </c>
      <c r="M286" t="str">
        <f>VLOOKUP(CCC[[#This Row],[NOME]],'CADASTRO'!A:K,6,0)</f>
        <v>ATIVO</v>
      </c>
    </row>
    <row r="287" spans="1:14">
      <c r="A287" t="s">
        <v>516</v>
      </c>
      <c r="B287" t="s">
        <v>517</v>
      </c>
      <c r="C287" t="s">
        <v>381</v>
      </c>
      <c r="D287" t="s">
        <v>569</v>
      </c>
      <c r="E287" t="s">
        <v>331</v>
      </c>
      <c r="F287" t="str">
        <f>VLOOKUP(CCC[[#This Row],[NOME]],'CADASTRO'!A:K,5,0)</f>
        <v>LIDER DE TURNO</v>
      </c>
      <c r="G287" s="26">
        <v>45278</v>
      </c>
      <c r="H287" s="38">
        <v>365</v>
      </c>
      <c r="I28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IF(G636="01/01/1900",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CCC[[#This Row],[TREINADO EM]]+CCC[[#This Row],[VALIDADE]]</f>
        <v>45643</v>
      </c>
      <c r="K287">
        <v>1</v>
      </c>
      <c r="L287" t="s">
        <v>5</v>
      </c>
      <c r="M287" t="str">
        <f>VLOOKUP(CCC[[#This Row],[NOME]],'CADASTRO'!A:K,6,0)</f>
        <v>ATIVO</v>
      </c>
    </row>
    <row r="288" spans="1:14">
      <c r="A288" t="s">
        <v>516</v>
      </c>
      <c r="B288" t="s">
        <v>517</v>
      </c>
      <c r="C288" t="s">
        <v>391</v>
      </c>
      <c r="D288" t="s">
        <v>569</v>
      </c>
      <c r="E288" t="s">
        <v>331</v>
      </c>
      <c r="F288" t="str">
        <f>VLOOKUP(CCC[[#This Row],[NOME]],'CADASTRO'!A:K,5,0)</f>
        <v>LIDER DE TURNO</v>
      </c>
      <c r="G288" s="26">
        <v>46006</v>
      </c>
      <c r="H288" s="38">
        <v>365</v>
      </c>
      <c r="I28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IF(G637="01/01/1900", "SEM REGISTRO",
                        IF((G288+H288)&gt;TODAY(), "NO PRAZO", "VENCIDO"
                        )
                    )
                )
            )
        )
    ),"N.A.")</f>
        <v>NO PRAZO</v>
      </c>
      <c r="J288" s="14">
        <f>CCC[[#This Row],[TREINADO EM]]+CCC[[#This Row],[VALIDADE]]</f>
        <v>46371</v>
      </c>
      <c r="K288">
        <v>1</v>
      </c>
      <c r="L288" t="s">
        <v>3</v>
      </c>
      <c r="M288" t="str">
        <f>VLOOKUP(CCC[[#This Row],[NOME]],'CADASTRO'!A:K,6,0)</f>
        <v>ATIVO</v>
      </c>
      <c r="N288" s="63" t="s">
        <v>575</v>
      </c>
    </row>
    <row r="289" spans="1:14">
      <c r="A289" t="s">
        <v>516</v>
      </c>
      <c r="B289" t="s">
        <v>517</v>
      </c>
      <c r="C289" t="s">
        <v>76</v>
      </c>
      <c r="D289" t="s">
        <v>569</v>
      </c>
      <c r="E289" t="s">
        <v>281</v>
      </c>
      <c r="F289" t="str">
        <f>VLOOKUP(CCC[[#This Row],[NOME]],'CADASTRO'!A:K,5,0)</f>
        <v>AUXILIAR INDUSTRIAL</v>
      </c>
      <c r="G289" s="26">
        <v>44249</v>
      </c>
      <c r="H289" s="38">
        <v>365</v>
      </c>
      <c r="I28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IF(G638="01/01/1900",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CCC[[#This Row],[TREINADO EM]]+CCC[[#This Row],[VALIDADE]]</f>
        <v>44614</v>
      </c>
      <c r="K289">
        <v>1</v>
      </c>
      <c r="L289" t="s">
        <v>1</v>
      </c>
      <c r="M289" t="str">
        <f>VLOOKUP(CCC[[#This Row],[NOME]],'CADASTRO'!A:K,6,0)</f>
        <v>DESLIGADO</v>
      </c>
    </row>
    <row r="290" spans="1:14">
      <c r="A290" t="s">
        <v>516</v>
      </c>
      <c r="B290" t="s">
        <v>517</v>
      </c>
      <c r="C290" t="s">
        <v>381</v>
      </c>
      <c r="D290" t="s">
        <v>569</v>
      </c>
      <c r="E290" t="s">
        <v>390</v>
      </c>
      <c r="F290" t="str">
        <f>VLOOKUP(CCC[[#This Row],[NOME]],'CADASTRO'!A:K,5,0)</f>
        <v>TECNICO ELETRONICO II</v>
      </c>
      <c r="G290" s="26">
        <v>44928</v>
      </c>
      <c r="H290" s="38">
        <v>365</v>
      </c>
      <c r="I29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IF(G639="01/01/1900",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CCC[[#This Row],[TREINADO EM]]+CCC[[#This Row],[VALIDADE]]</f>
        <v>45293</v>
      </c>
      <c r="K290">
        <v>1</v>
      </c>
      <c r="L290" t="s">
        <v>5</v>
      </c>
      <c r="M290" t="str">
        <f>VLOOKUP(CCC[[#This Row],[NOME]],'CADASTRO'!A:K,6,0)</f>
        <v>ATIVO</v>
      </c>
    </row>
    <row r="291" spans="1:14">
      <c r="A291" t="s">
        <v>516</v>
      </c>
      <c r="B291" t="s">
        <v>517</v>
      </c>
      <c r="C291" t="s">
        <v>102</v>
      </c>
      <c r="D291" t="s">
        <v>569</v>
      </c>
      <c r="E291" t="s">
        <v>390</v>
      </c>
      <c r="F291" t="str">
        <f>VLOOKUP(CCC[[#This Row],[NOME]],'CADASTRO'!A:K,5,0)</f>
        <v>TECNICO ELETRONICO II</v>
      </c>
      <c r="G291" s="26">
        <v>45546</v>
      </c>
      <c r="H291" s="38">
        <v>365</v>
      </c>
      <c r="I29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IF(G640="01/01/1900",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CCC[[#This Row],[TREINADO EM]]+CCC[[#This Row],[VALIDADE]]</f>
        <v>45911</v>
      </c>
      <c r="K291">
        <v>1</v>
      </c>
      <c r="L291" t="s">
        <v>5</v>
      </c>
      <c r="M291" t="str">
        <f>VLOOKUP(CCC[[#This Row],[NOME]],'CADASTRO'!A:K,6,0)</f>
        <v>ATIVO</v>
      </c>
    </row>
    <row r="292" spans="1:14">
      <c r="A292" t="s">
        <v>516</v>
      </c>
      <c r="B292" t="s">
        <v>517</v>
      </c>
      <c r="C292" t="s">
        <v>391</v>
      </c>
      <c r="D292" t="s">
        <v>569</v>
      </c>
      <c r="E292" t="s">
        <v>390</v>
      </c>
      <c r="F292" t="str">
        <f>VLOOKUP(CCC[[#This Row],[NOME]],'CADASTRO'!A:K,5,0)</f>
        <v>TECNICO ELETRONICO II</v>
      </c>
      <c r="G292" s="26">
        <v>46211.543275463002</v>
      </c>
      <c r="H292" s="38">
        <v>183</v>
      </c>
      <c r="I29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IF(G641="01/01/1900",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CCC[[#This Row],[TREINADO EM]]+CCC[[#This Row],[VALIDADE]]</f>
        <v>46394.543275463002</v>
      </c>
      <c r="K292">
        <v>1</v>
      </c>
      <c r="L292" t="s">
        <v>3</v>
      </c>
      <c r="M292" t="str">
        <f>VLOOKUP(CCC[[#This Row],[NOME]],'CADASTRO'!A:K,6,0)</f>
        <v>ATIVO</v>
      </c>
      <c r="N292" s="63"/>
    </row>
    <row r="293" spans="1:14">
      <c r="A293" t="s">
        <v>516</v>
      </c>
      <c r="B293" t="s">
        <v>517</v>
      </c>
      <c r="C293" t="s">
        <v>381</v>
      </c>
      <c r="D293" t="s">
        <v>569</v>
      </c>
      <c r="E293" t="s">
        <v>496</v>
      </c>
      <c r="F293" t="str">
        <f>VLOOKUP(CCC[[#This Row],[NOME]],'CADASTRO'!A:K,5,0)</f>
        <v>AUXILIAR INDUSTRIAL</v>
      </c>
      <c r="G293" s="26">
        <v>46301</v>
      </c>
      <c r="H293" s="38">
        <v>365</v>
      </c>
      <c r="I29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IF(G642="01/01/1900", "SEM REGISTRO",
                        IF((G293+H293)&gt;TODAY(), "NO PRAZO", "VENCIDO"
                        )
                    )
                )
            )
        )
    ),"N.A.")</f>
        <v>NO PRAZO</v>
      </c>
      <c r="J293" s="14">
        <f>CCC[[#This Row],[TREINADO EM]]+CCC[[#This Row],[VALIDADE]]</f>
        <v>46666</v>
      </c>
      <c r="K293">
        <v>1</v>
      </c>
      <c r="L293" t="s">
        <v>3</v>
      </c>
      <c r="M293" t="str">
        <f>VLOOKUP(CCC[[#This Row],[NOME]],'CADASTRO'!A:K,6,0)</f>
        <v>ATIVO</v>
      </c>
    </row>
    <row r="294" spans="1:14">
      <c r="A294" t="s">
        <v>516</v>
      </c>
      <c r="B294" t="s">
        <v>517</v>
      </c>
      <c r="C294" t="s">
        <v>381</v>
      </c>
      <c r="D294" t="s">
        <v>569</v>
      </c>
      <c r="E294" t="s">
        <v>391</v>
      </c>
      <c r="F294" t="str">
        <f>VLOOKUP(CCC[[#This Row],[NOME]],'CADASTRO'!A:K,5,0)</f>
        <v>ESTAGIARIO</v>
      </c>
      <c r="G294" s="26">
        <v>45754</v>
      </c>
      <c r="H294" s="38">
        <v>5000</v>
      </c>
      <c r="I29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IF(G643="01/01/1900", "SEM REGISTRO",
                        IF((G294+H294)&gt;TODAY(), "NO PRAZO", "VENCIDO"
                        )
                    )
                )
            )
        )
    ),"N.A.")</f>
        <v>NO PRAZO</v>
      </c>
      <c r="J294" s="14">
        <f>CCC[[#This Row],[TREINADO EM]]+CCC[[#This Row],[VALIDADE]]</f>
        <v>50754</v>
      </c>
      <c r="K294">
        <v>1</v>
      </c>
      <c r="L294" t="s">
        <v>3</v>
      </c>
      <c r="M294" t="str">
        <f>VLOOKUP(CCC[[#This Row],[NOME]],'CADASTRO'!A:K,6,0)</f>
        <v>ATIVO</v>
      </c>
    </row>
    <row r="295" spans="1:14">
      <c r="A295" t="s">
        <v>516</v>
      </c>
      <c r="B295" t="s">
        <v>517</v>
      </c>
      <c r="C295" t="s">
        <v>381</v>
      </c>
      <c r="D295" t="s">
        <v>569</v>
      </c>
      <c r="E295" s="88" t="s">
        <v>287</v>
      </c>
      <c r="F295" t="str">
        <f>VLOOKUP(CCC[[#This Row],[NOME]],'CADASTRO'!A:K,5,0)</f>
        <v>OPERADOR INDUSTRIAL I</v>
      </c>
      <c r="G295" s="58">
        <v>45845</v>
      </c>
      <c r="H295" s="38">
        <v>365</v>
      </c>
      <c r="I29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IF(G644="01/01/1900",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CCC[[#This Row],[TREINADO EM]]+CCC[[#This Row],[VALIDADE]]</f>
        <v>46210</v>
      </c>
      <c r="K295">
        <v>1</v>
      </c>
      <c r="L295" t="s">
        <v>3</v>
      </c>
      <c r="M295" t="str">
        <f>VLOOKUP(CCC[[#This Row],[NOME]],'CADASTRO'!A:K,6,0)</f>
        <v>DESLIGADO</v>
      </c>
    </row>
    <row r="296" spans="1:14">
      <c r="A296" t="s">
        <v>516</v>
      </c>
      <c r="B296" t="s">
        <v>517</v>
      </c>
      <c r="C296" t="s">
        <v>266</v>
      </c>
      <c r="D296" t="s">
        <v>569</v>
      </c>
      <c r="E296" t="s">
        <v>288</v>
      </c>
      <c r="F296" t="str">
        <f>VLOOKUP(CCC[[#This Row],[NOME]],'CADASTRO'!A:K,5,0)</f>
        <v>APRENDIZ</v>
      </c>
      <c r="G296" s="26">
        <v>45301</v>
      </c>
      <c r="H296" s="38">
        <v>365</v>
      </c>
      <c r="I29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IF(G645="01/01/1900",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CCC[[#This Row],[TREINADO EM]]+CCC[[#This Row],[VALIDADE]]</f>
        <v>45666</v>
      </c>
      <c r="K296">
        <v>1</v>
      </c>
      <c r="L296" t="s">
        <v>3</v>
      </c>
      <c r="M296" t="str">
        <f>VLOOKUP(CCC[[#This Row],[NOME]],'CADASTRO'!A:K,6,0)</f>
        <v>DESLIGADO</v>
      </c>
    </row>
    <row r="297" spans="1:14">
      <c r="A297" t="s">
        <v>516</v>
      </c>
      <c r="B297" t="s">
        <v>517</v>
      </c>
      <c r="C297" t="s">
        <v>391</v>
      </c>
      <c r="D297" t="s">
        <v>569</v>
      </c>
      <c r="E297" t="s">
        <v>485</v>
      </c>
      <c r="F297" t="str">
        <f>VLOOKUP(CCC[[#This Row],[NOME]],'CADASTRO'!A:K,5,0)</f>
        <v>OPERADOR INDUSTRIAL III</v>
      </c>
      <c r="G297" s="26">
        <v>46238</v>
      </c>
      <c r="H297" s="38">
        <v>365</v>
      </c>
      <c r="I29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IF(G646="01/01/1900", "SEM REGISTRO",
                        IF((G297+H297)&gt;TODAY(), "NO PRAZO", "VENCIDO"
                        )
                    )
                )
            )
        )
    ),"N.A.")</f>
        <v>NO PRAZO</v>
      </c>
      <c r="J297" s="14">
        <f>CCC[[#This Row],[TREINADO EM]]+CCC[[#This Row],[VALIDADE]]</f>
        <v>46603</v>
      </c>
      <c r="K297">
        <v>1</v>
      </c>
      <c r="L297" t="s">
        <v>3</v>
      </c>
      <c r="M297" t="str">
        <f>VLOOKUP(CCC[[#This Row],[NOME]],'CADASTRO'!A:K,6,0)</f>
        <v>ATIVO</v>
      </c>
      <c r="N297" s="63"/>
    </row>
    <row r="298" spans="1:14">
      <c r="A298" t="s">
        <v>516</v>
      </c>
      <c r="B298" t="s">
        <v>517</v>
      </c>
      <c r="C298" t="s">
        <v>266</v>
      </c>
      <c r="D298" t="s">
        <v>569</v>
      </c>
      <c r="E298" t="s">
        <v>289</v>
      </c>
      <c r="F298" t="str">
        <f>VLOOKUP(CCC[[#This Row],[NOME]],'CADASTRO'!A:K,5,0)</f>
        <v>APRENDIZ</v>
      </c>
      <c r="G298" s="26">
        <v>45301</v>
      </c>
      <c r="H298" s="38">
        <v>365</v>
      </c>
      <c r="I29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IF(G647="01/01/1900",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CCC[[#This Row],[TREINADO EM]]+CCC[[#This Row],[VALIDADE]]</f>
        <v>45666</v>
      </c>
      <c r="K298">
        <v>1</v>
      </c>
      <c r="L298" t="s">
        <v>3</v>
      </c>
      <c r="M298" t="str">
        <f>VLOOKUP(CCC[[#This Row],[NOME]],'CADASTRO'!A:K,6,0)</f>
        <v>DESLIGADO</v>
      </c>
    </row>
    <row r="299" spans="1:14">
      <c r="A299" t="s">
        <v>516</v>
      </c>
      <c r="B299" t="s">
        <v>517</v>
      </c>
      <c r="C299" t="s">
        <v>381</v>
      </c>
      <c r="D299" t="s">
        <v>569</v>
      </c>
      <c r="E299" t="s">
        <v>495</v>
      </c>
      <c r="F299" t="str">
        <f>VLOOKUP(CCC[[#This Row],[NOME]],'CADASTRO'!A:K,5,0)</f>
        <v>AUXILIAR INDUSTRIAL</v>
      </c>
      <c r="G299" s="26">
        <v>46280</v>
      </c>
      <c r="H299" s="38">
        <v>365</v>
      </c>
      <c r="I29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IF(G648="01/01/1900", "SEM REGISTRO",
                        IF((G299+H299)&gt;TODAY(), "NO PRAZO", "VENCIDO"
                        )
                    )
                )
            )
        )
    ),"N.A.")</f>
        <v>NO PRAZO</v>
      </c>
      <c r="J299" s="14">
        <f>CCC[[#This Row],[TREINADO EM]]+CCC[[#This Row],[VALIDADE]]</f>
        <v>46645</v>
      </c>
      <c r="K299">
        <v>1</v>
      </c>
      <c r="L299" t="s">
        <v>3</v>
      </c>
      <c r="M299" t="str">
        <f>VLOOKUP(CCC[[#This Row],[NOME]],'CADASTRO'!A:K,6,0)</f>
        <v>ATIVO</v>
      </c>
    </row>
    <row r="300" spans="1:14">
      <c r="A300" t="s">
        <v>516</v>
      </c>
      <c r="B300" t="s">
        <v>517</v>
      </c>
      <c r="C300" t="s">
        <v>381</v>
      </c>
      <c r="D300" t="s">
        <v>569</v>
      </c>
      <c r="E300" t="s">
        <v>290</v>
      </c>
      <c r="F300" t="str">
        <f>VLOOKUP(CCC[[#This Row],[NOME]],'CADASTRO'!A:K,5,0)</f>
        <v>OPERADOR INDUSTRIAL II</v>
      </c>
      <c r="G300" s="26">
        <v>44928</v>
      </c>
      <c r="H300" s="38">
        <v>365</v>
      </c>
      <c r="I30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IF(G649="01/01/1900",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CCC[[#This Row],[TREINADO EM]]+CCC[[#This Row],[VALIDADE]]</f>
        <v>45293</v>
      </c>
      <c r="K300">
        <v>1</v>
      </c>
      <c r="L300" t="s">
        <v>5</v>
      </c>
      <c r="M300" t="str">
        <f>VLOOKUP(CCC[[#This Row],[NOME]],'CADASTRO'!A:K,6,0)</f>
        <v>DESLIGADO</v>
      </c>
    </row>
    <row r="301" spans="1:14">
      <c r="A301" t="s">
        <v>516</v>
      </c>
      <c r="B301" t="s">
        <v>517</v>
      </c>
      <c r="C301" t="s">
        <v>76</v>
      </c>
      <c r="D301" t="s">
        <v>569</v>
      </c>
      <c r="E301" t="s">
        <v>290</v>
      </c>
      <c r="F301" t="str">
        <f>VLOOKUP(CCC[[#This Row],[NOME]],'CADASTRO'!A:K,5,0)</f>
        <v>OPERADOR INDUSTRIAL II</v>
      </c>
      <c r="G301" s="26">
        <v>45278</v>
      </c>
      <c r="H301" s="38">
        <v>365</v>
      </c>
      <c r="I30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IF(G650="01/01/1900",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CCC[[#This Row],[TREINADO EM]]+CCC[[#This Row],[VALIDADE]]</f>
        <v>45643</v>
      </c>
      <c r="K301">
        <v>1</v>
      </c>
      <c r="L301" t="s">
        <v>3</v>
      </c>
      <c r="M301" t="str">
        <f>VLOOKUP(CCC[[#This Row],[NOME]],'CADASTRO'!A:K,6,0)</f>
        <v>DESLIGADO</v>
      </c>
    </row>
    <row r="302" spans="1:14">
      <c r="A302" t="s">
        <v>516</v>
      </c>
      <c r="B302" t="s">
        <v>517</v>
      </c>
      <c r="C302" t="s">
        <v>381</v>
      </c>
      <c r="D302" t="s">
        <v>569</v>
      </c>
      <c r="E302" t="s">
        <v>392</v>
      </c>
      <c r="F302" t="str">
        <f>VLOOKUP(CCC[[#This Row],[NOME]],'CADASTRO'!A:K,5,0)</f>
        <v>Almoxarife</v>
      </c>
      <c r="G302" s="26">
        <v>45063</v>
      </c>
      <c r="H302" s="38">
        <v>365</v>
      </c>
      <c r="I30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IF(G651="01/01/1900",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CCC[[#This Row],[TREINADO EM]]+CCC[[#This Row],[VALIDADE]]</f>
        <v>45428</v>
      </c>
      <c r="K302">
        <v>1</v>
      </c>
      <c r="L302" t="s">
        <v>5</v>
      </c>
      <c r="M302" t="str">
        <f>VLOOKUP(CCC[[#This Row],[NOME]],'CADASTRO'!A:K,6,0)</f>
        <v>ATIVO</v>
      </c>
    </row>
    <row r="303" spans="1:14">
      <c r="A303" t="s">
        <v>516</v>
      </c>
      <c r="B303" t="s">
        <v>517</v>
      </c>
      <c r="C303" t="s">
        <v>76</v>
      </c>
      <c r="D303" t="s">
        <v>569</v>
      </c>
      <c r="E303" t="s">
        <v>392</v>
      </c>
      <c r="F303" t="str">
        <f>VLOOKUP(CCC[[#This Row],[NOME]],'CADASTRO'!A:K,5,0)</f>
        <v>Almoxarife</v>
      </c>
      <c r="G303" s="26">
        <v>45278</v>
      </c>
      <c r="H303" s="38">
        <v>365</v>
      </c>
      <c r="I30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IF(G652="01/01/1900",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CCC[[#This Row],[TREINADO EM]]+CCC[[#This Row],[VALIDADE]]</f>
        <v>45643</v>
      </c>
      <c r="K303">
        <v>1</v>
      </c>
      <c r="L303" t="s">
        <v>5</v>
      </c>
      <c r="M303" t="str">
        <f>VLOOKUP(CCC[[#This Row],[NOME]],'CADASTRO'!A:K,6,0)</f>
        <v>ATIVO</v>
      </c>
    </row>
    <row r="304" spans="1:14">
      <c r="A304" t="s">
        <v>516</v>
      </c>
      <c r="B304" t="s">
        <v>517</v>
      </c>
      <c r="C304" t="s">
        <v>381</v>
      </c>
      <c r="D304" t="s">
        <v>569</v>
      </c>
      <c r="E304" t="s">
        <v>392</v>
      </c>
      <c r="F304" t="str">
        <f>VLOOKUP(CCC[[#This Row],[NOME]],'CADASTRO'!A:K,5,0)</f>
        <v>Almoxarife</v>
      </c>
      <c r="G304" s="26">
        <v>45588</v>
      </c>
      <c r="H304" s="38">
        <v>365</v>
      </c>
      <c r="I30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IF(G653="01/01/1900",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CCC[[#This Row],[TREINADO EM]]+CCC[[#This Row],[VALIDADE]]</f>
        <v>45953</v>
      </c>
      <c r="K304">
        <v>1</v>
      </c>
      <c r="L304" t="s">
        <v>5</v>
      </c>
      <c r="M304" t="str">
        <f>VLOOKUP(CCC[[#This Row],[NOME]],'CADASTRO'!A:K,6,0)</f>
        <v>ATIVO</v>
      </c>
    </row>
    <row r="305" spans="1:14">
      <c r="A305" t="s">
        <v>516</v>
      </c>
      <c r="B305" t="s">
        <v>517</v>
      </c>
      <c r="C305" t="s">
        <v>381</v>
      </c>
      <c r="D305" t="s">
        <v>569</v>
      </c>
      <c r="E305" t="s">
        <v>392</v>
      </c>
      <c r="F305" t="str">
        <f>VLOOKUP(CCC[[#This Row],[NOME]],'CADASTRO'!A:K,5,0)</f>
        <v>Almoxarife</v>
      </c>
      <c r="G305" s="26">
        <v>45824</v>
      </c>
      <c r="H305" s="38">
        <v>365</v>
      </c>
      <c r="I30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IF(G654="01/01/1900",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CCC[[#This Row],[TREINADO EM]]+CCC[[#This Row],[VALIDADE]]</f>
        <v>46189</v>
      </c>
      <c r="K305">
        <v>1</v>
      </c>
      <c r="L305" t="s">
        <v>5</v>
      </c>
      <c r="M305" t="str">
        <f>VLOOKUP(CCC[[#This Row],[NOME]],'CADASTRO'!A:K,6,0)</f>
        <v>ATIVO</v>
      </c>
    </row>
    <row r="306" spans="1:14">
      <c r="A306" t="s">
        <v>516</v>
      </c>
      <c r="B306" t="s">
        <v>517</v>
      </c>
      <c r="C306" t="s">
        <v>391</v>
      </c>
      <c r="D306" t="s">
        <v>569</v>
      </c>
      <c r="E306" t="s">
        <v>392</v>
      </c>
      <c r="F306" t="str">
        <f>VLOOKUP(CCC[[#This Row],[NOME]],'CADASTRO'!A:K,5,0)</f>
        <v>Almoxarife</v>
      </c>
      <c r="G306" s="26">
        <v>46174</v>
      </c>
      <c r="H306" s="38">
        <v>366</v>
      </c>
      <c r="I30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IF(G655="01/01/1900",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CCC[[#This Row],[TREINADO EM]]+CCC[[#This Row],[VALIDADE]]</f>
        <v>46540</v>
      </c>
      <c r="K306">
        <v>1</v>
      </c>
      <c r="L306" t="s">
        <v>5</v>
      </c>
      <c r="M306" t="str">
        <f>VLOOKUP(CCC[[#This Row],[NOME]],'CADASTRO'!A:K,6,0)</f>
        <v>ATIVO</v>
      </c>
      <c r="N306" s="63"/>
    </row>
    <row r="307" spans="1:14">
      <c r="A307" t="s">
        <v>516</v>
      </c>
      <c r="B307" t="s">
        <v>517</v>
      </c>
      <c r="C307" t="s">
        <v>391</v>
      </c>
      <c r="D307" t="s">
        <v>569</v>
      </c>
      <c r="E307" t="s">
        <v>392</v>
      </c>
      <c r="F307" t="str">
        <f>VLOOKUP(CCC[[#This Row],[NOME]],'CADASTRO'!A:K,5,0)</f>
        <v>Almoxarife</v>
      </c>
      <c r="G307" s="26">
        <v>46209.845289351797</v>
      </c>
      <c r="H307" s="38">
        <v>183</v>
      </c>
      <c r="I30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IF(G656="01/01/1900", "SEM REGISTRO",
                        IF((G307+H307)&gt;TODAY(), "NO PRAZO", "VENCIDO"
                        )
                    )
                )
            )
        )
    ),"N.A.")</f>
        <v>NO PRAZO</v>
      </c>
      <c r="J307" s="14">
        <f>CCC[[#This Row],[TREINADO EM]]+CCC[[#This Row],[VALIDADE]]</f>
        <v>46392.845289351797</v>
      </c>
      <c r="K307">
        <v>1</v>
      </c>
      <c r="L307" t="s">
        <v>3</v>
      </c>
      <c r="M307" t="str">
        <f>VLOOKUP(CCC[[#This Row],[NOME]],'CADASTRO'!A:K,6,0)</f>
        <v>ATIVO</v>
      </c>
      <c r="N307" s="63"/>
    </row>
    <row r="308" spans="1:14">
      <c r="A308" t="s">
        <v>516</v>
      </c>
      <c r="B308" t="s">
        <v>517</v>
      </c>
      <c r="C308" t="s">
        <v>76</v>
      </c>
      <c r="D308" t="s">
        <v>569</v>
      </c>
      <c r="E308" t="s">
        <v>291</v>
      </c>
      <c r="F308" t="str">
        <f>VLOOKUP(CCC[[#This Row],[NOME]],'CADASTRO'!A:K,5,0)</f>
        <v>OPERADOR INDUSTRIAL III</v>
      </c>
      <c r="G308" s="26">
        <v>44249</v>
      </c>
      <c r="H308" s="38">
        <v>365</v>
      </c>
      <c r="I30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IF(G657="01/01/1900",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CCC[[#This Row],[TREINADO EM]]+CCC[[#This Row],[VALIDADE]]</f>
        <v>44614</v>
      </c>
      <c r="K308">
        <v>1</v>
      </c>
      <c r="L308" t="s">
        <v>5</v>
      </c>
      <c r="M308" t="str">
        <f>VLOOKUP(CCC[[#This Row],[NOME]],'CADASTRO'!A:K,6,0)</f>
        <v>DESLIGADO</v>
      </c>
    </row>
    <row r="309" spans="1:14">
      <c r="A309" t="s">
        <v>516</v>
      </c>
      <c r="B309" t="s">
        <v>517</v>
      </c>
      <c r="C309" t="s">
        <v>381</v>
      </c>
      <c r="D309" t="s">
        <v>569</v>
      </c>
      <c r="E309" t="s">
        <v>291</v>
      </c>
      <c r="F309" t="str">
        <f>VLOOKUP(CCC[[#This Row],[NOME]],'CADASTRO'!A:K,5,0)</f>
        <v>OPERADOR INDUSTRIAL III</v>
      </c>
      <c r="G309" s="26">
        <v>44928</v>
      </c>
      <c r="H309" s="38">
        <v>365</v>
      </c>
      <c r="I30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IF(G658="01/01/1900",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CCC[[#This Row],[TREINADO EM]]+CCC[[#This Row],[VALIDADE]]</f>
        <v>45293</v>
      </c>
      <c r="K309">
        <v>1</v>
      </c>
      <c r="L309" t="s">
        <v>5</v>
      </c>
      <c r="M309" t="str">
        <f>VLOOKUP(CCC[[#This Row],[NOME]],'CADASTRO'!A:K,6,0)</f>
        <v>DESLIGADO</v>
      </c>
    </row>
    <row r="310" spans="1:14">
      <c r="A310" t="s">
        <v>516</v>
      </c>
      <c r="B310" t="s">
        <v>517</v>
      </c>
      <c r="C310" t="s">
        <v>76</v>
      </c>
      <c r="D310" t="s">
        <v>569</v>
      </c>
      <c r="E310" t="s">
        <v>291</v>
      </c>
      <c r="F310" t="str">
        <f>VLOOKUP(CCC[[#This Row],[NOME]],'CADASTRO'!A:K,5,0)</f>
        <v>OPERADOR INDUSTRIAL III</v>
      </c>
      <c r="G310" s="26">
        <v>45278</v>
      </c>
      <c r="H310" s="38">
        <v>365</v>
      </c>
      <c r="I3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IF(G659="01/01/1900",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CCC[[#This Row],[TREINADO EM]]+CCC[[#This Row],[VALIDADE]]</f>
        <v>45643</v>
      </c>
      <c r="K310">
        <v>1</v>
      </c>
      <c r="L310" t="s">
        <v>3</v>
      </c>
      <c r="M310" t="str">
        <f>VLOOKUP(CCC[[#This Row],[NOME]],'CADASTRO'!A:K,6,0)</f>
        <v>DESLIGADO</v>
      </c>
    </row>
    <row r="311" spans="1:14">
      <c r="A311" t="s">
        <v>516</v>
      </c>
      <c r="B311" t="s">
        <v>517</v>
      </c>
      <c r="C311" t="s">
        <v>76</v>
      </c>
      <c r="D311" t="s">
        <v>569</v>
      </c>
      <c r="E311" t="s">
        <v>294</v>
      </c>
      <c r="F311" t="str">
        <f>VLOOKUP(CCC[[#This Row],[NOME]],'CADASTRO'!A:K,5,0)</f>
        <v>OPERADOR INDUSTRIAL I</v>
      </c>
      <c r="G311" s="26">
        <v>45278</v>
      </c>
      <c r="H311" s="38">
        <v>365</v>
      </c>
      <c r="I3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IF(G660="01/01/1900",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CCC[[#This Row],[TREINADO EM]]+CCC[[#This Row],[VALIDADE]]</f>
        <v>45643</v>
      </c>
      <c r="K311">
        <v>1</v>
      </c>
      <c r="L311" t="s">
        <v>3</v>
      </c>
      <c r="M311" t="str">
        <f>VLOOKUP(CCC[[#This Row],[NOME]],'CADASTRO'!A:K,6,0)</f>
        <v>DESLIGADO</v>
      </c>
    </row>
    <row r="312" spans="1:14">
      <c r="A312" t="s">
        <v>516</v>
      </c>
      <c r="B312" t="s">
        <v>517</v>
      </c>
      <c r="C312" t="s">
        <v>381</v>
      </c>
      <c r="D312" t="s">
        <v>569</v>
      </c>
      <c r="E312" t="s">
        <v>394</v>
      </c>
      <c r="F312" t="str">
        <f>VLOOKUP(CCC[[#This Row],[NOME]],'CADASTRO'!A:K,5,0)</f>
        <v>OPERADOR INDUSTRIAL I</v>
      </c>
      <c r="G312" s="26">
        <v>45028</v>
      </c>
      <c r="H312" s="38">
        <v>365</v>
      </c>
      <c r="I3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IF(G661="01/01/1900",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CCC[[#This Row],[TREINADO EM]]+CCC[[#This Row],[VALIDADE]]</f>
        <v>45393</v>
      </c>
      <c r="K312">
        <v>1</v>
      </c>
      <c r="L312" t="s">
        <v>5</v>
      </c>
      <c r="M312" t="str">
        <f>VLOOKUP(CCC[[#This Row],[NOME]],'CADASTRO'!A:K,6,0)</f>
        <v>ATIVO</v>
      </c>
    </row>
    <row r="313" spans="1:14">
      <c r="A313" t="s">
        <v>516</v>
      </c>
      <c r="B313" t="s">
        <v>517</v>
      </c>
      <c r="C313" t="s">
        <v>76</v>
      </c>
      <c r="D313" t="s">
        <v>569</v>
      </c>
      <c r="E313" t="s">
        <v>394</v>
      </c>
      <c r="F313" t="str">
        <f>VLOOKUP(CCC[[#This Row],[NOME]],'CADASTRO'!A:K,5,0)</f>
        <v>OPERADOR INDUSTRIAL I</v>
      </c>
      <c r="G313" s="26">
        <v>45278</v>
      </c>
      <c r="H313" s="38">
        <v>365</v>
      </c>
      <c r="I3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IF(G662="01/01/1900",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CCC[[#This Row],[TREINADO EM]]+CCC[[#This Row],[VALIDADE]]</f>
        <v>45643</v>
      </c>
      <c r="K313">
        <v>1</v>
      </c>
      <c r="L313" t="s">
        <v>5</v>
      </c>
      <c r="M313" t="str">
        <f>VLOOKUP(CCC[[#This Row],[NOME]],'CADASTRO'!A:K,6,0)</f>
        <v>ATIVO</v>
      </c>
    </row>
    <row r="314" spans="1:14">
      <c r="A314" t="s">
        <v>516</v>
      </c>
      <c r="B314" t="s">
        <v>517</v>
      </c>
      <c r="C314" t="s">
        <v>76</v>
      </c>
      <c r="D314" t="s">
        <v>569</v>
      </c>
      <c r="E314" t="s">
        <v>394</v>
      </c>
      <c r="F314" t="str">
        <f>VLOOKUP(CCC[[#This Row],[NOME]],'CADASTRO'!A:K,5,0)</f>
        <v>OPERADOR INDUSTRIAL I</v>
      </c>
      <c r="G314" s="26">
        <v>45645</v>
      </c>
      <c r="H314" s="38">
        <v>365</v>
      </c>
      <c r="I3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IF(G663="01/01/1900",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CCC[[#This Row],[TREINADO EM]]+CCC[[#This Row],[VALIDADE]]</f>
        <v>46010</v>
      </c>
      <c r="K314">
        <v>1</v>
      </c>
      <c r="L314" t="s">
        <v>5</v>
      </c>
      <c r="M314" t="str">
        <f>VLOOKUP(CCC[[#This Row],[NOME]],'CADASTRO'!A:K,6,0)</f>
        <v>ATIVO</v>
      </c>
    </row>
    <row r="315" spans="1:14">
      <c r="A315" t="s">
        <v>516</v>
      </c>
      <c r="B315" t="s">
        <v>517</v>
      </c>
      <c r="C315" t="s">
        <v>391</v>
      </c>
      <c r="D315" t="s">
        <v>569</v>
      </c>
      <c r="E315" t="s">
        <v>394</v>
      </c>
      <c r="F315" t="str">
        <f>VLOOKUP(CCC[[#This Row],[NOME]],'CADASTRO'!A:K,5,0)</f>
        <v>OPERADOR INDUSTRIAL I</v>
      </c>
      <c r="G315" s="26">
        <v>45873</v>
      </c>
      <c r="H315" s="38">
        <v>365</v>
      </c>
      <c r="I3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IF(G664="01/01/1900",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CCC[[#This Row],[TREINADO EM]]+CCC[[#This Row],[VALIDADE]]</f>
        <v>46238</v>
      </c>
      <c r="K315">
        <v>1</v>
      </c>
      <c r="L315" t="s">
        <v>5</v>
      </c>
      <c r="M315" t="str">
        <f>VLOOKUP(CCC[[#This Row],[NOME]],'CADASTRO'!A:K,6,0)</f>
        <v>ATIVO</v>
      </c>
    </row>
    <row r="316" spans="1:14">
      <c r="A316" t="s">
        <v>516</v>
      </c>
      <c r="B316" t="s">
        <v>517</v>
      </c>
      <c r="C316" t="s">
        <v>391</v>
      </c>
      <c r="D316" t="s">
        <v>569</v>
      </c>
      <c r="E316" t="s">
        <v>394</v>
      </c>
      <c r="F316" t="str">
        <f>VLOOKUP(CCC[[#This Row],[NOME]],'CADASTRO'!A:K,5,0)</f>
        <v>OPERADOR INDUSTRIAL I</v>
      </c>
      <c r="G316" s="26">
        <v>46289</v>
      </c>
      <c r="H316" s="38">
        <v>365</v>
      </c>
      <c r="I3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IF(G665="01/01/1900", "SEM REGISTRO",
                        IF((G316+H316)&gt;TODAY(), "NO PRAZO", "VENCIDO"
                        )
                    )
                )
            )
        )
    ),"N.A.")</f>
        <v>NO PRAZO</v>
      </c>
      <c r="J316" s="14">
        <f>CCC[[#This Row],[TREINADO EM]]+CCC[[#This Row],[VALIDADE]]</f>
        <v>46654</v>
      </c>
      <c r="K316">
        <v>1</v>
      </c>
      <c r="L316" t="s">
        <v>3</v>
      </c>
      <c r="M316" t="str">
        <f>VLOOKUP(CCC[[#This Row],[NOME]],'CADASTRO'!A:K,6,0)</f>
        <v>ATIVO</v>
      </c>
    </row>
    <row r="317" spans="1:14">
      <c r="A317" t="s">
        <v>516</v>
      </c>
      <c r="B317" t="s">
        <v>517</v>
      </c>
      <c r="C317" t="s">
        <v>381</v>
      </c>
      <c r="D317" t="s">
        <v>569</v>
      </c>
      <c r="E317" t="s">
        <v>295</v>
      </c>
      <c r="F317" t="str">
        <f>VLOOKUP(CCC[[#This Row],[NOME]],'CADASTRO'!A:K,5,0)</f>
        <v>ANALISTA PROCESSOS</v>
      </c>
      <c r="G317" s="26">
        <v>44972</v>
      </c>
      <c r="H317" s="38">
        <v>365</v>
      </c>
      <c r="I3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IF(G666="01/01/1900",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CCC[[#This Row],[TREINADO EM]]+CCC[[#This Row],[VALIDADE]]</f>
        <v>45337</v>
      </c>
      <c r="K317">
        <v>1</v>
      </c>
      <c r="L317" t="s">
        <v>3</v>
      </c>
      <c r="M317" t="str">
        <f>VLOOKUP(CCC[[#This Row],[NOME]],'CADASTRO'!A:K,6,0)</f>
        <v>DESLIGADO</v>
      </c>
    </row>
    <row r="318" spans="1:14">
      <c r="A318" t="s">
        <v>516</v>
      </c>
      <c r="B318" t="s">
        <v>517</v>
      </c>
      <c r="C318" t="s">
        <v>381</v>
      </c>
      <c r="D318" t="s">
        <v>569</v>
      </c>
      <c r="E318" t="s">
        <v>296</v>
      </c>
      <c r="F318" t="str">
        <f>VLOOKUP(CCC[[#This Row],[NOME]],'CADASTRO'!A:K,5,0)</f>
        <v>TECNICO ELETRONICO II</v>
      </c>
      <c r="G318" s="26">
        <v>44928</v>
      </c>
      <c r="H318" s="38">
        <v>365</v>
      </c>
      <c r="I3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IF(G667="01/01/1900",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CCC[[#This Row],[TREINADO EM]]+CCC[[#This Row],[VALIDADE]]</f>
        <v>45293</v>
      </c>
      <c r="K318">
        <v>1</v>
      </c>
      <c r="L318" t="s">
        <v>5</v>
      </c>
      <c r="M318" t="str">
        <f>VLOOKUP(CCC[[#This Row],[NOME]],'CADASTRO'!A:K,6,0)</f>
        <v>DESLIGADO</v>
      </c>
    </row>
    <row r="319" spans="1:14">
      <c r="A319" t="s">
        <v>516</v>
      </c>
      <c r="B319" t="s">
        <v>517</v>
      </c>
      <c r="C319" t="s">
        <v>102</v>
      </c>
      <c r="D319" t="s">
        <v>569</v>
      </c>
      <c r="E319" t="s">
        <v>296</v>
      </c>
      <c r="F319" t="str">
        <f>VLOOKUP(CCC[[#This Row],[NOME]],'CADASTRO'!A:K,5,0)</f>
        <v>TECNICO ELETRONICO II</v>
      </c>
      <c r="G319" s="26">
        <v>45546</v>
      </c>
      <c r="H319" s="38">
        <v>365</v>
      </c>
      <c r="I3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IF(G668="01/01/1900",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CCC[[#This Row],[TREINADO EM]]+CCC[[#This Row],[VALIDADE]]</f>
        <v>45911</v>
      </c>
      <c r="K319">
        <v>1</v>
      </c>
      <c r="L319" t="s">
        <v>5</v>
      </c>
      <c r="M319" t="str">
        <f>VLOOKUP(CCC[[#This Row],[NOME]],'CADASTRO'!A:K,6,0)</f>
        <v>DESLIGADO</v>
      </c>
    </row>
    <row r="320" spans="1:14">
      <c r="A320" t="s">
        <v>516</v>
      </c>
      <c r="B320" t="s">
        <v>517</v>
      </c>
      <c r="C320" t="s">
        <v>76</v>
      </c>
      <c r="D320" t="s">
        <v>569</v>
      </c>
      <c r="E320" t="s">
        <v>296</v>
      </c>
      <c r="F320" t="str">
        <f>VLOOKUP(CCC[[#This Row],[NOME]],'CADASTRO'!A:K,5,0)</f>
        <v>TECNICO ELETRONICO II</v>
      </c>
      <c r="G320" s="26">
        <v>45645</v>
      </c>
      <c r="H320" s="38">
        <v>365</v>
      </c>
      <c r="I3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IF(G669="01/01/1900",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CCC[[#This Row],[TREINADO EM]]+CCC[[#This Row],[VALIDADE]]</f>
        <v>46010</v>
      </c>
      <c r="K320">
        <v>1</v>
      </c>
      <c r="L320" t="s">
        <v>3</v>
      </c>
      <c r="M320" t="str">
        <f>VLOOKUP(CCC[[#This Row],[NOME]],'CADASTRO'!A:K,6,0)</f>
        <v>DESLIGADO</v>
      </c>
    </row>
    <row r="321" spans="1:14">
      <c r="A321" t="s">
        <v>516</v>
      </c>
      <c r="B321" t="s">
        <v>517</v>
      </c>
      <c r="C321" t="s">
        <v>76</v>
      </c>
      <c r="D321" t="s">
        <v>569</v>
      </c>
      <c r="E321" t="s">
        <v>298</v>
      </c>
      <c r="F321" t="str">
        <f>VLOOKUP(CCC[[#This Row],[NOME]],'CADASTRO'!A:K,5,0)</f>
        <v>OPERADOR INDUSTRIAL III</v>
      </c>
      <c r="G321" s="26">
        <v>44250</v>
      </c>
      <c r="H321" s="38">
        <v>365</v>
      </c>
      <c r="I3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IF(G670="01/01/1900",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CCC[[#This Row],[TREINADO EM]]+CCC[[#This Row],[VALIDADE]]</f>
        <v>44615</v>
      </c>
      <c r="K321">
        <v>1</v>
      </c>
      <c r="L321" t="s">
        <v>5</v>
      </c>
      <c r="M321" t="str">
        <f>VLOOKUP(CCC[[#This Row],[NOME]],'CADASTRO'!A:K,6,0)</f>
        <v>DESLIGADO</v>
      </c>
    </row>
    <row r="322" spans="1:14">
      <c r="A322" t="s">
        <v>516</v>
      </c>
      <c r="B322" t="s">
        <v>517</v>
      </c>
      <c r="C322" t="s">
        <v>381</v>
      </c>
      <c r="D322" t="s">
        <v>569</v>
      </c>
      <c r="E322" t="s">
        <v>298</v>
      </c>
      <c r="F322" t="str">
        <f>VLOOKUP(CCC[[#This Row],[NOME]],'CADASTRO'!A:K,5,0)</f>
        <v>OPERADOR INDUSTRIAL III</v>
      </c>
      <c r="G322" s="26">
        <v>45063</v>
      </c>
      <c r="H322" s="38">
        <v>365</v>
      </c>
      <c r="I3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IF(G671="01/01/1900",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CCC[[#This Row],[TREINADO EM]]+CCC[[#This Row],[VALIDADE]]</f>
        <v>45428</v>
      </c>
      <c r="K322">
        <v>1</v>
      </c>
      <c r="L322" t="s">
        <v>5</v>
      </c>
      <c r="M322" t="str">
        <f>VLOOKUP(CCC[[#This Row],[NOME]],'CADASTRO'!A:K,6,0)</f>
        <v>DESLIGADO</v>
      </c>
    </row>
    <row r="323" spans="1:14">
      <c r="A323" t="s">
        <v>516</v>
      </c>
      <c r="B323" t="s">
        <v>517</v>
      </c>
      <c r="C323" t="s">
        <v>76</v>
      </c>
      <c r="D323" t="s">
        <v>569</v>
      </c>
      <c r="E323" t="s">
        <v>298</v>
      </c>
      <c r="F323" t="str">
        <f>VLOOKUP(CCC[[#This Row],[NOME]],'CADASTRO'!A:K,5,0)</f>
        <v>OPERADOR INDUSTRIAL III</v>
      </c>
      <c r="G323" s="26">
        <v>45278</v>
      </c>
      <c r="H323" s="38">
        <v>365</v>
      </c>
      <c r="I3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IF(G672="01/01/1900",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CCC[[#This Row],[TREINADO EM]]+CCC[[#This Row],[VALIDADE]]</f>
        <v>45643</v>
      </c>
      <c r="K323">
        <v>1</v>
      </c>
      <c r="L323" t="s">
        <v>5</v>
      </c>
      <c r="M323" t="str">
        <f>VLOOKUP(CCC[[#This Row],[NOME]],'CADASTRO'!A:K,6,0)</f>
        <v>DESLIGADO</v>
      </c>
    </row>
    <row r="324" spans="1:14">
      <c r="A324" t="s">
        <v>516</v>
      </c>
      <c r="B324" t="s">
        <v>517</v>
      </c>
      <c r="C324" t="s">
        <v>76</v>
      </c>
      <c r="D324" t="s">
        <v>569</v>
      </c>
      <c r="E324" t="s">
        <v>298</v>
      </c>
      <c r="F324" t="str">
        <f>VLOOKUP(CCC[[#This Row],[NOME]],'CADASTRO'!A:K,5,0)</f>
        <v>OPERADOR INDUSTRIAL III</v>
      </c>
      <c r="G324" s="26">
        <v>45645</v>
      </c>
      <c r="H324" s="38">
        <v>365</v>
      </c>
      <c r="I3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IF(G673="01/01/1900",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CCC[[#This Row],[TREINADO EM]]+CCC[[#This Row],[VALIDADE]]</f>
        <v>46010</v>
      </c>
      <c r="K324">
        <v>1</v>
      </c>
      <c r="L324" t="s">
        <v>3</v>
      </c>
      <c r="M324" t="str">
        <f>VLOOKUP(CCC[[#This Row],[NOME]],'CADASTRO'!A:K,6,0)</f>
        <v>DESLIGADO</v>
      </c>
    </row>
    <row r="325" spans="1:14">
      <c r="A325" t="s">
        <v>516</v>
      </c>
      <c r="B325" t="s">
        <v>517</v>
      </c>
      <c r="C325" t="s">
        <v>381</v>
      </c>
      <c r="D325" t="s">
        <v>569</v>
      </c>
      <c r="E325" t="s">
        <v>299</v>
      </c>
      <c r="F325" t="str">
        <f>VLOOKUP(CCC[[#This Row],[NOME]],'CADASTRO'!A:K,5,0)</f>
        <v>ESTAGIARIO</v>
      </c>
      <c r="G325" s="26">
        <v>45154</v>
      </c>
      <c r="H325" s="38">
        <v>365</v>
      </c>
      <c r="I3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IF(G674="01/01/1900",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CCC[[#This Row],[TREINADO EM]]+CCC[[#This Row],[VALIDADE]]</f>
        <v>45519</v>
      </c>
      <c r="K325">
        <v>1</v>
      </c>
      <c r="L325" t="s">
        <v>3</v>
      </c>
      <c r="M325" t="str">
        <f>VLOOKUP(CCC[[#This Row],[NOME]],'CADASTRO'!A:K,6,0)</f>
        <v>DESLIGADO</v>
      </c>
    </row>
    <row r="326" spans="1:14">
      <c r="A326" t="s">
        <v>516</v>
      </c>
      <c r="B326" t="s">
        <v>517</v>
      </c>
      <c r="C326" t="s">
        <v>381</v>
      </c>
      <c r="D326" t="s">
        <v>569</v>
      </c>
      <c r="E326" t="s">
        <v>300</v>
      </c>
      <c r="F326" t="str">
        <f>VLOOKUP(CCC[[#This Row],[NOME]],'CADASTRO'!A:K,5,0)</f>
        <v>PARCEIRO DE NEGOCIO DE RH</v>
      </c>
      <c r="G326" s="26">
        <v>45588</v>
      </c>
      <c r="H326" s="38">
        <v>365</v>
      </c>
      <c r="I3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IF(G675="01/01/1900",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CCC[[#This Row],[TREINADO EM]]+CCC[[#This Row],[VALIDADE]]</f>
        <v>45953</v>
      </c>
      <c r="K326">
        <v>1</v>
      </c>
      <c r="L326" t="s">
        <v>3</v>
      </c>
      <c r="M326" t="str">
        <f>VLOOKUP(CCC[[#This Row],[NOME]],'CADASTRO'!A:K,6,0)</f>
        <v>DESLIGADO</v>
      </c>
    </row>
    <row r="327" spans="1:14">
      <c r="A327" t="s">
        <v>516</v>
      </c>
      <c r="B327" t="s">
        <v>517</v>
      </c>
      <c r="C327" t="s">
        <v>391</v>
      </c>
      <c r="D327" t="s">
        <v>569</v>
      </c>
      <c r="E327" t="s">
        <v>300</v>
      </c>
      <c r="F327" t="str">
        <f>VLOOKUP(CCC[[#This Row],[NOME]],'CADASTRO'!A:K,5,0)</f>
        <v>PARCEIRO DE NEGOCIO DE RH</v>
      </c>
      <c r="G327" s="26">
        <v>45964</v>
      </c>
      <c r="H327" s="38">
        <v>365</v>
      </c>
      <c r="I3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IF(G676="01/01/1900",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CCC[[#This Row],[TREINADO EM]]+CCC[[#This Row],[VALIDADE]]</f>
        <v>46329</v>
      </c>
      <c r="K327">
        <v>1</v>
      </c>
      <c r="L327" t="s">
        <v>3</v>
      </c>
      <c r="M327" t="str">
        <f>VLOOKUP(CCC[[#This Row],[NOME]],'CADASTRO'!A:K,6,0)</f>
        <v>DESLIGADO</v>
      </c>
      <c r="N327" s="69"/>
    </row>
    <row r="328" spans="1:14">
      <c r="A328" t="s">
        <v>516</v>
      </c>
      <c r="B328" t="s">
        <v>517</v>
      </c>
      <c r="C328" t="s">
        <v>381</v>
      </c>
      <c r="D328" t="s">
        <v>569</v>
      </c>
      <c r="E328" t="s">
        <v>395</v>
      </c>
      <c r="F328" t="str">
        <f>VLOOKUP(CCC[[#This Row],[NOME]],'CADASTRO'!A:K,5,0)</f>
        <v>OPERADOR INDUSTRIAL II</v>
      </c>
      <c r="G328" s="26">
        <v>44928</v>
      </c>
      <c r="H328" s="38">
        <v>365</v>
      </c>
      <c r="I3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IF(G677="01/01/1900",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CCC[[#This Row],[TREINADO EM]]+CCC[[#This Row],[VALIDADE]]</f>
        <v>45293</v>
      </c>
      <c r="K328">
        <v>1</v>
      </c>
      <c r="L328" t="s">
        <v>5</v>
      </c>
      <c r="M328" t="str">
        <f>VLOOKUP(CCC[[#This Row],[NOME]],'CADASTRO'!A:K,6,0)</f>
        <v>ATIVO</v>
      </c>
    </row>
    <row r="329" spans="1:14">
      <c r="A329" t="s">
        <v>516</v>
      </c>
      <c r="B329" t="s">
        <v>517</v>
      </c>
      <c r="C329" t="s">
        <v>76</v>
      </c>
      <c r="D329" t="s">
        <v>569</v>
      </c>
      <c r="E329" t="s">
        <v>395</v>
      </c>
      <c r="F329" t="str">
        <f>VLOOKUP(CCC[[#This Row],[NOME]],'CADASTRO'!A:K,5,0)</f>
        <v>OPERADOR INDUSTRIAL II</v>
      </c>
      <c r="G329" s="26">
        <v>45278</v>
      </c>
      <c r="H329" s="38">
        <v>365</v>
      </c>
      <c r="I3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IF(G678="01/01/1900",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CCC[[#This Row],[TREINADO EM]]+CCC[[#This Row],[VALIDADE]]</f>
        <v>45643</v>
      </c>
      <c r="K329">
        <v>1</v>
      </c>
      <c r="L329" t="s">
        <v>5</v>
      </c>
      <c r="M329" t="str">
        <f>VLOOKUP(CCC[[#This Row],[NOME]],'CADASTRO'!A:K,6,0)</f>
        <v>ATIVO</v>
      </c>
    </row>
    <row r="330" spans="1:14">
      <c r="A330" t="s">
        <v>516</v>
      </c>
      <c r="B330" t="s">
        <v>517</v>
      </c>
      <c r="C330" t="s">
        <v>76</v>
      </c>
      <c r="D330" t="s">
        <v>569</v>
      </c>
      <c r="E330" t="s">
        <v>395</v>
      </c>
      <c r="F330" t="str">
        <f>VLOOKUP(CCC[[#This Row],[NOME]],'CADASTRO'!A:K,5,0)</f>
        <v>OPERADOR INDUSTRIAL II</v>
      </c>
      <c r="G330" s="26">
        <v>45645</v>
      </c>
      <c r="H330" s="38">
        <v>365</v>
      </c>
      <c r="I3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IF(G679="01/01/1900",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CCC[[#This Row],[TREINADO EM]]+CCC[[#This Row],[VALIDADE]]</f>
        <v>46010</v>
      </c>
      <c r="K330">
        <v>1</v>
      </c>
      <c r="L330" t="s">
        <v>5</v>
      </c>
      <c r="M330" t="str">
        <f>VLOOKUP(CCC[[#This Row],[NOME]],'CADASTRO'!A:K,6,0)</f>
        <v>ATIVO</v>
      </c>
    </row>
    <row r="331" spans="1:14">
      <c r="A331" t="s">
        <v>516</v>
      </c>
      <c r="B331" t="s">
        <v>517</v>
      </c>
      <c r="C331" t="s">
        <v>391</v>
      </c>
      <c r="D331" t="s">
        <v>569</v>
      </c>
      <c r="E331" t="s">
        <v>395</v>
      </c>
      <c r="F331" t="str">
        <f>VLOOKUP(CCC[[#This Row],[NOME]],'CADASTRO'!A:K,5,0)</f>
        <v>OPERADOR INDUSTRIAL II</v>
      </c>
      <c r="G331" s="26">
        <v>46210.9113194444</v>
      </c>
      <c r="H331" s="38">
        <v>183</v>
      </c>
      <c r="I3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IF(G680="01/01/1900", "SEM REGISTRO",
                        IF((G331+H331)&gt;TODAY(), "NO PRAZO", "VENCIDO"
                        )
                    )
                )
            )
        )
    ),"N.A.")</f>
        <v>NO PRAZO</v>
      </c>
      <c r="J331" s="14">
        <f>CCC[[#This Row],[TREINADO EM]]+CCC[[#This Row],[VALIDADE]]</f>
        <v>46393.9113194444</v>
      </c>
      <c r="K331">
        <v>1</v>
      </c>
      <c r="L331" t="s">
        <v>3</v>
      </c>
      <c r="M331" t="str">
        <f>VLOOKUP(CCC[[#This Row],[NOME]],'CADASTRO'!A:K,6,0)</f>
        <v>ATIVO</v>
      </c>
      <c r="N331" s="63"/>
    </row>
    <row r="332" spans="1:14">
      <c r="A332" t="s">
        <v>516</v>
      </c>
      <c r="B332" t="s">
        <v>517</v>
      </c>
      <c r="C332" t="s">
        <v>381</v>
      </c>
      <c r="D332" t="s">
        <v>569</v>
      </c>
      <c r="E332" t="s">
        <v>311</v>
      </c>
      <c r="F332" t="str">
        <f>VLOOKUP(CCC[[#This Row],[NOME]],'CADASTRO'!A:K,5,0)</f>
        <v>OPERADOR INDUSTRIAL I</v>
      </c>
      <c r="G332" s="26">
        <v>45063</v>
      </c>
      <c r="H332" s="38">
        <v>365</v>
      </c>
      <c r="I3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IF(G681="01/01/1900",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CCC[[#This Row],[TREINADO EM]]+CCC[[#This Row],[VALIDADE]]</f>
        <v>45428</v>
      </c>
      <c r="K332">
        <v>1</v>
      </c>
      <c r="L332" t="s">
        <v>3</v>
      </c>
      <c r="M332" t="str">
        <f>VLOOKUP(CCC[[#This Row],[NOME]],'CADASTRO'!A:K,6,0)</f>
        <v>DESLIGADO</v>
      </c>
    </row>
    <row r="333" spans="1:14">
      <c r="A333" t="s">
        <v>516</v>
      </c>
      <c r="B333" t="s">
        <v>517</v>
      </c>
      <c r="C333" t="s">
        <v>381</v>
      </c>
      <c r="D333" t="s">
        <v>569</v>
      </c>
      <c r="E333" t="s">
        <v>313</v>
      </c>
      <c r="F333" t="str">
        <f>VLOOKUP(CCC[[#This Row],[NOME]],'CADASTRO'!A:K,5,0)</f>
        <v>OPERADOR INDUSTRIAL I</v>
      </c>
      <c r="G333" s="26">
        <v>45001</v>
      </c>
      <c r="H333" s="38">
        <v>365</v>
      </c>
      <c r="I3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IF(G682="01/01/1900",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CCC[[#This Row],[TREINADO EM]]+CCC[[#This Row],[VALIDADE]]</f>
        <v>45366</v>
      </c>
      <c r="K333">
        <v>1</v>
      </c>
      <c r="L333" t="s">
        <v>5</v>
      </c>
      <c r="M333" t="str">
        <f>VLOOKUP(CCC[[#This Row],[NOME]],'CADASTRO'!A:K,6,0)</f>
        <v>DESLIGADO</v>
      </c>
    </row>
    <row r="334" spans="1:14">
      <c r="A334" t="s">
        <v>516</v>
      </c>
      <c r="B334" t="s">
        <v>517</v>
      </c>
      <c r="C334" t="s">
        <v>76</v>
      </c>
      <c r="D334" t="s">
        <v>569</v>
      </c>
      <c r="E334" t="s">
        <v>313</v>
      </c>
      <c r="F334" t="str">
        <f>VLOOKUP(CCC[[#This Row],[NOME]],'CADASTRO'!A:K,5,0)</f>
        <v>OPERADOR INDUSTRIAL I</v>
      </c>
      <c r="G334" s="26">
        <v>45278</v>
      </c>
      <c r="H334" s="38">
        <v>365</v>
      </c>
      <c r="I3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IF(G683="01/01/1900",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CCC[[#This Row],[TREINADO EM]]+CCC[[#This Row],[VALIDADE]]</f>
        <v>45643</v>
      </c>
      <c r="K334">
        <v>1</v>
      </c>
      <c r="L334" t="s">
        <v>5</v>
      </c>
      <c r="M334" t="str">
        <f>VLOOKUP(CCC[[#This Row],[NOME]],'CADASTRO'!A:K,6,0)</f>
        <v>DESLIGADO</v>
      </c>
    </row>
    <row r="335" spans="1:14">
      <c r="A335" t="s">
        <v>516</v>
      </c>
      <c r="B335" t="s">
        <v>517</v>
      </c>
      <c r="C335" t="s">
        <v>76</v>
      </c>
      <c r="D335" t="s">
        <v>569</v>
      </c>
      <c r="E335" t="s">
        <v>313</v>
      </c>
      <c r="F335" t="str">
        <f>VLOOKUP(CCC[[#This Row],[NOME]],'CADASTRO'!A:K,5,0)</f>
        <v>OPERADOR INDUSTRIAL I</v>
      </c>
      <c r="G335" s="26">
        <v>45645</v>
      </c>
      <c r="H335" s="38">
        <v>365</v>
      </c>
      <c r="I3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IF(G684="01/01/1900",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CCC[[#This Row],[TREINADO EM]]+CCC[[#This Row],[VALIDADE]]</f>
        <v>46010</v>
      </c>
      <c r="K335">
        <v>1</v>
      </c>
      <c r="L335" t="s">
        <v>3</v>
      </c>
      <c r="M335" t="str">
        <f>VLOOKUP(CCC[[#This Row],[NOME]],'CADASTRO'!A:K,6,0)</f>
        <v>DESLIGADO</v>
      </c>
    </row>
    <row r="336" spans="1:14">
      <c r="A336" t="s">
        <v>516</v>
      </c>
      <c r="B336" t="s">
        <v>517</v>
      </c>
      <c r="C336" t="s">
        <v>391</v>
      </c>
      <c r="D336" t="s">
        <v>569</v>
      </c>
      <c r="E336" t="s">
        <v>396</v>
      </c>
      <c r="F336" t="str">
        <f>VLOOKUP(CCC[[#This Row],[NOME]],'CADASTRO'!A:K,5,0)</f>
        <v>OPERADOR INDUSTRIAL I</v>
      </c>
      <c r="G336" s="26">
        <v>46161</v>
      </c>
      <c r="H336" s="38">
        <v>365</v>
      </c>
      <c r="I3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IF(G685="01/01/1900", "SEM REGISTRO",
                        IF((G336+H336)&gt;TODAY(), "NO PRAZO", "VENCIDO"
                        )
                    )
                )
            )
        )
    ),"N.A.")</f>
        <v>NO PRAZO</v>
      </c>
      <c r="J336" s="14">
        <f>CCC[[#This Row],[TREINADO EM]]+CCC[[#This Row],[VALIDADE]]</f>
        <v>46526</v>
      </c>
      <c r="K336">
        <v>1</v>
      </c>
      <c r="L336" t="s">
        <v>3</v>
      </c>
      <c r="M336" t="str">
        <f>VLOOKUP(CCC[[#This Row],[NOME]],'CADASTRO'!A:K,6,0)</f>
        <v>ATIVO</v>
      </c>
      <c r="N336" s="63"/>
    </row>
    <row r="337" spans="1:14">
      <c r="A337" t="s">
        <v>516</v>
      </c>
      <c r="B337" t="s">
        <v>517</v>
      </c>
      <c r="C337" t="s">
        <v>381</v>
      </c>
      <c r="D337" t="s">
        <v>569</v>
      </c>
      <c r="E337" t="s">
        <v>315</v>
      </c>
      <c r="F337" t="str">
        <f>VLOOKUP(CCC[[#This Row],[NOME]],'CADASTRO'!A:K,5,0)</f>
        <v>ESTAGIARIO</v>
      </c>
      <c r="G337" s="26">
        <v>45224</v>
      </c>
      <c r="H337" s="38">
        <v>365</v>
      </c>
      <c r="I3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IF(G686="01/01/1900",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CCC[[#This Row],[TREINADO EM]]+CCC[[#This Row],[VALIDADE]]</f>
        <v>45589</v>
      </c>
      <c r="K337">
        <v>1</v>
      </c>
      <c r="L337" t="s">
        <v>3</v>
      </c>
      <c r="M337" t="str">
        <f>VLOOKUP(CCC[[#This Row],[NOME]],'CADASTRO'!A:K,6,0)</f>
        <v>TRANSFERIDO</v>
      </c>
    </row>
    <row r="338" spans="1:14">
      <c r="A338" t="s">
        <v>516</v>
      </c>
      <c r="B338" t="s">
        <v>517</v>
      </c>
      <c r="C338" t="s">
        <v>381</v>
      </c>
      <c r="D338" t="s">
        <v>569</v>
      </c>
      <c r="E338" t="s">
        <v>317</v>
      </c>
      <c r="F338" t="str">
        <f>VLOOKUP(CCC[[#This Row],[NOME]],'CADASTRO'!A:K,5,0)</f>
        <v>AUXILIAR INDUSTRIAL</v>
      </c>
      <c r="G338" s="26">
        <v>45754</v>
      </c>
      <c r="H338" s="38">
        <v>365</v>
      </c>
      <c r="I3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IF(G687="01/01/1900",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CCC[[#This Row],[TREINADO EM]]+CCC[[#This Row],[VALIDADE]]</f>
        <v>46119</v>
      </c>
      <c r="K338">
        <v>1</v>
      </c>
      <c r="L338" t="s">
        <v>3</v>
      </c>
      <c r="M338" t="str">
        <f>VLOOKUP(CCC[[#This Row],[NOME]],'CADASTRO'!A:K,6,0)</f>
        <v>DESLIGADO</v>
      </c>
    </row>
    <row r="339" spans="1:14">
      <c r="A339" t="s">
        <v>516</v>
      </c>
      <c r="B339" t="s">
        <v>517</v>
      </c>
      <c r="C339" t="s">
        <v>76</v>
      </c>
      <c r="D339" t="s">
        <v>569</v>
      </c>
      <c r="E339" t="s">
        <v>318</v>
      </c>
      <c r="F339" t="str">
        <f>VLOOKUP(CCC[[#This Row],[NOME]],'CADASTRO'!A:K,5,0)</f>
        <v>AUXILIAR INDUSTRIAL</v>
      </c>
      <c r="G339" s="26">
        <v>44250</v>
      </c>
      <c r="H339" s="38">
        <v>365</v>
      </c>
      <c r="I3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IF(G688="01/01/1900",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CCC[[#This Row],[TREINADO EM]]+CCC[[#This Row],[VALIDADE]]</f>
        <v>44615</v>
      </c>
      <c r="K339">
        <v>1</v>
      </c>
      <c r="L339" t="s">
        <v>3</v>
      </c>
      <c r="M339" t="str">
        <f>VLOOKUP(CCC[[#This Row],[NOME]],'CADASTRO'!A:K,6,0)</f>
        <v>DESLIGADO</v>
      </c>
    </row>
    <row r="340" spans="1:14">
      <c r="A340" t="s">
        <v>516</v>
      </c>
      <c r="B340" t="s">
        <v>517</v>
      </c>
      <c r="C340" t="s">
        <v>381</v>
      </c>
      <c r="D340" t="s">
        <v>569</v>
      </c>
      <c r="E340" t="s">
        <v>497</v>
      </c>
      <c r="F340" t="str">
        <f>VLOOKUP(CCC[[#This Row],[NOME]],'CADASTRO'!A:K,5,0)</f>
        <v>OPERADOR LOGISTICO I</v>
      </c>
      <c r="G340" s="26">
        <v>46301</v>
      </c>
      <c r="H340" s="38">
        <v>365</v>
      </c>
      <c r="I3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IF(G689="01/01/1900",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CCC[[#This Row],[TREINADO EM]]+CCC[[#This Row],[VALIDADE]]</f>
        <v>46666</v>
      </c>
      <c r="K340">
        <v>1</v>
      </c>
      <c r="L340" t="s">
        <v>3</v>
      </c>
      <c r="M340" t="str">
        <f>VLOOKUP(CCC[[#This Row],[NOME]],'CADASTRO'!A:K,6,0)</f>
        <v>ATIVO</v>
      </c>
    </row>
    <row r="341" spans="1:14">
      <c r="A341" t="s">
        <v>516</v>
      </c>
      <c r="B341" t="s">
        <v>517</v>
      </c>
      <c r="C341" t="s">
        <v>381</v>
      </c>
      <c r="D341" t="s">
        <v>569</v>
      </c>
      <c r="E341" t="s">
        <v>176</v>
      </c>
      <c r="F341" t="str">
        <f>VLOOKUP(CCC[[#This Row],[NOME]],'CADASTRO'!A:K,5,0)</f>
        <v>ANALISTA MANUTENCAO JR</v>
      </c>
      <c r="G341" s="26">
        <v>45343</v>
      </c>
      <c r="H341" s="38">
        <v>365</v>
      </c>
      <c r="I3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IF(G690="01/01/1900",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CCC[[#This Row],[TREINADO EM]]+CCC[[#This Row],[VALIDADE]]</f>
        <v>45708</v>
      </c>
      <c r="K341">
        <v>1</v>
      </c>
      <c r="L341" t="s">
        <v>5</v>
      </c>
      <c r="M341" t="str">
        <f>VLOOKUP(CCC[[#This Row],[NOME]],'CADASTRO'!A:K,6,0)</f>
        <v>DESLIGADO</v>
      </c>
    </row>
    <row r="342" spans="1:14">
      <c r="A342" t="s">
        <v>516</v>
      </c>
      <c r="B342" t="s">
        <v>517</v>
      </c>
      <c r="C342" t="s">
        <v>381</v>
      </c>
      <c r="D342" t="s">
        <v>569</v>
      </c>
      <c r="E342" t="s">
        <v>176</v>
      </c>
      <c r="F342" t="str">
        <f>VLOOKUP(CCC[[#This Row],[NOME]],'CADASTRO'!A:K,5,0)</f>
        <v>ANALISTA MANUTENCAO JR</v>
      </c>
      <c r="G342" s="26">
        <v>45824</v>
      </c>
      <c r="H342" s="38">
        <v>365</v>
      </c>
      <c r="I3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IF(G691="01/01/1900",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CCC[[#This Row],[TREINADO EM]]+CCC[[#This Row],[VALIDADE]]</f>
        <v>46189</v>
      </c>
      <c r="K342">
        <v>1</v>
      </c>
      <c r="L342" t="s">
        <v>3</v>
      </c>
      <c r="M342" t="str">
        <f>VLOOKUP(CCC[[#This Row],[NOME]],'CADASTRO'!A:K,6,0)</f>
        <v>DESLIGADO</v>
      </c>
    </row>
    <row r="343" spans="1:14">
      <c r="A343" t="s">
        <v>516</v>
      </c>
      <c r="B343" t="s">
        <v>517</v>
      </c>
      <c r="C343" t="s">
        <v>76</v>
      </c>
      <c r="D343" t="s">
        <v>569</v>
      </c>
      <c r="E343" t="s">
        <v>324</v>
      </c>
      <c r="F343" t="str">
        <f>VLOOKUP(CCC[[#This Row],[NOME]],'CADASTRO'!A:K,5,0)</f>
        <v>LIDER DE TURNO</v>
      </c>
      <c r="G343" s="26">
        <v>44250</v>
      </c>
      <c r="H343" s="38">
        <v>365</v>
      </c>
      <c r="I3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IF(G692="01/01/1900",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CCC[[#This Row],[TREINADO EM]]+CCC[[#This Row],[VALIDADE]]</f>
        <v>44615</v>
      </c>
      <c r="K343">
        <v>1</v>
      </c>
      <c r="L343" t="s">
        <v>5</v>
      </c>
      <c r="M343" t="str">
        <f>VLOOKUP(CCC[[#This Row],[NOME]],'CADASTRO'!A:K,6,0)</f>
        <v>ATIVO</v>
      </c>
    </row>
    <row r="344" spans="1:14">
      <c r="A344" t="s">
        <v>516</v>
      </c>
      <c r="B344" t="s">
        <v>517</v>
      </c>
      <c r="C344" t="s">
        <v>381</v>
      </c>
      <c r="D344" t="s">
        <v>569</v>
      </c>
      <c r="E344" t="s">
        <v>324</v>
      </c>
      <c r="F344" t="str">
        <f>VLOOKUP(CCC[[#This Row],[NOME]],'CADASTRO'!A:K,5,0)</f>
        <v>LIDER DE TURNO</v>
      </c>
      <c r="G344" s="26">
        <v>44928</v>
      </c>
      <c r="H344" s="38">
        <v>365</v>
      </c>
      <c r="I3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IF(G693="01/01/1900",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CCC[[#This Row],[TREINADO EM]]+CCC[[#This Row],[VALIDADE]]</f>
        <v>45293</v>
      </c>
      <c r="K344">
        <v>1</v>
      </c>
      <c r="L344" t="s">
        <v>5</v>
      </c>
      <c r="M344" t="str">
        <f>VLOOKUP(CCC[[#This Row],[NOME]],'CADASTRO'!A:K,6,0)</f>
        <v>ATIVO</v>
      </c>
    </row>
    <row r="345" spans="1:14">
      <c r="A345" t="s">
        <v>516</v>
      </c>
      <c r="B345" t="s">
        <v>517</v>
      </c>
      <c r="C345" t="s">
        <v>381</v>
      </c>
      <c r="D345" t="s">
        <v>569</v>
      </c>
      <c r="E345" t="s">
        <v>324</v>
      </c>
      <c r="F345" t="str">
        <f>VLOOKUP(CCC[[#This Row],[NOME]],'CADASTRO'!A:K,5,0)</f>
        <v>LIDER DE TURNO</v>
      </c>
      <c r="G345" s="26">
        <v>45278</v>
      </c>
      <c r="H345" s="38">
        <v>365</v>
      </c>
      <c r="I3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IF(G694="01/01/1900",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CCC[[#This Row],[TREINADO EM]]+CCC[[#This Row],[VALIDADE]]</f>
        <v>45643</v>
      </c>
      <c r="K345">
        <v>1</v>
      </c>
      <c r="L345" t="s">
        <v>5</v>
      </c>
      <c r="M345" t="str">
        <f>VLOOKUP(CCC[[#This Row],[NOME]],'CADASTRO'!A:K,6,0)</f>
        <v>ATIVO</v>
      </c>
    </row>
    <row r="346" spans="1:14">
      <c r="A346" t="s">
        <v>516</v>
      </c>
      <c r="B346" t="s">
        <v>517</v>
      </c>
      <c r="C346" t="s">
        <v>76</v>
      </c>
      <c r="D346" t="s">
        <v>569</v>
      </c>
      <c r="E346" t="s">
        <v>324</v>
      </c>
      <c r="F346" t="str">
        <f>VLOOKUP(CCC[[#This Row],[NOME]],'CADASTRO'!A:K,5,0)</f>
        <v>LIDER DE TURNO</v>
      </c>
      <c r="G346" s="26">
        <v>45645</v>
      </c>
      <c r="H346" s="38">
        <v>365</v>
      </c>
      <c r="I3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IF(G695="01/01/1900",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CCC[[#This Row],[TREINADO EM]]+CCC[[#This Row],[VALIDADE]]</f>
        <v>46010</v>
      </c>
      <c r="K346">
        <v>1</v>
      </c>
      <c r="L346" t="s">
        <v>5</v>
      </c>
      <c r="M346" t="str">
        <f>VLOOKUP(CCC[[#This Row],[NOME]],'CADASTRO'!A:K,6,0)</f>
        <v>ATIVO</v>
      </c>
    </row>
    <row r="347" spans="1:14">
      <c r="A347" t="s">
        <v>516</v>
      </c>
      <c r="B347" t="s">
        <v>517</v>
      </c>
      <c r="C347" t="s">
        <v>391</v>
      </c>
      <c r="D347" t="s">
        <v>569</v>
      </c>
      <c r="E347" t="s">
        <v>324</v>
      </c>
      <c r="F347" t="str">
        <f>VLOOKUP(CCC[[#This Row],[NOME]],'CADASTRO'!A:K,5,0)</f>
        <v>LIDER DE TURNO</v>
      </c>
      <c r="G347" s="26">
        <v>46009</v>
      </c>
      <c r="H347" s="38">
        <v>365</v>
      </c>
      <c r="I3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IF(G696="01/01/1900", "SEM REGISTRO",
                        IF((G347+H347)&gt;TODAY(), "NO PRAZO", "VENCIDO"
                        )
                    )
                )
            )
        )
    ),"N.A.")</f>
        <v>NO PRAZO</v>
      </c>
      <c r="J347" s="14">
        <f>CCC[[#This Row],[TREINADO EM]]+CCC[[#This Row],[VALIDADE]]</f>
        <v>46374</v>
      </c>
      <c r="K347">
        <v>1</v>
      </c>
      <c r="L347" t="s">
        <v>3</v>
      </c>
      <c r="M347" t="str">
        <f>VLOOKUP(CCC[[#This Row],[NOME]],'CADASTRO'!A:K,6,0)</f>
        <v>ATIVO</v>
      </c>
      <c r="N347" s="63" t="s">
        <v>577</v>
      </c>
    </row>
    <row r="348" spans="1:14">
      <c r="A348" t="s">
        <v>516</v>
      </c>
      <c r="B348" t="s">
        <v>517</v>
      </c>
      <c r="C348" t="s">
        <v>391</v>
      </c>
      <c r="D348" t="s">
        <v>569</v>
      </c>
      <c r="E348" t="s">
        <v>397</v>
      </c>
      <c r="F348" t="str">
        <f>VLOOKUP(CCC[[#This Row],[NOME]],'CADASTRO'!A:K,5,0)</f>
        <v>AUXILIAR INDUSTRIAL</v>
      </c>
      <c r="G348" s="26">
        <v>46154</v>
      </c>
      <c r="H348" s="38">
        <v>365</v>
      </c>
      <c r="I3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IF(G697="01/01/1900",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CCC[[#This Row],[TREINADO EM]]+CCC[[#This Row],[VALIDADE]]</f>
        <v>46519</v>
      </c>
      <c r="K348">
        <v>1</v>
      </c>
      <c r="L348" t="s">
        <v>3</v>
      </c>
      <c r="M348" t="str">
        <f>VLOOKUP(CCC[[#This Row],[NOME]],'CADASTRO'!A:K,6,0)</f>
        <v>DESLIGADO</v>
      </c>
      <c r="N348" s="63" t="s">
        <v>574</v>
      </c>
    </row>
    <row r="349" spans="1:14">
      <c r="A349" t="s">
        <v>516</v>
      </c>
      <c r="B349" t="s">
        <v>517</v>
      </c>
      <c r="C349" t="s">
        <v>391</v>
      </c>
      <c r="D349" t="s">
        <v>569</v>
      </c>
      <c r="E349" t="s">
        <v>169</v>
      </c>
      <c r="F349" t="str">
        <f>VLOOKUP(CCC[[#This Row],[NOME]],'CADASTRO'!A:K,5,0)</f>
        <v>COORDENADOR MELHORIA CONTINUA</v>
      </c>
      <c r="G349" s="26">
        <v>46245.629664351851</v>
      </c>
      <c r="H349" s="38">
        <v>365</v>
      </c>
      <c r="I3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IF(G698="01/01/1900",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CCC[[#This Row],[TREINADO EM]]+CCC[[#This Row],[VALIDADE]]</f>
        <v>46610.629664351851</v>
      </c>
      <c r="K349">
        <v>1</v>
      </c>
      <c r="L349" t="s">
        <v>3</v>
      </c>
      <c r="M349" t="str">
        <f>VLOOKUP(CCC[[#This Row],[NOME]],'CADASTRO'!A:K,6,0)</f>
        <v>ATIVO</v>
      </c>
      <c r="N349" s="63"/>
    </row>
    <row r="350" spans="1:14">
      <c r="A350" t="s">
        <v>516</v>
      </c>
      <c r="B350" t="s">
        <v>517</v>
      </c>
      <c r="C350" t="s">
        <v>381</v>
      </c>
      <c r="D350" t="s">
        <v>569</v>
      </c>
      <c r="E350" t="s">
        <v>166</v>
      </c>
      <c r="F350" t="str">
        <f>VLOOKUP(CCC[[#This Row],[NOME]],'CADASTRO'!A:K,5,0)</f>
        <v>ESTAGIARIO</v>
      </c>
      <c r="G350" s="26">
        <v>44972</v>
      </c>
      <c r="H350" s="38">
        <v>365</v>
      </c>
      <c r="I3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IF(G699="01/01/1900",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CCC[[#This Row],[TREINADO EM]]+CCC[[#This Row],[VALIDADE]]</f>
        <v>45337</v>
      </c>
      <c r="K350">
        <v>1</v>
      </c>
      <c r="L350" t="s">
        <v>3</v>
      </c>
      <c r="M350" t="str">
        <f>VLOOKUP(CCC[[#This Row],[NOME]],'CADASTRO'!A:K,6,0)</f>
        <v>DESLIGADO</v>
      </c>
    </row>
    <row r="351" spans="1:14">
      <c r="A351" t="s">
        <v>516</v>
      </c>
      <c r="B351" t="s">
        <v>517</v>
      </c>
      <c r="C351" t="s">
        <v>76</v>
      </c>
      <c r="D351" t="s">
        <v>569</v>
      </c>
      <c r="E351" t="s">
        <v>164</v>
      </c>
      <c r="F351" t="str">
        <f>VLOOKUP(CCC[[#This Row],[NOME]],'CADASTRO'!A:K,5,0)</f>
        <v>OPERADOR INDUSTRIAL II</v>
      </c>
      <c r="G351" s="26">
        <v>44249</v>
      </c>
      <c r="H351" s="38">
        <v>365</v>
      </c>
      <c r="I3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IF(G700="01/01/1900",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CCC[[#This Row],[TREINADO EM]]+CCC[[#This Row],[VALIDADE]]</f>
        <v>44614</v>
      </c>
      <c r="K351">
        <v>1</v>
      </c>
      <c r="L351" t="s">
        <v>5</v>
      </c>
      <c r="M351" t="str">
        <f>VLOOKUP(CCC[[#This Row],[NOME]],'CADASTRO'!A:K,6,0)</f>
        <v>DESLIGADO</v>
      </c>
    </row>
    <row r="352" spans="1:14">
      <c r="A352" t="s">
        <v>516</v>
      </c>
      <c r="B352" t="s">
        <v>517</v>
      </c>
      <c r="C352" t="s">
        <v>381</v>
      </c>
      <c r="D352" t="s">
        <v>569</v>
      </c>
      <c r="E352" t="s">
        <v>164</v>
      </c>
      <c r="F352" t="str">
        <f>VLOOKUP(CCC[[#This Row],[NOME]],'CADASTRO'!A:K,5,0)</f>
        <v>OPERADOR INDUSTRIAL II</v>
      </c>
      <c r="G352" s="26">
        <v>45028</v>
      </c>
      <c r="H352" s="38">
        <v>365</v>
      </c>
      <c r="I3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IF(G701="01/01/1900",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CCC[[#This Row],[TREINADO EM]]+CCC[[#This Row],[VALIDADE]]</f>
        <v>45393</v>
      </c>
      <c r="K352">
        <v>1</v>
      </c>
      <c r="L352" t="s">
        <v>3</v>
      </c>
      <c r="M352" t="str">
        <f>VLOOKUP(CCC[[#This Row],[NOME]],'CADASTRO'!A:K,6,0)</f>
        <v>DESLIGADO</v>
      </c>
    </row>
    <row r="353" spans="1:14">
      <c r="A353" t="s">
        <v>516</v>
      </c>
      <c r="B353" t="s">
        <v>517</v>
      </c>
      <c r="C353" t="s">
        <v>391</v>
      </c>
      <c r="D353" t="s">
        <v>569</v>
      </c>
      <c r="E353" t="s">
        <v>398</v>
      </c>
      <c r="F353" t="str">
        <f>VLOOKUP(CCC[[#This Row],[NOME]],'CADASTRO'!A:K,5,0)</f>
        <v>AUXILIAR INDUSTRIAL</v>
      </c>
      <c r="G353" s="26">
        <v>46175</v>
      </c>
      <c r="H353" s="38">
        <v>365</v>
      </c>
      <c r="I3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IF(G702="01/01/1900",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CCC[[#This Row],[TREINADO EM]]+CCC[[#This Row],[VALIDADE]]</f>
        <v>46540</v>
      </c>
      <c r="K353">
        <v>1</v>
      </c>
      <c r="L353" t="s">
        <v>3</v>
      </c>
      <c r="M353" t="str">
        <f>VLOOKUP(CCC[[#This Row],[NOME]],'CADASTRO'!A:K,6,0)</f>
        <v>ATIVO</v>
      </c>
      <c r="N353" s="63" t="s">
        <v>586</v>
      </c>
    </row>
    <row r="354" spans="1:14">
      <c r="A354" t="s">
        <v>516</v>
      </c>
      <c r="B354" t="s">
        <v>517</v>
      </c>
      <c r="C354" t="s">
        <v>381</v>
      </c>
      <c r="D354" t="s">
        <v>569</v>
      </c>
      <c r="E354" t="s">
        <v>160</v>
      </c>
      <c r="F354" t="str">
        <f>VLOOKUP(CCC[[#This Row],[NOME]],'CADASTRO'!A:K,5,0)</f>
        <v>TECNICO ELETRONICO II</v>
      </c>
      <c r="G354" s="26">
        <v>44928</v>
      </c>
      <c r="H354" s="38">
        <v>365</v>
      </c>
      <c r="I3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IF(G703="01/01/1900",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CCC[[#This Row],[TREINADO EM]]+CCC[[#This Row],[VALIDADE]]</f>
        <v>45293</v>
      </c>
      <c r="K354">
        <v>1</v>
      </c>
      <c r="L354" t="s">
        <v>5</v>
      </c>
      <c r="M354" t="str">
        <f>VLOOKUP(CCC[[#This Row],[NOME]],'CADASTRO'!A:K,6,0)</f>
        <v>DESLIGADO</v>
      </c>
    </row>
    <row r="355" spans="1:14">
      <c r="A355" t="s">
        <v>516</v>
      </c>
      <c r="B355" t="s">
        <v>517</v>
      </c>
      <c r="C355" t="s">
        <v>102</v>
      </c>
      <c r="D355" t="s">
        <v>569</v>
      </c>
      <c r="E355" t="s">
        <v>160</v>
      </c>
      <c r="F355" t="str">
        <f>VLOOKUP(CCC[[#This Row],[NOME]],'CADASTRO'!A:K,5,0)</f>
        <v>TECNICO ELETRONICO II</v>
      </c>
      <c r="G355" s="26">
        <v>45546</v>
      </c>
      <c r="H355" s="38">
        <v>365</v>
      </c>
      <c r="I3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IF(G704="01/01/1900",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CCC[[#This Row],[TREINADO EM]]+CCC[[#This Row],[VALIDADE]]</f>
        <v>45911</v>
      </c>
      <c r="K355">
        <v>1</v>
      </c>
      <c r="L355" t="s">
        <v>5</v>
      </c>
      <c r="M355" t="str">
        <f>VLOOKUP(CCC[[#This Row],[NOME]],'CADASTRO'!A:K,6,0)</f>
        <v>DESLIGADO</v>
      </c>
    </row>
    <row r="356" spans="1:14">
      <c r="A356" t="s">
        <v>516</v>
      </c>
      <c r="B356" t="s">
        <v>517</v>
      </c>
      <c r="C356" t="s">
        <v>76</v>
      </c>
      <c r="D356" t="s">
        <v>569</v>
      </c>
      <c r="E356" t="s">
        <v>160</v>
      </c>
      <c r="F356" t="str">
        <f>VLOOKUP(CCC[[#This Row],[NOME]],'CADASTRO'!A:K,5,0)</f>
        <v>TECNICO ELETRONICO II</v>
      </c>
      <c r="G356" s="26">
        <v>45645</v>
      </c>
      <c r="H356" s="38">
        <v>365</v>
      </c>
      <c r="I3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IF(G705="01/01/1900",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CCC[[#This Row],[TREINADO EM]]+CCC[[#This Row],[VALIDADE]]</f>
        <v>46010</v>
      </c>
      <c r="K356">
        <v>1</v>
      </c>
      <c r="L356" t="s">
        <v>3</v>
      </c>
      <c r="M356" t="str">
        <f>VLOOKUP(CCC[[#This Row],[NOME]],'CADASTRO'!A:K,6,0)</f>
        <v>DESLIGADO</v>
      </c>
    </row>
    <row r="357" spans="1:14">
      <c r="A357" t="s">
        <v>516</v>
      </c>
      <c r="B357" t="s">
        <v>517</v>
      </c>
      <c r="C357" t="s">
        <v>76</v>
      </c>
      <c r="D357" t="s">
        <v>569</v>
      </c>
      <c r="E357" t="s">
        <v>399</v>
      </c>
      <c r="F357" t="str">
        <f>VLOOKUP(CCC[[#This Row],[NOME]],'CADASTRO'!A:K,5,0)</f>
        <v>OPERADOR INDUSTRIAL III</v>
      </c>
      <c r="G357" s="26">
        <v>44249</v>
      </c>
      <c r="H357" s="38">
        <v>365</v>
      </c>
      <c r="I3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IF(G706="01/01/1900",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CCC[[#This Row],[TREINADO EM]]+CCC[[#This Row],[VALIDADE]]</f>
        <v>44614</v>
      </c>
      <c r="K357">
        <v>1</v>
      </c>
      <c r="L357" t="s">
        <v>5</v>
      </c>
      <c r="M357" t="str">
        <f>VLOOKUP(CCC[[#This Row],[NOME]],'CADASTRO'!A:K,6,0)</f>
        <v>DESLIGADO</v>
      </c>
    </row>
    <row r="358" spans="1:14">
      <c r="A358" t="s">
        <v>516</v>
      </c>
      <c r="B358" t="s">
        <v>517</v>
      </c>
      <c r="C358" t="s">
        <v>381</v>
      </c>
      <c r="D358" t="s">
        <v>569</v>
      </c>
      <c r="E358" t="s">
        <v>399</v>
      </c>
      <c r="F358" t="str">
        <f>VLOOKUP(CCC[[#This Row],[NOME]],'CADASTRO'!A:K,5,0)</f>
        <v>OPERADOR INDUSTRIAL III</v>
      </c>
      <c r="G358" s="26">
        <v>44928</v>
      </c>
      <c r="H358" s="38">
        <v>365</v>
      </c>
      <c r="I3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IF(G707="01/01/1900",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CCC[[#This Row],[TREINADO EM]]+CCC[[#This Row],[VALIDADE]]</f>
        <v>45293</v>
      </c>
      <c r="K358">
        <v>1</v>
      </c>
      <c r="L358" t="s">
        <v>5</v>
      </c>
      <c r="M358" t="str">
        <f>VLOOKUP(CCC[[#This Row],[NOME]],'CADASTRO'!A:K,6,0)</f>
        <v>DESLIGADO</v>
      </c>
    </row>
    <row r="359" spans="1:14">
      <c r="A359" t="s">
        <v>516</v>
      </c>
      <c r="B359" t="s">
        <v>517</v>
      </c>
      <c r="C359" t="s">
        <v>76</v>
      </c>
      <c r="D359" t="s">
        <v>569</v>
      </c>
      <c r="E359" t="s">
        <v>399</v>
      </c>
      <c r="F359" t="str">
        <f>VLOOKUP(CCC[[#This Row],[NOME]],'CADASTRO'!A:K,5,0)</f>
        <v>OPERADOR INDUSTRIAL III</v>
      </c>
      <c r="G359" s="26">
        <v>45278</v>
      </c>
      <c r="H359" s="38">
        <v>365</v>
      </c>
      <c r="I3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IF(G708="01/01/1900",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CCC[[#This Row],[TREINADO EM]]+CCC[[#This Row],[VALIDADE]]</f>
        <v>45643</v>
      </c>
      <c r="K359">
        <v>1</v>
      </c>
      <c r="L359" t="s">
        <v>5</v>
      </c>
      <c r="M359" t="str">
        <f>VLOOKUP(CCC[[#This Row],[NOME]],'CADASTRO'!A:K,6,0)</f>
        <v>DESLIGADO</v>
      </c>
    </row>
    <row r="360" spans="1:14">
      <c r="A360" t="s">
        <v>516</v>
      </c>
      <c r="B360" t="s">
        <v>517</v>
      </c>
      <c r="C360" t="s">
        <v>76</v>
      </c>
      <c r="D360" t="s">
        <v>569</v>
      </c>
      <c r="E360" t="s">
        <v>399</v>
      </c>
      <c r="F360" t="str">
        <f>VLOOKUP(CCC[[#This Row],[NOME]],'CADASTRO'!A:K,5,0)</f>
        <v>OPERADOR INDUSTRIAL III</v>
      </c>
      <c r="G360" s="26">
        <v>45645</v>
      </c>
      <c r="H360" s="38">
        <v>365</v>
      </c>
      <c r="I3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IF(G709="01/01/1900",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CCC[[#This Row],[TREINADO EM]]+CCC[[#This Row],[VALIDADE]]</f>
        <v>46010</v>
      </c>
      <c r="K360">
        <v>1</v>
      </c>
      <c r="L360" t="s">
        <v>5</v>
      </c>
      <c r="M360" t="str">
        <f>VLOOKUP(CCC[[#This Row],[NOME]],'CADASTRO'!A:K,6,0)</f>
        <v>DESLIGADO</v>
      </c>
    </row>
    <row r="361" spans="1:14">
      <c r="A361" t="s">
        <v>516</v>
      </c>
      <c r="B361" t="s">
        <v>517</v>
      </c>
      <c r="C361" t="s">
        <v>391</v>
      </c>
      <c r="D361" t="s">
        <v>569</v>
      </c>
      <c r="E361" t="s">
        <v>399</v>
      </c>
      <c r="F361" t="str">
        <f>VLOOKUP(CCC[[#This Row],[NOME]],'CADASTRO'!A:K,5,0)</f>
        <v>OPERADOR INDUSTRIAL III</v>
      </c>
      <c r="G361" s="26">
        <v>46210.387962963003</v>
      </c>
      <c r="H361" s="38">
        <v>183</v>
      </c>
      <c r="I3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IF(G710="01/01/1900",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CCC[[#This Row],[TREINADO EM]]+CCC[[#This Row],[VALIDADE]]</f>
        <v>46393.387962963003</v>
      </c>
      <c r="K361">
        <v>1</v>
      </c>
      <c r="L361" t="s">
        <v>3</v>
      </c>
      <c r="M361" t="str">
        <f>VLOOKUP(CCC[[#This Row],[NOME]],'CADASTRO'!A:K,6,0)</f>
        <v>DESLIGADO</v>
      </c>
      <c r="N361" s="63"/>
    </row>
    <row r="362" spans="1:14">
      <c r="A362" t="s">
        <v>516</v>
      </c>
      <c r="B362" t="s">
        <v>517</v>
      </c>
      <c r="C362" t="s">
        <v>381</v>
      </c>
      <c r="D362" t="s">
        <v>569</v>
      </c>
      <c r="E362" t="s">
        <v>400</v>
      </c>
      <c r="F362" t="str">
        <f>VLOOKUP(CCC[[#This Row],[NOME]],'CADASTRO'!A:K,5,0)</f>
        <v>TECNICO MECANICO III</v>
      </c>
      <c r="G362" s="26">
        <v>45063</v>
      </c>
      <c r="H362" s="38">
        <v>365</v>
      </c>
      <c r="I3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IF(G711="01/01/1900", "SEM REGISTRO",
                        IF((G362+H362)&gt;TODAY(), "NO PRAZO", "VENCIDO"
                        )
                    )
                )
            )
        )
    ),"N.A.")</f>
        <v>HISTORICO</v>
      </c>
      <c r="J362" s="14">
        <f>CCC[[#This Row],[TREINADO EM]]+CCC[[#This Row],[VALIDADE]]</f>
        <v>45428</v>
      </c>
      <c r="K362">
        <v>1</v>
      </c>
      <c r="L362" t="s">
        <v>5</v>
      </c>
      <c r="M362" t="str">
        <f>VLOOKUP(CCC[[#This Row],[NOME]],'CADASTRO'!A:K,6,0)</f>
        <v>ATIVO</v>
      </c>
    </row>
    <row r="363" spans="1:14">
      <c r="A363" t="s">
        <v>516</v>
      </c>
      <c r="B363" t="s">
        <v>517</v>
      </c>
      <c r="C363" t="s">
        <v>102</v>
      </c>
      <c r="D363" t="s">
        <v>569</v>
      </c>
      <c r="E363" t="s">
        <v>400</v>
      </c>
      <c r="F363" t="str">
        <f>VLOOKUP(CCC[[#This Row],[NOME]],'CADASTRO'!A:K,5,0)</f>
        <v>TECNICO MECANICO III</v>
      </c>
      <c r="G363" s="26">
        <v>45546</v>
      </c>
      <c r="H363" s="38">
        <v>365</v>
      </c>
      <c r="I3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IF(G712="01/01/1900",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CCC[[#This Row],[TREINADO EM]]+CCC[[#This Row],[VALIDADE]]</f>
        <v>45911</v>
      </c>
      <c r="K363">
        <v>1</v>
      </c>
      <c r="L363" t="s">
        <v>5</v>
      </c>
      <c r="M363" t="str">
        <f>VLOOKUP(CCC[[#This Row],[NOME]],'CADASTRO'!A:K,6,0)</f>
        <v>ATIVO</v>
      </c>
    </row>
    <row r="364" spans="1:14">
      <c r="A364" t="s">
        <v>516</v>
      </c>
      <c r="B364" t="s">
        <v>517</v>
      </c>
      <c r="C364" t="s">
        <v>76</v>
      </c>
      <c r="D364" t="s">
        <v>569</v>
      </c>
      <c r="E364" t="s">
        <v>400</v>
      </c>
      <c r="F364" t="str">
        <f>VLOOKUP(CCC[[#This Row],[NOME]],'CADASTRO'!A:K,5,0)</f>
        <v>TECNICO MECANICO III</v>
      </c>
      <c r="G364" s="26">
        <v>45645</v>
      </c>
      <c r="H364" s="38">
        <v>365</v>
      </c>
      <c r="I3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IF(G713="01/01/1900",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CCC[[#This Row],[TREINADO EM]]+CCC[[#This Row],[VALIDADE]]</f>
        <v>46010</v>
      </c>
      <c r="K364">
        <v>1</v>
      </c>
      <c r="L364" t="s">
        <v>5</v>
      </c>
      <c r="M364" t="str">
        <f>VLOOKUP(CCC[[#This Row],[NOME]],'CADASTRO'!A:K,6,0)</f>
        <v>ATIVO</v>
      </c>
    </row>
    <row r="365" spans="1:14">
      <c r="A365" t="s">
        <v>516</v>
      </c>
      <c r="B365" t="s">
        <v>517</v>
      </c>
      <c r="C365" t="s">
        <v>391</v>
      </c>
      <c r="D365" t="s">
        <v>569</v>
      </c>
      <c r="E365" t="s">
        <v>400</v>
      </c>
      <c r="F365" t="str">
        <f>VLOOKUP(CCC[[#This Row],[NOME]],'CADASTRO'!A:K,5,0)</f>
        <v>TECNICO MECANICO III</v>
      </c>
      <c r="G365" s="26">
        <v>46211.703182870398</v>
      </c>
      <c r="H365" s="38">
        <v>183</v>
      </c>
      <c r="I3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IF(G714="01/01/1900",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CCC[[#This Row],[TREINADO EM]]+CCC[[#This Row],[VALIDADE]]</f>
        <v>46394.703182870398</v>
      </c>
      <c r="K365">
        <v>1</v>
      </c>
      <c r="L365" t="s">
        <v>3</v>
      </c>
      <c r="M365" t="str">
        <f>VLOOKUP(CCC[[#This Row],[NOME]],'CADASTRO'!A:K,6,0)</f>
        <v>ATIVO</v>
      </c>
      <c r="N365" s="63"/>
    </row>
    <row r="366" spans="1:14">
      <c r="A366" t="s">
        <v>516</v>
      </c>
      <c r="B366" t="s">
        <v>517</v>
      </c>
      <c r="C366" t="s">
        <v>76</v>
      </c>
      <c r="D366" t="s">
        <v>569</v>
      </c>
      <c r="E366" t="s">
        <v>158</v>
      </c>
      <c r="F366" t="str">
        <f>VLOOKUP(CCC[[#This Row],[NOME]],'CADASTRO'!A:K,5,0)</f>
        <v>OPERADOR INDUSTRIAL I</v>
      </c>
      <c r="G366" s="26">
        <v>44249</v>
      </c>
      <c r="H366" s="38">
        <v>365</v>
      </c>
      <c r="I3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IF(G715="01/01/1900",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CCC[[#This Row],[TREINADO EM]]+CCC[[#This Row],[VALIDADE]]</f>
        <v>44614</v>
      </c>
      <c r="K366">
        <v>1</v>
      </c>
      <c r="L366" t="s">
        <v>1</v>
      </c>
      <c r="M366" t="str">
        <f>VLOOKUP(CCC[[#This Row],[NOME]],'CADASTRO'!A:K,6,0)</f>
        <v>DESLIGADO</v>
      </c>
    </row>
    <row r="367" spans="1:14">
      <c r="A367" t="s">
        <v>516</v>
      </c>
      <c r="B367" t="s">
        <v>517</v>
      </c>
      <c r="C367" t="s">
        <v>391</v>
      </c>
      <c r="D367" t="s">
        <v>569</v>
      </c>
      <c r="E367" t="s">
        <v>486</v>
      </c>
      <c r="F367" t="str">
        <f>VLOOKUP(CCC[[#This Row],[NOME]],'CADASTRO'!A:K,5,0)</f>
        <v>OPERADOR INDUSTRIAL I</v>
      </c>
      <c r="G367" s="26">
        <v>46238</v>
      </c>
      <c r="H367" s="38">
        <v>365</v>
      </c>
      <c r="I3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IF(G716="01/01/1900", "SEM REGISTRO",
                        IF((G367+H367)&gt;TODAY(), "NO PRAZO", "VENCIDO"
                        )
                    )
                )
            )
        )
    ),"N.A.")</f>
        <v>NO PRAZO</v>
      </c>
      <c r="J367" s="14">
        <f>CCC[[#This Row],[TREINADO EM]]+CCC[[#This Row],[VALIDADE]]</f>
        <v>46603</v>
      </c>
      <c r="K367">
        <v>1</v>
      </c>
      <c r="L367" t="s">
        <v>3</v>
      </c>
      <c r="M367" t="str">
        <f>VLOOKUP(CCC[[#This Row],[NOME]],'CADASTRO'!A:K,6,0)</f>
        <v>ATIVO</v>
      </c>
      <c r="N367" s="63"/>
    </row>
    <row r="368" spans="1:14">
      <c r="A368" t="s">
        <v>516</v>
      </c>
      <c r="B368" t="s">
        <v>517</v>
      </c>
      <c r="C368" t="s">
        <v>76</v>
      </c>
      <c r="D368" t="s">
        <v>569</v>
      </c>
      <c r="E368" t="s">
        <v>401</v>
      </c>
      <c r="F368" t="str">
        <f>VLOOKUP(CCC[[#This Row],[NOME]],'CADASTRO'!A:K,5,0)</f>
        <v>TECNICO MECANICO I</v>
      </c>
      <c r="G368" s="26">
        <v>44250</v>
      </c>
      <c r="H368" s="38">
        <v>365</v>
      </c>
      <c r="I3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IF(G717="01/01/1900",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CCC[[#This Row],[TREINADO EM]]+CCC[[#This Row],[VALIDADE]]</f>
        <v>44615</v>
      </c>
      <c r="K368">
        <v>1</v>
      </c>
      <c r="L368" t="s">
        <v>5</v>
      </c>
      <c r="M368" t="str">
        <f>VLOOKUP(CCC[[#This Row],[NOME]],'CADASTRO'!A:K,6,0)</f>
        <v>ATIVO</v>
      </c>
    </row>
    <row r="369" spans="1:14">
      <c r="A369" t="s">
        <v>516</v>
      </c>
      <c r="B369" t="s">
        <v>517</v>
      </c>
      <c r="C369" t="s">
        <v>381</v>
      </c>
      <c r="D369" t="s">
        <v>569</v>
      </c>
      <c r="E369" t="s">
        <v>401</v>
      </c>
      <c r="F369" t="str">
        <f>VLOOKUP(CCC[[#This Row],[NOME]],'CADASTRO'!A:K,5,0)</f>
        <v>TECNICO MECANICO I</v>
      </c>
      <c r="G369" s="26">
        <v>44928</v>
      </c>
      <c r="H369" s="38">
        <v>365</v>
      </c>
      <c r="I3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IF(G718="01/01/1900",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CCC[[#This Row],[TREINADO EM]]+CCC[[#This Row],[VALIDADE]]</f>
        <v>45293</v>
      </c>
      <c r="K369">
        <v>1</v>
      </c>
      <c r="L369" t="s">
        <v>5</v>
      </c>
      <c r="M369" t="str">
        <f>VLOOKUP(CCC[[#This Row],[NOME]],'CADASTRO'!A:K,6,0)</f>
        <v>ATIVO</v>
      </c>
    </row>
    <row r="370" spans="1:14">
      <c r="A370" t="s">
        <v>516</v>
      </c>
      <c r="B370" t="s">
        <v>517</v>
      </c>
      <c r="C370" t="s">
        <v>76</v>
      </c>
      <c r="D370" t="s">
        <v>569</v>
      </c>
      <c r="E370" t="s">
        <v>401</v>
      </c>
      <c r="F370" t="str">
        <f>VLOOKUP(CCC[[#This Row],[NOME]],'CADASTRO'!A:K,5,0)</f>
        <v>TECNICO MECANICO I</v>
      </c>
      <c r="G370" s="26">
        <v>45278</v>
      </c>
      <c r="H370" s="38">
        <v>365</v>
      </c>
      <c r="I3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IF(G719="01/01/1900",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CCC[[#This Row],[TREINADO EM]]+CCC[[#This Row],[VALIDADE]]</f>
        <v>45643</v>
      </c>
      <c r="K370">
        <v>1</v>
      </c>
      <c r="L370" t="s">
        <v>5</v>
      </c>
      <c r="M370" t="str">
        <f>VLOOKUP(CCC[[#This Row],[NOME]],'CADASTRO'!A:K,6,0)</f>
        <v>ATIVO</v>
      </c>
    </row>
    <row r="371" spans="1:14">
      <c r="A371" t="s">
        <v>516</v>
      </c>
      <c r="B371" t="s">
        <v>517</v>
      </c>
      <c r="C371" t="s">
        <v>76</v>
      </c>
      <c r="D371" t="s">
        <v>569</v>
      </c>
      <c r="E371" t="s">
        <v>401</v>
      </c>
      <c r="F371" t="str">
        <f>VLOOKUP(CCC[[#This Row],[NOME]],'CADASTRO'!A:K,5,0)</f>
        <v>TECNICO MECANICO I</v>
      </c>
      <c r="G371" s="26">
        <v>45645</v>
      </c>
      <c r="H371" s="38">
        <v>365</v>
      </c>
      <c r="I3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IF(G720="01/01/1900",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CCC[[#This Row],[TREINADO EM]]+CCC[[#This Row],[VALIDADE]]</f>
        <v>46010</v>
      </c>
      <c r="K371">
        <v>1</v>
      </c>
      <c r="L371" t="s">
        <v>5</v>
      </c>
      <c r="M371" t="str">
        <f>VLOOKUP(CCC[[#This Row],[NOME]],'CADASTRO'!A:K,6,0)</f>
        <v>ATIVO</v>
      </c>
    </row>
    <row r="372" spans="1:14">
      <c r="A372" t="s">
        <v>516</v>
      </c>
      <c r="B372" t="s">
        <v>517</v>
      </c>
      <c r="C372" t="s">
        <v>391</v>
      </c>
      <c r="D372" t="s">
        <v>569</v>
      </c>
      <c r="E372" t="s">
        <v>401</v>
      </c>
      <c r="F372" t="str">
        <f>VLOOKUP(CCC[[#This Row],[NOME]],'CADASTRO'!A:K,5,0)</f>
        <v>TECNICO MECANICO I</v>
      </c>
      <c r="G372" s="26">
        <v>46207.351238425901</v>
      </c>
      <c r="H372" s="38">
        <v>183</v>
      </c>
      <c r="I3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IF(G721="01/01/1900", "SEM REGISTRO",
                        IF((G372+H372)&gt;TODAY(), "NO PRAZO", "VENCIDO"
                        )
                    )
                )
            )
        )
    ),"N.A.")</f>
        <v>NO PRAZO</v>
      </c>
      <c r="J372" s="14">
        <f>CCC[[#This Row],[TREINADO EM]]+CCC[[#This Row],[VALIDADE]]</f>
        <v>46390.351238425901</v>
      </c>
      <c r="K372">
        <v>1</v>
      </c>
      <c r="L372" t="s">
        <v>3</v>
      </c>
      <c r="M372" t="str">
        <f>VLOOKUP(CCC[[#This Row],[NOME]],'CADASTRO'!A:K,6,0)</f>
        <v>ATIVO</v>
      </c>
      <c r="N372" s="63"/>
    </row>
    <row r="373" spans="1:14">
      <c r="A373" t="s">
        <v>516</v>
      </c>
      <c r="B373" t="s">
        <v>517</v>
      </c>
      <c r="C373" t="s">
        <v>381</v>
      </c>
      <c r="D373" t="s">
        <v>569</v>
      </c>
      <c r="E373" s="1" t="s">
        <v>403</v>
      </c>
      <c r="F373" t="str">
        <f>VLOOKUP(CCC[[#This Row],[NOME]],'CADASTRO'!A:K,5,0)</f>
        <v>OPERADOR INDUSTRIAL I</v>
      </c>
      <c r="G373" s="41">
        <v>45252</v>
      </c>
      <c r="H373" s="38">
        <v>365</v>
      </c>
      <c r="I37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IF(G722="01/01/1900",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CCC[[#This Row],[TREINADO EM]]+CCC[[#This Row],[VALIDADE]]</f>
        <v>45617</v>
      </c>
      <c r="K373">
        <v>1</v>
      </c>
      <c r="L373" t="s">
        <v>5</v>
      </c>
      <c r="M373" t="str">
        <f>VLOOKUP(CCC[[#This Row],[NOME]],'CADASTRO'!A:K,6,0)</f>
        <v>ATIVO</v>
      </c>
    </row>
    <row r="374" spans="1:14">
      <c r="A374" t="s">
        <v>516</v>
      </c>
      <c r="B374" t="s">
        <v>517</v>
      </c>
      <c r="C374" t="s">
        <v>381</v>
      </c>
      <c r="D374" t="s">
        <v>569</v>
      </c>
      <c r="E374" t="s">
        <v>403</v>
      </c>
      <c r="F374" t="str">
        <f>VLOOKUP(CCC[[#This Row],[NOME]],'CADASTRO'!A:K,5,0)</f>
        <v>OPERADOR INDUSTRIAL I</v>
      </c>
      <c r="G374" s="41">
        <v>45278</v>
      </c>
      <c r="H374" s="38">
        <v>365</v>
      </c>
      <c r="I37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IF(G723="01/01/1900",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CCC[[#This Row],[TREINADO EM]]+CCC[[#This Row],[VALIDADE]]</f>
        <v>45643</v>
      </c>
      <c r="K374">
        <v>1</v>
      </c>
      <c r="L374" t="s">
        <v>5</v>
      </c>
      <c r="M374" t="str">
        <f>VLOOKUP(CCC[[#This Row],[NOME]],'CADASTRO'!A:K,6,0)</f>
        <v>ATIVO</v>
      </c>
    </row>
    <row r="375" spans="1:14">
      <c r="A375" t="s">
        <v>516</v>
      </c>
      <c r="B375" t="s">
        <v>517</v>
      </c>
      <c r="C375" t="s">
        <v>76</v>
      </c>
      <c r="D375" t="s">
        <v>569</v>
      </c>
      <c r="E375" t="s">
        <v>403</v>
      </c>
      <c r="F375" t="str">
        <f>VLOOKUP(CCC[[#This Row],[NOME]],'CADASTRO'!A:K,5,0)</f>
        <v>OPERADOR INDUSTRIAL I</v>
      </c>
      <c r="G375" s="41">
        <v>45645</v>
      </c>
      <c r="H375" s="38">
        <v>365</v>
      </c>
      <c r="I3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IF(G724="01/01/1900",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CCC[[#This Row],[TREINADO EM]]+CCC[[#This Row],[VALIDADE]]</f>
        <v>46010</v>
      </c>
      <c r="K375">
        <v>1</v>
      </c>
      <c r="L375" t="s">
        <v>5</v>
      </c>
      <c r="M375" t="str">
        <f>VLOOKUP(CCC[[#This Row],[NOME]],'CADASTRO'!A:K,6,0)</f>
        <v>ATIVO</v>
      </c>
    </row>
    <row r="376" spans="1:14">
      <c r="A376" t="s">
        <v>516</v>
      </c>
      <c r="B376" t="s">
        <v>517</v>
      </c>
      <c r="C376" t="s">
        <v>391</v>
      </c>
      <c r="D376" t="s">
        <v>569</v>
      </c>
      <c r="E376" t="s">
        <v>403</v>
      </c>
      <c r="F376" t="str">
        <f>VLOOKUP(CCC[[#This Row],[NOME]],'CADASTRO'!A:K,5,0)</f>
        <v>OPERADOR INDUSTRIAL I</v>
      </c>
      <c r="G376" s="41">
        <v>46209.1649189815</v>
      </c>
      <c r="H376" s="38">
        <v>183</v>
      </c>
      <c r="I37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IF(G725="01/01/1900",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CCC[[#This Row],[TREINADO EM]]+CCC[[#This Row],[VALIDADE]]</f>
        <v>46392.1649189815</v>
      </c>
      <c r="K376">
        <v>1</v>
      </c>
      <c r="L376" t="s">
        <v>3</v>
      </c>
      <c r="M376" t="str">
        <f>VLOOKUP(CCC[[#This Row],[NOME]],'CADASTRO'!A:K,6,0)</f>
        <v>ATIVO</v>
      </c>
      <c r="N376" s="63"/>
    </row>
    <row r="377" spans="1:14">
      <c r="A377" t="s">
        <v>516</v>
      </c>
      <c r="B377" t="s">
        <v>517</v>
      </c>
      <c r="C377" t="s">
        <v>381</v>
      </c>
      <c r="D377" t="s">
        <v>569</v>
      </c>
      <c r="E377" t="s">
        <v>404</v>
      </c>
      <c r="F377" t="str">
        <f>VLOOKUP(CCC[[#This Row],[NOME]],'CADASTRO'!A:K,5,0)</f>
        <v>ANALISTA TREINAMENTO JR</v>
      </c>
      <c r="G377" s="41">
        <v>45028</v>
      </c>
      <c r="H377" s="38">
        <v>365</v>
      </c>
      <c r="I37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IF(G726="01/01/1900",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CCC[[#This Row],[TREINADO EM]]+CCC[[#This Row],[VALIDADE]]</f>
        <v>45393</v>
      </c>
      <c r="K377">
        <v>1</v>
      </c>
      <c r="L377" t="s">
        <v>5</v>
      </c>
      <c r="M377" t="str">
        <f>VLOOKUP(CCC[[#This Row],[NOME]],'CADASTRO'!A:K,6,0)</f>
        <v>ATIVO</v>
      </c>
    </row>
    <row r="378" spans="1:14">
      <c r="A378" t="s">
        <v>516</v>
      </c>
      <c r="B378" t="s">
        <v>517</v>
      </c>
      <c r="C378" t="s">
        <v>102</v>
      </c>
      <c r="D378" t="s">
        <v>569</v>
      </c>
      <c r="E378" t="s">
        <v>404</v>
      </c>
      <c r="F378" t="str">
        <f>VLOOKUP(CCC[[#This Row],[NOME]],'CADASTRO'!A:K,5,0)</f>
        <v>ANALISTA TREINAMENTO JR</v>
      </c>
      <c r="G378" s="41">
        <v>45546</v>
      </c>
      <c r="H378" s="38">
        <v>365</v>
      </c>
      <c r="I37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IF(G727="01/01/1900",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CCC[[#This Row],[TREINADO EM]]+CCC[[#This Row],[VALIDADE]]</f>
        <v>45911</v>
      </c>
      <c r="K378">
        <v>1</v>
      </c>
      <c r="L378" t="s">
        <v>5</v>
      </c>
      <c r="M378" t="str">
        <f>VLOOKUP(CCC[[#This Row],[NOME]],'CADASTRO'!A:K,6,0)</f>
        <v>ATIVO</v>
      </c>
    </row>
    <row r="379" spans="1:14">
      <c r="A379" t="s">
        <v>516</v>
      </c>
      <c r="B379" t="s">
        <v>517</v>
      </c>
      <c r="C379" t="s">
        <v>391</v>
      </c>
      <c r="D379" t="s">
        <v>569</v>
      </c>
      <c r="E379" t="s">
        <v>404</v>
      </c>
      <c r="F379" t="str">
        <f>VLOOKUP(CCC[[#This Row],[NOME]],'CADASTRO'!A:K,5,0)</f>
        <v>ANALISTA TREINAMENTO JR</v>
      </c>
      <c r="G379" s="41">
        <v>45978</v>
      </c>
      <c r="H379" s="38">
        <v>365</v>
      </c>
      <c r="I37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IF(G728="01/01/1900", "SEM REGISTRO",
                        IF((G379+H379)&gt;TODAY(), "NO PRAZO", "VENCIDO"
                        )
                    )
                )
            )
        )
    ),"N.A.")</f>
        <v>NO PRAZO</v>
      </c>
      <c r="J379" s="14">
        <f>CCC[[#This Row],[TREINADO EM]]+CCC[[#This Row],[VALIDADE]]</f>
        <v>46343</v>
      </c>
      <c r="K379">
        <v>1</v>
      </c>
      <c r="L379" t="s">
        <v>3</v>
      </c>
      <c r="M379" t="str">
        <f>VLOOKUP(CCC[[#This Row],[NOME]],'CADASTRO'!A:K,6,0)</f>
        <v>ATIVO</v>
      </c>
      <c r="N379" s="63" t="s">
        <v>587</v>
      </c>
    </row>
    <row r="380" spans="1:14">
      <c r="A380" t="s">
        <v>516</v>
      </c>
      <c r="B380" t="s">
        <v>517</v>
      </c>
      <c r="C380" t="s">
        <v>381</v>
      </c>
      <c r="D380" t="s">
        <v>569</v>
      </c>
      <c r="E380" t="s">
        <v>154</v>
      </c>
      <c r="F380" t="str">
        <f>VLOOKUP(CCC[[#This Row],[NOME]],'CADASTRO'!A:K,5,0)</f>
        <v>ESTAGIARIO</v>
      </c>
      <c r="G380" s="41">
        <v>45357</v>
      </c>
      <c r="H380" s="38">
        <v>365</v>
      </c>
      <c r="I38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IF(G729="01/01/1900",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CCC[[#This Row],[TREINADO EM]]+CCC[[#This Row],[VALIDADE]]</f>
        <v>45722</v>
      </c>
      <c r="K380">
        <v>1</v>
      </c>
      <c r="L380" t="s">
        <v>3</v>
      </c>
      <c r="M380" t="str">
        <f>VLOOKUP(CCC[[#This Row],[NOME]],'CADASTRO'!A:K,6,0)</f>
        <v>DESLIGADO</v>
      </c>
    </row>
    <row r="381" spans="1:14">
      <c r="A381" t="s">
        <v>516</v>
      </c>
      <c r="B381" t="s">
        <v>517</v>
      </c>
      <c r="C381" t="s">
        <v>76</v>
      </c>
      <c r="D381" t="s">
        <v>569</v>
      </c>
      <c r="E381" t="s">
        <v>406</v>
      </c>
      <c r="F381" t="str">
        <f>VLOOKUP(CCC[[#This Row],[NOME]],'CADASTRO'!A:K,5,0)</f>
        <v>OPERADOR LOGISTICO II</v>
      </c>
      <c r="G381" s="41">
        <v>44249</v>
      </c>
      <c r="H381" s="38">
        <v>365</v>
      </c>
      <c r="I38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IF(G730="01/01/1900",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CCC[[#This Row],[TREINADO EM]]+CCC[[#This Row],[VALIDADE]]</f>
        <v>44614</v>
      </c>
      <c r="K381">
        <v>1</v>
      </c>
      <c r="L381" t="s">
        <v>5</v>
      </c>
      <c r="M381" t="str">
        <f>VLOOKUP(CCC[[#This Row],[NOME]],'CADASTRO'!A:K,6,0)</f>
        <v>ATIVO</v>
      </c>
    </row>
    <row r="382" spans="1:14">
      <c r="A382" t="s">
        <v>516</v>
      </c>
      <c r="B382" t="s">
        <v>517</v>
      </c>
      <c r="C382" t="s">
        <v>381</v>
      </c>
      <c r="D382" t="s">
        <v>569</v>
      </c>
      <c r="E382" t="s">
        <v>406</v>
      </c>
      <c r="F382" t="str">
        <f>VLOOKUP(CCC[[#This Row],[NOME]],'CADASTRO'!A:K,5,0)</f>
        <v>OPERADOR LOGISTICO II</v>
      </c>
      <c r="G382" s="41">
        <v>44928</v>
      </c>
      <c r="H382" s="38">
        <v>365</v>
      </c>
      <c r="I38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IF(G731="01/01/1900",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CCC[[#This Row],[TREINADO EM]]+CCC[[#This Row],[VALIDADE]]</f>
        <v>45293</v>
      </c>
      <c r="K382">
        <v>1</v>
      </c>
      <c r="L382" t="s">
        <v>5</v>
      </c>
      <c r="M382" t="str">
        <f>VLOOKUP(CCC[[#This Row],[NOME]],'CADASTRO'!A:K,6,0)</f>
        <v>ATIVO</v>
      </c>
    </row>
    <row r="383" spans="1:14">
      <c r="A383" t="s">
        <v>516</v>
      </c>
      <c r="B383" t="s">
        <v>517</v>
      </c>
      <c r="C383" t="s">
        <v>381</v>
      </c>
      <c r="D383" t="s">
        <v>569</v>
      </c>
      <c r="E383" t="s">
        <v>406</v>
      </c>
      <c r="F383" t="str">
        <f>VLOOKUP(CCC[[#This Row],[NOME]],'CADASTRO'!A:K,5,0)</f>
        <v>OPERADOR LOGISTICO II</v>
      </c>
      <c r="G383" s="41">
        <v>45278</v>
      </c>
      <c r="H383" s="38">
        <v>365</v>
      </c>
      <c r="I38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IF(G732="01/01/1900",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CCC[[#This Row],[TREINADO EM]]+CCC[[#This Row],[VALIDADE]]</f>
        <v>45643</v>
      </c>
      <c r="K383">
        <v>1</v>
      </c>
      <c r="L383" t="s">
        <v>5</v>
      </c>
      <c r="M383" t="str">
        <f>VLOOKUP(CCC[[#This Row],[NOME]],'CADASTRO'!A:K,6,0)</f>
        <v>ATIVO</v>
      </c>
    </row>
    <row r="384" spans="1:14">
      <c r="A384" t="s">
        <v>516</v>
      </c>
      <c r="B384" t="s">
        <v>517</v>
      </c>
      <c r="C384" t="s">
        <v>76</v>
      </c>
      <c r="D384" t="s">
        <v>569</v>
      </c>
      <c r="E384" t="s">
        <v>406</v>
      </c>
      <c r="F384" t="str">
        <f>VLOOKUP(CCC[[#This Row],[NOME]],'CADASTRO'!A:K,5,0)</f>
        <v>OPERADOR LOGISTICO II</v>
      </c>
      <c r="G384" s="41">
        <v>45645</v>
      </c>
      <c r="H384" s="38">
        <v>365</v>
      </c>
      <c r="I38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IF(G733="01/01/1900",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CCC[[#This Row],[TREINADO EM]]+CCC[[#This Row],[VALIDADE]]</f>
        <v>46010</v>
      </c>
      <c r="K384">
        <v>1</v>
      </c>
      <c r="L384" t="s">
        <v>5</v>
      </c>
      <c r="M384" t="str">
        <f>VLOOKUP(CCC[[#This Row],[NOME]],'CADASTRO'!A:K,6,0)</f>
        <v>ATIVO</v>
      </c>
    </row>
    <row r="385" spans="1:14">
      <c r="A385" t="s">
        <v>516</v>
      </c>
      <c r="B385" t="s">
        <v>517</v>
      </c>
      <c r="C385" t="s">
        <v>391</v>
      </c>
      <c r="D385" t="s">
        <v>569</v>
      </c>
      <c r="E385" t="s">
        <v>406</v>
      </c>
      <c r="F385" t="str">
        <f>VLOOKUP(CCC[[#This Row],[NOME]],'CADASTRO'!A:K,5,0)</f>
        <v>OPERADOR LOGISTICO II</v>
      </c>
      <c r="G385" s="41">
        <v>46009</v>
      </c>
      <c r="H385" s="38">
        <v>365</v>
      </c>
      <c r="I38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IF(G734="01/01/1900", "SEM REGISTRO",
                        IF((G385+H385)&gt;TODAY(), "NO PRAZO", "VENCIDO"
                        )
                    )
                )
            )
        )
    ),"N.A.")</f>
        <v>NO PRAZO</v>
      </c>
      <c r="J385" s="14">
        <f>CCC[[#This Row],[TREINADO EM]]+CCC[[#This Row],[VALIDADE]]</f>
        <v>46374</v>
      </c>
      <c r="K385">
        <v>1</v>
      </c>
      <c r="L385" t="s">
        <v>3</v>
      </c>
      <c r="M385" t="str">
        <f>VLOOKUP(CCC[[#This Row],[NOME]],'CADASTRO'!A:K,6,0)</f>
        <v>ATIVO</v>
      </c>
      <c r="N385" s="69"/>
    </row>
    <row r="386" spans="1:14">
      <c r="A386" t="s">
        <v>516</v>
      </c>
      <c r="B386" t="s">
        <v>517</v>
      </c>
      <c r="C386" t="s">
        <v>381</v>
      </c>
      <c r="D386" t="s">
        <v>569</v>
      </c>
      <c r="E386" t="s">
        <v>152</v>
      </c>
      <c r="F386" t="str">
        <f>VLOOKUP(CCC[[#This Row],[NOME]],'CADASTRO'!A:K,5,0)</f>
        <v>OPERADOR LOGISTICO I</v>
      </c>
      <c r="G386" s="41">
        <v>45392</v>
      </c>
      <c r="H386" s="38">
        <v>365</v>
      </c>
      <c r="I38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IF(G735="01/01/1900",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CCC[[#This Row],[TREINADO EM]]+CCC[[#This Row],[VALIDADE]]</f>
        <v>45757</v>
      </c>
      <c r="K386">
        <v>1</v>
      </c>
      <c r="L386" t="s">
        <v>5</v>
      </c>
      <c r="M386" t="str">
        <f>VLOOKUP(CCC[[#This Row],[NOME]],'CADASTRO'!A:K,6,0)</f>
        <v>DESLIGADO</v>
      </c>
    </row>
    <row r="387" spans="1:14">
      <c r="A387" t="s">
        <v>516</v>
      </c>
      <c r="B387" t="s">
        <v>517</v>
      </c>
      <c r="C387" t="s">
        <v>76</v>
      </c>
      <c r="D387" t="s">
        <v>569</v>
      </c>
      <c r="E387" t="s">
        <v>152</v>
      </c>
      <c r="F387" t="str">
        <f>VLOOKUP(CCC[[#This Row],[NOME]],'CADASTRO'!A:K,5,0)</f>
        <v>OPERADOR LOGISTICO I</v>
      </c>
      <c r="G387" s="41">
        <v>45645</v>
      </c>
      <c r="H387" s="38">
        <v>365</v>
      </c>
      <c r="I38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IF(G736="01/01/1900",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CCC[[#This Row],[TREINADO EM]]+CCC[[#This Row],[VALIDADE]]</f>
        <v>46010</v>
      </c>
      <c r="K387">
        <v>1</v>
      </c>
      <c r="L387" t="s">
        <v>3</v>
      </c>
      <c r="M387" t="str">
        <f>VLOOKUP(CCC[[#This Row],[NOME]],'CADASTRO'!A:K,6,0)</f>
        <v>DESLIGADO</v>
      </c>
    </row>
    <row r="388" spans="1:14">
      <c r="A388" t="s">
        <v>516</v>
      </c>
      <c r="B388" t="s">
        <v>517</v>
      </c>
      <c r="C388" t="s">
        <v>381</v>
      </c>
      <c r="D388" t="s">
        <v>569</v>
      </c>
      <c r="E388" s="34" t="s">
        <v>150</v>
      </c>
      <c r="F388" t="str">
        <f>VLOOKUP(CCC[[#This Row],[NOME]],'CADASTRO'!A:K,5,0)</f>
        <v>TECNICO MECANICO II</v>
      </c>
      <c r="G388" s="41">
        <v>44928</v>
      </c>
      <c r="H388" s="38">
        <v>365</v>
      </c>
      <c r="I38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IF(G737="01/01/1900",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CCC[[#This Row],[TREINADO EM]]+CCC[[#This Row],[VALIDADE]]</f>
        <v>45293</v>
      </c>
      <c r="K388">
        <v>1</v>
      </c>
      <c r="L388" t="s">
        <v>3</v>
      </c>
      <c r="M388" t="str">
        <f>VLOOKUP(CCC[[#This Row],[NOME]],'CADASTRO'!A:K,6,0)</f>
        <v>DESLIGADO</v>
      </c>
    </row>
    <row r="389" spans="1:14">
      <c r="A389" t="s">
        <v>516</v>
      </c>
      <c r="B389" t="s">
        <v>517</v>
      </c>
      <c r="C389" t="s">
        <v>381</v>
      </c>
      <c r="D389" t="s">
        <v>569</v>
      </c>
      <c r="E389" s="86" t="s">
        <v>407</v>
      </c>
      <c r="F389" t="str">
        <f>VLOOKUP(CCC[[#This Row],[NOME]],'CADASTRO'!A:K,5,0)</f>
        <v>TECNICO MECANICO II</v>
      </c>
      <c r="G389" s="41">
        <v>45784</v>
      </c>
      <c r="H389" s="38">
        <v>365</v>
      </c>
      <c r="I38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IF(G738="01/01/1900",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CCC[[#This Row],[TREINADO EM]]+CCC[[#This Row],[VALIDADE]]</f>
        <v>46149</v>
      </c>
      <c r="K389">
        <v>1</v>
      </c>
      <c r="L389" t="s">
        <v>5</v>
      </c>
      <c r="M389" t="str">
        <f>VLOOKUP(CCC[[#This Row],[NOME]],'CADASTRO'!A:K,6,0)</f>
        <v>ATIVO</v>
      </c>
    </row>
    <row r="390" spans="1:14">
      <c r="A390" t="s">
        <v>516</v>
      </c>
      <c r="B390" t="s">
        <v>517</v>
      </c>
      <c r="C390" t="s">
        <v>391</v>
      </c>
      <c r="D390" t="s">
        <v>569</v>
      </c>
      <c r="E390" s="17" t="s">
        <v>407</v>
      </c>
      <c r="F390" t="str">
        <f>VLOOKUP(CCC[[#This Row],[NOME]],'CADASTRO'!A:K,5,0)</f>
        <v>TECNICO MECANICO II</v>
      </c>
      <c r="G390" s="41">
        <v>46211.612847222197</v>
      </c>
      <c r="H390" s="38">
        <v>183</v>
      </c>
      <c r="I39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IF(G739="01/01/1900",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CCC[[#This Row],[TREINADO EM]]+CCC[[#This Row],[VALIDADE]]</f>
        <v>46394.612847222197</v>
      </c>
      <c r="K390">
        <v>1</v>
      </c>
      <c r="L390" t="s">
        <v>3</v>
      </c>
      <c r="M390" t="str">
        <f>VLOOKUP(CCC[[#This Row],[NOME]],'CADASTRO'!A:K,6,0)</f>
        <v>ATIVO</v>
      </c>
      <c r="N390" s="63"/>
    </row>
    <row r="391" spans="1:14">
      <c r="A391" t="s">
        <v>516</v>
      </c>
      <c r="B391" t="s">
        <v>517</v>
      </c>
      <c r="C391" t="s">
        <v>76</v>
      </c>
      <c r="D391" t="s">
        <v>569</v>
      </c>
      <c r="E391" s="17" t="s">
        <v>409</v>
      </c>
      <c r="F391" t="str">
        <f>VLOOKUP(CCC[[#This Row],[NOME]],'CADASTRO'!A:K,5,0)</f>
        <v>OPERADOR LOGISTICO I</v>
      </c>
      <c r="G391" s="41">
        <v>44249</v>
      </c>
      <c r="H391" s="38">
        <v>365</v>
      </c>
      <c r="I39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IF(G740="01/01/1900",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CCC[[#This Row],[TREINADO EM]]+CCC[[#This Row],[VALIDADE]]</f>
        <v>44614</v>
      </c>
      <c r="K391">
        <v>1</v>
      </c>
      <c r="L391" t="s">
        <v>5</v>
      </c>
      <c r="M391" t="str">
        <f>VLOOKUP(CCC[[#This Row],[NOME]],'CADASTRO'!A:K,6,0)</f>
        <v>ATIVO</v>
      </c>
    </row>
    <row r="392" spans="1:14">
      <c r="A392" t="s">
        <v>516</v>
      </c>
      <c r="B392" t="s">
        <v>517</v>
      </c>
      <c r="C392" t="s">
        <v>381</v>
      </c>
      <c r="D392" t="s">
        <v>569</v>
      </c>
      <c r="E392" s="17" t="s">
        <v>409</v>
      </c>
      <c r="F392" t="str">
        <f>VLOOKUP(CCC[[#This Row],[NOME]],'CADASTRO'!A:K,5,0)</f>
        <v>OPERADOR LOGISTICO I</v>
      </c>
      <c r="G392" s="41">
        <v>45063</v>
      </c>
      <c r="H392" s="38">
        <v>365</v>
      </c>
      <c r="I39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IF(G741="01/01/1900",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CCC[[#This Row],[TREINADO EM]]+CCC[[#This Row],[VALIDADE]]</f>
        <v>45428</v>
      </c>
      <c r="K392">
        <v>1</v>
      </c>
      <c r="L392" t="s">
        <v>5</v>
      </c>
      <c r="M392" t="str">
        <f>VLOOKUP(CCC[[#This Row],[NOME]],'CADASTRO'!A:K,6,0)</f>
        <v>ATIVO</v>
      </c>
    </row>
    <row r="393" spans="1:14">
      <c r="A393" t="s">
        <v>516</v>
      </c>
      <c r="B393" t="s">
        <v>517</v>
      </c>
      <c r="C393" t="s">
        <v>381</v>
      </c>
      <c r="D393" t="s">
        <v>569</v>
      </c>
      <c r="E393" s="17" t="s">
        <v>409</v>
      </c>
      <c r="F393" t="str">
        <f>VLOOKUP(CCC[[#This Row],[NOME]],'CADASTRO'!A:K,5,0)</f>
        <v>OPERADOR LOGISTICO I</v>
      </c>
      <c r="G393" s="59">
        <v>45278</v>
      </c>
      <c r="H393" s="38">
        <v>365</v>
      </c>
      <c r="I39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IF(G742="01/01/1900",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CCC[[#This Row],[TREINADO EM]]+CCC[[#This Row],[VALIDADE]]</f>
        <v>45643</v>
      </c>
      <c r="K393">
        <v>1</v>
      </c>
      <c r="L393" t="s">
        <v>5</v>
      </c>
      <c r="M393" t="str">
        <f>VLOOKUP(CCC[[#This Row],[NOME]],'CADASTRO'!A:K,6,0)</f>
        <v>ATIVO</v>
      </c>
    </row>
    <row r="394" spans="1:14">
      <c r="A394" t="s">
        <v>516</v>
      </c>
      <c r="B394" t="s">
        <v>517</v>
      </c>
      <c r="C394" t="s">
        <v>76</v>
      </c>
      <c r="D394" t="s">
        <v>569</v>
      </c>
      <c r="E394" t="s">
        <v>409</v>
      </c>
      <c r="F394" t="str">
        <f>VLOOKUP(CCC[[#This Row],[NOME]],'CADASTRO'!A:K,5,0)</f>
        <v>OPERADOR LOGISTICO I</v>
      </c>
      <c r="G394" s="41">
        <v>45645</v>
      </c>
      <c r="H394" s="38">
        <v>365</v>
      </c>
      <c r="I39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IF(G743="01/01/1900",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CCC[[#This Row],[TREINADO EM]]+CCC[[#This Row],[VALIDADE]]</f>
        <v>46010</v>
      </c>
      <c r="K394">
        <v>1</v>
      </c>
      <c r="L394" t="s">
        <v>5</v>
      </c>
      <c r="M394" t="str">
        <f>VLOOKUP(CCC[[#This Row],[NOME]],'CADASTRO'!A:K,6,0)</f>
        <v>ATIVO</v>
      </c>
    </row>
    <row r="395" spans="1:14">
      <c r="A395" t="s">
        <v>516</v>
      </c>
      <c r="B395" t="s">
        <v>517</v>
      </c>
      <c r="C395" t="s">
        <v>391</v>
      </c>
      <c r="D395" t="s">
        <v>569</v>
      </c>
      <c r="E395" t="s">
        <v>409</v>
      </c>
      <c r="F395" t="str">
        <f>VLOOKUP(CCC[[#This Row],[NOME]],'CADASTRO'!A:K,5,0)</f>
        <v>OPERADOR LOGISTICO I</v>
      </c>
      <c r="G395" s="41">
        <v>46009</v>
      </c>
      <c r="H395" s="38">
        <v>365</v>
      </c>
      <c r="I39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IF(G744="01/01/1900", "SEM REGISTRO",
                        IF((G395+H395)&gt;TODAY(), "NO PRAZO", "VENCIDO"
                        )
                    )
                )
            )
        )
    ),"N.A.")</f>
        <v>NO PRAZO</v>
      </c>
      <c r="J395" s="14">
        <f>CCC[[#This Row],[TREINADO EM]]+CCC[[#This Row],[VALIDADE]]</f>
        <v>46374</v>
      </c>
      <c r="K395">
        <v>1</v>
      </c>
      <c r="L395" t="s">
        <v>3</v>
      </c>
      <c r="M395" t="str">
        <f>VLOOKUP(CCC[[#This Row],[NOME]],'CADASTRO'!A:K,6,0)</f>
        <v>ATIVO</v>
      </c>
      <c r="N395" s="69"/>
    </row>
    <row r="396" spans="1:14">
      <c r="A396" t="s">
        <v>516</v>
      </c>
      <c r="B396" t="s">
        <v>517</v>
      </c>
      <c r="C396" t="s">
        <v>381</v>
      </c>
      <c r="D396" t="s">
        <v>569</v>
      </c>
      <c r="E396" t="s">
        <v>149</v>
      </c>
      <c r="F396" t="str">
        <f>VLOOKUP(CCC[[#This Row],[NOME]],'CADASTRO'!A:K,5,0)</f>
        <v>OPERADOR LOGISTICO I</v>
      </c>
      <c r="G396" s="41">
        <v>45278</v>
      </c>
      <c r="H396" s="38">
        <v>365</v>
      </c>
      <c r="I39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IF(G745="01/01/1900",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CCC[[#This Row],[TREINADO EM]]+CCC[[#This Row],[VALIDADE]]</f>
        <v>45643</v>
      </c>
      <c r="K396">
        <v>1</v>
      </c>
      <c r="L396" t="s">
        <v>3</v>
      </c>
      <c r="M396" t="str">
        <f>VLOOKUP(CCC[[#This Row],[NOME]],'CADASTRO'!A:K,6,0)</f>
        <v>DESLIGADO</v>
      </c>
    </row>
    <row r="397" spans="1:14">
      <c r="A397" t="s">
        <v>516</v>
      </c>
      <c r="B397" t="s">
        <v>517</v>
      </c>
      <c r="C397" t="s">
        <v>381</v>
      </c>
      <c r="D397" t="s">
        <v>569</v>
      </c>
      <c r="E397" t="s">
        <v>141</v>
      </c>
      <c r="F397" t="str">
        <f>VLOOKUP(CCC[[#This Row],[NOME]],'CADASTRO'!A:K,5,0)</f>
        <v xml:space="preserve">ANALISTA CONTROLE QUALIDADE PL      </v>
      </c>
      <c r="G397" s="41">
        <v>45063</v>
      </c>
      <c r="H397" s="38">
        <v>365</v>
      </c>
      <c r="I39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IF(G746="01/01/1900",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CCC[[#This Row],[TREINADO EM]]+CCC[[#This Row],[VALIDADE]]</f>
        <v>45428</v>
      </c>
      <c r="K397">
        <v>1</v>
      </c>
      <c r="L397" t="s">
        <v>3</v>
      </c>
      <c r="M397" t="str">
        <f>VLOOKUP(CCC[[#This Row],[NOME]],'CADASTRO'!A:K,6,0)</f>
        <v>DESLIGADO</v>
      </c>
    </row>
    <row r="398" spans="1:14">
      <c r="A398" t="s">
        <v>516</v>
      </c>
      <c r="B398" t="s">
        <v>517</v>
      </c>
      <c r="C398" t="s">
        <v>391</v>
      </c>
      <c r="D398" t="s">
        <v>569</v>
      </c>
      <c r="E398" t="s">
        <v>481</v>
      </c>
      <c r="F398" t="str">
        <f>VLOOKUP(CCC[[#This Row],[NOME]],'CADASTRO'!A:K,5,0)</f>
        <v>ESTAGIARIO</v>
      </c>
      <c r="G398" s="41">
        <v>45936</v>
      </c>
      <c r="H398" s="38">
        <v>365</v>
      </c>
      <c r="I39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IF(G747="01/01/1900",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CCC[[#This Row],[TREINADO EM]]+CCC[[#This Row],[VALIDADE]]</f>
        <v>46301</v>
      </c>
      <c r="K398">
        <v>1</v>
      </c>
      <c r="L398" t="s">
        <v>3</v>
      </c>
      <c r="M398" t="str">
        <f>VLOOKUP(CCC[[#This Row],[NOME]],'CADASTRO'!A:K,6,0)</f>
        <v>TRANSFERIDO</v>
      </c>
      <c r="N398" s="69"/>
    </row>
    <row r="399" spans="1:14">
      <c r="A399" t="s">
        <v>516</v>
      </c>
      <c r="B399" t="s">
        <v>517</v>
      </c>
      <c r="C399" t="s">
        <v>391</v>
      </c>
      <c r="D399" t="s">
        <v>569</v>
      </c>
      <c r="E399" t="s">
        <v>138</v>
      </c>
      <c r="F399" t="str">
        <f>VLOOKUP(CCC[[#This Row],[NOME]],'CADASTRO'!A:K,5,0)</f>
        <v>AUXILIAR INDUSTRIAL</v>
      </c>
      <c r="G399" s="41">
        <v>45923</v>
      </c>
      <c r="H399" s="38">
        <v>365</v>
      </c>
      <c r="I39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IF(G748="01/01/1900",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CCC[[#This Row],[TREINADO EM]]+CCC[[#This Row],[VALIDADE]]</f>
        <v>46288</v>
      </c>
      <c r="K399">
        <v>1</v>
      </c>
      <c r="L399" t="s">
        <v>5</v>
      </c>
      <c r="M399" t="str">
        <f>VLOOKUP(CCC[[#This Row],[NOME]],'CADASTRO'!A:K,6,0)</f>
        <v>DESLIGADO</v>
      </c>
      <c r="N399" s="69"/>
    </row>
    <row r="400" spans="1:14">
      <c r="A400" t="s">
        <v>516</v>
      </c>
      <c r="B400" t="s">
        <v>517</v>
      </c>
      <c r="C400" t="s">
        <v>391</v>
      </c>
      <c r="D400" t="s">
        <v>569</v>
      </c>
      <c r="E400" t="s">
        <v>138</v>
      </c>
      <c r="F400" t="str">
        <f>VLOOKUP(CCC[[#This Row],[NOME]],'CADASTRO'!A:K,5,0)</f>
        <v>AUXILIAR INDUSTRIAL</v>
      </c>
      <c r="G400" s="41">
        <v>46076</v>
      </c>
      <c r="H400" s="38">
        <v>365</v>
      </c>
      <c r="I40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IF(G749="01/01/1900",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CCC[[#This Row],[TREINADO EM]]+CCC[[#This Row],[VALIDADE]]</f>
        <v>46441</v>
      </c>
      <c r="K400">
        <v>1</v>
      </c>
      <c r="L400" t="s">
        <v>3</v>
      </c>
      <c r="M400" t="str">
        <f>VLOOKUP(CCC[[#This Row],[NOME]],'CADASTRO'!A:K,6,0)</f>
        <v>DESLIGADO</v>
      </c>
      <c r="N400" s="63" t="s">
        <v>573</v>
      </c>
    </row>
    <row r="401" spans="1:14">
      <c r="A401" t="s">
        <v>516</v>
      </c>
      <c r="B401" t="s">
        <v>517</v>
      </c>
      <c r="C401" t="s">
        <v>76</v>
      </c>
      <c r="D401" t="s">
        <v>569</v>
      </c>
      <c r="E401" t="s">
        <v>137</v>
      </c>
      <c r="F401" t="str">
        <f>VLOOKUP(CCC[[#This Row],[NOME]],'CADASTRO'!A:K,5,0)</f>
        <v>AUXILIAR INDUSTRIAL</v>
      </c>
      <c r="G401" s="41">
        <v>44249</v>
      </c>
      <c r="H401" s="38">
        <v>365</v>
      </c>
      <c r="I40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IF(G750="01/01/1900",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CCC[[#This Row],[TREINADO EM]]+CCC[[#This Row],[VALIDADE]]</f>
        <v>44614</v>
      </c>
      <c r="K401">
        <v>1</v>
      </c>
      <c r="L401" t="s">
        <v>3</v>
      </c>
      <c r="M401" t="str">
        <f>VLOOKUP(CCC[[#This Row],[NOME]],'CADASTRO'!A:K,6,0)</f>
        <v>DESLIGADO</v>
      </c>
    </row>
    <row r="402" spans="1:14">
      <c r="A402" t="s">
        <v>516</v>
      </c>
      <c r="B402" t="s">
        <v>517</v>
      </c>
      <c r="C402" t="s">
        <v>391</v>
      </c>
      <c r="D402" t="s">
        <v>569</v>
      </c>
      <c r="E402" t="s">
        <v>410</v>
      </c>
      <c r="F402" t="str">
        <f>VLOOKUP(CCC[[#This Row],[NOME]],'CADASTRO'!A:K,5,0)</f>
        <v>ESTAGIARIO</v>
      </c>
      <c r="G402" s="41">
        <v>45936</v>
      </c>
      <c r="H402" s="38">
        <v>365</v>
      </c>
      <c r="I40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IF(G751="01/01/1900", "SEM REGISTRO",
                        IF((G402+H402)&gt;TODAY(), "NO PRAZO", "VENCIDO"
                        )
                    )
                )
            )
        )
    ),"N.A.")</f>
        <v>VENCIDO</v>
      </c>
      <c r="J402" s="14">
        <f>CCC[[#This Row],[TREINADO EM]]+CCC[[#This Row],[VALIDADE]]</f>
        <v>46301</v>
      </c>
      <c r="K402">
        <v>1</v>
      </c>
      <c r="L402" t="s">
        <v>3</v>
      </c>
      <c r="M402" t="str">
        <f>VLOOKUP(CCC[[#This Row],[NOME]],'CADASTRO'!A:K,6,0)</f>
        <v>ATIVO</v>
      </c>
      <c r="N402" s="69"/>
    </row>
    <row r="403" spans="1:14">
      <c r="A403" t="s">
        <v>516</v>
      </c>
      <c r="B403" t="s">
        <v>517</v>
      </c>
      <c r="C403" t="s">
        <v>76</v>
      </c>
      <c r="D403" t="s">
        <v>569</v>
      </c>
      <c r="E403" t="s">
        <v>411</v>
      </c>
      <c r="F403" t="str">
        <f>VLOOKUP(CCC[[#This Row],[NOME]],'CADASTRO'!A:K,5,0)</f>
        <v>OPERADOR LOGISTICO II</v>
      </c>
      <c r="G403" s="41">
        <v>44249</v>
      </c>
      <c r="H403" s="38">
        <v>365</v>
      </c>
      <c r="I40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IF(G752="01/01/1900", "SEM REGISTRO",
                        IF((G403+H403)&gt;TODAY(), "NO PRAZO", "VENCIDO"
                        )
                    )
                )
            )
        )
    ),"N.A.")</f>
        <v>HISTORICO</v>
      </c>
      <c r="J403" s="14">
        <f>CCC[[#This Row],[TREINADO EM]]+CCC[[#This Row],[VALIDADE]]</f>
        <v>44614</v>
      </c>
      <c r="K403">
        <v>1</v>
      </c>
      <c r="L403" t="s">
        <v>5</v>
      </c>
      <c r="M403" t="str">
        <f>VLOOKUP(CCC[[#This Row],[NOME]],'CADASTRO'!A:K,6,0)</f>
        <v>ATIVO</v>
      </c>
    </row>
    <row r="404" spans="1:14">
      <c r="A404" t="s">
        <v>516</v>
      </c>
      <c r="B404" t="s">
        <v>517</v>
      </c>
      <c r="C404" t="s">
        <v>381</v>
      </c>
      <c r="D404" t="s">
        <v>569</v>
      </c>
      <c r="E404" s="31" t="s">
        <v>411</v>
      </c>
      <c r="F404" t="str">
        <f>VLOOKUP(CCC[[#This Row],[NOME]],'CADASTRO'!A:K,5,0)</f>
        <v>OPERADOR LOGISTICO II</v>
      </c>
      <c r="G404" s="41">
        <v>44928</v>
      </c>
      <c r="H404" s="38">
        <v>365</v>
      </c>
      <c r="I40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IF(G753="01/01/1900",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CCC[[#This Row],[TREINADO EM]]+CCC[[#This Row],[VALIDADE]]</f>
        <v>45293</v>
      </c>
      <c r="K404">
        <v>1</v>
      </c>
      <c r="L404" t="s">
        <v>5</v>
      </c>
      <c r="M404" t="str">
        <f>VLOOKUP(CCC[[#This Row],[NOME]],'CADASTRO'!A:K,6,0)</f>
        <v>ATIVO</v>
      </c>
    </row>
    <row r="405" spans="1:14">
      <c r="A405" t="s">
        <v>516</v>
      </c>
      <c r="B405" t="s">
        <v>517</v>
      </c>
      <c r="C405" t="s">
        <v>76</v>
      </c>
      <c r="D405" t="s">
        <v>569</v>
      </c>
      <c r="E405" s="31" t="s">
        <v>411</v>
      </c>
      <c r="F405" t="str">
        <f>VLOOKUP(CCC[[#This Row],[NOME]],'CADASTRO'!A:K,5,0)</f>
        <v>OPERADOR LOGISTICO II</v>
      </c>
      <c r="G405" s="41">
        <v>45278</v>
      </c>
      <c r="H405" s="38">
        <v>365</v>
      </c>
      <c r="I40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IF(G754="01/01/1900",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CCC[[#This Row],[TREINADO EM]]+CCC[[#This Row],[VALIDADE]]</f>
        <v>45643</v>
      </c>
      <c r="K405">
        <v>1</v>
      </c>
      <c r="L405" t="s">
        <v>5</v>
      </c>
      <c r="M405" t="str">
        <f>VLOOKUP(CCC[[#This Row],[NOME]],'CADASTRO'!A:K,6,0)</f>
        <v>ATIVO</v>
      </c>
    </row>
    <row r="406" spans="1:14">
      <c r="A406" t="s">
        <v>516</v>
      </c>
      <c r="B406" t="s">
        <v>517</v>
      </c>
      <c r="C406" t="s">
        <v>76</v>
      </c>
      <c r="D406" t="s">
        <v>569</v>
      </c>
      <c r="E406" s="31" t="s">
        <v>411</v>
      </c>
      <c r="F406" t="str">
        <f>VLOOKUP(CCC[[#This Row],[NOME]],'CADASTRO'!A:K,5,0)</f>
        <v>OPERADOR LOGISTICO II</v>
      </c>
      <c r="G406" s="41">
        <v>45645</v>
      </c>
      <c r="H406" s="38">
        <v>365</v>
      </c>
      <c r="I40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IF(G755="01/01/1900",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CCC[[#This Row],[TREINADO EM]]+CCC[[#This Row],[VALIDADE]]</f>
        <v>46010</v>
      </c>
      <c r="K406">
        <v>1</v>
      </c>
      <c r="L406" t="s">
        <v>5</v>
      </c>
      <c r="M406" t="str">
        <f>VLOOKUP(CCC[[#This Row],[NOME]],'CADASTRO'!A:K,6,0)</f>
        <v>ATIVO</v>
      </c>
    </row>
    <row r="407" spans="1:14">
      <c r="A407" t="s">
        <v>516</v>
      </c>
      <c r="B407" t="s">
        <v>517</v>
      </c>
      <c r="C407" t="s">
        <v>391</v>
      </c>
      <c r="D407" t="s">
        <v>569</v>
      </c>
      <c r="E407" s="31" t="s">
        <v>411</v>
      </c>
      <c r="F407" t="str">
        <f>VLOOKUP(CCC[[#This Row],[NOME]],'CADASTRO'!A:K,5,0)</f>
        <v>OPERADOR LOGISTICO II</v>
      </c>
      <c r="G407" s="41">
        <v>46009</v>
      </c>
      <c r="H407" s="38">
        <v>365</v>
      </c>
      <c r="I40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IF(G756="01/01/1900", "SEM REGISTRO",
                        IF((G407+H407)&gt;TODAY(), "NO PRAZO", "VENCIDO"
                        )
                    )
                )
            )
        )
    ),"N.A.")</f>
        <v>NO PRAZO</v>
      </c>
      <c r="J407" s="14">
        <f>CCC[[#This Row],[TREINADO EM]]+CCC[[#This Row],[VALIDADE]]</f>
        <v>46374</v>
      </c>
      <c r="K407">
        <v>1</v>
      </c>
      <c r="L407" t="s">
        <v>3</v>
      </c>
      <c r="M407" t="str">
        <f>VLOOKUP(CCC[[#This Row],[NOME]],'CADASTRO'!A:K,6,0)</f>
        <v>ATIVO</v>
      </c>
      <c r="N407" s="69"/>
    </row>
    <row r="408" spans="1:14">
      <c r="A408" t="s">
        <v>516</v>
      </c>
      <c r="B408" t="s">
        <v>517</v>
      </c>
      <c r="C408" t="s">
        <v>381</v>
      </c>
      <c r="D408" t="s">
        <v>569</v>
      </c>
      <c r="E408" s="31" t="s">
        <v>412</v>
      </c>
      <c r="F408" t="str">
        <f>VLOOKUP(CCC[[#This Row],[NOME]],'CADASTRO'!A:K,5,0)</f>
        <v>OPERADOR LOGISTICO I</v>
      </c>
      <c r="G408" s="41">
        <v>45817</v>
      </c>
      <c r="H408" s="38">
        <v>365</v>
      </c>
      <c r="I40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IF(G757="01/01/1900",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CCC[[#This Row],[TREINADO EM]]+CCC[[#This Row],[VALIDADE]]</f>
        <v>46182</v>
      </c>
      <c r="K408">
        <v>1</v>
      </c>
      <c r="L408" t="s">
        <v>5</v>
      </c>
      <c r="M408" t="str">
        <f>VLOOKUP(CCC[[#This Row],[NOME]],'CADASTRO'!A:K,6,0)</f>
        <v>DESLIGADO</v>
      </c>
    </row>
    <row r="409" spans="1:14">
      <c r="A409" t="s">
        <v>516</v>
      </c>
      <c r="B409" t="s">
        <v>517</v>
      </c>
      <c r="C409" t="s">
        <v>381</v>
      </c>
      <c r="D409" t="s">
        <v>569</v>
      </c>
      <c r="E409" s="90" t="s">
        <v>412</v>
      </c>
      <c r="F409" t="str">
        <f>VLOOKUP(CCC[[#This Row],[NOME]],'CADASTRO'!A:K,5,0)</f>
        <v>OPERADOR LOGISTICO I</v>
      </c>
      <c r="G409" s="41">
        <v>45852</v>
      </c>
      <c r="H409" s="38">
        <v>365</v>
      </c>
      <c r="I40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IF(G758="01/01/1900",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CCC[[#This Row],[TREINADO EM]]+CCC[[#This Row],[VALIDADE]]</f>
        <v>46217</v>
      </c>
      <c r="K409">
        <v>1</v>
      </c>
      <c r="L409" t="s">
        <v>5</v>
      </c>
      <c r="M409" t="str">
        <f>VLOOKUP(CCC[[#This Row],[NOME]],'CADASTRO'!A:K,6,0)</f>
        <v>DESLIGADO</v>
      </c>
    </row>
    <row r="410" spans="1:14">
      <c r="A410" t="s">
        <v>516</v>
      </c>
      <c r="B410" t="s">
        <v>517</v>
      </c>
      <c r="C410" t="s">
        <v>391</v>
      </c>
      <c r="D410" t="s">
        <v>569</v>
      </c>
      <c r="E410" s="31" t="s">
        <v>412</v>
      </c>
      <c r="F410" t="str">
        <f>VLOOKUP(CCC[[#This Row],[NOME]],'CADASTRO'!A:K,5,0)</f>
        <v>OPERADOR LOGISTICO I</v>
      </c>
      <c r="G410" s="41">
        <v>46009</v>
      </c>
      <c r="H410" s="38">
        <v>365</v>
      </c>
      <c r="I4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IF(G759="01/01/1900",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CCC[[#This Row],[TREINADO EM]]+CCC[[#This Row],[VALIDADE]]</f>
        <v>46374</v>
      </c>
      <c r="K410">
        <v>1</v>
      </c>
      <c r="L410" t="s">
        <v>3</v>
      </c>
      <c r="M410" t="str">
        <f>VLOOKUP(CCC[[#This Row],[NOME]],'CADASTRO'!A:K,6,0)</f>
        <v>DESLIGADO</v>
      </c>
      <c r="N410" s="69"/>
    </row>
    <row r="411" spans="1:14">
      <c r="A411" t="s">
        <v>516</v>
      </c>
      <c r="B411" t="s">
        <v>517</v>
      </c>
      <c r="C411" t="s">
        <v>381</v>
      </c>
      <c r="D411" t="s">
        <v>569</v>
      </c>
      <c r="E411" s="31" t="s">
        <v>33</v>
      </c>
      <c r="F411" t="str">
        <f>VLOOKUP(CCC[[#This Row],[NOME]],'CADASTRO'!A:K,5,0)</f>
        <v>COORDENADOR PRODUCAO</v>
      </c>
      <c r="G411" s="41">
        <v>45063</v>
      </c>
      <c r="H411" s="38">
        <v>365</v>
      </c>
      <c r="I4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IF(G760="01/01/1900",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CCC[[#This Row],[TREINADO EM]]+CCC[[#This Row],[VALIDADE]]</f>
        <v>45428</v>
      </c>
      <c r="K411">
        <v>1</v>
      </c>
      <c r="L411" t="s">
        <v>5</v>
      </c>
      <c r="M411" t="str">
        <f>VLOOKUP(CCC[[#This Row],[NOME]],'CADASTRO'!A:K,6,0)</f>
        <v>ATIVO</v>
      </c>
    </row>
    <row r="412" spans="1:14">
      <c r="A412" t="s">
        <v>516</v>
      </c>
      <c r="B412" t="s">
        <v>517</v>
      </c>
      <c r="C412" t="s">
        <v>76</v>
      </c>
      <c r="D412" t="s">
        <v>569</v>
      </c>
      <c r="E412" t="s">
        <v>33</v>
      </c>
      <c r="F412" t="str">
        <f>VLOOKUP(CCC[[#This Row],[NOME]],'CADASTRO'!A:K,5,0)</f>
        <v>COORDENADOR PRODUCAO</v>
      </c>
      <c r="G412" s="41">
        <v>45278</v>
      </c>
      <c r="H412" s="38">
        <v>365</v>
      </c>
      <c r="I4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IF(G761="01/01/1900",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CCC[[#This Row],[TREINADO EM]]+CCC[[#This Row],[VALIDADE]]</f>
        <v>45643</v>
      </c>
      <c r="K412">
        <v>1</v>
      </c>
      <c r="L412" t="s">
        <v>5</v>
      </c>
      <c r="M412" t="str">
        <f>VLOOKUP(CCC[[#This Row],[NOME]],'CADASTRO'!A:K,6,0)</f>
        <v>ATIVO</v>
      </c>
    </row>
    <row r="413" spans="1:14">
      <c r="A413" t="s">
        <v>516</v>
      </c>
      <c r="B413" t="s">
        <v>517</v>
      </c>
      <c r="C413" t="s">
        <v>76</v>
      </c>
      <c r="D413" t="s">
        <v>569</v>
      </c>
      <c r="E413" t="s">
        <v>33</v>
      </c>
      <c r="F413" t="str">
        <f>VLOOKUP(CCC[[#This Row],[NOME]],'CADASTRO'!A:K,5,0)</f>
        <v>COORDENADOR PRODUCAO</v>
      </c>
      <c r="G413" s="41">
        <v>45645</v>
      </c>
      <c r="H413" s="38">
        <v>365</v>
      </c>
      <c r="I4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IF(G762="01/01/1900",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CCC[[#This Row],[TREINADO EM]]+CCC[[#This Row],[VALIDADE]]</f>
        <v>46010</v>
      </c>
      <c r="K413">
        <v>1</v>
      </c>
      <c r="L413" t="s">
        <v>5</v>
      </c>
      <c r="M413" t="str">
        <f>VLOOKUP(CCC[[#This Row],[NOME]],'CADASTRO'!A:K,6,0)</f>
        <v>ATIVO</v>
      </c>
    </row>
    <row r="414" spans="1:14">
      <c r="A414" t="s">
        <v>516</v>
      </c>
      <c r="B414" t="s">
        <v>517</v>
      </c>
      <c r="C414" t="s">
        <v>391</v>
      </c>
      <c r="D414" t="s">
        <v>569</v>
      </c>
      <c r="E414" t="s">
        <v>33</v>
      </c>
      <c r="F414" t="str">
        <f>VLOOKUP(CCC[[#This Row],[NOME]],'CADASTRO'!A:K,5,0)</f>
        <v>COORDENADOR PRODUCAO</v>
      </c>
      <c r="G414" s="41">
        <v>46213.6390972222</v>
      </c>
      <c r="H414" s="38">
        <v>183</v>
      </c>
      <c r="I4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IF(G763="01/01/1900", "SEM REGISTRO",
                        IF((G414+H414)&gt;TODAY(), "NO PRAZO", "VENCIDO"
                        )
                    )
                )
            )
        )
    ),"N.A.")</f>
        <v>NO PRAZO</v>
      </c>
      <c r="J414" s="14">
        <f>CCC[[#This Row],[TREINADO EM]]+CCC[[#This Row],[VALIDADE]]</f>
        <v>46396.6390972222</v>
      </c>
      <c r="K414">
        <v>1</v>
      </c>
      <c r="L414" t="s">
        <v>3</v>
      </c>
      <c r="M414" t="str">
        <f>VLOOKUP(CCC[[#This Row],[NOME]],'CADASTRO'!A:K,6,0)</f>
        <v>ATIVO</v>
      </c>
    </row>
    <row r="415" spans="1:14">
      <c r="A415" t="s">
        <v>516</v>
      </c>
      <c r="B415" t="s">
        <v>517</v>
      </c>
      <c r="C415" t="s">
        <v>76</v>
      </c>
      <c r="D415" t="s">
        <v>569</v>
      </c>
      <c r="E415" t="s">
        <v>413</v>
      </c>
      <c r="F415" t="str">
        <f>VLOOKUP(CCC[[#This Row],[NOME]],'CADASTRO'!A:K,5,0)</f>
        <v>ANALISTA PRODUCAO JR</v>
      </c>
      <c r="G415" s="41">
        <v>44249</v>
      </c>
      <c r="H415" s="38">
        <v>365</v>
      </c>
      <c r="I4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IF(G764="01/01/1900",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CCC[[#This Row],[TREINADO EM]]+CCC[[#This Row],[VALIDADE]]</f>
        <v>44614</v>
      </c>
      <c r="K415">
        <v>1</v>
      </c>
      <c r="L415" t="s">
        <v>5</v>
      </c>
      <c r="M415" t="str">
        <f>VLOOKUP(CCC[[#This Row],[NOME]],'CADASTRO'!A:K,6,0)</f>
        <v>ATIVO</v>
      </c>
    </row>
    <row r="416" spans="1:14">
      <c r="A416" t="s">
        <v>516</v>
      </c>
      <c r="B416" t="s">
        <v>517</v>
      </c>
      <c r="C416" t="s">
        <v>381</v>
      </c>
      <c r="D416" t="s">
        <v>569</v>
      </c>
      <c r="E416" t="s">
        <v>413</v>
      </c>
      <c r="F416" t="str">
        <f>VLOOKUP(CCC[[#This Row],[NOME]],'CADASTRO'!A:K,5,0)</f>
        <v>ANALISTA PRODUCAO JR</v>
      </c>
      <c r="G416" s="41">
        <v>45091</v>
      </c>
      <c r="H416" s="38">
        <v>365</v>
      </c>
      <c r="I4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IF(G765="01/01/1900",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CCC[[#This Row],[TREINADO EM]]+CCC[[#This Row],[VALIDADE]]</f>
        <v>45456</v>
      </c>
      <c r="K416">
        <v>1</v>
      </c>
      <c r="L416" t="s">
        <v>5</v>
      </c>
      <c r="M416" t="str">
        <f>VLOOKUP(CCC[[#This Row],[NOME]],'CADASTRO'!A:K,6,0)</f>
        <v>ATIVO</v>
      </c>
    </row>
    <row r="417" spans="1:14">
      <c r="A417" t="s">
        <v>516</v>
      </c>
      <c r="B417" t="s">
        <v>517</v>
      </c>
      <c r="C417" t="s">
        <v>76</v>
      </c>
      <c r="D417" t="s">
        <v>569</v>
      </c>
      <c r="E417" t="s">
        <v>413</v>
      </c>
      <c r="F417" t="str">
        <f>VLOOKUP(CCC[[#This Row],[NOME]],'CADASTRO'!A:K,5,0)</f>
        <v>ANALISTA PRODUCAO JR</v>
      </c>
      <c r="G417" s="41">
        <v>45278</v>
      </c>
      <c r="H417" s="38">
        <v>365</v>
      </c>
      <c r="I4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IF(G766="01/01/1900",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CCC[[#This Row],[TREINADO EM]]+CCC[[#This Row],[VALIDADE]]</f>
        <v>45643</v>
      </c>
      <c r="K417">
        <v>1</v>
      </c>
      <c r="L417" t="s">
        <v>5</v>
      </c>
      <c r="M417" t="str">
        <f>VLOOKUP(CCC[[#This Row],[NOME]],'CADASTRO'!A:K,6,0)</f>
        <v>ATIVO</v>
      </c>
    </row>
    <row r="418" spans="1:14">
      <c r="A418" t="s">
        <v>516</v>
      </c>
      <c r="B418" t="s">
        <v>517</v>
      </c>
      <c r="C418" t="s">
        <v>76</v>
      </c>
      <c r="D418" t="s">
        <v>569</v>
      </c>
      <c r="E418" t="s">
        <v>413</v>
      </c>
      <c r="F418" t="str">
        <f>VLOOKUP(CCC[[#This Row],[NOME]],'CADASTRO'!A:K,5,0)</f>
        <v>ANALISTA PRODUCAO JR</v>
      </c>
      <c r="G418" s="41">
        <v>45645</v>
      </c>
      <c r="H418" s="38">
        <v>365</v>
      </c>
      <c r="I4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IF(G767="01/01/1900",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CCC[[#This Row],[TREINADO EM]]+CCC[[#This Row],[VALIDADE]]</f>
        <v>46010</v>
      </c>
      <c r="K418">
        <v>1</v>
      </c>
      <c r="L418" t="s">
        <v>5</v>
      </c>
      <c r="M418" t="str">
        <f>VLOOKUP(CCC[[#This Row],[NOME]],'CADASTRO'!A:K,6,0)</f>
        <v>ATIVO</v>
      </c>
    </row>
    <row r="419" spans="1:14">
      <c r="A419" t="s">
        <v>516</v>
      </c>
      <c r="B419" t="s">
        <v>517</v>
      </c>
      <c r="C419" t="s">
        <v>391</v>
      </c>
      <c r="D419" t="s">
        <v>569</v>
      </c>
      <c r="E419" t="s">
        <v>413</v>
      </c>
      <c r="F419" t="str">
        <f>VLOOKUP(CCC[[#This Row],[NOME]],'CADASTRO'!A:K,5,0)</f>
        <v>ANALISTA PRODUCAO JR</v>
      </c>
      <c r="G419" s="41">
        <v>46006</v>
      </c>
      <c r="H419" s="38">
        <v>365</v>
      </c>
      <c r="I4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IF(G768="01/01/1900", "SEM REGISTRO",
                        IF((G419+H419)&gt;TODAY(), "NO PRAZO", "VENCIDO"
                        )
                    )
                )
            )
        )
    ),"N.A.")</f>
        <v>NO PRAZO</v>
      </c>
      <c r="J419" s="14">
        <f>CCC[[#This Row],[TREINADO EM]]+CCC[[#This Row],[VALIDADE]]</f>
        <v>46371</v>
      </c>
      <c r="K419">
        <v>1</v>
      </c>
      <c r="L419" t="s">
        <v>3</v>
      </c>
      <c r="M419" t="str">
        <f>VLOOKUP(CCC[[#This Row],[NOME]],'CADASTRO'!A:K,6,0)</f>
        <v>ATIVO</v>
      </c>
      <c r="N419" s="63" t="s">
        <v>575</v>
      </c>
    </row>
    <row r="420" spans="1:14">
      <c r="A420" t="s">
        <v>516</v>
      </c>
      <c r="B420" t="s">
        <v>517</v>
      </c>
      <c r="C420" t="s">
        <v>381</v>
      </c>
      <c r="D420" t="s">
        <v>569</v>
      </c>
      <c r="E420" t="s">
        <v>480</v>
      </c>
      <c r="F420" t="str">
        <f>VLOOKUP(CCC[[#This Row],[NOME]],'CADASTRO'!A:K,5,0)</f>
        <v>ANALISTA PROJETOS PL</v>
      </c>
      <c r="G420" s="41">
        <v>44972</v>
      </c>
      <c r="H420" s="38">
        <v>365</v>
      </c>
      <c r="I4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IF(G769="01/01/1900",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CCC[[#This Row],[TREINADO EM]]+CCC[[#This Row],[VALIDADE]]</f>
        <v>45337</v>
      </c>
      <c r="K420">
        <v>1</v>
      </c>
      <c r="L420" t="s">
        <v>5</v>
      </c>
      <c r="M420" t="str">
        <f>VLOOKUP(CCC[[#This Row],[NOME]],'CADASTRO'!A:K,6,0)</f>
        <v>TRANSFERIDO</v>
      </c>
    </row>
    <row r="421" spans="1:14">
      <c r="A421" t="s">
        <v>516</v>
      </c>
      <c r="B421" t="s">
        <v>517</v>
      </c>
      <c r="C421" t="s">
        <v>102</v>
      </c>
      <c r="D421" t="s">
        <v>569</v>
      </c>
      <c r="E421" t="s">
        <v>480</v>
      </c>
      <c r="F421" t="str">
        <f>VLOOKUP(CCC[[#This Row],[NOME]],'CADASTRO'!A:K,5,0)</f>
        <v>ANALISTA PROJETOS PL</v>
      </c>
      <c r="G421" s="41">
        <v>45371</v>
      </c>
      <c r="H421" s="38">
        <v>365</v>
      </c>
      <c r="I4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IF(G770="01/01/1900",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CCC[[#This Row],[TREINADO EM]]+CCC[[#This Row],[VALIDADE]]</f>
        <v>45736</v>
      </c>
      <c r="K421">
        <v>1</v>
      </c>
      <c r="L421" t="s">
        <v>3</v>
      </c>
      <c r="M421" t="str">
        <f>VLOOKUP(CCC[[#This Row],[NOME]],'CADASTRO'!A:K,6,0)</f>
        <v>TRANSFERIDO</v>
      </c>
    </row>
    <row r="422" spans="1:14">
      <c r="A422" t="s">
        <v>516</v>
      </c>
      <c r="B422" t="s">
        <v>517</v>
      </c>
      <c r="C422" t="s">
        <v>102</v>
      </c>
      <c r="D422" t="s">
        <v>569</v>
      </c>
      <c r="E422" t="s">
        <v>132</v>
      </c>
      <c r="F422" t="str">
        <f>VLOOKUP(CCC[[#This Row],[NOME]],'CADASTRO'!A:K,5,0)</f>
        <v>ANALISTA CONTROLE QUALIDADE JR</v>
      </c>
      <c r="G422" s="41">
        <v>45546</v>
      </c>
      <c r="H422" s="38">
        <v>365</v>
      </c>
      <c r="I4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IF(G771="01/01/1900",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CCC[[#This Row],[TREINADO EM]]+CCC[[#This Row],[VALIDADE]]</f>
        <v>45911</v>
      </c>
      <c r="K422">
        <v>1</v>
      </c>
      <c r="L422" t="s">
        <v>5</v>
      </c>
      <c r="M422" t="str">
        <f>VLOOKUP(CCC[[#This Row],[NOME]],'CADASTRO'!A:K,6,0)</f>
        <v>DESLIGADO</v>
      </c>
    </row>
    <row r="423" spans="1:14">
      <c r="A423" t="s">
        <v>516</v>
      </c>
      <c r="B423" t="s">
        <v>517</v>
      </c>
      <c r="C423" t="s">
        <v>391</v>
      </c>
      <c r="D423" t="s">
        <v>569</v>
      </c>
      <c r="E423" t="s">
        <v>132</v>
      </c>
      <c r="F423" t="str">
        <f>VLOOKUP(CCC[[#This Row],[NOME]],'CADASTRO'!A:K,5,0)</f>
        <v>ANALISTA CONTROLE QUALIDADE JR</v>
      </c>
      <c r="G423" s="41">
        <v>45943</v>
      </c>
      <c r="H423" s="38">
        <v>365</v>
      </c>
      <c r="I4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IF(G772="01/01/1900",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CCC[[#This Row],[TREINADO EM]]+CCC[[#This Row],[VALIDADE]]</f>
        <v>46308</v>
      </c>
      <c r="K423">
        <v>1</v>
      </c>
      <c r="L423" t="s">
        <v>3</v>
      </c>
      <c r="M423" t="str">
        <f>VLOOKUP(CCC[[#This Row],[NOME]],'CADASTRO'!A:K,6,0)</f>
        <v>DESLIGADO</v>
      </c>
      <c r="N423" s="69"/>
    </row>
    <row r="424" spans="1:14">
      <c r="A424" t="s">
        <v>516</v>
      </c>
      <c r="B424" t="s">
        <v>517</v>
      </c>
      <c r="C424" t="s">
        <v>391</v>
      </c>
      <c r="D424" t="s">
        <v>569</v>
      </c>
      <c r="E424" t="s">
        <v>415</v>
      </c>
      <c r="F424" t="str">
        <f>VLOOKUP(CCC[[#This Row],[NOME]],'CADASTRO'!A:K,5,0)</f>
        <v>ESTAGIARIO</v>
      </c>
      <c r="G424" s="41">
        <v>46091</v>
      </c>
      <c r="H424" s="38">
        <v>365</v>
      </c>
      <c r="I4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IF(G773="01/01/1900", "SEM REGISTRO",
                        IF((G424+H424)&gt;TODAY(), "NO PRAZO", "VENCIDO"
                        )
                    )
                )
            )
        )
    ),"N.A.")</f>
        <v>NO PRAZO</v>
      </c>
      <c r="J424" s="14">
        <f>CCC[[#This Row],[TREINADO EM]]+CCC[[#This Row],[VALIDADE]]</f>
        <v>46456</v>
      </c>
      <c r="K424">
        <v>0.5</v>
      </c>
      <c r="L424" t="s">
        <v>3</v>
      </c>
      <c r="M424" t="str">
        <f>VLOOKUP(CCC[[#This Row],[NOME]],'CADASTRO'!A:K,6,0)</f>
        <v>ATIVO</v>
      </c>
      <c r="N424" s="63" t="s">
        <v>576</v>
      </c>
    </row>
    <row r="425" spans="1:14">
      <c r="A425" t="s">
        <v>516</v>
      </c>
      <c r="B425" t="s">
        <v>517</v>
      </c>
      <c r="C425" t="s">
        <v>76</v>
      </c>
      <c r="D425" t="s">
        <v>569</v>
      </c>
      <c r="E425" t="s">
        <v>416</v>
      </c>
      <c r="F425" t="str">
        <f>VLOOKUP(CCC[[#This Row],[NOME]],'CADASTRO'!A:K,5,0)</f>
        <v>ENCARREGADO EXPEDICAO</v>
      </c>
      <c r="G425" s="41">
        <v>44249</v>
      </c>
      <c r="H425" s="38">
        <v>365</v>
      </c>
      <c r="I4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IF(G774="01/01/1900",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CCC[[#This Row],[TREINADO EM]]+CCC[[#This Row],[VALIDADE]]</f>
        <v>44614</v>
      </c>
      <c r="K425">
        <v>1</v>
      </c>
      <c r="L425" t="s">
        <v>5</v>
      </c>
      <c r="M425" t="str">
        <f>VLOOKUP(CCC[[#This Row],[NOME]],'CADASTRO'!A:K,6,0)</f>
        <v>ATIVO</v>
      </c>
    </row>
    <row r="426" spans="1:14">
      <c r="A426" t="s">
        <v>516</v>
      </c>
      <c r="B426" t="s">
        <v>517</v>
      </c>
      <c r="C426" t="s">
        <v>381</v>
      </c>
      <c r="D426" t="s">
        <v>569</v>
      </c>
      <c r="E426" t="s">
        <v>416</v>
      </c>
      <c r="F426" t="str">
        <f>VLOOKUP(CCC[[#This Row],[NOME]],'CADASTRO'!A:K,5,0)</f>
        <v>ENCARREGADO EXPEDICAO</v>
      </c>
      <c r="G426" s="41">
        <v>44928</v>
      </c>
      <c r="H426" s="38">
        <v>365</v>
      </c>
      <c r="I4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IF(G775="01/01/1900",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CCC[[#This Row],[TREINADO EM]]+CCC[[#This Row],[VALIDADE]]</f>
        <v>45293</v>
      </c>
      <c r="K426">
        <v>1</v>
      </c>
      <c r="L426" t="s">
        <v>5</v>
      </c>
      <c r="M426" t="str">
        <f>VLOOKUP(CCC[[#This Row],[NOME]],'CADASTRO'!A:K,6,0)</f>
        <v>ATIVO</v>
      </c>
    </row>
    <row r="427" spans="1:14">
      <c r="A427" t="s">
        <v>516</v>
      </c>
      <c r="B427" t="s">
        <v>517</v>
      </c>
      <c r="C427" t="s">
        <v>76</v>
      </c>
      <c r="D427" t="s">
        <v>569</v>
      </c>
      <c r="E427" t="s">
        <v>416</v>
      </c>
      <c r="F427" t="str">
        <f>VLOOKUP(CCC[[#This Row],[NOME]],'CADASTRO'!A:K,5,0)</f>
        <v>ENCARREGADO EXPEDICAO</v>
      </c>
      <c r="G427" s="41">
        <v>45278</v>
      </c>
      <c r="H427" s="38">
        <v>365</v>
      </c>
      <c r="I4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IF(G776="01/01/1900",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CCC[[#This Row],[TREINADO EM]]+CCC[[#This Row],[VALIDADE]]</f>
        <v>45643</v>
      </c>
      <c r="K427">
        <v>1</v>
      </c>
      <c r="L427" t="s">
        <v>5</v>
      </c>
      <c r="M427" t="str">
        <f>VLOOKUP(CCC[[#This Row],[NOME]],'CADASTRO'!A:K,6,0)</f>
        <v>ATIVO</v>
      </c>
    </row>
    <row r="428" spans="1:14">
      <c r="A428" t="s">
        <v>516</v>
      </c>
      <c r="B428" t="s">
        <v>517</v>
      </c>
      <c r="C428" t="s">
        <v>391</v>
      </c>
      <c r="D428" t="s">
        <v>569</v>
      </c>
      <c r="E428" s="52" t="s">
        <v>416</v>
      </c>
      <c r="F428" t="str">
        <f>VLOOKUP(CCC[[#This Row],[NOME]],'CADASTRO'!A:K,5,0)</f>
        <v>ENCARREGADO EXPEDICAO</v>
      </c>
      <c r="G428" s="41">
        <v>45880</v>
      </c>
      <c r="H428" s="38">
        <v>365</v>
      </c>
      <c r="I4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IF(G777="01/01/1900",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CCC[[#This Row],[TREINADO EM]]+CCC[[#This Row],[VALIDADE]]</f>
        <v>46245</v>
      </c>
      <c r="K428">
        <v>1</v>
      </c>
      <c r="L428" t="s">
        <v>5</v>
      </c>
      <c r="M428" t="str">
        <f>VLOOKUP(CCC[[#This Row],[NOME]],'CADASTRO'!A:K,6,0)</f>
        <v>ATIVO</v>
      </c>
    </row>
    <row r="429" spans="1:14">
      <c r="A429" t="s">
        <v>516</v>
      </c>
      <c r="B429" t="s">
        <v>517</v>
      </c>
      <c r="C429" t="s">
        <v>391</v>
      </c>
      <c r="D429" t="s">
        <v>569</v>
      </c>
      <c r="E429" t="s">
        <v>416</v>
      </c>
      <c r="F429" t="str">
        <f>VLOOKUP(CCC[[#This Row],[NOME]],'CADASTRO'!A:K,5,0)</f>
        <v>ENCARREGADO EXPEDICAO</v>
      </c>
      <c r="G429" s="41">
        <v>46289</v>
      </c>
      <c r="H429" s="38">
        <v>365</v>
      </c>
      <c r="I4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IF(G778="01/01/1900", "SEM REGISTRO",
                        IF((G429+H429)&gt;TODAY(), "NO PRAZO", "VENCIDO"
                        )
                    )
                )
            )
        )
    ),"N.A.")</f>
        <v>NO PRAZO</v>
      </c>
      <c r="J429" s="14">
        <f>CCC[[#This Row],[TREINADO EM]]+CCC[[#This Row],[VALIDADE]]</f>
        <v>46654</v>
      </c>
      <c r="K429">
        <v>1</v>
      </c>
      <c r="L429" t="s">
        <v>3</v>
      </c>
      <c r="M429" t="str">
        <f>VLOOKUP(CCC[[#This Row],[NOME]],'CADASTRO'!A:K,6,0)</f>
        <v>ATIVO</v>
      </c>
    </row>
    <row r="430" spans="1:14">
      <c r="A430" t="s">
        <v>516</v>
      </c>
      <c r="B430" t="s">
        <v>517</v>
      </c>
      <c r="C430" t="s">
        <v>391</v>
      </c>
      <c r="D430" t="s">
        <v>569</v>
      </c>
      <c r="E430" t="s">
        <v>418</v>
      </c>
      <c r="F430" t="str">
        <f>VLOOKUP(CCC[[#This Row],[NOME]],'CADASTRO'!A:K,5,0)</f>
        <v>AUXILIAR INDUSTRIAL</v>
      </c>
      <c r="G430" s="41">
        <v>45923</v>
      </c>
      <c r="H430" s="38">
        <v>365</v>
      </c>
      <c r="I4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IF(G779="01/01/1900",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CCC[[#This Row],[TREINADO EM]]+CCC[[#This Row],[VALIDADE]]</f>
        <v>46288</v>
      </c>
      <c r="K430">
        <v>1</v>
      </c>
      <c r="L430" t="s">
        <v>5</v>
      </c>
      <c r="M430" t="str">
        <f>VLOOKUP(CCC[[#This Row],[NOME]],'CADASTRO'!A:K,6,0)</f>
        <v>ATIVO</v>
      </c>
      <c r="N430" s="69"/>
    </row>
    <row r="431" spans="1:14">
      <c r="A431" t="s">
        <v>516</v>
      </c>
      <c r="B431" t="s">
        <v>517</v>
      </c>
      <c r="C431" t="s">
        <v>391</v>
      </c>
      <c r="D431" t="s">
        <v>569</v>
      </c>
      <c r="E431" t="s">
        <v>418</v>
      </c>
      <c r="F431" t="str">
        <f>VLOOKUP(CCC[[#This Row],[NOME]],'CADASTRO'!A:K,5,0)</f>
        <v>AUXILIAR INDUSTRIAL</v>
      </c>
      <c r="G431" s="41">
        <v>46293</v>
      </c>
      <c r="H431" s="38">
        <v>365</v>
      </c>
      <c r="I4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IF(G780="01/01/1900", "SEM REGISTRO",
                        IF((G431+H431)&gt;TODAY(), "NO PRAZO", "VENCIDO"
                        )
                    )
                )
            )
        )
    ),"N.A.")</f>
        <v>NO PRAZO</v>
      </c>
      <c r="J431" s="14">
        <f>CCC[[#This Row],[TREINADO EM]]+CCC[[#This Row],[VALIDADE]]</f>
        <v>46658</v>
      </c>
      <c r="K431">
        <v>1</v>
      </c>
      <c r="L431" t="s">
        <v>3</v>
      </c>
      <c r="M431" t="str">
        <f>VLOOKUP(CCC[[#This Row],[NOME]],'CADASTRO'!A:K,6,0)</f>
        <v>ATIVO</v>
      </c>
    </row>
    <row r="432" spans="1:14">
      <c r="A432" t="s">
        <v>516</v>
      </c>
      <c r="B432" t="s">
        <v>517</v>
      </c>
      <c r="C432" t="s">
        <v>381</v>
      </c>
      <c r="D432" t="s">
        <v>569</v>
      </c>
      <c r="E432" s="88" t="s">
        <v>131</v>
      </c>
      <c r="F432" t="str">
        <f>VLOOKUP(CCC[[#This Row],[NOME]],'CADASTRO'!A:K,5,0)</f>
        <v>AUXILIAR INDUSTRIAL</v>
      </c>
      <c r="G432" s="48">
        <v>45845</v>
      </c>
      <c r="H432" s="38">
        <v>365</v>
      </c>
      <c r="I4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IF(G781="01/01/1900",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CCC[[#This Row],[TREINADO EM]]+CCC[[#This Row],[VALIDADE]]</f>
        <v>46210</v>
      </c>
      <c r="K432">
        <v>1</v>
      </c>
      <c r="L432" t="s">
        <v>3</v>
      </c>
      <c r="M432" t="str">
        <f>VLOOKUP(CCC[[#This Row],[NOME]],'CADASTRO'!A:K,6,0)</f>
        <v>DESLIGADO</v>
      </c>
    </row>
    <row r="433" spans="1:14">
      <c r="A433" t="s">
        <v>516</v>
      </c>
      <c r="B433" t="s">
        <v>517</v>
      </c>
      <c r="C433" t="s">
        <v>76</v>
      </c>
      <c r="D433" t="s">
        <v>569</v>
      </c>
      <c r="E433" t="s">
        <v>128</v>
      </c>
      <c r="F433" t="str">
        <f>VLOOKUP(CCC[[#This Row],[NOME]],'CADASTRO'!A:K,5,0)</f>
        <v>ASSISTENTE ADMINISTRATIVO</v>
      </c>
      <c r="G433" s="41">
        <v>44250</v>
      </c>
      <c r="H433" s="38">
        <v>365</v>
      </c>
      <c r="I4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IF(G782="01/01/1900",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CCC[[#This Row],[TREINADO EM]]+CCC[[#This Row],[VALIDADE]]</f>
        <v>44615</v>
      </c>
      <c r="K433">
        <v>1</v>
      </c>
      <c r="L433" t="s">
        <v>3</v>
      </c>
      <c r="M433" t="str">
        <f>VLOOKUP(CCC[[#This Row],[NOME]],'CADASTRO'!A:K,6,0)</f>
        <v>DESLIGADO</v>
      </c>
    </row>
    <row r="434" spans="1:14">
      <c r="A434" t="s">
        <v>516</v>
      </c>
      <c r="B434" t="s">
        <v>517</v>
      </c>
      <c r="C434" t="s">
        <v>76</v>
      </c>
      <c r="D434" t="s">
        <v>569</v>
      </c>
      <c r="E434" t="s">
        <v>419</v>
      </c>
      <c r="F434" t="str">
        <f>VLOOKUP(CCC[[#This Row],[NOME]],'CADASTRO'!A:K,5,0)</f>
        <v>OPERADOR INDUSTRIAL II</v>
      </c>
      <c r="G434" s="41">
        <v>44250</v>
      </c>
      <c r="H434" s="38">
        <v>365</v>
      </c>
      <c r="I4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IF(G783="01/01/1900",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CCC[[#This Row],[TREINADO EM]]+CCC[[#This Row],[VALIDADE]]</f>
        <v>44615</v>
      </c>
      <c r="K434">
        <v>1</v>
      </c>
      <c r="L434" t="s">
        <v>5</v>
      </c>
      <c r="M434" t="str">
        <f>VLOOKUP(CCC[[#This Row],[NOME]],'CADASTRO'!A:K,6,0)</f>
        <v>ATIVO</v>
      </c>
    </row>
    <row r="435" spans="1:14">
      <c r="A435" t="s">
        <v>516</v>
      </c>
      <c r="B435" t="s">
        <v>517</v>
      </c>
      <c r="C435" t="s">
        <v>381</v>
      </c>
      <c r="D435" t="s">
        <v>569</v>
      </c>
      <c r="E435" t="s">
        <v>419</v>
      </c>
      <c r="F435" t="str">
        <f>VLOOKUP(CCC[[#This Row],[NOME]],'CADASTRO'!A:K,5,0)</f>
        <v>OPERADOR INDUSTRIAL II</v>
      </c>
      <c r="G435" s="41">
        <v>44928</v>
      </c>
      <c r="H435" s="38">
        <v>365</v>
      </c>
      <c r="I4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IF(G784="01/01/1900",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CCC[[#This Row],[TREINADO EM]]+CCC[[#This Row],[VALIDADE]]</f>
        <v>45293</v>
      </c>
      <c r="K435">
        <v>1</v>
      </c>
      <c r="L435" t="s">
        <v>5</v>
      </c>
      <c r="M435" t="str">
        <f>VLOOKUP(CCC[[#This Row],[NOME]],'CADASTRO'!A:K,6,0)</f>
        <v>ATIVO</v>
      </c>
    </row>
    <row r="436" spans="1:14">
      <c r="A436" t="s">
        <v>516</v>
      </c>
      <c r="B436" t="s">
        <v>517</v>
      </c>
      <c r="C436" t="s">
        <v>391</v>
      </c>
      <c r="D436" t="s">
        <v>569</v>
      </c>
      <c r="E436" t="s">
        <v>419</v>
      </c>
      <c r="F436" t="str">
        <f>VLOOKUP(CCC[[#This Row],[NOME]],'CADASTRO'!A:K,5,0)</f>
        <v>OPERADOR INDUSTRIAL II</v>
      </c>
      <c r="G436" s="41">
        <v>45873</v>
      </c>
      <c r="H436" s="38">
        <v>365</v>
      </c>
      <c r="I4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IF(G785="01/01/1900",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CCC[[#This Row],[TREINADO EM]]+CCC[[#This Row],[VALIDADE]]</f>
        <v>46238</v>
      </c>
      <c r="K436">
        <v>1</v>
      </c>
      <c r="L436" t="s">
        <v>5</v>
      </c>
      <c r="M436" t="str">
        <f>VLOOKUP(CCC[[#This Row],[NOME]],'CADASTRO'!A:K,6,0)</f>
        <v>ATIVO</v>
      </c>
    </row>
    <row r="437" spans="1:14">
      <c r="A437" t="s">
        <v>516</v>
      </c>
      <c r="B437" t="s">
        <v>517</v>
      </c>
      <c r="C437" t="s">
        <v>391</v>
      </c>
      <c r="D437" t="s">
        <v>569</v>
      </c>
      <c r="E437" t="s">
        <v>419</v>
      </c>
      <c r="F437" t="str">
        <f>VLOOKUP(CCC[[#This Row],[NOME]],'CADASTRO'!A:K,5,0)</f>
        <v>OPERADOR INDUSTRIAL II</v>
      </c>
      <c r="G437" s="41">
        <v>46256.455578703702</v>
      </c>
      <c r="H437" s="38">
        <v>365</v>
      </c>
      <c r="I4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IF(G786="01/01/1900", "SEM REGISTRO",
                        IF((G437+H437)&gt;TODAY(), "NO PRAZO", "VENCIDO"
                        )
                    )
                )
            )
        )
    ),"N.A.")</f>
        <v>NO PRAZO</v>
      </c>
      <c r="J437" s="14">
        <f>CCC[[#This Row],[TREINADO EM]]+CCC[[#This Row],[VALIDADE]]</f>
        <v>46621.455578703702</v>
      </c>
      <c r="K437">
        <v>1</v>
      </c>
      <c r="L437" t="s">
        <v>3</v>
      </c>
      <c r="M437" t="str">
        <f>VLOOKUP(CCC[[#This Row],[NOME]],'CADASTRO'!A:K,6,0)</f>
        <v>ATIVO</v>
      </c>
      <c r="N437" s="63"/>
    </row>
    <row r="438" spans="1:14">
      <c r="A438" t="s">
        <v>516</v>
      </c>
      <c r="B438" t="s">
        <v>517</v>
      </c>
      <c r="C438" t="s">
        <v>391</v>
      </c>
      <c r="D438" t="s">
        <v>569</v>
      </c>
      <c r="E438" t="s">
        <v>420</v>
      </c>
      <c r="F438" t="str">
        <f>VLOOKUP(CCC[[#This Row],[NOME]],'CADASTRO'!A:K,5,0)</f>
        <v>Almoxarife de Manutencao</v>
      </c>
      <c r="G438" s="41">
        <v>45950</v>
      </c>
      <c r="H438" s="38">
        <v>365</v>
      </c>
      <c r="I4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IF(G787="01/01/1900", "SEM REGISTRO",
                        IF((G438+H438)&gt;TODAY(), "NO PRAZO", "VENCIDO"
                        )
                    )
                )
            )
        )
    ),"N.A.")</f>
        <v>VENCIDO</v>
      </c>
      <c r="J438" s="14">
        <f>CCC[[#This Row],[TREINADO EM]]+CCC[[#This Row],[VALIDADE]]</f>
        <v>46315</v>
      </c>
      <c r="K438">
        <v>1</v>
      </c>
      <c r="L438" t="s">
        <v>3</v>
      </c>
      <c r="M438" t="str">
        <f>VLOOKUP(CCC[[#This Row],[NOME]],'CADASTRO'!A:K,6,0)</f>
        <v>ATIVO</v>
      </c>
      <c r="N438" s="69"/>
    </row>
    <row r="439" spans="1:14">
      <c r="A439" t="s">
        <v>516</v>
      </c>
      <c r="B439" t="s">
        <v>517</v>
      </c>
      <c r="C439" t="s">
        <v>381</v>
      </c>
      <c r="D439" t="s">
        <v>569</v>
      </c>
      <c r="E439" t="s">
        <v>126</v>
      </c>
      <c r="F439" t="str">
        <f>VLOOKUP(CCC[[#This Row],[NOME]],'CADASTRO'!A:K,5,0)</f>
        <v>ESTAGIARIO</v>
      </c>
      <c r="G439" s="41">
        <v>45824</v>
      </c>
      <c r="H439" s="38">
        <v>365</v>
      </c>
      <c r="I4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IF(G788="01/01/1900",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CCC[[#This Row],[TREINADO EM]]+CCC[[#This Row],[VALIDADE]]</f>
        <v>46189</v>
      </c>
      <c r="K439">
        <v>1</v>
      </c>
      <c r="L439" t="s">
        <v>3</v>
      </c>
      <c r="M439" t="str">
        <f>VLOOKUP(CCC[[#This Row],[NOME]],'CADASTRO'!A:K,6,0)</f>
        <v>DESLIGADO</v>
      </c>
    </row>
    <row r="440" spans="1:14">
      <c r="A440" t="s">
        <v>516</v>
      </c>
      <c r="B440" t="s">
        <v>517</v>
      </c>
      <c r="C440" t="s">
        <v>391</v>
      </c>
      <c r="D440" t="s">
        <v>569</v>
      </c>
      <c r="E440" t="s">
        <v>423</v>
      </c>
      <c r="F440" t="str">
        <f>VLOOKUP(CCC[[#This Row],[NOME]],'CADASTRO'!A:K,5,0)</f>
        <v>AUXILIAR INDUSTRIAL</v>
      </c>
      <c r="G440" s="41">
        <v>45999</v>
      </c>
      <c r="H440" s="38">
        <v>365</v>
      </c>
      <c r="I4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IF(G789="01/01/1900",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CCC[[#This Row],[TREINADO EM]]+CCC[[#This Row],[VALIDADE]]</f>
        <v>46364</v>
      </c>
      <c r="K440">
        <v>1</v>
      </c>
      <c r="L440" t="s">
        <v>5</v>
      </c>
      <c r="M440" t="str">
        <f>VLOOKUP(CCC[[#This Row],[NOME]],'CADASTRO'!A:K,6,0)</f>
        <v>ATIVO</v>
      </c>
      <c r="N440" s="69"/>
    </row>
    <row r="441" spans="1:14">
      <c r="A441" t="s">
        <v>516</v>
      </c>
      <c r="B441" t="s">
        <v>517</v>
      </c>
      <c r="C441" t="s">
        <v>391</v>
      </c>
      <c r="D441" t="s">
        <v>569</v>
      </c>
      <c r="E441" t="s">
        <v>423</v>
      </c>
      <c r="F441" t="str">
        <f>VLOOKUP(CCC[[#This Row],[NOME]],'CADASTRO'!A:K,5,0)</f>
        <v>AUXILIAR INDUSTRIAL</v>
      </c>
      <c r="G441" s="41">
        <v>46076</v>
      </c>
      <c r="H441" s="38">
        <v>365</v>
      </c>
      <c r="I4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IF(G790="01/01/1900",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CCC[[#This Row],[TREINADO EM]]+CCC[[#This Row],[VALIDADE]]</f>
        <v>46441</v>
      </c>
      <c r="K441">
        <v>1</v>
      </c>
      <c r="L441" t="s">
        <v>3</v>
      </c>
      <c r="M441" t="str">
        <f>VLOOKUP(CCC[[#This Row],[NOME]],'CADASTRO'!A:K,6,0)</f>
        <v>ATIVO</v>
      </c>
      <c r="N441" s="63" t="s">
        <v>573</v>
      </c>
    </row>
    <row r="442" spans="1:14">
      <c r="A442" t="s">
        <v>516</v>
      </c>
      <c r="B442" t="s">
        <v>517</v>
      </c>
      <c r="C442" t="s">
        <v>381</v>
      </c>
      <c r="D442" t="s">
        <v>569</v>
      </c>
      <c r="E442" s="1" t="s">
        <v>124</v>
      </c>
      <c r="F442" t="str">
        <f>VLOOKUP(CCC[[#This Row],[NOME]],'CADASTRO'!A:K,5,0)</f>
        <v>ANALISTA CONTROLE QUALIDADE JR</v>
      </c>
      <c r="G442" s="41">
        <v>45406</v>
      </c>
      <c r="H442" s="38">
        <v>365</v>
      </c>
      <c r="I4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IF(G791="01/01/1900",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CCC[[#This Row],[TREINADO EM]]+CCC[[#This Row],[VALIDADE]]</f>
        <v>45771</v>
      </c>
      <c r="K442">
        <v>1</v>
      </c>
      <c r="L442" t="s">
        <v>5</v>
      </c>
      <c r="M442" t="str">
        <f>VLOOKUP(CCC[[#This Row],[NOME]],'CADASTRO'!A:K,6,0)</f>
        <v>DESLIGADO</v>
      </c>
    </row>
    <row r="443" spans="1:14">
      <c r="A443" t="s">
        <v>516</v>
      </c>
      <c r="B443" t="s">
        <v>517</v>
      </c>
      <c r="C443" t="s">
        <v>76</v>
      </c>
      <c r="D443" t="s">
        <v>569</v>
      </c>
      <c r="E443" t="s">
        <v>124</v>
      </c>
      <c r="F443" t="str">
        <f>VLOOKUP(CCC[[#This Row],[NOME]],'CADASTRO'!A:K,5,0)</f>
        <v>ANALISTA CONTROLE QUALIDADE JR</v>
      </c>
      <c r="G443" s="41">
        <v>45645</v>
      </c>
      <c r="H443" s="38">
        <v>365</v>
      </c>
      <c r="I4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IF(G792="01/01/1900",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CCC[[#This Row],[TREINADO EM]]+CCC[[#This Row],[VALIDADE]]</f>
        <v>46010</v>
      </c>
      <c r="K443">
        <v>1</v>
      </c>
      <c r="L443" t="s">
        <v>3</v>
      </c>
      <c r="M443" t="str">
        <f>VLOOKUP(CCC[[#This Row],[NOME]],'CADASTRO'!A:K,6,0)</f>
        <v>DESLIGADO</v>
      </c>
    </row>
    <row r="444" spans="1:14">
      <c r="A444" t="s">
        <v>516</v>
      </c>
      <c r="B444" t="s">
        <v>517</v>
      </c>
      <c r="C444" t="s">
        <v>266</v>
      </c>
      <c r="D444" t="s">
        <v>569</v>
      </c>
      <c r="E444" t="s">
        <v>424</v>
      </c>
      <c r="F444" t="str">
        <f>VLOOKUP(CCC[[#This Row],[NOME]],'CADASTRO'!A:K,5,0)</f>
        <v>OPERADOR INDUSTRIAL III</v>
      </c>
      <c r="G444" s="41">
        <v>45301</v>
      </c>
      <c r="H444" s="38">
        <v>365</v>
      </c>
      <c r="I4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IF(G793="01/01/1900",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CCC[[#This Row],[TREINADO EM]]+CCC[[#This Row],[VALIDADE]]</f>
        <v>45666</v>
      </c>
      <c r="K444">
        <v>1</v>
      </c>
      <c r="L444" t="s">
        <v>5</v>
      </c>
      <c r="M444" t="str">
        <f>VLOOKUP(CCC[[#This Row],[NOME]],'CADASTRO'!A:K,6,0)</f>
        <v>ATIVO</v>
      </c>
    </row>
    <row r="445" spans="1:14">
      <c r="A445" t="s">
        <v>516</v>
      </c>
      <c r="B445" t="s">
        <v>517</v>
      </c>
      <c r="C445" t="s">
        <v>76</v>
      </c>
      <c r="D445" t="s">
        <v>569</v>
      </c>
      <c r="E445" t="s">
        <v>424</v>
      </c>
      <c r="F445" t="str">
        <f>VLOOKUP(CCC[[#This Row],[NOME]],'CADASTRO'!A:K,5,0)</f>
        <v>OPERADOR INDUSTRIAL III</v>
      </c>
      <c r="G445" s="41">
        <v>45645</v>
      </c>
      <c r="H445" s="38">
        <v>365</v>
      </c>
      <c r="I4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IF(G794="01/01/1900",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CCC[[#This Row],[TREINADO EM]]+CCC[[#This Row],[VALIDADE]]</f>
        <v>46010</v>
      </c>
      <c r="K445">
        <v>1</v>
      </c>
      <c r="L445" t="s">
        <v>5</v>
      </c>
      <c r="M445" t="str">
        <f>VLOOKUP(CCC[[#This Row],[NOME]],'CADASTRO'!A:K,6,0)</f>
        <v>ATIVO</v>
      </c>
    </row>
    <row r="446" spans="1:14">
      <c r="A446" t="s">
        <v>516</v>
      </c>
      <c r="B446" t="s">
        <v>517</v>
      </c>
      <c r="C446" t="s">
        <v>391</v>
      </c>
      <c r="D446" t="s">
        <v>569</v>
      </c>
      <c r="E446" t="s">
        <v>424</v>
      </c>
      <c r="F446" t="str">
        <f>VLOOKUP(CCC[[#This Row],[NOME]],'CADASTRO'!A:K,5,0)</f>
        <v>OPERADOR INDUSTRIAL III</v>
      </c>
      <c r="G446" s="41">
        <v>46076</v>
      </c>
      <c r="H446" s="38">
        <v>365</v>
      </c>
      <c r="I4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IF(G795="01/01/1900",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CCC[[#This Row],[TREINADO EM]]+CCC[[#This Row],[VALIDADE]]</f>
        <v>46441</v>
      </c>
      <c r="K446">
        <v>1</v>
      </c>
      <c r="L446" t="s">
        <v>5</v>
      </c>
      <c r="M446" t="str">
        <f>VLOOKUP(CCC[[#This Row],[NOME]],'CADASTRO'!A:K,6,0)</f>
        <v>ATIVO</v>
      </c>
      <c r="N446" s="63" t="s">
        <v>573</v>
      </c>
    </row>
    <row r="447" spans="1:14">
      <c r="A447" t="s">
        <v>516</v>
      </c>
      <c r="B447" t="s">
        <v>517</v>
      </c>
      <c r="C447" t="s">
        <v>391</v>
      </c>
      <c r="D447" t="s">
        <v>569</v>
      </c>
      <c r="E447" t="s">
        <v>424</v>
      </c>
      <c r="F447" t="str">
        <f>VLOOKUP(CCC[[#This Row],[NOME]],'CADASTRO'!A:K,5,0)</f>
        <v>OPERADOR INDUSTRIAL III</v>
      </c>
      <c r="G447" s="41">
        <v>46288</v>
      </c>
      <c r="H447" s="38">
        <v>365</v>
      </c>
      <c r="I4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IF(G796="01/01/1900", "SEM REGISTRO",
                        IF((G447+H447)&gt;TODAY(), "NO PRAZO", "VENCIDO"
                        )
                    )
                )
            )
        )
    ),"N.A.")</f>
        <v>NO PRAZO</v>
      </c>
      <c r="J447" s="14">
        <f>CCC[[#This Row],[TREINADO EM]]+CCC[[#This Row],[VALIDADE]]</f>
        <v>46653</v>
      </c>
      <c r="K447">
        <v>1</v>
      </c>
      <c r="L447" t="s">
        <v>3</v>
      </c>
      <c r="M447" t="str">
        <f>VLOOKUP(CCC[[#This Row],[NOME]],'CADASTRO'!A:K,6,0)</f>
        <v>ATIVO</v>
      </c>
    </row>
    <row r="448" spans="1:14">
      <c r="A448" t="s">
        <v>516</v>
      </c>
      <c r="B448" t="s">
        <v>517</v>
      </c>
      <c r="C448" t="s">
        <v>391</v>
      </c>
      <c r="D448" t="s">
        <v>569</v>
      </c>
      <c r="E448" t="s">
        <v>488</v>
      </c>
      <c r="F448" t="str">
        <f>VLOOKUP(CCC[[#This Row],[NOME]],'CADASTRO'!A:K,5,0)</f>
        <v>TECNICO ELETRONICO II</v>
      </c>
      <c r="G448" s="41">
        <v>46245.629224537035</v>
      </c>
      <c r="H448" s="38">
        <v>365</v>
      </c>
      <c r="I4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IF(G797="01/01/1900", "SEM REGISTRO",
                        IF((G448+H448)&gt;TODAY(), "NO PRAZO", "VENCIDO"
                        )
                    )
                )
            )
        )
    ),"N.A.")</f>
        <v>NO PRAZO</v>
      </c>
      <c r="J448" s="14">
        <f>CCC[[#This Row],[TREINADO EM]]+CCC[[#This Row],[VALIDADE]]</f>
        <v>46610.629224537035</v>
      </c>
      <c r="K448">
        <v>1</v>
      </c>
      <c r="L448" t="s">
        <v>3</v>
      </c>
      <c r="M448" t="str">
        <f>VLOOKUP(CCC[[#This Row],[NOME]],'CADASTRO'!A:K,6,0)</f>
        <v>ATIVO</v>
      </c>
      <c r="N448" s="63"/>
    </row>
    <row r="449" spans="1:14">
      <c r="A449" t="s">
        <v>516</v>
      </c>
      <c r="B449" t="s">
        <v>517</v>
      </c>
      <c r="C449" t="s">
        <v>76</v>
      </c>
      <c r="D449" t="s">
        <v>569</v>
      </c>
      <c r="E449" t="s">
        <v>425</v>
      </c>
      <c r="F449" t="str">
        <f>VLOOKUP(CCC[[#This Row],[NOME]],'CADASTRO'!A:K,5,0)</f>
        <v>ANALISTA LOGISTICA JR</v>
      </c>
      <c r="G449" s="41">
        <v>44249</v>
      </c>
      <c r="H449" s="38">
        <v>365</v>
      </c>
      <c r="I4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IF(G798="01/01/1900",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CCC[[#This Row],[TREINADO EM]]+CCC[[#This Row],[VALIDADE]]</f>
        <v>44614</v>
      </c>
      <c r="K449">
        <v>1</v>
      </c>
      <c r="L449" t="s">
        <v>5</v>
      </c>
      <c r="M449" t="str">
        <f>VLOOKUP(CCC[[#This Row],[NOME]],'CADASTRO'!A:K,6,0)</f>
        <v>ATIVO</v>
      </c>
    </row>
    <row r="450" spans="1:14">
      <c r="A450" t="s">
        <v>516</v>
      </c>
      <c r="B450" t="s">
        <v>517</v>
      </c>
      <c r="C450" t="s">
        <v>76</v>
      </c>
      <c r="D450" t="s">
        <v>569</v>
      </c>
      <c r="E450" t="s">
        <v>425</v>
      </c>
      <c r="F450" t="str">
        <f>VLOOKUP(CCC[[#This Row],[NOME]],'CADASTRO'!A:K,5,0)</f>
        <v>ANALISTA LOGISTICA JR</v>
      </c>
      <c r="G450" s="41">
        <v>45278</v>
      </c>
      <c r="H450" s="38">
        <v>365</v>
      </c>
      <c r="I4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IF(G799="01/01/1900",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CCC[[#This Row],[TREINADO EM]]+CCC[[#This Row],[VALIDADE]]</f>
        <v>45643</v>
      </c>
      <c r="K450">
        <v>1</v>
      </c>
      <c r="L450" t="s">
        <v>5</v>
      </c>
      <c r="M450" t="str">
        <f>VLOOKUP(CCC[[#This Row],[NOME]],'CADASTRO'!A:K,6,0)</f>
        <v>ATIVO</v>
      </c>
    </row>
    <row r="451" spans="1:14">
      <c r="A451" t="s">
        <v>516</v>
      </c>
      <c r="B451" t="s">
        <v>517</v>
      </c>
      <c r="C451" t="s">
        <v>76</v>
      </c>
      <c r="D451" t="s">
        <v>569</v>
      </c>
      <c r="E451" t="s">
        <v>425</v>
      </c>
      <c r="F451" t="str">
        <f>VLOOKUP(CCC[[#This Row],[NOME]],'CADASTRO'!A:K,5,0)</f>
        <v>ANALISTA LOGISTICA JR</v>
      </c>
      <c r="G451" s="41">
        <v>45645</v>
      </c>
      <c r="H451" s="38">
        <v>365</v>
      </c>
      <c r="I4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IF(G800="01/01/1900",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CCC[[#This Row],[TREINADO EM]]+CCC[[#This Row],[VALIDADE]]</f>
        <v>46010</v>
      </c>
      <c r="K451">
        <v>1</v>
      </c>
      <c r="L451" t="s">
        <v>5</v>
      </c>
      <c r="M451" t="str">
        <f>VLOOKUP(CCC[[#This Row],[NOME]],'CADASTRO'!A:K,6,0)</f>
        <v>ATIVO</v>
      </c>
    </row>
    <row r="452" spans="1:14">
      <c r="A452" t="s">
        <v>516</v>
      </c>
      <c r="B452" t="s">
        <v>517</v>
      </c>
      <c r="C452" t="s">
        <v>391</v>
      </c>
      <c r="D452" t="s">
        <v>569</v>
      </c>
      <c r="E452" t="s">
        <v>425</v>
      </c>
      <c r="F452" t="str">
        <f>VLOOKUP(CCC[[#This Row],[NOME]],'CADASTRO'!A:K,5,0)</f>
        <v>ANALISTA LOGISTICA JR</v>
      </c>
      <c r="G452" s="41">
        <v>46009</v>
      </c>
      <c r="H452" s="38">
        <v>365</v>
      </c>
      <c r="I4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IF(G801="01/01/1900",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CCC[[#This Row],[TREINADO EM]]+CCC[[#This Row],[VALIDADE]]</f>
        <v>46374</v>
      </c>
      <c r="K452">
        <v>1</v>
      </c>
      <c r="L452" t="s">
        <v>3</v>
      </c>
      <c r="M452" t="str">
        <f>VLOOKUP(CCC[[#This Row],[NOME]],'CADASTRO'!A:K,6,0)</f>
        <v>ATIVO</v>
      </c>
      <c r="N452" s="69"/>
    </row>
    <row r="453" spans="1:14">
      <c r="A453" t="s">
        <v>516</v>
      </c>
      <c r="B453" t="s">
        <v>517</v>
      </c>
      <c r="C453" t="s">
        <v>381</v>
      </c>
      <c r="D453" t="s">
        <v>569</v>
      </c>
      <c r="E453" t="s">
        <v>116</v>
      </c>
      <c r="F453" t="str">
        <f>VLOOKUP(CCC[[#This Row],[NOME]],'CADASTRO'!A:K,5,0)</f>
        <v>OPERADOR INDUSTRIAL I</v>
      </c>
      <c r="G453" s="41">
        <v>45196</v>
      </c>
      <c r="H453" s="38">
        <v>365</v>
      </c>
      <c r="I4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IF(G802="01/01/1900",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CCC[[#This Row],[TREINADO EM]]+CCC[[#This Row],[VALIDADE]]</f>
        <v>45561</v>
      </c>
      <c r="K453">
        <v>1</v>
      </c>
      <c r="L453" t="s">
        <v>5</v>
      </c>
      <c r="M453" t="str">
        <f>VLOOKUP(CCC[[#This Row],[NOME]],'CADASTRO'!A:K,6,0)</f>
        <v>DESLIGADO</v>
      </c>
    </row>
    <row r="454" spans="1:14">
      <c r="A454" t="s">
        <v>516</v>
      </c>
      <c r="B454" t="s">
        <v>517</v>
      </c>
      <c r="C454" t="s">
        <v>381</v>
      </c>
      <c r="D454" t="s">
        <v>569</v>
      </c>
      <c r="E454" t="s">
        <v>116</v>
      </c>
      <c r="F454" t="str">
        <f>VLOOKUP(CCC[[#This Row],[NOME]],'CADASTRO'!A:K,5,0)</f>
        <v>OPERADOR INDUSTRIAL I</v>
      </c>
      <c r="G454" s="41">
        <v>45588</v>
      </c>
      <c r="H454" s="38">
        <v>365</v>
      </c>
      <c r="I4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IF(G803="01/01/1900",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CCC[[#This Row],[TREINADO EM]]+CCC[[#This Row],[VALIDADE]]</f>
        <v>45953</v>
      </c>
      <c r="K454">
        <v>1</v>
      </c>
      <c r="L454" t="s">
        <v>5</v>
      </c>
      <c r="M454" t="str">
        <f>VLOOKUP(CCC[[#This Row],[NOME]],'CADASTRO'!A:K,6,0)</f>
        <v>DESLIGADO</v>
      </c>
    </row>
    <row r="455" spans="1:14">
      <c r="A455" t="s">
        <v>516</v>
      </c>
      <c r="B455" t="s">
        <v>517</v>
      </c>
      <c r="C455" t="s">
        <v>76</v>
      </c>
      <c r="D455" t="s">
        <v>569</v>
      </c>
      <c r="E455" t="s">
        <v>116</v>
      </c>
      <c r="F455" t="str">
        <f>VLOOKUP(CCC[[#This Row],[NOME]],'CADASTRO'!A:K,5,0)</f>
        <v>OPERADOR INDUSTRIAL I</v>
      </c>
      <c r="G455" s="41">
        <v>45645</v>
      </c>
      <c r="H455" s="38">
        <v>365</v>
      </c>
      <c r="I4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IF(G804="01/01/1900",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CCC[[#This Row],[TREINADO EM]]+CCC[[#This Row],[VALIDADE]]</f>
        <v>46010</v>
      </c>
      <c r="K455">
        <v>1</v>
      </c>
      <c r="L455" t="s">
        <v>3</v>
      </c>
      <c r="M455" t="str">
        <f>VLOOKUP(CCC[[#This Row],[NOME]],'CADASTRO'!A:K,6,0)</f>
        <v>DESLIGADO</v>
      </c>
    </row>
    <row r="456" spans="1:14">
      <c r="A456" t="s">
        <v>516</v>
      </c>
      <c r="B456" t="s">
        <v>517</v>
      </c>
      <c r="C456" t="s">
        <v>76</v>
      </c>
      <c r="D456" t="s">
        <v>569</v>
      </c>
      <c r="E456" t="s">
        <v>115</v>
      </c>
      <c r="F456" t="str">
        <f>VLOOKUP(CCC[[#This Row],[NOME]],'CADASTRO'!A:K,5,0)</f>
        <v>AUXILIAR INDUSTRIAL</v>
      </c>
      <c r="G456" s="41">
        <v>44250</v>
      </c>
      <c r="H456" s="38">
        <v>365</v>
      </c>
      <c r="I4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IF(G805="01/01/1900",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CCC[[#This Row],[TREINADO EM]]+CCC[[#This Row],[VALIDADE]]</f>
        <v>44615</v>
      </c>
      <c r="K456">
        <v>1</v>
      </c>
      <c r="L456" t="s">
        <v>1</v>
      </c>
      <c r="M456" t="str">
        <f>VLOOKUP(CCC[[#This Row],[NOME]],'CADASTRO'!A:K,6,0)</f>
        <v>DESLIGADO</v>
      </c>
    </row>
    <row r="457" spans="1:14">
      <c r="A457" t="s">
        <v>516</v>
      </c>
      <c r="B457" t="s">
        <v>517</v>
      </c>
      <c r="C457" t="s">
        <v>76</v>
      </c>
      <c r="D457" t="s">
        <v>569</v>
      </c>
      <c r="E457" t="s">
        <v>338</v>
      </c>
      <c r="F457" t="str">
        <f>VLOOKUP(CCC[[#This Row],[NOME]],'CADASTRO'!A:K,5,0)</f>
        <v>LIDER DE TURNO</v>
      </c>
      <c r="G457" s="41">
        <v>44249</v>
      </c>
      <c r="H457" s="38">
        <v>365</v>
      </c>
      <c r="I4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IF(G806="01/01/1900",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CCC[[#This Row],[TREINADO EM]]+CCC[[#This Row],[VALIDADE]]</f>
        <v>44614</v>
      </c>
      <c r="K457">
        <v>1</v>
      </c>
      <c r="L457" t="s">
        <v>5</v>
      </c>
      <c r="M457" t="str">
        <f>VLOOKUP(CCC[[#This Row],[NOME]],'CADASTRO'!A:K,6,0)</f>
        <v>ATIVO</v>
      </c>
    </row>
    <row r="458" spans="1:14">
      <c r="A458" t="s">
        <v>516</v>
      </c>
      <c r="B458" t="s">
        <v>517</v>
      </c>
      <c r="C458" t="s">
        <v>381</v>
      </c>
      <c r="D458" t="s">
        <v>569</v>
      </c>
      <c r="E458" t="s">
        <v>338</v>
      </c>
      <c r="F458" t="str">
        <f>VLOOKUP(CCC[[#This Row],[NOME]],'CADASTRO'!A:K,5,0)</f>
        <v>LIDER DE TURNO</v>
      </c>
      <c r="G458" s="41">
        <v>44928</v>
      </c>
      <c r="H458" s="38">
        <v>365</v>
      </c>
      <c r="I4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IF(G807="01/01/1900",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CCC[[#This Row],[TREINADO EM]]+CCC[[#This Row],[VALIDADE]]</f>
        <v>45293</v>
      </c>
      <c r="K458">
        <v>1</v>
      </c>
      <c r="L458" t="s">
        <v>5</v>
      </c>
      <c r="M458" t="str">
        <f>VLOOKUP(CCC[[#This Row],[NOME]],'CADASTRO'!A:K,6,0)</f>
        <v>ATIVO</v>
      </c>
    </row>
    <row r="459" spans="1:14">
      <c r="A459" t="s">
        <v>516</v>
      </c>
      <c r="B459" t="s">
        <v>517</v>
      </c>
      <c r="C459" t="s">
        <v>102</v>
      </c>
      <c r="D459" t="s">
        <v>569</v>
      </c>
      <c r="E459" t="s">
        <v>338</v>
      </c>
      <c r="F459" t="str">
        <f>VLOOKUP(CCC[[#This Row],[NOME]],'CADASTRO'!A:K,5,0)</f>
        <v>LIDER DE TURNO</v>
      </c>
      <c r="G459" s="41">
        <v>45532</v>
      </c>
      <c r="H459" s="38">
        <v>365</v>
      </c>
      <c r="I4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IF(G808="01/01/1900",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CCC[[#This Row],[TREINADO EM]]+CCC[[#This Row],[VALIDADE]]</f>
        <v>45897</v>
      </c>
      <c r="L459" t="s">
        <v>5</v>
      </c>
      <c r="M459" t="str">
        <f>VLOOKUP(CCC[[#This Row],[NOME]],'CADASTRO'!A:K,6,0)</f>
        <v>ATIVO</v>
      </c>
    </row>
    <row r="460" spans="1:14">
      <c r="A460" t="s">
        <v>516</v>
      </c>
      <c r="B460" t="s">
        <v>517</v>
      </c>
      <c r="C460" t="s">
        <v>391</v>
      </c>
      <c r="D460" t="s">
        <v>569</v>
      </c>
      <c r="E460" t="s">
        <v>338</v>
      </c>
      <c r="F460" t="str">
        <f>VLOOKUP(CCC[[#This Row],[NOME]],'CADASTRO'!A:K,5,0)</f>
        <v>LIDER DE TURNO</v>
      </c>
      <c r="G460" s="41">
        <v>46006</v>
      </c>
      <c r="H460" s="38">
        <v>365</v>
      </c>
      <c r="I4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IF(G809="01/01/1900",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CCC[[#This Row],[TREINADO EM]]+CCC[[#This Row],[VALIDADE]]</f>
        <v>46371</v>
      </c>
      <c r="K460">
        <v>1</v>
      </c>
      <c r="L460" t="s">
        <v>3</v>
      </c>
      <c r="M460" t="str">
        <f>VLOOKUP(CCC[[#This Row],[NOME]],'CADASTRO'!A:K,6,0)</f>
        <v>ATIVO</v>
      </c>
      <c r="N460" s="63" t="s">
        <v>575</v>
      </c>
    </row>
    <row r="461" spans="1:14">
      <c r="A461" t="s">
        <v>516</v>
      </c>
      <c r="B461" t="s">
        <v>517</v>
      </c>
      <c r="C461" t="s">
        <v>381</v>
      </c>
      <c r="D461" t="s">
        <v>569</v>
      </c>
      <c r="E461" s="88" t="s">
        <v>110</v>
      </c>
      <c r="F461" t="str">
        <f>VLOOKUP(CCC[[#This Row],[NOME]],'CADASTRO'!A:K,5,0)</f>
        <v>OPERADOR INDUSTRIAL I</v>
      </c>
      <c r="G461" s="48">
        <v>45845</v>
      </c>
      <c r="H461" s="38">
        <v>365</v>
      </c>
      <c r="I4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IF(G810="01/01/1900",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CCC[[#This Row],[TREINADO EM]]+CCC[[#This Row],[VALIDADE]]</f>
        <v>46210</v>
      </c>
      <c r="K461">
        <v>1</v>
      </c>
      <c r="L461" t="s">
        <v>3</v>
      </c>
      <c r="M461" t="str">
        <f>VLOOKUP(CCC[[#This Row],[NOME]],'CADASTRO'!A:K,6,0)</f>
        <v>DESLIGADO</v>
      </c>
    </row>
    <row r="462" spans="1:14">
      <c r="A462" t="s">
        <v>516</v>
      </c>
      <c r="B462" t="s">
        <v>517</v>
      </c>
      <c r="C462" t="s">
        <v>381</v>
      </c>
      <c r="D462" t="s">
        <v>569</v>
      </c>
      <c r="E462" t="s">
        <v>45</v>
      </c>
      <c r="F462" t="str">
        <f>VLOOKUP(CCC[[#This Row],[NOME]],'CADASTRO'!A:K,5,0)</f>
        <v>COORDENADOR PRODUCAO</v>
      </c>
      <c r="G462" s="41">
        <v>45091</v>
      </c>
      <c r="H462" s="38">
        <v>365</v>
      </c>
      <c r="I4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IF(G811="01/01/1900",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CCC[[#This Row],[TREINADO EM]]+CCC[[#This Row],[VALIDADE]]</f>
        <v>45456</v>
      </c>
      <c r="K462">
        <v>1</v>
      </c>
      <c r="L462" t="s">
        <v>5</v>
      </c>
      <c r="M462" t="str">
        <f>VLOOKUP(CCC[[#This Row],[NOME]],'CADASTRO'!A:K,6,0)</f>
        <v>TRANSFERIDO</v>
      </c>
    </row>
    <row r="463" spans="1:14">
      <c r="A463" t="s">
        <v>516</v>
      </c>
      <c r="B463" t="s">
        <v>517</v>
      </c>
      <c r="C463" t="s">
        <v>76</v>
      </c>
      <c r="D463" t="s">
        <v>569</v>
      </c>
      <c r="E463" t="s">
        <v>45</v>
      </c>
      <c r="F463" t="str">
        <f>VLOOKUP(CCC[[#This Row],[NOME]],'CADASTRO'!A:K,5,0)</f>
        <v>COORDENADOR PRODUCAO</v>
      </c>
      <c r="G463" s="41">
        <v>45278</v>
      </c>
      <c r="H463" s="38">
        <v>365</v>
      </c>
      <c r="I4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IF(G812="01/01/1900", "SEM REGISTRO",
                        IF((G463+H463)&gt;TODAY(), "NO PRAZO", "VENCIDO"
                        )
                    )
                )
            )
        )
    ),"N.A.")</f>
        <v>N.A.</v>
      </c>
      <c r="J463" s="14">
        <f>CCC[[#This Row],[TREINADO EM]]+CCC[[#This Row],[VALIDADE]]</f>
        <v>45643</v>
      </c>
      <c r="K463">
        <v>1</v>
      </c>
      <c r="L463" t="s">
        <v>5</v>
      </c>
      <c r="M463" t="str">
        <f>VLOOKUP(CCC[[#This Row],[NOME]],'CADASTRO'!A:K,6,0)</f>
        <v>TRANSFERIDO</v>
      </c>
    </row>
    <row r="464" spans="1:14">
      <c r="A464" t="s">
        <v>516</v>
      </c>
      <c r="B464" t="s">
        <v>517</v>
      </c>
      <c r="C464" t="s">
        <v>76</v>
      </c>
      <c r="D464" t="s">
        <v>569</v>
      </c>
      <c r="E464" t="s">
        <v>45</v>
      </c>
      <c r="F464" t="str">
        <f>VLOOKUP(CCC[[#This Row],[NOME]],'CADASTRO'!A:K,5,0)</f>
        <v>COORDENADOR PRODUCAO</v>
      </c>
      <c r="G464" s="41">
        <v>45645</v>
      </c>
      <c r="H464" s="38">
        <v>365</v>
      </c>
      <c r="I4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IF(G813="01/01/1900",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CCC[[#This Row],[TREINADO EM]]+CCC[[#This Row],[VALIDADE]]</f>
        <v>46010</v>
      </c>
      <c r="K464">
        <v>1</v>
      </c>
      <c r="L464" t="s">
        <v>3</v>
      </c>
      <c r="M464" t="str">
        <f>VLOOKUP(CCC[[#This Row],[NOME]],'CADASTRO'!A:K,6,0)</f>
        <v>TRANSFERIDO</v>
      </c>
    </row>
    <row r="465" spans="1:14">
      <c r="A465" t="s">
        <v>516</v>
      </c>
      <c r="B465" t="s">
        <v>517</v>
      </c>
      <c r="C465" t="s">
        <v>391</v>
      </c>
      <c r="D465" t="s">
        <v>569</v>
      </c>
      <c r="E465" s="52" t="s">
        <v>109</v>
      </c>
      <c r="F465" t="str">
        <f>VLOOKUP(CCC[[#This Row],[NOME]],'CADASTRO'!A:K,5,0)</f>
        <v>OPERADOR INDUSTRIAL I</v>
      </c>
      <c r="G465" s="41">
        <v>45880</v>
      </c>
      <c r="H465" s="38">
        <v>365</v>
      </c>
      <c r="I4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IF(G814="01/01/1900",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CCC[[#This Row],[TREINADO EM]]+CCC[[#This Row],[VALIDADE]]</f>
        <v>46245</v>
      </c>
      <c r="K465">
        <v>1</v>
      </c>
      <c r="L465" t="s">
        <v>3</v>
      </c>
      <c r="M465" t="str">
        <f>VLOOKUP(CCC[[#This Row],[NOME]],'CADASTRO'!A:K,6,0)</f>
        <v>DESLIGADO</v>
      </c>
    </row>
    <row r="466" spans="1:14">
      <c r="A466" t="s">
        <v>516</v>
      </c>
      <c r="B466" t="s">
        <v>517</v>
      </c>
      <c r="C466" t="s">
        <v>381</v>
      </c>
      <c r="D466" t="s">
        <v>569</v>
      </c>
      <c r="E466" t="s">
        <v>107</v>
      </c>
      <c r="F466" t="str">
        <f>VLOOKUP(CCC[[#This Row],[NOME]],'CADASTRO'!A:K,5,0)</f>
        <v>TECNICO MECANICO II</v>
      </c>
      <c r="G466" s="41">
        <v>44928</v>
      </c>
      <c r="H466" s="38">
        <v>365</v>
      </c>
      <c r="I4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IF(G815="01/01/1900",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CCC[[#This Row],[TREINADO EM]]+CCC[[#This Row],[VALIDADE]]</f>
        <v>45293</v>
      </c>
      <c r="K466">
        <v>1</v>
      </c>
      <c r="L466" t="s">
        <v>3</v>
      </c>
      <c r="M466" t="str">
        <f>VLOOKUP(CCC[[#This Row],[NOME]],'CADASTRO'!A:K,6,0)</f>
        <v>DESLIGADO</v>
      </c>
    </row>
    <row r="467" spans="1:14">
      <c r="A467" t="s">
        <v>516</v>
      </c>
      <c r="B467" t="s">
        <v>517</v>
      </c>
      <c r="C467" t="s">
        <v>381</v>
      </c>
      <c r="D467" t="s">
        <v>569</v>
      </c>
      <c r="E467" t="s">
        <v>106</v>
      </c>
      <c r="F467" t="str">
        <f>VLOOKUP(CCC[[#This Row],[NOME]],'CADASTRO'!A:K,5,0)</f>
        <v>OPERADOR INDUSTRIAL II</v>
      </c>
      <c r="G467" s="41">
        <v>45028</v>
      </c>
      <c r="H467" s="38">
        <v>365</v>
      </c>
      <c r="I4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IF(G816="01/01/1900",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CCC[[#This Row],[TREINADO EM]]+CCC[[#This Row],[VALIDADE]]</f>
        <v>45393</v>
      </c>
      <c r="K467">
        <v>1</v>
      </c>
      <c r="L467" t="s">
        <v>5</v>
      </c>
      <c r="M467" t="str">
        <f>VLOOKUP(CCC[[#This Row],[NOME]],'CADASTRO'!A:K,6,0)</f>
        <v>DESLIGADO</v>
      </c>
    </row>
    <row r="468" spans="1:14">
      <c r="A468" t="s">
        <v>516</v>
      </c>
      <c r="B468" t="s">
        <v>517</v>
      </c>
      <c r="C468" t="s">
        <v>381</v>
      </c>
      <c r="D468" t="s">
        <v>569</v>
      </c>
      <c r="E468" t="s">
        <v>106</v>
      </c>
      <c r="F468" t="str">
        <f>VLOOKUP(CCC[[#This Row],[NOME]],'CADASTRO'!A:K,5,0)</f>
        <v>OPERADOR INDUSTRIAL II</v>
      </c>
      <c r="G468" s="41">
        <v>45091</v>
      </c>
      <c r="H468" s="38">
        <v>365</v>
      </c>
      <c r="I4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IF(G817="01/01/1900",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CCC[[#This Row],[TREINADO EM]]+CCC[[#This Row],[VALIDADE]]</f>
        <v>45456</v>
      </c>
      <c r="K468">
        <v>1</v>
      </c>
      <c r="L468" t="s">
        <v>5</v>
      </c>
      <c r="M468" t="str">
        <f>VLOOKUP(CCC[[#This Row],[NOME]],'CADASTRO'!A:K,6,0)</f>
        <v>DESLIGADO</v>
      </c>
    </row>
    <row r="469" spans="1:14">
      <c r="A469" t="s">
        <v>516</v>
      </c>
      <c r="B469" t="s">
        <v>517</v>
      </c>
      <c r="C469" t="s">
        <v>76</v>
      </c>
      <c r="D469" t="s">
        <v>569</v>
      </c>
      <c r="E469" t="s">
        <v>106</v>
      </c>
      <c r="F469" t="str">
        <f>VLOOKUP(CCC[[#This Row],[NOME]],'CADASTRO'!A:K,5,0)</f>
        <v>OPERADOR INDUSTRIAL II</v>
      </c>
      <c r="G469" s="41">
        <v>45278</v>
      </c>
      <c r="H469" s="38">
        <v>365</v>
      </c>
      <c r="I4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IF(G818="01/01/1900",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CCC[[#This Row],[TREINADO EM]]+CCC[[#This Row],[VALIDADE]]</f>
        <v>45643</v>
      </c>
      <c r="K469">
        <v>1</v>
      </c>
      <c r="L469" t="s">
        <v>3</v>
      </c>
      <c r="M469" t="str">
        <f>VLOOKUP(CCC[[#This Row],[NOME]],'CADASTRO'!A:K,6,0)</f>
        <v>DESLIGADO</v>
      </c>
    </row>
    <row r="470" spans="1:14">
      <c r="A470" t="s">
        <v>516</v>
      </c>
      <c r="B470" t="s">
        <v>517</v>
      </c>
      <c r="C470" t="s">
        <v>381</v>
      </c>
      <c r="D470" t="s">
        <v>569</v>
      </c>
      <c r="E470" t="s">
        <v>104</v>
      </c>
      <c r="F470" t="str">
        <f>VLOOKUP(CCC[[#This Row],[NOME]],'CADASTRO'!A:K,5,0)</f>
        <v>OPERADOR INDUSTRIAL II</v>
      </c>
      <c r="G470" s="41">
        <v>44928</v>
      </c>
      <c r="H470" s="38">
        <v>365</v>
      </c>
      <c r="I4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IF(G819="01/01/1900",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CCC[[#This Row],[TREINADO EM]]+CCC[[#This Row],[VALIDADE]]</f>
        <v>45293</v>
      </c>
      <c r="K470">
        <v>1</v>
      </c>
      <c r="L470" t="s">
        <v>5</v>
      </c>
      <c r="M470" t="str">
        <f>VLOOKUP(CCC[[#This Row],[NOME]],'CADASTRO'!A:K,6,0)</f>
        <v>DESLIGADO</v>
      </c>
    </row>
    <row r="471" spans="1:14">
      <c r="A471" t="s">
        <v>516</v>
      </c>
      <c r="B471" t="s">
        <v>517</v>
      </c>
      <c r="C471" t="s">
        <v>76</v>
      </c>
      <c r="D471" t="s">
        <v>569</v>
      </c>
      <c r="E471" t="s">
        <v>104</v>
      </c>
      <c r="F471" t="str">
        <f>VLOOKUP(CCC[[#This Row],[NOME]],'CADASTRO'!A:K,5,0)</f>
        <v>OPERADOR INDUSTRIAL II</v>
      </c>
      <c r="G471" s="41">
        <v>45278</v>
      </c>
      <c r="H471" s="38">
        <v>365</v>
      </c>
      <c r="I4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IF(G820="01/01/1900",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CCC[[#This Row],[TREINADO EM]]+CCC[[#This Row],[VALIDADE]]</f>
        <v>45643</v>
      </c>
      <c r="K471">
        <v>1</v>
      </c>
      <c r="L471" t="s">
        <v>5</v>
      </c>
      <c r="M471" t="str">
        <f>VLOOKUP(CCC[[#This Row],[NOME]],'CADASTRO'!A:K,6,0)</f>
        <v>DESLIGADO</v>
      </c>
    </row>
    <row r="472" spans="1:14">
      <c r="A472" t="s">
        <v>516</v>
      </c>
      <c r="B472" t="s">
        <v>517</v>
      </c>
      <c r="C472" t="s">
        <v>76</v>
      </c>
      <c r="D472" t="s">
        <v>569</v>
      </c>
      <c r="E472" t="s">
        <v>104</v>
      </c>
      <c r="F472" t="str">
        <f>VLOOKUP(CCC[[#This Row],[NOME]],'CADASTRO'!A:K,5,0)</f>
        <v>OPERADOR INDUSTRIAL II</v>
      </c>
      <c r="G472" s="41">
        <v>45645</v>
      </c>
      <c r="H472" s="38">
        <v>365</v>
      </c>
      <c r="I4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IF(G821="01/01/1900",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CCC[[#This Row],[TREINADO EM]]+CCC[[#This Row],[VALIDADE]]</f>
        <v>46010</v>
      </c>
      <c r="K472">
        <v>1</v>
      </c>
      <c r="L472" t="s">
        <v>3</v>
      </c>
      <c r="M472" t="str">
        <f>VLOOKUP(CCC[[#This Row],[NOME]],'CADASTRO'!A:K,6,0)</f>
        <v>DESLIGADO</v>
      </c>
    </row>
    <row r="473" spans="1:14">
      <c r="A473" t="s">
        <v>516</v>
      </c>
      <c r="B473" t="s">
        <v>517</v>
      </c>
      <c r="C473" t="s">
        <v>76</v>
      </c>
      <c r="D473" t="s">
        <v>569</v>
      </c>
      <c r="E473" t="s">
        <v>426</v>
      </c>
      <c r="F473" t="str">
        <f>VLOOKUP(CCC[[#This Row],[NOME]],'CADASTRO'!A:K,5,0)</f>
        <v>OPERADOR INDUSTRIAL II</v>
      </c>
      <c r="G473" s="41">
        <v>44249</v>
      </c>
      <c r="H473" s="38">
        <v>365</v>
      </c>
      <c r="I47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IF(G822="01/01/1900",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CCC[[#This Row],[TREINADO EM]]+CCC[[#This Row],[VALIDADE]]</f>
        <v>44614</v>
      </c>
      <c r="K473">
        <v>1</v>
      </c>
      <c r="L473" t="s">
        <v>5</v>
      </c>
      <c r="M473" t="str">
        <f>VLOOKUP(CCC[[#This Row],[NOME]],'CADASTRO'!A:K,6,0)</f>
        <v>ATIVO</v>
      </c>
    </row>
    <row r="474" spans="1:14">
      <c r="A474" t="s">
        <v>516</v>
      </c>
      <c r="B474" t="s">
        <v>517</v>
      </c>
      <c r="C474" t="s">
        <v>102</v>
      </c>
      <c r="D474" t="s">
        <v>569</v>
      </c>
      <c r="E474" t="s">
        <v>426</v>
      </c>
      <c r="F474" t="str">
        <f>VLOOKUP(CCC[[#This Row],[NOME]],'CADASTRO'!A:K,5,0)</f>
        <v>OPERADOR INDUSTRIAL II</v>
      </c>
      <c r="G474" s="41">
        <v>45532</v>
      </c>
      <c r="H474" s="38">
        <v>365</v>
      </c>
      <c r="I47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IF(G823="01/01/1900",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CCC[[#This Row],[TREINADO EM]]+CCC[[#This Row],[VALIDADE]]</f>
        <v>45897</v>
      </c>
      <c r="K474">
        <v>1</v>
      </c>
      <c r="L474" t="s">
        <v>5</v>
      </c>
      <c r="M474" t="str">
        <f>VLOOKUP(CCC[[#This Row],[NOME]],'CADASTRO'!A:K,6,0)</f>
        <v>ATIVO</v>
      </c>
    </row>
    <row r="475" spans="1:14">
      <c r="A475" t="s">
        <v>516</v>
      </c>
      <c r="B475" t="s">
        <v>517</v>
      </c>
      <c r="C475" t="s">
        <v>76</v>
      </c>
      <c r="D475" t="s">
        <v>569</v>
      </c>
      <c r="E475" t="s">
        <v>426</v>
      </c>
      <c r="F475" t="str">
        <f>VLOOKUP(CCC[[#This Row],[NOME]],'CADASTRO'!A:K,5,0)</f>
        <v>OPERADOR INDUSTRIAL II</v>
      </c>
      <c r="G475" s="41">
        <v>45645</v>
      </c>
      <c r="H475" s="38">
        <v>365</v>
      </c>
      <c r="I4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IF(G824="01/01/1900",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CCC[[#This Row],[TREINADO EM]]+CCC[[#This Row],[VALIDADE]]</f>
        <v>46010</v>
      </c>
      <c r="K475">
        <v>1</v>
      </c>
      <c r="L475" t="s">
        <v>5</v>
      </c>
      <c r="M475" t="str">
        <f>VLOOKUP(CCC[[#This Row],[NOME]],'CADASTRO'!A:K,6,0)</f>
        <v>ATIVO</v>
      </c>
    </row>
    <row r="476" spans="1:14">
      <c r="A476" t="s">
        <v>516</v>
      </c>
      <c r="B476" t="s">
        <v>517</v>
      </c>
      <c r="C476" t="s">
        <v>391</v>
      </c>
      <c r="D476" t="s">
        <v>569</v>
      </c>
      <c r="E476" t="s">
        <v>426</v>
      </c>
      <c r="F476" t="str">
        <f>VLOOKUP(CCC[[#This Row],[NOME]],'CADASTRO'!A:K,5,0)</f>
        <v>OPERADOR INDUSTRIAL II</v>
      </c>
      <c r="G476" s="41">
        <v>46260.7190162037</v>
      </c>
      <c r="H476" s="38">
        <v>365</v>
      </c>
      <c r="I47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IF(G825="01/01/1900", "SEM REGISTRO",
                        IF((G476+H476)&gt;TODAY(), "NO PRAZO", "VENCIDO"
                        )
                    )
                )
            )
        )
    ),"N.A.")</f>
        <v>NO PRAZO</v>
      </c>
      <c r="J476" s="14">
        <f>CCC[[#This Row],[TREINADO EM]]+CCC[[#This Row],[VALIDADE]]</f>
        <v>46625.7190162037</v>
      </c>
      <c r="K476">
        <v>1</v>
      </c>
      <c r="L476" t="s">
        <v>3</v>
      </c>
      <c r="M476" t="str">
        <f>VLOOKUP(CCC[[#This Row],[NOME]],'CADASTRO'!A:K,6,0)</f>
        <v>ATIVO</v>
      </c>
      <c r="N476" s="63"/>
    </row>
    <row r="477" spans="1:14">
      <c r="A477" t="s">
        <v>516</v>
      </c>
      <c r="B477" t="s">
        <v>517</v>
      </c>
      <c r="C477" t="s">
        <v>381</v>
      </c>
      <c r="D477" t="s">
        <v>569</v>
      </c>
      <c r="E477" t="s">
        <v>102</v>
      </c>
      <c r="F477" t="str">
        <f>VLOOKUP(CCC[[#This Row],[NOME]],'CADASTRO'!A:K,5,0)</f>
        <v>ESTAGIARIO</v>
      </c>
      <c r="G477" s="41">
        <v>45154</v>
      </c>
      <c r="H477" s="38">
        <v>5000</v>
      </c>
      <c r="I47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IF(G826="01/01/1900",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CCC[[#This Row],[TREINADO EM]]+CCC[[#This Row],[VALIDADE]]</f>
        <v>50154</v>
      </c>
      <c r="K477">
        <v>1</v>
      </c>
      <c r="L477" t="s">
        <v>3</v>
      </c>
      <c r="M477" t="str">
        <f>VLOOKUP(CCC[[#This Row],[NOME]],'CADASTRO'!A:K,6,0)</f>
        <v>DESLIGADO</v>
      </c>
    </row>
    <row r="478" spans="1:14">
      <c r="A478" t="s">
        <v>516</v>
      </c>
      <c r="B478" t="s">
        <v>517</v>
      </c>
      <c r="C478" t="s">
        <v>381</v>
      </c>
      <c r="D478" t="s">
        <v>569</v>
      </c>
      <c r="E478" s="11" t="s">
        <v>101</v>
      </c>
      <c r="F478" t="str">
        <f>VLOOKUP(CCC[[#This Row],[NOME]],'CADASTRO'!A:K,5,0)</f>
        <v>OPERADOR INDUSTRIAL I</v>
      </c>
      <c r="G478" s="41">
        <v>45784</v>
      </c>
      <c r="H478" s="38">
        <v>365</v>
      </c>
      <c r="I47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IF(G827="01/01/1900",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CCC[[#This Row],[TREINADO EM]]+CCC[[#This Row],[VALIDADE]]</f>
        <v>46149</v>
      </c>
      <c r="K478">
        <v>1</v>
      </c>
      <c r="L478" t="s">
        <v>3</v>
      </c>
      <c r="M478" t="str">
        <f>VLOOKUP(CCC[[#This Row],[NOME]],'CADASTRO'!A:K,6,0)</f>
        <v>DESLIGADO</v>
      </c>
    </row>
    <row r="479" spans="1:14">
      <c r="A479" t="s">
        <v>516</v>
      </c>
      <c r="B479" t="s">
        <v>517</v>
      </c>
      <c r="C479" t="s">
        <v>381</v>
      </c>
      <c r="D479" t="s">
        <v>569</v>
      </c>
      <c r="E479" t="s">
        <v>100</v>
      </c>
      <c r="F479" t="str">
        <f>VLOOKUP(CCC[[#This Row],[NOME]],'CADASTRO'!A:K,5,0)</f>
        <v>AUXILIAR INDUSTRIAL</v>
      </c>
      <c r="G479" s="41">
        <v>45063</v>
      </c>
      <c r="H479" s="38">
        <v>365</v>
      </c>
      <c r="I47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IF(G828="01/01/1900",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CCC[[#This Row],[TREINADO EM]]+CCC[[#This Row],[VALIDADE]]</f>
        <v>45428</v>
      </c>
      <c r="K479">
        <v>1</v>
      </c>
      <c r="L479" t="s">
        <v>5</v>
      </c>
      <c r="M479" t="str">
        <f>VLOOKUP(CCC[[#This Row],[NOME]],'CADASTRO'!A:K,6,0)</f>
        <v>DESLIGADO</v>
      </c>
    </row>
    <row r="480" spans="1:14">
      <c r="A480" t="s">
        <v>516</v>
      </c>
      <c r="B480" t="s">
        <v>517</v>
      </c>
      <c r="C480" t="s">
        <v>76</v>
      </c>
      <c r="D480" t="s">
        <v>569</v>
      </c>
      <c r="E480" t="s">
        <v>100</v>
      </c>
      <c r="F480" t="str">
        <f>VLOOKUP(CCC[[#This Row],[NOME]],'CADASTRO'!A:K,5,0)</f>
        <v>AUXILIAR INDUSTRIAL</v>
      </c>
      <c r="G480" s="41">
        <v>45278</v>
      </c>
      <c r="H480" s="38">
        <v>365</v>
      </c>
      <c r="I48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IF(G829="01/01/1900",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CCC[[#This Row],[TREINADO EM]]+CCC[[#This Row],[VALIDADE]]</f>
        <v>45643</v>
      </c>
      <c r="K480">
        <v>1</v>
      </c>
      <c r="L480" t="s">
        <v>3</v>
      </c>
      <c r="M480" t="str">
        <f>VLOOKUP(CCC[[#This Row],[NOME]],'CADASTRO'!A:K,6,0)</f>
        <v>DESLIGADO</v>
      </c>
    </row>
    <row r="481" spans="1:14">
      <c r="A481" t="s">
        <v>516</v>
      </c>
      <c r="B481" t="s">
        <v>517</v>
      </c>
      <c r="C481" t="s">
        <v>76</v>
      </c>
      <c r="D481" t="s">
        <v>569</v>
      </c>
      <c r="E481" t="s">
        <v>427</v>
      </c>
      <c r="F481" t="str">
        <f>VLOOKUP(CCC[[#This Row],[NOME]],'CADASTRO'!A:K,5,0)</f>
        <v>CONTROLADOR QUALIDADE</v>
      </c>
      <c r="G481" s="41">
        <v>44249</v>
      </c>
      <c r="H481" s="38">
        <v>365</v>
      </c>
      <c r="I48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IF(G830="01/01/1900",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CCC[[#This Row],[TREINADO EM]]+CCC[[#This Row],[VALIDADE]]</f>
        <v>44614</v>
      </c>
      <c r="K481">
        <v>1</v>
      </c>
      <c r="L481" t="s">
        <v>5</v>
      </c>
      <c r="M481" t="str">
        <f>VLOOKUP(CCC[[#This Row],[NOME]],'CADASTRO'!A:K,6,0)</f>
        <v>ATIVO</v>
      </c>
    </row>
    <row r="482" spans="1:14">
      <c r="A482" t="s">
        <v>516</v>
      </c>
      <c r="B482" t="s">
        <v>517</v>
      </c>
      <c r="C482" t="s">
        <v>381</v>
      </c>
      <c r="D482" t="s">
        <v>569</v>
      </c>
      <c r="E482" t="s">
        <v>427</v>
      </c>
      <c r="F482" t="str">
        <f>VLOOKUP(CCC[[#This Row],[NOME]],'CADASTRO'!A:K,5,0)</f>
        <v>CONTROLADOR QUALIDADE</v>
      </c>
      <c r="G482" s="41">
        <v>45028</v>
      </c>
      <c r="H482" s="38">
        <v>365</v>
      </c>
      <c r="I48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IF(G831="01/01/1900",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CCC[[#This Row],[TREINADO EM]]+CCC[[#This Row],[VALIDADE]]</f>
        <v>45393</v>
      </c>
      <c r="K482">
        <v>1</v>
      </c>
      <c r="L482" t="s">
        <v>5</v>
      </c>
      <c r="M482" t="str">
        <f>VLOOKUP(CCC[[#This Row],[NOME]],'CADASTRO'!A:K,6,0)</f>
        <v>ATIVO</v>
      </c>
    </row>
    <row r="483" spans="1:14">
      <c r="A483" t="s">
        <v>516</v>
      </c>
      <c r="B483" t="s">
        <v>517</v>
      </c>
      <c r="C483" t="s">
        <v>76</v>
      </c>
      <c r="D483" t="s">
        <v>569</v>
      </c>
      <c r="E483" t="s">
        <v>427</v>
      </c>
      <c r="F483" t="str">
        <f>VLOOKUP(CCC[[#This Row],[NOME]],'CADASTRO'!A:K,5,0)</f>
        <v>CONTROLADOR QUALIDADE</v>
      </c>
      <c r="G483" s="41">
        <v>45645</v>
      </c>
      <c r="H483" s="38">
        <v>365</v>
      </c>
      <c r="I48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IF(G832="01/01/1900",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CCC[[#This Row],[TREINADO EM]]+CCC[[#This Row],[VALIDADE]]</f>
        <v>46010</v>
      </c>
      <c r="K483">
        <v>1</v>
      </c>
      <c r="L483" t="s">
        <v>5</v>
      </c>
      <c r="M483" t="str">
        <f>VLOOKUP(CCC[[#This Row],[NOME]],'CADASTRO'!A:K,6,0)</f>
        <v>ATIVO</v>
      </c>
    </row>
    <row r="484" spans="1:14">
      <c r="A484" t="s">
        <v>516</v>
      </c>
      <c r="B484" t="s">
        <v>517</v>
      </c>
      <c r="C484" t="s">
        <v>391</v>
      </c>
      <c r="D484" t="s">
        <v>569</v>
      </c>
      <c r="E484" t="s">
        <v>427</v>
      </c>
      <c r="F484" t="str">
        <f>VLOOKUP(CCC[[#This Row],[NOME]],'CADASTRO'!A:K,5,0)</f>
        <v>CONTROLADOR QUALIDADE</v>
      </c>
      <c r="G484" s="41">
        <v>46213.6390972222</v>
      </c>
      <c r="H484" s="38">
        <v>183</v>
      </c>
      <c r="I48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IF(G833="01/01/1900",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CCC[[#This Row],[TREINADO EM]]+CCC[[#This Row],[VALIDADE]]</f>
        <v>46396.6390972222</v>
      </c>
      <c r="K484">
        <v>1</v>
      </c>
      <c r="L484" t="s">
        <v>3</v>
      </c>
      <c r="M484" t="str">
        <f>VLOOKUP(CCC[[#This Row],[NOME]],'CADASTRO'!A:K,6,0)</f>
        <v>ATIVO</v>
      </c>
    </row>
    <row r="485" spans="1:14">
      <c r="A485" t="s">
        <v>516</v>
      </c>
      <c r="B485" t="s">
        <v>517</v>
      </c>
      <c r="C485" t="s">
        <v>381</v>
      </c>
      <c r="D485" t="s">
        <v>569</v>
      </c>
      <c r="E485" t="s">
        <v>428</v>
      </c>
      <c r="F485" t="str">
        <f>VLOOKUP(CCC[[#This Row],[NOME]],'CADASTRO'!A:K,5,0)</f>
        <v>ANALISTA PROCESSOS</v>
      </c>
      <c r="G485" s="41">
        <v>45091</v>
      </c>
      <c r="H485" s="38">
        <v>365</v>
      </c>
      <c r="I48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IF(G834="01/01/1900",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CCC[[#This Row],[TREINADO EM]]+CCC[[#This Row],[VALIDADE]]</f>
        <v>45456</v>
      </c>
      <c r="K485">
        <v>1</v>
      </c>
      <c r="L485" t="s">
        <v>5</v>
      </c>
      <c r="M485" t="str">
        <f>VLOOKUP(CCC[[#This Row],[NOME]],'CADASTRO'!A:K,6,0)</f>
        <v>ATIVO</v>
      </c>
    </row>
    <row r="486" spans="1:14">
      <c r="A486" t="s">
        <v>516</v>
      </c>
      <c r="B486" t="s">
        <v>517</v>
      </c>
      <c r="C486" t="s">
        <v>102</v>
      </c>
      <c r="D486" t="s">
        <v>569</v>
      </c>
      <c r="E486" t="s">
        <v>428</v>
      </c>
      <c r="F486" t="str">
        <f>VLOOKUP(CCC[[#This Row],[NOME]],'CADASTRO'!A:K,5,0)</f>
        <v>ANALISTA PROCESSOS</v>
      </c>
      <c r="G486" s="41">
        <v>45546</v>
      </c>
      <c r="H486" s="38">
        <v>365</v>
      </c>
      <c r="I48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IF(G835="01/01/1900",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CCC[[#This Row],[TREINADO EM]]+CCC[[#This Row],[VALIDADE]]</f>
        <v>45911</v>
      </c>
      <c r="K486">
        <v>1</v>
      </c>
      <c r="L486" t="s">
        <v>5</v>
      </c>
      <c r="M486" t="str">
        <f>VLOOKUP(CCC[[#This Row],[NOME]],'CADASTRO'!A:K,6,0)</f>
        <v>ATIVO</v>
      </c>
    </row>
    <row r="487" spans="1:14">
      <c r="A487" t="s">
        <v>516</v>
      </c>
      <c r="B487" t="s">
        <v>517</v>
      </c>
      <c r="C487" t="s">
        <v>391</v>
      </c>
      <c r="D487" t="s">
        <v>569</v>
      </c>
      <c r="E487" t="s">
        <v>428</v>
      </c>
      <c r="F487" t="str">
        <f>VLOOKUP(CCC[[#This Row],[NOME]],'CADASTRO'!A:K,5,0)</f>
        <v>ANALISTA PROCESSOS</v>
      </c>
      <c r="G487" s="41">
        <v>46126</v>
      </c>
      <c r="H487" s="38">
        <v>365</v>
      </c>
      <c r="I48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IF(G836="01/01/1900", "SEM REGISTRO",
                        IF((G487+H487)&gt;TODAY(), "NO PRAZO", "VENCIDO"
                        )
                    )
                )
            )
        )
    ),"N.A.")</f>
        <v>NO PRAZO</v>
      </c>
      <c r="J487" s="14">
        <f>CCC[[#This Row],[TREINADO EM]]+CCC[[#This Row],[VALIDADE]]</f>
        <v>46491</v>
      </c>
      <c r="K487">
        <v>0.25</v>
      </c>
      <c r="L487" t="s">
        <v>3</v>
      </c>
      <c r="M487" t="str">
        <f>VLOOKUP(CCC[[#This Row],[NOME]],'CADASTRO'!A:K,6,0)</f>
        <v>ATIVO</v>
      </c>
      <c r="N487" s="63" t="s">
        <v>588</v>
      </c>
    </row>
    <row r="488" spans="1:14">
      <c r="A488" t="s">
        <v>516</v>
      </c>
      <c r="B488" t="s">
        <v>517</v>
      </c>
      <c r="C488" t="s">
        <v>381</v>
      </c>
      <c r="D488" t="s">
        <v>569</v>
      </c>
      <c r="E488" s="10" t="s">
        <v>430</v>
      </c>
      <c r="F488" t="str">
        <f>VLOOKUP(CCC[[#This Row],[NOME]],'CADASTRO'!A:K,5,0)</f>
        <v>OPERADOR INDUSTRIAL I</v>
      </c>
      <c r="G488" s="41">
        <v>45852</v>
      </c>
      <c r="H488" s="38">
        <v>365</v>
      </c>
      <c r="I48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IF(G837="01/01/1900",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CCC[[#This Row],[TREINADO EM]]+CCC[[#This Row],[VALIDADE]]</f>
        <v>46217</v>
      </c>
      <c r="K488">
        <v>1</v>
      </c>
      <c r="L488" t="s">
        <v>5</v>
      </c>
      <c r="M488" t="str">
        <f>VLOOKUP(CCC[[#This Row],[NOME]],'CADASTRO'!A:K,6,0)</f>
        <v>ATIVO</v>
      </c>
    </row>
    <row r="489" spans="1:14">
      <c r="A489" t="s">
        <v>516</v>
      </c>
      <c r="B489" t="s">
        <v>517</v>
      </c>
      <c r="C489" t="s">
        <v>391</v>
      </c>
      <c r="D489" t="s">
        <v>569</v>
      </c>
      <c r="E489" t="s">
        <v>430</v>
      </c>
      <c r="F489" t="str">
        <f>VLOOKUP(CCC[[#This Row],[NOME]],'CADASTRO'!A:K,5,0)</f>
        <v>OPERADOR INDUSTRIAL I</v>
      </c>
      <c r="G489" s="41">
        <v>46076</v>
      </c>
      <c r="H489" s="38">
        <v>365</v>
      </c>
      <c r="I48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IF(G838="01/01/1900", "SEM REGISTRO",
                        IF((G489+H489)&gt;TODAY(), "NO PRAZO", "VENCIDO"
                        )
                    )
                )
            )
        )
    ),"N.A.")</f>
        <v>NO PRAZO</v>
      </c>
      <c r="J489" s="14">
        <f>CCC[[#This Row],[TREINADO EM]]+CCC[[#This Row],[VALIDADE]]</f>
        <v>46441</v>
      </c>
      <c r="K489">
        <v>1</v>
      </c>
      <c r="L489" t="s">
        <v>3</v>
      </c>
      <c r="M489" t="str">
        <f>VLOOKUP(CCC[[#This Row],[NOME]],'CADASTRO'!A:K,6,0)</f>
        <v>ATIVO</v>
      </c>
      <c r="N489" s="63" t="s">
        <v>573</v>
      </c>
    </row>
    <row r="490" spans="1:14">
      <c r="A490" t="s">
        <v>516</v>
      </c>
      <c r="B490" t="s">
        <v>517</v>
      </c>
      <c r="C490" t="s">
        <v>381</v>
      </c>
      <c r="D490" t="s">
        <v>569</v>
      </c>
      <c r="E490" t="s">
        <v>431</v>
      </c>
      <c r="F490" t="str">
        <f>VLOOKUP(CCC[[#This Row],[NOME]],'CADASTRO'!A:K,5,0)</f>
        <v>ANALISTA PROJETOS PL</v>
      </c>
      <c r="G490" s="41">
        <v>45063</v>
      </c>
      <c r="H490" s="38">
        <v>365</v>
      </c>
      <c r="I49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IF(G839="01/01/1900",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CCC[[#This Row],[TREINADO EM]]+CCC[[#This Row],[VALIDADE]]</f>
        <v>45428</v>
      </c>
      <c r="K490">
        <v>1</v>
      </c>
      <c r="L490" t="s">
        <v>5</v>
      </c>
      <c r="M490" t="str">
        <f>VLOOKUP(CCC[[#This Row],[NOME]],'CADASTRO'!A:K,6,0)</f>
        <v>ATIVO</v>
      </c>
    </row>
    <row r="491" spans="1:14">
      <c r="A491" t="s">
        <v>516</v>
      </c>
      <c r="B491" t="s">
        <v>517</v>
      </c>
      <c r="C491" t="s">
        <v>381</v>
      </c>
      <c r="D491" t="s">
        <v>569</v>
      </c>
      <c r="E491" t="s">
        <v>431</v>
      </c>
      <c r="F491" t="str">
        <f>VLOOKUP(CCC[[#This Row],[NOME]],'CADASTRO'!A:K,5,0)</f>
        <v>ANALISTA PROJETOS PL</v>
      </c>
      <c r="G491" s="41">
        <v>45469</v>
      </c>
      <c r="H491" s="38">
        <v>365</v>
      </c>
      <c r="I49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IF(G840="01/01/1900",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CCC[[#This Row],[TREINADO EM]]+CCC[[#This Row],[VALIDADE]]</f>
        <v>45834</v>
      </c>
      <c r="K491">
        <v>1</v>
      </c>
      <c r="L491" t="s">
        <v>5</v>
      </c>
      <c r="M491" t="str">
        <f>VLOOKUP(CCC[[#This Row],[NOME]],'CADASTRO'!A:K,6,0)</f>
        <v>ATIVO</v>
      </c>
    </row>
    <row r="492" spans="1:14">
      <c r="A492" t="s">
        <v>516</v>
      </c>
      <c r="B492" t="s">
        <v>517</v>
      </c>
      <c r="C492" t="s">
        <v>391</v>
      </c>
      <c r="D492" t="s">
        <v>569</v>
      </c>
      <c r="E492" t="s">
        <v>431</v>
      </c>
      <c r="F492" t="str">
        <f>VLOOKUP(CCC[[#This Row],[NOME]],'CADASTRO'!A:K,5,0)</f>
        <v>ANALISTA PROJETOS PL</v>
      </c>
      <c r="G492" s="41">
        <v>45908</v>
      </c>
      <c r="H492" s="38">
        <v>365</v>
      </c>
      <c r="I49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IF(G841="01/01/1900",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CCC[[#This Row],[TREINADO EM]]+CCC[[#This Row],[VALIDADE]]</f>
        <v>46273</v>
      </c>
      <c r="K492">
        <v>1</v>
      </c>
      <c r="L492" t="s">
        <v>5</v>
      </c>
      <c r="M492" t="str">
        <f>VLOOKUP(CCC[[#This Row],[NOME]],'CADASTRO'!A:K,6,0)</f>
        <v>ATIVO</v>
      </c>
    </row>
    <row r="493" spans="1:14">
      <c r="A493" t="s">
        <v>516</v>
      </c>
      <c r="B493" t="s">
        <v>517</v>
      </c>
      <c r="C493" t="s">
        <v>391</v>
      </c>
      <c r="D493" t="s">
        <v>569</v>
      </c>
      <c r="E493" t="s">
        <v>431</v>
      </c>
      <c r="F493" t="str">
        <f>VLOOKUP(CCC[[#This Row],[NOME]],'CADASTRO'!A:K,5,0)</f>
        <v>ANALISTA PROJETOS PL</v>
      </c>
      <c r="G493" s="41">
        <v>46126</v>
      </c>
      <c r="H493" s="38">
        <v>365</v>
      </c>
      <c r="I49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IF(G842="01/01/1900",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CCC[[#This Row],[TREINADO EM]]+CCC[[#This Row],[VALIDADE]]</f>
        <v>46491</v>
      </c>
      <c r="K493">
        <v>0.25</v>
      </c>
      <c r="L493" t="s">
        <v>3</v>
      </c>
      <c r="M493" t="str">
        <f>VLOOKUP(CCC[[#This Row],[NOME]],'CADASTRO'!A:K,6,0)</f>
        <v>ATIVO</v>
      </c>
      <c r="N493" s="63" t="s">
        <v>588</v>
      </c>
    </row>
    <row r="494" spans="1:14">
      <c r="A494" t="s">
        <v>516</v>
      </c>
      <c r="B494" t="s">
        <v>517</v>
      </c>
      <c r="C494" t="s">
        <v>391</v>
      </c>
      <c r="D494" t="s">
        <v>569</v>
      </c>
      <c r="E494" t="s">
        <v>97</v>
      </c>
      <c r="F494" t="str">
        <f>VLOOKUP(CCC[[#This Row],[NOME]],'CADASTRO'!A:K,5,0)</f>
        <v>AUXILIAR INDUSTRIAL</v>
      </c>
      <c r="G494" s="41">
        <v>46029</v>
      </c>
      <c r="H494" s="38">
        <v>365</v>
      </c>
      <c r="I49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IF(G843="01/01/1900",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CCC[[#This Row],[TREINADO EM]]+CCC[[#This Row],[VALIDADE]]</f>
        <v>46394</v>
      </c>
      <c r="K494">
        <v>1</v>
      </c>
      <c r="L494" t="s">
        <v>3</v>
      </c>
      <c r="M494" t="str">
        <f>VLOOKUP(CCC[[#This Row],[NOME]],'CADASTRO'!A:K,6,0)</f>
        <v>DESLIGADO</v>
      </c>
      <c r="N494" s="63" t="s">
        <v>589</v>
      </c>
    </row>
    <row r="495" spans="1:14">
      <c r="A495" t="s">
        <v>516</v>
      </c>
      <c r="B495" t="s">
        <v>517</v>
      </c>
      <c r="C495" t="s">
        <v>381</v>
      </c>
      <c r="D495" t="s">
        <v>569</v>
      </c>
      <c r="E495" t="s">
        <v>433</v>
      </c>
      <c r="F495" t="str">
        <f>VLOOKUP(CCC[[#This Row],[NOME]],'CADASTRO'!A:K,5,0)</f>
        <v>ANALISTA SEGURANCA TRABALHO E MEIO</v>
      </c>
      <c r="G495" s="41">
        <v>44928</v>
      </c>
      <c r="H495" s="38">
        <v>365</v>
      </c>
      <c r="I49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IF(G844="01/01/1900",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CCC[[#This Row],[TREINADO EM]]+CCC[[#This Row],[VALIDADE]]</f>
        <v>45293</v>
      </c>
      <c r="K495">
        <v>1</v>
      </c>
      <c r="L495" t="s">
        <v>5</v>
      </c>
      <c r="M495" t="str">
        <f>VLOOKUP(CCC[[#This Row],[NOME]],'CADASTRO'!A:K,6,0)</f>
        <v>ATIVO</v>
      </c>
    </row>
    <row r="496" spans="1:14">
      <c r="A496" t="s">
        <v>516</v>
      </c>
      <c r="B496" t="s">
        <v>517</v>
      </c>
      <c r="C496" t="s">
        <v>76</v>
      </c>
      <c r="D496" t="s">
        <v>569</v>
      </c>
      <c r="E496" t="s">
        <v>433</v>
      </c>
      <c r="F496" t="str">
        <f>VLOOKUP(CCC[[#This Row],[NOME]],'CADASTRO'!A:K,5,0)</f>
        <v>ANALISTA SEGURANCA TRABALHO E MEIO</v>
      </c>
      <c r="G496" s="41">
        <v>45278</v>
      </c>
      <c r="H496" s="38">
        <v>5000</v>
      </c>
      <c r="I49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IF(G845="01/01/1900", "SEM REGISTRO",
                        IF((G496+H496)&gt;TODAY(), "NO PRAZO", "VENCIDO"
                        )
                    )
                )
            )
        )
    ),"N.A.")</f>
        <v>NO PRAZO</v>
      </c>
      <c r="J496" s="14">
        <f>CCC[[#This Row],[TREINADO EM]]+CCC[[#This Row],[VALIDADE]]</f>
        <v>50278</v>
      </c>
      <c r="K496">
        <v>1</v>
      </c>
      <c r="L496" t="s">
        <v>3</v>
      </c>
      <c r="M496" t="str">
        <f>VLOOKUP(CCC[[#This Row],[NOME]],'CADASTRO'!A:K,6,0)</f>
        <v>ATIVO</v>
      </c>
    </row>
    <row r="497" spans="1:14">
      <c r="A497" t="s">
        <v>516</v>
      </c>
      <c r="B497" t="s">
        <v>517</v>
      </c>
      <c r="C497" t="s">
        <v>381</v>
      </c>
      <c r="D497" t="s">
        <v>569</v>
      </c>
      <c r="E497" t="s">
        <v>96</v>
      </c>
      <c r="F497" t="str">
        <f>VLOOKUP(CCC[[#This Row],[NOME]],'CADASTRO'!A:K,5,0)</f>
        <v>OPERADOR INDUSTRIAL II</v>
      </c>
      <c r="G497" s="41">
        <v>44928</v>
      </c>
      <c r="H497" s="38">
        <v>365</v>
      </c>
      <c r="I49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IF(G846="01/01/1900",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CCC[[#This Row],[TREINADO EM]]+CCC[[#This Row],[VALIDADE]]</f>
        <v>45293</v>
      </c>
      <c r="K497">
        <v>1</v>
      </c>
      <c r="L497" t="s">
        <v>5</v>
      </c>
      <c r="M497" t="str">
        <f>VLOOKUP(CCC[[#This Row],[NOME]],'CADASTRO'!A:K,6,0)</f>
        <v>DESLIGADO</v>
      </c>
    </row>
    <row r="498" spans="1:14">
      <c r="A498" t="s">
        <v>516</v>
      </c>
      <c r="B498" t="s">
        <v>517</v>
      </c>
      <c r="C498" t="s">
        <v>76</v>
      </c>
      <c r="D498" t="s">
        <v>569</v>
      </c>
      <c r="E498" t="s">
        <v>96</v>
      </c>
      <c r="F498" t="str">
        <f>VLOOKUP(CCC[[#This Row],[NOME]],'CADASTRO'!A:K,5,0)</f>
        <v>OPERADOR INDUSTRIAL II</v>
      </c>
      <c r="G498" s="41">
        <v>45278</v>
      </c>
      <c r="H498" s="38">
        <v>365</v>
      </c>
      <c r="I49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IF(G847="01/01/1900",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CCC[[#This Row],[TREINADO EM]]+CCC[[#This Row],[VALIDADE]]</f>
        <v>45643</v>
      </c>
      <c r="K498">
        <v>1</v>
      </c>
      <c r="L498" t="s">
        <v>5</v>
      </c>
      <c r="M498" t="str">
        <f>VLOOKUP(CCC[[#This Row],[NOME]],'CADASTRO'!A:K,6,0)</f>
        <v>DESLIGADO</v>
      </c>
    </row>
    <row r="499" spans="1:14">
      <c r="A499" t="s">
        <v>516</v>
      </c>
      <c r="B499" t="s">
        <v>517</v>
      </c>
      <c r="C499" t="s">
        <v>76</v>
      </c>
      <c r="D499" t="s">
        <v>569</v>
      </c>
      <c r="E499" t="s">
        <v>96</v>
      </c>
      <c r="F499" t="str">
        <f>VLOOKUP(CCC[[#This Row],[NOME]],'CADASTRO'!A:K,5,0)</f>
        <v>OPERADOR INDUSTRIAL II</v>
      </c>
      <c r="G499" s="41">
        <v>45645</v>
      </c>
      <c r="H499" s="38">
        <v>365</v>
      </c>
      <c r="I49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IF(G848="01/01/1900",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CCC[[#This Row],[TREINADO EM]]+CCC[[#This Row],[VALIDADE]]</f>
        <v>46010</v>
      </c>
      <c r="K499">
        <v>1</v>
      </c>
      <c r="L499" t="s">
        <v>5</v>
      </c>
      <c r="M499" t="str">
        <f>VLOOKUP(CCC[[#This Row],[NOME]],'CADASTRO'!A:K,6,0)</f>
        <v>DESLIGADO</v>
      </c>
    </row>
    <row r="500" spans="1:14">
      <c r="A500" t="s">
        <v>516</v>
      </c>
      <c r="B500" t="s">
        <v>517</v>
      </c>
      <c r="C500" t="s">
        <v>391</v>
      </c>
      <c r="D500" t="s">
        <v>569</v>
      </c>
      <c r="E500" t="s">
        <v>96</v>
      </c>
      <c r="F500" t="str">
        <f>VLOOKUP(CCC[[#This Row],[NOME]],'CADASTRO'!A:K,5,0)</f>
        <v>OPERADOR INDUSTRIAL II</v>
      </c>
      <c r="G500" s="41">
        <v>46076</v>
      </c>
      <c r="H500" s="38">
        <v>365</v>
      </c>
      <c r="I50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IF(G849="01/01/1900",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CCC[[#This Row],[TREINADO EM]]+CCC[[#This Row],[VALIDADE]]</f>
        <v>46441</v>
      </c>
      <c r="K500">
        <v>1</v>
      </c>
      <c r="L500" t="s">
        <v>3</v>
      </c>
      <c r="M500" t="str">
        <f>VLOOKUP(CCC[[#This Row],[NOME]],'CADASTRO'!A:K,6,0)</f>
        <v>DESLIGADO</v>
      </c>
      <c r="N500" s="63" t="s">
        <v>573</v>
      </c>
    </row>
    <row r="501" spans="1:14">
      <c r="A501" t="s">
        <v>516</v>
      </c>
      <c r="B501" t="s">
        <v>517</v>
      </c>
      <c r="C501" t="s">
        <v>381</v>
      </c>
      <c r="D501" t="s">
        <v>569</v>
      </c>
      <c r="E501" t="s">
        <v>211</v>
      </c>
      <c r="F501" t="str">
        <f>VLOOKUP(CCC[[#This Row],[NOME]],'CADASTRO'!A:K,5,0)</f>
        <v>CONTROLADOR PLANTA</v>
      </c>
      <c r="G501" s="41">
        <v>45028</v>
      </c>
      <c r="H501" s="38">
        <v>365</v>
      </c>
      <c r="I50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IF(G850="01/01/1900",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CCC[[#This Row],[TREINADO EM]]+CCC[[#This Row],[VALIDADE]]</f>
        <v>45393</v>
      </c>
      <c r="K501">
        <v>1</v>
      </c>
      <c r="L501" t="s">
        <v>5</v>
      </c>
      <c r="M501" t="str">
        <f>VLOOKUP(CCC[[#This Row],[NOME]],'CADASTRO'!A:K,6,0)</f>
        <v>ATIVO</v>
      </c>
    </row>
    <row r="502" spans="1:14">
      <c r="A502" t="s">
        <v>516</v>
      </c>
      <c r="B502" t="s">
        <v>517</v>
      </c>
      <c r="C502" t="s">
        <v>381</v>
      </c>
      <c r="D502" t="s">
        <v>569</v>
      </c>
      <c r="E502" t="s">
        <v>211</v>
      </c>
      <c r="F502" t="str">
        <f>VLOOKUP(CCC[[#This Row],[NOME]],'CADASTRO'!A:K,5,0)</f>
        <v>CONTROLADOR PLANTA</v>
      </c>
      <c r="G502" s="41">
        <v>45329</v>
      </c>
      <c r="H502" s="38">
        <v>365</v>
      </c>
      <c r="I50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IF(G851="01/01/1900",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CCC[[#This Row],[TREINADO EM]]+CCC[[#This Row],[VALIDADE]]</f>
        <v>45694</v>
      </c>
      <c r="K502">
        <v>1</v>
      </c>
      <c r="L502" t="s">
        <v>5</v>
      </c>
      <c r="M502" t="str">
        <f>VLOOKUP(CCC[[#This Row],[NOME]],'CADASTRO'!A:K,6,0)</f>
        <v>ATIVO</v>
      </c>
    </row>
    <row r="503" spans="1:14">
      <c r="A503" t="s">
        <v>516</v>
      </c>
      <c r="B503" t="s">
        <v>517</v>
      </c>
      <c r="C503" t="s">
        <v>381</v>
      </c>
      <c r="D503" t="s">
        <v>569</v>
      </c>
      <c r="E503" t="s">
        <v>211</v>
      </c>
      <c r="F503" t="str">
        <f>VLOOKUP(CCC[[#This Row],[NOME]],'CADASTRO'!A:K,5,0)</f>
        <v>CONTROLADOR PLANTA</v>
      </c>
      <c r="G503" s="41">
        <v>45810</v>
      </c>
      <c r="H503" s="38">
        <v>365</v>
      </c>
      <c r="I50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IF(G852="01/01/1900",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CCC[[#This Row],[TREINADO EM]]+CCC[[#This Row],[VALIDADE]]</f>
        <v>46175</v>
      </c>
      <c r="K503">
        <v>1</v>
      </c>
      <c r="L503" t="s">
        <v>5</v>
      </c>
      <c r="M503" t="str">
        <f>VLOOKUP(CCC[[#This Row],[NOME]],'CADASTRO'!A:K,6,0)</f>
        <v>ATIVO</v>
      </c>
    </row>
    <row r="504" spans="1:14">
      <c r="A504" t="s">
        <v>516</v>
      </c>
      <c r="B504" t="s">
        <v>517</v>
      </c>
      <c r="C504" t="s">
        <v>391</v>
      </c>
      <c r="D504" t="s">
        <v>569</v>
      </c>
      <c r="E504" t="s">
        <v>211</v>
      </c>
      <c r="F504" t="str">
        <f>VLOOKUP(CCC[[#This Row],[NOME]],'CADASTRO'!A:K,5,0)</f>
        <v>CONTROLADOR PLANTA</v>
      </c>
      <c r="G504" s="41">
        <v>46006</v>
      </c>
      <c r="H504" s="38">
        <v>365</v>
      </c>
      <c r="I50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IF(G853="01/01/1900", "SEM REGISTRO",
                        IF((G504+H504)&gt;TODAY(), "NO PRAZO", "VENCIDO"
                        )
                    )
                )
            )
        )
    ),"N.A.")</f>
        <v>NO PRAZO</v>
      </c>
      <c r="J504" s="14">
        <f>CCC[[#This Row],[TREINADO EM]]+CCC[[#This Row],[VALIDADE]]</f>
        <v>46371</v>
      </c>
      <c r="K504">
        <v>1</v>
      </c>
      <c r="L504" t="s">
        <v>3</v>
      </c>
      <c r="M504" t="str">
        <f>VLOOKUP(CCC[[#This Row],[NOME]],'CADASTRO'!A:K,6,0)</f>
        <v>ATIVO</v>
      </c>
      <c r="N504" s="63" t="s">
        <v>575</v>
      </c>
    </row>
    <row r="505" spans="1:14">
      <c r="A505" t="s">
        <v>516</v>
      </c>
      <c r="B505" t="s">
        <v>517</v>
      </c>
      <c r="C505" t="s">
        <v>76</v>
      </c>
      <c r="D505" t="s">
        <v>569</v>
      </c>
      <c r="E505" t="s">
        <v>436</v>
      </c>
      <c r="F505" t="str">
        <f>VLOOKUP(CCC[[#This Row],[NOME]],'CADASTRO'!A:K,5,0)</f>
        <v>TECNICO ELETRONICO II</v>
      </c>
      <c r="G505" s="41">
        <v>45645</v>
      </c>
      <c r="H505" s="38">
        <v>365</v>
      </c>
      <c r="I50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IF(G854="01/01/1900",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CCC[[#This Row],[TREINADO EM]]+CCC[[#This Row],[VALIDADE]]</f>
        <v>46010</v>
      </c>
      <c r="K505">
        <v>1</v>
      </c>
      <c r="L505" t="s">
        <v>5</v>
      </c>
      <c r="M505" t="str">
        <f>VLOOKUP(CCC[[#This Row],[NOME]],'CADASTRO'!A:K,6,0)</f>
        <v>ATIVO</v>
      </c>
    </row>
    <row r="506" spans="1:14">
      <c r="A506" t="s">
        <v>516</v>
      </c>
      <c r="B506" t="s">
        <v>517</v>
      </c>
      <c r="C506" t="s">
        <v>391</v>
      </c>
      <c r="D506" t="s">
        <v>569</v>
      </c>
      <c r="E506" t="s">
        <v>436</v>
      </c>
      <c r="F506" t="str">
        <f>VLOOKUP(CCC[[#This Row],[NOME]],'CADASTRO'!A:K,5,0)</f>
        <v>TECNICO ELETRONICO II</v>
      </c>
      <c r="G506" s="41">
        <v>46211.998842592599</v>
      </c>
      <c r="H506" s="38">
        <v>183</v>
      </c>
      <c r="I50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IF(G855="01/01/1900", "SEM REGISTRO",
                        IF((G506+H506)&gt;TODAY(), "NO PRAZO", "VENCIDO"
                        )
                    )
                )
            )
        )
    ),"N.A.")</f>
        <v>NO PRAZO</v>
      </c>
      <c r="J506" s="14">
        <f>CCC[[#This Row],[TREINADO EM]]+CCC[[#This Row],[VALIDADE]]</f>
        <v>46394.998842592599</v>
      </c>
      <c r="K506">
        <v>1</v>
      </c>
      <c r="L506" t="s">
        <v>3</v>
      </c>
      <c r="M506" t="str">
        <f>VLOOKUP(CCC[[#This Row],[NOME]],'CADASTRO'!A:K,6,0)</f>
        <v>ATIVO</v>
      </c>
      <c r="N506" s="63"/>
    </row>
    <row r="507" spans="1:14">
      <c r="A507" t="s">
        <v>516</v>
      </c>
      <c r="B507" t="s">
        <v>517</v>
      </c>
      <c r="C507" t="s">
        <v>381</v>
      </c>
      <c r="D507" t="s">
        <v>569</v>
      </c>
      <c r="E507" t="s">
        <v>437</v>
      </c>
      <c r="F507" t="str">
        <f>VLOOKUP(CCC[[#This Row],[NOME]],'CADASTRO'!A:K,5,0)</f>
        <v>ANALISTA CONTROLE QUALIDADE PL</v>
      </c>
      <c r="G507" s="41">
        <v>45196</v>
      </c>
      <c r="H507" s="38">
        <v>365</v>
      </c>
      <c r="I50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IF(G856="01/01/1900", "SEM REGISTRO",
                        IF((G507+H507)&gt;TODAY(), "NO PRAZO", "VENCIDO"
                        )
                    )
                )
            )
        )
    ),"N.A.")</f>
        <v>HISTORICO</v>
      </c>
      <c r="J507" s="14">
        <f>CCC[[#This Row],[TREINADO EM]]+CCC[[#This Row],[VALIDADE]]</f>
        <v>45561</v>
      </c>
      <c r="K507">
        <v>1</v>
      </c>
      <c r="L507" t="s">
        <v>5</v>
      </c>
      <c r="M507" t="str">
        <f>VLOOKUP(CCC[[#This Row],[NOME]],'CADASTRO'!A:K,6,0)</f>
        <v>ATIVO</v>
      </c>
    </row>
    <row r="508" spans="1:14">
      <c r="A508" t="s">
        <v>516</v>
      </c>
      <c r="B508" t="s">
        <v>517</v>
      </c>
      <c r="C508" t="s">
        <v>391</v>
      </c>
      <c r="D508" t="s">
        <v>569</v>
      </c>
      <c r="E508" t="s">
        <v>437</v>
      </c>
      <c r="F508" t="str">
        <f>VLOOKUP(CCC[[#This Row],[NOME]],'CADASTRO'!A:K,5,0)</f>
        <v>ANALISTA CONTROLE QUALIDADE PL</v>
      </c>
      <c r="G508" s="41">
        <v>46213.6390972222</v>
      </c>
      <c r="H508" s="38">
        <v>183</v>
      </c>
      <c r="I50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IF(G857="01/01/1900",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CCC[[#This Row],[TREINADO EM]]+CCC[[#This Row],[VALIDADE]]</f>
        <v>46396.6390972222</v>
      </c>
      <c r="K508">
        <v>1</v>
      </c>
      <c r="L508" t="s">
        <v>5</v>
      </c>
      <c r="M508" t="str">
        <f>VLOOKUP(CCC[[#This Row],[NOME]],'CADASTRO'!A:K,6,0)</f>
        <v>ATIVO</v>
      </c>
    </row>
    <row r="509" spans="1:14">
      <c r="A509" t="s">
        <v>516</v>
      </c>
      <c r="B509" t="s">
        <v>517</v>
      </c>
      <c r="C509" t="s">
        <v>391</v>
      </c>
      <c r="D509" t="s">
        <v>569</v>
      </c>
      <c r="E509" t="s">
        <v>437</v>
      </c>
      <c r="F509" t="str">
        <f>VLOOKUP(CCC[[#This Row],[NOME]],'CADASTRO'!A:K,5,0)</f>
        <v>ANALISTA CONTROLE QUALIDADE PL</v>
      </c>
      <c r="G509" s="41">
        <v>46293</v>
      </c>
      <c r="H509" s="38">
        <v>365</v>
      </c>
      <c r="I50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IF(G858="01/01/1900",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CCC[[#This Row],[TREINADO EM]]+CCC[[#This Row],[VALIDADE]]</f>
        <v>46658</v>
      </c>
      <c r="K509">
        <v>1</v>
      </c>
      <c r="L509" t="s">
        <v>3</v>
      </c>
      <c r="M509" t="str">
        <f>VLOOKUP(CCC[[#This Row],[NOME]],'CADASTRO'!A:K,6,0)</f>
        <v>ATIVO</v>
      </c>
    </row>
    <row r="510" spans="1:14">
      <c r="A510" t="s">
        <v>516</v>
      </c>
      <c r="B510" t="s">
        <v>517</v>
      </c>
      <c r="C510" t="s">
        <v>381</v>
      </c>
      <c r="D510" t="s">
        <v>569</v>
      </c>
      <c r="E510" t="s">
        <v>439</v>
      </c>
      <c r="F510" t="str">
        <f>VLOOKUP(CCC[[#This Row],[NOME]],'CADASTRO'!A:K,5,0)</f>
        <v>ANALISTA CONTROLE ESTOQUE PL</v>
      </c>
      <c r="G510" s="41">
        <v>44972</v>
      </c>
      <c r="H510" s="38">
        <v>365</v>
      </c>
      <c r="I51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IF(G859="01/01/1900",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CCC[[#This Row],[TREINADO EM]]+CCC[[#This Row],[VALIDADE]]</f>
        <v>45337</v>
      </c>
      <c r="K510">
        <v>1</v>
      </c>
      <c r="L510" t="s">
        <v>5</v>
      </c>
      <c r="M510" t="str">
        <f>VLOOKUP(CCC[[#This Row],[NOME]],'CADASTRO'!A:K,6,0)</f>
        <v>ATIVO</v>
      </c>
    </row>
    <row r="511" spans="1:14">
      <c r="A511" t="s">
        <v>516</v>
      </c>
      <c r="B511" t="s">
        <v>517</v>
      </c>
      <c r="C511" t="s">
        <v>381</v>
      </c>
      <c r="D511" t="s">
        <v>569</v>
      </c>
      <c r="E511" t="s">
        <v>439</v>
      </c>
      <c r="F511" t="str">
        <f>VLOOKUP(CCC[[#This Row],[NOME]],'CADASTRO'!A:K,5,0)</f>
        <v>ANALISTA CONTROLE ESTOQUE PL</v>
      </c>
      <c r="G511" s="41">
        <v>45428</v>
      </c>
      <c r="H511" s="38">
        <v>365</v>
      </c>
      <c r="I51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IF(G860="01/01/1900",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CCC[[#This Row],[TREINADO EM]]+CCC[[#This Row],[VALIDADE]]</f>
        <v>45793</v>
      </c>
      <c r="K511">
        <v>1</v>
      </c>
      <c r="L511" t="s">
        <v>5</v>
      </c>
      <c r="M511" t="str">
        <f>VLOOKUP(CCC[[#This Row],[NOME]],'CADASTRO'!A:K,6,0)</f>
        <v>ATIVO</v>
      </c>
    </row>
    <row r="512" spans="1:14">
      <c r="A512" t="s">
        <v>516</v>
      </c>
      <c r="B512" t="s">
        <v>517</v>
      </c>
      <c r="C512" t="s">
        <v>76</v>
      </c>
      <c r="D512" t="s">
        <v>569</v>
      </c>
      <c r="E512" t="s">
        <v>439</v>
      </c>
      <c r="F512" t="str">
        <f>VLOOKUP(CCC[[#This Row],[NOME]],'CADASTRO'!A:K,5,0)</f>
        <v>ANALISTA CONTROLE ESTOQUE PL</v>
      </c>
      <c r="G512" s="41">
        <v>45645</v>
      </c>
      <c r="H512" s="38">
        <v>365</v>
      </c>
      <c r="I51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IF(G861="01/01/1900",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CCC[[#This Row],[TREINADO EM]]+CCC[[#This Row],[VALIDADE]]</f>
        <v>46010</v>
      </c>
      <c r="K512">
        <v>1</v>
      </c>
      <c r="L512" t="s">
        <v>5</v>
      </c>
      <c r="M512" t="str">
        <f>VLOOKUP(CCC[[#This Row],[NOME]],'CADASTRO'!A:K,6,0)</f>
        <v>ATIVO</v>
      </c>
    </row>
    <row r="513" spans="1:14">
      <c r="A513" t="s">
        <v>516</v>
      </c>
      <c r="B513" t="s">
        <v>517</v>
      </c>
      <c r="C513" t="s">
        <v>391</v>
      </c>
      <c r="D513" t="s">
        <v>569</v>
      </c>
      <c r="E513" t="s">
        <v>439</v>
      </c>
      <c r="F513" t="str">
        <f>VLOOKUP(CCC[[#This Row],[NOME]],'CADASTRO'!A:K,5,0)</f>
        <v>ANALISTA CONTROLE ESTOQUE PL</v>
      </c>
      <c r="G513" s="41">
        <v>46006</v>
      </c>
      <c r="H513" s="38">
        <v>365</v>
      </c>
      <c r="I51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IF(G862="01/01/1900", "SEM REGISTRO",
                        IF((G513+H513)&gt;TODAY(), "NO PRAZO", "VENCIDO"
                        )
                    )
                )
            )
        )
    ),"N.A.")</f>
        <v>NO PRAZO</v>
      </c>
      <c r="J513" s="14">
        <f>CCC[[#This Row],[TREINADO EM]]+CCC[[#This Row],[VALIDADE]]</f>
        <v>46371</v>
      </c>
      <c r="K513">
        <v>1</v>
      </c>
      <c r="L513" t="s">
        <v>3</v>
      </c>
      <c r="M513" t="str">
        <f>VLOOKUP(CCC[[#This Row],[NOME]],'CADASTRO'!A:K,6,0)</f>
        <v>ATIVO</v>
      </c>
      <c r="N513" s="63" t="s">
        <v>575</v>
      </c>
    </row>
    <row r="514" spans="1:14">
      <c r="A514" t="s">
        <v>516</v>
      </c>
      <c r="B514" t="s">
        <v>517</v>
      </c>
      <c r="C514" t="s">
        <v>76</v>
      </c>
      <c r="D514" t="s">
        <v>569</v>
      </c>
      <c r="E514" t="s">
        <v>441</v>
      </c>
      <c r="F514" t="str">
        <f>VLOOKUP(CCC[[#This Row],[NOME]],'CADASTRO'!A:K,5,0)</f>
        <v>OPERADOR INDUSTRIAL I</v>
      </c>
      <c r="G514" s="41">
        <v>45645</v>
      </c>
      <c r="H514" s="38">
        <v>365</v>
      </c>
      <c r="I51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IF(G863="01/01/1900",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CCC[[#This Row],[TREINADO EM]]+CCC[[#This Row],[VALIDADE]]</f>
        <v>46010</v>
      </c>
      <c r="K514">
        <v>1</v>
      </c>
      <c r="L514" t="s">
        <v>5</v>
      </c>
      <c r="M514" t="str">
        <f>VLOOKUP(CCC[[#This Row],[NOME]],'CADASTRO'!A:K,6,0)</f>
        <v>ATIVO</v>
      </c>
    </row>
    <row r="515" spans="1:14">
      <c r="A515" t="s">
        <v>516</v>
      </c>
      <c r="B515" t="s">
        <v>517</v>
      </c>
      <c r="C515" t="s">
        <v>391</v>
      </c>
      <c r="D515" t="s">
        <v>569</v>
      </c>
      <c r="E515" t="s">
        <v>441</v>
      </c>
      <c r="F515" t="str">
        <f>VLOOKUP(CCC[[#This Row],[NOME]],'CADASTRO'!A:K,5,0)</f>
        <v>OPERADOR INDUSTRIAL I</v>
      </c>
      <c r="G515" s="41">
        <v>46210.8973148148</v>
      </c>
      <c r="H515" s="38">
        <v>183</v>
      </c>
      <c r="I51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IF(G864="01/01/1900",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CCC[[#This Row],[TREINADO EM]]+CCC[[#This Row],[VALIDADE]]</f>
        <v>46393.8973148148</v>
      </c>
      <c r="K515">
        <v>1</v>
      </c>
      <c r="L515" t="s">
        <v>3</v>
      </c>
      <c r="M515" t="str">
        <f>VLOOKUP(CCC[[#This Row],[NOME]],'CADASTRO'!A:K,6,0)</f>
        <v>ATIVO</v>
      </c>
      <c r="N515" s="63"/>
    </row>
    <row r="516" spans="1:14">
      <c r="A516" t="s">
        <v>516</v>
      </c>
      <c r="B516" t="s">
        <v>517</v>
      </c>
      <c r="C516" t="s">
        <v>391</v>
      </c>
      <c r="D516" t="s">
        <v>569</v>
      </c>
      <c r="E516" t="s">
        <v>442</v>
      </c>
      <c r="F516" t="str">
        <f>VLOOKUP(CCC[[#This Row],[NOME]],'CADASTRO'!A:K,5,0)</f>
        <v>ANALISTA CONTROLE QUALIDADE PL</v>
      </c>
      <c r="G516" s="41">
        <v>45992</v>
      </c>
      <c r="H516" s="38">
        <v>365</v>
      </c>
      <c r="I51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IF(G865="01/01/1900", "SEM REGISTRO",
                        IF((G516+H516)&gt;TODAY(), "NO PRAZO", "VENCIDO"
                        )
                    )
                )
            )
        )
    ),"N.A.")</f>
        <v>NO PRAZO</v>
      </c>
      <c r="J516" s="14">
        <f>CCC[[#This Row],[TREINADO EM]]+CCC[[#This Row],[VALIDADE]]</f>
        <v>46357</v>
      </c>
      <c r="K516">
        <v>0.5</v>
      </c>
      <c r="L516" t="s">
        <v>3</v>
      </c>
      <c r="M516" t="str">
        <f>VLOOKUP(CCC[[#This Row],[NOME]],'CADASTRO'!A:K,6,0)</f>
        <v>ATIVO</v>
      </c>
      <c r="N516" s="63" t="s">
        <v>590</v>
      </c>
    </row>
    <row r="517" spans="1:14">
      <c r="A517" t="s">
        <v>516</v>
      </c>
      <c r="B517" t="s">
        <v>517</v>
      </c>
      <c r="C517" t="s">
        <v>391</v>
      </c>
      <c r="D517" t="s">
        <v>569</v>
      </c>
      <c r="E517" t="s">
        <v>79</v>
      </c>
      <c r="F517" t="str">
        <f>VLOOKUP(CCC[[#This Row],[NOME]],'CADASTRO'!A:K,5,0)</f>
        <v>AUXILIAR INDUSTRIAL</v>
      </c>
      <c r="G517" s="41">
        <v>45901</v>
      </c>
      <c r="H517" s="38">
        <v>365</v>
      </c>
      <c r="I51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IF(G866="01/01/1900",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CCC[[#This Row],[TREINADO EM]]+CCC[[#This Row],[VALIDADE]]</f>
        <v>46266</v>
      </c>
      <c r="K517">
        <v>1</v>
      </c>
      <c r="L517" t="s">
        <v>3</v>
      </c>
      <c r="M517" t="str">
        <f>VLOOKUP(CCC[[#This Row],[NOME]],'CADASTRO'!A:K,6,0)</f>
        <v>DESLIGADO</v>
      </c>
    </row>
    <row r="518" spans="1:14">
      <c r="A518" t="s">
        <v>516</v>
      </c>
      <c r="B518" t="s">
        <v>517</v>
      </c>
      <c r="C518" t="s">
        <v>76</v>
      </c>
      <c r="D518" t="s">
        <v>569</v>
      </c>
      <c r="E518" t="s">
        <v>72</v>
      </c>
      <c r="F518" t="str">
        <f>VLOOKUP(CCC[[#This Row],[NOME]],'CADASTRO'!A:K,5,0)</f>
        <v>OPERADOR INDUSTRIAL I</v>
      </c>
      <c r="G518" s="41">
        <v>44250</v>
      </c>
      <c r="H518" s="38">
        <v>365</v>
      </c>
      <c r="I51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IF(G867="01/01/1900",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CCC[[#This Row],[TREINADO EM]]+CCC[[#This Row],[VALIDADE]]</f>
        <v>44615</v>
      </c>
      <c r="K518">
        <v>1</v>
      </c>
      <c r="L518" t="s">
        <v>3</v>
      </c>
      <c r="M518" t="str">
        <f>VLOOKUP(CCC[[#This Row],[NOME]],'CADASTRO'!A:K,6,0)</f>
        <v>DESLIGADO</v>
      </c>
    </row>
    <row r="519" spans="1:14">
      <c r="A519" t="s">
        <v>516</v>
      </c>
      <c r="B519" t="s">
        <v>517</v>
      </c>
      <c r="C519" t="s">
        <v>76</v>
      </c>
      <c r="D519" t="s">
        <v>569</v>
      </c>
      <c r="E519" t="s">
        <v>70</v>
      </c>
      <c r="F519" t="str">
        <f>VLOOKUP(CCC[[#This Row],[NOME]],'CADASTRO'!A:K,5,0)</f>
        <v>OPERADOR INDUSTRIAL I</v>
      </c>
      <c r="G519" s="41">
        <v>44249</v>
      </c>
      <c r="H519" s="38">
        <v>365</v>
      </c>
      <c r="I51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IF(G868="01/01/1900",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CCC[[#This Row],[TREINADO EM]]+CCC[[#This Row],[VALIDADE]]</f>
        <v>44614</v>
      </c>
      <c r="K519">
        <v>1</v>
      </c>
      <c r="L519" t="s">
        <v>3</v>
      </c>
      <c r="M519" t="str">
        <f>VLOOKUP(CCC[[#This Row],[NOME]],'CADASTRO'!A:K,6,0)</f>
        <v>DESLIGADO</v>
      </c>
    </row>
    <row r="520" spans="1:14">
      <c r="A520" t="s">
        <v>516</v>
      </c>
      <c r="B520" t="s">
        <v>517</v>
      </c>
      <c r="C520" t="s">
        <v>391</v>
      </c>
      <c r="D520" t="s">
        <v>569</v>
      </c>
      <c r="E520" t="s">
        <v>76</v>
      </c>
      <c r="F520" t="str">
        <f>VLOOKUP(CCC[[#This Row],[NOME]],'CADASTRO'!A:K,5,0)</f>
        <v>COORDENADOR SEG DO TRABALHO E MEIO</v>
      </c>
      <c r="G520" s="41">
        <v>46207.677581018499</v>
      </c>
      <c r="H520" s="38">
        <v>183</v>
      </c>
      <c r="I52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IF(G869="01/01/1900", "SEM REGISTRO",
                        IF((G520+H520)&gt;TODAY(), "NO PRAZO", "VENCIDO"
                        )
                    )
                )
            )
        )
    ),"N.A.")</f>
        <v>NO PRAZO</v>
      </c>
      <c r="J520" s="14">
        <f>CCC[[#This Row],[TREINADO EM]]+CCC[[#This Row],[VALIDADE]]</f>
        <v>46390.677581018499</v>
      </c>
      <c r="K520">
        <v>1</v>
      </c>
      <c r="L520" t="s">
        <v>3</v>
      </c>
      <c r="M520" t="str">
        <f>VLOOKUP(CCC[[#This Row],[NOME]],'CADASTRO'!A:K,6,0)</f>
        <v>ATIVO</v>
      </c>
      <c r="N520" s="63"/>
    </row>
    <row r="521" spans="1:14">
      <c r="A521" t="s">
        <v>516</v>
      </c>
      <c r="B521" t="s">
        <v>517</v>
      </c>
      <c r="C521" t="s">
        <v>381</v>
      </c>
      <c r="D521" t="s">
        <v>569</v>
      </c>
      <c r="E521" t="s">
        <v>66</v>
      </c>
      <c r="F521" t="str">
        <f>VLOOKUP(CCC[[#This Row],[NOME]],'CADASTRO'!A:K,5,0)</f>
        <v>OPERADOR INDUSTRIAL II</v>
      </c>
      <c r="G521" s="41">
        <v>44928</v>
      </c>
      <c r="H521" s="38">
        <v>365</v>
      </c>
      <c r="I52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IF(G870="01/01/1900",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CCC[[#This Row],[TREINADO EM]]+CCC[[#This Row],[VALIDADE]]</f>
        <v>45293</v>
      </c>
      <c r="K521">
        <v>1</v>
      </c>
      <c r="L521" t="s">
        <v>5</v>
      </c>
      <c r="M521" t="str">
        <f>VLOOKUP(CCC[[#This Row],[NOME]],'CADASTRO'!A:K,6,0)</f>
        <v>DESLIGADO</v>
      </c>
    </row>
    <row r="522" spans="1:14">
      <c r="A522" t="s">
        <v>516</v>
      </c>
      <c r="B522" t="s">
        <v>517</v>
      </c>
      <c r="C522" t="s">
        <v>76</v>
      </c>
      <c r="D522" t="s">
        <v>569</v>
      </c>
      <c r="E522" t="s">
        <v>66</v>
      </c>
      <c r="F522" t="str">
        <f>VLOOKUP(CCC[[#This Row],[NOME]],'CADASTRO'!A:K,5,0)</f>
        <v>OPERADOR INDUSTRIAL II</v>
      </c>
      <c r="G522" s="41">
        <v>45278</v>
      </c>
      <c r="H522" s="38">
        <v>365</v>
      </c>
      <c r="I52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IF(G871="01/01/1900",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CCC[[#This Row],[TREINADO EM]]+CCC[[#This Row],[VALIDADE]]</f>
        <v>45643</v>
      </c>
      <c r="K522">
        <v>1</v>
      </c>
      <c r="L522" t="s">
        <v>5</v>
      </c>
      <c r="M522" t="str">
        <f>VLOOKUP(CCC[[#This Row],[NOME]],'CADASTRO'!A:K,6,0)</f>
        <v>DESLIGADO</v>
      </c>
    </row>
    <row r="523" spans="1:14">
      <c r="A523" t="s">
        <v>516</v>
      </c>
      <c r="B523" t="s">
        <v>517</v>
      </c>
      <c r="C523" t="s">
        <v>76</v>
      </c>
      <c r="D523" t="s">
        <v>569</v>
      </c>
      <c r="E523" t="s">
        <v>66</v>
      </c>
      <c r="F523" t="str">
        <f>VLOOKUP(CCC[[#This Row],[NOME]],'CADASTRO'!A:K,5,0)</f>
        <v>OPERADOR INDUSTRIAL II</v>
      </c>
      <c r="G523" s="41">
        <v>45645</v>
      </c>
      <c r="H523" s="38">
        <v>365</v>
      </c>
      <c r="I52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IF(G872="01/01/1900",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CCC[[#This Row],[TREINADO EM]]+CCC[[#This Row],[VALIDADE]]</f>
        <v>46010</v>
      </c>
      <c r="K523">
        <v>1</v>
      </c>
      <c r="L523" t="s">
        <v>5</v>
      </c>
      <c r="M523" t="str">
        <f>VLOOKUP(CCC[[#This Row],[NOME]],'CADASTRO'!A:K,6,0)</f>
        <v>DESLIGADO</v>
      </c>
    </row>
    <row r="524" spans="1:14">
      <c r="A524" t="s">
        <v>516</v>
      </c>
      <c r="B524" t="s">
        <v>517</v>
      </c>
      <c r="C524" t="s">
        <v>391</v>
      </c>
      <c r="D524" t="s">
        <v>569</v>
      </c>
      <c r="E524" s="52" t="s">
        <v>66</v>
      </c>
      <c r="F524" t="str">
        <f>VLOOKUP(CCC[[#This Row],[NOME]],'CADASTRO'!A:K,5,0)</f>
        <v>OPERADOR INDUSTRIAL II</v>
      </c>
      <c r="G524" s="41">
        <v>45880</v>
      </c>
      <c r="H524" s="38">
        <v>365</v>
      </c>
      <c r="I52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IF(G873="01/01/1900", "SEM REGISTRO",
                        IF((G524+H524)&gt;TODAY(), "NO PRAZO", "VENCIDO"
                        )
                    )
                )
            )
        )
    ),"N.A.")</f>
        <v>N.A.</v>
      </c>
      <c r="J524" s="14">
        <f>CCC[[#This Row],[TREINADO EM]]+CCC[[#This Row],[VALIDADE]]</f>
        <v>46245</v>
      </c>
      <c r="K524">
        <v>1</v>
      </c>
      <c r="L524" t="s">
        <v>3</v>
      </c>
      <c r="M524" t="str">
        <f>VLOOKUP(CCC[[#This Row],[NOME]],'CADASTRO'!A:K,6,0)</f>
        <v>DESLIGADO</v>
      </c>
    </row>
    <row r="525" spans="1:14">
      <c r="A525" t="s">
        <v>516</v>
      </c>
      <c r="B525" t="s">
        <v>517</v>
      </c>
      <c r="C525" t="s">
        <v>391</v>
      </c>
      <c r="D525" t="s">
        <v>569</v>
      </c>
      <c r="E525" t="s">
        <v>443</v>
      </c>
      <c r="F525" t="str">
        <f>VLOOKUP(CCC[[#This Row],[NOME]],'CADASTRO'!A:K,5,0)</f>
        <v>ESTAGIARIO</v>
      </c>
      <c r="G525" s="41">
        <v>45873</v>
      </c>
      <c r="H525" s="38">
        <v>365</v>
      </c>
      <c r="I52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IF(G874="01/01/1900",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CCC[[#This Row],[TREINADO EM]]+CCC[[#This Row],[VALIDADE]]</f>
        <v>46238</v>
      </c>
      <c r="K525">
        <v>1</v>
      </c>
      <c r="L525" t="s">
        <v>5</v>
      </c>
      <c r="M525" t="str">
        <f>VLOOKUP(CCC[[#This Row],[NOME]],'CADASTRO'!A:K,6,0)</f>
        <v>ATIVO</v>
      </c>
    </row>
    <row r="526" spans="1:14">
      <c r="A526" t="s">
        <v>516</v>
      </c>
      <c r="B526" t="s">
        <v>517</v>
      </c>
      <c r="C526" t="s">
        <v>391</v>
      </c>
      <c r="D526" t="s">
        <v>569</v>
      </c>
      <c r="E526" t="s">
        <v>443</v>
      </c>
      <c r="F526" t="str">
        <f>VLOOKUP(CCC[[#This Row],[NOME]],'CADASTRO'!A:K,5,0)</f>
        <v>ESTAGIARIO</v>
      </c>
      <c r="G526" s="41">
        <v>46273</v>
      </c>
      <c r="H526" s="38">
        <v>365</v>
      </c>
      <c r="I52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IF(G875="01/01/1900", "SEM REGISTRO",
                        IF((G526+H526)&gt;TODAY(), "NO PRAZO", "VENCIDO"
                        )
                    )
                )
            )
        )
    ),"N.A.")</f>
        <v>NO PRAZO</v>
      </c>
      <c r="J526" s="14">
        <f>CCC[[#This Row],[TREINADO EM]]+CCC[[#This Row],[VALIDADE]]</f>
        <v>46638</v>
      </c>
      <c r="K526">
        <v>1</v>
      </c>
      <c r="L526" t="s">
        <v>3</v>
      </c>
      <c r="M526" t="str">
        <f>VLOOKUP(CCC[[#This Row],[NOME]],'CADASTRO'!A:K,6,0)</f>
        <v>ATIVO</v>
      </c>
      <c r="N526" s="63" t="s">
        <v>580</v>
      </c>
    </row>
    <row r="527" spans="1:14">
      <c r="A527" t="s">
        <v>516</v>
      </c>
      <c r="B527" t="s">
        <v>517</v>
      </c>
      <c r="C527" t="s">
        <v>381</v>
      </c>
      <c r="D527" t="s">
        <v>569</v>
      </c>
      <c r="E527" t="s">
        <v>63</v>
      </c>
      <c r="F527" t="str">
        <f>VLOOKUP(CCC[[#This Row],[NOME]],'CADASTRO'!A:K,5,0)</f>
        <v>ESTAGIARIO</v>
      </c>
      <c r="G527" s="41">
        <v>44972</v>
      </c>
      <c r="H527" s="38">
        <v>365</v>
      </c>
      <c r="I52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IF(G876="01/01/1900",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CCC[[#This Row],[TREINADO EM]]+CCC[[#This Row],[VALIDADE]]</f>
        <v>45337</v>
      </c>
      <c r="K527">
        <v>2</v>
      </c>
      <c r="L527" t="s">
        <v>3</v>
      </c>
      <c r="M527" t="str">
        <f>VLOOKUP(CCC[[#This Row],[NOME]],'CADASTRO'!A:K,6,0)</f>
        <v>DESLIGADO</v>
      </c>
    </row>
    <row r="528" spans="1:14">
      <c r="A528" t="s">
        <v>516</v>
      </c>
      <c r="B528" t="s">
        <v>517</v>
      </c>
      <c r="C528" t="s">
        <v>381</v>
      </c>
      <c r="D528" t="s">
        <v>569</v>
      </c>
      <c r="E528" t="s">
        <v>473</v>
      </c>
      <c r="F528" t="str">
        <f>VLOOKUP(CCC[[#This Row],[NOME]],'CADASTRO'!A:K,5,0)</f>
        <v>AUXILIAR INDUSTRIAL</v>
      </c>
      <c r="G528" s="41">
        <v>44928</v>
      </c>
      <c r="H528" s="38">
        <v>365</v>
      </c>
      <c r="I52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IF(G877="01/01/1900",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CCC[[#This Row],[TREINADO EM]]+CCC[[#This Row],[VALIDADE]]</f>
        <v>45293</v>
      </c>
      <c r="K528">
        <v>1</v>
      </c>
      <c r="L528" t="s">
        <v>5</v>
      </c>
      <c r="M528" t="str">
        <f>VLOOKUP(CCC[[#This Row],[NOME]],'CADASTRO'!A:K,6,0)</f>
        <v>S-AFASTADO</v>
      </c>
    </row>
    <row r="529" spans="1:14">
      <c r="A529" t="s">
        <v>516</v>
      </c>
      <c r="B529" t="s">
        <v>517</v>
      </c>
      <c r="C529" t="s">
        <v>76</v>
      </c>
      <c r="D529" t="s">
        <v>569</v>
      </c>
      <c r="E529" t="s">
        <v>473</v>
      </c>
      <c r="F529" t="str">
        <f>VLOOKUP(CCC[[#This Row],[NOME]],'CADASTRO'!A:K,5,0)</f>
        <v>AUXILIAR INDUSTRIAL</v>
      </c>
      <c r="G529" s="41">
        <v>45278</v>
      </c>
      <c r="H529" s="38">
        <v>365</v>
      </c>
      <c r="I52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IF(G878="01/01/1900",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CCC[[#This Row],[TREINADO EM]]+CCC[[#This Row],[VALIDADE]]</f>
        <v>45643</v>
      </c>
      <c r="K529">
        <v>1</v>
      </c>
      <c r="L529" t="s">
        <v>5</v>
      </c>
      <c r="M529" t="str">
        <f>VLOOKUP(CCC[[#This Row],[NOME]],'CADASTRO'!A:K,6,0)</f>
        <v>S-AFASTADO</v>
      </c>
    </row>
    <row r="530" spans="1:14">
      <c r="A530" t="s">
        <v>516</v>
      </c>
      <c r="B530" t="s">
        <v>517</v>
      </c>
      <c r="C530" t="s">
        <v>76</v>
      </c>
      <c r="D530" t="s">
        <v>569</v>
      </c>
      <c r="E530" t="s">
        <v>473</v>
      </c>
      <c r="F530" t="str">
        <f>VLOOKUP(CCC[[#This Row],[NOME]],'CADASTRO'!A:K,5,0)</f>
        <v>AUXILIAR INDUSTRIAL</v>
      </c>
      <c r="G530" s="41">
        <v>45645</v>
      </c>
      <c r="H530" s="38">
        <v>365</v>
      </c>
      <c r="I53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IF(G879="01/01/1900",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CCC[[#This Row],[TREINADO EM]]+CCC[[#This Row],[VALIDADE]]</f>
        <v>46010</v>
      </c>
      <c r="K530">
        <v>1</v>
      </c>
      <c r="L530" t="s">
        <v>3</v>
      </c>
      <c r="M530" t="str">
        <f>VLOOKUP(CCC[[#This Row],[NOME]],'CADASTRO'!A:K,6,0)</f>
        <v>S-AFASTADO</v>
      </c>
    </row>
    <row r="531" spans="1:14">
      <c r="A531" t="s">
        <v>516</v>
      </c>
      <c r="B531" t="s">
        <v>517</v>
      </c>
      <c r="C531" t="s">
        <v>391</v>
      </c>
      <c r="D531" t="s">
        <v>569</v>
      </c>
      <c r="E531" s="11" t="s">
        <v>492</v>
      </c>
      <c r="F531" t="str">
        <f>VLOOKUP(CCC[[#This Row],[NOME]],'CADASTRO'!A:K,5,0)</f>
        <v>APRENDIZ</v>
      </c>
      <c r="G531" s="41">
        <v>46266</v>
      </c>
      <c r="H531" s="38">
        <v>365</v>
      </c>
      <c r="I53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IF(G880="01/01/1900", "SEM REGISTRO",
                        IF((G531+H531)&gt;TODAY(), "NO PRAZO", "VENCIDO"
                        )
                    )
                )
            )
        )
    ),"N.A.")</f>
        <v>NO PRAZO</v>
      </c>
      <c r="J531" s="14">
        <f>CCC[[#This Row],[TREINADO EM]]+CCC[[#This Row],[VALIDADE]]</f>
        <v>46631</v>
      </c>
      <c r="K531">
        <v>1</v>
      </c>
      <c r="L531" t="s">
        <v>3</v>
      </c>
      <c r="M531" t="str">
        <f>VLOOKUP(CCC[[#This Row],[NOME]],'CADASTRO'!A:K,6,0)</f>
        <v>ATIVO</v>
      </c>
      <c r="N531" s="63" t="s">
        <v>585</v>
      </c>
    </row>
    <row r="532" spans="1:14">
      <c r="A532" t="s">
        <v>516</v>
      </c>
      <c r="B532" t="s">
        <v>517</v>
      </c>
      <c r="C532" t="s">
        <v>391</v>
      </c>
      <c r="D532" t="s">
        <v>569</v>
      </c>
      <c r="E532" s="10" t="s">
        <v>493</v>
      </c>
      <c r="F532" t="str">
        <f>VLOOKUP(CCC[[#This Row],[NOME]],'CADASTRO'!A:K,5,0)</f>
        <v>ESTAGIARIO</v>
      </c>
      <c r="G532" s="41">
        <v>46273</v>
      </c>
      <c r="H532" s="38">
        <v>365</v>
      </c>
      <c r="I53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IF(G881="01/01/1900", "SEM REGISTRO",
                        IF((G532+H532)&gt;TODAY(), "NO PRAZO", "VENCIDO"
                        )
                    )
                )
            )
        )
    ),"N.A.")</f>
        <v>NO PRAZO</v>
      </c>
      <c r="J532" s="14">
        <f>CCC[[#This Row],[TREINADO EM]]+CCC[[#This Row],[VALIDADE]]</f>
        <v>46638</v>
      </c>
      <c r="K532">
        <v>1</v>
      </c>
      <c r="L532" t="s">
        <v>3</v>
      </c>
      <c r="M532" t="str">
        <f>VLOOKUP(CCC[[#This Row],[NOME]],'CADASTRO'!A:K,6,0)</f>
        <v>ATIVO</v>
      </c>
      <c r="N532" s="63" t="s">
        <v>580</v>
      </c>
    </row>
    <row r="533" spans="1:14">
      <c r="A533" t="s">
        <v>516</v>
      </c>
      <c r="B533" t="s">
        <v>517</v>
      </c>
      <c r="C533" t="s">
        <v>381</v>
      </c>
      <c r="D533" t="s">
        <v>569</v>
      </c>
      <c r="E533" t="s">
        <v>478</v>
      </c>
      <c r="F533" t="str">
        <f>VLOOKUP(CCC[[#This Row],[NOME]],'CADASTRO'!A:K,5,0)</f>
        <v>ANALISTA PROCESSOS</v>
      </c>
      <c r="G533" s="41">
        <v>45063</v>
      </c>
      <c r="H533" s="38">
        <v>365</v>
      </c>
      <c r="I53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IF(G882="01/01/1900",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CCC[[#This Row],[TREINADO EM]]+CCC[[#This Row],[VALIDADE]]</f>
        <v>45428</v>
      </c>
      <c r="K533">
        <v>1</v>
      </c>
      <c r="L533" t="s">
        <v>5</v>
      </c>
      <c r="M533" t="str">
        <f>VLOOKUP(CCC[[#This Row],[NOME]],'CADASTRO'!A:K,6,0)</f>
        <v>TRANSFERIDO</v>
      </c>
    </row>
    <row r="534" spans="1:14">
      <c r="A534" t="s">
        <v>516</v>
      </c>
      <c r="B534" t="s">
        <v>517</v>
      </c>
      <c r="C534" t="s">
        <v>381</v>
      </c>
      <c r="D534" t="s">
        <v>569</v>
      </c>
      <c r="E534" t="s">
        <v>478</v>
      </c>
      <c r="F534" t="str">
        <f>VLOOKUP(CCC[[#This Row],[NOME]],'CADASTRO'!A:K,5,0)</f>
        <v>ANALISTA PROCESSOS</v>
      </c>
      <c r="G534" s="41">
        <v>45511</v>
      </c>
      <c r="H534" s="38">
        <v>365</v>
      </c>
      <c r="I53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IF(G883="01/01/1900",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CCC[[#This Row],[TREINADO EM]]+CCC[[#This Row],[VALIDADE]]</f>
        <v>45876</v>
      </c>
      <c r="K534">
        <v>1</v>
      </c>
      <c r="L534" t="s">
        <v>3</v>
      </c>
      <c r="M534" t="str">
        <f>VLOOKUP(CCC[[#This Row],[NOME]],'CADASTRO'!A:K,6,0)</f>
        <v>TRANSFERIDO</v>
      </c>
    </row>
    <row r="535" spans="1:14">
      <c r="A535" t="s">
        <v>516</v>
      </c>
      <c r="B535" t="s">
        <v>517</v>
      </c>
      <c r="C535" t="s">
        <v>76</v>
      </c>
      <c r="D535" t="s">
        <v>569</v>
      </c>
      <c r="E535" t="s">
        <v>444</v>
      </c>
      <c r="F535" t="str">
        <f>VLOOKUP(CCC[[#This Row],[NOME]],'CADASTRO'!A:K,5,0)</f>
        <v>TECNICO MECANICO II</v>
      </c>
      <c r="G535" s="41">
        <v>45278</v>
      </c>
      <c r="H535" s="38">
        <v>365</v>
      </c>
      <c r="I53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IF(G884="01/01/1900",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CCC[[#This Row],[TREINADO EM]]+CCC[[#This Row],[VALIDADE]]</f>
        <v>45643</v>
      </c>
      <c r="K535">
        <v>1</v>
      </c>
      <c r="L535" t="s">
        <v>5</v>
      </c>
      <c r="M535" t="str">
        <f>VLOOKUP(CCC[[#This Row],[NOME]],'CADASTRO'!A:K,6,0)</f>
        <v>ATIVO</v>
      </c>
    </row>
    <row r="536" spans="1:14">
      <c r="A536" t="s">
        <v>516</v>
      </c>
      <c r="B536" t="s">
        <v>517</v>
      </c>
      <c r="C536" t="s">
        <v>102</v>
      </c>
      <c r="D536" t="s">
        <v>569</v>
      </c>
      <c r="E536" t="s">
        <v>444</v>
      </c>
      <c r="F536" t="str">
        <f>VLOOKUP(CCC[[#This Row],[NOME]],'CADASTRO'!A:K,5,0)</f>
        <v>TECNICO MECANICO II</v>
      </c>
      <c r="G536" s="41">
        <v>45371</v>
      </c>
      <c r="H536" s="38">
        <v>365</v>
      </c>
      <c r="I53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IF(G885="01/01/1900",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CCC[[#This Row],[TREINADO EM]]+CCC[[#This Row],[VALIDADE]]</f>
        <v>45736</v>
      </c>
      <c r="K536">
        <v>1</v>
      </c>
      <c r="L536" t="s">
        <v>5</v>
      </c>
      <c r="M536" t="str">
        <f>VLOOKUP(CCC[[#This Row],[NOME]],'CADASTRO'!A:K,6,0)</f>
        <v>ATIVO</v>
      </c>
    </row>
    <row r="537" spans="1:14">
      <c r="A537" t="s">
        <v>516</v>
      </c>
      <c r="B537" t="s">
        <v>517</v>
      </c>
      <c r="C537" t="s">
        <v>76</v>
      </c>
      <c r="D537" t="s">
        <v>569</v>
      </c>
      <c r="E537" t="s">
        <v>444</v>
      </c>
      <c r="F537" t="str">
        <f>VLOOKUP(CCC[[#This Row],[NOME]],'CADASTRO'!A:K,5,0)</f>
        <v>TECNICO MECANICO II</v>
      </c>
      <c r="G537" s="41">
        <v>45645</v>
      </c>
      <c r="H537" s="38">
        <v>365</v>
      </c>
      <c r="I53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IF(G886="01/01/1900",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CCC[[#This Row],[TREINADO EM]]+CCC[[#This Row],[VALIDADE]]</f>
        <v>46010</v>
      </c>
      <c r="K537">
        <v>1</v>
      </c>
      <c r="L537" t="s">
        <v>5</v>
      </c>
      <c r="M537" t="str">
        <f>VLOOKUP(CCC[[#This Row],[NOME]],'CADASTRO'!A:K,6,0)</f>
        <v>ATIVO</v>
      </c>
    </row>
    <row r="538" spans="1:14">
      <c r="A538" t="s">
        <v>516</v>
      </c>
      <c r="B538" t="s">
        <v>517</v>
      </c>
      <c r="C538" t="s">
        <v>391</v>
      </c>
      <c r="D538" t="s">
        <v>569</v>
      </c>
      <c r="E538" t="s">
        <v>444</v>
      </c>
      <c r="F538" t="str">
        <f>VLOOKUP(CCC[[#This Row],[NOME]],'CADASTRO'!A:K,5,0)</f>
        <v>TECNICO MECANICO II</v>
      </c>
      <c r="G538" s="41">
        <v>46211.580972222197</v>
      </c>
      <c r="H538" s="38">
        <v>183</v>
      </c>
      <c r="I53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IF(G887="01/01/1900", "SEM REGISTRO",
                        IF((G538+H538)&gt;TODAY(), "NO PRAZO", "VENCIDO"
                        )
                    )
                )
            )
        )
    ),"N.A.")</f>
        <v>NO PRAZO</v>
      </c>
      <c r="J538" s="14">
        <f>CCC[[#This Row],[TREINADO EM]]+CCC[[#This Row],[VALIDADE]]</f>
        <v>46394.580972222197</v>
      </c>
      <c r="K538">
        <v>1</v>
      </c>
      <c r="L538" t="s">
        <v>3</v>
      </c>
      <c r="M538" t="str">
        <f>VLOOKUP(CCC[[#This Row],[NOME]],'CADASTRO'!A:K,6,0)</f>
        <v>ATIVO</v>
      </c>
      <c r="N538" s="63"/>
    </row>
    <row r="539" spans="1:14">
      <c r="A539" t="s">
        <v>516</v>
      </c>
      <c r="B539" t="s">
        <v>517</v>
      </c>
      <c r="C539" t="s">
        <v>76</v>
      </c>
      <c r="D539" t="s">
        <v>569</v>
      </c>
      <c r="E539" t="s">
        <v>60</v>
      </c>
      <c r="F539" t="str">
        <f>VLOOKUP(CCC[[#This Row],[NOME]],'CADASTRO'!A:K,5,0)</f>
        <v>OPERADOR INDUSTRIAL II</v>
      </c>
      <c r="G539" s="41">
        <v>44250</v>
      </c>
      <c r="H539" s="38">
        <v>365</v>
      </c>
      <c r="I53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IF(G888="01/01/1900",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CCC[[#This Row],[TREINADO EM]]+CCC[[#This Row],[VALIDADE]]</f>
        <v>44615</v>
      </c>
      <c r="K539">
        <v>1</v>
      </c>
      <c r="L539" t="s">
        <v>1</v>
      </c>
      <c r="M539" t="str">
        <f>VLOOKUP(CCC[[#This Row],[NOME]],'CADASTRO'!A:K,6,0)</f>
        <v>DESLIGADO</v>
      </c>
    </row>
    <row r="540" spans="1:14">
      <c r="A540" t="s">
        <v>516</v>
      </c>
      <c r="B540" t="s">
        <v>517</v>
      </c>
      <c r="C540" t="s">
        <v>391</v>
      </c>
      <c r="D540" t="s">
        <v>569</v>
      </c>
      <c r="E540" s="11" t="s">
        <v>458</v>
      </c>
      <c r="F540" t="str">
        <f>VLOOKUP(CCC[[#This Row],[NOME]],'CADASTRO'!A:K,5,0)</f>
        <v>TECNICO MECANICO II</v>
      </c>
      <c r="G540" s="41">
        <v>46217</v>
      </c>
      <c r="H540" s="38">
        <v>365</v>
      </c>
      <c r="I54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IF(G889="01/01/1900", "SEM REGISTRO",
                        IF((G540+H540)&gt;TODAY(), "NO PRAZO", "VENCIDO"
                        )
                    )
                )
            )
        )
    ),"N.A.")</f>
        <v>NO PRAZO</v>
      </c>
      <c r="J540" s="14">
        <f>CCC[[#This Row],[TREINADO EM]]+CCC[[#This Row],[VALIDADE]]</f>
        <v>46582</v>
      </c>
      <c r="K540">
        <v>1</v>
      </c>
      <c r="L540" t="s">
        <v>3</v>
      </c>
      <c r="M540" t="str">
        <f>VLOOKUP(CCC[[#This Row],[NOME]],'CADASTRO'!A:K,6,0)</f>
        <v>ATIVO</v>
      </c>
      <c r="N540" s="63" t="s">
        <v>578</v>
      </c>
    </row>
    <row r="541" spans="1:14">
      <c r="A541" t="s">
        <v>516</v>
      </c>
      <c r="B541" t="s">
        <v>517</v>
      </c>
      <c r="C541" t="s">
        <v>391</v>
      </c>
      <c r="D541" t="s">
        <v>569</v>
      </c>
      <c r="E541" t="s">
        <v>445</v>
      </c>
      <c r="F541" t="str">
        <f>VLOOKUP(CCC[[#This Row],[NOME]],'CADASTRO'!A:K,5,0)</f>
        <v>OPERADOR INDUSTRIAL II</v>
      </c>
      <c r="G541" s="41">
        <v>45859</v>
      </c>
      <c r="H541" s="38">
        <v>365</v>
      </c>
      <c r="I54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IF(G890="01/01/1900", "SEM REGISTRO",
                        IF((G541+H541)&gt;TODAY(), "NO PRAZO", "VENCIDO"
                        )
                    )
                )
            )
        )
    ),"N.A.")</f>
        <v>HISTORICO</v>
      </c>
      <c r="J541" s="14">
        <f>CCC[[#This Row],[TREINADO EM]]+CCC[[#This Row],[VALIDADE]]</f>
        <v>46224</v>
      </c>
      <c r="K541">
        <v>1</v>
      </c>
      <c r="L541" t="s">
        <v>5</v>
      </c>
      <c r="M541" t="str">
        <f>VLOOKUP(CCC[[#This Row],[NOME]],'CADASTRO'!A:K,6,0)</f>
        <v>ATIVO</v>
      </c>
    </row>
    <row r="542" spans="1:14">
      <c r="A542" t="s">
        <v>516</v>
      </c>
      <c r="B542" t="s">
        <v>517</v>
      </c>
      <c r="C542" t="s">
        <v>391</v>
      </c>
      <c r="D542" t="s">
        <v>569</v>
      </c>
      <c r="E542" t="s">
        <v>445</v>
      </c>
      <c r="F542" t="str">
        <f>VLOOKUP(CCC[[#This Row],[NOME]],'CADASTRO'!A:K,5,0)</f>
        <v>OPERADOR INDUSTRIAL II</v>
      </c>
      <c r="G542" s="41">
        <v>46076</v>
      </c>
      <c r="H542" s="38">
        <v>365</v>
      </c>
      <c r="I54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IF(G891="01/01/1900", "SEM REGISTRO",
                        IF((G542+H542)&gt;TODAY(), "NO PRAZO", "VENCIDO"
                        )
                    )
                )
            )
        )
    ),"N.A.")</f>
        <v>NO PRAZO</v>
      </c>
      <c r="J542" s="14">
        <f>CCC[[#This Row],[TREINADO EM]]+CCC[[#This Row],[VALIDADE]]</f>
        <v>46441</v>
      </c>
      <c r="K542">
        <v>1</v>
      </c>
      <c r="L542" t="s">
        <v>3</v>
      </c>
      <c r="M542" t="str">
        <f>VLOOKUP(CCC[[#This Row],[NOME]],'CADASTRO'!A:K,6,0)</f>
        <v>ATIVO</v>
      </c>
      <c r="N542" s="63" t="s">
        <v>573</v>
      </c>
    </row>
    <row r="543" spans="1:14">
      <c r="A543" t="s">
        <v>516</v>
      </c>
      <c r="B543" t="s">
        <v>517</v>
      </c>
      <c r="C543" t="s">
        <v>381</v>
      </c>
      <c r="D543" t="s">
        <v>569</v>
      </c>
      <c r="E543" t="s">
        <v>446</v>
      </c>
      <c r="F543" t="str">
        <f>VLOOKUP(CCC[[#This Row],[NOME]],'CADASTRO'!A:K,5,0)</f>
        <v>OPERADOR INDUSTRIAL III</v>
      </c>
      <c r="G543" s="41">
        <v>44972</v>
      </c>
      <c r="H543" s="38">
        <v>365</v>
      </c>
      <c r="I54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IF(G892="01/01/1900",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CCC[[#This Row],[TREINADO EM]]+CCC[[#This Row],[VALIDADE]]</f>
        <v>45337</v>
      </c>
      <c r="K543">
        <v>3</v>
      </c>
      <c r="L543" t="s">
        <v>5</v>
      </c>
      <c r="M543" t="str">
        <f>VLOOKUP(CCC[[#This Row],[NOME]],'CADASTRO'!A:K,6,0)</f>
        <v>ATIVO</v>
      </c>
    </row>
    <row r="544" spans="1:14">
      <c r="A544" t="s">
        <v>516</v>
      </c>
      <c r="B544" t="s">
        <v>517</v>
      </c>
      <c r="C544" t="s">
        <v>76</v>
      </c>
      <c r="D544" t="s">
        <v>569</v>
      </c>
      <c r="E544" t="s">
        <v>446</v>
      </c>
      <c r="F544" t="str">
        <f>VLOOKUP(CCC[[#This Row],[NOME]],'CADASTRO'!A:K,5,0)</f>
        <v>OPERADOR INDUSTRIAL III</v>
      </c>
      <c r="G544" s="41">
        <v>45278</v>
      </c>
      <c r="H544" s="38">
        <v>365</v>
      </c>
      <c r="I54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IF(G893="01/01/1900", "SEM REGISTRO",
                        IF((G544+H544)&gt;TODAY(), "NO PRAZO", "VENCIDO"
                        )
                    )
                )
            )
        )
    ),"N.A.")</f>
        <v>HISTORICO</v>
      </c>
      <c r="J544" s="14">
        <f>CCC[[#This Row],[TREINADO EM]]+CCC[[#This Row],[VALIDADE]]</f>
        <v>45643</v>
      </c>
      <c r="K544">
        <v>1</v>
      </c>
      <c r="L544" t="s">
        <v>5</v>
      </c>
      <c r="M544" t="str">
        <f>VLOOKUP(CCC[[#This Row],[NOME]],'CADASTRO'!A:K,6,0)</f>
        <v>ATIVO</v>
      </c>
    </row>
    <row r="545" spans="1:14">
      <c r="A545" t="s">
        <v>516</v>
      </c>
      <c r="B545" t="s">
        <v>517</v>
      </c>
      <c r="C545" t="s">
        <v>76</v>
      </c>
      <c r="D545" t="s">
        <v>569</v>
      </c>
      <c r="E545" t="s">
        <v>446</v>
      </c>
      <c r="F545" t="str">
        <f>VLOOKUP(CCC[[#This Row],[NOME]],'CADASTRO'!A:K,5,0)</f>
        <v>OPERADOR INDUSTRIAL III</v>
      </c>
      <c r="G545" s="41">
        <v>45645</v>
      </c>
      <c r="H545" s="38">
        <v>365</v>
      </c>
      <c r="I54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IF(G894="01/01/1900",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CCC[[#This Row],[TREINADO EM]]+CCC[[#This Row],[VALIDADE]]</f>
        <v>46010</v>
      </c>
      <c r="K545">
        <v>1</v>
      </c>
      <c r="L545" t="s">
        <v>5</v>
      </c>
      <c r="M545" t="str">
        <f>VLOOKUP(CCC[[#This Row],[NOME]],'CADASTRO'!A:K,6,0)</f>
        <v>ATIVO</v>
      </c>
    </row>
    <row r="546" spans="1:14">
      <c r="A546" t="s">
        <v>516</v>
      </c>
      <c r="B546" t="s">
        <v>517</v>
      </c>
      <c r="C546" t="s">
        <v>381</v>
      </c>
      <c r="D546" t="s">
        <v>569</v>
      </c>
      <c r="E546" s="88" t="s">
        <v>446</v>
      </c>
      <c r="F546" t="str">
        <f>VLOOKUP(CCC[[#This Row],[NOME]],'CADASTRO'!A:K,5,0)</f>
        <v>OPERADOR INDUSTRIAL III</v>
      </c>
      <c r="G546" s="48">
        <v>45845</v>
      </c>
      <c r="H546" s="38">
        <v>365</v>
      </c>
      <c r="I54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IF(G895="01/01/1900", "SEM REGISTRO",
                        IF((G546+H546)&gt;TODAY(), "NO PRAZO", "VENCIDO"
                        )
                    )
                )
            )
        )
    ),"N.A.")</f>
        <v>HISTORICO</v>
      </c>
      <c r="J546" s="14">
        <f>CCC[[#This Row],[TREINADO EM]]+CCC[[#This Row],[VALIDADE]]</f>
        <v>46210</v>
      </c>
      <c r="K546">
        <v>1</v>
      </c>
      <c r="L546" t="s">
        <v>5</v>
      </c>
      <c r="M546" t="str">
        <f>VLOOKUP(CCC[[#This Row],[NOME]],'CADASTRO'!A:K,6,0)</f>
        <v>ATIVO</v>
      </c>
    </row>
    <row r="547" spans="1:14">
      <c r="A547" t="s">
        <v>516</v>
      </c>
      <c r="B547" t="s">
        <v>517</v>
      </c>
      <c r="C547" t="s">
        <v>391</v>
      </c>
      <c r="D547" t="s">
        <v>569</v>
      </c>
      <c r="E547" t="s">
        <v>446</v>
      </c>
      <c r="F547" t="str">
        <f>VLOOKUP(CCC[[#This Row],[NOME]],'CADASTRO'!A:K,5,0)</f>
        <v>OPERADOR INDUSTRIAL III</v>
      </c>
      <c r="G547" s="41">
        <v>46210.941956018498</v>
      </c>
      <c r="H547" s="38">
        <v>183</v>
      </c>
      <c r="I54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IF(G896="01/01/1900", "SEM REGISTRO",
                        IF((G547+H547)&gt;TODAY(), "NO PRAZO", "VENCIDO"
                        )
                    )
                )
            )
        )
    ),"N.A.")</f>
        <v>NO PRAZO</v>
      </c>
      <c r="J547" s="14">
        <f>CCC[[#This Row],[TREINADO EM]]+CCC[[#This Row],[VALIDADE]]</f>
        <v>46393.941956018498</v>
      </c>
      <c r="K547">
        <v>1</v>
      </c>
      <c r="L547" t="s">
        <v>3</v>
      </c>
      <c r="M547" t="str">
        <f>VLOOKUP(CCC[[#This Row],[NOME]],'CADASTRO'!A:K,6,0)</f>
        <v>ATIVO</v>
      </c>
      <c r="N547" s="63"/>
    </row>
    <row r="548" spans="1:14">
      <c r="A548" t="s">
        <v>516</v>
      </c>
      <c r="B548" t="s">
        <v>517</v>
      </c>
      <c r="C548" t="s">
        <v>391</v>
      </c>
      <c r="D548" t="s">
        <v>569</v>
      </c>
      <c r="E548" t="s">
        <v>447</v>
      </c>
      <c r="F548" t="str">
        <f>VLOOKUP(CCC[[#This Row],[NOME]],'CADASTRO'!A:K,5,0)</f>
        <v>APRENDIZ</v>
      </c>
      <c r="G548" s="41">
        <v>46241</v>
      </c>
      <c r="H548" s="38">
        <v>365</v>
      </c>
      <c r="I54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IF(G897="01/01/1900", "SEM REGISTRO",
                        IF((G548+H548)&gt;TODAY(), "NO PRAZO", "VENCIDO"
                        )
                    )
                )
            )
        )
    ),"N.A.")</f>
        <v>NO PRAZO</v>
      </c>
      <c r="J548" s="14">
        <f>CCC[[#This Row],[TREINADO EM]]+CCC[[#This Row],[VALIDADE]]</f>
        <v>46606</v>
      </c>
      <c r="K548">
        <v>1</v>
      </c>
      <c r="L548" t="s">
        <v>3</v>
      </c>
      <c r="M548" t="str">
        <f>VLOOKUP(CCC[[#This Row],[NOME]],'CADASTRO'!A:K,6,0)</f>
        <v>ATIVO</v>
      </c>
      <c r="N548" s="63"/>
    </row>
    <row r="549" spans="1:14">
      <c r="A549" t="s">
        <v>516</v>
      </c>
      <c r="B549" t="s">
        <v>517</v>
      </c>
      <c r="C549" t="s">
        <v>381</v>
      </c>
      <c r="D549" t="s">
        <v>569</v>
      </c>
      <c r="E549" t="s">
        <v>448</v>
      </c>
      <c r="F549" t="str">
        <f>VLOOKUP(CCC[[#This Row],[NOME]],'CADASTRO'!A:K,5,0)</f>
        <v>OPERADOR INDUSTRIAL II</v>
      </c>
      <c r="G549" s="41">
        <v>44928</v>
      </c>
      <c r="H549" s="38">
        <v>365</v>
      </c>
      <c r="I54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IF(G898="01/01/1900", "SEM REGISTRO",
                        IF((G549+H549)&gt;TODAY(), "NO PRAZO", "VENCIDO"
                        )
                    )
                )
            )
        )
    ),"N.A.")</f>
        <v>N.A.</v>
      </c>
      <c r="J549" s="14">
        <f>CCC[[#This Row],[TREINADO EM]]+CCC[[#This Row],[VALIDADE]]</f>
        <v>45293</v>
      </c>
      <c r="K549">
        <v>1</v>
      </c>
      <c r="L549" t="s">
        <v>5</v>
      </c>
      <c r="M549" t="str">
        <f>VLOOKUP(CCC[[#This Row],[NOME]],'CADASTRO'!A:K,6,0)</f>
        <v>DESLIGADO</v>
      </c>
    </row>
    <row r="550" spans="1:14">
      <c r="A550" t="s">
        <v>516</v>
      </c>
      <c r="B550" t="s">
        <v>517</v>
      </c>
      <c r="C550" t="s">
        <v>76</v>
      </c>
      <c r="D550" t="s">
        <v>569</v>
      </c>
      <c r="E550" t="s">
        <v>448</v>
      </c>
      <c r="F550" t="str">
        <f>VLOOKUP(CCC[[#This Row],[NOME]],'CADASTRO'!A:K,5,0)</f>
        <v>OPERADOR INDUSTRIAL II</v>
      </c>
      <c r="G550" s="41">
        <v>45278</v>
      </c>
      <c r="H550" s="38">
        <v>365</v>
      </c>
      <c r="I55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IF(G899="01/01/1900", "SEM REGISTRO",
                        IF((G550+H550)&gt;TODAY(), "NO PRAZO", "VENCIDO"
                        )
                    )
                )
            )
        )
    ),"N.A.")</f>
        <v>N.A.</v>
      </c>
      <c r="J550" s="14">
        <f>CCC[[#This Row],[TREINADO EM]]+CCC[[#This Row],[VALIDADE]]</f>
        <v>45643</v>
      </c>
      <c r="K550">
        <v>1</v>
      </c>
      <c r="L550" t="s">
        <v>5</v>
      </c>
      <c r="M550" t="str">
        <f>VLOOKUP(CCC[[#This Row],[NOME]],'CADASTRO'!A:K,6,0)</f>
        <v>DESLIGADO</v>
      </c>
    </row>
    <row r="551" spans="1:14">
      <c r="A551" t="s">
        <v>516</v>
      </c>
      <c r="B551" t="s">
        <v>517</v>
      </c>
      <c r="C551" t="s">
        <v>76</v>
      </c>
      <c r="D551" t="s">
        <v>569</v>
      </c>
      <c r="E551" t="s">
        <v>448</v>
      </c>
      <c r="F551" t="str">
        <f>VLOOKUP(CCC[[#This Row],[NOME]],'CADASTRO'!A:K,5,0)</f>
        <v>OPERADOR INDUSTRIAL II</v>
      </c>
      <c r="G551" s="41">
        <v>45645</v>
      </c>
      <c r="H551" s="38">
        <v>365</v>
      </c>
      <c r="I55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IF(G900="01/01/1900",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CCC[[#This Row],[TREINADO EM]]+CCC[[#This Row],[VALIDADE]]</f>
        <v>46010</v>
      </c>
      <c r="K551">
        <v>1</v>
      </c>
      <c r="L551" t="s">
        <v>5</v>
      </c>
      <c r="M551" t="str">
        <f>VLOOKUP(CCC[[#This Row],[NOME]],'CADASTRO'!A:K,6,0)</f>
        <v>DESLIGADO</v>
      </c>
    </row>
    <row r="552" spans="1:14">
      <c r="A552" t="s">
        <v>516</v>
      </c>
      <c r="B552" t="s">
        <v>517</v>
      </c>
      <c r="C552" t="s">
        <v>391</v>
      </c>
      <c r="D552" t="s">
        <v>569</v>
      </c>
      <c r="E552" t="s">
        <v>448</v>
      </c>
      <c r="F552" t="str">
        <f>VLOOKUP(CCC[[#This Row],[NOME]],'CADASTRO'!A:K,5,0)</f>
        <v>OPERADOR INDUSTRIAL II</v>
      </c>
      <c r="G552" s="41">
        <v>46206.989259259302</v>
      </c>
      <c r="H552" s="38">
        <v>183</v>
      </c>
      <c r="I55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IF(G901="01/01/1900",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CCC[[#This Row],[TREINADO EM]]+CCC[[#This Row],[VALIDADE]]</f>
        <v>46389.989259259302</v>
      </c>
      <c r="K552">
        <v>1</v>
      </c>
      <c r="L552" t="s">
        <v>3</v>
      </c>
      <c r="M552" t="str">
        <f>VLOOKUP(CCC[[#This Row],[NOME]],'CADASTRO'!A:K,6,0)</f>
        <v>DESLIGADO</v>
      </c>
      <c r="N552" s="63"/>
    </row>
    <row r="553" spans="1:14">
      <c r="A553" t="s">
        <v>516</v>
      </c>
      <c r="B553" t="s">
        <v>517</v>
      </c>
      <c r="C553" t="s">
        <v>76</v>
      </c>
      <c r="D553" t="s">
        <v>569</v>
      </c>
      <c r="E553" t="s">
        <v>449</v>
      </c>
      <c r="F553" t="str">
        <f>VLOOKUP(CCC[[#This Row],[NOME]],'CADASTRO'!A:K,5,0)</f>
        <v>TECNICO ELETRONICO II</v>
      </c>
      <c r="G553" s="41">
        <v>44250</v>
      </c>
      <c r="H553" s="38">
        <v>365</v>
      </c>
      <c r="I55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IF(G902="01/01/1900", "SEM REGISTRO",
                        IF((G553+H553)&gt;TODAY(), "NO PRAZO", "VENCIDO"
                        )
                    )
                )
            )
        )
    ),"N.A.")</f>
        <v>HISTORICO</v>
      </c>
      <c r="J553" s="14">
        <f>CCC[[#This Row],[TREINADO EM]]+CCC[[#This Row],[VALIDADE]]</f>
        <v>44615</v>
      </c>
      <c r="K553">
        <v>1</v>
      </c>
      <c r="L553" t="s">
        <v>5</v>
      </c>
      <c r="M553" t="str">
        <f>VLOOKUP(CCC[[#This Row],[NOME]],'CADASTRO'!A:K,6,0)</f>
        <v>ATIVO</v>
      </c>
    </row>
    <row r="554" spans="1:14">
      <c r="A554" t="s">
        <v>516</v>
      </c>
      <c r="B554" t="s">
        <v>517</v>
      </c>
      <c r="C554" t="s">
        <v>381</v>
      </c>
      <c r="D554" t="s">
        <v>569</v>
      </c>
      <c r="E554" t="s">
        <v>449</v>
      </c>
      <c r="F554" t="str">
        <f>VLOOKUP(CCC[[#This Row],[NOME]],'CADASTRO'!A:K,5,0)</f>
        <v>TECNICO ELETRONICO II</v>
      </c>
      <c r="G554" s="41">
        <v>45001</v>
      </c>
      <c r="H554" s="38">
        <v>365</v>
      </c>
      <c r="I55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IF(G903="01/01/1900",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CCC[[#This Row],[TREINADO EM]]+CCC[[#This Row],[VALIDADE]]</f>
        <v>45366</v>
      </c>
      <c r="K554">
        <v>1</v>
      </c>
      <c r="L554" t="s">
        <v>5</v>
      </c>
      <c r="M554" t="str">
        <f>VLOOKUP(CCC[[#This Row],[NOME]],'CADASTRO'!A:K,6,0)</f>
        <v>ATIVO</v>
      </c>
    </row>
    <row r="555" spans="1:14">
      <c r="A555" t="s">
        <v>516</v>
      </c>
      <c r="B555" t="s">
        <v>517</v>
      </c>
      <c r="C555" t="s">
        <v>381</v>
      </c>
      <c r="D555" t="s">
        <v>569</v>
      </c>
      <c r="E555" t="s">
        <v>449</v>
      </c>
      <c r="F555" t="str">
        <f>VLOOKUP(CCC[[#This Row],[NOME]],'CADASTRO'!A:K,5,0)</f>
        <v>TECNICO ELETRONICO II</v>
      </c>
      <c r="G555" s="41">
        <v>45063</v>
      </c>
      <c r="H555" s="38">
        <v>365</v>
      </c>
      <c r="I55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IF(G904="01/01/1900",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CCC[[#This Row],[TREINADO EM]]+CCC[[#This Row],[VALIDADE]]</f>
        <v>45428</v>
      </c>
      <c r="K555">
        <v>1</v>
      </c>
      <c r="L555" t="s">
        <v>5</v>
      </c>
      <c r="M555" t="str">
        <f>VLOOKUP(CCC[[#This Row],[NOME]],'CADASTRO'!A:K,6,0)</f>
        <v>ATIVO</v>
      </c>
    </row>
    <row r="556" spans="1:14">
      <c r="A556" t="s">
        <v>516</v>
      </c>
      <c r="B556" t="s">
        <v>517</v>
      </c>
      <c r="C556" t="s">
        <v>102</v>
      </c>
      <c r="D556" t="s">
        <v>569</v>
      </c>
      <c r="E556" t="s">
        <v>449</v>
      </c>
      <c r="F556" t="str">
        <f>VLOOKUP(CCC[[#This Row],[NOME]],'CADASTRO'!A:K,5,0)</f>
        <v>TECNICO ELETRONICO II</v>
      </c>
      <c r="G556" s="41">
        <v>45532</v>
      </c>
      <c r="H556" s="38">
        <v>365</v>
      </c>
      <c r="I55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IF(G905="01/01/1900",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CCC[[#This Row],[TREINADO EM]]+CCC[[#This Row],[VALIDADE]]</f>
        <v>45897</v>
      </c>
      <c r="K556">
        <v>1</v>
      </c>
      <c r="L556" t="s">
        <v>5</v>
      </c>
      <c r="M556" t="str">
        <f>VLOOKUP(CCC[[#This Row],[NOME]],'CADASTRO'!A:K,6,0)</f>
        <v>ATIVO</v>
      </c>
    </row>
    <row r="557" spans="1:14">
      <c r="A557" t="s">
        <v>516</v>
      </c>
      <c r="B557" t="s">
        <v>517</v>
      </c>
      <c r="C557" t="s">
        <v>391</v>
      </c>
      <c r="D557" t="s">
        <v>569</v>
      </c>
      <c r="E557" t="s">
        <v>449</v>
      </c>
      <c r="F557" t="str">
        <f>VLOOKUP(CCC[[#This Row],[NOME]],'CADASTRO'!A:K,5,0)</f>
        <v>TECNICO ELETRONICO II</v>
      </c>
      <c r="G557" s="41">
        <v>46006</v>
      </c>
      <c r="H557" s="38">
        <v>365</v>
      </c>
      <c r="I55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IF(G906="01/01/1900", "SEM REGISTRO",
                        IF((G557+H557)&gt;TODAY(), "NO PRAZO", "VENCIDO"
                        )
                    )
                )
            )
        )
    ),"N.A.")</f>
        <v>NO PRAZO</v>
      </c>
      <c r="J557" s="14">
        <f>CCC[[#This Row],[TREINADO EM]]+CCC[[#This Row],[VALIDADE]]</f>
        <v>46371</v>
      </c>
      <c r="K557">
        <v>1</v>
      </c>
      <c r="L557" t="s">
        <v>3</v>
      </c>
      <c r="M557" t="str">
        <f>VLOOKUP(CCC[[#This Row],[NOME]],'CADASTRO'!A:K,6,0)</f>
        <v>ATIVO</v>
      </c>
      <c r="N557" s="63" t="s">
        <v>575</v>
      </c>
    </row>
    <row r="558" spans="1:14">
      <c r="A558" t="s">
        <v>516</v>
      </c>
      <c r="B558" t="s">
        <v>517</v>
      </c>
      <c r="C558" t="s">
        <v>381</v>
      </c>
      <c r="D558" t="s">
        <v>569</v>
      </c>
      <c r="E558" t="s">
        <v>52</v>
      </c>
      <c r="F558" t="str">
        <f>VLOOKUP(CCC[[#This Row],[NOME]],'CADASTRO'!A:K,5,0)</f>
        <v>OPERADOR LOGISTICO I</v>
      </c>
      <c r="G558" s="41">
        <v>44928</v>
      </c>
      <c r="H558" s="38">
        <v>365</v>
      </c>
      <c r="I55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IF(G907="01/01/1900",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CCC[[#This Row],[TREINADO EM]]+CCC[[#This Row],[VALIDADE]]</f>
        <v>45293</v>
      </c>
      <c r="K558">
        <v>1</v>
      </c>
      <c r="L558" t="s">
        <v>3</v>
      </c>
      <c r="M558" t="str">
        <f>VLOOKUP(CCC[[#This Row],[NOME]],'CADASTRO'!A:K,6,0)</f>
        <v>DESLIGADO</v>
      </c>
    </row>
    <row r="559" spans="1:14">
      <c r="A559" t="s">
        <v>516</v>
      </c>
      <c r="B559" t="s">
        <v>517</v>
      </c>
      <c r="C559" t="s">
        <v>76</v>
      </c>
      <c r="D559" t="s">
        <v>569</v>
      </c>
      <c r="E559" t="s">
        <v>450</v>
      </c>
      <c r="F559" t="str">
        <f>VLOOKUP(CCC[[#This Row],[NOME]],'CADASTRO'!A:K,5,0)</f>
        <v>OPERADOR INDUSTRIAL II</v>
      </c>
      <c r="G559" s="41">
        <v>44249</v>
      </c>
      <c r="H559" s="38">
        <v>365</v>
      </c>
      <c r="I55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IF(G908="01/01/1900",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CCC[[#This Row],[TREINADO EM]]+CCC[[#This Row],[VALIDADE]]</f>
        <v>44614</v>
      </c>
      <c r="K559">
        <v>1</v>
      </c>
      <c r="L559" t="s">
        <v>5</v>
      </c>
      <c r="M559" t="str">
        <f>VLOOKUP(CCC[[#This Row],[NOME]],'CADASTRO'!A:K,6,0)</f>
        <v>ATIVO</v>
      </c>
    </row>
    <row r="560" spans="1:14">
      <c r="A560" t="s">
        <v>516</v>
      </c>
      <c r="B560" t="s">
        <v>517</v>
      </c>
      <c r="C560" t="s">
        <v>381</v>
      </c>
      <c r="D560" t="s">
        <v>569</v>
      </c>
      <c r="E560" t="s">
        <v>450</v>
      </c>
      <c r="F560" t="str">
        <f>VLOOKUP(CCC[[#This Row],[NOME]],'CADASTRO'!A:K,5,0)</f>
        <v>OPERADOR INDUSTRIAL II</v>
      </c>
      <c r="G560" s="41">
        <v>44928</v>
      </c>
      <c r="H560" s="38">
        <v>365</v>
      </c>
      <c r="I56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IF(G909="01/01/1900",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CCC[[#This Row],[TREINADO EM]]+CCC[[#This Row],[VALIDADE]]</f>
        <v>45293</v>
      </c>
      <c r="K560">
        <v>1</v>
      </c>
      <c r="L560" t="s">
        <v>5</v>
      </c>
      <c r="M560" t="str">
        <f>VLOOKUP(CCC[[#This Row],[NOME]],'CADASTRO'!A:K,6,0)</f>
        <v>ATIVO</v>
      </c>
    </row>
    <row r="561" spans="1:14">
      <c r="A561" t="s">
        <v>516</v>
      </c>
      <c r="B561" t="s">
        <v>517</v>
      </c>
      <c r="C561" t="s">
        <v>76</v>
      </c>
      <c r="D561" t="s">
        <v>569</v>
      </c>
      <c r="E561" t="s">
        <v>450</v>
      </c>
      <c r="F561" t="str">
        <f>VLOOKUP(CCC[[#This Row],[NOME]],'CADASTRO'!A:K,5,0)</f>
        <v>OPERADOR INDUSTRIAL II</v>
      </c>
      <c r="G561" s="41">
        <v>45278</v>
      </c>
      <c r="H561" s="38">
        <v>365</v>
      </c>
      <c r="I56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IF(G910="01/01/1900",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CCC[[#This Row],[TREINADO EM]]+CCC[[#This Row],[VALIDADE]]</f>
        <v>45643</v>
      </c>
      <c r="K561">
        <v>1</v>
      </c>
      <c r="L561" t="s">
        <v>5</v>
      </c>
      <c r="M561" t="str">
        <f>VLOOKUP(CCC[[#This Row],[NOME]],'CADASTRO'!A:K,6,0)</f>
        <v>ATIVO</v>
      </c>
    </row>
    <row r="562" spans="1:14">
      <c r="A562" t="s">
        <v>516</v>
      </c>
      <c r="B562" t="s">
        <v>517</v>
      </c>
      <c r="C562" t="s">
        <v>76</v>
      </c>
      <c r="D562" t="s">
        <v>569</v>
      </c>
      <c r="E562" t="s">
        <v>450</v>
      </c>
      <c r="F562" t="str">
        <f>VLOOKUP(CCC[[#This Row],[NOME]],'CADASTRO'!A:K,5,0)</f>
        <v>OPERADOR INDUSTRIAL II</v>
      </c>
      <c r="G562" s="41">
        <v>45645</v>
      </c>
      <c r="H562" s="38">
        <v>365</v>
      </c>
      <c r="I56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IF(G911="01/01/1900",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CCC[[#This Row],[TREINADO EM]]+CCC[[#This Row],[VALIDADE]]</f>
        <v>46010</v>
      </c>
      <c r="K562">
        <v>1</v>
      </c>
      <c r="L562" t="s">
        <v>5</v>
      </c>
      <c r="M562" t="str">
        <f>VLOOKUP(CCC[[#This Row],[NOME]],'CADASTRO'!A:K,6,0)</f>
        <v>ATIVO</v>
      </c>
    </row>
    <row r="563" spans="1:14">
      <c r="A563" t="s">
        <v>516</v>
      </c>
      <c r="B563" t="s">
        <v>517</v>
      </c>
      <c r="C563" t="s">
        <v>391</v>
      </c>
      <c r="D563" t="s">
        <v>569</v>
      </c>
      <c r="E563" t="s">
        <v>450</v>
      </c>
      <c r="F563" t="str">
        <f>VLOOKUP(CCC[[#This Row],[NOME]],'CADASTRO'!A:K,5,0)</f>
        <v>OPERADOR INDUSTRIAL II</v>
      </c>
      <c r="G563" s="41">
        <v>46259.272048611114</v>
      </c>
      <c r="H563" s="38">
        <v>365</v>
      </c>
      <c r="I563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IF(G912="01/01/1900", "SEM REGISTRO",
                        IF((G563+H563)&gt;TODAY(), "NO PRAZO", "VENCIDO"
                        )
                    )
                )
            )
        )
    ),"N.A.")</f>
        <v>NO PRAZO</v>
      </c>
      <c r="J563" s="14">
        <f>CCC[[#This Row],[TREINADO EM]]+CCC[[#This Row],[VALIDADE]]</f>
        <v>46624.272048611114</v>
      </c>
      <c r="K563">
        <v>1</v>
      </c>
      <c r="L563" t="s">
        <v>3</v>
      </c>
      <c r="M563" t="str">
        <f>VLOOKUP(CCC[[#This Row],[NOME]],'CADASTRO'!A:K,6,0)</f>
        <v>ATIVO</v>
      </c>
      <c r="N563" s="63"/>
    </row>
    <row r="564" spans="1:14">
      <c r="A564" t="s">
        <v>516</v>
      </c>
      <c r="B564" t="s">
        <v>517</v>
      </c>
      <c r="C564" t="s">
        <v>76</v>
      </c>
      <c r="D564" t="s">
        <v>569</v>
      </c>
      <c r="E564" t="s">
        <v>46</v>
      </c>
      <c r="F564" t="str">
        <f>VLOOKUP(CCC[[#This Row],[NOME]],'CADASTRO'!A:K,5,0)</f>
        <v>OPERADOR LOGISTICO I</v>
      </c>
      <c r="G564" s="41">
        <v>44249</v>
      </c>
      <c r="H564" s="38">
        <v>365</v>
      </c>
      <c r="I564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IF(G913="01/01/1900", "SEM REGISTRO",
                        IF((G564+H564)&gt;TODAY(), "NO PRAZO", "VENCIDO"
                        )
                    )
                )
            )
        )
    ),"N.A.")</f>
        <v>N.A.</v>
      </c>
      <c r="J564" s="14">
        <f>CCC[[#This Row],[TREINADO EM]]+CCC[[#This Row],[VALIDADE]]</f>
        <v>44614</v>
      </c>
      <c r="K564">
        <v>1</v>
      </c>
      <c r="L564" t="s">
        <v>5</v>
      </c>
      <c r="M564" t="str">
        <f>VLOOKUP(CCC[[#This Row],[NOME]],'CADASTRO'!A:K,6,0)</f>
        <v>DESLIGADO</v>
      </c>
    </row>
    <row r="565" spans="1:14">
      <c r="A565" t="s">
        <v>516</v>
      </c>
      <c r="B565" t="s">
        <v>517</v>
      </c>
      <c r="C565" t="s">
        <v>381</v>
      </c>
      <c r="D565" t="s">
        <v>569</v>
      </c>
      <c r="E565" t="s">
        <v>46</v>
      </c>
      <c r="F565" t="str">
        <f>VLOOKUP(CCC[[#This Row],[NOME]],'CADASTRO'!A:K,5,0)</f>
        <v>OPERADOR LOGISTICO I</v>
      </c>
      <c r="G565" s="41">
        <v>44928</v>
      </c>
      <c r="H565" s="38">
        <v>365</v>
      </c>
      <c r="I56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IF(G914="01/01/1900", "SEM REGISTRO",
                        IF((G565+H565)&gt;TODAY(), "NO PRAZO", "VENCIDO"
                        )
                    )
                )
            )
        )
    ),"N.A.")</f>
        <v>N.A.</v>
      </c>
      <c r="J565" s="14">
        <f>CCC[[#This Row],[TREINADO EM]]+CCC[[#This Row],[VALIDADE]]</f>
        <v>45293</v>
      </c>
      <c r="K565">
        <v>1</v>
      </c>
      <c r="L565" t="s">
        <v>5</v>
      </c>
      <c r="M565" t="str">
        <f>VLOOKUP(CCC[[#This Row],[NOME]],'CADASTRO'!A:K,6,0)</f>
        <v>DESLIGADO</v>
      </c>
    </row>
    <row r="566" spans="1:14">
      <c r="A566" t="s">
        <v>516</v>
      </c>
      <c r="B566" t="s">
        <v>517</v>
      </c>
      <c r="C566" t="s">
        <v>381</v>
      </c>
      <c r="D566" t="s">
        <v>569</v>
      </c>
      <c r="E566" t="s">
        <v>46</v>
      </c>
      <c r="F566" t="str">
        <f>VLOOKUP(CCC[[#This Row],[NOME]],'CADASTRO'!A:K,5,0)</f>
        <v>OPERADOR LOGISTICO I</v>
      </c>
      <c r="G566" s="41">
        <v>45278</v>
      </c>
      <c r="H566" s="38">
        <v>365</v>
      </c>
      <c r="I566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IF(G915="01/01/1900",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CCC[[#This Row],[TREINADO EM]]+CCC[[#This Row],[VALIDADE]]</f>
        <v>45643</v>
      </c>
      <c r="K566">
        <v>1</v>
      </c>
      <c r="L566" t="s">
        <v>5</v>
      </c>
      <c r="M566" t="str">
        <f>VLOOKUP(CCC[[#This Row],[NOME]],'CADASTRO'!A:K,6,0)</f>
        <v>DESLIGADO</v>
      </c>
    </row>
    <row r="567" spans="1:14">
      <c r="A567" t="s">
        <v>516</v>
      </c>
      <c r="B567" t="s">
        <v>517</v>
      </c>
      <c r="C567" t="s">
        <v>76</v>
      </c>
      <c r="D567" t="s">
        <v>569</v>
      </c>
      <c r="E567" t="s">
        <v>46</v>
      </c>
      <c r="F567" t="str">
        <f>VLOOKUP(CCC[[#This Row],[NOME]],'CADASTRO'!A:K,5,0)</f>
        <v>OPERADOR LOGISTICO I</v>
      </c>
      <c r="G567" s="41">
        <v>45645</v>
      </c>
      <c r="H567" s="38">
        <v>365</v>
      </c>
      <c r="I567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IF(G916="01/01/1900", "SEM REGISTRO",
                        IF((G567+H567)&gt;TODAY(), "NO PRAZO", "VENCIDO"
                        )
                    )
                )
            )
        )
    ),"N.A.")</f>
        <v>N.A.</v>
      </c>
      <c r="J567" s="14">
        <f>CCC[[#This Row],[TREINADO EM]]+CCC[[#This Row],[VALIDADE]]</f>
        <v>46010</v>
      </c>
      <c r="K567">
        <v>1</v>
      </c>
      <c r="L567" t="s">
        <v>3</v>
      </c>
      <c r="M567" t="str">
        <f>VLOOKUP(CCC[[#This Row],[NOME]],'CADASTRO'!A:K,6,0)</f>
        <v>DESLIGADO</v>
      </c>
    </row>
    <row r="568" spans="1:14">
      <c r="A568" t="s">
        <v>516</v>
      </c>
      <c r="B568" t="s">
        <v>517</v>
      </c>
      <c r="C568" t="s">
        <v>391</v>
      </c>
      <c r="D568" t="s">
        <v>569</v>
      </c>
      <c r="E568" t="s">
        <v>451</v>
      </c>
      <c r="F568" t="str">
        <f>VLOOKUP(CCC[[#This Row],[NOME]],'CADASTRO'!A:K,5,0)</f>
        <v>ESTAGIARIO</v>
      </c>
      <c r="G568" s="41">
        <v>46091</v>
      </c>
      <c r="H568" s="38">
        <v>365</v>
      </c>
      <c r="I568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IF(G917="01/01/1900", "SEM REGISTRO",
                        IF((G568+H568)&gt;TODAY(), "NO PRAZO", "VENCIDO"
                        )
                    )
                )
            )
        )
    ),"N.A.")</f>
        <v>NO PRAZO</v>
      </c>
      <c r="J568" s="14">
        <f>CCC[[#This Row],[TREINADO EM]]+CCC[[#This Row],[VALIDADE]]</f>
        <v>46456</v>
      </c>
      <c r="K568">
        <v>0.5</v>
      </c>
      <c r="L568" t="s">
        <v>3</v>
      </c>
      <c r="M568" t="str">
        <f>VLOOKUP(CCC[[#This Row],[NOME]],'CADASTRO'!A:K,6,0)</f>
        <v>ATIVO</v>
      </c>
      <c r="N568" s="63" t="s">
        <v>576</v>
      </c>
    </row>
    <row r="569" spans="1:14">
      <c r="A569" t="s">
        <v>516</v>
      </c>
      <c r="B569" t="s">
        <v>517</v>
      </c>
      <c r="C569" t="s">
        <v>381</v>
      </c>
      <c r="D569" t="s">
        <v>569</v>
      </c>
      <c r="E569" t="s">
        <v>30</v>
      </c>
      <c r="F569" t="str">
        <f>VLOOKUP(CCC[[#This Row],[NOME]],'CADASTRO'!A:K,5,0)</f>
        <v>OPERADOR INDUSTRIAL I</v>
      </c>
      <c r="G569" s="41">
        <v>45028</v>
      </c>
      <c r="H569" s="38">
        <v>365</v>
      </c>
      <c r="I569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IF(G918="01/01/1900",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CCC[[#This Row],[TREINADO EM]]+CCC[[#This Row],[VALIDADE]]</f>
        <v>45393</v>
      </c>
      <c r="K569">
        <v>1</v>
      </c>
      <c r="L569" t="s">
        <v>5</v>
      </c>
      <c r="M569" t="str">
        <f>VLOOKUP(CCC[[#This Row],[NOME]],'CADASTRO'!A:K,6,0)</f>
        <v>DESLIGADO</v>
      </c>
    </row>
    <row r="570" spans="1:14">
      <c r="A570" t="s">
        <v>516</v>
      </c>
      <c r="B570" t="s">
        <v>517</v>
      </c>
      <c r="C570" t="s">
        <v>76</v>
      </c>
      <c r="D570" t="s">
        <v>569</v>
      </c>
      <c r="E570" t="s">
        <v>30</v>
      </c>
      <c r="F570" t="str">
        <f>VLOOKUP(CCC[[#This Row],[NOME]],'CADASTRO'!A:K,5,0)</f>
        <v>OPERADOR INDUSTRIAL I</v>
      </c>
      <c r="G570" s="41">
        <v>45278</v>
      </c>
      <c r="H570" s="38">
        <v>365</v>
      </c>
      <c r="I570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IF(G919="01/01/1900",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CCC[[#This Row],[TREINADO EM]]+CCC[[#This Row],[VALIDADE]]</f>
        <v>45643</v>
      </c>
      <c r="K570">
        <v>1</v>
      </c>
      <c r="L570" t="s">
        <v>5</v>
      </c>
      <c r="M570" t="str">
        <f>VLOOKUP(CCC[[#This Row],[NOME]],'CADASTRO'!A:K,6,0)</f>
        <v>DESLIGADO</v>
      </c>
    </row>
    <row r="571" spans="1:14">
      <c r="A571" t="s">
        <v>516</v>
      </c>
      <c r="B571" t="s">
        <v>517</v>
      </c>
      <c r="C571" t="s">
        <v>76</v>
      </c>
      <c r="D571" t="s">
        <v>569</v>
      </c>
      <c r="E571" t="s">
        <v>30</v>
      </c>
      <c r="F571" t="str">
        <f>VLOOKUP(CCC[[#This Row],[NOME]],'CADASTRO'!A:K,5,0)</f>
        <v>OPERADOR INDUSTRIAL I</v>
      </c>
      <c r="G571" s="41">
        <v>45645</v>
      </c>
      <c r="H571" s="38">
        <v>365</v>
      </c>
      <c r="I571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IF(G920="01/01/1900", "SEM REGISTRO",
                        IF((G571+H571)&gt;TODAY(), "NO PRAZO", "VENCIDO"
                        )
                    )
                )
            )
        )
    ),"N.A.")</f>
        <v>N.A.</v>
      </c>
      <c r="J571" s="14">
        <f>CCC[[#This Row],[TREINADO EM]]+CCC[[#This Row],[VALIDADE]]</f>
        <v>46010</v>
      </c>
      <c r="K571">
        <v>1</v>
      </c>
      <c r="L571" t="s">
        <v>5</v>
      </c>
      <c r="M571" t="str">
        <f>VLOOKUP(CCC[[#This Row],[NOME]],'CADASTRO'!A:K,6,0)</f>
        <v>DESLIGADO</v>
      </c>
    </row>
    <row r="572" spans="1:14">
      <c r="A572" t="s">
        <v>516</v>
      </c>
      <c r="B572" t="s">
        <v>517</v>
      </c>
      <c r="C572" t="s">
        <v>391</v>
      </c>
      <c r="D572" t="s">
        <v>569</v>
      </c>
      <c r="E572" t="s">
        <v>30</v>
      </c>
      <c r="F572" t="str">
        <f>VLOOKUP(CCC[[#This Row],[NOME]],'CADASTRO'!A:K,5,0)</f>
        <v>OPERADOR INDUSTRIAL I</v>
      </c>
      <c r="G572" s="41">
        <v>46076</v>
      </c>
      <c r="H572" s="38">
        <v>365</v>
      </c>
      <c r="I572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IF(G921="01/01/1900", "SEM REGISTRO",
                        IF((G572+H572)&gt;TODAY(), "NO PRAZO", "VENCIDO"
                        )
                    )
                )
            )
        )
    ),"N.A.")</f>
        <v>N.A.</v>
      </c>
      <c r="J572" s="14">
        <f>CCC[[#This Row],[TREINADO EM]]+CCC[[#This Row],[VALIDADE]]</f>
        <v>46441</v>
      </c>
      <c r="K572">
        <v>1</v>
      </c>
      <c r="L572" t="s">
        <v>3</v>
      </c>
      <c r="M572" t="str">
        <f>VLOOKUP(CCC[[#This Row],[NOME]],'CADASTRO'!A:K,6,0)</f>
        <v>DESLIGADO</v>
      </c>
      <c r="N572" s="63" t="s">
        <v>573</v>
      </c>
    </row>
    <row r="573" spans="1:14">
      <c r="A573" t="s">
        <v>516</v>
      </c>
      <c r="B573" t="s">
        <v>517</v>
      </c>
      <c r="C573" t="s">
        <v>391</v>
      </c>
      <c r="D573" t="s">
        <v>569</v>
      </c>
      <c r="E573" t="s">
        <v>539</v>
      </c>
      <c r="F573" t="e">
        <f>VLOOKUP(CCC[[#This Row],[NOME]],'CADASTRO'!A:K,5,0)</f>
        <v>#N/A</v>
      </c>
      <c r="G573" s="41">
        <v>46161</v>
      </c>
      <c r="H573" s="38">
        <v>365</v>
      </c>
      <c r="I573" s="42" t="e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IF(G922="01/01/1900", "SEM REGISTRO",
                        IF((G573+H573)&gt;TODAY(), "NO PRAZO", "VENCIDO"
                        )
                    )
                )
            )
        )
    ),"N.A.")</f>
        <v>#N/A</v>
      </c>
      <c r="J573" s="14">
        <f>CCC[[#This Row],[TREINADO EM]]+CCC[[#This Row],[VALIDADE]]</f>
        <v>46526</v>
      </c>
      <c r="K573">
        <v>1</v>
      </c>
      <c r="L573" t="s">
        <v>5</v>
      </c>
      <c r="M573" t="e">
        <f>VLOOKUP(CCC[[#This Row],[NOME]],'CADASTRO'!A:K,6,0)</f>
        <v>#N/A</v>
      </c>
      <c r="N573" s="63"/>
    </row>
    <row r="574" spans="1:14">
      <c r="A574" t="s">
        <v>516</v>
      </c>
      <c r="B574" t="s">
        <v>517</v>
      </c>
      <c r="C574" t="s">
        <v>391</v>
      </c>
      <c r="D574" t="s">
        <v>569</v>
      </c>
      <c r="E574" t="s">
        <v>539</v>
      </c>
      <c r="F574" t="e">
        <f>VLOOKUP(CCC[[#This Row],[NOME]],'CADASTRO'!A:K,5,0)</f>
        <v>#N/A</v>
      </c>
      <c r="G574" s="41">
        <v>46252</v>
      </c>
      <c r="H574" s="38">
        <v>365</v>
      </c>
      <c r="I574" s="42" t="e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IF(G923="01/01/1900", "SEM REGISTRO",
                        IF((G574+H574)&gt;TODAY(), "NO PRAZO", "VENCIDO"
                        )
                    )
                )
            )
        )
    ),"N.A.")</f>
        <v>#N/A</v>
      </c>
      <c r="J574" s="14">
        <f>CCC[[#This Row],[TREINADO EM]]+CCC[[#This Row],[VALIDADE]]</f>
        <v>46617</v>
      </c>
      <c r="K574">
        <v>1</v>
      </c>
      <c r="L574" t="s">
        <v>3</v>
      </c>
      <c r="M574" t="e">
        <f>VLOOKUP(CCC[[#This Row],[NOME]],'CADASTRO'!A:K,6,0)</f>
        <v>#N/A</v>
      </c>
      <c r="N574" s="63" t="s">
        <v>583</v>
      </c>
    </row>
    <row r="575" spans="1:14">
      <c r="A575" t="s">
        <v>516</v>
      </c>
      <c r="B575" t="s">
        <v>517</v>
      </c>
      <c r="C575" t="s">
        <v>381</v>
      </c>
      <c r="D575" t="s">
        <v>569</v>
      </c>
      <c r="E575" t="s">
        <v>42</v>
      </c>
      <c r="F575" t="str">
        <f>VLOOKUP(CCC[[#This Row],[NOME]],'CADASTRO'!A:K,5,0)</f>
        <v>AUXILIAR INDUSTRIAL</v>
      </c>
      <c r="G575" s="41">
        <v>45810</v>
      </c>
      <c r="H575" s="38">
        <v>365</v>
      </c>
      <c r="I575" s="4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IF(G924="01/01/1900", "SEM REGISTRO",
                        IF((G575+H575)&gt;TODAY(), "NO PRAZO", "VENCIDO"
                        )
                    )
                )
            )
        )
    ),"N.A.")</f>
        <v>N.A.</v>
      </c>
      <c r="J575" s="14">
        <f>CCC[[#This Row],[TREINADO EM]]+CCC[[#This Row],[VALIDADE]]</f>
        <v>46175</v>
      </c>
      <c r="K575">
        <v>1</v>
      </c>
      <c r="L575" t="s">
        <v>3</v>
      </c>
      <c r="M575" t="str">
        <f>VLOOKUP(CCC[[#This Row],[NOME]],'CADASTRO'!A:K,6,0)</f>
        <v>DESLIGADO</v>
      </c>
    </row>
  </sheetData>
  <sheetProtection sort="0" autoFilter="0"/>
  <conditionalFormatting sqref="E171">
    <cfRule type="duplicateValues" dxfId="809" priority="17"/>
    <cfRule type="duplicateValues" dxfId="808" priority="18"/>
    <cfRule type="duplicateValues" dxfId="807" priority="19"/>
  </conditionalFormatting>
  <conditionalFormatting sqref="E172">
    <cfRule type="duplicateValues" dxfId="806" priority="14"/>
    <cfRule type="duplicateValues" dxfId="805" priority="15"/>
    <cfRule type="duplicateValues" dxfId="804" priority="16"/>
  </conditionalFormatting>
  <conditionalFormatting sqref="E173">
    <cfRule type="duplicateValues" dxfId="803" priority="10"/>
    <cfRule type="duplicateValues" dxfId="802" priority="11"/>
  </conditionalFormatting>
  <conditionalFormatting sqref="E253">
    <cfRule type="duplicateValues" dxfId="801" priority="8"/>
    <cfRule type="duplicateValues" dxfId="800" priority="9"/>
  </conditionalFormatting>
  <conditionalFormatting sqref="E292">
    <cfRule type="duplicateValues" dxfId="799" priority="2"/>
    <cfRule type="duplicateValues" dxfId="798" priority="3"/>
    <cfRule type="duplicateValues" dxfId="797" priority="4"/>
  </conditionalFormatting>
  <conditionalFormatting sqref="I1:I1048576">
    <cfRule type="cellIs" dxfId="796" priority="1" operator="equal">
      <formula>"SEM REGISTRO"</formula>
    </cfRule>
  </conditionalFormatting>
  <conditionalFormatting sqref="I2:I575">
    <cfRule type="cellIs" dxfId="795" priority="24" operator="equal">
      <formula>"REPROVADO"</formula>
    </cfRule>
    <cfRule type="cellIs" dxfId="794" priority="25" stopIfTrue="1" operator="equal">
      <formula>"HISTORICO"</formula>
    </cfRule>
  </conditionalFormatting>
  <conditionalFormatting sqref="I2:J575">
    <cfRule type="cellIs" dxfId="793" priority="26" stopIfTrue="1" operator="equal">
      <formula>"N.A."</formula>
    </cfRule>
    <cfRule type="cellIs" dxfId="792" priority="27" stopIfTrue="1" operator="equal">
      <formula>"NO PRAZO"</formula>
    </cfRule>
    <cfRule type="cellIs" dxfId="791" priority="28" stopIfTrue="1" operator="equal">
      <formula>"VENCIDO"</formula>
    </cfRule>
  </conditionalFormatting>
  <hyperlinks>
    <hyperlink ref="N379" r:id="rId1" display="../../../../:b:/s/TreinamentosPiumhi/IQBi6YJAC2OZSb8tL4pXe6A2AZoIH7Q7xVXjxc1tmJ4wo1A?e=hGdugK" xr:uid="{CE3CD52E-5215-4D91-A014-B2628AA1E23B}"/>
    <hyperlink ref="N516" r:id="rId2" display="../../../../:b:/s/TreinamentosPiumhi/IQDaEPiPnUT_Q7q-p0VlKtw-AcxN_gUMTBrlqSiMJ2AEzzU?e=SLVdBM" xr:uid="{1AC98F48-2BEA-49C4-8AA6-567FD248E623}"/>
    <hyperlink ref="N513" r:id="rId3" display="../../../../:b:/s/TreinamentosPiumhi/IQDR5E9TCCvxQrlQe1H99-CdAQ0cWUshK3e-RZZutFADvvY?e=jkPTMI" xr:uid="{44C5C0F0-29DA-4DCE-B855-E4C6107D75F7}"/>
    <hyperlink ref="N261" r:id="rId4" display="../../../../:b:/s/TreinamentosPiumhi/IQDR5E9TCCvxQrlQe1H99-CdAQ0cWUshK3e-RZZutFADvvY?e=jkPTMI" xr:uid="{3776D4B1-597E-497B-80BB-AB8C302C7CFF}"/>
    <hyperlink ref="N148" r:id="rId5" display="../../../../:b:/s/TreinamentosPiumhi/IQDR5E9TCCvxQrlQe1H99-CdAQ0cWUshK3e-RZZutFADvvY?e=jkPTMI" xr:uid="{6E6479DE-CC7F-423F-8B4F-87A86EA4877C}"/>
    <hyperlink ref="N557" r:id="rId6" display="../../../../:b:/s/TreinamentosPiumhi/IQDR5E9TCCvxQrlQe1H99-CdAQ0cWUshK3e-RZZutFADvvY?e=jkPTMI" xr:uid="{852BA654-742D-408F-B457-141A1A3B7A67}"/>
    <hyperlink ref="N460" r:id="rId7" display="../../../../:b:/s/TreinamentosPiumhi/IQDR5E9TCCvxQrlQe1H99-CdAQ0cWUshK3e-RZZutFADvvY?e=jkPTMI" xr:uid="{82FF2B9A-1F9E-476C-BD45-C2D398DEFA14}"/>
    <hyperlink ref="N419" r:id="rId8" display="../../../../:b:/s/TreinamentosPiumhi/IQDR5E9TCCvxQrlQe1H99-CdAQ0cWUshK3e-RZZutFADvvY?e=jkPTMI" xr:uid="{52B5F2C7-C76D-430D-ABB2-C21F6A8AED8B}"/>
    <hyperlink ref="N504" r:id="rId9" display="../../../../:b:/s/TreinamentosPiumhi/IQDR5E9TCCvxQrlQe1H99-CdAQ0cWUshK3e-RZZutFADvvY?e=7gOk1z" xr:uid="{C1DC531D-D914-4363-A2C5-88C495A39571}"/>
    <hyperlink ref="N288" r:id="rId10" display="../../../../:b:/s/TreinamentosPiumhi/IQDR5E9TCCvxQrlQe1H99-CdAQ0cWUshK3e-RZZutFADvvY?e=7gOk1z" xr:uid="{3D48F636-9155-4478-8F03-5EA35BBFCF68}"/>
    <hyperlink ref="N54" r:id="rId11" display="../../../../:b:/s/TreinamentosPiumhi/IQDR5E9TCCvxQrlQe1H99-CdAQ0cWUshK3e-RZZutFADvvY?e=7gOk1z" xr:uid="{293CDFD1-E9BE-45EF-9F00-AB9F9589479B}"/>
    <hyperlink ref="N190" r:id="rId12" display="../../../../:b:/s/TreinamentosPiumhi/IQDR5E9TCCvxQrlQe1H99-CdAQ0cWUshK3e-RZZutFADvvY?e=7gOk1z" xr:uid="{2BBBB4A0-3C17-4F7A-A37C-A2C4A505C79C}"/>
    <hyperlink ref="N424" r:id="rId13" display="../../../../:b:/s/TreinamentosPiumhi/IQAzh9PQiBVXTbLPWP6ML-CuAXAxwoNbepQ_dPTO4qY8CrM?e=klaxoz" xr:uid="{033B4A6D-BFFD-4A63-9C2A-871C23DC7748}"/>
    <hyperlink ref="N55" r:id="rId14" display="../../../../:b:/s/TreinamentosPiumhi/IQAzh9PQiBVXTbLPWP6ML-CuAXAxwoNbepQ_dPTO4qY8CrM?e=klaxoz" xr:uid="{85E98694-5B8F-48E1-962B-332F2C6E78E9}"/>
    <hyperlink ref="N568" r:id="rId15" display="../../../../:b:/s/TreinamentosPiumhi/IQAzh9PQiBVXTbLPWP6ML-CuAXAxwoNbepQ_dPTO4qY8CrM?e=klaxoz" xr:uid="{CCC28F4C-54A3-4C6E-8304-896E285504AE}"/>
    <hyperlink ref="N43" r:id="rId16" display="https://coffeeandtea.sharepoint.com/:b:/s/TreinamentosPiumhi/IQCWJH7ZzEsZSb-H0C-9-VI_Af-2-6WDw5ow4WhJN-P5BHY?e=r6lSzB" xr:uid="{889101F0-2C7A-41DF-AA0E-3E10F126F090}"/>
    <hyperlink ref="N23" r:id="rId17" display="https://coffeeandtea.sharepoint.com/:b:/s/TreinamentosPiumhi/IQCWJH7ZzEsZSb-H0C-9-VI_Af-2-6WDw5ow4WhJN-P5BHY?e=r6lSzB" xr:uid="{3D0756AA-BA8E-49A9-B54F-6A48CC004531}"/>
    <hyperlink ref="N73" r:id="rId18" display="https://coffeeandtea.sharepoint.com/:b:/s/TreinamentosPiumhi/IQAQR5vDoOVjQZdEyr6ENZuWAbNF66zVjqif0iRc23NMV6Y?e=vL5clS" xr:uid="{1B766E71-1242-4A58-83E1-06111D0E6869}"/>
    <hyperlink ref="N200" r:id="rId19" display="https://coffeeandtea.sharepoint.com/:b:/s/TreinamentosPiumhi/IQAQR5vDoOVjQZdEyr6ENZuWAbNF66zVjqif0iRc23NMV6Y?e=vL5clS" xr:uid="{0D3678D7-73B9-4BC2-8C08-D4F591AB3DA8}"/>
    <hyperlink ref="N347" r:id="rId20" display="https://coffeeandtea.sharepoint.com/:b:/s/TreinamentosPiumhi/IQAQR5vDoOVjQZdEyr6ENZuWAbNF66zVjqif0iRc23NMV6Y?e=vL5clS" xr:uid="{726554ED-8BAF-4813-9C2E-CBC7BF5BE69C}"/>
    <hyperlink ref="N196" r:id="rId21" display="https://coffeeandtea.sharepoint.com/:b:/s/TreinamentosPiumhi/IQBq9i6KyweNQYGuRao065KXAYU3Qe4L_6b-h4bFVCow7dM?e=zSbvie" xr:uid="{821F6BAC-E5DB-4B0E-A852-E03DFCE9D94B}"/>
    <hyperlink ref="N78" r:id="rId22" display="https://coffeeandtea.sharepoint.com/:b:/s/TreinamentosPiumhi/IQBq9i6KyweNQYGuRao065KXAYU3Qe4L_6b-h4bFVCow7dM?e=zSbvie" xr:uid="{5F49647D-D5DF-46BC-8D2B-F09E6C5AF164}"/>
    <hyperlink ref="N281" r:id="rId23" display="https://coffeeandtea.sharepoint.com/:b:/s/TreinamentosPiumhi/IQBq9i6KyweNQYGuRao065KXAYU3Qe4L_6b-h4bFVCow7dM?e=zSbvie" xr:uid="{4B7FA382-8B84-4EEF-97EA-B979427BE90F}"/>
    <hyperlink ref="N500" r:id="rId24" display="https://coffeeandtea.sharepoint.com/:b:/s/TreinamentosPiumhi/IQBq9i6KyweNQYGuRao065KXAYU3Qe4L_6b-h4bFVCow7dM?e=zSbvie" xr:uid="{E8703B68-3107-4A30-8624-FF029163781B}"/>
    <hyperlink ref="N446" r:id="rId25" display="https://coffeeandtea.sharepoint.com/:b:/s/TreinamentosPiumhi/IQBq9i6KyweNQYGuRao065KXAYU3Qe4L_6b-h4bFVCow7dM?e=zSbvie" xr:uid="{5AF1FC2C-A6DB-4A2D-BCD8-60B304D3D465}"/>
    <hyperlink ref="N489" r:id="rId26" display="https://coffeeandtea.sharepoint.com/:b:/s/TreinamentosPiumhi/IQBq9i6KyweNQYGuRao065KXAYU3Qe4L_6b-h4bFVCow7dM?e=zSbvie" xr:uid="{D71910EF-2158-4471-86A0-4C7D1C97513D}"/>
    <hyperlink ref="N134" r:id="rId27" display="https://coffeeandtea.sharepoint.com/:b:/s/TreinamentosPiumhi/IQBq9i6KyweNQYGuRao065KXAYU3Qe4L_6b-h4bFVCow7dM?e=zSbvie" xr:uid="{D49ED3D9-4F65-4CE9-A59D-D9F780043596}"/>
    <hyperlink ref="N542" r:id="rId28" display="https://coffeeandtea.sharepoint.com/:b:/s/TreinamentosPiumhi/IQBq9i6KyweNQYGuRao065KXAYU3Qe4L_6b-h4bFVCow7dM?e=zSbvie" xr:uid="{D34BC336-CB91-4C15-8433-E1EB77A0AF15}"/>
    <hyperlink ref="N572" r:id="rId29" display="https://coffeeandtea.sharepoint.com/:b:/s/TreinamentosPiumhi/IQBq9i6KyweNQYGuRao065KXAYU3Qe4L_6b-h4bFVCow7dM?e=zSbvie" xr:uid="{334D4702-8E51-431F-8044-6ADDDF72C3F3}"/>
    <hyperlink ref="N117" r:id="rId30" display="https://coffeeandtea.sharepoint.com/:b:/s/TreinamentosPiumhi/IQBq9i6KyweNQYGuRao065KXAYU3Qe4L_6b-h4bFVCow7dM?e=zSbvie" xr:uid="{7E077E52-D292-496F-B1AB-25E462DDC9AB}"/>
    <hyperlink ref="N400" r:id="rId31" display="https://coffeeandtea.sharepoint.com/:b:/s/TreinamentosPiumhi/IQBq9i6KyweNQYGuRao065KXAYU3Qe4L_6b-h4bFVCow7dM?e=zSbvie" xr:uid="{EFFE3565-5772-458F-871B-195B76D90F3B}"/>
    <hyperlink ref="N36" r:id="rId32" display="https://coffeeandtea.sharepoint.com/:b:/s/TreinamentosPiumhi/IQBq9i6KyweNQYGuRao065KXAYU3Qe4L_6b-h4bFVCow7dM?e=zSbvie" xr:uid="{97489F96-E86F-43AD-A670-2E5631BEF9C4}"/>
    <hyperlink ref="N441" r:id="rId33" display="https://coffeeandtea.sharepoint.com/:b:/s/TreinamentosPiumhi/IQBq9i6KyweNQYGuRao065KXAYU3Qe4L_6b-h4bFVCow7dM?e=zSbvie" xr:uid="{C9055209-9D6E-4B41-8CCC-04E4710343C3}"/>
    <hyperlink ref="N273" r:id="rId34" display="https://coffeeandtea.sharepoint.com/:b:/s/TreinamentosPiumhi/IQD5AUqjehNSSZBV0Z1HvAj3AQWzVHN4l3X8uG72lQuTQpk?e=dthl58" xr:uid="{D9D17E0C-DD14-418C-989B-985E339786E2}"/>
    <hyperlink ref="N230" r:id="rId35" display="https://coffeeandtea.sharepoint.com/:b:/s/TreinamentosPiumhi/IQB6LSEhGuZ9Rono3EwU4nG3AZ_FRyOA3us7VqBEqWXdVEY?e=yVVGc5" xr:uid="{3B3EC558-08CD-433C-9AF5-B5D80429A83F}"/>
    <hyperlink ref="N494" r:id="rId36" display="https://coffeeandtea.sharepoint.com/:b:/s/TreinamentosPiumhi/IQAqAabLyoRFTr8D59uksDROAW7Jl_X7yyBT8-Ts31471p0?e=qW6IwT" xr:uid="{C7B1053B-A9A5-4889-A4B9-537E049773CA}"/>
    <hyperlink ref="N493" r:id="rId37" display="https://coffeeandtea.sharepoint.com/:b:/s/TreinamentosPiumhi/IQBxSk5ji_xKTIefQRv6hs4mATJwwwb21bUHCIB2b67GezQ?e=srC3U3" xr:uid="{1DB1AFDD-5A55-42ED-A0E0-D3FA1AEB7327}"/>
    <hyperlink ref="N487" r:id="rId38" display="https://coffeeandtea.sharepoint.com/:b:/s/TreinamentosPiumhi/IQBxSk5ji_xKTIefQRv6hs4mATJwwwb21bUHCIB2b67GezQ?e=srC3U3" xr:uid="{515169B0-D296-45F9-B7D3-0E6FC579B622}"/>
    <hyperlink ref="N2" r:id="rId39" display="https://coffeeandtea.sharepoint.com/:b:/s/TreinamentosPiumhi/IQCktDcOxbI6QKRKHJv8ViMEAdENM4qqAr4rmO12qqDfrqc?e=jBMIPX" xr:uid="{0A796A2D-A406-4E67-9F43-1874E9224369}"/>
    <hyperlink ref="N70" r:id="rId40" display="https://coffeeandtea.sharepoint.com/:b:/s/TreinamentosPiumhi/IQCktDcOxbI6QKRKHJv8ViMEAdENM4qqAr4rmO12qqDfrqc?e=jBMIPX" xr:uid="{9D1C1866-0FE0-48BB-B563-A1FE65E580D1}"/>
    <hyperlink ref="N44" r:id="rId41" display="../../../../:i:/s/TreinamentosPiumhi/IQDNxYipDCXGTJE2FzaZG918AXugxmk9vJD5bmIbdfpcsqo?e=wjagXP" xr:uid="{D09B1420-A63F-4E94-AE37-D931F6C20963}"/>
    <hyperlink ref="N348" r:id="rId42" display="../../../../:i:/s/TreinamentosPiumhi/IQDNxYipDCXGTJE2FzaZG918AXugxmk9vJD5bmIbdfpcsqo?e=wjagXP" xr:uid="{9D8C1F2C-DDE3-4DAA-8248-43AB1C1F1840}"/>
    <hyperlink ref="N353" r:id="rId43" display="https://coffeeandtea.sharepoint.com/:b:/s/TreinamentosPiumhi/IQADwADN-6OaTY2E2QEMvWYmAUA4IRVIArs-x3deJ_E9jTY?e=ZKOglK" xr:uid="{9C218554-9307-4E49-9A51-B165F899C155}"/>
    <hyperlink ref="N540" r:id="rId44" display="https://coffeeandtea.sharepoint.com/:b:/s/TreinamentosPiumhi/IQCbfNFJkGxFQaSf9jWkKg5NAR4x1e-kMOe9IQt2bp5eEoY?e=dAqhYO" xr:uid="{E5D0B7AB-8F87-43AE-8FDA-3AAEF20AA4DE}"/>
    <hyperlink ref="N149" r:id="rId45" display="https://coffeeandtea.sharepoint.com/:b:/s/TreinamentosPiumhi/IQCbfNFJkGxFQaSf9jWkKg5NAR4x1e-kMOe9IQt2bp5eEoY?e=dAqhYO" xr:uid="{CEEF94F3-59D7-4692-B7D7-737B0B400AEE}"/>
    <hyperlink ref="N165" r:id="rId46" display="https://coffeeandtea.sharepoint.com/:b:/s/TreinamentosPiumhi/IQBFspgeYz0_Rr9b6B7qgA8qAUtMSdKRBFz3AavrOQGwH9g?e=Qq18Wt" xr:uid="{75063210-4C3D-424F-A902-0939CDDE3418}"/>
    <hyperlink ref="N193" r:id="rId47" display="https://coffeeandtea.sharepoint.com/:b:/s/TreinamentosPiumhi/IQAZvMDJux2sRZIAMOryof2aAQIxmLTD0SykPgZSoza3vro?e=DuF1el" xr:uid="{178206E8-0E3E-47E8-B1D2-EC89BA159CFD}"/>
    <hyperlink ref="N574" r:id="rId48" display="https://coffeeandtea.sharepoint.com/:b:/s/TreinamentosPiumhi/IQDj5cOgHhSFS5PgOMXCMUhWAVJk1PmVtWd5aBHanBLueRY?e=1n8v8a" xr:uid="{AE49A515-170F-481E-BEA0-41718B0794D4}"/>
    <hyperlink ref="N253" r:id="rId49" display="https://coffeeandtea.sharepoint.com/:b:/s/TreinamentosPiumhi/IQDj5cOgHhSFS5PgOMXCMUhWAVJk1PmVtWd5aBHanBLueRY?e=1n8v8a" xr:uid="{9CC6162F-E991-4039-A541-916FDB4B339E}"/>
    <hyperlink ref="N33" r:id="rId50" display="https://coffeeandtea.sharepoint.com/:b:/s/TreinamentosPiumhi/IQDEFuQ2Ho2AR6QiovY_IMpVAcPCUabcPO5oiv0DuPT8ipM?e=UVaIhO" xr:uid="{9577C90B-CD21-49DD-842B-0E3AE1488228}"/>
    <hyperlink ref="N277" r:id="rId51" display="https://coffeeandtea.sharepoint.com/:b:/s/TreinamentosPiumhi/IQAP6zGfjXSnSaOGrA0qwl5-AawKddWq01KtNRcgRpEqOu0?e=HfjK9A" xr:uid="{BF946B29-FC59-4574-8D12-8D11D9E79BDA}"/>
    <hyperlink ref="N531" r:id="rId52" display="https://coffeeandtea.sharepoint.com/:b:/s/TreinamentosPiumhi/IQAP6zGfjXSnSaOGrA0qwl5-AawKddWq01KtNRcgRpEqOu0?e=HfjK9A" xr:uid="{A6783291-DF97-4788-9BFF-37F96F94F9E1}"/>
    <hyperlink ref="N526" r:id="rId53" display="https://coffeeandtea.sharepoint.com/:b:/s/TreinamentosPiumhi/IQA-NGm9jn0DTpydzTT_wE_oASERh0-SkYw4tI4mvrCb6XY?e=ZgcpJM" xr:uid="{BEC37A22-D2AE-4807-A73F-4B5B58A8EED5}"/>
    <hyperlink ref="N532" r:id="rId54" display="https://coffeeandtea.sharepoint.com/:b:/s/TreinamentosPiumhi/IQA-NGm9jn0DTpydzTT_wE_oASERh0-SkYw4tI4mvrCb6XY?e=ZgcpJM" xr:uid="{B5D8F065-41C3-4E84-ABD5-C2EE63F49CF5}"/>
    <hyperlink ref="N172" r:id="rId55" display="https://coffeeandtea.sharepoint.com/:b:/s/TreinamentosPiumhi/IQA-NGm9jn0DTpydzTT_wE_oASERh0-SkYw4tI4mvrCb6XY?e=ZgcpJM" xr:uid="{722E1467-08A4-4382-94A3-8CC28AF1FC39}"/>
  </hyperlinks>
  <pageMargins left="0.511811024" right="0.511811024" top="0.78740157499999996" bottom="0.78740157499999996" header="0.31496062000000002" footer="0.31496062000000002"/>
  <pageSetup paperSize="9" orientation="portrait" r:id="rId56"/>
  <tableParts count="1">
    <tablePart r:id="rId5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3B9288-F63D-4CB5-ACA9-6B099807831A}">
          <x14:formula1>
            <xm:f>'BASE '!$A$2:$A$6</xm:f>
          </x14:formula1>
          <xm:sqref>L2:L575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B126-9184-4E05-BDBA-339B88A8AC22}">
  <sheetPr codeName="Planilha13">
    <tabColor rgb="FFC00000"/>
  </sheetPr>
  <dimension ref="A1:N631"/>
  <sheetViews>
    <sheetView zoomScale="70" zoomScaleNormal="70" workbookViewId="0">
      <pane ySplit="1" topLeftCell="A2" activePane="bottomLeft" state="frozen"/>
      <selection pane="bottomLeft" activeCell="G5" sqref="G5"/>
    </sheetView>
  </sheetViews>
  <sheetFormatPr defaultColWidth="8.7109375" defaultRowHeight="14.45"/>
  <cols>
    <col min="1" max="1" width="13.28515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28515625" bestFit="1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17.285156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381</v>
      </c>
      <c r="D2" t="s">
        <v>591</v>
      </c>
      <c r="E2" t="s">
        <v>323</v>
      </c>
      <c r="F2" t="str">
        <f>VLOOKUP(BOS[[#This Row],[NOME]],'CADASTRO'!A:K,5,0)</f>
        <v>OPERADOR INDUSTRIAL I</v>
      </c>
      <c r="G2" s="7">
        <v>46119</v>
      </c>
      <c r="H2" s="38">
        <v>365</v>
      </c>
      <c r="I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IF(G360="01/01/1900", "SEM REGISTRO",
                        IF((G2+H2)&gt;TODAY(), "NO PRAZO", "VENCIDO"
                        )
                    )
                )
            )
        )
    ),"N.A.")</f>
        <v>NO PRAZO</v>
      </c>
      <c r="J2" s="14">
        <f>BOS[[#This Row],[TREINADO EM]]+BOS[[#This Row],[VALIDADE]]</f>
        <v>46484</v>
      </c>
      <c r="K2">
        <v>0.15</v>
      </c>
      <c r="L2" t="s">
        <v>3</v>
      </c>
      <c r="M2" t="str">
        <f>VLOOKUP(BOS[[#This Row],[NOME]],'CADASTRO'!A:K,6,0)</f>
        <v>ATIVO</v>
      </c>
      <c r="N2" s="63" t="s">
        <v>592</v>
      </c>
    </row>
    <row r="3" spans="1:14">
      <c r="A3" t="s">
        <v>516</v>
      </c>
      <c r="B3" t="s">
        <v>517</v>
      </c>
      <c r="C3" t="s">
        <v>381</v>
      </c>
      <c r="D3" t="s">
        <v>591</v>
      </c>
      <c r="E3" t="s">
        <v>185</v>
      </c>
      <c r="F3" t="str">
        <f>VLOOKUP(BOS[[#This Row],[NOME]],'CADASTRO'!A:K,5,0)</f>
        <v>AUXILIAR INDUSTRIAL</v>
      </c>
      <c r="G3" s="7">
        <v>45923</v>
      </c>
      <c r="H3" s="38">
        <v>365</v>
      </c>
      <c r="I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IF(G361="01/01/1900", "SEM REGISTRO",
                        IF((G3+H3)&gt;TODAY(), "NO PRAZO", "VENCIDO"
                        )
                    )
                )
            )
        )
    ),"N.A.")</f>
        <v>N.A.</v>
      </c>
      <c r="J3" s="14">
        <f>BOS[[#This Row],[TREINADO EM]]+BOS[[#This Row],[VALIDADE]]</f>
        <v>46288</v>
      </c>
      <c r="K3">
        <v>1</v>
      </c>
      <c r="L3" t="s">
        <v>3</v>
      </c>
      <c r="M3" t="str">
        <f>VLOOKUP(BOS[[#This Row],[NOME]],'CADASTRO'!A:K,6,0)</f>
        <v>DESLIGADO</v>
      </c>
    </row>
    <row r="4" spans="1:14">
      <c r="A4" t="s">
        <v>516</v>
      </c>
      <c r="B4" t="s">
        <v>517</v>
      </c>
      <c r="C4" t="s">
        <v>381</v>
      </c>
      <c r="D4" t="s">
        <v>591</v>
      </c>
      <c r="E4" t="s">
        <v>319</v>
      </c>
      <c r="F4" t="str">
        <f>VLOOKUP(BOS[[#This Row],[NOME]],'CADASTRO'!A:K,5,0)</f>
        <v>TECNICO MECANICO II</v>
      </c>
      <c r="G4" s="7">
        <v>45091</v>
      </c>
      <c r="H4" s="38">
        <v>365</v>
      </c>
      <c r="I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IF(G362="01/01/1900", "SEM REGISTRO",
                        IF((G4+H4)&gt;TODAY(), "NO PRAZO", "VENCIDO"
                        )
                    )
                )
            )
        )
    ),"N.A.")</f>
        <v>HISTORICO</v>
      </c>
      <c r="J4" s="14">
        <f>BOS[[#This Row],[TREINADO EM]]+BOS[[#This Row],[VALIDADE]]</f>
        <v>45456</v>
      </c>
      <c r="K4">
        <v>1</v>
      </c>
      <c r="L4" t="s">
        <v>5</v>
      </c>
      <c r="M4" t="str">
        <f>VLOOKUP(BOS[[#This Row],[NOME]],'CADASTRO'!A:K,6,0)</f>
        <v>ATIVO</v>
      </c>
    </row>
    <row r="5" spans="1:14">
      <c r="A5" t="s">
        <v>516</v>
      </c>
      <c r="B5" t="s">
        <v>517</v>
      </c>
      <c r="C5" t="s">
        <v>381</v>
      </c>
      <c r="D5" t="s">
        <v>591</v>
      </c>
      <c r="E5" t="s">
        <v>319</v>
      </c>
      <c r="F5" t="str">
        <f>VLOOKUP(BOS[[#This Row],[NOME]],'CADASTRO'!A:K,5,0)</f>
        <v>TECNICO MECANICO II</v>
      </c>
      <c r="G5" s="7">
        <v>46293.569224537037</v>
      </c>
      <c r="H5" s="38">
        <v>365</v>
      </c>
      <c r="I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IF(G363="01/01/1900", "SEM REGISTRO",
                        IF((G5+H5)&gt;TODAY(), "NO PRAZO", "VENCIDO"
                        )
                    )
                )
            )
        )
    ),"N.A.")</f>
        <v>NO PRAZO</v>
      </c>
      <c r="J5" s="14">
        <f>BOS[[#This Row],[TREINADO EM]]+BOS[[#This Row],[VALIDADE]]</f>
        <v>46658.569224537037</v>
      </c>
      <c r="K5">
        <v>1</v>
      </c>
      <c r="L5" t="s">
        <v>3</v>
      </c>
      <c r="M5" t="str">
        <f>VLOOKUP(BOS[[#This Row],[NOME]],'CADASTRO'!A:K,6,0)</f>
        <v>ATIVO</v>
      </c>
      <c r="N5" s="63" t="s">
        <v>593</v>
      </c>
    </row>
    <row r="6" spans="1:14">
      <c r="A6" t="s">
        <v>516</v>
      </c>
      <c r="B6" t="s">
        <v>517</v>
      </c>
      <c r="C6" t="s">
        <v>381</v>
      </c>
      <c r="D6" t="s">
        <v>591</v>
      </c>
      <c r="E6" s="1" t="s">
        <v>322</v>
      </c>
      <c r="F6" t="str">
        <f>VLOOKUP(BOS[[#This Row],[NOME]],'CADASTRO'!A:K,5,0)</f>
        <v>OPERADOR INDUSTRIAL II</v>
      </c>
      <c r="G6" s="7">
        <v>44606</v>
      </c>
      <c r="H6" s="38">
        <v>365</v>
      </c>
      <c r="I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IF(G364="01/01/1900", "SEM REGISTRO",
                        IF((G6+H6)&gt;TODAY(), "NO PRAZO", "VENCIDO"
                        )
                    )
                )
            )
        )
    ),"N.A.")</f>
        <v>HISTORICO</v>
      </c>
      <c r="J6" s="14">
        <f>BOS[[#This Row],[TREINADO EM]]+BOS[[#This Row],[VALIDADE]]</f>
        <v>44971</v>
      </c>
      <c r="K6">
        <v>1.5</v>
      </c>
      <c r="L6" t="s">
        <v>5</v>
      </c>
      <c r="M6" t="str">
        <f>VLOOKUP(BOS[[#This Row],[NOME]],'CADASTRO'!A:K,6,0)</f>
        <v>ATIVO</v>
      </c>
    </row>
    <row r="7" spans="1:14">
      <c r="A7" t="s">
        <v>516</v>
      </c>
      <c r="B7" t="s">
        <v>517</v>
      </c>
      <c r="C7" t="s">
        <v>381</v>
      </c>
      <c r="D7" t="s">
        <v>591</v>
      </c>
      <c r="E7" t="s">
        <v>322</v>
      </c>
      <c r="F7" t="str">
        <f>VLOOKUP(BOS[[#This Row],[NOME]],'CADASTRO'!A:K,5,0)</f>
        <v>OPERADOR INDUSTRIAL II</v>
      </c>
      <c r="G7" s="7">
        <v>44929</v>
      </c>
      <c r="H7" s="38">
        <v>365</v>
      </c>
      <c r="I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IF(G365="01/01/1900", "SEM REGISTRO",
                        IF((G7+H7)&gt;TODAY(), "NO PRAZO", "VENCIDO"
                        )
                    )
                )
            )
        )
    ),"N.A.")</f>
        <v>HISTORICO</v>
      </c>
      <c r="J7" s="14">
        <f>BOS[[#This Row],[TREINADO EM]]+BOS[[#This Row],[VALIDADE]]</f>
        <v>45294</v>
      </c>
      <c r="K7">
        <v>1</v>
      </c>
      <c r="L7" t="s">
        <v>5</v>
      </c>
      <c r="M7" t="str">
        <f>VLOOKUP(BOS[[#This Row],[NOME]],'CADASTRO'!A:K,6,0)</f>
        <v>ATIVO</v>
      </c>
    </row>
    <row r="8" spans="1:14">
      <c r="A8" t="s">
        <v>516</v>
      </c>
      <c r="B8" t="s">
        <v>517</v>
      </c>
      <c r="C8" t="s">
        <v>381</v>
      </c>
      <c r="D8" t="s">
        <v>591</v>
      </c>
      <c r="E8" t="s">
        <v>322</v>
      </c>
      <c r="F8" t="str">
        <f>VLOOKUP(BOS[[#This Row],[NOME]],'CADASTRO'!A:K,5,0)</f>
        <v>OPERADOR INDUSTRIAL II</v>
      </c>
      <c r="G8" s="7">
        <v>45278</v>
      </c>
      <c r="H8" s="38">
        <v>365</v>
      </c>
      <c r="I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BOS[[#This Row],[TREINADO EM]]+BOS[[#This Row],[VALIDADE]]</f>
        <v>45643</v>
      </c>
      <c r="K8">
        <v>1</v>
      </c>
      <c r="L8" t="s">
        <v>5</v>
      </c>
      <c r="M8" t="str">
        <f>VLOOKUP(BOS[[#This Row],[NOME]],'CADASTRO'!A:K,6,0)</f>
        <v>ATIVO</v>
      </c>
    </row>
    <row r="9" spans="1:14">
      <c r="A9" t="s">
        <v>516</v>
      </c>
      <c r="B9" t="s">
        <v>517</v>
      </c>
      <c r="C9" t="s">
        <v>381</v>
      </c>
      <c r="D9" t="s">
        <v>591</v>
      </c>
      <c r="E9" t="s">
        <v>322</v>
      </c>
      <c r="F9" t="str">
        <f>VLOOKUP(BOS[[#This Row],[NOME]],'CADASTRO'!A:K,5,0)</f>
        <v>OPERADOR INDUSTRIAL II</v>
      </c>
      <c r="G9" s="8">
        <v>45645</v>
      </c>
      <c r="H9" s="38">
        <v>365</v>
      </c>
      <c r="I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IF(G367="01/01/1900", "SEM REGISTRO",
                        IF((G9+H9)&gt;TODAY(), "NO PRAZO", "VENCIDO"
                        )
                    )
                )
            )
        )
    ),"N.A.")</f>
        <v>HISTORICO</v>
      </c>
      <c r="J9" s="14">
        <f>BOS[[#This Row],[TREINADO EM]]+BOS[[#This Row],[VALIDADE]]</f>
        <v>46010</v>
      </c>
      <c r="K9">
        <v>1</v>
      </c>
      <c r="L9" t="s">
        <v>5</v>
      </c>
      <c r="M9" t="str">
        <f>VLOOKUP(BOS[[#This Row],[NOME]],'CADASTRO'!A:K,6,0)</f>
        <v>ATIVO</v>
      </c>
    </row>
    <row r="10" spans="1:14">
      <c r="A10" t="s">
        <v>516</v>
      </c>
      <c r="B10" t="s">
        <v>517</v>
      </c>
      <c r="C10" t="s">
        <v>381</v>
      </c>
      <c r="D10" t="s">
        <v>591</v>
      </c>
      <c r="E10" t="s">
        <v>322</v>
      </c>
      <c r="F10" t="str">
        <f>VLOOKUP(BOS[[#This Row],[NOME]],'CADASTRO'!A:K,5,0)</f>
        <v>OPERADOR INDUSTRIAL II</v>
      </c>
      <c r="G10" s="8">
        <v>46009</v>
      </c>
      <c r="H10" s="38">
        <v>365</v>
      </c>
      <c r="I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IF(G368="01/01/1900",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BOS[[#This Row],[TREINADO EM]]+BOS[[#This Row],[VALIDADE]]</f>
        <v>46374</v>
      </c>
      <c r="K10">
        <v>1</v>
      </c>
      <c r="L10" t="s">
        <v>3</v>
      </c>
      <c r="M10" t="str">
        <f>VLOOKUP(BOS[[#This Row],[NOME]],'CADASTRO'!A:K,6,0)</f>
        <v>ATIVO</v>
      </c>
    </row>
    <row r="11" spans="1:14">
      <c r="A11" t="s">
        <v>516</v>
      </c>
      <c r="B11" t="s">
        <v>517</v>
      </c>
      <c r="C11" t="s">
        <v>381</v>
      </c>
      <c r="D11" t="s">
        <v>591</v>
      </c>
      <c r="E11" t="s">
        <v>186</v>
      </c>
      <c r="F11" t="str">
        <f>VLOOKUP(BOS[[#This Row],[NOME]],'CADASTRO'!A:K,5,0)</f>
        <v>OPERADOR LOGISTICO I</v>
      </c>
      <c r="G11" s="8">
        <v>45252</v>
      </c>
      <c r="H11" s="38">
        <v>365</v>
      </c>
      <c r="I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IF(G369="01/01/1900", "SEM REGISTRO",
                        IF((G11+H11)&gt;TODAY(), "NO PRAZO", "VENCIDO"
                        )
                    )
                )
            )
        )
    ),"N.A.")</f>
        <v>N.A.</v>
      </c>
      <c r="J11" s="14">
        <f>BOS[[#This Row],[TREINADO EM]]+BOS[[#This Row],[VALIDADE]]</f>
        <v>45617</v>
      </c>
      <c r="K11">
        <v>1</v>
      </c>
      <c r="L11" t="s">
        <v>5</v>
      </c>
      <c r="M11" t="str">
        <f>VLOOKUP(BOS[[#This Row],[NOME]],'CADASTRO'!A:K,6,0)</f>
        <v>DESLIGADO</v>
      </c>
    </row>
    <row r="12" spans="1:14">
      <c r="A12" t="s">
        <v>516</v>
      </c>
      <c r="B12" t="s">
        <v>517</v>
      </c>
      <c r="C12" t="s">
        <v>381</v>
      </c>
      <c r="D12" t="s">
        <v>591</v>
      </c>
      <c r="E12" t="s">
        <v>186</v>
      </c>
      <c r="F12" t="str">
        <f>VLOOKUP(BOS[[#This Row],[NOME]],'CADASTRO'!A:K,5,0)</f>
        <v>OPERADOR LOGISTICO I</v>
      </c>
      <c r="G12" s="8">
        <v>45278</v>
      </c>
      <c r="H12" s="38">
        <v>365</v>
      </c>
      <c r="I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IF(G370="01/01/1900", "SEM REGISTRO",
                        IF((G12+H12)&gt;TODAY(), "NO PRAZO", "VENCIDO"
                        )
                    )
                )
            )
        )
    ),"N.A.")</f>
        <v>N.A.</v>
      </c>
      <c r="J12" s="14">
        <f>BOS[[#This Row],[TREINADO EM]]+BOS[[#This Row],[VALIDADE]]</f>
        <v>45643</v>
      </c>
      <c r="K12">
        <v>1</v>
      </c>
      <c r="L12" t="s">
        <v>5</v>
      </c>
      <c r="M12" t="str">
        <f>VLOOKUP(BOS[[#This Row],[NOME]],'CADASTRO'!A:K,6,0)</f>
        <v>DESLIGADO</v>
      </c>
    </row>
    <row r="13" spans="1:14">
      <c r="A13" t="s">
        <v>516</v>
      </c>
      <c r="B13" t="s">
        <v>517</v>
      </c>
      <c r="C13" t="s">
        <v>76</v>
      </c>
      <c r="D13" t="s">
        <v>591</v>
      </c>
      <c r="E13" t="s">
        <v>186</v>
      </c>
      <c r="F13" t="str">
        <f>VLOOKUP(BOS[[#This Row],[NOME]],'CADASTRO'!A:K,5,0)</f>
        <v>OPERADOR LOGISTICO I</v>
      </c>
      <c r="G13" s="8">
        <v>45645</v>
      </c>
      <c r="H13" s="38">
        <v>365</v>
      </c>
      <c r="I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IF(G371="01/01/1900", "SEM REGISTRO",
                        IF((G13+H13)&gt;TODAY(), "NO PRAZO", "VENCIDO"
                        )
                    )
                )
            )
        )
    ),"N.A.")</f>
        <v>N.A.</v>
      </c>
      <c r="J13" s="14">
        <f>BOS[[#This Row],[TREINADO EM]]+BOS[[#This Row],[VALIDADE]]</f>
        <v>46010</v>
      </c>
      <c r="K13">
        <v>1</v>
      </c>
      <c r="L13" t="s">
        <v>5</v>
      </c>
      <c r="M13" t="str">
        <f>VLOOKUP(BOS[[#This Row],[NOME]],'CADASTRO'!A:K,6,0)</f>
        <v>DESLIGADO</v>
      </c>
    </row>
    <row r="14" spans="1:14">
      <c r="A14" t="s">
        <v>516</v>
      </c>
      <c r="B14" t="s">
        <v>517</v>
      </c>
      <c r="C14" t="s">
        <v>381</v>
      </c>
      <c r="D14" t="s">
        <v>591</v>
      </c>
      <c r="E14" t="s">
        <v>186</v>
      </c>
      <c r="F14" t="str">
        <f>VLOOKUP(BOS[[#This Row],[NOME]],'CADASTRO'!A:K,5,0)</f>
        <v>OPERADOR LOGISTICO I</v>
      </c>
      <c r="G14" s="8">
        <v>46009</v>
      </c>
      <c r="H14" s="38">
        <v>365</v>
      </c>
      <c r="I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IF(G372="01/01/1900", "SEM REGISTRO",
                        IF((G14+H14)&gt;TODAY(), "NO PRAZO", "VENCIDO"
                        )
                    )
                )
            )
        )
    ),"N.A.")</f>
        <v>N.A.</v>
      </c>
      <c r="J14" s="14">
        <f>BOS[[#This Row],[TREINADO EM]]+BOS[[#This Row],[VALIDADE]]</f>
        <v>46374</v>
      </c>
      <c r="K14">
        <v>1</v>
      </c>
      <c r="L14" t="s">
        <v>3</v>
      </c>
      <c r="M14" t="str">
        <f>VLOOKUP(BOS[[#This Row],[NOME]],'CADASTRO'!A:K,6,0)</f>
        <v>DESLIGADO</v>
      </c>
    </row>
    <row r="15" spans="1:14">
      <c r="A15" t="s">
        <v>516</v>
      </c>
      <c r="B15" t="s">
        <v>517</v>
      </c>
      <c r="C15" t="s">
        <v>381</v>
      </c>
      <c r="D15" t="s">
        <v>591</v>
      </c>
      <c r="E15" t="s">
        <v>325</v>
      </c>
      <c r="F15" t="str">
        <f>VLOOKUP(BOS[[#This Row],[NOME]],'CADASTRO'!A:K,5,0)</f>
        <v>TECNICO MECANICO III</v>
      </c>
      <c r="G15" s="8">
        <v>44931</v>
      </c>
      <c r="H15" s="38">
        <v>365</v>
      </c>
      <c r="I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BOS[[#This Row],[TREINADO EM]]+BOS[[#This Row],[VALIDADE]]</f>
        <v>45296</v>
      </c>
      <c r="K15">
        <v>1</v>
      </c>
      <c r="L15" t="s">
        <v>5</v>
      </c>
      <c r="M15" t="str">
        <f>VLOOKUP(BOS[[#This Row],[NOME]],'CADASTRO'!A:K,6,0)</f>
        <v>ATIVO</v>
      </c>
    </row>
    <row r="16" spans="1:14">
      <c r="A16" t="s">
        <v>516</v>
      </c>
      <c r="B16" t="s">
        <v>517</v>
      </c>
      <c r="C16" t="s">
        <v>381</v>
      </c>
      <c r="D16" t="s">
        <v>591</v>
      </c>
      <c r="E16" t="s">
        <v>325</v>
      </c>
      <c r="F16" t="str">
        <f>VLOOKUP(BOS[[#This Row],[NOME]],'CADASTRO'!A:K,5,0)</f>
        <v>TECNICO MECANICO III</v>
      </c>
      <c r="G16" s="8">
        <v>45278</v>
      </c>
      <c r="H16" s="38">
        <v>365</v>
      </c>
      <c r="I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IF(G374="01/01/1900",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BOS[[#This Row],[TREINADO EM]]+BOS[[#This Row],[VALIDADE]]</f>
        <v>45643</v>
      </c>
      <c r="K16">
        <v>1</v>
      </c>
      <c r="L16" t="s">
        <v>5</v>
      </c>
      <c r="M16" t="str">
        <f>VLOOKUP(BOS[[#This Row],[NOME]],'CADASTRO'!A:K,6,0)</f>
        <v>ATIVO</v>
      </c>
    </row>
    <row r="17" spans="1:14">
      <c r="A17" t="s">
        <v>516</v>
      </c>
      <c r="B17" t="s">
        <v>517</v>
      </c>
      <c r="C17" t="s">
        <v>381</v>
      </c>
      <c r="D17" t="s">
        <v>591</v>
      </c>
      <c r="E17" t="s">
        <v>325</v>
      </c>
      <c r="F17" t="str">
        <f>VLOOKUP(BOS[[#This Row],[NOME]],'CADASTRO'!A:K,5,0)</f>
        <v>TECNICO MECANICO III</v>
      </c>
      <c r="G17" s="8">
        <v>45357</v>
      </c>
      <c r="H17" s="38">
        <v>365</v>
      </c>
      <c r="I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IF(G375="01/01/1900",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BOS[[#This Row],[TREINADO EM]]+BOS[[#This Row],[VALIDADE]]</f>
        <v>45722</v>
      </c>
      <c r="K17">
        <v>1</v>
      </c>
      <c r="L17" t="s">
        <v>5</v>
      </c>
      <c r="M17" t="str">
        <f>VLOOKUP(BOS[[#This Row],[NOME]],'CADASTRO'!A:K,6,0)</f>
        <v>ATIVO</v>
      </c>
    </row>
    <row r="18" spans="1:14">
      <c r="A18" t="s">
        <v>516</v>
      </c>
      <c r="B18" t="s">
        <v>517</v>
      </c>
      <c r="C18" t="s">
        <v>381</v>
      </c>
      <c r="D18" t="s">
        <v>591</v>
      </c>
      <c r="E18" t="s">
        <v>325</v>
      </c>
      <c r="F18" t="str">
        <f>VLOOKUP(BOS[[#This Row],[NOME]],'CADASTRO'!A:K,5,0)</f>
        <v>TECNICO MECANICO III</v>
      </c>
      <c r="G18" s="8">
        <v>45645</v>
      </c>
      <c r="H18" s="38">
        <v>365</v>
      </c>
      <c r="I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IF(G376="01/01/1900",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BOS[[#This Row],[TREINADO EM]]+BOS[[#This Row],[VALIDADE]]</f>
        <v>46010</v>
      </c>
      <c r="K18">
        <v>1</v>
      </c>
      <c r="L18" t="s">
        <v>5</v>
      </c>
      <c r="M18" t="str">
        <f>VLOOKUP(BOS[[#This Row],[NOME]],'CADASTRO'!A:K,6,0)</f>
        <v>ATIVO</v>
      </c>
    </row>
    <row r="19" spans="1:14">
      <c r="A19" t="s">
        <v>516</v>
      </c>
      <c r="B19" t="s">
        <v>517</v>
      </c>
      <c r="C19" t="s">
        <v>381</v>
      </c>
      <c r="D19" t="s">
        <v>591</v>
      </c>
      <c r="E19" t="s">
        <v>325</v>
      </c>
      <c r="F19" t="str">
        <f>VLOOKUP(BOS[[#This Row],[NOME]],'CADASTRO'!A:K,5,0)</f>
        <v>TECNICO MECANICO III</v>
      </c>
      <c r="G19" s="8">
        <v>46211.568159722199</v>
      </c>
      <c r="H19" s="38">
        <v>183</v>
      </c>
      <c r="I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IF(G377="01/01/1900",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BOS[[#This Row],[TREINADO EM]]+BOS[[#This Row],[VALIDADE]]</f>
        <v>46394.568159722199</v>
      </c>
      <c r="K19">
        <v>1</v>
      </c>
      <c r="L19" t="s">
        <v>3</v>
      </c>
      <c r="M19" t="str">
        <f>VLOOKUP(BOS[[#This Row],[NOME]],'CADASTRO'!A:K,6,0)</f>
        <v>ATIVO</v>
      </c>
      <c r="N19" s="77"/>
    </row>
    <row r="20" spans="1:14">
      <c r="A20" t="s">
        <v>516</v>
      </c>
      <c r="B20" t="s">
        <v>517</v>
      </c>
      <c r="C20" t="s">
        <v>381</v>
      </c>
      <c r="D20" t="s">
        <v>591</v>
      </c>
      <c r="E20" t="s">
        <v>343</v>
      </c>
      <c r="F20" t="str">
        <f>VLOOKUP(BOS[[#This Row],[NOME]],'CADASTRO'!A:K,5,0)</f>
        <v>TECNICO MECANICO II</v>
      </c>
      <c r="G20" s="8">
        <v>45645</v>
      </c>
      <c r="H20" s="38">
        <v>365</v>
      </c>
      <c r="I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IF(G378="01/01/1900",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BOS[[#This Row],[TREINADO EM]]+BOS[[#This Row],[VALIDADE]]</f>
        <v>46010</v>
      </c>
      <c r="K20">
        <v>1</v>
      </c>
      <c r="L20" t="s">
        <v>5</v>
      </c>
      <c r="M20" t="str">
        <f>VLOOKUP(BOS[[#This Row],[NOME]],'CADASTRO'!A:K,6,0)</f>
        <v>ATIVO</v>
      </c>
    </row>
    <row r="21" spans="1:14">
      <c r="A21" t="s">
        <v>516</v>
      </c>
      <c r="B21" t="s">
        <v>517</v>
      </c>
      <c r="C21" t="s">
        <v>381</v>
      </c>
      <c r="D21" t="s">
        <v>591</v>
      </c>
      <c r="E21" t="s">
        <v>343</v>
      </c>
      <c r="F21" t="str">
        <f>VLOOKUP(BOS[[#This Row],[NOME]],'CADASTRO'!A:K,5,0)</f>
        <v>TECNICO MECANICO II</v>
      </c>
      <c r="G21" s="8">
        <v>46211.984351851803</v>
      </c>
      <c r="H21" s="38">
        <v>365</v>
      </c>
      <c r="I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IF(G379="01/01/1900",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BOS[[#This Row],[TREINADO EM]]+BOS[[#This Row],[VALIDADE]]</f>
        <v>46576.984351851803</v>
      </c>
      <c r="K21">
        <v>1</v>
      </c>
      <c r="L21" t="s">
        <v>3</v>
      </c>
      <c r="M21" t="str">
        <f>VLOOKUP(BOS[[#This Row],[NOME]],'CADASTRO'!A:K,6,0)</f>
        <v>ATIVO</v>
      </c>
      <c r="N21" s="77"/>
    </row>
    <row r="22" spans="1:14">
      <c r="A22" t="s">
        <v>516</v>
      </c>
      <c r="B22" t="s">
        <v>517</v>
      </c>
      <c r="C22" t="s">
        <v>381</v>
      </c>
      <c r="D22" t="s">
        <v>591</v>
      </c>
      <c r="E22" t="s">
        <v>326</v>
      </c>
      <c r="F22" t="str">
        <f>VLOOKUP(BOS[[#This Row],[NOME]],'CADASTRO'!A:K,5,0)</f>
        <v>ANALISTA GESTAO QUALIDADE PL</v>
      </c>
      <c r="G22" s="8">
        <v>46098</v>
      </c>
      <c r="H22" s="38">
        <v>365</v>
      </c>
      <c r="I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IF(G380="01/01/1900",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BOS[[#This Row],[TREINADO EM]]+BOS[[#This Row],[VALIDADE]]</f>
        <v>46463</v>
      </c>
      <c r="K22">
        <v>0.5</v>
      </c>
      <c r="L22" t="s">
        <v>3</v>
      </c>
      <c r="M22" t="str">
        <f>VLOOKUP(BOS[[#This Row],[NOME]],'CADASTRO'!A:K,6,0)</f>
        <v>ATIVO</v>
      </c>
      <c r="N22" s="63" t="s">
        <v>594</v>
      </c>
    </row>
    <row r="23" spans="1:14">
      <c r="A23" t="s">
        <v>516</v>
      </c>
      <c r="B23" t="s">
        <v>517</v>
      </c>
      <c r="C23" t="s">
        <v>381</v>
      </c>
      <c r="D23" t="s">
        <v>591</v>
      </c>
      <c r="E23" t="s">
        <v>327</v>
      </c>
      <c r="F23" t="str">
        <f>VLOOKUP(BOS[[#This Row],[NOME]],'CADASTRO'!A:K,5,0)</f>
        <v>ASSISTENTE ADMINISTRATIVO</v>
      </c>
      <c r="G23" s="8">
        <v>44972</v>
      </c>
      <c r="H23" s="38">
        <v>365</v>
      </c>
      <c r="I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IF(G381="01/01/1900",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BOS[[#This Row],[TREINADO EM]]+BOS[[#This Row],[VALIDADE]]</f>
        <v>45337</v>
      </c>
      <c r="K23">
        <v>1</v>
      </c>
      <c r="L23" t="s">
        <v>5</v>
      </c>
      <c r="M23" t="str">
        <f>VLOOKUP(BOS[[#This Row],[NOME]],'CADASTRO'!A:K,6,0)</f>
        <v>ATIVO</v>
      </c>
    </row>
    <row r="24" spans="1:14">
      <c r="A24" t="s">
        <v>516</v>
      </c>
      <c r="B24" t="s">
        <v>517</v>
      </c>
      <c r="C24" t="s">
        <v>266</v>
      </c>
      <c r="D24" t="s">
        <v>591</v>
      </c>
      <c r="E24" t="s">
        <v>327</v>
      </c>
      <c r="F24" t="str">
        <f>VLOOKUP(BOS[[#This Row],[NOME]],'CADASTRO'!A:K,5,0)</f>
        <v>ASSISTENTE ADMINISTRATIVO</v>
      </c>
      <c r="G24" s="8">
        <v>45273</v>
      </c>
      <c r="H24" s="38">
        <v>365</v>
      </c>
      <c r="I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IF(G382="01/01/1900",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BOS[[#This Row],[TREINADO EM]]+BOS[[#This Row],[VALIDADE]]</f>
        <v>45638</v>
      </c>
      <c r="K24">
        <v>1</v>
      </c>
      <c r="L24" t="s">
        <v>5</v>
      </c>
      <c r="M24" t="str">
        <f>VLOOKUP(BOS[[#This Row],[NOME]],'CADASTRO'!A:K,6,0)</f>
        <v>ATIVO</v>
      </c>
    </row>
    <row r="25" spans="1:14">
      <c r="A25" t="s">
        <v>516</v>
      </c>
      <c r="B25" t="s">
        <v>517</v>
      </c>
      <c r="C25" t="s">
        <v>381</v>
      </c>
      <c r="D25" t="s">
        <v>591</v>
      </c>
      <c r="E25" t="s">
        <v>327</v>
      </c>
      <c r="F25" t="str">
        <f>VLOOKUP(BOS[[#This Row],[NOME]],'CADASTRO'!A:K,5,0)</f>
        <v>ASSISTENTE ADMINISTRATIVO</v>
      </c>
      <c r="G25" s="8">
        <v>45824</v>
      </c>
      <c r="H25" s="38">
        <v>365</v>
      </c>
      <c r="I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IF(G383="01/01/1900",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BOS[[#This Row],[TREINADO EM]]+BOS[[#This Row],[VALIDADE]]</f>
        <v>46189</v>
      </c>
      <c r="K25">
        <v>1</v>
      </c>
      <c r="L25" t="s">
        <v>5</v>
      </c>
      <c r="M25" t="str">
        <f>VLOOKUP(BOS[[#This Row],[NOME]],'CADASTRO'!A:K,6,0)</f>
        <v>ATIVO</v>
      </c>
    </row>
    <row r="26" spans="1:14">
      <c r="A26" t="s">
        <v>516</v>
      </c>
      <c r="B26" t="s">
        <v>517</v>
      </c>
      <c r="C26" t="s">
        <v>381</v>
      </c>
      <c r="D26" t="s">
        <v>591</v>
      </c>
      <c r="E26" t="s">
        <v>327</v>
      </c>
      <c r="F26" t="str">
        <f>VLOOKUP(BOS[[#This Row],[NOME]],'CADASTRO'!A:K,5,0)</f>
        <v>ASSISTENTE ADMINISTRATIVO</v>
      </c>
      <c r="G26" s="8">
        <v>46176</v>
      </c>
      <c r="H26" s="38">
        <v>365</v>
      </c>
      <c r="I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IF(G384="01/01/1900",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BOS[[#This Row],[TREINADO EM]]+BOS[[#This Row],[VALIDADE]]</f>
        <v>46541</v>
      </c>
      <c r="K26">
        <v>1</v>
      </c>
      <c r="L26" t="s">
        <v>3</v>
      </c>
      <c r="M26" t="str">
        <f>VLOOKUP(BOS[[#This Row],[NOME]],'CADASTRO'!A:K,6,0)</f>
        <v>ATIVO</v>
      </c>
      <c r="N26" s="77"/>
    </row>
    <row r="27" spans="1:14">
      <c r="A27" t="s">
        <v>516</v>
      </c>
      <c r="B27" t="s">
        <v>517</v>
      </c>
      <c r="C27" t="s">
        <v>381</v>
      </c>
      <c r="D27" t="s">
        <v>591</v>
      </c>
      <c r="E27" t="s">
        <v>454</v>
      </c>
      <c r="F27" t="str">
        <f>VLOOKUP(BOS[[#This Row],[NOME]],'CADASTRO'!A:K,5,0)</f>
        <v>ESTAGIARIO</v>
      </c>
      <c r="G27" s="8">
        <v>46182</v>
      </c>
      <c r="H27" s="38">
        <v>365</v>
      </c>
      <c r="I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IF(G385="01/01/1900",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BOS[[#This Row],[TREINADO EM]]+BOS[[#This Row],[VALIDADE]]</f>
        <v>46547</v>
      </c>
      <c r="K27">
        <v>1</v>
      </c>
      <c r="L27" t="s">
        <v>3</v>
      </c>
      <c r="M27" t="str">
        <f>VLOOKUP(BOS[[#This Row],[NOME]],'CADASTRO'!A:K,6,0)</f>
        <v>ATIVO</v>
      </c>
      <c r="N27" s="77"/>
    </row>
    <row r="28" spans="1:14">
      <c r="A28" t="s">
        <v>516</v>
      </c>
      <c r="B28" t="s">
        <v>517</v>
      </c>
      <c r="C28" t="s">
        <v>381</v>
      </c>
      <c r="D28" t="s">
        <v>591</v>
      </c>
      <c r="E28" t="s">
        <v>328</v>
      </c>
      <c r="F28" t="str">
        <f>VLOOKUP(BOS[[#This Row],[NOME]],'CADASTRO'!A:K,5,0)</f>
        <v>ASSISTENTE ADMINISTRATIVO</v>
      </c>
      <c r="G28" s="8">
        <v>45824</v>
      </c>
      <c r="H28" s="38">
        <v>365</v>
      </c>
      <c r="I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IF(G386="01/01/1900",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BOS[[#This Row],[TREINADO EM]]+BOS[[#This Row],[VALIDADE]]</f>
        <v>46189</v>
      </c>
      <c r="K28">
        <v>1</v>
      </c>
      <c r="L28" t="s">
        <v>5</v>
      </c>
      <c r="M28" t="str">
        <f>VLOOKUP(BOS[[#This Row],[NOME]],'CADASTRO'!A:K,6,0)</f>
        <v>ATIVO</v>
      </c>
    </row>
    <row r="29" spans="1:14">
      <c r="A29" t="s">
        <v>516</v>
      </c>
      <c r="B29" t="s">
        <v>517</v>
      </c>
      <c r="C29" t="s">
        <v>381</v>
      </c>
      <c r="D29" t="s">
        <v>591</v>
      </c>
      <c r="E29" t="s">
        <v>328</v>
      </c>
      <c r="F29" t="str">
        <f>VLOOKUP(BOS[[#This Row],[NOME]],'CADASTRO'!A:K,5,0)</f>
        <v>ASSISTENTE ADMINISTRATIVO</v>
      </c>
      <c r="G29" s="8">
        <v>45882</v>
      </c>
      <c r="H29" s="38">
        <v>365</v>
      </c>
      <c r="I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BOS[[#This Row],[TREINADO EM]]+BOS[[#This Row],[VALIDADE]]</f>
        <v>46247</v>
      </c>
      <c r="K29">
        <v>1</v>
      </c>
      <c r="L29" t="s">
        <v>5</v>
      </c>
      <c r="M29" t="str">
        <f>VLOOKUP(BOS[[#This Row],[NOME]],'CADASTRO'!A:K,6,0)</f>
        <v>ATIVO</v>
      </c>
    </row>
    <row r="30" spans="1:14">
      <c r="A30" t="s">
        <v>516</v>
      </c>
      <c r="B30" t="s">
        <v>517</v>
      </c>
      <c r="C30" t="s">
        <v>381</v>
      </c>
      <c r="D30" t="s">
        <v>591</v>
      </c>
      <c r="E30" t="s">
        <v>328</v>
      </c>
      <c r="F30" t="str">
        <f>VLOOKUP(BOS[[#This Row],[NOME]],'CADASTRO'!A:K,5,0)</f>
        <v>ASSISTENTE ADMINISTRATIVO</v>
      </c>
      <c r="G30" s="8">
        <v>46269.483182870368</v>
      </c>
      <c r="H30" s="38">
        <v>365</v>
      </c>
      <c r="I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IF(G388="01/01/1900",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BOS[[#This Row],[TREINADO EM]]+BOS[[#This Row],[VALIDADE]]</f>
        <v>46634.483182870368</v>
      </c>
      <c r="K30">
        <v>1</v>
      </c>
      <c r="L30" t="s">
        <v>3</v>
      </c>
      <c r="M30" t="str">
        <f>VLOOKUP(BOS[[#This Row],[NOME]],'CADASTRO'!A:K,6,0)</f>
        <v>ATIVO</v>
      </c>
      <c r="N30" s="63" t="s">
        <v>595</v>
      </c>
    </row>
    <row r="31" spans="1:14">
      <c r="A31" t="s">
        <v>516</v>
      </c>
      <c r="B31" t="s">
        <v>517</v>
      </c>
      <c r="C31" t="s">
        <v>381</v>
      </c>
      <c r="D31" t="s">
        <v>591</v>
      </c>
      <c r="E31" t="s">
        <v>189</v>
      </c>
      <c r="F31" t="str">
        <f>VLOOKUP(BOS[[#This Row],[NOME]],'CADASTRO'!A:K,5,0)</f>
        <v>ESTAGIARIO</v>
      </c>
      <c r="G31" s="8">
        <v>44972</v>
      </c>
      <c r="H31" s="38">
        <v>365</v>
      </c>
      <c r="I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IF(G389="01/01/1900", "SEM REGISTRO",
                        IF((G31+H31)&gt;TODAY(), "NO PRAZO", "VENCIDO"
                        )
                    )
                )
            )
        )
    ),"N.A.")</f>
        <v>N.A.</v>
      </c>
      <c r="J31" s="14">
        <f>BOS[[#This Row],[TREINADO EM]]+BOS[[#This Row],[VALIDADE]]</f>
        <v>45337</v>
      </c>
      <c r="K31">
        <v>1</v>
      </c>
      <c r="L31" t="s">
        <v>3</v>
      </c>
      <c r="M31" t="str">
        <f>VLOOKUP(BOS[[#This Row],[NOME]],'CADASTRO'!A:K,6,0)</f>
        <v>DESLIGADO</v>
      </c>
    </row>
    <row r="32" spans="1:14">
      <c r="A32" t="s">
        <v>516</v>
      </c>
      <c r="B32" t="s">
        <v>517</v>
      </c>
      <c r="C32" t="s">
        <v>381</v>
      </c>
      <c r="D32" t="s">
        <v>591</v>
      </c>
      <c r="E32" t="s">
        <v>330</v>
      </c>
      <c r="F32" t="str">
        <f>VLOOKUP(BOS[[#This Row],[NOME]],'CADASTRO'!A:K,5,0)</f>
        <v>OPERADOR INDUSTRIAL I</v>
      </c>
      <c r="G32" s="8">
        <v>45810</v>
      </c>
      <c r="H32" s="38">
        <v>365</v>
      </c>
      <c r="I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IF(G390="01/01/1900",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BOS[[#This Row],[TREINADO EM]]+BOS[[#This Row],[VALIDADE]]</f>
        <v>46175</v>
      </c>
      <c r="K32">
        <v>2</v>
      </c>
      <c r="L32" t="s">
        <v>5</v>
      </c>
      <c r="M32" t="str">
        <f>VLOOKUP(BOS[[#This Row],[NOME]],'CADASTRO'!A:K,6,0)</f>
        <v>ATIVO</v>
      </c>
    </row>
    <row r="33" spans="1:14">
      <c r="A33" t="s">
        <v>516</v>
      </c>
      <c r="B33" t="s">
        <v>517</v>
      </c>
      <c r="C33" t="s">
        <v>381</v>
      </c>
      <c r="D33" t="s">
        <v>591</v>
      </c>
      <c r="E33" t="s">
        <v>330</v>
      </c>
      <c r="F33" t="str">
        <f>VLOOKUP(BOS[[#This Row],[NOME]],'CADASTRO'!A:K,5,0)</f>
        <v>OPERADOR INDUSTRIAL I</v>
      </c>
      <c r="G33" s="8">
        <v>46009</v>
      </c>
      <c r="H33" s="38">
        <v>365</v>
      </c>
      <c r="I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IF(G391="01/01/1900",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BOS[[#This Row],[TREINADO EM]]+BOS[[#This Row],[VALIDADE]]</f>
        <v>46374</v>
      </c>
      <c r="K33">
        <v>1</v>
      </c>
      <c r="L33" t="s">
        <v>3</v>
      </c>
      <c r="M33" t="str">
        <f>VLOOKUP(BOS[[#This Row],[NOME]],'CADASTRO'!A:K,6,0)</f>
        <v>ATIVO</v>
      </c>
    </row>
    <row r="34" spans="1:14">
      <c r="A34" t="s">
        <v>516</v>
      </c>
      <c r="B34" t="s">
        <v>517</v>
      </c>
      <c r="C34" t="s">
        <v>381</v>
      </c>
      <c r="D34" t="s">
        <v>591</v>
      </c>
      <c r="E34" t="s">
        <v>191</v>
      </c>
      <c r="F34" t="str">
        <f>VLOOKUP(BOS[[#This Row],[NOME]],'CADASTRO'!A:K,5,0)</f>
        <v>ESTAGIARIO</v>
      </c>
      <c r="G34" s="8">
        <v>44634</v>
      </c>
      <c r="H34" s="38">
        <v>365</v>
      </c>
      <c r="I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IF(G392="01/01/1900", "SEM REGISTRO",
                        IF((G34+H34)&gt;TODAY(), "NO PRAZO", "VENCIDO"
                        )
                    )
                )
            )
        )
    ),"N.A.")</f>
        <v>N.A.</v>
      </c>
      <c r="J34" s="14">
        <f>BOS[[#This Row],[TREINADO EM]]+BOS[[#This Row],[VALIDADE]]</f>
        <v>44999</v>
      </c>
      <c r="K34">
        <v>1</v>
      </c>
      <c r="L34" t="s">
        <v>5</v>
      </c>
      <c r="M34" t="str">
        <f>VLOOKUP(BOS[[#This Row],[NOME]],'CADASTRO'!A:K,6,0)</f>
        <v>DESLIGADO</v>
      </c>
    </row>
    <row r="35" spans="1:14">
      <c r="A35" t="s">
        <v>516</v>
      </c>
      <c r="B35" t="s">
        <v>517</v>
      </c>
      <c r="C35" t="s">
        <v>381</v>
      </c>
      <c r="D35" t="s">
        <v>591</v>
      </c>
      <c r="E35" t="s">
        <v>191</v>
      </c>
      <c r="F35" t="str">
        <f>VLOOKUP(BOS[[#This Row],[NOME]],'CADASTRO'!A:K,5,0)</f>
        <v>ESTAGIARIO</v>
      </c>
      <c r="G35" s="8">
        <v>45063</v>
      </c>
      <c r="H35" s="38">
        <v>365</v>
      </c>
      <c r="I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IF(G393="01/01/1900", "SEM REGISTRO",
                        IF((G35+H35)&gt;TODAY(), "NO PRAZO", "VENCIDO"
                        )
                    )
                )
            )
        )
    ),"N.A.")</f>
        <v>N.A.</v>
      </c>
      <c r="J35" s="14">
        <f>BOS[[#This Row],[TREINADO EM]]+BOS[[#This Row],[VALIDADE]]</f>
        <v>45428</v>
      </c>
      <c r="K35">
        <v>1</v>
      </c>
      <c r="L35" t="s">
        <v>3</v>
      </c>
      <c r="M35" t="str">
        <f>VLOOKUP(BOS[[#This Row],[NOME]],'CADASTRO'!A:K,6,0)</f>
        <v>DESLIGADO</v>
      </c>
    </row>
    <row r="36" spans="1:14">
      <c r="A36" t="s">
        <v>516</v>
      </c>
      <c r="B36" t="s">
        <v>517</v>
      </c>
      <c r="C36" t="s">
        <v>381</v>
      </c>
      <c r="D36" t="s">
        <v>591</v>
      </c>
      <c r="E36" t="s">
        <v>332</v>
      </c>
      <c r="F36" t="str">
        <f>VLOOKUP(BOS[[#This Row],[NOME]],'CADASTRO'!A:K,5,0)</f>
        <v>ASSISTENTE ADMINISTRATIVO</v>
      </c>
      <c r="G36" s="8">
        <v>46126</v>
      </c>
      <c r="H36" s="38">
        <v>365</v>
      </c>
      <c r="I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IF(G394="01/01/1900",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BOS[[#This Row],[TREINADO EM]]+BOS[[#This Row],[VALIDADE]]</f>
        <v>46491</v>
      </c>
      <c r="K36">
        <v>1</v>
      </c>
      <c r="L36" t="s">
        <v>3</v>
      </c>
      <c r="M36" t="str">
        <f>VLOOKUP(BOS[[#This Row],[NOME]],'CADASTRO'!A:K,6,0)</f>
        <v>ATIVO</v>
      </c>
      <c r="N36" s="63" t="s">
        <v>596</v>
      </c>
    </row>
    <row r="37" spans="1:14">
      <c r="A37" t="s">
        <v>516</v>
      </c>
      <c r="B37" t="s">
        <v>517</v>
      </c>
      <c r="C37" t="s">
        <v>381</v>
      </c>
      <c r="D37" t="s">
        <v>591</v>
      </c>
      <c r="E37" t="s">
        <v>333</v>
      </c>
      <c r="F37" t="str">
        <f>VLOOKUP(BOS[[#This Row],[NOME]],'CADASTRO'!A:K,5,0)</f>
        <v>ANALISTA FACILITIES</v>
      </c>
      <c r="G37" s="8">
        <v>45091</v>
      </c>
      <c r="H37" s="38">
        <v>365</v>
      </c>
      <c r="I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IF(G395="01/01/1900",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BOS[[#This Row],[TREINADO EM]]+BOS[[#This Row],[VALIDADE]]</f>
        <v>45456</v>
      </c>
      <c r="K37">
        <v>1</v>
      </c>
      <c r="L37" t="s">
        <v>5</v>
      </c>
      <c r="M37" t="str">
        <f>VLOOKUP(BOS[[#This Row],[NOME]],'CADASTRO'!A:K,6,0)</f>
        <v>ATIVO</v>
      </c>
    </row>
    <row r="38" spans="1:14">
      <c r="A38" t="s">
        <v>516</v>
      </c>
      <c r="B38" t="s">
        <v>517</v>
      </c>
      <c r="C38" t="s">
        <v>381</v>
      </c>
      <c r="D38" t="s">
        <v>591</v>
      </c>
      <c r="E38" t="s">
        <v>333</v>
      </c>
      <c r="F38" t="str">
        <f>VLOOKUP(BOS[[#This Row],[NOME]],'CADASTRO'!A:K,5,0)</f>
        <v>ANALISTA FACILITIES</v>
      </c>
      <c r="G38" s="8">
        <v>45546</v>
      </c>
      <c r="H38" s="38">
        <v>365</v>
      </c>
      <c r="I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IF(G396="01/01/1900",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BOS[[#This Row],[TREINADO EM]]+BOS[[#This Row],[VALIDADE]]</f>
        <v>45911</v>
      </c>
      <c r="K38">
        <v>1</v>
      </c>
      <c r="L38" t="s">
        <v>5</v>
      </c>
      <c r="M38" t="str">
        <f>VLOOKUP(BOS[[#This Row],[NOME]],'CADASTRO'!A:K,6,0)</f>
        <v>ATIVO</v>
      </c>
    </row>
    <row r="39" spans="1:14">
      <c r="A39" t="s">
        <v>516</v>
      </c>
      <c r="B39" t="s">
        <v>517</v>
      </c>
      <c r="C39" t="s">
        <v>381</v>
      </c>
      <c r="D39" t="s">
        <v>591</v>
      </c>
      <c r="E39" t="s">
        <v>333</v>
      </c>
      <c r="F39" t="str">
        <f>VLOOKUP(BOS[[#This Row],[NOME]],'CADASTRO'!A:K,5,0)</f>
        <v>ANALISTA FACILITIES</v>
      </c>
      <c r="G39" s="8">
        <v>45903</v>
      </c>
      <c r="H39" s="38">
        <v>365</v>
      </c>
      <c r="I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IF(G397="01/01/1900",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BOS[[#This Row],[TREINADO EM]]+BOS[[#This Row],[VALIDADE]]</f>
        <v>46268</v>
      </c>
      <c r="K39">
        <v>1</v>
      </c>
      <c r="L39" t="s">
        <v>5</v>
      </c>
      <c r="M39" t="str">
        <f>VLOOKUP(BOS[[#This Row],[NOME]],'CADASTRO'!A:K,6,0)</f>
        <v>ATIVO</v>
      </c>
    </row>
    <row r="40" spans="1:14">
      <c r="A40" t="s">
        <v>516</v>
      </c>
      <c r="B40" t="s">
        <v>517</v>
      </c>
      <c r="C40" t="s">
        <v>381</v>
      </c>
      <c r="D40" t="s">
        <v>591</v>
      </c>
      <c r="E40" t="s">
        <v>333</v>
      </c>
      <c r="F40" t="str">
        <f>VLOOKUP(BOS[[#This Row],[NOME]],'CADASTRO'!A:K,5,0)</f>
        <v>ANALISTA FACILITIES</v>
      </c>
      <c r="G40" s="8">
        <v>46280</v>
      </c>
      <c r="H40" s="38">
        <v>365</v>
      </c>
      <c r="I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IF(G398="01/01/1900",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BOS[[#This Row],[TREINADO EM]]+BOS[[#This Row],[VALIDADE]]</f>
        <v>46645</v>
      </c>
      <c r="K40">
        <v>1</v>
      </c>
      <c r="L40" t="s">
        <v>3</v>
      </c>
      <c r="M40" t="str">
        <f>VLOOKUP(BOS[[#This Row],[NOME]],'CADASTRO'!A:K,6,0)</f>
        <v>ATIVO</v>
      </c>
    </row>
    <row r="41" spans="1:14">
      <c r="A41" t="s">
        <v>516</v>
      </c>
      <c r="B41" t="s">
        <v>517</v>
      </c>
      <c r="C41" t="s">
        <v>381</v>
      </c>
      <c r="D41" t="s">
        <v>591</v>
      </c>
      <c r="E41" t="s">
        <v>335</v>
      </c>
      <c r="F41" t="str">
        <f>VLOOKUP(BOS[[#This Row],[NOME]],'CADASTRO'!A:K,5,0)</f>
        <v>ANALISTA CONTROLE QUALIDADE JR</v>
      </c>
      <c r="G41" s="8">
        <v>45567</v>
      </c>
      <c r="H41" s="38">
        <v>365</v>
      </c>
      <c r="I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BOS[[#This Row],[TREINADO EM]]+BOS[[#This Row],[VALIDADE]]</f>
        <v>45932</v>
      </c>
      <c r="K41">
        <v>1</v>
      </c>
      <c r="L41" t="s">
        <v>5</v>
      </c>
      <c r="M41" t="str">
        <f>VLOOKUP(BOS[[#This Row],[NOME]],'CADASTRO'!A:K,6,0)</f>
        <v>ATIVO</v>
      </c>
    </row>
    <row r="42" spans="1:14">
      <c r="A42" t="s">
        <v>516</v>
      </c>
      <c r="B42" t="s">
        <v>517</v>
      </c>
      <c r="C42" t="s">
        <v>381</v>
      </c>
      <c r="D42" t="s">
        <v>591</v>
      </c>
      <c r="E42" t="s">
        <v>335</v>
      </c>
      <c r="F42" t="str">
        <f>VLOOKUP(BOS[[#This Row],[NOME]],'CADASTRO'!A:K,5,0)</f>
        <v>ANALISTA CONTROLE QUALIDADE JR</v>
      </c>
      <c r="G42" s="8">
        <v>45645</v>
      </c>
      <c r="H42" s="38">
        <v>365</v>
      </c>
      <c r="I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IF(G400="01/01/1900",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BOS[[#This Row],[TREINADO EM]]+BOS[[#This Row],[VALIDADE]]</f>
        <v>46010</v>
      </c>
      <c r="K42">
        <v>1</v>
      </c>
      <c r="L42" t="s">
        <v>5</v>
      </c>
      <c r="M42" t="str">
        <f>VLOOKUP(BOS[[#This Row],[NOME]],'CADASTRO'!A:K,6,0)</f>
        <v>ATIVO</v>
      </c>
    </row>
    <row r="43" spans="1:14">
      <c r="A43" t="s">
        <v>516</v>
      </c>
      <c r="B43" t="s">
        <v>517</v>
      </c>
      <c r="C43" t="s">
        <v>381</v>
      </c>
      <c r="D43" t="s">
        <v>591</v>
      </c>
      <c r="E43" t="s">
        <v>335</v>
      </c>
      <c r="F43" t="str">
        <f>VLOOKUP(BOS[[#This Row],[NOME]],'CADASTRO'!A:K,5,0)</f>
        <v>ANALISTA CONTROLE QUALIDADE JR</v>
      </c>
      <c r="G43" s="8">
        <v>46098</v>
      </c>
      <c r="H43" s="38">
        <v>365</v>
      </c>
      <c r="I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IF(G401="01/01/1900",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BOS[[#This Row],[TREINADO EM]]+BOS[[#This Row],[VALIDADE]]</f>
        <v>46463</v>
      </c>
      <c r="K43">
        <v>0.5</v>
      </c>
      <c r="L43" t="s">
        <v>3</v>
      </c>
      <c r="M43" t="str">
        <f>VLOOKUP(BOS[[#This Row],[NOME]],'CADASTRO'!A:K,6,0)</f>
        <v>ATIVO</v>
      </c>
      <c r="N43" s="63" t="s">
        <v>594</v>
      </c>
    </row>
    <row r="44" spans="1:14">
      <c r="A44" t="s">
        <v>516</v>
      </c>
      <c r="B44" t="s">
        <v>517</v>
      </c>
      <c r="C44" t="s">
        <v>381</v>
      </c>
      <c r="D44" t="s">
        <v>591</v>
      </c>
      <c r="E44" t="s">
        <v>337</v>
      </c>
      <c r="F44" t="str">
        <f>VLOOKUP(BOS[[#This Row],[NOME]],'CADASTRO'!A:K,5,0)</f>
        <v>OPERADOR INDUSTRIAL I</v>
      </c>
      <c r="G44" s="8">
        <v>46154</v>
      </c>
      <c r="H44" s="38">
        <v>365</v>
      </c>
      <c r="I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IF(G402="01/01/1900", "SEM REGISTRO",
                        IF((G44+H44)&gt;TODAY(), "NO PRAZO", "VENCIDO"
                        )
                    )
                )
            )
        )
    ),"N.A.")</f>
        <v>N.A.</v>
      </c>
      <c r="J44" s="14">
        <f>BOS[[#This Row],[TREINADO EM]]+BOS[[#This Row],[VALIDADE]]</f>
        <v>46519</v>
      </c>
      <c r="K44">
        <v>1</v>
      </c>
      <c r="L44" t="s">
        <v>3</v>
      </c>
      <c r="M44" t="str">
        <f>VLOOKUP(BOS[[#This Row],[NOME]],'CADASTRO'!A:K,6,0)</f>
        <v>DESLIGADO</v>
      </c>
      <c r="N44" s="77" t="s">
        <v>597</v>
      </c>
    </row>
    <row r="45" spans="1:14">
      <c r="A45" t="s">
        <v>516</v>
      </c>
      <c r="B45" t="s">
        <v>517</v>
      </c>
      <c r="C45" t="s">
        <v>381</v>
      </c>
      <c r="D45" t="s">
        <v>591</v>
      </c>
      <c r="E45" t="s">
        <v>487</v>
      </c>
      <c r="F45" t="str">
        <f>VLOOKUP(BOS[[#This Row],[NOME]],'CADASTRO'!A:K,5,0)</f>
        <v>TECNICO ELETRONICO II</v>
      </c>
      <c r="G45" s="8">
        <v>46245.664363425924</v>
      </c>
      <c r="H45" s="38">
        <v>365</v>
      </c>
      <c r="I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IF(G403="01/01/1900",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BOS[[#This Row],[TREINADO EM]]+BOS[[#This Row],[VALIDADE]]</f>
        <v>46610.664363425924</v>
      </c>
      <c r="K45">
        <v>1</v>
      </c>
      <c r="L45" t="s">
        <v>3</v>
      </c>
      <c r="M45" t="str">
        <f>VLOOKUP(BOS[[#This Row],[NOME]],'CADASTRO'!A:K,6,0)</f>
        <v>ATIVO</v>
      </c>
      <c r="N45" s="63" t="s">
        <v>596</v>
      </c>
    </row>
    <row r="46" spans="1:14">
      <c r="A46" t="s">
        <v>516</v>
      </c>
      <c r="B46" t="s">
        <v>517</v>
      </c>
      <c r="C46" t="s">
        <v>381</v>
      </c>
      <c r="D46" t="s">
        <v>591</v>
      </c>
      <c r="E46" t="s">
        <v>339</v>
      </c>
      <c r="F46" t="str">
        <f>VLOOKUP(BOS[[#This Row],[NOME]],'CADASTRO'!A:K,5,0)</f>
        <v>ANALISTA MANUTENCAO JR</v>
      </c>
      <c r="G46" s="8">
        <v>45887</v>
      </c>
      <c r="H46" s="38">
        <v>365</v>
      </c>
      <c r="I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IF(G404="01/01/1900",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BOS[[#This Row],[TREINADO EM]]+BOS[[#This Row],[VALIDADE]]</f>
        <v>46252</v>
      </c>
      <c r="K46">
        <v>1</v>
      </c>
      <c r="L46" t="s">
        <v>5</v>
      </c>
      <c r="M46" t="str">
        <f>VLOOKUP(BOS[[#This Row],[NOME]],'CADASTRO'!A:K,6,0)</f>
        <v>ATIVO</v>
      </c>
    </row>
    <row r="47" spans="1:14">
      <c r="A47" t="s">
        <v>516</v>
      </c>
      <c r="B47" t="s">
        <v>517</v>
      </c>
      <c r="C47" t="s">
        <v>381</v>
      </c>
      <c r="D47" t="s">
        <v>591</v>
      </c>
      <c r="E47" t="s">
        <v>339</v>
      </c>
      <c r="F47" t="str">
        <f>VLOOKUP(BOS[[#This Row],[NOME]],'CADASTRO'!A:K,5,0)</f>
        <v>ANALISTA MANUTENCAO JR</v>
      </c>
      <c r="G47" s="8">
        <v>46281</v>
      </c>
      <c r="H47" s="38">
        <v>365</v>
      </c>
      <c r="I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IF(G405="01/01/1900",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BOS[[#This Row],[TREINADO EM]]+BOS[[#This Row],[VALIDADE]]</f>
        <v>46646</v>
      </c>
      <c r="K47">
        <v>1</v>
      </c>
      <c r="L47" t="s">
        <v>3</v>
      </c>
      <c r="M47" t="str">
        <f>VLOOKUP(BOS[[#This Row],[NOME]],'CADASTRO'!A:K,6,0)</f>
        <v>ATIVO</v>
      </c>
    </row>
    <row r="48" spans="1:14">
      <c r="A48" t="s">
        <v>516</v>
      </c>
      <c r="B48" t="s">
        <v>517</v>
      </c>
      <c r="C48" t="s">
        <v>381</v>
      </c>
      <c r="D48" t="s">
        <v>591</v>
      </c>
      <c r="E48" t="s">
        <v>340</v>
      </c>
      <c r="F48" t="str">
        <f>VLOOKUP(BOS[[#This Row],[NOME]],'CADASTRO'!A:K,5,0)</f>
        <v>AUXILIAR INDUSTRIAL</v>
      </c>
      <c r="G48" s="8">
        <v>44972</v>
      </c>
      <c r="H48" s="38">
        <v>365</v>
      </c>
      <c r="I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IF(G406="01/01/1900",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BOS[[#This Row],[TREINADO EM]]+BOS[[#This Row],[VALIDADE]]</f>
        <v>45337</v>
      </c>
      <c r="K48">
        <v>1</v>
      </c>
      <c r="L48" t="s">
        <v>5</v>
      </c>
      <c r="M48" t="str">
        <f>VLOOKUP(BOS[[#This Row],[NOME]],'CADASTRO'!A:K,6,0)</f>
        <v>ATIVO</v>
      </c>
    </row>
    <row r="49" spans="1:14">
      <c r="A49" t="s">
        <v>516</v>
      </c>
      <c r="B49" t="s">
        <v>517</v>
      </c>
      <c r="C49" t="s">
        <v>381</v>
      </c>
      <c r="D49" t="s">
        <v>591</v>
      </c>
      <c r="E49" t="s">
        <v>340</v>
      </c>
      <c r="F49" t="str">
        <f>VLOOKUP(BOS[[#This Row],[NOME]],'CADASTRO'!A:K,5,0)</f>
        <v>AUXILIAR INDUSTRIAL</v>
      </c>
      <c r="G49" s="8">
        <v>45278</v>
      </c>
      <c r="H49" s="38">
        <v>365</v>
      </c>
      <c r="I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IF(G407="01/01/1900",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BOS[[#This Row],[TREINADO EM]]+BOS[[#This Row],[VALIDADE]]</f>
        <v>45643</v>
      </c>
      <c r="K49">
        <v>1</v>
      </c>
      <c r="L49" t="s">
        <v>5</v>
      </c>
      <c r="M49" t="str">
        <f>VLOOKUP(BOS[[#This Row],[NOME]],'CADASTRO'!A:K,6,0)</f>
        <v>ATIVO</v>
      </c>
    </row>
    <row r="50" spans="1:14">
      <c r="A50" t="s">
        <v>516</v>
      </c>
      <c r="B50" t="s">
        <v>517</v>
      </c>
      <c r="C50" t="s">
        <v>76</v>
      </c>
      <c r="D50" t="s">
        <v>591</v>
      </c>
      <c r="E50" t="s">
        <v>340</v>
      </c>
      <c r="F50" t="str">
        <f>VLOOKUP(BOS[[#This Row],[NOME]],'CADASTRO'!A:K,5,0)</f>
        <v>AUXILIAR INDUSTRIAL</v>
      </c>
      <c r="G50" s="8">
        <v>45645</v>
      </c>
      <c r="H50" s="38">
        <v>365</v>
      </c>
      <c r="I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IF(G408="01/01/1900",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BOS[[#This Row],[TREINADO EM]]+BOS[[#This Row],[VALIDADE]]</f>
        <v>46010</v>
      </c>
      <c r="K50">
        <v>1</v>
      </c>
      <c r="L50" t="s">
        <v>5</v>
      </c>
      <c r="M50" t="str">
        <f>VLOOKUP(BOS[[#This Row],[NOME]],'CADASTRO'!A:K,6,0)</f>
        <v>ATIVO</v>
      </c>
    </row>
    <row r="51" spans="1:14">
      <c r="A51" t="s">
        <v>516</v>
      </c>
      <c r="B51" t="s">
        <v>517</v>
      </c>
      <c r="C51" t="s">
        <v>381</v>
      </c>
      <c r="D51" t="s">
        <v>591</v>
      </c>
      <c r="E51" t="s">
        <v>340</v>
      </c>
      <c r="F51" t="str">
        <f>VLOOKUP(BOS[[#This Row],[NOME]],'CADASTRO'!A:K,5,0)</f>
        <v>AUXILIAR INDUSTRIAL</v>
      </c>
      <c r="G51" s="8">
        <v>46009</v>
      </c>
      <c r="H51" s="38">
        <v>365</v>
      </c>
      <c r="I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IF(G409="01/01/1900",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BOS[[#This Row],[TREINADO EM]]+BOS[[#This Row],[VALIDADE]]</f>
        <v>46374</v>
      </c>
      <c r="K51">
        <v>1</v>
      </c>
      <c r="L51" t="s">
        <v>3</v>
      </c>
      <c r="M51" t="str">
        <f>VLOOKUP(BOS[[#This Row],[NOME]],'CADASTRO'!A:K,6,0)</f>
        <v>ATIVO</v>
      </c>
    </row>
    <row r="52" spans="1:14">
      <c r="A52" t="s">
        <v>516</v>
      </c>
      <c r="B52" t="s">
        <v>517</v>
      </c>
      <c r="C52" t="s">
        <v>381</v>
      </c>
      <c r="D52" t="s">
        <v>591</v>
      </c>
      <c r="E52" t="s">
        <v>341</v>
      </c>
      <c r="F52" t="str">
        <f>VLOOKUP(BOS[[#This Row],[NOME]],'CADASTRO'!A:K,5,0)</f>
        <v>Analista PCM PL</v>
      </c>
      <c r="G52" s="8">
        <v>44634</v>
      </c>
      <c r="H52" s="38">
        <v>365</v>
      </c>
      <c r="I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IF(G410="01/01/1900",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BOS[[#This Row],[TREINADO EM]]+BOS[[#This Row],[VALIDADE]]</f>
        <v>44999</v>
      </c>
      <c r="K52">
        <v>1</v>
      </c>
      <c r="L52" t="s">
        <v>5</v>
      </c>
      <c r="M52" t="str">
        <f>VLOOKUP(BOS[[#This Row],[NOME]],'CADASTRO'!A:K,6,0)</f>
        <v>ATIVO</v>
      </c>
    </row>
    <row r="53" spans="1:14">
      <c r="A53" t="s">
        <v>516</v>
      </c>
      <c r="B53" t="s">
        <v>517</v>
      </c>
      <c r="C53" t="s">
        <v>381</v>
      </c>
      <c r="D53" t="s">
        <v>591</v>
      </c>
      <c r="E53" t="s">
        <v>341</v>
      </c>
      <c r="F53" t="str">
        <f>VLOOKUP(BOS[[#This Row],[NOME]],'CADASTRO'!A:K,5,0)</f>
        <v>Analista PCM PL</v>
      </c>
      <c r="G53" s="8">
        <v>45028</v>
      </c>
      <c r="H53" s="38">
        <v>365</v>
      </c>
      <c r="I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IF(G411="01/01/1900",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BOS[[#This Row],[TREINADO EM]]+BOS[[#This Row],[VALIDADE]]</f>
        <v>45393</v>
      </c>
      <c r="K53">
        <v>1</v>
      </c>
      <c r="L53" t="s">
        <v>5</v>
      </c>
      <c r="M53" t="str">
        <f>VLOOKUP(BOS[[#This Row],[NOME]],'CADASTRO'!A:K,6,0)</f>
        <v>ATIVO</v>
      </c>
    </row>
    <row r="54" spans="1:14">
      <c r="A54" t="s">
        <v>516</v>
      </c>
      <c r="B54" t="s">
        <v>517</v>
      </c>
      <c r="C54" t="s">
        <v>381</v>
      </c>
      <c r="D54" t="s">
        <v>591</v>
      </c>
      <c r="E54" t="s">
        <v>341</v>
      </c>
      <c r="F54" t="str">
        <f>VLOOKUP(BOS[[#This Row],[NOME]],'CADASTRO'!A:K,5,0)</f>
        <v>Analista PCM PL</v>
      </c>
      <c r="G54" s="8">
        <v>45546</v>
      </c>
      <c r="H54" s="38">
        <v>365</v>
      </c>
      <c r="I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IF(G412="01/01/1900",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BOS[[#This Row],[TREINADO EM]]+BOS[[#This Row],[VALIDADE]]</f>
        <v>45911</v>
      </c>
      <c r="K54">
        <v>1</v>
      </c>
      <c r="L54" t="s">
        <v>5</v>
      </c>
      <c r="M54" t="str">
        <f>VLOOKUP(BOS[[#This Row],[NOME]],'CADASTRO'!A:K,6,0)</f>
        <v>ATIVO</v>
      </c>
    </row>
    <row r="55" spans="1:14">
      <c r="A55" t="s">
        <v>516</v>
      </c>
      <c r="B55" t="s">
        <v>517</v>
      </c>
      <c r="C55" t="s">
        <v>381</v>
      </c>
      <c r="D55" t="s">
        <v>591</v>
      </c>
      <c r="E55" t="s">
        <v>341</v>
      </c>
      <c r="F55" t="str">
        <f>VLOOKUP(BOS[[#This Row],[NOME]],'CADASTRO'!A:K,5,0)</f>
        <v>Analista PCM PL</v>
      </c>
      <c r="G55" s="8">
        <v>46091</v>
      </c>
      <c r="H55" s="38">
        <v>365</v>
      </c>
      <c r="I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IF(G413="01/01/1900",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BOS[[#This Row],[TREINADO EM]]+BOS[[#This Row],[VALIDADE]]</f>
        <v>46456</v>
      </c>
      <c r="K55">
        <v>1</v>
      </c>
      <c r="L55" t="s">
        <v>3</v>
      </c>
      <c r="M55" t="str">
        <f>VLOOKUP(BOS[[#This Row],[NOME]],'CADASTRO'!A:K,6,0)</f>
        <v>ATIVO</v>
      </c>
      <c r="N55" s="63" t="s">
        <v>598</v>
      </c>
    </row>
    <row r="56" spans="1:14">
      <c r="A56" t="s">
        <v>516</v>
      </c>
      <c r="B56" t="s">
        <v>517</v>
      </c>
      <c r="C56" t="s">
        <v>381</v>
      </c>
      <c r="D56" t="s">
        <v>591</v>
      </c>
      <c r="E56" t="s">
        <v>194</v>
      </c>
      <c r="F56" t="str">
        <f>VLOOKUP(BOS[[#This Row],[NOME]],'CADASTRO'!A:K,5,0)</f>
        <v>SUPERVISOR DE MANUTENCAO</v>
      </c>
      <c r="G56" s="8">
        <v>45393</v>
      </c>
      <c r="H56" s="38">
        <v>365</v>
      </c>
      <c r="I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IF(G414="01/01/1900", "SEM REGISTRO",
                        IF((G56+H56)&gt;TODAY(), "NO PRAZO", "VENCIDO"
                        )
                    )
                )
            )
        )
    ),"N.A.")</f>
        <v>N.A.</v>
      </c>
      <c r="J56" s="14">
        <f>BOS[[#This Row],[TREINADO EM]]+BOS[[#This Row],[VALIDADE]]</f>
        <v>45758</v>
      </c>
      <c r="K56">
        <v>1</v>
      </c>
      <c r="L56" t="s">
        <v>3</v>
      </c>
      <c r="M56" t="str">
        <f>VLOOKUP(BOS[[#This Row],[NOME]],'CADASTRO'!A:K,6,0)</f>
        <v>DESLIGADO</v>
      </c>
    </row>
    <row r="57" spans="1:14">
      <c r="A57" t="s">
        <v>516</v>
      </c>
      <c r="B57" t="s">
        <v>517</v>
      </c>
      <c r="C57" t="s">
        <v>381</v>
      </c>
      <c r="D57" t="s">
        <v>591</v>
      </c>
      <c r="E57" t="s">
        <v>345</v>
      </c>
      <c r="F57" t="str">
        <f>VLOOKUP(BOS[[#This Row],[NOME]],'CADASTRO'!A:K,5,0)</f>
        <v>OPERADOR INDUSTRIAL II</v>
      </c>
      <c r="G57" s="8">
        <v>44929</v>
      </c>
      <c r="H57" s="38">
        <v>365</v>
      </c>
      <c r="I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BOS[[#This Row],[TREINADO EM]]+BOS[[#This Row],[VALIDADE]]</f>
        <v>45294</v>
      </c>
      <c r="K57">
        <v>1</v>
      </c>
      <c r="L57" t="s">
        <v>5</v>
      </c>
      <c r="M57" t="str">
        <f>VLOOKUP(BOS[[#This Row],[NOME]],'CADASTRO'!A:K,6,0)</f>
        <v>ATIVO</v>
      </c>
    </row>
    <row r="58" spans="1:14">
      <c r="A58" t="s">
        <v>516</v>
      </c>
      <c r="B58" t="s">
        <v>517</v>
      </c>
      <c r="C58" t="s">
        <v>381</v>
      </c>
      <c r="D58" t="s">
        <v>591</v>
      </c>
      <c r="E58" t="s">
        <v>345</v>
      </c>
      <c r="F58" t="str">
        <f>VLOOKUP(BOS[[#This Row],[NOME]],'CADASTRO'!A:K,5,0)</f>
        <v>OPERADOR INDUSTRIAL II</v>
      </c>
      <c r="G58" s="8">
        <v>45278</v>
      </c>
      <c r="H58" s="38">
        <v>365</v>
      </c>
      <c r="I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BOS[[#This Row],[TREINADO EM]]+BOS[[#This Row],[VALIDADE]]</f>
        <v>45643</v>
      </c>
      <c r="K58">
        <v>1</v>
      </c>
      <c r="L58" t="s">
        <v>5</v>
      </c>
      <c r="M58" t="str">
        <f>VLOOKUP(BOS[[#This Row],[NOME]],'CADASTRO'!A:K,6,0)</f>
        <v>ATIVO</v>
      </c>
    </row>
    <row r="59" spans="1:14">
      <c r="A59" t="s">
        <v>516</v>
      </c>
      <c r="B59" t="s">
        <v>517</v>
      </c>
      <c r="C59" t="s">
        <v>76</v>
      </c>
      <c r="D59" t="s">
        <v>591</v>
      </c>
      <c r="E59" t="s">
        <v>345</v>
      </c>
      <c r="F59" t="str">
        <f>VLOOKUP(BOS[[#This Row],[NOME]],'CADASTRO'!A:K,5,0)</f>
        <v>OPERADOR INDUSTRIAL II</v>
      </c>
      <c r="G59" s="8">
        <v>45645</v>
      </c>
      <c r="H59" s="38">
        <v>365</v>
      </c>
      <c r="I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IF(G417="01/01/1900",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BOS[[#This Row],[TREINADO EM]]+BOS[[#This Row],[VALIDADE]]</f>
        <v>46010</v>
      </c>
      <c r="K59">
        <v>1</v>
      </c>
      <c r="L59" t="s">
        <v>5</v>
      </c>
      <c r="M59" t="str">
        <f>VLOOKUP(BOS[[#This Row],[NOME]],'CADASTRO'!A:K,6,0)</f>
        <v>ATIVO</v>
      </c>
    </row>
    <row r="60" spans="1:14">
      <c r="A60" t="s">
        <v>516</v>
      </c>
      <c r="B60" t="s">
        <v>517</v>
      </c>
      <c r="C60" t="s">
        <v>381</v>
      </c>
      <c r="D60" t="s">
        <v>591</v>
      </c>
      <c r="E60" t="s">
        <v>345</v>
      </c>
      <c r="F60" t="str">
        <f>VLOOKUP(BOS[[#This Row],[NOME]],'CADASTRO'!A:K,5,0)</f>
        <v>OPERADOR INDUSTRIAL II</v>
      </c>
      <c r="G60" s="8">
        <v>46009</v>
      </c>
      <c r="H60" s="38">
        <v>365</v>
      </c>
      <c r="I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IF(G418="01/01/1900",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BOS[[#This Row],[TREINADO EM]]+BOS[[#This Row],[VALIDADE]]</f>
        <v>46374</v>
      </c>
      <c r="K60">
        <v>1</v>
      </c>
      <c r="L60" t="s">
        <v>3</v>
      </c>
      <c r="M60" t="str">
        <f>VLOOKUP(BOS[[#This Row],[NOME]],'CADASTRO'!A:K,6,0)</f>
        <v>ATIVO</v>
      </c>
    </row>
    <row r="61" spans="1:14">
      <c r="A61" t="s">
        <v>516</v>
      </c>
      <c r="B61" t="s">
        <v>517</v>
      </c>
      <c r="C61" t="s">
        <v>76</v>
      </c>
      <c r="D61" t="s">
        <v>591</v>
      </c>
      <c r="E61" t="s">
        <v>93</v>
      </c>
      <c r="F61" t="str">
        <f>VLOOKUP(BOS[[#This Row],[NOME]],'CADASTRO'!A:K,5,0)</f>
        <v>COORDENADOR CONTROLE DE QUALIDADE</v>
      </c>
      <c r="G61" s="8">
        <v>45278</v>
      </c>
      <c r="H61" s="38">
        <v>365</v>
      </c>
      <c r="I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IF(G419="01/01/1900", "SEM REGISTRO",
                        IF((G61+H61)&gt;TODAY(), "NO PRAZO", "VENCIDO"
                        )
                    )
                )
            )
        )
    ),"N.A.")</f>
        <v>N.A.</v>
      </c>
      <c r="J61" s="14">
        <f>BOS[[#This Row],[TREINADO EM]]+BOS[[#This Row],[VALIDADE]]</f>
        <v>45643</v>
      </c>
      <c r="K61">
        <v>1</v>
      </c>
      <c r="L61" t="s">
        <v>3</v>
      </c>
      <c r="M61" t="str">
        <f>VLOOKUP(BOS[[#This Row],[NOME]],'CADASTRO'!A:K,6,0)</f>
        <v>DESLIGADO</v>
      </c>
    </row>
    <row r="62" spans="1:14">
      <c r="A62" t="s">
        <v>516</v>
      </c>
      <c r="B62" t="s">
        <v>517</v>
      </c>
      <c r="C62" t="s">
        <v>76</v>
      </c>
      <c r="D62" t="s">
        <v>591</v>
      </c>
      <c r="E62" t="s">
        <v>199</v>
      </c>
      <c r="F62" t="str">
        <f>VLOOKUP(BOS[[#This Row],[NOME]],'CADASTRO'!A:K,5,0)</f>
        <v>TECNICO ELETRONICO II</v>
      </c>
      <c r="G62" s="8">
        <v>45278</v>
      </c>
      <c r="H62" s="38">
        <v>365</v>
      </c>
      <c r="I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IF(G420="01/01/1900", "SEM REGISTRO",
                        IF((G62+H62)&gt;TODAY(), "NO PRAZO", "VENCIDO"
                        )
                    )
                )
            )
        )
    ),"N.A.")</f>
        <v>N.A.</v>
      </c>
      <c r="J62" s="14">
        <f>BOS[[#This Row],[TREINADO EM]]+BOS[[#This Row],[VALIDADE]]</f>
        <v>45643</v>
      </c>
      <c r="K62">
        <v>1</v>
      </c>
      <c r="L62" t="s">
        <v>5</v>
      </c>
      <c r="M62" t="str">
        <f>VLOOKUP(BOS[[#This Row],[NOME]],'CADASTRO'!A:K,6,0)</f>
        <v>DESLIGADO</v>
      </c>
    </row>
    <row r="63" spans="1:14">
      <c r="A63" t="s">
        <v>516</v>
      </c>
      <c r="B63" t="s">
        <v>517</v>
      </c>
      <c r="C63" t="s">
        <v>381</v>
      </c>
      <c r="D63" t="s">
        <v>591</v>
      </c>
      <c r="E63" t="s">
        <v>199</v>
      </c>
      <c r="F63" t="str">
        <f>VLOOKUP(BOS[[#This Row],[NOME]],'CADASTRO'!A:K,5,0)</f>
        <v>TECNICO ELETRONICO II</v>
      </c>
      <c r="G63" s="8">
        <v>45645</v>
      </c>
      <c r="H63" s="38">
        <v>365</v>
      </c>
      <c r="I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IF(G421="01/01/1900", "SEM REGISTRO",
                        IF((G63+H63)&gt;TODAY(), "NO PRAZO", "VENCIDO"
                        )
                    )
                )
            )
        )
    ),"N.A.")</f>
        <v>N.A.</v>
      </c>
      <c r="J63" s="14">
        <f>BOS[[#This Row],[TREINADO EM]]+BOS[[#This Row],[VALIDADE]]</f>
        <v>46010</v>
      </c>
      <c r="K63">
        <v>1</v>
      </c>
      <c r="L63" t="s">
        <v>3</v>
      </c>
      <c r="M63" t="str">
        <f>VLOOKUP(BOS[[#This Row],[NOME]],'CADASTRO'!A:K,6,0)</f>
        <v>DESLIGADO</v>
      </c>
    </row>
    <row r="64" spans="1:14">
      <c r="A64" t="s">
        <v>516</v>
      </c>
      <c r="B64" t="s">
        <v>517</v>
      </c>
      <c r="C64" t="s">
        <v>381</v>
      </c>
      <c r="D64" t="s">
        <v>591</v>
      </c>
      <c r="E64" t="s">
        <v>344</v>
      </c>
      <c r="F64" t="str">
        <f>VLOOKUP(BOS[[#This Row],[NOME]],'CADASTRO'!A:K,5,0)</f>
        <v>TECNICO MECANICO II</v>
      </c>
      <c r="G64" s="8">
        <v>44249</v>
      </c>
      <c r="H64" s="38">
        <v>365</v>
      </c>
      <c r="I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IF(G422="01/01/1900",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BOS[[#This Row],[TREINADO EM]]+BOS[[#This Row],[VALIDADE]]</f>
        <v>44614</v>
      </c>
      <c r="K64">
        <v>1</v>
      </c>
      <c r="L64" t="s">
        <v>5</v>
      </c>
      <c r="M64" t="str">
        <f>VLOOKUP(BOS[[#This Row],[NOME]],'CADASTRO'!A:K,6,0)</f>
        <v>ATIVO</v>
      </c>
    </row>
    <row r="65" spans="1:14">
      <c r="A65" t="s">
        <v>516</v>
      </c>
      <c r="B65" t="s">
        <v>517</v>
      </c>
      <c r="C65" t="s">
        <v>381</v>
      </c>
      <c r="D65" t="s">
        <v>591</v>
      </c>
      <c r="E65" t="s">
        <v>344</v>
      </c>
      <c r="F65" t="str">
        <f>VLOOKUP(BOS[[#This Row],[NOME]],'CADASTRO'!A:K,5,0)</f>
        <v>TECNICO MECANICO II</v>
      </c>
      <c r="G65" s="8">
        <v>45645</v>
      </c>
      <c r="H65" s="38">
        <v>365</v>
      </c>
      <c r="I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IF(G423="01/01/1900",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BOS[[#This Row],[TREINADO EM]]+BOS[[#This Row],[VALIDADE]]</f>
        <v>46010</v>
      </c>
      <c r="K65">
        <v>1</v>
      </c>
      <c r="L65" t="s">
        <v>5</v>
      </c>
      <c r="M65" t="str">
        <f>VLOOKUP(BOS[[#This Row],[NOME]],'CADASTRO'!A:K,6,0)</f>
        <v>ATIVO</v>
      </c>
    </row>
    <row r="66" spans="1:14">
      <c r="A66" t="s">
        <v>516</v>
      </c>
      <c r="B66" t="s">
        <v>517</v>
      </c>
      <c r="C66" t="s">
        <v>381</v>
      </c>
      <c r="D66" t="s">
        <v>591</v>
      </c>
      <c r="E66" t="s">
        <v>344</v>
      </c>
      <c r="F66" t="str">
        <f>VLOOKUP(BOS[[#This Row],[NOME]],'CADASTRO'!A:K,5,0)</f>
        <v>TECNICO MECANICO II</v>
      </c>
      <c r="G66" s="8">
        <v>46211.609479166698</v>
      </c>
      <c r="H66" s="38">
        <v>183</v>
      </c>
      <c r="I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IF(G424="01/01/1900", "SEM REGISTRO",
                        IF((G66+H66)&gt;TODAY(), "NO PRAZO", "VENCIDO"
                        )
                    )
                )
            )
        )
    ),"N.A.")</f>
        <v>NO PRAZO</v>
      </c>
      <c r="J66" s="14">
        <f>BOS[[#This Row],[TREINADO EM]]+BOS[[#This Row],[VALIDADE]]</f>
        <v>46394.609479166698</v>
      </c>
      <c r="K66">
        <v>1</v>
      </c>
      <c r="L66" t="s">
        <v>3</v>
      </c>
      <c r="M66" t="str">
        <f>VLOOKUP(BOS[[#This Row],[NOME]],'CADASTRO'!A:K,6,0)</f>
        <v>ATIVO</v>
      </c>
      <c r="N66" s="77"/>
    </row>
    <row r="67" spans="1:14">
      <c r="A67" t="s">
        <v>516</v>
      </c>
      <c r="B67" t="s">
        <v>517</v>
      </c>
      <c r="C67" t="s">
        <v>381</v>
      </c>
      <c r="D67" t="s">
        <v>591</v>
      </c>
      <c r="E67" t="s">
        <v>201</v>
      </c>
      <c r="F67" t="str">
        <f>VLOOKUP(BOS[[#This Row],[NOME]],'CADASTRO'!A:K,5,0)</f>
        <v>OPERADOR INDUSTRIAL I</v>
      </c>
      <c r="G67" s="8">
        <v>46119</v>
      </c>
      <c r="H67" s="38">
        <v>365</v>
      </c>
      <c r="I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IF(G425="01/01/1900", "SEM REGISTRO",
                        IF((G67+H67)&gt;TODAY(), "NO PRAZO", "VENCIDO"
                        )
                    )
                )
            )
        )
    ),"N.A.")</f>
        <v>N.A.</v>
      </c>
      <c r="J67" s="14">
        <f>BOS[[#This Row],[TREINADO EM]]+BOS[[#This Row],[VALIDADE]]</f>
        <v>46484</v>
      </c>
      <c r="K67">
        <v>0.15</v>
      </c>
      <c r="L67" t="s">
        <v>3</v>
      </c>
      <c r="M67" t="str">
        <f>VLOOKUP(BOS[[#This Row],[NOME]],'CADASTRO'!A:K,6,0)</f>
        <v>DESLIGADO</v>
      </c>
      <c r="N67" s="63" t="s">
        <v>592</v>
      </c>
    </row>
    <row r="68" spans="1:14">
      <c r="A68" t="s">
        <v>516</v>
      </c>
      <c r="B68" t="s">
        <v>517</v>
      </c>
      <c r="C68" t="s">
        <v>381</v>
      </c>
      <c r="D68" t="s">
        <v>591</v>
      </c>
      <c r="E68" t="s">
        <v>202</v>
      </c>
      <c r="F68" t="str">
        <f>VLOOKUP(BOS[[#This Row],[NOME]],'CADASTRO'!A:K,5,0)</f>
        <v>ASSISTENTE ADMINISTRATIVO</v>
      </c>
      <c r="G68" s="8">
        <v>45357</v>
      </c>
      <c r="H68" s="38">
        <v>365</v>
      </c>
      <c r="I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IF(G426="01/01/1900", "SEM REGISTRO",
                        IF((G68+H68)&gt;TODAY(), "NO PRAZO", "VENCIDO"
                        )
                    )
                )
            )
        )
    ),"N.A.")</f>
        <v>N.A.</v>
      </c>
      <c r="J68" s="14">
        <f>BOS[[#This Row],[TREINADO EM]]+BOS[[#This Row],[VALIDADE]]</f>
        <v>45722</v>
      </c>
      <c r="K68">
        <v>1</v>
      </c>
      <c r="L68" t="s">
        <v>5</v>
      </c>
      <c r="M68" t="str">
        <f>VLOOKUP(BOS[[#This Row],[NOME]],'CADASTRO'!A:K,6,0)</f>
        <v>DESLIGADO</v>
      </c>
    </row>
    <row r="69" spans="1:14">
      <c r="A69" t="s">
        <v>516</v>
      </c>
      <c r="B69" t="s">
        <v>517</v>
      </c>
      <c r="C69" t="s">
        <v>76</v>
      </c>
      <c r="D69" t="s">
        <v>591</v>
      </c>
      <c r="E69" t="s">
        <v>202</v>
      </c>
      <c r="F69" t="str">
        <f>VLOOKUP(BOS[[#This Row],[NOME]],'CADASTRO'!A:K,5,0)</f>
        <v>ASSISTENTE ADMINISTRATIVO</v>
      </c>
      <c r="G69" s="8">
        <v>45645</v>
      </c>
      <c r="H69" s="38">
        <v>365</v>
      </c>
      <c r="I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IF(G427="01/01/1900", "SEM REGISTRO",
                        IF((G69+H69)&gt;TODAY(), "NO PRAZO", "VENCIDO"
                        )
                    )
                )
            )
        )
    ),"N.A.")</f>
        <v>N.A.</v>
      </c>
      <c r="J69" s="14">
        <f>BOS[[#This Row],[TREINADO EM]]+BOS[[#This Row],[VALIDADE]]</f>
        <v>46010</v>
      </c>
      <c r="K69">
        <v>1</v>
      </c>
      <c r="L69" t="s">
        <v>5</v>
      </c>
      <c r="M69" t="str">
        <f>VLOOKUP(BOS[[#This Row],[NOME]],'CADASTRO'!A:K,6,0)</f>
        <v>DESLIGADO</v>
      </c>
    </row>
    <row r="70" spans="1:14">
      <c r="A70" t="s">
        <v>516</v>
      </c>
      <c r="B70" t="s">
        <v>517</v>
      </c>
      <c r="C70" t="s">
        <v>381</v>
      </c>
      <c r="D70" t="s">
        <v>591</v>
      </c>
      <c r="E70" t="s">
        <v>202</v>
      </c>
      <c r="F70" t="str">
        <f>VLOOKUP(BOS[[#This Row],[NOME]],'CADASTRO'!A:K,5,0)</f>
        <v>ASSISTENTE ADMINISTRATIVO</v>
      </c>
      <c r="G70" s="8">
        <v>46009</v>
      </c>
      <c r="H70" s="38">
        <v>365</v>
      </c>
      <c r="I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IF(G428="01/01/1900", "SEM REGISTRO",
                        IF((G70+H70)&gt;TODAY(), "NO PRAZO", "VENCIDO"
                        )
                    )
                )
            )
        )
    ),"N.A.")</f>
        <v>N.A.</v>
      </c>
      <c r="J70" s="14">
        <f>BOS[[#This Row],[TREINADO EM]]+BOS[[#This Row],[VALIDADE]]</f>
        <v>46374</v>
      </c>
      <c r="K70">
        <v>1</v>
      </c>
      <c r="L70" t="s">
        <v>3</v>
      </c>
      <c r="M70" t="str">
        <f>VLOOKUP(BOS[[#This Row],[NOME]],'CADASTRO'!A:K,6,0)</f>
        <v>DESLIGADO</v>
      </c>
    </row>
    <row r="71" spans="1:14">
      <c r="A71" t="s">
        <v>516</v>
      </c>
      <c r="B71" t="s">
        <v>517</v>
      </c>
      <c r="C71" t="s">
        <v>381</v>
      </c>
      <c r="D71" t="s">
        <v>591</v>
      </c>
      <c r="E71" s="52" t="s">
        <v>204</v>
      </c>
      <c r="F71" t="str">
        <f>VLOOKUP(BOS[[#This Row],[NOME]],'CADASTRO'!A:K,5,0)</f>
        <v>AUXILIAR INDUSTRIAL</v>
      </c>
      <c r="G71" s="8">
        <v>45859</v>
      </c>
      <c r="H71" s="38">
        <v>365</v>
      </c>
      <c r="I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IF(G429="01/01/1900", "SEM REGISTRO",
                        IF((G71+H71)&gt;TODAY(), "NO PRAZO", "VENCIDO"
                        )
                    )
                )
            )
        )
    ),"N.A.")</f>
        <v>N.A.</v>
      </c>
      <c r="J71" s="14">
        <f>BOS[[#This Row],[TREINADO EM]]+BOS[[#This Row],[VALIDADE]]</f>
        <v>46224</v>
      </c>
      <c r="K71">
        <v>1</v>
      </c>
      <c r="L71" t="s">
        <v>3</v>
      </c>
      <c r="M71" t="str">
        <f>VLOOKUP(BOS[[#This Row],[NOME]],'CADASTRO'!A:K,6,0)</f>
        <v>DESLIGADO</v>
      </c>
    </row>
    <row r="72" spans="1:14">
      <c r="A72" t="s">
        <v>516</v>
      </c>
      <c r="B72" t="s">
        <v>517</v>
      </c>
      <c r="C72" t="s">
        <v>381</v>
      </c>
      <c r="D72" t="s">
        <v>591</v>
      </c>
      <c r="E72" t="s">
        <v>475</v>
      </c>
      <c r="F72" t="str">
        <f>VLOOKUP(BOS[[#This Row],[NOME]],'CADASTRO'!A:K,5,0)</f>
        <v>OPERADOR INDUSTRIAL I</v>
      </c>
      <c r="G72" s="8">
        <v>44651</v>
      </c>
      <c r="H72" s="38">
        <v>365</v>
      </c>
      <c r="I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IF(G430="01/01/1900", "SEM REGISTRO",
                        IF((G72+H72)&gt;TODAY(), "NO PRAZO", "VENCIDO"
                        )
                    )
                )
            )
        )
    ),"N.A.")</f>
        <v>N.A.</v>
      </c>
      <c r="J72" s="14">
        <f>BOS[[#This Row],[TREINADO EM]]+BOS[[#This Row],[VALIDADE]]</f>
        <v>45016</v>
      </c>
      <c r="K72">
        <v>1</v>
      </c>
      <c r="L72" t="s">
        <v>5</v>
      </c>
      <c r="M72" t="str">
        <f>VLOOKUP(BOS[[#This Row],[NOME]],'CADASTRO'!A:K,6,0)</f>
        <v>S-AFASTADO</v>
      </c>
    </row>
    <row r="73" spans="1:14">
      <c r="A73" t="s">
        <v>516</v>
      </c>
      <c r="B73" t="s">
        <v>517</v>
      </c>
      <c r="C73" t="s">
        <v>381</v>
      </c>
      <c r="D73" t="s">
        <v>591</v>
      </c>
      <c r="E73" t="s">
        <v>475</v>
      </c>
      <c r="F73" t="str">
        <f>VLOOKUP(BOS[[#This Row],[NOME]],'CADASTRO'!A:K,5,0)</f>
        <v>OPERADOR INDUSTRIAL I</v>
      </c>
      <c r="G73" s="8">
        <v>44929</v>
      </c>
      <c r="H73" s="38">
        <v>365</v>
      </c>
      <c r="I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IF(G431="01/01/1900", "SEM REGISTRO",
                        IF((G73+H73)&gt;TODAY(), "NO PRAZO", "VENCIDO"
                        )
                    )
                )
            )
        )
    ),"N.A.")</f>
        <v>N.A.</v>
      </c>
      <c r="J73" s="14">
        <f>BOS[[#This Row],[TREINADO EM]]+BOS[[#This Row],[VALIDADE]]</f>
        <v>45294</v>
      </c>
      <c r="K73">
        <v>1</v>
      </c>
      <c r="L73" t="s">
        <v>5</v>
      </c>
      <c r="M73" t="str">
        <f>VLOOKUP(BOS[[#This Row],[NOME]],'CADASTRO'!A:K,6,0)</f>
        <v>S-AFASTADO</v>
      </c>
    </row>
    <row r="74" spans="1:14">
      <c r="A74" t="s">
        <v>516</v>
      </c>
      <c r="B74" t="s">
        <v>517</v>
      </c>
      <c r="C74" t="s">
        <v>381</v>
      </c>
      <c r="D74" t="s">
        <v>591</v>
      </c>
      <c r="E74" t="s">
        <v>475</v>
      </c>
      <c r="F74" t="str">
        <f>VLOOKUP(BOS[[#This Row],[NOME]],'CADASTRO'!A:K,5,0)</f>
        <v>OPERADOR INDUSTRIAL I</v>
      </c>
      <c r="G74" s="8">
        <v>45278</v>
      </c>
      <c r="H74" s="38">
        <v>365</v>
      </c>
      <c r="I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IF(G432="01/01/1900", "SEM REGISTRO",
                        IF((G74+H74)&gt;TODAY(), "NO PRAZO", "VENCIDO"
                        )
                    )
                )
            )
        )
    ),"N.A.")</f>
        <v>N.A.</v>
      </c>
      <c r="J74" s="14">
        <f>BOS[[#This Row],[TREINADO EM]]+BOS[[#This Row],[VALIDADE]]</f>
        <v>45643</v>
      </c>
      <c r="K74">
        <v>1</v>
      </c>
      <c r="L74" t="s">
        <v>5</v>
      </c>
      <c r="M74" t="str">
        <f>VLOOKUP(BOS[[#This Row],[NOME]],'CADASTRO'!A:K,6,0)</f>
        <v>S-AFASTADO</v>
      </c>
    </row>
    <row r="75" spans="1:14">
      <c r="A75" t="s">
        <v>516</v>
      </c>
      <c r="B75" t="s">
        <v>517</v>
      </c>
      <c r="C75" t="s">
        <v>76</v>
      </c>
      <c r="D75" t="s">
        <v>591</v>
      </c>
      <c r="E75" t="s">
        <v>475</v>
      </c>
      <c r="F75" t="str">
        <f>VLOOKUP(BOS[[#This Row],[NOME]],'CADASTRO'!A:K,5,0)</f>
        <v>OPERADOR INDUSTRIAL I</v>
      </c>
      <c r="G75" s="8">
        <v>45645</v>
      </c>
      <c r="H75" s="38">
        <v>365</v>
      </c>
      <c r="I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IF(G433="01/01/1900", "SEM REGISTRO",
                        IF((G75+H75)&gt;TODAY(), "NO PRAZO", "VENCIDO"
                        )
                    )
                )
            )
        )
    ),"N.A.")</f>
        <v>N.A.</v>
      </c>
      <c r="J75" s="14">
        <f>BOS[[#This Row],[TREINADO EM]]+BOS[[#This Row],[VALIDADE]]</f>
        <v>46010</v>
      </c>
      <c r="K75">
        <v>1</v>
      </c>
      <c r="L75" t="s">
        <v>5</v>
      </c>
      <c r="M75" t="str">
        <f>VLOOKUP(BOS[[#This Row],[NOME]],'CADASTRO'!A:K,6,0)</f>
        <v>S-AFASTADO</v>
      </c>
    </row>
    <row r="76" spans="1:14">
      <c r="A76" t="s">
        <v>516</v>
      </c>
      <c r="B76" t="s">
        <v>517</v>
      </c>
      <c r="C76" t="s">
        <v>381</v>
      </c>
      <c r="D76" t="s">
        <v>591</v>
      </c>
      <c r="E76" t="s">
        <v>475</v>
      </c>
      <c r="F76" t="str">
        <f>VLOOKUP(BOS[[#This Row],[NOME]],'CADASTRO'!A:K,5,0)</f>
        <v>OPERADOR INDUSTRIAL I</v>
      </c>
      <c r="G76" s="8">
        <v>46009</v>
      </c>
      <c r="H76" s="38">
        <v>365</v>
      </c>
      <c r="I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IF(G434="01/01/1900", "SEM REGISTRO",
                        IF((G76+H76)&gt;TODAY(), "NO PRAZO", "VENCIDO"
                        )
                    )
                )
            )
        )
    ),"N.A.")</f>
        <v>N.A.</v>
      </c>
      <c r="J76" s="14">
        <f>BOS[[#This Row],[TREINADO EM]]+BOS[[#This Row],[VALIDADE]]</f>
        <v>46374</v>
      </c>
      <c r="K76">
        <v>1</v>
      </c>
      <c r="L76" t="s">
        <v>3</v>
      </c>
      <c r="M76" t="str">
        <f>VLOOKUP(BOS[[#This Row],[NOME]],'CADASTRO'!A:K,6,0)</f>
        <v>S-AFASTADO</v>
      </c>
    </row>
    <row r="77" spans="1:14">
      <c r="A77" t="s">
        <v>516</v>
      </c>
      <c r="B77" t="s">
        <v>517</v>
      </c>
      <c r="C77" t="s">
        <v>381</v>
      </c>
      <c r="D77" t="s">
        <v>591</v>
      </c>
      <c r="E77" t="s">
        <v>353</v>
      </c>
      <c r="F77" t="str">
        <f>VLOOKUP(BOS[[#This Row],[NOME]],'CADASTRO'!A:K,5,0)</f>
        <v>Almoxarife</v>
      </c>
      <c r="G77" s="8">
        <v>45908</v>
      </c>
      <c r="H77" s="38">
        <v>365</v>
      </c>
      <c r="I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IF(G435="01/01/1900",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BOS[[#This Row],[TREINADO EM]]+BOS[[#This Row],[VALIDADE]]</f>
        <v>46273</v>
      </c>
      <c r="K77">
        <v>1</v>
      </c>
      <c r="L77" t="s">
        <v>5</v>
      </c>
      <c r="M77" t="str">
        <f>VLOOKUP(BOS[[#This Row],[NOME]],'CADASTRO'!A:K,6,0)</f>
        <v>ATIVO</v>
      </c>
    </row>
    <row r="78" spans="1:14">
      <c r="A78" t="s">
        <v>516</v>
      </c>
      <c r="B78" t="s">
        <v>517</v>
      </c>
      <c r="C78" t="s">
        <v>381</v>
      </c>
      <c r="D78" t="s">
        <v>591</v>
      </c>
      <c r="E78" t="s">
        <v>353</v>
      </c>
      <c r="F78" t="str">
        <f>VLOOKUP(BOS[[#This Row],[NOME]],'CADASTRO'!A:K,5,0)</f>
        <v>Almoxarife</v>
      </c>
      <c r="G78" s="8">
        <v>46269.030046296299</v>
      </c>
      <c r="H78" s="38">
        <v>365</v>
      </c>
      <c r="I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IF(G436="01/01/1900", "SEM REGISTRO",
                        IF((G78+H78)&gt;TODAY(), "NO PRAZO", "VENCIDO"
                        )
                    )
                )
            )
        )
    ),"N.A.")</f>
        <v>NO PRAZO</v>
      </c>
      <c r="J78" s="14">
        <f>BOS[[#This Row],[TREINADO EM]]+BOS[[#This Row],[VALIDADE]]</f>
        <v>46634.030046296299</v>
      </c>
      <c r="K78">
        <v>1</v>
      </c>
      <c r="L78" t="s">
        <v>3</v>
      </c>
      <c r="M78" t="str">
        <f>VLOOKUP(BOS[[#This Row],[NOME]],'CADASTRO'!A:K,6,0)</f>
        <v>ATIVO</v>
      </c>
      <c r="N78" s="63" t="s">
        <v>596</v>
      </c>
    </row>
    <row r="79" spans="1:14">
      <c r="A79" t="s">
        <v>516</v>
      </c>
      <c r="B79" t="s">
        <v>517</v>
      </c>
      <c r="C79" t="s">
        <v>381</v>
      </c>
      <c r="D79" t="s">
        <v>591</v>
      </c>
      <c r="E79" t="s">
        <v>205</v>
      </c>
      <c r="F79" t="str">
        <f>VLOOKUP(BOS[[#This Row],[NOME]],'CADASTRO'!A:K,5,0)</f>
        <v>AUXILIAR INDUSTRIAL</v>
      </c>
      <c r="G79" s="8">
        <v>44651</v>
      </c>
      <c r="H79" s="38">
        <v>365</v>
      </c>
      <c r="I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IF(G437="01/01/1900", "SEM REGISTRO",
                        IF((G79+H79)&gt;TODAY(), "NO PRAZO", "VENCIDO"
                        )
                    )
                )
            )
        )
    ),"N.A.")</f>
        <v>N.A.</v>
      </c>
      <c r="J79" s="14">
        <f>BOS[[#This Row],[TREINADO EM]]+BOS[[#This Row],[VALIDADE]]</f>
        <v>45016</v>
      </c>
      <c r="K79">
        <v>1</v>
      </c>
      <c r="L79" t="s">
        <v>5</v>
      </c>
      <c r="M79" t="str">
        <f>VLOOKUP(BOS[[#This Row],[NOME]],'CADASTRO'!A:K,6,0)</f>
        <v>DESLIGADO</v>
      </c>
    </row>
    <row r="80" spans="1:14">
      <c r="A80" t="s">
        <v>516</v>
      </c>
      <c r="B80" t="s">
        <v>517</v>
      </c>
      <c r="C80" t="s">
        <v>381</v>
      </c>
      <c r="D80" t="s">
        <v>591</v>
      </c>
      <c r="E80" t="s">
        <v>205</v>
      </c>
      <c r="F80" t="str">
        <f>VLOOKUP(BOS[[#This Row],[NOME]],'CADASTRO'!A:K,5,0)</f>
        <v>AUXILIAR INDUSTRIAL</v>
      </c>
      <c r="G80" s="8">
        <v>45028</v>
      </c>
      <c r="H80" s="38">
        <v>365</v>
      </c>
      <c r="I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IF(G438="01/01/1900", "SEM REGISTRO",
                        IF((G80+H80)&gt;TODAY(), "NO PRAZO", "VENCIDO"
                        )
                    )
                )
            )
        )
    ),"N.A.")</f>
        <v>N.A.</v>
      </c>
      <c r="J80" s="14">
        <f>BOS[[#This Row],[TREINADO EM]]+BOS[[#This Row],[VALIDADE]]</f>
        <v>45393</v>
      </c>
      <c r="K80">
        <v>1</v>
      </c>
      <c r="L80" t="s">
        <v>5</v>
      </c>
      <c r="M80" t="str">
        <f>VLOOKUP(BOS[[#This Row],[NOME]],'CADASTRO'!A:K,6,0)</f>
        <v>DESLIGADO</v>
      </c>
    </row>
    <row r="81" spans="1:13">
      <c r="A81" t="s">
        <v>516</v>
      </c>
      <c r="B81" t="s">
        <v>517</v>
      </c>
      <c r="C81" t="s">
        <v>381</v>
      </c>
      <c r="D81" t="s">
        <v>591</v>
      </c>
      <c r="E81" t="s">
        <v>205</v>
      </c>
      <c r="F81" t="str">
        <f>VLOOKUP(BOS[[#This Row],[NOME]],'CADASTRO'!A:K,5,0)</f>
        <v>AUXILIAR INDUSTRIAL</v>
      </c>
      <c r="G81" s="8">
        <v>45278</v>
      </c>
      <c r="H81" s="38">
        <v>365</v>
      </c>
      <c r="I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IF(G439="01/01/1900", "SEM REGISTRO",
                        IF((G81+H81)&gt;TODAY(), "NO PRAZO", "VENCIDO"
                        )
                    )
                )
            )
        )
    ),"N.A.")</f>
        <v>N.A.</v>
      </c>
      <c r="J81" s="14">
        <f>BOS[[#This Row],[TREINADO EM]]+BOS[[#This Row],[VALIDADE]]</f>
        <v>45643</v>
      </c>
      <c r="K81">
        <v>1</v>
      </c>
      <c r="L81" t="s">
        <v>5</v>
      </c>
      <c r="M81" t="str">
        <f>VLOOKUP(BOS[[#This Row],[NOME]],'CADASTRO'!A:K,6,0)</f>
        <v>DESLIGADO</v>
      </c>
    </row>
    <row r="82" spans="1:13">
      <c r="A82" t="s">
        <v>516</v>
      </c>
      <c r="B82" t="s">
        <v>517</v>
      </c>
      <c r="C82" t="s">
        <v>76</v>
      </c>
      <c r="D82" t="s">
        <v>591</v>
      </c>
      <c r="E82" t="s">
        <v>205</v>
      </c>
      <c r="F82" t="str">
        <f>VLOOKUP(BOS[[#This Row],[NOME]],'CADASTRO'!A:K,5,0)</f>
        <v>AUXILIAR INDUSTRIAL</v>
      </c>
      <c r="G82" s="8">
        <v>45645</v>
      </c>
      <c r="H82" s="38">
        <v>365</v>
      </c>
      <c r="I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IF(G440="01/01/1900", "SEM REGISTRO",
                        IF((G82+H82)&gt;TODAY(), "NO PRAZO", "VENCIDO"
                        )
                    )
                )
            )
        )
    ),"N.A.")</f>
        <v>N.A.</v>
      </c>
      <c r="J82" s="14">
        <f>BOS[[#This Row],[TREINADO EM]]+BOS[[#This Row],[VALIDADE]]</f>
        <v>46010</v>
      </c>
      <c r="K82">
        <v>1</v>
      </c>
      <c r="L82" t="s">
        <v>3</v>
      </c>
      <c r="M82" t="str">
        <f>VLOOKUP(BOS[[#This Row],[NOME]],'CADASTRO'!A:K,6,0)</f>
        <v>DESLIGADO</v>
      </c>
    </row>
    <row r="83" spans="1:13">
      <c r="A83" t="s">
        <v>516</v>
      </c>
      <c r="B83" t="s">
        <v>517</v>
      </c>
      <c r="C83" t="s">
        <v>381</v>
      </c>
      <c r="D83" t="s">
        <v>591</v>
      </c>
      <c r="E83" t="s">
        <v>206</v>
      </c>
      <c r="F83" t="str">
        <f>VLOOKUP(BOS[[#This Row],[NOME]],'CADASTRO'!A:K,5,0)</f>
        <v>OPERADOR INDUSTRIAL II</v>
      </c>
      <c r="G83" s="8">
        <v>44249</v>
      </c>
      <c r="H83" s="38">
        <v>365</v>
      </c>
      <c r="I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IF(G441="01/01/1900", "SEM REGISTRO",
                        IF((G83+H83)&gt;TODAY(), "NO PRAZO", "VENCIDO"
                        )
                    )
                )
            )
        )
    ),"N.A.")</f>
        <v>N.A.</v>
      </c>
      <c r="J83" s="14">
        <f>BOS[[#This Row],[TREINADO EM]]+BOS[[#This Row],[VALIDADE]]</f>
        <v>44614</v>
      </c>
      <c r="K83">
        <v>1</v>
      </c>
      <c r="L83" t="s">
        <v>3</v>
      </c>
      <c r="M83" t="str">
        <f>VLOOKUP(BOS[[#This Row],[NOME]],'CADASTRO'!A:K,6,0)</f>
        <v>DESLIGADO</v>
      </c>
    </row>
    <row r="84" spans="1:13">
      <c r="A84" t="s">
        <v>516</v>
      </c>
      <c r="B84" t="s">
        <v>517</v>
      </c>
      <c r="C84" t="s">
        <v>381</v>
      </c>
      <c r="D84" t="s">
        <v>591</v>
      </c>
      <c r="E84" t="s">
        <v>68</v>
      </c>
      <c r="F84" t="str">
        <f>VLOOKUP(BOS[[#This Row],[NOME]],'CADASTRO'!A:K,5,0)</f>
        <v>COORDENADOR CONTROLE DE QUALIDADE</v>
      </c>
      <c r="G84" s="8">
        <v>45091</v>
      </c>
      <c r="H84" s="38">
        <v>365</v>
      </c>
      <c r="I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IF(G442="01/01/1900",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BOS[[#This Row],[TREINADO EM]]+BOS[[#This Row],[VALIDADE]]</f>
        <v>45456</v>
      </c>
      <c r="K84">
        <v>1</v>
      </c>
      <c r="L84" t="s">
        <v>5</v>
      </c>
      <c r="M84" t="str">
        <f>VLOOKUP(BOS[[#This Row],[NOME]],'CADASTRO'!A:K,6,0)</f>
        <v>ATIVO</v>
      </c>
    </row>
    <row r="85" spans="1:13">
      <c r="A85" t="s">
        <v>516</v>
      </c>
      <c r="B85" t="s">
        <v>517</v>
      </c>
      <c r="C85" t="s">
        <v>381</v>
      </c>
      <c r="D85" t="s">
        <v>591</v>
      </c>
      <c r="E85" t="s">
        <v>68</v>
      </c>
      <c r="F85" t="str">
        <f>VLOOKUP(BOS[[#This Row],[NOME]],'CADASTRO'!A:K,5,0)</f>
        <v>COORDENADOR CONTROLE DE QUALIDADE</v>
      </c>
      <c r="G85" s="8">
        <v>45278</v>
      </c>
      <c r="H85" s="38">
        <v>365</v>
      </c>
      <c r="I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IF(G443="01/01/1900",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BOS[[#This Row],[TREINADO EM]]+BOS[[#This Row],[VALIDADE]]</f>
        <v>45643</v>
      </c>
      <c r="K85">
        <v>1</v>
      </c>
      <c r="L85" t="s">
        <v>5</v>
      </c>
      <c r="M85" t="str">
        <f>VLOOKUP(BOS[[#This Row],[NOME]],'CADASTRO'!A:K,6,0)</f>
        <v>ATIVO</v>
      </c>
    </row>
    <row r="86" spans="1:13">
      <c r="A86" t="s">
        <v>516</v>
      </c>
      <c r="B86" t="s">
        <v>517</v>
      </c>
      <c r="C86" t="s">
        <v>381</v>
      </c>
      <c r="D86" t="s">
        <v>591</v>
      </c>
      <c r="E86" t="s">
        <v>68</v>
      </c>
      <c r="F86" t="str">
        <f>VLOOKUP(BOS[[#This Row],[NOME]],'CADASTRO'!A:K,5,0)</f>
        <v>COORDENADOR CONTROLE DE QUALIDADE</v>
      </c>
      <c r="G86" s="8">
        <v>45645</v>
      </c>
      <c r="H86" s="38">
        <v>365</v>
      </c>
      <c r="I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IF(G444="01/01/1900",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BOS[[#This Row],[TREINADO EM]]+BOS[[#This Row],[VALIDADE]]</f>
        <v>46010</v>
      </c>
      <c r="K86">
        <v>1</v>
      </c>
      <c r="L86" t="s">
        <v>5</v>
      </c>
      <c r="M86" t="str">
        <f>VLOOKUP(BOS[[#This Row],[NOME]],'CADASTRO'!A:K,6,0)</f>
        <v>ATIVO</v>
      </c>
    </row>
    <row r="87" spans="1:13">
      <c r="A87" t="s">
        <v>516</v>
      </c>
      <c r="B87" t="s">
        <v>517</v>
      </c>
      <c r="C87" t="s">
        <v>381</v>
      </c>
      <c r="D87" t="s">
        <v>591</v>
      </c>
      <c r="E87" t="s">
        <v>68</v>
      </c>
      <c r="F87" t="str">
        <f>VLOOKUP(BOS[[#This Row],[NOME]],'CADASTRO'!A:K,5,0)</f>
        <v>COORDENADOR CONTROLE DE QUALIDADE</v>
      </c>
      <c r="G87" s="8">
        <v>46009</v>
      </c>
      <c r="H87" s="38">
        <v>365</v>
      </c>
      <c r="I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IF(G445="01/01/1900",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BOS[[#This Row],[TREINADO EM]]+BOS[[#This Row],[VALIDADE]]</f>
        <v>46374</v>
      </c>
      <c r="K87">
        <v>1</v>
      </c>
      <c r="L87" t="s">
        <v>3</v>
      </c>
      <c r="M87" t="str">
        <f>VLOOKUP(BOS[[#This Row],[NOME]],'CADASTRO'!A:K,6,0)</f>
        <v>ATIVO</v>
      </c>
    </row>
    <row r="88" spans="1:13">
      <c r="A88" t="s">
        <v>516</v>
      </c>
      <c r="B88" t="s">
        <v>517</v>
      </c>
      <c r="C88" t="s">
        <v>381</v>
      </c>
      <c r="D88" t="s">
        <v>591</v>
      </c>
      <c r="E88" t="s">
        <v>209</v>
      </c>
      <c r="F88" t="str">
        <f>VLOOKUP(BOS[[#This Row],[NOME]],'CADASTRO'!A:K,5,0)</f>
        <v>ASSISTENTE ADMINISTRATIVO</v>
      </c>
      <c r="G88" s="8">
        <v>43108</v>
      </c>
      <c r="H88" s="38">
        <v>365</v>
      </c>
      <c r="I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IF(G446="01/01/1900", "SEM REGISTRO",
                        IF((G88+H88)&gt;TODAY(), "NO PRAZO", "VENCIDO"
                        )
                    )
                )
            )
        )
    ),"N.A.")</f>
        <v>N.A.</v>
      </c>
      <c r="J88" s="14">
        <f>BOS[[#This Row],[TREINADO EM]]+BOS[[#This Row],[VALIDADE]]</f>
        <v>43473</v>
      </c>
      <c r="K88">
        <v>1</v>
      </c>
      <c r="L88" t="s">
        <v>5</v>
      </c>
      <c r="M88" t="str">
        <f>VLOOKUP(BOS[[#This Row],[NOME]],'CADASTRO'!A:K,6,0)</f>
        <v>DESLIGADO</v>
      </c>
    </row>
    <row r="89" spans="1:13">
      <c r="A89" t="s">
        <v>516</v>
      </c>
      <c r="B89" t="s">
        <v>517</v>
      </c>
      <c r="C89" t="s">
        <v>381</v>
      </c>
      <c r="D89" t="s">
        <v>591</v>
      </c>
      <c r="E89" t="s">
        <v>209</v>
      </c>
      <c r="F89" t="str">
        <f>VLOOKUP(BOS[[#This Row],[NOME]],'CADASTRO'!A:K,5,0)</f>
        <v>ASSISTENTE ADMINISTRATIVO</v>
      </c>
      <c r="G89" s="8">
        <v>44929</v>
      </c>
      <c r="H89" s="38">
        <v>365</v>
      </c>
      <c r="I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IF(G447="01/01/1900", "SEM REGISTRO",
                        IF((G89+H89)&gt;TODAY(), "NO PRAZO", "VENCIDO"
                        )
                    )
                )
            )
        )
    ),"N.A.")</f>
        <v>N.A.</v>
      </c>
      <c r="J89" s="14">
        <f>BOS[[#This Row],[TREINADO EM]]+BOS[[#This Row],[VALIDADE]]</f>
        <v>45294</v>
      </c>
      <c r="K89">
        <v>1</v>
      </c>
      <c r="L89" t="s">
        <v>5</v>
      </c>
      <c r="M89" t="str">
        <f>VLOOKUP(BOS[[#This Row],[NOME]],'CADASTRO'!A:K,6,0)</f>
        <v>DESLIGADO</v>
      </c>
    </row>
    <row r="90" spans="1:13">
      <c r="A90" t="s">
        <v>516</v>
      </c>
      <c r="B90" t="s">
        <v>517</v>
      </c>
      <c r="C90" t="s">
        <v>266</v>
      </c>
      <c r="D90" t="s">
        <v>591</v>
      </c>
      <c r="E90" t="s">
        <v>209</v>
      </c>
      <c r="F90" t="str">
        <f>VLOOKUP(BOS[[#This Row],[NOME]],'CADASTRO'!A:K,5,0)</f>
        <v>ASSISTENTE ADMINISTRATIVO</v>
      </c>
      <c r="G90" s="8">
        <v>45273</v>
      </c>
      <c r="H90" s="38">
        <v>365</v>
      </c>
      <c r="I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IF(G448="01/01/1900", "SEM REGISTRO",
                        IF((G90+H90)&gt;TODAY(), "NO PRAZO", "VENCIDO"
                        )
                    )
                )
            )
        )
    ),"N.A.")</f>
        <v>N.A.</v>
      </c>
      <c r="J90" s="14">
        <f>BOS[[#This Row],[TREINADO EM]]+BOS[[#This Row],[VALIDADE]]</f>
        <v>45638</v>
      </c>
      <c r="K90">
        <v>1</v>
      </c>
      <c r="L90" t="s">
        <v>5</v>
      </c>
      <c r="M90" t="str">
        <f>VLOOKUP(BOS[[#This Row],[NOME]],'CADASTRO'!A:K,6,0)</f>
        <v>DESLIGADO</v>
      </c>
    </row>
    <row r="91" spans="1:13">
      <c r="A91" t="s">
        <v>516</v>
      </c>
      <c r="B91" t="s">
        <v>517</v>
      </c>
      <c r="C91" t="s">
        <v>381</v>
      </c>
      <c r="D91" t="s">
        <v>591</v>
      </c>
      <c r="E91" t="s">
        <v>209</v>
      </c>
      <c r="F91" t="str">
        <f>VLOOKUP(BOS[[#This Row],[NOME]],'CADASTRO'!A:K,5,0)</f>
        <v>ASSISTENTE ADMINISTRATIVO</v>
      </c>
      <c r="G91" s="8">
        <v>45588</v>
      </c>
      <c r="H91" s="38">
        <v>365</v>
      </c>
      <c r="I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IF(G449="01/01/1900", "SEM REGISTRO",
                        IF((G91+H91)&gt;TODAY(), "NO PRAZO", "VENCIDO"
                        )
                    )
                )
            )
        )
    ),"N.A.")</f>
        <v>N.A.</v>
      </c>
      <c r="J91" s="14">
        <f>BOS[[#This Row],[TREINADO EM]]+BOS[[#This Row],[VALIDADE]]</f>
        <v>45953</v>
      </c>
      <c r="K91">
        <v>1</v>
      </c>
      <c r="L91" t="s">
        <v>5</v>
      </c>
      <c r="M91" t="str">
        <f>VLOOKUP(BOS[[#This Row],[NOME]],'CADASTRO'!A:K,6,0)</f>
        <v>DESLIGADO</v>
      </c>
    </row>
    <row r="92" spans="1:13">
      <c r="A92" t="s">
        <v>516</v>
      </c>
      <c r="B92" t="s">
        <v>517</v>
      </c>
      <c r="C92" t="s">
        <v>381</v>
      </c>
      <c r="D92" t="s">
        <v>591</v>
      </c>
      <c r="E92" t="s">
        <v>209</v>
      </c>
      <c r="F92" t="str">
        <f>VLOOKUP(BOS[[#This Row],[NOME]],'CADASTRO'!A:K,5,0)</f>
        <v>ASSISTENTE ADMINISTRATIVO</v>
      </c>
      <c r="G92" s="8">
        <v>45882</v>
      </c>
      <c r="H92" s="38">
        <v>365</v>
      </c>
      <c r="I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IF(G450="01/01/1900", "SEM REGISTRO",
                        IF((G92+H92)&gt;TODAY(), "NO PRAZO", "VENCIDO"
                        )
                    )
                )
            )
        )
    ),"N.A.")</f>
        <v>N.A.</v>
      </c>
      <c r="J92" s="14">
        <f>BOS[[#This Row],[TREINADO EM]]+BOS[[#This Row],[VALIDADE]]</f>
        <v>46247</v>
      </c>
      <c r="K92">
        <v>1</v>
      </c>
      <c r="L92" t="s">
        <v>3</v>
      </c>
      <c r="M92" t="str">
        <f>VLOOKUP(BOS[[#This Row],[NOME]],'CADASTRO'!A:K,6,0)</f>
        <v>DESLIGADO</v>
      </c>
    </row>
    <row r="93" spans="1:13">
      <c r="A93" t="s">
        <v>516</v>
      </c>
      <c r="B93" t="s">
        <v>517</v>
      </c>
      <c r="C93" t="s">
        <v>381</v>
      </c>
      <c r="D93" t="s">
        <v>591</v>
      </c>
      <c r="E93" t="s">
        <v>212</v>
      </c>
      <c r="F93" t="str">
        <f>VLOOKUP(BOS[[#This Row],[NOME]],'CADASTRO'!A:K,5,0)</f>
        <v>ANALISTA LOGISTICA PL</v>
      </c>
      <c r="G93" s="8">
        <v>43325</v>
      </c>
      <c r="H93" s="38">
        <v>365</v>
      </c>
      <c r="I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IF(G451="01/01/1900", "SEM REGISTRO",
                        IF((G93+H93)&gt;TODAY(), "NO PRAZO", "VENCIDO"
                        )
                    )
                )
            )
        )
    ),"N.A.")</f>
        <v>N.A.</v>
      </c>
      <c r="J93" s="14">
        <f>BOS[[#This Row],[TREINADO EM]]+BOS[[#This Row],[VALIDADE]]</f>
        <v>43690</v>
      </c>
      <c r="K93">
        <v>1</v>
      </c>
      <c r="L93" t="s">
        <v>5</v>
      </c>
      <c r="M93" t="str">
        <f>VLOOKUP(BOS[[#This Row],[NOME]],'CADASTRO'!A:K,6,0)</f>
        <v>DESLIGADO</v>
      </c>
    </row>
    <row r="94" spans="1:13">
      <c r="A94" t="s">
        <v>516</v>
      </c>
      <c r="B94" t="s">
        <v>517</v>
      </c>
      <c r="C94" t="s">
        <v>381</v>
      </c>
      <c r="D94" t="s">
        <v>591</v>
      </c>
      <c r="E94" t="s">
        <v>212</v>
      </c>
      <c r="F94" t="str">
        <f>VLOOKUP(BOS[[#This Row],[NOME]],'CADASTRO'!A:K,5,0)</f>
        <v>ANALISTA LOGISTICA PL</v>
      </c>
      <c r="G94" s="8">
        <v>44651</v>
      </c>
      <c r="H94" s="38">
        <v>365</v>
      </c>
      <c r="I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IF(G452="01/01/1900", "SEM REGISTRO",
                        IF((G94+H94)&gt;TODAY(), "NO PRAZO", "VENCIDO"
                        )
                    )
                )
            )
        )
    ),"N.A.")</f>
        <v>N.A.</v>
      </c>
      <c r="J94" s="14">
        <f>BOS[[#This Row],[TREINADO EM]]+BOS[[#This Row],[VALIDADE]]</f>
        <v>45016</v>
      </c>
      <c r="K94">
        <v>1</v>
      </c>
      <c r="L94" t="s">
        <v>5</v>
      </c>
      <c r="M94" t="str">
        <f>VLOOKUP(BOS[[#This Row],[NOME]],'CADASTRO'!A:K,6,0)</f>
        <v>DESLIGADO</v>
      </c>
    </row>
    <row r="95" spans="1:13">
      <c r="A95" t="s">
        <v>516</v>
      </c>
      <c r="B95" t="s">
        <v>517</v>
      </c>
      <c r="C95" t="s">
        <v>381</v>
      </c>
      <c r="D95" t="s">
        <v>591</v>
      </c>
      <c r="E95" t="s">
        <v>212</v>
      </c>
      <c r="F95" t="str">
        <f>VLOOKUP(BOS[[#This Row],[NOME]],'CADASTRO'!A:K,5,0)</f>
        <v>ANALISTA LOGISTICA PL</v>
      </c>
      <c r="G95" s="8">
        <v>45063</v>
      </c>
      <c r="H95" s="38">
        <v>365</v>
      </c>
      <c r="I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IF(G453="01/01/1900", "SEM REGISTRO",
                        IF((G95+H95)&gt;TODAY(), "NO PRAZO", "VENCIDO"
                        )
                    )
                )
            )
        )
    ),"N.A.")</f>
        <v>N.A.</v>
      </c>
      <c r="J95" s="14">
        <f>BOS[[#This Row],[TREINADO EM]]+BOS[[#This Row],[VALIDADE]]</f>
        <v>45428</v>
      </c>
      <c r="K95">
        <v>1</v>
      </c>
      <c r="L95" t="s">
        <v>5</v>
      </c>
      <c r="M95" t="str">
        <f>VLOOKUP(BOS[[#This Row],[NOME]],'CADASTRO'!A:K,6,0)</f>
        <v>DESLIGADO</v>
      </c>
    </row>
    <row r="96" spans="1:13">
      <c r="A96" t="s">
        <v>516</v>
      </c>
      <c r="B96" t="s">
        <v>517</v>
      </c>
      <c r="C96" t="s">
        <v>381</v>
      </c>
      <c r="D96" t="s">
        <v>591</v>
      </c>
      <c r="E96" t="s">
        <v>212</v>
      </c>
      <c r="F96" t="str">
        <f>VLOOKUP(BOS[[#This Row],[NOME]],'CADASTRO'!A:K,5,0)</f>
        <v>ANALISTA LOGISTICA PL</v>
      </c>
      <c r="G96" s="8">
        <v>45278</v>
      </c>
      <c r="H96" s="38">
        <v>365</v>
      </c>
      <c r="I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IF(G454="01/01/1900", "SEM REGISTRO",
                        IF((G96+H96)&gt;TODAY(), "NO PRAZO", "VENCIDO"
                        )
                    )
                )
            )
        )
    ),"N.A.")</f>
        <v>N.A.</v>
      </c>
      <c r="J96" s="14">
        <f>BOS[[#This Row],[TREINADO EM]]+BOS[[#This Row],[VALIDADE]]</f>
        <v>45643</v>
      </c>
      <c r="K96">
        <v>1</v>
      </c>
      <c r="L96" t="s">
        <v>5</v>
      </c>
      <c r="M96" t="str">
        <f>VLOOKUP(BOS[[#This Row],[NOME]],'CADASTRO'!A:K,6,0)</f>
        <v>DESLIGADO</v>
      </c>
    </row>
    <row r="97" spans="1:14">
      <c r="A97" t="s">
        <v>516</v>
      </c>
      <c r="B97" t="s">
        <v>517</v>
      </c>
      <c r="C97" t="s">
        <v>76</v>
      </c>
      <c r="D97" t="s">
        <v>591</v>
      </c>
      <c r="E97" t="s">
        <v>212</v>
      </c>
      <c r="F97" t="str">
        <f>VLOOKUP(BOS[[#This Row],[NOME]],'CADASTRO'!A:K,5,0)</f>
        <v>ANALISTA LOGISTICA PL</v>
      </c>
      <c r="G97" s="8">
        <v>45645</v>
      </c>
      <c r="H97" s="38">
        <v>365</v>
      </c>
      <c r="I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IF(G455="01/01/1900", "SEM REGISTRO",
                        IF((G97+H97)&gt;TODAY(), "NO PRAZO", "VENCIDO"
                        )
                    )
                )
            )
        )
    ),"N.A.")</f>
        <v>N.A.</v>
      </c>
      <c r="J97" s="14">
        <f>BOS[[#This Row],[TREINADO EM]]+BOS[[#This Row],[VALIDADE]]</f>
        <v>46010</v>
      </c>
      <c r="K97">
        <v>1</v>
      </c>
      <c r="L97" t="s">
        <v>3</v>
      </c>
      <c r="M97" t="str">
        <f>VLOOKUP(BOS[[#This Row],[NOME]],'CADASTRO'!A:K,6,0)</f>
        <v>DESLIGADO</v>
      </c>
    </row>
    <row r="98" spans="1:14">
      <c r="A98" t="s">
        <v>516</v>
      </c>
      <c r="B98" t="s">
        <v>517</v>
      </c>
      <c r="C98" t="s">
        <v>381</v>
      </c>
      <c r="D98" t="s">
        <v>591</v>
      </c>
      <c r="E98" t="s">
        <v>482</v>
      </c>
      <c r="F98" t="str">
        <f>VLOOKUP(BOS[[#This Row],[NOME]],'CADASTRO'!A:K,5,0)</f>
        <v>TECNICO MECANICO II</v>
      </c>
      <c r="G98" s="8">
        <v>44931</v>
      </c>
      <c r="H98" s="38">
        <v>365</v>
      </c>
      <c r="I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IF(G456="01/01/1900", "SEM REGISTRO",
                        IF((G98+H98)&gt;TODAY(), "NO PRAZO", "VENCIDO"
                        )
                    )
                )
            )
        )
    ),"N.A.")</f>
        <v>N.A.</v>
      </c>
      <c r="J98" s="14">
        <f>BOS[[#This Row],[TREINADO EM]]+BOS[[#This Row],[VALIDADE]]</f>
        <v>45296</v>
      </c>
      <c r="K98">
        <v>1</v>
      </c>
      <c r="L98" t="s">
        <v>5</v>
      </c>
      <c r="M98" t="str">
        <f>VLOOKUP(BOS[[#This Row],[NOME]],'CADASTRO'!A:K,6,0)</f>
        <v>TRANSFERIDO</v>
      </c>
    </row>
    <row r="99" spans="1:14">
      <c r="A99" t="s">
        <v>516</v>
      </c>
      <c r="B99" t="s">
        <v>517</v>
      </c>
      <c r="C99" t="s">
        <v>381</v>
      </c>
      <c r="D99" t="s">
        <v>591</v>
      </c>
      <c r="E99" t="s">
        <v>482</v>
      </c>
      <c r="F99" t="str">
        <f>VLOOKUP(BOS[[#This Row],[NOME]],'CADASTRO'!A:K,5,0)</f>
        <v>TECNICO MECANICO II</v>
      </c>
      <c r="G99" s="8">
        <v>45278</v>
      </c>
      <c r="H99" s="38">
        <v>365</v>
      </c>
      <c r="I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IF(G457="01/01/1900", "SEM REGISTRO",
                        IF((G99+H99)&gt;TODAY(), "NO PRAZO", "VENCIDO"
                        )
                    )
                )
            )
        )
    ),"N.A.")</f>
        <v>N.A.</v>
      </c>
      <c r="J99" s="14">
        <f>BOS[[#This Row],[TREINADO EM]]+BOS[[#This Row],[VALIDADE]]</f>
        <v>45643</v>
      </c>
      <c r="K99">
        <v>1</v>
      </c>
      <c r="L99" t="s">
        <v>3</v>
      </c>
      <c r="M99" t="str">
        <f>VLOOKUP(BOS[[#This Row],[NOME]],'CADASTRO'!A:K,6,0)</f>
        <v>TRANSFERIDO</v>
      </c>
    </row>
    <row r="100" spans="1:14">
      <c r="A100" t="s">
        <v>516</v>
      </c>
      <c r="B100" t="s">
        <v>517</v>
      </c>
      <c r="C100" t="s">
        <v>381</v>
      </c>
      <c r="D100" t="s">
        <v>591</v>
      </c>
      <c r="E100" t="s">
        <v>346</v>
      </c>
      <c r="F100" t="str">
        <f>VLOOKUP(BOS[[#This Row],[NOME]],'CADASTRO'!A:K,5,0)</f>
        <v>Almoxarife</v>
      </c>
      <c r="G100" s="8">
        <v>44249</v>
      </c>
      <c r="H100" s="38">
        <v>365</v>
      </c>
      <c r="I1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IF(G458="01/01/1900",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BOS[[#This Row],[TREINADO EM]]+BOS[[#This Row],[VALIDADE]]</f>
        <v>44614</v>
      </c>
      <c r="K100">
        <v>1</v>
      </c>
      <c r="L100" t="s">
        <v>5</v>
      </c>
      <c r="M100" t="str">
        <f>VLOOKUP(BOS[[#This Row],[NOME]],'CADASTRO'!A:K,6,0)</f>
        <v>ATIVO</v>
      </c>
    </row>
    <row r="101" spans="1:14">
      <c r="A101" t="s">
        <v>516</v>
      </c>
      <c r="B101" t="s">
        <v>517</v>
      </c>
      <c r="C101" t="s">
        <v>381</v>
      </c>
      <c r="D101" t="s">
        <v>591</v>
      </c>
      <c r="E101" t="s">
        <v>346</v>
      </c>
      <c r="F101" t="str">
        <f>VLOOKUP(BOS[[#This Row],[NOME]],'CADASTRO'!A:K,5,0)</f>
        <v>Almoxarife</v>
      </c>
      <c r="G101" s="8">
        <v>44651</v>
      </c>
      <c r="H101" s="38">
        <v>365</v>
      </c>
      <c r="I1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IF(G459="01/01/1900",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BOS[[#This Row],[TREINADO EM]]+BOS[[#This Row],[VALIDADE]]</f>
        <v>45016</v>
      </c>
      <c r="K101">
        <v>1</v>
      </c>
      <c r="L101" t="s">
        <v>5</v>
      </c>
      <c r="M101" t="str">
        <f>VLOOKUP(BOS[[#This Row],[NOME]],'CADASTRO'!A:K,6,0)</f>
        <v>ATIVO</v>
      </c>
    </row>
    <row r="102" spans="1:14">
      <c r="A102" t="s">
        <v>516</v>
      </c>
      <c r="B102" t="s">
        <v>517</v>
      </c>
      <c r="C102" t="s">
        <v>381</v>
      </c>
      <c r="D102" t="s">
        <v>591</v>
      </c>
      <c r="E102" t="s">
        <v>346</v>
      </c>
      <c r="F102" t="str">
        <f>VLOOKUP(BOS[[#This Row],[NOME]],'CADASTRO'!A:K,5,0)</f>
        <v>Almoxarife</v>
      </c>
      <c r="G102" s="8">
        <v>45028</v>
      </c>
      <c r="H102" s="38">
        <v>365</v>
      </c>
      <c r="I1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IF(G460="01/01/1900",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BOS[[#This Row],[TREINADO EM]]+BOS[[#This Row],[VALIDADE]]</f>
        <v>45393</v>
      </c>
      <c r="K102">
        <v>1</v>
      </c>
      <c r="L102" t="s">
        <v>5</v>
      </c>
      <c r="M102" t="str">
        <f>VLOOKUP(BOS[[#This Row],[NOME]],'CADASTRO'!A:K,6,0)</f>
        <v>ATIVO</v>
      </c>
    </row>
    <row r="103" spans="1:14">
      <c r="A103" t="s">
        <v>516</v>
      </c>
      <c r="B103" t="s">
        <v>517</v>
      </c>
      <c r="C103" t="s">
        <v>381</v>
      </c>
      <c r="D103" t="s">
        <v>591</v>
      </c>
      <c r="E103" t="s">
        <v>346</v>
      </c>
      <c r="F103" t="str">
        <f>VLOOKUP(BOS[[#This Row],[NOME]],'CADASTRO'!A:K,5,0)</f>
        <v>Almoxarife</v>
      </c>
      <c r="G103" s="8">
        <v>45532</v>
      </c>
      <c r="H103" s="38">
        <v>365</v>
      </c>
      <c r="I1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IF(G461="01/01/1900",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BOS[[#This Row],[TREINADO EM]]+BOS[[#This Row],[VALIDADE]]</f>
        <v>45897</v>
      </c>
      <c r="K103">
        <v>1</v>
      </c>
      <c r="L103" t="s">
        <v>5</v>
      </c>
      <c r="M103" t="str">
        <f>VLOOKUP(BOS[[#This Row],[NOME]],'CADASTRO'!A:K,6,0)</f>
        <v>ATIVO</v>
      </c>
    </row>
    <row r="104" spans="1:14">
      <c r="A104" t="s">
        <v>516</v>
      </c>
      <c r="B104" t="s">
        <v>517</v>
      </c>
      <c r="C104" t="s">
        <v>381</v>
      </c>
      <c r="D104" t="s">
        <v>591</v>
      </c>
      <c r="E104" t="s">
        <v>346</v>
      </c>
      <c r="F104" t="str">
        <f>VLOOKUP(BOS[[#This Row],[NOME]],'CADASTRO'!A:K,5,0)</f>
        <v>Almoxarife</v>
      </c>
      <c r="G104" s="8">
        <v>45873</v>
      </c>
      <c r="H104" s="38">
        <v>365</v>
      </c>
      <c r="I1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IF(G462="01/01/1900",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BOS[[#This Row],[TREINADO EM]]+BOS[[#This Row],[VALIDADE]]</f>
        <v>46238</v>
      </c>
      <c r="K104">
        <v>1</v>
      </c>
      <c r="L104" t="s">
        <v>5</v>
      </c>
      <c r="M104" t="str">
        <f>VLOOKUP(BOS[[#This Row],[NOME]],'CADASTRO'!A:K,6,0)</f>
        <v>ATIVO</v>
      </c>
    </row>
    <row r="105" spans="1:14">
      <c r="A105" t="s">
        <v>516</v>
      </c>
      <c r="B105" t="s">
        <v>517</v>
      </c>
      <c r="C105" t="s">
        <v>381</v>
      </c>
      <c r="D105" t="s">
        <v>591</v>
      </c>
      <c r="E105" t="s">
        <v>346</v>
      </c>
      <c r="F105" t="str">
        <f>VLOOKUP(BOS[[#This Row],[NOME]],'CADASTRO'!A:K,5,0)</f>
        <v>Almoxarife</v>
      </c>
      <c r="G105" s="8">
        <v>46286</v>
      </c>
      <c r="H105" s="38">
        <v>365</v>
      </c>
      <c r="I1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IF(G463="01/01/1900",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BOS[[#This Row],[TREINADO EM]]+BOS[[#This Row],[VALIDADE]]</f>
        <v>46651</v>
      </c>
      <c r="K105">
        <v>1</v>
      </c>
      <c r="L105" t="s">
        <v>3</v>
      </c>
      <c r="M105" t="str">
        <f>VLOOKUP(BOS[[#This Row],[NOME]],'CADASTRO'!A:K,6,0)</f>
        <v>ATIVO</v>
      </c>
      <c r="N105" s="63" t="s">
        <v>593</v>
      </c>
    </row>
    <row r="106" spans="1:14">
      <c r="A106" t="s">
        <v>516</v>
      </c>
      <c r="B106" t="s">
        <v>517</v>
      </c>
      <c r="C106" t="s">
        <v>381</v>
      </c>
      <c r="D106" t="s">
        <v>591</v>
      </c>
      <c r="E106" t="s">
        <v>347</v>
      </c>
      <c r="F106" t="str">
        <f>VLOOKUP(BOS[[#This Row],[NOME]],'CADASTRO'!A:K,5,0)</f>
        <v>SUPERVISOR DE OPERAÇÕES</v>
      </c>
      <c r="G106" s="8">
        <v>46063</v>
      </c>
      <c r="H106" s="38">
        <v>365</v>
      </c>
      <c r="I1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IF(G464="01/01/1900", "SEM REGISTRO",
                        IF((G106+H106)&gt;TODAY(), "NO PRAZO", "VENCIDO"
                        )
                    )
                )
            )
        )
    ),"N.A.")</f>
        <v>NO PRAZO</v>
      </c>
      <c r="J106" s="14">
        <f>BOS[[#This Row],[TREINADO EM]]+BOS[[#This Row],[VALIDADE]]</f>
        <v>46428</v>
      </c>
      <c r="K106">
        <v>1</v>
      </c>
      <c r="L106" t="s">
        <v>3</v>
      </c>
      <c r="M106" t="str">
        <f>VLOOKUP(BOS[[#This Row],[NOME]],'CADASTRO'!A:K,6,0)</f>
        <v>ATIVO</v>
      </c>
      <c r="N106" s="63" t="s">
        <v>596</v>
      </c>
    </row>
    <row r="107" spans="1:14">
      <c r="A107" t="s">
        <v>516</v>
      </c>
      <c r="B107" t="s">
        <v>517</v>
      </c>
      <c r="C107" t="s">
        <v>381</v>
      </c>
      <c r="D107" t="s">
        <v>591</v>
      </c>
      <c r="E107" t="s">
        <v>351</v>
      </c>
      <c r="F107" t="str">
        <f>VLOOKUP(BOS[[#This Row],[NOME]],'CADASTRO'!A:K,5,0)</f>
        <v>CONTROLADOR QUALIDADE</v>
      </c>
      <c r="G107" s="8">
        <v>44249</v>
      </c>
      <c r="H107" s="38">
        <v>365</v>
      </c>
      <c r="I1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IF(G465="01/01/1900",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BOS[[#This Row],[TREINADO EM]]+BOS[[#This Row],[VALIDADE]]</f>
        <v>44614</v>
      </c>
      <c r="K107">
        <v>1</v>
      </c>
      <c r="L107" t="s">
        <v>5</v>
      </c>
      <c r="M107" t="str">
        <f>VLOOKUP(BOS[[#This Row],[NOME]],'CADASTRO'!A:K,6,0)</f>
        <v>ATIVO</v>
      </c>
    </row>
    <row r="108" spans="1:14">
      <c r="A108" t="s">
        <v>516</v>
      </c>
      <c r="B108" t="s">
        <v>517</v>
      </c>
      <c r="C108" t="s">
        <v>381</v>
      </c>
      <c r="D108" t="s">
        <v>591</v>
      </c>
      <c r="E108" t="s">
        <v>351</v>
      </c>
      <c r="F108" t="str">
        <f>VLOOKUP(BOS[[#This Row],[NOME]],'CADASTRO'!A:K,5,0)</f>
        <v>CONTROLADOR QUALIDADE</v>
      </c>
      <c r="G108" s="8">
        <v>44651</v>
      </c>
      <c r="H108" s="38">
        <v>365</v>
      </c>
      <c r="I1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IF(G466="01/01/1900",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BOS[[#This Row],[TREINADO EM]]+BOS[[#This Row],[VALIDADE]]</f>
        <v>45016</v>
      </c>
      <c r="K108">
        <v>1</v>
      </c>
      <c r="L108" t="s">
        <v>5</v>
      </c>
      <c r="M108" t="str">
        <f>VLOOKUP(BOS[[#This Row],[NOME]],'CADASTRO'!A:K,6,0)</f>
        <v>ATIVO</v>
      </c>
    </row>
    <row r="109" spans="1:14">
      <c r="A109" t="s">
        <v>516</v>
      </c>
      <c r="B109" t="s">
        <v>517</v>
      </c>
      <c r="C109" t="s">
        <v>381</v>
      </c>
      <c r="D109" t="s">
        <v>591</v>
      </c>
      <c r="E109" t="s">
        <v>351</v>
      </c>
      <c r="F109" t="str">
        <f>VLOOKUP(BOS[[#This Row],[NOME]],'CADASTRO'!A:K,5,0)</f>
        <v>CONTROLADOR QUALIDADE</v>
      </c>
      <c r="G109" s="8">
        <v>44929</v>
      </c>
      <c r="H109" s="38">
        <v>365</v>
      </c>
      <c r="I1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IF(G467="01/01/1900",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BOS[[#This Row],[TREINADO EM]]+BOS[[#This Row],[VALIDADE]]</f>
        <v>45294</v>
      </c>
      <c r="K109">
        <v>1</v>
      </c>
      <c r="L109" t="s">
        <v>5</v>
      </c>
      <c r="M109" t="str">
        <f>VLOOKUP(BOS[[#This Row],[NOME]],'CADASTRO'!A:K,6,0)</f>
        <v>ATIVO</v>
      </c>
    </row>
    <row r="110" spans="1:14">
      <c r="A110" t="s">
        <v>516</v>
      </c>
      <c r="B110" t="s">
        <v>517</v>
      </c>
      <c r="C110" t="s">
        <v>76</v>
      </c>
      <c r="D110" t="s">
        <v>591</v>
      </c>
      <c r="E110" t="s">
        <v>351</v>
      </c>
      <c r="F110" t="str">
        <f>VLOOKUP(BOS[[#This Row],[NOME]],'CADASTRO'!A:K,5,0)</f>
        <v>CONTROLADOR QUALIDADE</v>
      </c>
      <c r="G110" s="8">
        <v>45278</v>
      </c>
      <c r="H110" s="38">
        <v>365</v>
      </c>
      <c r="I1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IF(G468="01/01/1900",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BOS[[#This Row],[TREINADO EM]]+BOS[[#This Row],[VALIDADE]]</f>
        <v>45643</v>
      </c>
      <c r="K110">
        <v>1</v>
      </c>
      <c r="L110" t="s">
        <v>5</v>
      </c>
      <c r="M110" t="str">
        <f>VLOOKUP(BOS[[#This Row],[NOME]],'CADASTRO'!A:K,6,0)</f>
        <v>ATIVO</v>
      </c>
    </row>
    <row r="111" spans="1:14">
      <c r="A111" t="s">
        <v>516</v>
      </c>
      <c r="B111" t="s">
        <v>517</v>
      </c>
      <c r="C111" t="s">
        <v>381</v>
      </c>
      <c r="D111" t="s">
        <v>591</v>
      </c>
      <c r="E111" t="s">
        <v>351</v>
      </c>
      <c r="F111" t="str">
        <f>VLOOKUP(BOS[[#This Row],[NOME]],'CADASTRO'!A:K,5,0)</f>
        <v>CONTROLADOR QUALIDADE</v>
      </c>
      <c r="G111" s="8">
        <v>45645</v>
      </c>
      <c r="H111" s="38">
        <v>365</v>
      </c>
      <c r="I1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IF(G469="01/01/1900",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BOS[[#This Row],[TREINADO EM]]+BOS[[#This Row],[VALIDADE]]</f>
        <v>46010</v>
      </c>
      <c r="K111">
        <v>1</v>
      </c>
      <c r="L111" t="s">
        <v>5</v>
      </c>
      <c r="M111" t="str">
        <f>VLOOKUP(BOS[[#This Row],[NOME]],'CADASTRO'!A:K,6,0)</f>
        <v>ATIVO</v>
      </c>
    </row>
    <row r="112" spans="1:14">
      <c r="A112" t="s">
        <v>516</v>
      </c>
      <c r="B112" t="s">
        <v>517</v>
      </c>
      <c r="C112" t="s">
        <v>381</v>
      </c>
      <c r="D112" t="s">
        <v>591</v>
      </c>
      <c r="E112" t="s">
        <v>351</v>
      </c>
      <c r="F112" t="str">
        <f>VLOOKUP(BOS[[#This Row],[NOME]],'CADASTRO'!A:K,5,0)</f>
        <v>CONTROLADOR QUALIDADE</v>
      </c>
      <c r="G112" s="8">
        <v>46213.032094907401</v>
      </c>
      <c r="H112" s="38">
        <v>183</v>
      </c>
      <c r="I1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IF(G470="01/01/1900", "SEM REGISTRO",
                        IF((G112+H112)&gt;TODAY(), "NO PRAZO", "VENCIDO"
                        )
                    )
                )
            )
        )
    ),"N.A.")</f>
        <v>NO PRAZO</v>
      </c>
      <c r="J112" s="14">
        <f>BOS[[#This Row],[TREINADO EM]]+BOS[[#This Row],[VALIDADE]]</f>
        <v>46396.032094907401</v>
      </c>
      <c r="K112">
        <v>1</v>
      </c>
      <c r="L112" t="s">
        <v>3</v>
      </c>
      <c r="M112" t="str">
        <f>VLOOKUP(BOS[[#This Row],[NOME]],'CADASTRO'!A:K,6,0)</f>
        <v>ATIVO</v>
      </c>
    </row>
    <row r="113" spans="1:14">
      <c r="A113" t="s">
        <v>516</v>
      </c>
      <c r="B113" t="s">
        <v>517</v>
      </c>
      <c r="C113" t="s">
        <v>266</v>
      </c>
      <c r="D113" t="s">
        <v>591</v>
      </c>
      <c r="E113" t="s">
        <v>216</v>
      </c>
      <c r="F113" t="str">
        <f>VLOOKUP(BOS[[#This Row],[NOME]],'CADASTRO'!A:K,5,0)</f>
        <v>AUXILIAR INDUSTRIAL</v>
      </c>
      <c r="G113" s="8">
        <v>45301</v>
      </c>
      <c r="H113" s="38">
        <v>365</v>
      </c>
      <c r="I1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IF(G471="01/01/1900",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BOS[[#This Row],[TREINADO EM]]+BOS[[#This Row],[VALIDADE]]</f>
        <v>45666</v>
      </c>
      <c r="K113">
        <v>1</v>
      </c>
      <c r="L113" t="s">
        <v>3</v>
      </c>
      <c r="M113" t="str">
        <f>VLOOKUP(BOS[[#This Row],[NOME]],'CADASTRO'!A:K,6,0)</f>
        <v>DESLIGADO</v>
      </c>
    </row>
    <row r="114" spans="1:14">
      <c r="A114" t="s">
        <v>516</v>
      </c>
      <c r="B114" t="s">
        <v>517</v>
      </c>
      <c r="C114" t="s">
        <v>381</v>
      </c>
      <c r="D114" t="s">
        <v>591</v>
      </c>
      <c r="E114" t="s">
        <v>352</v>
      </c>
      <c r="F114" t="str">
        <f>VLOOKUP(BOS[[#This Row],[NOME]],'CADASTRO'!A:K,5,0)</f>
        <v>OPERADOR LOGISTICO I</v>
      </c>
      <c r="G114" s="8">
        <v>43325</v>
      </c>
      <c r="H114" s="38">
        <v>365</v>
      </c>
      <c r="I1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IF(G472="01/01/1900",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BOS[[#This Row],[TREINADO EM]]+BOS[[#This Row],[VALIDADE]]</f>
        <v>43690</v>
      </c>
      <c r="K114">
        <v>1</v>
      </c>
      <c r="L114" t="s">
        <v>5</v>
      </c>
      <c r="M114" t="str">
        <f>VLOOKUP(BOS[[#This Row],[NOME]],'CADASTRO'!A:K,6,0)</f>
        <v>ATIVO</v>
      </c>
    </row>
    <row r="115" spans="1:14">
      <c r="A115" t="s">
        <v>516</v>
      </c>
      <c r="B115" t="s">
        <v>517</v>
      </c>
      <c r="C115" t="s">
        <v>381</v>
      </c>
      <c r="D115" t="s">
        <v>591</v>
      </c>
      <c r="E115" t="s">
        <v>352</v>
      </c>
      <c r="F115" t="str">
        <f>VLOOKUP(BOS[[#This Row],[NOME]],'CADASTRO'!A:K,5,0)</f>
        <v>OPERADOR LOGISTICO I</v>
      </c>
      <c r="G115" s="8">
        <v>44651</v>
      </c>
      <c r="H115" s="38">
        <v>365</v>
      </c>
      <c r="I1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IF(G473="01/01/1900",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BOS[[#This Row],[TREINADO EM]]+BOS[[#This Row],[VALIDADE]]</f>
        <v>45016</v>
      </c>
      <c r="K115">
        <v>1</v>
      </c>
      <c r="L115" t="s">
        <v>5</v>
      </c>
      <c r="M115" t="str">
        <f>VLOOKUP(BOS[[#This Row],[NOME]],'CADASTRO'!A:K,6,0)</f>
        <v>ATIVO</v>
      </c>
    </row>
    <row r="116" spans="1:14">
      <c r="A116" t="s">
        <v>516</v>
      </c>
      <c r="B116" t="s">
        <v>517</v>
      </c>
      <c r="C116" t="s">
        <v>381</v>
      </c>
      <c r="D116" t="s">
        <v>591</v>
      </c>
      <c r="E116" t="s">
        <v>352</v>
      </c>
      <c r="F116" t="str">
        <f>VLOOKUP(BOS[[#This Row],[NOME]],'CADASTRO'!A:K,5,0)</f>
        <v>OPERADOR LOGISTICO I</v>
      </c>
      <c r="G116" s="8">
        <v>44972</v>
      </c>
      <c r="H116" s="38">
        <v>365</v>
      </c>
      <c r="I1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IF(G474="01/01/1900",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BOS[[#This Row],[TREINADO EM]]+BOS[[#This Row],[VALIDADE]]</f>
        <v>45337</v>
      </c>
      <c r="K116">
        <v>1</v>
      </c>
      <c r="L116" t="s">
        <v>5</v>
      </c>
      <c r="M116" t="str">
        <f>VLOOKUP(BOS[[#This Row],[NOME]],'CADASTRO'!A:K,6,0)</f>
        <v>ATIVO</v>
      </c>
    </row>
    <row r="117" spans="1:14">
      <c r="A117" t="s">
        <v>516</v>
      </c>
      <c r="B117" t="s">
        <v>517</v>
      </c>
      <c r="C117" t="s">
        <v>381</v>
      </c>
      <c r="D117" t="s">
        <v>591</v>
      </c>
      <c r="E117" t="s">
        <v>352</v>
      </c>
      <c r="F117" t="str">
        <f>VLOOKUP(BOS[[#This Row],[NOME]],'CADASTRO'!A:K,5,0)</f>
        <v>OPERADOR LOGISTICO I</v>
      </c>
      <c r="G117" s="8">
        <v>45278</v>
      </c>
      <c r="H117" s="38">
        <v>365</v>
      </c>
      <c r="I1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IF(G475="01/01/1900",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BOS[[#This Row],[TREINADO EM]]+BOS[[#This Row],[VALIDADE]]</f>
        <v>45643</v>
      </c>
      <c r="K117">
        <v>1</v>
      </c>
      <c r="L117" t="s">
        <v>5</v>
      </c>
      <c r="M117" t="str">
        <f>VLOOKUP(BOS[[#This Row],[NOME]],'CADASTRO'!A:K,6,0)</f>
        <v>ATIVO</v>
      </c>
    </row>
    <row r="118" spans="1:14">
      <c r="A118" t="s">
        <v>516</v>
      </c>
      <c r="B118" t="s">
        <v>517</v>
      </c>
      <c r="C118" t="s">
        <v>76</v>
      </c>
      <c r="D118" t="s">
        <v>591</v>
      </c>
      <c r="E118" t="s">
        <v>352</v>
      </c>
      <c r="F118" t="str">
        <f>VLOOKUP(BOS[[#This Row],[NOME]],'CADASTRO'!A:K,5,0)</f>
        <v>OPERADOR LOGISTICO I</v>
      </c>
      <c r="G118" s="8">
        <v>45645</v>
      </c>
      <c r="H118" s="38">
        <v>365</v>
      </c>
      <c r="I1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IF(G476="01/01/1900",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BOS[[#This Row],[TREINADO EM]]+BOS[[#This Row],[VALIDADE]]</f>
        <v>46010</v>
      </c>
      <c r="K118">
        <v>1</v>
      </c>
      <c r="L118" t="s">
        <v>5</v>
      </c>
      <c r="M118" t="str">
        <f>VLOOKUP(BOS[[#This Row],[NOME]],'CADASTRO'!A:K,6,0)</f>
        <v>ATIVO</v>
      </c>
    </row>
    <row r="119" spans="1:14">
      <c r="A119" t="s">
        <v>516</v>
      </c>
      <c r="B119" t="s">
        <v>517</v>
      </c>
      <c r="C119" t="s">
        <v>381</v>
      </c>
      <c r="D119" t="s">
        <v>591</v>
      </c>
      <c r="E119" t="s">
        <v>352</v>
      </c>
      <c r="F119" t="str">
        <f>VLOOKUP(BOS[[#This Row],[NOME]],'CADASTRO'!A:K,5,0)</f>
        <v>OPERADOR LOGISTICO I</v>
      </c>
      <c r="G119" s="8">
        <v>46008</v>
      </c>
      <c r="H119" s="38">
        <v>365</v>
      </c>
      <c r="I1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IF(G477="01/01/1900", "SEM REGISTRO",
                        IF((G119+H119)&gt;TODAY(), "NO PRAZO", "VENCIDO"
                        )
                    )
                )
            )
        )
    ),"N.A.")</f>
        <v>NO PRAZO</v>
      </c>
      <c r="J119" s="14">
        <f>BOS[[#This Row],[TREINADO EM]]+BOS[[#This Row],[VALIDADE]]</f>
        <v>46373</v>
      </c>
      <c r="K119">
        <v>1</v>
      </c>
      <c r="L119" t="s">
        <v>3</v>
      </c>
      <c r="M119" t="str">
        <f>VLOOKUP(BOS[[#This Row],[NOME]],'CADASTRO'!A:K,6,0)</f>
        <v>ATIVO</v>
      </c>
    </row>
    <row r="120" spans="1:14">
      <c r="A120" t="s">
        <v>516</v>
      </c>
      <c r="B120" t="s">
        <v>517</v>
      </c>
      <c r="C120" t="s">
        <v>381</v>
      </c>
      <c r="D120" t="s">
        <v>591</v>
      </c>
      <c r="E120" s="1" t="s">
        <v>354</v>
      </c>
      <c r="F120" t="str">
        <f>VLOOKUP(BOS[[#This Row],[NOME]],'CADASTRO'!A:K,5,0)</f>
        <v>OPERADOR INDUSTRIAL I</v>
      </c>
      <c r="G120" s="8">
        <v>45203</v>
      </c>
      <c r="H120" s="38">
        <v>365</v>
      </c>
      <c r="I1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IF(G478="01/01/1900",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BOS[[#This Row],[TREINADO EM]]+BOS[[#This Row],[VALIDADE]]</f>
        <v>45568</v>
      </c>
      <c r="K120">
        <v>1</v>
      </c>
      <c r="L120" t="s">
        <v>5</v>
      </c>
      <c r="M120" t="str">
        <f>VLOOKUP(BOS[[#This Row],[NOME]],'CADASTRO'!A:K,6,0)</f>
        <v>ATIVO</v>
      </c>
    </row>
    <row r="121" spans="1:14">
      <c r="A121" t="s">
        <v>516</v>
      </c>
      <c r="B121" t="s">
        <v>517</v>
      </c>
      <c r="C121" t="s">
        <v>76</v>
      </c>
      <c r="D121" t="s">
        <v>591</v>
      </c>
      <c r="E121" t="s">
        <v>354</v>
      </c>
      <c r="F121" t="str">
        <f>VLOOKUP(BOS[[#This Row],[NOME]],'CADASTRO'!A:K,5,0)</f>
        <v>OPERADOR INDUSTRIAL I</v>
      </c>
      <c r="G121" s="8">
        <v>45645</v>
      </c>
      <c r="H121" s="38">
        <v>365</v>
      </c>
      <c r="I1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IF(G479="01/01/1900",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BOS[[#This Row],[TREINADO EM]]+BOS[[#This Row],[VALIDADE]]</f>
        <v>46010</v>
      </c>
      <c r="K121">
        <v>1</v>
      </c>
      <c r="L121" t="s">
        <v>5</v>
      </c>
      <c r="M121" t="str">
        <f>VLOOKUP(BOS[[#This Row],[NOME]],'CADASTRO'!A:K,6,0)</f>
        <v>ATIVO</v>
      </c>
    </row>
    <row r="122" spans="1:14">
      <c r="A122" t="s">
        <v>516</v>
      </c>
      <c r="B122" t="s">
        <v>517</v>
      </c>
      <c r="C122" t="s">
        <v>381</v>
      </c>
      <c r="D122" t="s">
        <v>591</v>
      </c>
      <c r="E122" t="s">
        <v>354</v>
      </c>
      <c r="F122" t="str">
        <f>VLOOKUP(BOS[[#This Row],[NOME]],'CADASTRO'!A:K,5,0)</f>
        <v>OPERADOR INDUSTRIAL I</v>
      </c>
      <c r="G122" s="8">
        <v>46290.454513888886</v>
      </c>
      <c r="H122" s="38">
        <v>365</v>
      </c>
      <c r="I1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IF(G480="01/01/1900",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BOS[[#This Row],[TREINADO EM]]+BOS[[#This Row],[VALIDADE]]</f>
        <v>46655.454513888886</v>
      </c>
      <c r="K122">
        <v>1</v>
      </c>
      <c r="L122" t="s">
        <v>3</v>
      </c>
      <c r="M122" t="str">
        <f>VLOOKUP(BOS[[#This Row],[NOME]],'CADASTRO'!A:K,6,0)</f>
        <v>ATIVO</v>
      </c>
      <c r="N122" s="63" t="s">
        <v>593</v>
      </c>
    </row>
    <row r="123" spans="1:14">
      <c r="A123" t="s">
        <v>516</v>
      </c>
      <c r="B123" t="s">
        <v>517</v>
      </c>
      <c r="C123" t="s">
        <v>381</v>
      </c>
      <c r="D123" t="s">
        <v>591</v>
      </c>
      <c r="E123" t="s">
        <v>217</v>
      </c>
      <c r="F123" t="str">
        <f>VLOOKUP(BOS[[#This Row],[NOME]],'CADASTRO'!A:K,5,0)</f>
        <v>OPERADOR INDUSTRIAL I</v>
      </c>
      <c r="G123" s="8">
        <v>44250</v>
      </c>
      <c r="H123" s="38">
        <v>365</v>
      </c>
      <c r="I1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IF(G481="01/01/1900",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BOS[[#This Row],[TREINADO EM]]+BOS[[#This Row],[VALIDADE]]</f>
        <v>44615</v>
      </c>
      <c r="K123">
        <v>1</v>
      </c>
      <c r="L123" t="s">
        <v>5</v>
      </c>
      <c r="M123" t="str">
        <f>VLOOKUP(BOS[[#This Row],[NOME]],'CADASTRO'!A:K,6,0)</f>
        <v>DESLIGADO</v>
      </c>
    </row>
    <row r="124" spans="1:14">
      <c r="A124" t="s">
        <v>516</v>
      </c>
      <c r="B124" t="s">
        <v>517</v>
      </c>
      <c r="C124" t="s">
        <v>381</v>
      </c>
      <c r="D124" t="s">
        <v>591</v>
      </c>
      <c r="E124" t="s">
        <v>217</v>
      </c>
      <c r="F124" t="str">
        <f>VLOOKUP(BOS[[#This Row],[NOME]],'CADASTRO'!A:K,5,0)</f>
        <v>OPERADOR INDUSTRIAL I</v>
      </c>
      <c r="G124" s="8">
        <v>44651</v>
      </c>
      <c r="H124" s="38">
        <v>365</v>
      </c>
      <c r="I1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IF(G482="01/01/1900",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BOS[[#This Row],[TREINADO EM]]+BOS[[#This Row],[VALIDADE]]</f>
        <v>45016</v>
      </c>
      <c r="K124">
        <v>1</v>
      </c>
      <c r="L124" t="s">
        <v>5</v>
      </c>
      <c r="M124" t="str">
        <f>VLOOKUP(BOS[[#This Row],[NOME]],'CADASTRO'!A:K,6,0)</f>
        <v>DESLIGADO</v>
      </c>
    </row>
    <row r="125" spans="1:14">
      <c r="A125" t="s">
        <v>516</v>
      </c>
      <c r="B125" t="s">
        <v>517</v>
      </c>
      <c r="C125" t="s">
        <v>381</v>
      </c>
      <c r="D125" t="s">
        <v>591</v>
      </c>
      <c r="E125" t="s">
        <v>217</v>
      </c>
      <c r="F125" t="str">
        <f>VLOOKUP(BOS[[#This Row],[NOME]],'CADASTRO'!A:K,5,0)</f>
        <v>OPERADOR INDUSTRIAL I</v>
      </c>
      <c r="G125" s="8">
        <v>45091</v>
      </c>
      <c r="H125" s="38">
        <v>365</v>
      </c>
      <c r="I1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IF(G483="01/01/1900",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BOS[[#This Row],[TREINADO EM]]+BOS[[#This Row],[VALIDADE]]</f>
        <v>45456</v>
      </c>
      <c r="K125">
        <v>1</v>
      </c>
      <c r="L125" t="s">
        <v>3</v>
      </c>
      <c r="M125" t="str">
        <f>VLOOKUP(BOS[[#This Row],[NOME]],'CADASTRO'!A:K,6,0)</f>
        <v>DESLIGADO</v>
      </c>
    </row>
    <row r="126" spans="1:14">
      <c r="A126" t="s">
        <v>516</v>
      </c>
      <c r="B126" t="s">
        <v>517</v>
      </c>
      <c r="C126" t="s">
        <v>381</v>
      </c>
      <c r="D126" t="s">
        <v>591</v>
      </c>
      <c r="E126" t="s">
        <v>219</v>
      </c>
      <c r="F126" t="str">
        <f>VLOOKUP(BOS[[#This Row],[NOME]],'CADASTRO'!A:K,5,0)</f>
        <v>OPERADOR LOGISTICO II</v>
      </c>
      <c r="G126" s="8">
        <v>44249</v>
      </c>
      <c r="H126" s="38">
        <v>365</v>
      </c>
      <c r="I1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IF(G484="01/01/1900",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BOS[[#This Row],[TREINADO EM]]+BOS[[#This Row],[VALIDADE]]</f>
        <v>44614</v>
      </c>
      <c r="K126">
        <v>1</v>
      </c>
      <c r="L126" t="s">
        <v>3</v>
      </c>
      <c r="M126" t="str">
        <f>VLOOKUP(BOS[[#This Row],[NOME]],'CADASTRO'!A:K,6,0)</f>
        <v>DESLIGADO</v>
      </c>
    </row>
    <row r="127" spans="1:14">
      <c r="A127" t="s">
        <v>516</v>
      </c>
      <c r="B127" t="s">
        <v>517</v>
      </c>
      <c r="C127" t="s">
        <v>381</v>
      </c>
      <c r="D127" t="s">
        <v>591</v>
      </c>
      <c r="E127" t="s">
        <v>358</v>
      </c>
      <c r="F127" t="str">
        <f>VLOOKUP(BOS[[#This Row],[NOME]],'CADASTRO'!A:K,5,0)</f>
        <v>OPERADOR INDUSTRIAL II</v>
      </c>
      <c r="G127" s="8">
        <v>44250</v>
      </c>
      <c r="H127" s="38">
        <v>365</v>
      </c>
      <c r="I1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IF(G485="01/01/1900",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BOS[[#This Row],[TREINADO EM]]+BOS[[#This Row],[VALIDADE]]</f>
        <v>44615</v>
      </c>
      <c r="K127">
        <v>1</v>
      </c>
      <c r="L127" t="s">
        <v>5</v>
      </c>
      <c r="M127" t="str">
        <f>VLOOKUP(BOS[[#This Row],[NOME]],'CADASTRO'!A:K,6,0)</f>
        <v>ATIVO</v>
      </c>
    </row>
    <row r="128" spans="1:14">
      <c r="A128" t="s">
        <v>516</v>
      </c>
      <c r="B128" t="s">
        <v>517</v>
      </c>
      <c r="C128" t="s">
        <v>381</v>
      </c>
      <c r="D128" t="s">
        <v>591</v>
      </c>
      <c r="E128" t="s">
        <v>358</v>
      </c>
      <c r="F128" t="str">
        <f>VLOOKUP(BOS[[#This Row],[NOME]],'CADASTRO'!A:K,5,0)</f>
        <v>OPERADOR INDUSTRIAL II</v>
      </c>
      <c r="G128" s="8">
        <v>44929</v>
      </c>
      <c r="H128" s="38">
        <v>365</v>
      </c>
      <c r="I1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IF(G486="01/01/1900",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BOS[[#This Row],[TREINADO EM]]+BOS[[#This Row],[VALIDADE]]</f>
        <v>45294</v>
      </c>
      <c r="K128">
        <v>1</v>
      </c>
      <c r="L128" t="s">
        <v>5</v>
      </c>
      <c r="M128" t="str">
        <f>VLOOKUP(BOS[[#This Row],[NOME]],'CADASTRO'!A:K,6,0)</f>
        <v>ATIVO</v>
      </c>
    </row>
    <row r="129" spans="1:14">
      <c r="A129" t="s">
        <v>516</v>
      </c>
      <c r="B129" t="s">
        <v>517</v>
      </c>
      <c r="C129" t="s">
        <v>381</v>
      </c>
      <c r="D129" t="s">
        <v>591</v>
      </c>
      <c r="E129" t="s">
        <v>358</v>
      </c>
      <c r="F129" t="str">
        <f>VLOOKUP(BOS[[#This Row],[NOME]],'CADASTRO'!A:K,5,0)</f>
        <v>OPERADOR INDUSTRIAL II</v>
      </c>
      <c r="G129" s="8">
        <v>45278</v>
      </c>
      <c r="H129" s="38">
        <v>365</v>
      </c>
      <c r="I1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IF(G487="01/01/1900",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BOS[[#This Row],[TREINADO EM]]+BOS[[#This Row],[VALIDADE]]</f>
        <v>45643</v>
      </c>
      <c r="K129">
        <v>1</v>
      </c>
      <c r="L129" t="s">
        <v>5</v>
      </c>
      <c r="M129" t="str">
        <f>VLOOKUP(BOS[[#This Row],[NOME]],'CADASTRO'!A:K,6,0)</f>
        <v>ATIVO</v>
      </c>
    </row>
    <row r="130" spans="1:14">
      <c r="A130" t="s">
        <v>516</v>
      </c>
      <c r="B130" t="s">
        <v>517</v>
      </c>
      <c r="C130" t="s">
        <v>76</v>
      </c>
      <c r="D130" t="s">
        <v>591</v>
      </c>
      <c r="E130" t="s">
        <v>358</v>
      </c>
      <c r="F130" t="str">
        <f>VLOOKUP(BOS[[#This Row],[NOME]],'CADASTRO'!A:K,5,0)</f>
        <v>OPERADOR INDUSTRIAL II</v>
      </c>
      <c r="G130" s="8">
        <v>45645</v>
      </c>
      <c r="H130" s="38">
        <v>365</v>
      </c>
      <c r="I1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IF(G488="01/01/1900",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BOS[[#This Row],[TREINADO EM]]+BOS[[#This Row],[VALIDADE]]</f>
        <v>46010</v>
      </c>
      <c r="K130">
        <v>1</v>
      </c>
      <c r="L130" t="s">
        <v>5</v>
      </c>
      <c r="M130" t="str">
        <f>VLOOKUP(BOS[[#This Row],[NOME]],'CADASTRO'!A:K,6,0)</f>
        <v>ATIVO</v>
      </c>
    </row>
    <row r="131" spans="1:14">
      <c r="A131" t="s">
        <v>516</v>
      </c>
      <c r="B131" t="s">
        <v>517</v>
      </c>
      <c r="C131" t="s">
        <v>381</v>
      </c>
      <c r="D131" t="s">
        <v>591</v>
      </c>
      <c r="E131" t="s">
        <v>358</v>
      </c>
      <c r="F131" t="str">
        <f>VLOOKUP(BOS[[#This Row],[NOME]],'CADASTRO'!A:K,5,0)</f>
        <v>OPERADOR INDUSTRIAL II</v>
      </c>
      <c r="G131" s="8">
        <v>46206.980844907397</v>
      </c>
      <c r="H131" s="38">
        <v>183</v>
      </c>
      <c r="I1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IF(G489="01/01/1900",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BOS[[#This Row],[TREINADO EM]]+BOS[[#This Row],[VALIDADE]]</f>
        <v>46389.980844907397</v>
      </c>
      <c r="K131">
        <v>1</v>
      </c>
      <c r="L131" t="s">
        <v>3</v>
      </c>
      <c r="M131" t="str">
        <f>VLOOKUP(BOS[[#This Row],[NOME]],'CADASTRO'!A:K,6,0)</f>
        <v>ATIVO</v>
      </c>
      <c r="N131" s="77"/>
    </row>
    <row r="132" spans="1:14">
      <c r="A132" t="s">
        <v>516</v>
      </c>
      <c r="B132" t="s">
        <v>517</v>
      </c>
      <c r="C132" t="s">
        <v>381</v>
      </c>
      <c r="D132" t="s">
        <v>591</v>
      </c>
      <c r="E132" t="s">
        <v>225</v>
      </c>
      <c r="F132" t="str">
        <f>VLOOKUP(BOS[[#This Row],[NOME]],'CADASTRO'!A:K,5,0)</f>
        <v>AUXILIAR INDUSTRIAL</v>
      </c>
      <c r="G132" s="8">
        <v>45028</v>
      </c>
      <c r="H132" s="38">
        <v>365</v>
      </c>
      <c r="I1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IF(G490="01/01/1900",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BOS[[#This Row],[TREINADO EM]]+BOS[[#This Row],[VALIDADE]]</f>
        <v>45393</v>
      </c>
      <c r="K132">
        <v>1</v>
      </c>
      <c r="L132" t="s">
        <v>5</v>
      </c>
      <c r="M132" t="str">
        <f>VLOOKUP(BOS[[#This Row],[NOME]],'CADASTRO'!A:K,6,0)</f>
        <v>DESLIGADO</v>
      </c>
    </row>
    <row r="133" spans="1:14">
      <c r="A133" t="s">
        <v>516</v>
      </c>
      <c r="B133" t="s">
        <v>517</v>
      </c>
      <c r="C133" t="s">
        <v>381</v>
      </c>
      <c r="D133" t="s">
        <v>591</v>
      </c>
      <c r="E133" t="s">
        <v>225</v>
      </c>
      <c r="F133" t="str">
        <f>VLOOKUP(BOS[[#This Row],[NOME]],'CADASTRO'!A:K,5,0)</f>
        <v>AUXILIAR INDUSTRIAL</v>
      </c>
      <c r="G133" s="8">
        <v>45278</v>
      </c>
      <c r="H133" s="38">
        <v>365</v>
      </c>
      <c r="I1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IF(G491="01/01/1900",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BOS[[#This Row],[TREINADO EM]]+BOS[[#This Row],[VALIDADE]]</f>
        <v>45643</v>
      </c>
      <c r="K133">
        <v>1</v>
      </c>
      <c r="L133" t="s">
        <v>3</v>
      </c>
      <c r="M133" t="str">
        <f>VLOOKUP(BOS[[#This Row],[NOME]],'CADASTRO'!A:K,6,0)</f>
        <v>DESLIGADO</v>
      </c>
    </row>
    <row r="134" spans="1:14">
      <c r="A134" t="s">
        <v>516</v>
      </c>
      <c r="B134" t="s">
        <v>517</v>
      </c>
      <c r="C134" t="s">
        <v>381</v>
      </c>
      <c r="D134" t="s">
        <v>591</v>
      </c>
      <c r="E134" t="s">
        <v>170</v>
      </c>
      <c r="F134" t="str">
        <f>VLOOKUP(BOS[[#This Row],[NOME]],'CADASTRO'!A:K,5,0)</f>
        <v>GERENTE PLANTA</v>
      </c>
      <c r="G134" s="8">
        <v>45091</v>
      </c>
      <c r="H134" s="38">
        <v>5000</v>
      </c>
      <c r="I1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IF(G492="01/01/1900",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BOS[[#This Row],[TREINADO EM]]+BOS[[#This Row],[VALIDADE]]</f>
        <v>50091</v>
      </c>
      <c r="K134">
        <v>1</v>
      </c>
      <c r="L134" t="s">
        <v>3</v>
      </c>
      <c r="M134" t="str">
        <f>VLOOKUP(BOS[[#This Row],[NOME]],'CADASTRO'!A:K,6,0)</f>
        <v>ATIVO</v>
      </c>
    </row>
    <row r="135" spans="1:14">
      <c r="A135" t="s">
        <v>516</v>
      </c>
      <c r="B135" t="s">
        <v>517</v>
      </c>
      <c r="C135" t="s">
        <v>381</v>
      </c>
      <c r="D135" t="s">
        <v>591</v>
      </c>
      <c r="E135" t="s">
        <v>356</v>
      </c>
      <c r="F135" t="str">
        <f>VLOOKUP(BOS[[#This Row],[NOME]],'CADASTRO'!A:K,5,0)</f>
        <v>OPERADOR INDUSTRIAL II</v>
      </c>
      <c r="G135" s="8">
        <v>46009</v>
      </c>
      <c r="H135" s="38">
        <v>365</v>
      </c>
      <c r="I1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IF(G493="01/01/1900", "SEM REGISTRO",
                        IF((G135+H135)&gt;TODAY(), "NO PRAZO", "VENCIDO"
                        )
                    )
                )
            )
        )
    ),"N.A.")</f>
        <v>NO PRAZO</v>
      </c>
      <c r="J135" s="14">
        <f>BOS[[#This Row],[TREINADO EM]]+BOS[[#This Row],[VALIDADE]]</f>
        <v>46374</v>
      </c>
      <c r="K135">
        <v>1</v>
      </c>
      <c r="L135" t="s">
        <v>3</v>
      </c>
      <c r="M135" t="str">
        <f>VLOOKUP(BOS[[#This Row],[NOME]],'CADASTRO'!A:K,6,0)</f>
        <v>ATIVO</v>
      </c>
    </row>
    <row r="136" spans="1:14">
      <c r="A136" t="s">
        <v>516</v>
      </c>
      <c r="B136" t="s">
        <v>517</v>
      </c>
      <c r="C136" t="s">
        <v>381</v>
      </c>
      <c r="D136" t="s">
        <v>591</v>
      </c>
      <c r="E136" t="s">
        <v>227</v>
      </c>
      <c r="F136" t="str">
        <f>VLOOKUP(BOS[[#This Row],[NOME]],'CADASTRO'!A:K,5,0)</f>
        <v>ANALISTA GESTAO QUALIDADE PL</v>
      </c>
      <c r="G136" s="8">
        <v>43992</v>
      </c>
      <c r="H136" s="38">
        <v>365</v>
      </c>
      <c r="I1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IF(G494="01/01/1900",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BOS[[#This Row],[TREINADO EM]]+BOS[[#This Row],[VALIDADE]]</f>
        <v>44357</v>
      </c>
      <c r="K136">
        <v>1.5</v>
      </c>
      <c r="L136" t="s">
        <v>3</v>
      </c>
      <c r="M136" t="str">
        <f>VLOOKUP(BOS[[#This Row],[NOME]],'CADASTRO'!A:K,6,0)</f>
        <v>DESLIGADO</v>
      </c>
    </row>
    <row r="137" spans="1:14">
      <c r="A137" t="s">
        <v>516</v>
      </c>
      <c r="B137" t="s">
        <v>517</v>
      </c>
      <c r="C137" t="s">
        <v>381</v>
      </c>
      <c r="D137" t="s">
        <v>591</v>
      </c>
      <c r="E137" t="s">
        <v>357</v>
      </c>
      <c r="F137" t="str">
        <f>VLOOKUP(BOS[[#This Row],[NOME]],'CADASTRO'!A:K,5,0)</f>
        <v>OPERADOR INDUSTRIAL II</v>
      </c>
      <c r="G137" s="8">
        <v>46028</v>
      </c>
      <c r="H137" s="38">
        <v>365</v>
      </c>
      <c r="I1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IF(G495="01/01/1900",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BOS[[#This Row],[TREINADO EM]]+BOS[[#This Row],[VALIDADE]]</f>
        <v>46393</v>
      </c>
      <c r="K137">
        <v>1</v>
      </c>
      <c r="L137" t="s">
        <v>3</v>
      </c>
      <c r="M137" t="str">
        <f>VLOOKUP(BOS[[#This Row],[NOME]],'CADASTRO'!A:K,6,0)</f>
        <v>ATIVO</v>
      </c>
    </row>
    <row r="138" spans="1:14">
      <c r="A138" t="s">
        <v>516</v>
      </c>
      <c r="B138" t="s">
        <v>517</v>
      </c>
      <c r="C138" t="s">
        <v>381</v>
      </c>
      <c r="D138" t="s">
        <v>591</v>
      </c>
      <c r="E138" t="s">
        <v>230</v>
      </c>
      <c r="F138" t="str">
        <f>VLOOKUP(BOS[[#This Row],[NOME]],'CADASTRO'!A:K,5,0)</f>
        <v>OPERADOR INDUSTRIAL I</v>
      </c>
      <c r="G138" s="8">
        <v>44249</v>
      </c>
      <c r="H138" s="38">
        <v>365</v>
      </c>
      <c r="I1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IF(G496="01/01/1900",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BOS[[#This Row],[TREINADO EM]]+BOS[[#This Row],[VALIDADE]]</f>
        <v>44614</v>
      </c>
      <c r="K138">
        <v>1</v>
      </c>
      <c r="L138" t="s">
        <v>5</v>
      </c>
      <c r="M138" t="str">
        <f>VLOOKUP(BOS[[#This Row],[NOME]],'CADASTRO'!A:K,6,0)</f>
        <v>DESLIGADO</v>
      </c>
    </row>
    <row r="139" spans="1:14">
      <c r="A139" t="s">
        <v>516</v>
      </c>
      <c r="B139" t="s">
        <v>517</v>
      </c>
      <c r="C139" t="s">
        <v>381</v>
      </c>
      <c r="D139" t="s">
        <v>591</v>
      </c>
      <c r="E139" t="s">
        <v>230</v>
      </c>
      <c r="F139" t="str">
        <f>VLOOKUP(BOS[[#This Row],[NOME]],'CADASTRO'!A:K,5,0)</f>
        <v>OPERADOR INDUSTRIAL I</v>
      </c>
      <c r="G139" s="8">
        <v>44651</v>
      </c>
      <c r="H139" s="38">
        <v>365</v>
      </c>
      <c r="I1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IF(G497="01/01/1900",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BOS[[#This Row],[TREINADO EM]]+BOS[[#This Row],[VALIDADE]]</f>
        <v>45016</v>
      </c>
      <c r="K139">
        <v>1</v>
      </c>
      <c r="L139" t="s">
        <v>5</v>
      </c>
      <c r="M139" t="str">
        <f>VLOOKUP(BOS[[#This Row],[NOME]],'CADASTRO'!A:K,6,0)</f>
        <v>DESLIGADO</v>
      </c>
    </row>
    <row r="140" spans="1:14">
      <c r="A140" t="s">
        <v>516</v>
      </c>
      <c r="B140" t="s">
        <v>517</v>
      </c>
      <c r="C140" t="s">
        <v>381</v>
      </c>
      <c r="D140" t="s">
        <v>591</v>
      </c>
      <c r="E140" t="s">
        <v>230</v>
      </c>
      <c r="F140" t="str">
        <f>VLOOKUP(BOS[[#This Row],[NOME]],'CADASTRO'!A:K,5,0)</f>
        <v>OPERADOR INDUSTRIAL I</v>
      </c>
      <c r="G140" s="8">
        <v>44929</v>
      </c>
      <c r="H140" s="38">
        <v>365</v>
      </c>
      <c r="I1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IF(G498="01/01/1900",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BOS[[#This Row],[TREINADO EM]]+BOS[[#This Row],[VALIDADE]]</f>
        <v>45294</v>
      </c>
      <c r="K140">
        <v>1</v>
      </c>
      <c r="L140" t="s">
        <v>3</v>
      </c>
      <c r="M140" t="str">
        <f>VLOOKUP(BOS[[#This Row],[NOME]],'CADASTRO'!A:K,6,0)</f>
        <v>DESLIGADO</v>
      </c>
    </row>
    <row r="141" spans="1:14">
      <c r="A141" t="s">
        <v>516</v>
      </c>
      <c r="B141" t="s">
        <v>517</v>
      </c>
      <c r="C141" t="s">
        <v>381</v>
      </c>
      <c r="D141" t="s">
        <v>591</v>
      </c>
      <c r="E141" t="s">
        <v>320</v>
      </c>
      <c r="F141" t="str">
        <f>VLOOKUP(BOS[[#This Row],[NOME]],'CADASTRO'!A:K,5,0)</f>
        <v>CONTROLADOR QUALIDADE</v>
      </c>
      <c r="G141" s="8">
        <v>44249</v>
      </c>
      <c r="H141" s="38">
        <v>365</v>
      </c>
      <c r="I1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IF(G499="01/01/1900",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BOS[[#This Row],[TREINADO EM]]+BOS[[#This Row],[VALIDADE]]</f>
        <v>44614</v>
      </c>
      <c r="K141">
        <v>1</v>
      </c>
      <c r="L141" t="s">
        <v>5</v>
      </c>
      <c r="M141" t="str">
        <f>VLOOKUP(BOS[[#This Row],[NOME]],'CADASTRO'!A:K,6,0)</f>
        <v>ATIVO</v>
      </c>
    </row>
    <row r="142" spans="1:14">
      <c r="A142" t="s">
        <v>516</v>
      </c>
      <c r="B142" t="s">
        <v>517</v>
      </c>
      <c r="C142" t="s">
        <v>381</v>
      </c>
      <c r="D142" t="s">
        <v>591</v>
      </c>
      <c r="E142" t="s">
        <v>320</v>
      </c>
      <c r="F142" t="str">
        <f>VLOOKUP(BOS[[#This Row],[NOME]],'CADASTRO'!A:K,5,0)</f>
        <v>CONTROLADOR QUALIDADE</v>
      </c>
      <c r="G142" s="8">
        <v>44929</v>
      </c>
      <c r="H142" s="38">
        <v>365</v>
      </c>
      <c r="I1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IF(G500="01/01/1900",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BOS[[#This Row],[TREINADO EM]]+BOS[[#This Row],[VALIDADE]]</f>
        <v>45294</v>
      </c>
      <c r="K142">
        <v>1</v>
      </c>
      <c r="L142" t="s">
        <v>5</v>
      </c>
      <c r="M142" t="str">
        <f>VLOOKUP(BOS[[#This Row],[NOME]],'CADASTRO'!A:K,6,0)</f>
        <v>ATIVO</v>
      </c>
    </row>
    <row r="143" spans="1:14">
      <c r="A143" t="s">
        <v>516</v>
      </c>
      <c r="B143" t="s">
        <v>517</v>
      </c>
      <c r="C143" t="s">
        <v>76</v>
      </c>
      <c r="D143" t="s">
        <v>591</v>
      </c>
      <c r="E143" t="s">
        <v>320</v>
      </c>
      <c r="F143" t="str">
        <f>VLOOKUP(BOS[[#This Row],[NOME]],'CADASTRO'!A:K,5,0)</f>
        <v>CONTROLADOR QUALIDADE</v>
      </c>
      <c r="G143" s="8">
        <v>45278</v>
      </c>
      <c r="H143" s="38">
        <v>365</v>
      </c>
      <c r="I1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IF(G501="01/01/1900",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BOS[[#This Row],[TREINADO EM]]+BOS[[#This Row],[VALIDADE]]</f>
        <v>45643</v>
      </c>
      <c r="K143">
        <v>1</v>
      </c>
      <c r="L143" t="s">
        <v>5</v>
      </c>
      <c r="M143" t="str">
        <f>VLOOKUP(BOS[[#This Row],[NOME]],'CADASTRO'!A:K,6,0)</f>
        <v>ATIVO</v>
      </c>
    </row>
    <row r="144" spans="1:14">
      <c r="A144" t="s">
        <v>516</v>
      </c>
      <c r="B144" t="s">
        <v>517</v>
      </c>
      <c r="C144" t="s">
        <v>381</v>
      </c>
      <c r="D144" t="s">
        <v>591</v>
      </c>
      <c r="E144" t="s">
        <v>320</v>
      </c>
      <c r="F144" t="str">
        <f>VLOOKUP(BOS[[#This Row],[NOME]],'CADASTRO'!A:K,5,0)</f>
        <v>CONTROLADOR QUALIDADE</v>
      </c>
      <c r="G144" s="8">
        <v>45645</v>
      </c>
      <c r="H144" s="38">
        <v>365</v>
      </c>
      <c r="I1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IF(G502="01/01/1900", "SEM REGISTRO",
                        IF((G144+H144)&gt;TODAY(), "NO PRAZO", "VENCIDO"
                        )
                    )
                )
            )
        )
    ),"N.A.")</f>
        <v>VENCIDO</v>
      </c>
      <c r="J144" s="14">
        <f>BOS[[#This Row],[TREINADO EM]]+BOS[[#This Row],[VALIDADE]]</f>
        <v>46010</v>
      </c>
      <c r="K144">
        <v>1</v>
      </c>
      <c r="L144" t="s">
        <v>3</v>
      </c>
      <c r="M144" t="str">
        <f>VLOOKUP(BOS[[#This Row],[NOME]],'CADASTRO'!A:K,6,0)</f>
        <v>ATIVO</v>
      </c>
    </row>
    <row r="145" spans="1:14">
      <c r="A145" t="s">
        <v>516</v>
      </c>
      <c r="B145" t="s">
        <v>517</v>
      </c>
      <c r="C145" t="s">
        <v>381</v>
      </c>
      <c r="D145" t="s">
        <v>591</v>
      </c>
      <c r="E145" t="s">
        <v>231</v>
      </c>
      <c r="F145" t="str">
        <f>VLOOKUP(BOS[[#This Row],[NOME]],'CADASTRO'!A:K,5,0)</f>
        <v>OPERADOR INDUSTRIAL I</v>
      </c>
      <c r="G145" s="8">
        <v>44249</v>
      </c>
      <c r="H145" s="38">
        <v>365</v>
      </c>
      <c r="I1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IF(G503="01/01/1900",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BOS[[#This Row],[TREINADO EM]]+BOS[[#This Row],[VALIDADE]]</f>
        <v>44614</v>
      </c>
      <c r="K145">
        <v>1</v>
      </c>
      <c r="L145" t="s">
        <v>5</v>
      </c>
      <c r="M145" t="str">
        <f>VLOOKUP(BOS[[#This Row],[NOME]],'CADASTRO'!A:K,6,0)</f>
        <v>DESLIGADO</v>
      </c>
    </row>
    <row r="146" spans="1:14">
      <c r="A146" t="s">
        <v>516</v>
      </c>
      <c r="B146" t="s">
        <v>517</v>
      </c>
      <c r="C146" t="s">
        <v>381</v>
      </c>
      <c r="D146" t="s">
        <v>591</v>
      </c>
      <c r="E146" t="s">
        <v>231</v>
      </c>
      <c r="F146" t="str">
        <f>VLOOKUP(BOS[[#This Row],[NOME]],'CADASTRO'!A:K,5,0)</f>
        <v>OPERADOR INDUSTRIAL I</v>
      </c>
      <c r="G146" s="8">
        <v>44651</v>
      </c>
      <c r="H146" s="38">
        <v>365</v>
      </c>
      <c r="I1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IF(G504="01/01/1900",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BOS[[#This Row],[TREINADO EM]]+BOS[[#This Row],[VALIDADE]]</f>
        <v>45016</v>
      </c>
      <c r="K146">
        <v>1</v>
      </c>
      <c r="L146" t="s">
        <v>5</v>
      </c>
      <c r="M146" t="str">
        <f>VLOOKUP(BOS[[#This Row],[NOME]],'CADASTRO'!A:K,6,0)</f>
        <v>DESLIGADO</v>
      </c>
    </row>
    <row r="147" spans="1:14">
      <c r="A147" t="s">
        <v>516</v>
      </c>
      <c r="B147" t="s">
        <v>517</v>
      </c>
      <c r="C147" t="s">
        <v>381</v>
      </c>
      <c r="D147" t="s">
        <v>591</v>
      </c>
      <c r="E147" t="s">
        <v>231</v>
      </c>
      <c r="F147" t="str">
        <f>VLOOKUP(BOS[[#This Row],[NOME]],'CADASTRO'!A:K,5,0)</f>
        <v>OPERADOR INDUSTRIAL I</v>
      </c>
      <c r="G147" s="8">
        <v>44972</v>
      </c>
      <c r="H147" s="38">
        <v>365</v>
      </c>
      <c r="I1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IF(G505="01/01/1900",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BOS[[#This Row],[TREINADO EM]]+BOS[[#This Row],[VALIDADE]]</f>
        <v>45337</v>
      </c>
      <c r="K147">
        <v>1</v>
      </c>
      <c r="L147" t="s">
        <v>3</v>
      </c>
      <c r="M147" t="str">
        <f>VLOOKUP(BOS[[#This Row],[NOME]],'CADASTRO'!A:K,6,0)</f>
        <v>DESLIGADO</v>
      </c>
    </row>
    <row r="148" spans="1:14">
      <c r="A148" t="s">
        <v>516</v>
      </c>
      <c r="B148" t="s">
        <v>517</v>
      </c>
      <c r="C148" t="s">
        <v>381</v>
      </c>
      <c r="D148" t="s">
        <v>591</v>
      </c>
      <c r="E148" t="s">
        <v>359</v>
      </c>
      <c r="F148" t="str">
        <f>VLOOKUP(BOS[[#This Row],[NOME]],'CADASTRO'!A:K,5,0)</f>
        <v>CLASSIFICADOR TECNICO CAFE JR</v>
      </c>
      <c r="G148" s="8">
        <v>45091</v>
      </c>
      <c r="H148" s="38">
        <v>365</v>
      </c>
      <c r="I1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IF(G506="01/01/1900",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BOS[[#This Row],[TREINADO EM]]+BOS[[#This Row],[VALIDADE]]</f>
        <v>45456</v>
      </c>
      <c r="K148">
        <v>1</v>
      </c>
      <c r="L148" t="s">
        <v>5</v>
      </c>
      <c r="M148" t="str">
        <f>VLOOKUP(BOS[[#This Row],[NOME]],'CADASTRO'!A:K,6,0)</f>
        <v>ATIVO</v>
      </c>
    </row>
    <row r="149" spans="1:14">
      <c r="A149" t="s">
        <v>516</v>
      </c>
      <c r="B149" t="s">
        <v>517</v>
      </c>
      <c r="C149" t="s">
        <v>381</v>
      </c>
      <c r="D149" t="s">
        <v>591</v>
      </c>
      <c r="E149" t="s">
        <v>359</v>
      </c>
      <c r="F149" t="str">
        <f>VLOOKUP(BOS[[#This Row],[NOME]],'CADASTRO'!A:K,5,0)</f>
        <v>CLASSIFICADOR TECNICO CAFE JR</v>
      </c>
      <c r="G149" s="8">
        <v>45278</v>
      </c>
      <c r="H149" s="38">
        <v>365</v>
      </c>
      <c r="I1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IF(G507="01/01/1900",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BOS[[#This Row],[TREINADO EM]]+BOS[[#This Row],[VALIDADE]]</f>
        <v>45643</v>
      </c>
      <c r="K149">
        <v>1</v>
      </c>
      <c r="L149" t="s">
        <v>5</v>
      </c>
      <c r="M149" t="str">
        <f>VLOOKUP(BOS[[#This Row],[NOME]],'CADASTRO'!A:K,6,0)</f>
        <v>ATIVO</v>
      </c>
    </row>
    <row r="150" spans="1:14">
      <c r="A150" t="s">
        <v>516</v>
      </c>
      <c r="B150" t="s">
        <v>517</v>
      </c>
      <c r="C150" t="s">
        <v>381</v>
      </c>
      <c r="D150" t="s">
        <v>591</v>
      </c>
      <c r="E150" t="s">
        <v>359</v>
      </c>
      <c r="F150" t="str">
        <f>VLOOKUP(BOS[[#This Row],[NOME]],'CADASTRO'!A:K,5,0)</f>
        <v>CLASSIFICADOR TECNICO CAFE JR</v>
      </c>
      <c r="G150" s="8">
        <v>45645</v>
      </c>
      <c r="H150" s="38">
        <v>365</v>
      </c>
      <c r="I1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IF(G508="01/01/1900",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BOS[[#This Row],[TREINADO EM]]+BOS[[#This Row],[VALIDADE]]</f>
        <v>46010</v>
      </c>
      <c r="K150">
        <v>1</v>
      </c>
      <c r="L150" t="s">
        <v>5</v>
      </c>
      <c r="M150" t="str">
        <f>VLOOKUP(BOS[[#This Row],[NOME]],'CADASTRO'!A:K,6,0)</f>
        <v>ATIVO</v>
      </c>
    </row>
    <row r="151" spans="1:14">
      <c r="A151" t="s">
        <v>516</v>
      </c>
      <c r="B151" t="s">
        <v>517</v>
      </c>
      <c r="C151" t="s">
        <v>381</v>
      </c>
      <c r="D151" t="s">
        <v>591</v>
      </c>
      <c r="E151" t="s">
        <v>359</v>
      </c>
      <c r="F151" t="str">
        <f>VLOOKUP(BOS[[#This Row],[NOME]],'CADASTRO'!A:K,5,0)</f>
        <v>CLASSIFICADOR TECNICO CAFE JR</v>
      </c>
      <c r="G151" s="8">
        <v>46006</v>
      </c>
      <c r="H151" s="38">
        <v>365</v>
      </c>
      <c r="I1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IF(G509="01/01/1900", "SEM REGISTRO",
                        IF((G151+H151)&gt;TODAY(), "NO PRAZO", "VENCIDO"
                        )
                    )
                )
            )
        )
    ),"N.A.")</f>
        <v>NO PRAZO</v>
      </c>
      <c r="J151" s="14">
        <f>BOS[[#This Row],[TREINADO EM]]+BOS[[#This Row],[VALIDADE]]</f>
        <v>46371</v>
      </c>
      <c r="K151">
        <v>1</v>
      </c>
      <c r="L151" t="s">
        <v>3</v>
      </c>
      <c r="M151" t="str">
        <f>VLOOKUP(BOS[[#This Row],[NOME]],'CADASTRO'!A:K,6,0)</f>
        <v>ATIVO</v>
      </c>
      <c r="N151" s="63" t="s">
        <v>599</v>
      </c>
    </row>
    <row r="152" spans="1:14">
      <c r="A152" t="s">
        <v>516</v>
      </c>
      <c r="B152" t="s">
        <v>517</v>
      </c>
      <c r="C152" t="s">
        <v>381</v>
      </c>
      <c r="D152" t="s">
        <v>591</v>
      </c>
      <c r="E152" t="s">
        <v>456</v>
      </c>
      <c r="F152" t="str">
        <f>VLOOKUP(BOS[[#This Row],[NOME]],'CADASTRO'!A:K,5,0)</f>
        <v>OPERADOR INDUSTRIAL I</v>
      </c>
      <c r="G152" s="8">
        <v>46217</v>
      </c>
      <c r="H152" s="38">
        <v>365</v>
      </c>
      <c r="I1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IF(G510="01/01/1900", "SEM REGISTRO",
                        IF((G152+H152)&gt;TODAY(), "NO PRAZO", "VENCIDO"
                        )
                    )
                )
            )
        )
    ),"N.A.")</f>
        <v>NO PRAZO</v>
      </c>
      <c r="J152" s="14">
        <f>BOS[[#This Row],[TREINADO EM]]+BOS[[#This Row],[VALIDADE]]</f>
        <v>46582</v>
      </c>
      <c r="K152">
        <v>1</v>
      </c>
      <c r="L152" t="s">
        <v>3</v>
      </c>
      <c r="M152" t="str">
        <f>VLOOKUP(BOS[[#This Row],[NOME]],'CADASTRO'!A:K,6,0)</f>
        <v>ATIVO</v>
      </c>
      <c r="N152" s="63" t="s">
        <v>600</v>
      </c>
    </row>
    <row r="153" spans="1:14">
      <c r="A153" t="s">
        <v>516</v>
      </c>
      <c r="B153" t="s">
        <v>517</v>
      </c>
      <c r="C153" t="s">
        <v>381</v>
      </c>
      <c r="D153" t="s">
        <v>591</v>
      </c>
      <c r="E153" t="s">
        <v>360</v>
      </c>
      <c r="F153" t="str">
        <f>VLOOKUP(BOS[[#This Row],[NOME]],'CADASTRO'!A:K,5,0)</f>
        <v>OPERADOR LOGISTICO II</v>
      </c>
      <c r="G153" s="8">
        <v>44249</v>
      </c>
      <c r="H153" s="38">
        <v>365</v>
      </c>
      <c r="I1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IF(G511="01/01/1900",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BOS[[#This Row],[TREINADO EM]]+BOS[[#This Row],[VALIDADE]]</f>
        <v>44614</v>
      </c>
      <c r="K153">
        <v>1</v>
      </c>
      <c r="L153" t="s">
        <v>5</v>
      </c>
      <c r="M153" t="str">
        <f>VLOOKUP(BOS[[#This Row],[NOME]],'CADASTRO'!A:K,6,0)</f>
        <v>ATIVO</v>
      </c>
    </row>
    <row r="154" spans="1:14">
      <c r="A154" t="s">
        <v>516</v>
      </c>
      <c r="B154" t="s">
        <v>517</v>
      </c>
      <c r="C154" t="s">
        <v>381</v>
      </c>
      <c r="D154" t="s">
        <v>591</v>
      </c>
      <c r="E154" t="s">
        <v>360</v>
      </c>
      <c r="F154" t="str">
        <f>VLOOKUP(BOS[[#This Row],[NOME]],'CADASTRO'!A:K,5,0)</f>
        <v>OPERADOR LOGISTICO II</v>
      </c>
      <c r="G154" s="8">
        <v>44651</v>
      </c>
      <c r="H154" s="38">
        <v>365</v>
      </c>
      <c r="I1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IF(G512="01/01/1900",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BOS[[#This Row],[TREINADO EM]]+BOS[[#This Row],[VALIDADE]]</f>
        <v>45016</v>
      </c>
      <c r="K154">
        <v>1</v>
      </c>
      <c r="L154" t="s">
        <v>5</v>
      </c>
      <c r="M154" t="str">
        <f>VLOOKUP(BOS[[#This Row],[NOME]],'CADASTRO'!A:K,6,0)</f>
        <v>ATIVO</v>
      </c>
    </row>
    <row r="155" spans="1:14">
      <c r="A155" t="s">
        <v>516</v>
      </c>
      <c r="B155" t="s">
        <v>517</v>
      </c>
      <c r="C155" t="s">
        <v>381</v>
      </c>
      <c r="D155" t="s">
        <v>591</v>
      </c>
      <c r="E155" t="s">
        <v>360</v>
      </c>
      <c r="F155" t="str">
        <f>VLOOKUP(BOS[[#This Row],[NOME]],'CADASTRO'!A:K,5,0)</f>
        <v>OPERADOR LOGISTICO II</v>
      </c>
      <c r="G155" s="8">
        <v>45278</v>
      </c>
      <c r="H155" s="38">
        <v>365</v>
      </c>
      <c r="I1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IF(G513="01/01/1900",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BOS[[#This Row],[TREINADO EM]]+BOS[[#This Row],[VALIDADE]]</f>
        <v>45643</v>
      </c>
      <c r="K155">
        <v>1</v>
      </c>
      <c r="L155" t="s">
        <v>5</v>
      </c>
      <c r="M155" t="str">
        <f>VLOOKUP(BOS[[#This Row],[NOME]],'CADASTRO'!A:K,6,0)</f>
        <v>ATIVO</v>
      </c>
    </row>
    <row r="156" spans="1:14">
      <c r="A156" t="s">
        <v>516</v>
      </c>
      <c r="B156" t="s">
        <v>517</v>
      </c>
      <c r="C156" t="s">
        <v>76</v>
      </c>
      <c r="D156" t="s">
        <v>591</v>
      </c>
      <c r="E156" t="s">
        <v>360</v>
      </c>
      <c r="F156" t="str">
        <f>VLOOKUP(BOS[[#This Row],[NOME]],'CADASTRO'!A:K,5,0)</f>
        <v>OPERADOR LOGISTICO II</v>
      </c>
      <c r="G156" s="8">
        <v>45645</v>
      </c>
      <c r="H156" s="38">
        <v>365</v>
      </c>
      <c r="I1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IF(G514="01/01/1900",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BOS[[#This Row],[TREINADO EM]]+BOS[[#This Row],[VALIDADE]]</f>
        <v>46010</v>
      </c>
      <c r="K156">
        <v>1</v>
      </c>
      <c r="L156" t="s">
        <v>5</v>
      </c>
      <c r="M156" t="str">
        <f>VLOOKUP(BOS[[#This Row],[NOME]],'CADASTRO'!A:K,6,0)</f>
        <v>ATIVO</v>
      </c>
    </row>
    <row r="157" spans="1:14">
      <c r="A157" t="s">
        <v>516</v>
      </c>
      <c r="B157" t="s">
        <v>517</v>
      </c>
      <c r="C157" t="s">
        <v>381</v>
      </c>
      <c r="D157" t="s">
        <v>591</v>
      </c>
      <c r="E157" t="s">
        <v>360</v>
      </c>
      <c r="F157" t="str">
        <f>VLOOKUP(BOS[[#This Row],[NOME]],'CADASTRO'!A:K,5,0)</f>
        <v>OPERADOR LOGISTICO II</v>
      </c>
      <c r="G157" s="8">
        <v>46008</v>
      </c>
      <c r="H157" s="38">
        <v>365</v>
      </c>
      <c r="I1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IF(G515="01/01/1900", "SEM REGISTRO",
                        IF((G157+H157)&gt;TODAY(), "NO PRAZO", "VENCIDO"
                        )
                    )
                )
            )
        )
    ),"N.A.")</f>
        <v>NO PRAZO</v>
      </c>
      <c r="J157" s="14">
        <f>BOS[[#This Row],[TREINADO EM]]+BOS[[#This Row],[VALIDADE]]</f>
        <v>46373</v>
      </c>
      <c r="K157">
        <v>1</v>
      </c>
      <c r="L157" t="s">
        <v>3</v>
      </c>
      <c r="M157" t="str">
        <f>VLOOKUP(BOS[[#This Row],[NOME]],'CADASTRO'!A:K,6,0)</f>
        <v>ATIVO</v>
      </c>
    </row>
    <row r="158" spans="1:14">
      <c r="A158" t="s">
        <v>516</v>
      </c>
      <c r="B158" t="s">
        <v>517</v>
      </c>
      <c r="C158" t="s">
        <v>381</v>
      </c>
      <c r="D158" t="s">
        <v>591</v>
      </c>
      <c r="E158" t="s">
        <v>232</v>
      </c>
      <c r="F158" t="str">
        <f>VLOOKUP(BOS[[#This Row],[NOME]],'CADASTRO'!A:K,5,0)</f>
        <v>AUXILIAR INDUSTRIAL</v>
      </c>
      <c r="G158" s="8">
        <v>45903</v>
      </c>
      <c r="H158" s="38">
        <v>365</v>
      </c>
      <c r="I1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IF(G516="01/01/1900",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BOS[[#This Row],[TREINADO EM]]+BOS[[#This Row],[VALIDADE]]</f>
        <v>46268</v>
      </c>
      <c r="K158">
        <v>1</v>
      </c>
      <c r="L158" t="s">
        <v>3</v>
      </c>
      <c r="M158" t="str">
        <f>VLOOKUP(BOS[[#This Row],[NOME]],'CADASTRO'!A:K,6,0)</f>
        <v>DESLIGADO</v>
      </c>
    </row>
    <row r="159" spans="1:14">
      <c r="A159" t="s">
        <v>516</v>
      </c>
      <c r="B159" t="s">
        <v>517</v>
      </c>
      <c r="C159" t="s">
        <v>381</v>
      </c>
      <c r="D159" t="s">
        <v>591</v>
      </c>
      <c r="E159" t="s">
        <v>233</v>
      </c>
      <c r="F159" t="str">
        <f>VLOOKUP(BOS[[#This Row],[NOME]],'CADASTRO'!A:K,5,0)</f>
        <v>OPERADOR INDUSTRIAL II</v>
      </c>
      <c r="G159" s="8">
        <v>44929</v>
      </c>
      <c r="H159" s="38">
        <v>365</v>
      </c>
      <c r="I1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IF(G517="01/01/1900",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BOS[[#This Row],[TREINADO EM]]+BOS[[#This Row],[VALIDADE]]</f>
        <v>45294</v>
      </c>
      <c r="K159">
        <v>1</v>
      </c>
      <c r="L159" t="s">
        <v>5</v>
      </c>
      <c r="M159" t="str">
        <f>VLOOKUP(BOS[[#This Row],[NOME]],'CADASTRO'!A:K,6,0)</f>
        <v>DESLIGADO</v>
      </c>
    </row>
    <row r="160" spans="1:14">
      <c r="A160" t="s">
        <v>516</v>
      </c>
      <c r="B160" t="s">
        <v>517</v>
      </c>
      <c r="C160" t="s">
        <v>381</v>
      </c>
      <c r="D160" t="s">
        <v>591</v>
      </c>
      <c r="E160" t="s">
        <v>233</v>
      </c>
      <c r="F160" t="str">
        <f>VLOOKUP(BOS[[#This Row],[NOME]],'CADASTRO'!A:K,5,0)</f>
        <v>OPERADOR INDUSTRIAL II</v>
      </c>
      <c r="G160" s="8">
        <v>45343</v>
      </c>
      <c r="H160" s="38">
        <v>365</v>
      </c>
      <c r="I1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IF(G518="01/01/1900",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BOS[[#This Row],[TREINADO EM]]+BOS[[#This Row],[VALIDADE]]</f>
        <v>45708</v>
      </c>
      <c r="K160">
        <v>1</v>
      </c>
      <c r="L160" t="s">
        <v>3</v>
      </c>
      <c r="M160" t="str">
        <f>VLOOKUP(BOS[[#This Row],[NOME]],'CADASTRO'!A:K,6,0)</f>
        <v>DESLIGADO</v>
      </c>
    </row>
    <row r="161" spans="1:14">
      <c r="A161" t="s">
        <v>516</v>
      </c>
      <c r="B161" t="s">
        <v>517</v>
      </c>
      <c r="C161" t="s">
        <v>381</v>
      </c>
      <c r="D161" t="s">
        <v>591</v>
      </c>
      <c r="E161" t="s">
        <v>234</v>
      </c>
      <c r="F161" t="str">
        <f>VLOOKUP(BOS[[#This Row],[NOME]],'CADASTRO'!A:K,5,0)</f>
        <v>ANALISTA CONTROLE QUALIDADE JR</v>
      </c>
      <c r="G161" s="8">
        <v>45278</v>
      </c>
      <c r="H161" s="38">
        <v>365</v>
      </c>
      <c r="I1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IF(G519="01/01/1900",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BOS[[#This Row],[TREINADO EM]]+BOS[[#This Row],[VALIDADE]]</f>
        <v>45643</v>
      </c>
      <c r="K161">
        <v>1</v>
      </c>
      <c r="L161" t="s">
        <v>3</v>
      </c>
      <c r="M161" t="str">
        <f>VLOOKUP(BOS[[#This Row],[NOME]],'CADASTRO'!A:K,6,0)</f>
        <v>DESLIGADO</v>
      </c>
    </row>
    <row r="162" spans="1:14">
      <c r="A162" t="s">
        <v>516</v>
      </c>
      <c r="B162" t="s">
        <v>517</v>
      </c>
      <c r="C162" t="s">
        <v>76</v>
      </c>
      <c r="D162" t="s">
        <v>591</v>
      </c>
      <c r="E162" t="s">
        <v>235</v>
      </c>
      <c r="F162" t="str">
        <f>VLOOKUP(BOS[[#This Row],[NOME]],'CADASTRO'!A:K,5,0)</f>
        <v>AUXILIAR INDUSTRIAL</v>
      </c>
      <c r="G162" s="8">
        <v>45645</v>
      </c>
      <c r="H162" s="38">
        <v>365</v>
      </c>
      <c r="I1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IF(G520="01/01/1900",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BOS[[#This Row],[TREINADO EM]]+BOS[[#This Row],[VALIDADE]]</f>
        <v>46010</v>
      </c>
      <c r="K162">
        <v>1</v>
      </c>
      <c r="L162" t="s">
        <v>3</v>
      </c>
      <c r="M162" t="str">
        <f>VLOOKUP(BOS[[#This Row],[NOME]],'CADASTRO'!A:K,6,0)</f>
        <v>DESLIGADO</v>
      </c>
    </row>
    <row r="163" spans="1:14">
      <c r="A163" t="s">
        <v>516</v>
      </c>
      <c r="B163" t="s">
        <v>517</v>
      </c>
      <c r="C163" t="s">
        <v>381</v>
      </c>
      <c r="D163" t="s">
        <v>591</v>
      </c>
      <c r="E163" t="s">
        <v>483</v>
      </c>
      <c r="F163" t="str">
        <f>VLOOKUP(BOS[[#This Row],[NOME]],'CADASTRO'!A:K,5,0)</f>
        <v>LIDER OPERACOES</v>
      </c>
      <c r="G163" s="8">
        <v>44972</v>
      </c>
      <c r="H163" s="38">
        <v>365</v>
      </c>
      <c r="I1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IF(G521="01/01/1900",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BOS[[#This Row],[TREINADO EM]]+BOS[[#This Row],[VALIDADE]]</f>
        <v>45337</v>
      </c>
      <c r="K163">
        <v>1</v>
      </c>
      <c r="L163" t="s">
        <v>5</v>
      </c>
      <c r="M163" t="str">
        <f>VLOOKUP(BOS[[#This Row],[NOME]],'CADASTRO'!A:K,6,0)</f>
        <v>TRANSFERIDO</v>
      </c>
    </row>
    <row r="164" spans="1:14">
      <c r="A164" t="s">
        <v>516</v>
      </c>
      <c r="B164" t="s">
        <v>517</v>
      </c>
      <c r="C164" t="s">
        <v>381</v>
      </c>
      <c r="D164" t="s">
        <v>591</v>
      </c>
      <c r="E164" t="s">
        <v>483</v>
      </c>
      <c r="F164" t="str">
        <f>VLOOKUP(BOS[[#This Row],[NOME]],'CADASTRO'!A:K,5,0)</f>
        <v>LIDER OPERACOES</v>
      </c>
      <c r="G164" s="8">
        <v>45278</v>
      </c>
      <c r="H164" s="38">
        <v>365</v>
      </c>
      <c r="I1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IF(G522="01/01/1900",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BOS[[#This Row],[TREINADO EM]]+BOS[[#This Row],[VALIDADE]]</f>
        <v>45643</v>
      </c>
      <c r="K164">
        <v>1</v>
      </c>
      <c r="L164" t="s">
        <v>3</v>
      </c>
      <c r="M164" t="str">
        <f>VLOOKUP(BOS[[#This Row],[NOME]],'CADASTRO'!A:K,6,0)</f>
        <v>TRANSFERIDO</v>
      </c>
    </row>
    <row r="165" spans="1:14">
      <c r="A165" t="s">
        <v>516</v>
      </c>
      <c r="B165" t="s">
        <v>517</v>
      </c>
      <c r="C165" t="s">
        <v>381</v>
      </c>
      <c r="D165" t="s">
        <v>591</v>
      </c>
      <c r="E165" t="s">
        <v>457</v>
      </c>
      <c r="F165" t="str">
        <f>VLOOKUP(BOS[[#This Row],[NOME]],'CADASTRO'!A:K,5,0)</f>
        <v>AUXILIAR DE CARGA E DESCARGA</v>
      </c>
      <c r="G165" s="8">
        <v>46189</v>
      </c>
      <c r="H165" s="38">
        <v>365</v>
      </c>
      <c r="I1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IF(G523="01/01/1900", "SEM REGISTRO",
                        IF((G165+H165)&gt;TODAY(), "NO PRAZO", "VENCIDO"
                        )
                    )
                )
            )
        )
    ),"N.A.")</f>
        <v>NO PRAZO</v>
      </c>
      <c r="J165" s="14">
        <f>BOS[[#This Row],[TREINADO EM]]+BOS[[#This Row],[VALIDADE]]</f>
        <v>46554</v>
      </c>
      <c r="K165">
        <v>1</v>
      </c>
      <c r="L165" t="s">
        <v>3</v>
      </c>
      <c r="M165" t="str">
        <f>VLOOKUP(BOS[[#This Row],[NOME]],'CADASTRO'!A:K,6,0)</f>
        <v>ATIVO</v>
      </c>
      <c r="N165" s="63" t="s">
        <v>596</v>
      </c>
    </row>
    <row r="166" spans="1:14">
      <c r="A166" t="s">
        <v>516</v>
      </c>
      <c r="B166" t="s">
        <v>517</v>
      </c>
      <c r="C166" t="s">
        <v>381</v>
      </c>
      <c r="D166" t="s">
        <v>591</v>
      </c>
      <c r="E166" t="s">
        <v>361</v>
      </c>
      <c r="F166" t="str">
        <f>VLOOKUP(BOS[[#This Row],[NOME]],'CADASTRO'!A:K,5,0)</f>
        <v>TECNICO MECANICO II</v>
      </c>
      <c r="G166" s="8">
        <v>43374</v>
      </c>
      <c r="H166" s="38">
        <v>365</v>
      </c>
      <c r="I1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IF(G524="01/01/1900",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BOS[[#This Row],[TREINADO EM]]+BOS[[#This Row],[VALIDADE]]</f>
        <v>43739</v>
      </c>
      <c r="K166">
        <v>1</v>
      </c>
      <c r="L166" t="s">
        <v>5</v>
      </c>
      <c r="M166" t="str">
        <f>VLOOKUP(BOS[[#This Row],[NOME]],'CADASTRO'!A:K,6,0)</f>
        <v>ATIVO</v>
      </c>
    </row>
    <row r="167" spans="1:14">
      <c r="A167" t="s">
        <v>516</v>
      </c>
      <c r="B167" t="s">
        <v>517</v>
      </c>
      <c r="C167" t="s">
        <v>381</v>
      </c>
      <c r="D167" t="s">
        <v>591</v>
      </c>
      <c r="E167" t="s">
        <v>361</v>
      </c>
      <c r="F167" t="str">
        <f>VLOOKUP(BOS[[#This Row],[NOME]],'CADASTRO'!A:K,5,0)</f>
        <v>TECNICO MECANICO II</v>
      </c>
      <c r="G167" s="8">
        <v>45063</v>
      </c>
      <c r="H167" s="38">
        <v>365</v>
      </c>
      <c r="I1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IF(G525="01/01/1900",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BOS[[#This Row],[TREINADO EM]]+BOS[[#This Row],[VALIDADE]]</f>
        <v>45428</v>
      </c>
      <c r="K167">
        <v>1</v>
      </c>
      <c r="L167" t="s">
        <v>5</v>
      </c>
      <c r="M167" t="str">
        <f>VLOOKUP(BOS[[#This Row],[NOME]],'CADASTRO'!A:K,6,0)</f>
        <v>ATIVO</v>
      </c>
    </row>
    <row r="168" spans="1:14">
      <c r="A168" t="s">
        <v>516</v>
      </c>
      <c r="B168" t="s">
        <v>517</v>
      </c>
      <c r="C168" t="s">
        <v>381</v>
      </c>
      <c r="D168" t="s">
        <v>591</v>
      </c>
      <c r="E168" t="s">
        <v>361</v>
      </c>
      <c r="F168" t="str">
        <f>VLOOKUP(BOS[[#This Row],[NOME]],'CADASTRO'!A:K,5,0)</f>
        <v>TECNICO MECANICO II</v>
      </c>
      <c r="G168" s="8">
        <v>45278</v>
      </c>
      <c r="H168" s="38">
        <v>365</v>
      </c>
      <c r="I1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IF(G526="01/01/1900",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BOS[[#This Row],[TREINADO EM]]+BOS[[#This Row],[VALIDADE]]</f>
        <v>45643</v>
      </c>
      <c r="K168">
        <v>1</v>
      </c>
      <c r="L168" t="s">
        <v>5</v>
      </c>
      <c r="M168" t="str">
        <f>VLOOKUP(BOS[[#This Row],[NOME]],'CADASTRO'!A:K,6,0)</f>
        <v>ATIVO</v>
      </c>
    </row>
    <row r="169" spans="1:14">
      <c r="A169" t="s">
        <v>516</v>
      </c>
      <c r="B169" t="s">
        <v>517</v>
      </c>
      <c r="C169" t="s">
        <v>102</v>
      </c>
      <c r="D169" t="s">
        <v>591</v>
      </c>
      <c r="E169" t="s">
        <v>361</v>
      </c>
      <c r="F169" t="str">
        <f>VLOOKUP(BOS[[#This Row],[NOME]],'CADASTRO'!A:K,5,0)</f>
        <v>TECNICO MECANICO II</v>
      </c>
      <c r="G169" s="8">
        <v>45371</v>
      </c>
      <c r="H169" s="38">
        <v>365</v>
      </c>
      <c r="I1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IF(G527="01/01/1900",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BOS[[#This Row],[TREINADO EM]]+BOS[[#This Row],[VALIDADE]]</f>
        <v>45736</v>
      </c>
      <c r="K169">
        <v>1</v>
      </c>
      <c r="L169" t="s">
        <v>5</v>
      </c>
      <c r="M169" t="str">
        <f>VLOOKUP(BOS[[#This Row],[NOME]],'CADASTRO'!A:K,6,0)</f>
        <v>ATIVO</v>
      </c>
    </row>
    <row r="170" spans="1:14">
      <c r="A170" t="s">
        <v>516</v>
      </c>
      <c r="B170" t="s">
        <v>517</v>
      </c>
      <c r="C170" t="s">
        <v>381</v>
      </c>
      <c r="D170" t="s">
        <v>591</v>
      </c>
      <c r="E170" t="s">
        <v>361</v>
      </c>
      <c r="F170" t="str">
        <f>VLOOKUP(BOS[[#This Row],[NOME]],'CADASTRO'!A:K,5,0)</f>
        <v>TECNICO MECANICO II</v>
      </c>
      <c r="G170" s="8">
        <v>45645</v>
      </c>
      <c r="H170" s="38">
        <v>365</v>
      </c>
      <c r="I1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IF(G528="01/01/1900", "SEM REGISTRO",
                        IF((G170+H170)&gt;TODAY(), "NO PRAZO", "VENCIDO"
                        )
                    )
                )
            )
        )
    ),"N.A.")</f>
        <v>VENCIDO</v>
      </c>
      <c r="J170" s="14">
        <f>BOS[[#This Row],[TREINADO EM]]+BOS[[#This Row],[VALIDADE]]</f>
        <v>46010</v>
      </c>
      <c r="K170">
        <v>1</v>
      </c>
      <c r="L170" t="s">
        <v>3</v>
      </c>
      <c r="M170" t="str">
        <f>VLOOKUP(BOS[[#This Row],[NOME]],'CADASTRO'!A:K,6,0)</f>
        <v>ATIVO</v>
      </c>
    </row>
    <row r="171" spans="1:14">
      <c r="A171" t="s">
        <v>516</v>
      </c>
      <c r="B171" t="s">
        <v>517</v>
      </c>
      <c r="C171" t="s">
        <v>381</v>
      </c>
      <c r="D171" t="s">
        <v>591</v>
      </c>
      <c r="E171" t="s">
        <v>236</v>
      </c>
      <c r="F171" t="str">
        <f>VLOOKUP(BOS[[#This Row],[NOME]],'CADASTRO'!A:K,5,0)</f>
        <v>OPERADOR LOGISTICO I</v>
      </c>
      <c r="G171" s="8">
        <v>43496</v>
      </c>
      <c r="H171" s="38">
        <v>365</v>
      </c>
      <c r="I1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IF(G529="01/01/1900",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BOS[[#This Row],[TREINADO EM]]+BOS[[#This Row],[VALIDADE]]</f>
        <v>43861</v>
      </c>
      <c r="K171">
        <v>1</v>
      </c>
      <c r="L171" t="s">
        <v>1</v>
      </c>
      <c r="M171" t="str">
        <f>VLOOKUP(BOS[[#This Row],[NOME]],'CADASTRO'!A:K,6,0)</f>
        <v>DESLIGADO</v>
      </c>
    </row>
    <row r="172" spans="1:14">
      <c r="A172" t="s">
        <v>516</v>
      </c>
      <c r="B172" t="s">
        <v>517</v>
      </c>
      <c r="C172" t="s">
        <v>381</v>
      </c>
      <c r="D172" t="s">
        <v>591</v>
      </c>
      <c r="E172" s="10" t="s">
        <v>490</v>
      </c>
      <c r="F172" t="str">
        <f>VLOOKUP(BOS[[#This Row],[NOME]],'CADASTRO'!A:K,5,0)</f>
        <v>ESTAGIARIO</v>
      </c>
      <c r="G172" s="8">
        <v>46273</v>
      </c>
      <c r="H172" s="38">
        <v>365</v>
      </c>
      <c r="I1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IF(G530="01/01/1900",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BOS[[#This Row],[TREINADO EM]]+BOS[[#This Row],[VALIDADE]]</f>
        <v>46638</v>
      </c>
      <c r="K172">
        <v>1</v>
      </c>
      <c r="L172" t="s">
        <v>3</v>
      </c>
      <c r="M172" t="str">
        <f>VLOOKUP(BOS[[#This Row],[NOME]],'CADASTRO'!A:K,6,0)</f>
        <v>ATIVO</v>
      </c>
      <c r="N172" s="63" t="s">
        <v>601</v>
      </c>
    </row>
    <row r="173" spans="1:14">
      <c r="A173" t="s">
        <v>516</v>
      </c>
      <c r="B173" t="s">
        <v>517</v>
      </c>
      <c r="C173" t="s">
        <v>381</v>
      </c>
      <c r="D173" t="s">
        <v>591</v>
      </c>
      <c r="E173" t="s">
        <v>362</v>
      </c>
      <c r="F173" t="str">
        <f>VLOOKUP(BOS[[#This Row],[NOME]],'CADASTRO'!A:K,5,0)</f>
        <v>OPERADOR INDUSTRIAL III</v>
      </c>
      <c r="G173" s="8">
        <v>44249</v>
      </c>
      <c r="H173" s="38">
        <v>365</v>
      </c>
      <c r="I1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IF(G531="01/01/1900",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BOS[[#This Row],[TREINADO EM]]+BOS[[#This Row],[VALIDADE]]</f>
        <v>44614</v>
      </c>
      <c r="K173">
        <v>1</v>
      </c>
      <c r="L173" t="s">
        <v>5</v>
      </c>
      <c r="M173" t="str">
        <f>VLOOKUP(BOS[[#This Row],[NOME]],'CADASTRO'!A:K,6,0)</f>
        <v>ATIVO</v>
      </c>
    </row>
    <row r="174" spans="1:14">
      <c r="A174" t="s">
        <v>516</v>
      </c>
      <c r="B174" t="s">
        <v>517</v>
      </c>
      <c r="C174" t="s">
        <v>381</v>
      </c>
      <c r="D174" t="s">
        <v>591</v>
      </c>
      <c r="E174" t="s">
        <v>362</v>
      </c>
      <c r="F174" t="str">
        <f>VLOOKUP(BOS[[#This Row],[NOME]],'CADASTRO'!A:K,5,0)</f>
        <v>OPERADOR INDUSTRIAL III</v>
      </c>
      <c r="G174" s="8">
        <v>44929</v>
      </c>
      <c r="H174" s="38">
        <v>365</v>
      </c>
      <c r="I1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IF(G532="01/01/1900",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BOS[[#This Row],[TREINADO EM]]+BOS[[#This Row],[VALIDADE]]</f>
        <v>45294</v>
      </c>
      <c r="K174">
        <v>1</v>
      </c>
      <c r="L174" t="s">
        <v>5</v>
      </c>
      <c r="M174" t="str">
        <f>VLOOKUP(BOS[[#This Row],[NOME]],'CADASTRO'!A:K,6,0)</f>
        <v>ATIVO</v>
      </c>
    </row>
    <row r="175" spans="1:14">
      <c r="A175" t="s">
        <v>516</v>
      </c>
      <c r="B175" t="s">
        <v>517</v>
      </c>
      <c r="C175" t="s">
        <v>266</v>
      </c>
      <c r="D175" t="s">
        <v>591</v>
      </c>
      <c r="E175" t="s">
        <v>362</v>
      </c>
      <c r="F175" t="str">
        <f>VLOOKUP(BOS[[#This Row],[NOME]],'CADASTRO'!A:K,5,0)</f>
        <v>OPERADOR INDUSTRIAL III</v>
      </c>
      <c r="G175" s="8">
        <v>45301</v>
      </c>
      <c r="H175" s="38">
        <v>365</v>
      </c>
      <c r="I1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IF(G533="01/01/1900",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BOS[[#This Row],[TREINADO EM]]+BOS[[#This Row],[VALIDADE]]</f>
        <v>45666</v>
      </c>
      <c r="K175">
        <v>1</v>
      </c>
      <c r="L175" t="s">
        <v>5</v>
      </c>
      <c r="M175" t="str">
        <f>VLOOKUP(BOS[[#This Row],[NOME]],'CADASTRO'!A:K,6,0)</f>
        <v>ATIVO</v>
      </c>
    </row>
    <row r="176" spans="1:14">
      <c r="A176" t="s">
        <v>516</v>
      </c>
      <c r="B176" t="s">
        <v>517</v>
      </c>
      <c r="C176" t="s">
        <v>381</v>
      </c>
      <c r="D176" t="s">
        <v>591</v>
      </c>
      <c r="E176" t="s">
        <v>362</v>
      </c>
      <c r="F176" t="str">
        <f>VLOOKUP(BOS[[#This Row],[NOME]],'CADASTRO'!A:K,5,0)</f>
        <v>OPERADOR INDUSTRIAL III</v>
      </c>
      <c r="G176" s="8">
        <v>45645</v>
      </c>
      <c r="H176" s="38">
        <v>365</v>
      </c>
      <c r="I1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IF(G534="01/01/1900",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BOS[[#This Row],[TREINADO EM]]+BOS[[#This Row],[VALIDADE]]</f>
        <v>46010</v>
      </c>
      <c r="K176">
        <v>1</v>
      </c>
      <c r="L176" t="s">
        <v>5</v>
      </c>
      <c r="M176" t="str">
        <f>VLOOKUP(BOS[[#This Row],[NOME]],'CADASTRO'!A:K,6,0)</f>
        <v>ATIVO</v>
      </c>
    </row>
    <row r="177" spans="1:14">
      <c r="A177" t="s">
        <v>516</v>
      </c>
      <c r="B177" t="s">
        <v>517</v>
      </c>
      <c r="C177" t="s">
        <v>381</v>
      </c>
      <c r="D177" t="s">
        <v>591</v>
      </c>
      <c r="E177" t="s">
        <v>362</v>
      </c>
      <c r="F177" t="str">
        <f>VLOOKUP(BOS[[#This Row],[NOME]],'CADASTRO'!A:K,5,0)</f>
        <v>OPERADOR INDUSTRIAL III</v>
      </c>
      <c r="G177" s="8">
        <v>46235</v>
      </c>
      <c r="H177" s="38">
        <v>365</v>
      </c>
      <c r="I1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IF(G535="01/01/1900",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BOS[[#This Row],[TREINADO EM]]+BOS[[#This Row],[VALIDADE]]</f>
        <v>46600</v>
      </c>
      <c r="K177">
        <v>1</v>
      </c>
      <c r="L177" t="s">
        <v>5</v>
      </c>
      <c r="M177" t="str">
        <f>VLOOKUP(BOS[[#This Row],[NOME]],'CADASTRO'!A:K,6,0)</f>
        <v>ATIVO</v>
      </c>
    </row>
    <row r="178" spans="1:14">
      <c r="A178" t="s">
        <v>516</v>
      </c>
      <c r="B178" t="s">
        <v>517</v>
      </c>
      <c r="C178" t="s">
        <v>381</v>
      </c>
      <c r="D178" t="s">
        <v>591</v>
      </c>
      <c r="E178" t="s">
        <v>362</v>
      </c>
      <c r="F178" t="str">
        <f>VLOOKUP(BOS[[#This Row],[NOME]],'CADASTRO'!A:K,5,0)</f>
        <v>OPERADOR INDUSTRIAL III</v>
      </c>
      <c r="G178" s="8">
        <v>46288</v>
      </c>
      <c r="H178" s="38">
        <v>365</v>
      </c>
      <c r="I1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IF(G536="01/01/1900", "SEM REGISTRO",
                        IF((G178+H178)&gt;TODAY(), "NO PRAZO", "VENCIDO"
                        )
                    )
                )
            )
        )
    ),"N.A.")</f>
        <v>NO PRAZO</v>
      </c>
      <c r="J178" s="14">
        <f>BOS[[#This Row],[TREINADO EM]]+BOS[[#This Row],[VALIDADE]]</f>
        <v>46653</v>
      </c>
      <c r="K178">
        <v>1</v>
      </c>
      <c r="L178" t="s">
        <v>3</v>
      </c>
      <c r="M178" t="str">
        <f>VLOOKUP(BOS[[#This Row],[NOME]],'CADASTRO'!A:K,6,0)</f>
        <v>ATIVO</v>
      </c>
      <c r="N178" s="63" t="s">
        <v>593</v>
      </c>
    </row>
    <row r="179" spans="1:14">
      <c r="A179" t="s">
        <v>516</v>
      </c>
      <c r="B179" t="s">
        <v>517</v>
      </c>
      <c r="C179" t="s">
        <v>381</v>
      </c>
      <c r="D179" t="s">
        <v>591</v>
      </c>
      <c r="E179" t="s">
        <v>363</v>
      </c>
      <c r="F179" t="str">
        <f>VLOOKUP(BOS[[#This Row],[NOME]],'CADASTRO'!A:K,5,0)</f>
        <v>OPERADOR INDUSTRIAL III</v>
      </c>
      <c r="G179" s="8">
        <v>44249</v>
      </c>
      <c r="H179" s="38">
        <v>365</v>
      </c>
      <c r="I1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IF(G537="01/01/1900",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BOS[[#This Row],[TREINADO EM]]+BOS[[#This Row],[VALIDADE]]</f>
        <v>44614</v>
      </c>
      <c r="K179">
        <v>1</v>
      </c>
      <c r="L179" t="s">
        <v>5</v>
      </c>
      <c r="M179" t="str">
        <f>VLOOKUP(BOS[[#This Row],[NOME]],'CADASTRO'!A:K,6,0)</f>
        <v>ATIVO</v>
      </c>
    </row>
    <row r="180" spans="1:14">
      <c r="A180" t="s">
        <v>516</v>
      </c>
      <c r="B180" t="s">
        <v>517</v>
      </c>
      <c r="C180" t="s">
        <v>381</v>
      </c>
      <c r="D180" t="s">
        <v>591</v>
      </c>
      <c r="E180" t="s">
        <v>363</v>
      </c>
      <c r="F180" t="str">
        <f>VLOOKUP(BOS[[#This Row],[NOME]],'CADASTRO'!A:K,5,0)</f>
        <v>OPERADOR INDUSTRIAL III</v>
      </c>
      <c r="G180" s="8">
        <v>44929</v>
      </c>
      <c r="H180" s="38">
        <v>365</v>
      </c>
      <c r="I1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IF(G538="01/01/1900",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BOS[[#This Row],[TREINADO EM]]+BOS[[#This Row],[VALIDADE]]</f>
        <v>45294</v>
      </c>
      <c r="K180">
        <v>1</v>
      </c>
      <c r="L180" t="s">
        <v>5</v>
      </c>
      <c r="M180" t="str">
        <f>VLOOKUP(BOS[[#This Row],[NOME]],'CADASTRO'!A:K,6,0)</f>
        <v>ATIVO</v>
      </c>
    </row>
    <row r="181" spans="1:14">
      <c r="A181" t="s">
        <v>516</v>
      </c>
      <c r="B181" t="s">
        <v>517</v>
      </c>
      <c r="C181" t="s">
        <v>76</v>
      </c>
      <c r="D181" t="s">
        <v>591</v>
      </c>
      <c r="E181" t="s">
        <v>363</v>
      </c>
      <c r="F181" t="str">
        <f>VLOOKUP(BOS[[#This Row],[NOME]],'CADASTRO'!A:K,5,0)</f>
        <v>OPERADOR INDUSTRIAL III</v>
      </c>
      <c r="G181" s="8">
        <v>45278</v>
      </c>
      <c r="H181" s="38">
        <v>365</v>
      </c>
      <c r="I1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IF(G539="01/01/1900",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BOS[[#This Row],[TREINADO EM]]+BOS[[#This Row],[VALIDADE]]</f>
        <v>45643</v>
      </c>
      <c r="K181">
        <v>1</v>
      </c>
      <c r="L181" t="s">
        <v>5</v>
      </c>
      <c r="M181" t="str">
        <f>VLOOKUP(BOS[[#This Row],[NOME]],'CADASTRO'!A:K,6,0)</f>
        <v>ATIVO</v>
      </c>
    </row>
    <row r="182" spans="1:14">
      <c r="A182" t="s">
        <v>516</v>
      </c>
      <c r="B182" t="s">
        <v>517</v>
      </c>
      <c r="C182" t="s">
        <v>381</v>
      </c>
      <c r="D182" t="s">
        <v>591</v>
      </c>
      <c r="E182" t="s">
        <v>363</v>
      </c>
      <c r="F182" t="str">
        <f>VLOOKUP(BOS[[#This Row],[NOME]],'CADASTRO'!A:K,5,0)</f>
        <v>OPERADOR INDUSTRIAL III</v>
      </c>
      <c r="G182" s="8">
        <v>45645</v>
      </c>
      <c r="H182" s="38">
        <v>365</v>
      </c>
      <c r="I1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IF(G540="01/01/1900",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BOS[[#This Row],[TREINADO EM]]+BOS[[#This Row],[VALIDADE]]</f>
        <v>46010</v>
      </c>
      <c r="K182">
        <v>1</v>
      </c>
      <c r="L182" t="s">
        <v>5</v>
      </c>
      <c r="M182" t="str">
        <f>VLOOKUP(BOS[[#This Row],[NOME]],'CADASTRO'!A:K,6,0)</f>
        <v>ATIVO</v>
      </c>
    </row>
    <row r="183" spans="1:14">
      <c r="A183" t="s">
        <v>516</v>
      </c>
      <c r="B183" t="s">
        <v>517</v>
      </c>
      <c r="C183" t="s">
        <v>381</v>
      </c>
      <c r="D183" t="s">
        <v>591</v>
      </c>
      <c r="E183" t="s">
        <v>363</v>
      </c>
      <c r="F183" t="str">
        <f>VLOOKUP(BOS[[#This Row],[NOME]],'CADASTRO'!A:K,5,0)</f>
        <v>OPERADOR INDUSTRIAL III</v>
      </c>
      <c r="G183" s="8">
        <v>46009</v>
      </c>
      <c r="H183" s="38">
        <v>365</v>
      </c>
      <c r="I1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IF(G541="01/01/1900", "SEM REGISTRO",
                        IF((G183+H183)&gt;TODAY(), "NO PRAZO", "VENCIDO"
                        )
                    )
                )
            )
        )
    ),"N.A.")</f>
        <v>NO PRAZO</v>
      </c>
      <c r="J183" s="14">
        <f>BOS[[#This Row],[TREINADO EM]]+BOS[[#This Row],[VALIDADE]]</f>
        <v>46374</v>
      </c>
      <c r="K183">
        <v>1</v>
      </c>
      <c r="L183" t="s">
        <v>3</v>
      </c>
      <c r="M183" t="str">
        <f>VLOOKUP(BOS[[#This Row],[NOME]],'CADASTRO'!A:K,6,0)</f>
        <v>ATIVO</v>
      </c>
    </row>
    <row r="184" spans="1:14">
      <c r="A184" t="s">
        <v>516</v>
      </c>
      <c r="B184" t="s">
        <v>517</v>
      </c>
      <c r="C184" t="s">
        <v>381</v>
      </c>
      <c r="D184" t="s">
        <v>591</v>
      </c>
      <c r="E184" t="s">
        <v>364</v>
      </c>
      <c r="F184" t="str">
        <f>VLOOKUP(BOS[[#This Row],[NOME]],'CADASTRO'!A:K,5,0)</f>
        <v>OPERADOR INDUSTRIAL III</v>
      </c>
      <c r="G184" s="8">
        <v>44250</v>
      </c>
      <c r="H184" s="38">
        <v>365</v>
      </c>
      <c r="I1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IF(G542="01/01/1900",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BOS[[#This Row],[TREINADO EM]]+BOS[[#This Row],[VALIDADE]]</f>
        <v>44615</v>
      </c>
      <c r="K184">
        <v>1</v>
      </c>
      <c r="L184" t="s">
        <v>5</v>
      </c>
      <c r="M184" t="str">
        <f>VLOOKUP(BOS[[#This Row],[NOME]],'CADASTRO'!A:K,6,0)</f>
        <v>ATIVO</v>
      </c>
    </row>
    <row r="185" spans="1:14">
      <c r="A185" t="s">
        <v>516</v>
      </c>
      <c r="B185" t="s">
        <v>517</v>
      </c>
      <c r="C185" t="s">
        <v>381</v>
      </c>
      <c r="D185" t="s">
        <v>591</v>
      </c>
      <c r="E185" t="s">
        <v>364</v>
      </c>
      <c r="F185" t="str">
        <f>VLOOKUP(BOS[[#This Row],[NOME]],'CADASTRO'!A:K,5,0)</f>
        <v>OPERADOR INDUSTRIAL III</v>
      </c>
      <c r="G185" s="8">
        <v>44929</v>
      </c>
      <c r="H185" s="38">
        <v>365</v>
      </c>
      <c r="I1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IF(G543="01/01/1900",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BOS[[#This Row],[TREINADO EM]]+BOS[[#This Row],[VALIDADE]]</f>
        <v>45294</v>
      </c>
      <c r="K185">
        <v>1</v>
      </c>
      <c r="L185" t="s">
        <v>5</v>
      </c>
      <c r="M185" t="str">
        <f>VLOOKUP(BOS[[#This Row],[NOME]],'CADASTRO'!A:K,6,0)</f>
        <v>ATIVO</v>
      </c>
    </row>
    <row r="186" spans="1:14">
      <c r="A186" t="s">
        <v>516</v>
      </c>
      <c r="B186" t="s">
        <v>517</v>
      </c>
      <c r="C186" t="s">
        <v>381</v>
      </c>
      <c r="D186" t="s">
        <v>591</v>
      </c>
      <c r="E186" t="s">
        <v>364</v>
      </c>
      <c r="F186" t="str">
        <f>VLOOKUP(BOS[[#This Row],[NOME]],'CADASTRO'!A:K,5,0)</f>
        <v>OPERADOR INDUSTRIAL III</v>
      </c>
      <c r="G186" s="8">
        <v>45063</v>
      </c>
      <c r="H186" s="38">
        <v>365</v>
      </c>
      <c r="I1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IF(G544="01/01/1900",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BOS[[#This Row],[TREINADO EM]]+BOS[[#This Row],[VALIDADE]]</f>
        <v>45428</v>
      </c>
      <c r="K186">
        <v>1</v>
      </c>
      <c r="L186" t="s">
        <v>5</v>
      </c>
      <c r="M186" t="str">
        <f>VLOOKUP(BOS[[#This Row],[NOME]],'CADASTRO'!A:K,6,0)</f>
        <v>ATIVO</v>
      </c>
    </row>
    <row r="187" spans="1:14">
      <c r="A187" t="s">
        <v>516</v>
      </c>
      <c r="B187" t="s">
        <v>517</v>
      </c>
      <c r="C187" t="s">
        <v>76</v>
      </c>
      <c r="D187" t="s">
        <v>591</v>
      </c>
      <c r="E187" t="s">
        <v>364</v>
      </c>
      <c r="F187" t="str">
        <f>VLOOKUP(BOS[[#This Row],[NOME]],'CADASTRO'!A:K,5,0)</f>
        <v>OPERADOR INDUSTRIAL III</v>
      </c>
      <c r="G187" s="8">
        <v>45278</v>
      </c>
      <c r="H187" s="38">
        <v>365</v>
      </c>
      <c r="I1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IF(G545="01/01/1900",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BOS[[#This Row],[TREINADO EM]]+BOS[[#This Row],[VALIDADE]]</f>
        <v>45643</v>
      </c>
      <c r="K187">
        <v>1</v>
      </c>
      <c r="L187" t="s">
        <v>5</v>
      </c>
      <c r="M187" t="str">
        <f>VLOOKUP(BOS[[#This Row],[NOME]],'CADASTRO'!A:K,6,0)</f>
        <v>ATIVO</v>
      </c>
    </row>
    <row r="188" spans="1:14">
      <c r="A188" t="s">
        <v>516</v>
      </c>
      <c r="B188" t="s">
        <v>517</v>
      </c>
      <c r="C188" t="s">
        <v>381</v>
      </c>
      <c r="D188" t="s">
        <v>591</v>
      </c>
      <c r="E188" t="s">
        <v>364</v>
      </c>
      <c r="F188" t="str">
        <f>VLOOKUP(BOS[[#This Row],[NOME]],'CADASTRO'!A:K,5,0)</f>
        <v>OPERADOR INDUSTRIAL III</v>
      </c>
      <c r="G188" s="8">
        <v>45645</v>
      </c>
      <c r="H188" s="38">
        <v>365</v>
      </c>
      <c r="I1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IF(G546="01/01/1900",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BOS[[#This Row],[TREINADO EM]]+BOS[[#This Row],[VALIDADE]]</f>
        <v>46010</v>
      </c>
      <c r="K188">
        <v>1</v>
      </c>
      <c r="L188" t="s">
        <v>5</v>
      </c>
      <c r="M188" t="str">
        <f>VLOOKUP(BOS[[#This Row],[NOME]],'CADASTRO'!A:K,6,0)</f>
        <v>ATIVO</v>
      </c>
    </row>
    <row r="189" spans="1:14">
      <c r="A189" t="s">
        <v>516</v>
      </c>
      <c r="B189" t="s">
        <v>517</v>
      </c>
      <c r="C189" t="s">
        <v>381</v>
      </c>
      <c r="D189" t="s">
        <v>591</v>
      </c>
      <c r="E189" t="s">
        <v>364</v>
      </c>
      <c r="F189" t="str">
        <f>VLOOKUP(BOS[[#This Row],[NOME]],'CADASTRO'!A:K,5,0)</f>
        <v>OPERADOR INDUSTRIAL III</v>
      </c>
      <c r="G189" s="8">
        <v>46009</v>
      </c>
      <c r="H189" s="38">
        <v>365</v>
      </c>
      <c r="I1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IF(G547="01/01/1900", "SEM REGISTRO",
                        IF((G189+H189)&gt;TODAY(), "NO PRAZO", "VENCIDO"
                        )
                    )
                )
            )
        )
    ),"N.A.")</f>
        <v>NO PRAZO</v>
      </c>
      <c r="J189" s="14">
        <f>BOS[[#This Row],[TREINADO EM]]+BOS[[#This Row],[VALIDADE]]</f>
        <v>46374</v>
      </c>
      <c r="K189">
        <v>1</v>
      </c>
      <c r="L189" t="s">
        <v>3</v>
      </c>
      <c r="M189" t="str">
        <f>VLOOKUP(BOS[[#This Row],[NOME]],'CADASTRO'!A:K,6,0)</f>
        <v>ATIVO</v>
      </c>
    </row>
    <row r="190" spans="1:14">
      <c r="A190" t="s">
        <v>516</v>
      </c>
      <c r="B190" t="s">
        <v>517</v>
      </c>
      <c r="C190" t="s">
        <v>381</v>
      </c>
      <c r="D190" t="s">
        <v>591</v>
      </c>
      <c r="E190" t="s">
        <v>57</v>
      </c>
      <c r="F190" t="str">
        <f>VLOOKUP(BOS[[#This Row],[NOME]],'CADASTRO'!A:K,5,0)</f>
        <v>COORDENADOR MANUTENCAO SR</v>
      </c>
      <c r="G190" s="8">
        <v>43740</v>
      </c>
      <c r="H190" s="38">
        <v>365</v>
      </c>
      <c r="I1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IF(G548="01/01/1900",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BOS[[#This Row],[TREINADO EM]]+BOS[[#This Row],[VALIDADE]]</f>
        <v>44105</v>
      </c>
      <c r="K190">
        <v>1</v>
      </c>
      <c r="L190" t="s">
        <v>5</v>
      </c>
      <c r="M190" t="str">
        <f>VLOOKUP(BOS[[#This Row],[NOME]],'CADASTRO'!A:K,6,0)</f>
        <v>ATIVO</v>
      </c>
    </row>
    <row r="191" spans="1:14">
      <c r="A191" t="s">
        <v>516</v>
      </c>
      <c r="B191" t="s">
        <v>517</v>
      </c>
      <c r="C191" t="s">
        <v>381</v>
      </c>
      <c r="D191" t="s">
        <v>591</v>
      </c>
      <c r="E191" t="s">
        <v>57</v>
      </c>
      <c r="F191" t="str">
        <f>VLOOKUP(BOS[[#This Row],[NOME]],'CADASTRO'!A:K,5,0)</f>
        <v>COORDENADOR MANUTENCAO SR</v>
      </c>
      <c r="G191" s="8">
        <v>45063</v>
      </c>
      <c r="H191" s="38">
        <v>365</v>
      </c>
      <c r="I1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IF(G549="01/01/1900",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BOS[[#This Row],[TREINADO EM]]+BOS[[#This Row],[VALIDADE]]</f>
        <v>45428</v>
      </c>
      <c r="K191">
        <v>1</v>
      </c>
      <c r="L191" t="s">
        <v>5</v>
      </c>
      <c r="M191" t="str">
        <f>VLOOKUP(BOS[[#This Row],[NOME]],'CADASTRO'!A:K,6,0)</f>
        <v>ATIVO</v>
      </c>
    </row>
    <row r="192" spans="1:14">
      <c r="A192" t="s">
        <v>516</v>
      </c>
      <c r="B192" t="s">
        <v>517</v>
      </c>
      <c r="C192" t="s">
        <v>76</v>
      </c>
      <c r="D192" t="s">
        <v>591</v>
      </c>
      <c r="E192" t="s">
        <v>57</v>
      </c>
      <c r="F192" t="str">
        <f>VLOOKUP(BOS[[#This Row],[NOME]],'CADASTRO'!A:K,5,0)</f>
        <v>COORDENADOR MANUTENCAO SR</v>
      </c>
      <c r="G192" s="8">
        <v>45278</v>
      </c>
      <c r="H192" s="38">
        <v>365</v>
      </c>
      <c r="I1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IF(G550="01/01/1900",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BOS[[#This Row],[TREINADO EM]]+BOS[[#This Row],[VALIDADE]]</f>
        <v>45643</v>
      </c>
      <c r="K192">
        <v>1</v>
      </c>
      <c r="L192" t="s">
        <v>5</v>
      </c>
      <c r="M192" t="str">
        <f>VLOOKUP(BOS[[#This Row],[NOME]],'CADASTRO'!A:K,6,0)</f>
        <v>ATIVO</v>
      </c>
    </row>
    <row r="193" spans="1:14">
      <c r="A193" t="s">
        <v>516</v>
      </c>
      <c r="B193" t="s">
        <v>517</v>
      </c>
      <c r="C193" t="s">
        <v>381</v>
      </c>
      <c r="D193" t="s">
        <v>591</v>
      </c>
      <c r="E193" t="s">
        <v>57</v>
      </c>
      <c r="F193" t="str">
        <f>VLOOKUP(BOS[[#This Row],[NOME]],'CADASTRO'!A:K,5,0)</f>
        <v>COORDENADOR MANUTENCAO SR</v>
      </c>
      <c r="G193" s="8">
        <v>45882</v>
      </c>
      <c r="H193" s="38">
        <v>365</v>
      </c>
      <c r="I1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IF(G551="01/01/1900",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BOS[[#This Row],[TREINADO EM]]+BOS[[#This Row],[VALIDADE]]</f>
        <v>46247</v>
      </c>
      <c r="K193">
        <v>1</v>
      </c>
      <c r="L193" t="s">
        <v>5</v>
      </c>
      <c r="M193" t="str">
        <f>VLOOKUP(BOS[[#This Row],[NOME]],'CADASTRO'!A:K,6,0)</f>
        <v>ATIVO</v>
      </c>
    </row>
    <row r="194" spans="1:14">
      <c r="A194" t="s">
        <v>516</v>
      </c>
      <c r="B194" t="s">
        <v>517</v>
      </c>
      <c r="C194" t="s">
        <v>381</v>
      </c>
      <c r="D194" t="s">
        <v>591</v>
      </c>
      <c r="E194" t="s">
        <v>57</v>
      </c>
      <c r="F194" t="str">
        <f>VLOOKUP(BOS[[#This Row],[NOME]],'CADASTRO'!A:K,5,0)</f>
        <v>COORDENADOR MANUTENCAO SR</v>
      </c>
      <c r="G194" s="8">
        <v>46006</v>
      </c>
      <c r="H194" s="38">
        <v>365</v>
      </c>
      <c r="I1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IF(G552="01/01/1900",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BOS[[#This Row],[TREINADO EM]]+BOS[[#This Row],[VALIDADE]]</f>
        <v>46371</v>
      </c>
      <c r="K194">
        <v>1</v>
      </c>
      <c r="L194" t="s">
        <v>3</v>
      </c>
      <c r="M194" t="str">
        <f>VLOOKUP(BOS[[#This Row],[NOME]],'CADASTRO'!A:K,6,0)</f>
        <v>ATIVO</v>
      </c>
    </row>
    <row r="195" spans="1:14">
      <c r="A195" t="s">
        <v>516</v>
      </c>
      <c r="B195" t="s">
        <v>517</v>
      </c>
      <c r="C195" t="s">
        <v>381</v>
      </c>
      <c r="D195" t="s">
        <v>591</v>
      </c>
      <c r="E195" t="s">
        <v>243</v>
      </c>
      <c r="F195" t="str">
        <f>VLOOKUP(BOS[[#This Row],[NOME]],'CADASTRO'!A:K,5,0)</f>
        <v>AUXILIAR INDUSTRIAL</v>
      </c>
      <c r="G195" s="8">
        <v>44249</v>
      </c>
      <c r="H195" s="38">
        <v>365</v>
      </c>
      <c r="I1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IF(G553="01/01/1900",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BOS[[#This Row],[TREINADO EM]]+BOS[[#This Row],[VALIDADE]]</f>
        <v>44614</v>
      </c>
      <c r="K195">
        <v>1</v>
      </c>
      <c r="L195" t="s">
        <v>5</v>
      </c>
      <c r="M195" t="str">
        <f>VLOOKUP(BOS[[#This Row],[NOME]],'CADASTRO'!A:K,6,0)</f>
        <v>DESLIGADO</v>
      </c>
    </row>
    <row r="196" spans="1:14">
      <c r="A196" t="s">
        <v>516</v>
      </c>
      <c r="B196" t="s">
        <v>517</v>
      </c>
      <c r="C196" t="s">
        <v>381</v>
      </c>
      <c r="D196" t="s">
        <v>591</v>
      </c>
      <c r="E196" t="s">
        <v>243</v>
      </c>
      <c r="F196" t="str">
        <f>VLOOKUP(BOS[[#This Row],[NOME]],'CADASTRO'!A:K,5,0)</f>
        <v>AUXILIAR INDUSTRIAL</v>
      </c>
      <c r="G196" s="8">
        <v>44929</v>
      </c>
      <c r="H196" s="38">
        <v>365</v>
      </c>
      <c r="I1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IF(G554="01/01/1900",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BOS[[#This Row],[TREINADO EM]]+BOS[[#This Row],[VALIDADE]]</f>
        <v>45294</v>
      </c>
      <c r="K196">
        <v>1</v>
      </c>
      <c r="L196" t="s">
        <v>3</v>
      </c>
      <c r="M196" t="str">
        <f>VLOOKUP(BOS[[#This Row],[NOME]],'CADASTRO'!A:K,6,0)</f>
        <v>DESLIGADO</v>
      </c>
    </row>
    <row r="197" spans="1:14">
      <c r="A197" t="s">
        <v>516</v>
      </c>
      <c r="B197" t="s">
        <v>517</v>
      </c>
      <c r="C197" t="s">
        <v>381</v>
      </c>
      <c r="D197" t="s">
        <v>591</v>
      </c>
      <c r="E197" t="s">
        <v>459</v>
      </c>
      <c r="F197" t="str">
        <f>VLOOKUP(BOS[[#This Row],[NOME]],'CADASTRO'!A:K,5,0)</f>
        <v>OPERADOR LOGISTICO I</v>
      </c>
      <c r="G197" s="8">
        <v>46224</v>
      </c>
      <c r="H197" s="38">
        <v>365</v>
      </c>
      <c r="I1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IF(G555="01/01/1900", "SEM REGISTRO",
                        IF((G197+H197)&gt;TODAY(), "NO PRAZO", "VENCIDO"
                        )
                    )
                )
            )
        )
    ),"N.A.")</f>
        <v>NO PRAZO</v>
      </c>
      <c r="J197" s="14">
        <f>BOS[[#This Row],[TREINADO EM]]+BOS[[#This Row],[VALIDADE]]</f>
        <v>46589</v>
      </c>
      <c r="K197">
        <v>1</v>
      </c>
      <c r="L197" t="s">
        <v>3</v>
      </c>
      <c r="M197" t="str">
        <f>VLOOKUP(BOS[[#This Row],[NOME]],'CADASTRO'!A:K,6,0)</f>
        <v>ATIVO</v>
      </c>
      <c r="N197" s="63" t="s">
        <v>602</v>
      </c>
    </row>
    <row r="198" spans="1:14">
      <c r="A198" t="s">
        <v>516</v>
      </c>
      <c r="B198" t="s">
        <v>517</v>
      </c>
      <c r="C198" t="s">
        <v>381</v>
      </c>
      <c r="D198" t="s">
        <v>591</v>
      </c>
      <c r="E198" t="s">
        <v>244</v>
      </c>
      <c r="F198" t="str">
        <f>VLOOKUP(BOS[[#This Row],[NOME]],'CADASTRO'!A:K,5,0)</f>
        <v>OPERADOR INDUSTRIAL I</v>
      </c>
      <c r="G198" s="8">
        <v>45873</v>
      </c>
      <c r="H198" s="38">
        <v>365</v>
      </c>
      <c r="I1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IF(G556="01/01/1900",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BOS[[#This Row],[TREINADO EM]]+BOS[[#This Row],[VALIDADE]]</f>
        <v>46238</v>
      </c>
      <c r="K198">
        <v>1</v>
      </c>
      <c r="L198" t="s">
        <v>3</v>
      </c>
      <c r="M198" t="str">
        <f>VLOOKUP(BOS[[#This Row],[NOME]],'CADASTRO'!A:K,6,0)</f>
        <v>DESLIGADO</v>
      </c>
    </row>
    <row r="199" spans="1:14">
      <c r="A199" t="s">
        <v>516</v>
      </c>
      <c r="B199" t="s">
        <v>517</v>
      </c>
      <c r="C199" t="s">
        <v>381</v>
      </c>
      <c r="D199" t="s">
        <v>591</v>
      </c>
      <c r="E199" t="s">
        <v>476</v>
      </c>
      <c r="F199" t="str">
        <f>VLOOKUP(BOS[[#This Row],[NOME]],'CADASTRO'!A:K,5,0)</f>
        <v>ASSISTENTE ADMINISTRATIVO</v>
      </c>
      <c r="G199" s="8">
        <v>45196</v>
      </c>
      <c r="H199" s="38">
        <v>365</v>
      </c>
      <c r="I1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IF(G557="01/01/1900",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BOS[[#This Row],[TREINADO EM]]+BOS[[#This Row],[VALIDADE]]</f>
        <v>45561</v>
      </c>
      <c r="K199">
        <v>1</v>
      </c>
      <c r="L199" t="s">
        <v>5</v>
      </c>
      <c r="M199" t="str">
        <f>VLOOKUP(BOS[[#This Row],[NOME]],'CADASTRO'!A:K,6,0)</f>
        <v>S-AFASTADO</v>
      </c>
    </row>
    <row r="200" spans="1:14">
      <c r="A200" t="s">
        <v>516</v>
      </c>
      <c r="B200" t="s">
        <v>517</v>
      </c>
      <c r="C200" t="s">
        <v>381</v>
      </c>
      <c r="D200" t="s">
        <v>591</v>
      </c>
      <c r="E200" t="s">
        <v>476</v>
      </c>
      <c r="F200" t="str">
        <f>VLOOKUP(BOS[[#This Row],[NOME]],'CADASTRO'!A:K,5,0)</f>
        <v>ASSISTENTE ADMINISTRATIVO</v>
      </c>
      <c r="G200" s="8">
        <v>45278</v>
      </c>
      <c r="H200" s="38">
        <v>365</v>
      </c>
      <c r="I2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IF(G558="01/01/1900",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BOS[[#This Row],[TREINADO EM]]+BOS[[#This Row],[VALIDADE]]</f>
        <v>45643</v>
      </c>
      <c r="K200">
        <v>1</v>
      </c>
      <c r="L200" t="s">
        <v>5</v>
      </c>
      <c r="M200" t="str">
        <f>VLOOKUP(BOS[[#This Row],[NOME]],'CADASTRO'!A:K,6,0)</f>
        <v>S-AFASTADO</v>
      </c>
    </row>
    <row r="201" spans="1:14">
      <c r="A201" t="s">
        <v>516</v>
      </c>
      <c r="B201" t="s">
        <v>517</v>
      </c>
      <c r="C201" t="s">
        <v>76</v>
      </c>
      <c r="D201" t="s">
        <v>591</v>
      </c>
      <c r="E201" t="s">
        <v>476</v>
      </c>
      <c r="F201" t="str">
        <f>VLOOKUP(BOS[[#This Row],[NOME]],'CADASTRO'!A:K,5,0)</f>
        <v>ASSISTENTE ADMINISTRATIVO</v>
      </c>
      <c r="G201" s="8">
        <v>45645</v>
      </c>
      <c r="H201" s="38">
        <v>365</v>
      </c>
      <c r="I2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IF(G559="01/01/1900",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BOS[[#This Row],[TREINADO EM]]+BOS[[#This Row],[VALIDADE]]</f>
        <v>46010</v>
      </c>
      <c r="K201">
        <v>1</v>
      </c>
      <c r="L201" t="s">
        <v>5</v>
      </c>
      <c r="M201" t="str">
        <f>VLOOKUP(BOS[[#This Row],[NOME]],'CADASTRO'!A:K,6,0)</f>
        <v>S-AFASTADO</v>
      </c>
    </row>
    <row r="202" spans="1:14">
      <c r="A202" t="s">
        <v>516</v>
      </c>
      <c r="B202" t="s">
        <v>517</v>
      </c>
      <c r="C202" t="s">
        <v>381</v>
      </c>
      <c r="D202" t="s">
        <v>591</v>
      </c>
      <c r="E202" t="s">
        <v>476</v>
      </c>
      <c r="F202" t="str">
        <f>VLOOKUP(BOS[[#This Row],[NOME]],'CADASTRO'!A:K,5,0)</f>
        <v>ASSISTENTE ADMINISTRATIVO</v>
      </c>
      <c r="G202" s="8">
        <v>46009</v>
      </c>
      <c r="H202" s="38">
        <v>365</v>
      </c>
      <c r="I2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IF(G560="01/01/1900",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BOS[[#This Row],[TREINADO EM]]+BOS[[#This Row],[VALIDADE]]</f>
        <v>46374</v>
      </c>
      <c r="K202">
        <v>1</v>
      </c>
      <c r="L202" t="s">
        <v>3</v>
      </c>
      <c r="M202" t="str">
        <f>VLOOKUP(BOS[[#This Row],[NOME]],'CADASTRO'!A:K,6,0)</f>
        <v>S-AFASTADO</v>
      </c>
    </row>
    <row r="203" spans="1:14">
      <c r="A203" t="s">
        <v>516</v>
      </c>
      <c r="B203" t="s">
        <v>517</v>
      </c>
      <c r="C203" t="s">
        <v>381</v>
      </c>
      <c r="D203" t="s">
        <v>591</v>
      </c>
      <c r="E203" t="s">
        <v>248</v>
      </c>
      <c r="F203" t="str">
        <f>VLOOKUP(BOS[[#This Row],[NOME]],'CADASTRO'!A:K,5,0)</f>
        <v>OPERADOR INDUSTRIAL II</v>
      </c>
      <c r="G203" s="8">
        <v>44249</v>
      </c>
      <c r="H203" s="38">
        <v>365</v>
      </c>
      <c r="I2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IF(G561="01/01/1900",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BOS[[#This Row],[TREINADO EM]]+BOS[[#This Row],[VALIDADE]]</f>
        <v>44614</v>
      </c>
      <c r="K203">
        <v>1</v>
      </c>
      <c r="L203" t="s">
        <v>5</v>
      </c>
      <c r="M203" t="str">
        <f>VLOOKUP(BOS[[#This Row],[NOME]],'CADASTRO'!A:K,6,0)</f>
        <v>DESLIGADO</v>
      </c>
    </row>
    <row r="204" spans="1:14">
      <c r="A204" t="s">
        <v>516</v>
      </c>
      <c r="B204" t="s">
        <v>517</v>
      </c>
      <c r="C204" t="s">
        <v>381</v>
      </c>
      <c r="D204" t="s">
        <v>591</v>
      </c>
      <c r="E204" t="s">
        <v>248</v>
      </c>
      <c r="F204" t="str">
        <f>VLOOKUP(BOS[[#This Row],[NOME]],'CADASTRO'!A:K,5,0)</f>
        <v>OPERADOR INDUSTRIAL II</v>
      </c>
      <c r="G204" s="8">
        <v>44929</v>
      </c>
      <c r="H204" s="38">
        <v>365</v>
      </c>
      <c r="I2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IF(G562="01/01/1900",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BOS[[#This Row],[TREINADO EM]]+BOS[[#This Row],[VALIDADE]]</f>
        <v>45294</v>
      </c>
      <c r="K204">
        <v>1</v>
      </c>
      <c r="L204" t="s">
        <v>3</v>
      </c>
      <c r="M204" t="str">
        <f>VLOOKUP(BOS[[#This Row],[NOME]],'CADASTRO'!A:K,6,0)</f>
        <v>DESLIGADO</v>
      </c>
    </row>
    <row r="205" spans="1:14">
      <c r="A205" t="s">
        <v>516</v>
      </c>
      <c r="B205" t="s">
        <v>517</v>
      </c>
      <c r="C205" t="s">
        <v>381</v>
      </c>
      <c r="D205" t="s">
        <v>591</v>
      </c>
      <c r="E205" t="s">
        <v>366</v>
      </c>
      <c r="F205" t="str">
        <f>VLOOKUP(BOS[[#This Row],[NOME]],'CADASTRO'!A:K,5,0)</f>
        <v>OPERADOR LOGISTICO II</v>
      </c>
      <c r="G205" s="8">
        <v>44249</v>
      </c>
      <c r="H205" s="38">
        <v>365</v>
      </c>
      <c r="I2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IF(G563="01/01/1900",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BOS[[#This Row],[TREINADO EM]]+BOS[[#This Row],[VALIDADE]]</f>
        <v>44614</v>
      </c>
      <c r="K205">
        <v>1</v>
      </c>
      <c r="L205" t="s">
        <v>5</v>
      </c>
      <c r="M205" t="str">
        <f>VLOOKUP(BOS[[#This Row],[NOME]],'CADASTRO'!A:K,6,0)</f>
        <v>ATIVO</v>
      </c>
    </row>
    <row r="206" spans="1:14">
      <c r="A206" t="s">
        <v>516</v>
      </c>
      <c r="B206" t="s">
        <v>517</v>
      </c>
      <c r="C206" t="s">
        <v>381</v>
      </c>
      <c r="D206" t="s">
        <v>591</v>
      </c>
      <c r="E206" t="s">
        <v>366</v>
      </c>
      <c r="F206" t="str">
        <f>VLOOKUP(BOS[[#This Row],[NOME]],'CADASTRO'!A:K,5,0)</f>
        <v>OPERADOR LOGISTICO II</v>
      </c>
      <c r="G206" s="8">
        <v>44651</v>
      </c>
      <c r="H206" s="38">
        <v>365</v>
      </c>
      <c r="I2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IF(G564="01/01/1900",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BOS[[#This Row],[TREINADO EM]]+BOS[[#This Row],[VALIDADE]]</f>
        <v>45016</v>
      </c>
      <c r="K206">
        <v>1</v>
      </c>
      <c r="L206" t="s">
        <v>5</v>
      </c>
      <c r="M206" t="str">
        <f>VLOOKUP(BOS[[#This Row],[NOME]],'CADASTRO'!A:K,6,0)</f>
        <v>ATIVO</v>
      </c>
    </row>
    <row r="207" spans="1:14">
      <c r="A207" t="s">
        <v>516</v>
      </c>
      <c r="B207" t="s">
        <v>517</v>
      </c>
      <c r="C207" t="s">
        <v>381</v>
      </c>
      <c r="D207" t="s">
        <v>591</v>
      </c>
      <c r="E207" t="s">
        <v>366</v>
      </c>
      <c r="F207" t="str">
        <f>VLOOKUP(BOS[[#This Row],[NOME]],'CADASTRO'!A:K,5,0)</f>
        <v>OPERADOR LOGISTICO II</v>
      </c>
      <c r="G207" s="8">
        <v>44972</v>
      </c>
      <c r="H207" s="38">
        <v>365</v>
      </c>
      <c r="I2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IF(G565="01/01/1900",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BOS[[#This Row],[TREINADO EM]]+BOS[[#This Row],[VALIDADE]]</f>
        <v>45337</v>
      </c>
      <c r="K207">
        <v>1</v>
      </c>
      <c r="L207" t="s">
        <v>5</v>
      </c>
      <c r="M207" t="str">
        <f>VLOOKUP(BOS[[#This Row],[NOME]],'CADASTRO'!A:K,6,0)</f>
        <v>ATIVO</v>
      </c>
    </row>
    <row r="208" spans="1:14">
      <c r="A208" t="s">
        <v>516</v>
      </c>
      <c r="B208" t="s">
        <v>517</v>
      </c>
      <c r="C208" t="s">
        <v>381</v>
      </c>
      <c r="D208" t="s">
        <v>591</v>
      </c>
      <c r="E208" t="s">
        <v>366</v>
      </c>
      <c r="F208" t="str">
        <f>VLOOKUP(BOS[[#This Row],[NOME]],'CADASTRO'!A:K,5,0)</f>
        <v>OPERADOR LOGISTICO II</v>
      </c>
      <c r="G208" s="8">
        <v>45278</v>
      </c>
      <c r="H208" s="38">
        <v>365</v>
      </c>
      <c r="I2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IF(G566="01/01/1900",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BOS[[#This Row],[TREINADO EM]]+BOS[[#This Row],[VALIDADE]]</f>
        <v>45643</v>
      </c>
      <c r="K208">
        <v>1</v>
      </c>
      <c r="L208" t="s">
        <v>5</v>
      </c>
      <c r="M208" t="str">
        <f>VLOOKUP(BOS[[#This Row],[NOME]],'CADASTRO'!A:K,6,0)</f>
        <v>ATIVO</v>
      </c>
    </row>
    <row r="209" spans="1:14">
      <c r="A209" t="s">
        <v>516</v>
      </c>
      <c r="B209" t="s">
        <v>517</v>
      </c>
      <c r="C209" t="s">
        <v>76</v>
      </c>
      <c r="D209" t="s">
        <v>591</v>
      </c>
      <c r="E209" t="s">
        <v>366</v>
      </c>
      <c r="F209" t="str">
        <f>VLOOKUP(BOS[[#This Row],[NOME]],'CADASTRO'!A:K,5,0)</f>
        <v>OPERADOR LOGISTICO II</v>
      </c>
      <c r="G209" s="8">
        <v>45645</v>
      </c>
      <c r="H209" s="38">
        <v>365</v>
      </c>
      <c r="I2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IF(G567="01/01/1900",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BOS[[#This Row],[TREINADO EM]]+BOS[[#This Row],[VALIDADE]]</f>
        <v>46010</v>
      </c>
      <c r="K209">
        <v>1</v>
      </c>
      <c r="L209" t="s">
        <v>5</v>
      </c>
      <c r="M209" t="str">
        <f>VLOOKUP(BOS[[#This Row],[NOME]],'CADASTRO'!A:K,6,0)</f>
        <v>ATIVO</v>
      </c>
    </row>
    <row r="210" spans="1:14">
      <c r="A210" t="s">
        <v>516</v>
      </c>
      <c r="B210" t="s">
        <v>517</v>
      </c>
      <c r="C210" t="s">
        <v>381</v>
      </c>
      <c r="D210" t="s">
        <v>591</v>
      </c>
      <c r="E210" t="s">
        <v>366</v>
      </c>
      <c r="F210" t="str">
        <f>VLOOKUP(BOS[[#This Row],[NOME]],'CADASTRO'!A:K,5,0)</f>
        <v>OPERADOR LOGISTICO II</v>
      </c>
      <c r="G210" s="8">
        <v>46008</v>
      </c>
      <c r="H210" s="38">
        <v>365</v>
      </c>
      <c r="I2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IF(G568="01/01/1900", "SEM REGISTRO",
                        IF((G210+H210)&gt;TODAY(), "NO PRAZO", "VENCIDO"
                        )
                    )
                )
            )
        )
    ),"N.A.")</f>
        <v>NO PRAZO</v>
      </c>
      <c r="J210" s="14">
        <f>BOS[[#This Row],[TREINADO EM]]+BOS[[#This Row],[VALIDADE]]</f>
        <v>46373</v>
      </c>
      <c r="K210">
        <v>1</v>
      </c>
      <c r="L210" t="s">
        <v>3</v>
      </c>
      <c r="M210" t="str">
        <f>VLOOKUP(BOS[[#This Row],[NOME]],'CADASTRO'!A:K,6,0)</f>
        <v>ATIVO</v>
      </c>
    </row>
    <row r="211" spans="1:14">
      <c r="A211" t="s">
        <v>516</v>
      </c>
      <c r="B211" t="s">
        <v>517</v>
      </c>
      <c r="C211" t="s">
        <v>381</v>
      </c>
      <c r="D211" t="s">
        <v>591</v>
      </c>
      <c r="E211" t="s">
        <v>49</v>
      </c>
      <c r="F211" t="str">
        <f>VLOOKUP(BOS[[#This Row],[NOME]],'CADASTRO'!A:K,5,0)</f>
        <v>LIDER OPERACOES</v>
      </c>
      <c r="G211" s="8">
        <v>43325</v>
      </c>
      <c r="H211" s="38">
        <v>365</v>
      </c>
      <c r="I2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IF(G569="01/01/1900",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BOS[[#This Row],[TREINADO EM]]+BOS[[#This Row],[VALIDADE]]</f>
        <v>43690</v>
      </c>
      <c r="K211">
        <v>1</v>
      </c>
      <c r="L211" t="s">
        <v>5</v>
      </c>
      <c r="M211" t="str">
        <f>VLOOKUP(BOS[[#This Row],[NOME]],'CADASTRO'!A:K,6,0)</f>
        <v>ATIVO</v>
      </c>
    </row>
    <row r="212" spans="1:14">
      <c r="A212" t="s">
        <v>516</v>
      </c>
      <c r="B212" t="s">
        <v>517</v>
      </c>
      <c r="C212" t="s">
        <v>381</v>
      </c>
      <c r="D212" t="s">
        <v>591</v>
      </c>
      <c r="E212" t="s">
        <v>49</v>
      </c>
      <c r="F212" t="str">
        <f>VLOOKUP(BOS[[#This Row],[NOME]],'CADASTRO'!A:K,5,0)</f>
        <v>LIDER OPERACOES</v>
      </c>
      <c r="G212" s="8">
        <v>44651</v>
      </c>
      <c r="H212" s="38">
        <v>365</v>
      </c>
      <c r="I2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IF(G570="01/01/1900",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BOS[[#This Row],[TREINADO EM]]+BOS[[#This Row],[VALIDADE]]</f>
        <v>45016</v>
      </c>
      <c r="K212">
        <v>1</v>
      </c>
      <c r="L212" t="s">
        <v>5</v>
      </c>
      <c r="M212" t="str">
        <f>VLOOKUP(BOS[[#This Row],[NOME]],'CADASTRO'!A:K,6,0)</f>
        <v>ATIVO</v>
      </c>
    </row>
    <row r="213" spans="1:14">
      <c r="A213" t="s">
        <v>516</v>
      </c>
      <c r="B213" t="s">
        <v>517</v>
      </c>
      <c r="C213" t="s">
        <v>381</v>
      </c>
      <c r="D213" t="s">
        <v>591</v>
      </c>
      <c r="E213" t="s">
        <v>49</v>
      </c>
      <c r="F213" t="str">
        <f>VLOOKUP(BOS[[#This Row],[NOME]],'CADASTRO'!A:K,5,0)</f>
        <v>LIDER OPERACOES</v>
      </c>
      <c r="G213" s="8">
        <v>45063</v>
      </c>
      <c r="H213" s="38">
        <v>365</v>
      </c>
      <c r="I2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IF(G571="01/01/1900",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BOS[[#This Row],[TREINADO EM]]+BOS[[#This Row],[VALIDADE]]</f>
        <v>45428</v>
      </c>
      <c r="K213">
        <v>1</v>
      </c>
      <c r="L213" t="s">
        <v>5</v>
      </c>
      <c r="M213" t="str">
        <f>VLOOKUP(BOS[[#This Row],[NOME]],'CADASTRO'!A:K,6,0)</f>
        <v>ATIVO</v>
      </c>
    </row>
    <row r="214" spans="1:14">
      <c r="A214" t="s">
        <v>516</v>
      </c>
      <c r="B214" t="s">
        <v>517</v>
      </c>
      <c r="C214" t="s">
        <v>381</v>
      </c>
      <c r="D214" t="s">
        <v>591</v>
      </c>
      <c r="E214" t="s">
        <v>49</v>
      </c>
      <c r="F214" t="str">
        <f>VLOOKUP(BOS[[#This Row],[NOME]],'CADASTRO'!A:K,5,0)</f>
        <v>LIDER OPERACOES</v>
      </c>
      <c r="G214" s="8">
        <v>45278</v>
      </c>
      <c r="H214" s="38">
        <v>365</v>
      </c>
      <c r="I2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IF(G572="01/01/1900",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BOS[[#This Row],[TREINADO EM]]+BOS[[#This Row],[VALIDADE]]</f>
        <v>45643</v>
      </c>
      <c r="K214">
        <v>1</v>
      </c>
      <c r="L214" t="s">
        <v>5</v>
      </c>
      <c r="M214" t="str">
        <f>VLOOKUP(BOS[[#This Row],[NOME]],'CADASTRO'!A:K,6,0)</f>
        <v>ATIVO</v>
      </c>
    </row>
    <row r="215" spans="1:14">
      <c r="A215" t="s">
        <v>516</v>
      </c>
      <c r="B215" t="s">
        <v>517</v>
      </c>
      <c r="C215" t="s">
        <v>76</v>
      </c>
      <c r="D215" t="s">
        <v>591</v>
      </c>
      <c r="E215" t="s">
        <v>49</v>
      </c>
      <c r="F215" t="str">
        <f>VLOOKUP(BOS[[#This Row],[NOME]],'CADASTRO'!A:K,5,0)</f>
        <v>LIDER OPERACOES</v>
      </c>
      <c r="G215" s="8">
        <v>45645</v>
      </c>
      <c r="H215" s="38">
        <v>365</v>
      </c>
      <c r="I2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IF(G573="01/01/1900",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BOS[[#This Row],[TREINADO EM]]+BOS[[#This Row],[VALIDADE]]</f>
        <v>46010</v>
      </c>
      <c r="K215">
        <v>1</v>
      </c>
      <c r="L215" t="s">
        <v>5</v>
      </c>
      <c r="M215" t="str">
        <f>VLOOKUP(BOS[[#This Row],[NOME]],'CADASTRO'!A:K,6,0)</f>
        <v>ATIVO</v>
      </c>
    </row>
    <row r="216" spans="1:14">
      <c r="A216" t="s">
        <v>516</v>
      </c>
      <c r="B216" t="s">
        <v>517</v>
      </c>
      <c r="C216" t="s">
        <v>381</v>
      </c>
      <c r="D216" t="s">
        <v>591</v>
      </c>
      <c r="E216" t="s">
        <v>49</v>
      </c>
      <c r="F216" t="str">
        <f>VLOOKUP(BOS[[#This Row],[NOME]],'CADASTRO'!A:K,5,0)</f>
        <v>LIDER OPERACOES</v>
      </c>
      <c r="G216" s="8">
        <v>46008</v>
      </c>
      <c r="H216" s="38">
        <v>365</v>
      </c>
      <c r="I2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IF(G574="01/01/1900", "SEM REGISTRO",
                        IF((G216+H216)&gt;TODAY(), "NO PRAZO", "VENCIDO"
                        )
                    )
                )
            )
        )
    ),"N.A.")</f>
        <v>NO PRAZO</v>
      </c>
      <c r="J216" s="14">
        <f>BOS[[#This Row],[TREINADO EM]]+BOS[[#This Row],[VALIDADE]]</f>
        <v>46373</v>
      </c>
      <c r="K216">
        <v>1</v>
      </c>
      <c r="L216" t="s">
        <v>3</v>
      </c>
      <c r="M216" t="str">
        <f>VLOOKUP(BOS[[#This Row],[NOME]],'CADASTRO'!A:K,6,0)</f>
        <v>ATIVO</v>
      </c>
    </row>
    <row r="217" spans="1:14">
      <c r="A217" t="s">
        <v>516</v>
      </c>
      <c r="B217" t="s">
        <v>517</v>
      </c>
      <c r="C217" t="s">
        <v>381</v>
      </c>
      <c r="D217" t="s">
        <v>591</v>
      </c>
      <c r="E217" t="s">
        <v>369</v>
      </c>
      <c r="F217" t="str">
        <f>VLOOKUP(BOS[[#This Row],[NOME]],'CADASTRO'!A:K,5,0)</f>
        <v>TECNICO ELETRONICO III</v>
      </c>
      <c r="G217" s="8">
        <v>45645</v>
      </c>
      <c r="H217" s="38">
        <v>365</v>
      </c>
      <c r="I2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IF(G575="01/01/1900",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BOS[[#This Row],[TREINADO EM]]+BOS[[#This Row],[VALIDADE]]</f>
        <v>46010</v>
      </c>
      <c r="K217">
        <v>1</v>
      </c>
      <c r="L217" t="s">
        <v>5</v>
      </c>
      <c r="M217" t="str">
        <f>VLOOKUP(BOS[[#This Row],[NOME]],'CADASTRO'!A:K,6,0)</f>
        <v>ATIVO</v>
      </c>
    </row>
    <row r="218" spans="1:14">
      <c r="A218" t="s">
        <v>516</v>
      </c>
      <c r="B218" t="s">
        <v>517</v>
      </c>
      <c r="C218" t="s">
        <v>381</v>
      </c>
      <c r="D218" t="s">
        <v>591</v>
      </c>
      <c r="E218" t="s">
        <v>369</v>
      </c>
      <c r="F218" t="str">
        <f>VLOOKUP(BOS[[#This Row],[NOME]],'CADASTRO'!A:K,5,0)</f>
        <v>TECNICO ELETRONICO III</v>
      </c>
      <c r="G218" s="8">
        <v>46211.6095138889</v>
      </c>
      <c r="H218" s="38">
        <v>183</v>
      </c>
      <c r="I2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IF(G576="01/01/1900", "SEM REGISTRO",
                        IF((G218+H218)&gt;TODAY(), "NO PRAZO", "VENCIDO"
                        )
                    )
                )
            )
        )
    ),"N.A.")</f>
        <v>NO PRAZO</v>
      </c>
      <c r="J218" s="14">
        <f>BOS[[#This Row],[TREINADO EM]]+BOS[[#This Row],[VALIDADE]]</f>
        <v>46394.6095138889</v>
      </c>
      <c r="K218">
        <v>1</v>
      </c>
      <c r="L218" t="s">
        <v>3</v>
      </c>
      <c r="M218" t="str">
        <f>VLOOKUP(BOS[[#This Row],[NOME]],'CADASTRO'!A:K,6,0)</f>
        <v>ATIVO</v>
      </c>
      <c r="N218" s="77"/>
    </row>
    <row r="219" spans="1:14">
      <c r="A219" t="s">
        <v>516</v>
      </c>
      <c r="B219" t="s">
        <v>517</v>
      </c>
      <c r="C219" t="s">
        <v>381</v>
      </c>
      <c r="D219" t="s">
        <v>591</v>
      </c>
      <c r="E219" t="s">
        <v>249</v>
      </c>
      <c r="F219" t="str">
        <f>VLOOKUP(BOS[[#This Row],[NOME]],'CADASTRO'!A:K,5,0)</f>
        <v>APRENDIZ</v>
      </c>
      <c r="G219" s="8">
        <v>45063</v>
      </c>
      <c r="H219" s="38">
        <v>365</v>
      </c>
      <c r="I2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IF(G577="01/01/1900",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BOS[[#This Row],[TREINADO EM]]+BOS[[#This Row],[VALIDADE]]</f>
        <v>45428</v>
      </c>
      <c r="K219">
        <v>1</v>
      </c>
      <c r="L219" t="s">
        <v>3</v>
      </c>
      <c r="M219" t="str">
        <f>VLOOKUP(BOS[[#This Row],[NOME]],'CADASTRO'!A:K,6,0)</f>
        <v>DESLIGADO</v>
      </c>
    </row>
    <row r="220" spans="1:14">
      <c r="A220" t="s">
        <v>516</v>
      </c>
      <c r="B220" t="s">
        <v>517</v>
      </c>
      <c r="C220" t="s">
        <v>381</v>
      </c>
      <c r="D220" t="s">
        <v>591</v>
      </c>
      <c r="E220" t="s">
        <v>371</v>
      </c>
      <c r="F220" t="str">
        <f>VLOOKUP(BOS[[#This Row],[NOME]],'CADASTRO'!A:K,5,0)</f>
        <v>OPERADOR INDUSTRIAL II</v>
      </c>
      <c r="G220" s="8">
        <v>44651</v>
      </c>
      <c r="H220" s="38">
        <v>365</v>
      </c>
      <c r="I2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IF(G578="01/01/1900",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BOS[[#This Row],[TREINADO EM]]+BOS[[#This Row],[VALIDADE]]</f>
        <v>45016</v>
      </c>
      <c r="K220">
        <v>1</v>
      </c>
      <c r="L220" t="s">
        <v>5</v>
      </c>
      <c r="M220" t="str">
        <f>VLOOKUP(BOS[[#This Row],[NOME]],'CADASTRO'!A:K,6,0)</f>
        <v>ATIVO</v>
      </c>
    </row>
    <row r="221" spans="1:14">
      <c r="A221" t="s">
        <v>516</v>
      </c>
      <c r="B221" t="s">
        <v>517</v>
      </c>
      <c r="C221" t="s">
        <v>381</v>
      </c>
      <c r="D221" t="s">
        <v>591</v>
      </c>
      <c r="E221" t="s">
        <v>371</v>
      </c>
      <c r="F221" t="str">
        <f>VLOOKUP(BOS[[#This Row],[NOME]],'CADASTRO'!A:K,5,0)</f>
        <v>OPERADOR INDUSTRIAL II</v>
      </c>
      <c r="G221" s="8">
        <v>44929</v>
      </c>
      <c r="H221" s="38">
        <v>365</v>
      </c>
      <c r="I2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IF(G579="01/01/1900",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BOS[[#This Row],[TREINADO EM]]+BOS[[#This Row],[VALIDADE]]</f>
        <v>45294</v>
      </c>
      <c r="K221">
        <v>1</v>
      </c>
      <c r="L221" t="s">
        <v>5</v>
      </c>
      <c r="M221" t="str">
        <f>VLOOKUP(BOS[[#This Row],[NOME]],'CADASTRO'!A:K,6,0)</f>
        <v>ATIVO</v>
      </c>
    </row>
    <row r="222" spans="1:14">
      <c r="A222" t="s">
        <v>516</v>
      </c>
      <c r="B222" t="s">
        <v>517</v>
      </c>
      <c r="C222" t="s">
        <v>381</v>
      </c>
      <c r="D222" t="s">
        <v>591</v>
      </c>
      <c r="E222" t="s">
        <v>371</v>
      </c>
      <c r="F222" t="str">
        <f>VLOOKUP(BOS[[#This Row],[NOME]],'CADASTRO'!A:K,5,0)</f>
        <v>OPERADOR INDUSTRIAL II</v>
      </c>
      <c r="G222" s="8">
        <v>45278</v>
      </c>
      <c r="H222" s="38">
        <v>365</v>
      </c>
      <c r="I2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IF(G580="01/01/1900",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BOS[[#This Row],[TREINADO EM]]+BOS[[#This Row],[VALIDADE]]</f>
        <v>45643</v>
      </c>
      <c r="K222">
        <v>1</v>
      </c>
      <c r="L222" t="s">
        <v>5</v>
      </c>
      <c r="M222" t="str">
        <f>VLOOKUP(BOS[[#This Row],[NOME]],'CADASTRO'!A:K,6,0)</f>
        <v>ATIVO</v>
      </c>
    </row>
    <row r="223" spans="1:14">
      <c r="A223" t="s">
        <v>516</v>
      </c>
      <c r="B223" t="s">
        <v>517</v>
      </c>
      <c r="C223" t="s">
        <v>76</v>
      </c>
      <c r="D223" t="s">
        <v>591</v>
      </c>
      <c r="E223" t="s">
        <v>371</v>
      </c>
      <c r="F223" t="str">
        <f>VLOOKUP(BOS[[#This Row],[NOME]],'CADASTRO'!A:K,5,0)</f>
        <v>OPERADOR INDUSTRIAL II</v>
      </c>
      <c r="G223" s="8">
        <v>45645</v>
      </c>
      <c r="H223" s="38">
        <v>365</v>
      </c>
      <c r="I2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BOS[[#This Row],[TREINADO EM]]+BOS[[#This Row],[VALIDADE]]</f>
        <v>46010</v>
      </c>
      <c r="K223">
        <v>1</v>
      </c>
      <c r="L223" t="s">
        <v>5</v>
      </c>
      <c r="M223" t="str">
        <f>VLOOKUP(BOS[[#This Row],[NOME]],'CADASTRO'!A:K,6,0)</f>
        <v>ATIVO</v>
      </c>
    </row>
    <row r="224" spans="1:14">
      <c r="A224" t="s">
        <v>516</v>
      </c>
      <c r="B224" t="s">
        <v>517</v>
      </c>
      <c r="C224" t="s">
        <v>381</v>
      </c>
      <c r="D224" t="s">
        <v>591</v>
      </c>
      <c r="E224" t="s">
        <v>371</v>
      </c>
      <c r="F224" t="str">
        <f>VLOOKUP(BOS[[#This Row],[NOME]],'CADASTRO'!A:K,5,0)</f>
        <v>OPERADOR INDUSTRIAL II</v>
      </c>
      <c r="G224" s="8">
        <v>46009</v>
      </c>
      <c r="H224" s="38">
        <v>365</v>
      </c>
      <c r="I2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IF(G582="01/01/1900", "SEM REGISTRO",
                        IF((G224+H224)&gt;TODAY(), "NO PRAZO", "VENCIDO"
                        )
                    )
                )
            )
        )
    ),"N.A.")</f>
        <v>NO PRAZO</v>
      </c>
      <c r="J224" s="14">
        <f>BOS[[#This Row],[TREINADO EM]]+BOS[[#This Row],[VALIDADE]]</f>
        <v>46374</v>
      </c>
      <c r="K224">
        <v>1</v>
      </c>
      <c r="L224" t="s">
        <v>3</v>
      </c>
      <c r="M224" t="str">
        <f>VLOOKUP(BOS[[#This Row],[NOME]],'CADASTRO'!A:K,6,0)</f>
        <v>ATIVO</v>
      </c>
    </row>
    <row r="225" spans="1:14">
      <c r="A225" t="s">
        <v>516</v>
      </c>
      <c r="B225" t="s">
        <v>517</v>
      </c>
      <c r="C225" t="s">
        <v>381</v>
      </c>
      <c r="D225" t="s">
        <v>591</v>
      </c>
      <c r="E225" t="s">
        <v>247</v>
      </c>
      <c r="F225" t="str">
        <f>VLOOKUP(BOS[[#This Row],[NOME]],'CADASTRO'!A:K,5,0)</f>
        <v>PARCEIRO DE NEGOCIO DE RH SR</v>
      </c>
      <c r="G225" s="8">
        <v>46211.710451388899</v>
      </c>
      <c r="H225" s="38">
        <v>183</v>
      </c>
      <c r="I2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IF(G583="01/01/1900", "SEM REGISTRO",
                        IF((G225+H225)&gt;TODAY(), "NO PRAZO", "VENCIDO"
                        )
                    )
                )
            )
        )
    ),"N.A.")</f>
        <v>NO PRAZO</v>
      </c>
      <c r="J225" s="14">
        <f>BOS[[#This Row],[TREINADO EM]]+BOS[[#This Row],[VALIDADE]]</f>
        <v>46394.710451388899</v>
      </c>
      <c r="K225">
        <v>1</v>
      </c>
      <c r="L225" t="s">
        <v>3</v>
      </c>
      <c r="M225" t="str">
        <f>VLOOKUP(BOS[[#This Row],[NOME]],'CADASTRO'!A:K,6,0)</f>
        <v>ATIVO</v>
      </c>
      <c r="N225" s="77"/>
    </row>
    <row r="226" spans="1:14">
      <c r="A226" t="s">
        <v>516</v>
      </c>
      <c r="B226" t="s">
        <v>517</v>
      </c>
      <c r="C226" t="s">
        <v>381</v>
      </c>
      <c r="D226" t="s">
        <v>591</v>
      </c>
      <c r="E226" t="s">
        <v>373</v>
      </c>
      <c r="F226" t="str">
        <f>VLOOKUP(BOS[[#This Row],[NOME]],'CADASTRO'!A:K,5,0)</f>
        <v>AUXILIAR DE CARGA E DESCARGA</v>
      </c>
      <c r="G226" s="8">
        <v>44929</v>
      </c>
      <c r="H226" s="38">
        <v>365</v>
      </c>
      <c r="I2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IF(G584="01/01/1900",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BOS[[#This Row],[TREINADO EM]]+BOS[[#This Row],[VALIDADE]]</f>
        <v>45294</v>
      </c>
      <c r="K226">
        <v>1</v>
      </c>
      <c r="L226" t="s">
        <v>5</v>
      </c>
      <c r="M226" t="str">
        <f>VLOOKUP(BOS[[#This Row],[NOME]],'CADASTRO'!A:K,6,0)</f>
        <v>ATIVO</v>
      </c>
    </row>
    <row r="227" spans="1:14">
      <c r="A227" t="s">
        <v>516</v>
      </c>
      <c r="B227" t="s">
        <v>517</v>
      </c>
      <c r="C227" t="s">
        <v>76</v>
      </c>
      <c r="D227" t="s">
        <v>591</v>
      </c>
      <c r="E227" t="s">
        <v>373</v>
      </c>
      <c r="F227" t="str">
        <f>VLOOKUP(BOS[[#This Row],[NOME]],'CADASTRO'!A:K,5,0)</f>
        <v>AUXILIAR DE CARGA E DESCARGA</v>
      </c>
      <c r="G227" s="8">
        <v>45278</v>
      </c>
      <c r="H227" s="38">
        <v>365</v>
      </c>
      <c r="I2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IF(G585="01/01/1900",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BOS[[#This Row],[TREINADO EM]]+BOS[[#This Row],[VALIDADE]]</f>
        <v>45643</v>
      </c>
      <c r="K227">
        <v>1</v>
      </c>
      <c r="L227" t="s">
        <v>5</v>
      </c>
      <c r="M227" t="str">
        <f>VLOOKUP(BOS[[#This Row],[NOME]],'CADASTRO'!A:K,6,0)</f>
        <v>ATIVO</v>
      </c>
    </row>
    <row r="228" spans="1:14">
      <c r="A228" t="s">
        <v>516</v>
      </c>
      <c r="B228" t="s">
        <v>517</v>
      </c>
      <c r="C228" t="s">
        <v>381</v>
      </c>
      <c r="D228" t="s">
        <v>591</v>
      </c>
      <c r="E228" t="s">
        <v>373</v>
      </c>
      <c r="F228" t="str">
        <f>VLOOKUP(BOS[[#This Row],[NOME]],'CADASTRO'!A:K,5,0)</f>
        <v>AUXILIAR DE CARGA E DESCARGA</v>
      </c>
      <c r="G228" s="8">
        <v>45882</v>
      </c>
      <c r="H228" s="38">
        <v>365</v>
      </c>
      <c r="I2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IF(G586="01/01/1900",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BOS[[#This Row],[TREINADO EM]]+BOS[[#This Row],[VALIDADE]]</f>
        <v>46247</v>
      </c>
      <c r="K228">
        <v>1</v>
      </c>
      <c r="L228" t="s">
        <v>5</v>
      </c>
      <c r="M228" t="str">
        <f>VLOOKUP(BOS[[#This Row],[NOME]],'CADASTRO'!A:K,6,0)</f>
        <v>ATIVO</v>
      </c>
    </row>
    <row r="229" spans="1:14">
      <c r="A229" t="s">
        <v>516</v>
      </c>
      <c r="B229" t="s">
        <v>517</v>
      </c>
      <c r="C229" t="s">
        <v>381</v>
      </c>
      <c r="D229" t="s">
        <v>591</v>
      </c>
      <c r="E229" t="s">
        <v>373</v>
      </c>
      <c r="F229" t="str">
        <f>VLOOKUP(BOS[[#This Row],[NOME]],'CADASTRO'!A:K,5,0)</f>
        <v>AUXILIAR DE CARGA E DESCARGA</v>
      </c>
      <c r="G229" s="8">
        <v>46290</v>
      </c>
      <c r="H229" s="38">
        <v>365</v>
      </c>
      <c r="I2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IF(G587="01/01/1900", "SEM REGISTRO",
                        IF((G229+H229)&gt;TODAY(), "NO PRAZO", "VENCIDO"
                        )
                    )
                )
            )
        )
    ),"N.A.")</f>
        <v>NO PRAZO</v>
      </c>
      <c r="J229" s="14">
        <f>BOS[[#This Row],[TREINADO EM]]+BOS[[#This Row],[VALIDADE]]</f>
        <v>46655</v>
      </c>
      <c r="K229">
        <v>1</v>
      </c>
      <c r="L229" t="s">
        <v>3</v>
      </c>
      <c r="M229" t="str">
        <f>VLOOKUP(BOS[[#This Row],[NOME]],'CADASTRO'!A:K,6,0)</f>
        <v>ATIVO</v>
      </c>
      <c r="N229" s="63" t="s">
        <v>593</v>
      </c>
    </row>
    <row r="230" spans="1:14">
      <c r="A230" t="s">
        <v>516</v>
      </c>
      <c r="B230" t="s">
        <v>517</v>
      </c>
      <c r="C230" t="s">
        <v>381</v>
      </c>
      <c r="D230" t="s">
        <v>591</v>
      </c>
      <c r="E230" t="s">
        <v>251</v>
      </c>
      <c r="F230" t="str">
        <f>VLOOKUP(BOS[[#This Row],[NOME]],'CADASTRO'!A:K,5,0)</f>
        <v>OPERADOR INDUSTRIAL I</v>
      </c>
      <c r="G230" s="8">
        <v>45756</v>
      </c>
      <c r="H230" s="38">
        <v>365</v>
      </c>
      <c r="I2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IF(G588="01/01/1900",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BOS[[#This Row],[TREINADO EM]]+BOS[[#This Row],[VALIDADE]]</f>
        <v>46121</v>
      </c>
      <c r="K230">
        <v>1</v>
      </c>
      <c r="L230" t="s">
        <v>3</v>
      </c>
      <c r="M230" t="str">
        <f>VLOOKUP(BOS[[#This Row],[NOME]],'CADASTRO'!A:K,6,0)</f>
        <v>DESLIGADO</v>
      </c>
    </row>
    <row r="231" spans="1:14">
      <c r="A231" t="s">
        <v>516</v>
      </c>
      <c r="B231" t="s">
        <v>517</v>
      </c>
      <c r="C231" t="s">
        <v>381</v>
      </c>
      <c r="D231" t="s">
        <v>591</v>
      </c>
      <c r="E231" t="s">
        <v>461</v>
      </c>
      <c r="F231" t="str">
        <f>VLOOKUP(BOS[[#This Row],[NOME]],'CADASTRO'!A:K,5,0)</f>
        <v>ANALISTA PRODUCAO JR</v>
      </c>
      <c r="G231" s="8">
        <v>44972</v>
      </c>
      <c r="H231" s="38">
        <v>365</v>
      </c>
      <c r="I2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IF(G589="01/01/1900",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BOS[[#This Row],[TREINADO EM]]+BOS[[#This Row],[VALIDADE]]</f>
        <v>45337</v>
      </c>
      <c r="K231">
        <v>1</v>
      </c>
      <c r="L231" t="s">
        <v>5</v>
      </c>
      <c r="M231" t="str">
        <f>VLOOKUP(BOS[[#This Row],[NOME]],'CADASTRO'!A:K,6,0)</f>
        <v>DESLIGADO</v>
      </c>
    </row>
    <row r="232" spans="1:14">
      <c r="A232" t="s">
        <v>516</v>
      </c>
      <c r="B232" t="s">
        <v>517</v>
      </c>
      <c r="C232" t="s">
        <v>76</v>
      </c>
      <c r="D232" t="s">
        <v>591</v>
      </c>
      <c r="E232" t="s">
        <v>461</v>
      </c>
      <c r="F232" t="str">
        <f>VLOOKUP(BOS[[#This Row],[NOME]],'CADASTRO'!A:K,5,0)</f>
        <v>ANALISTA PRODUCAO JR</v>
      </c>
      <c r="G232" s="8">
        <v>45278</v>
      </c>
      <c r="H232" s="38">
        <v>365</v>
      </c>
      <c r="I2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IF(G590="01/01/1900",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BOS[[#This Row],[TREINADO EM]]+BOS[[#This Row],[VALIDADE]]</f>
        <v>45643</v>
      </c>
      <c r="K232">
        <v>1</v>
      </c>
      <c r="L232" t="s">
        <v>3</v>
      </c>
      <c r="M232" t="str">
        <f>VLOOKUP(BOS[[#This Row],[NOME]],'CADASTRO'!A:K,6,0)</f>
        <v>DESLIGADO</v>
      </c>
    </row>
    <row r="233" spans="1:14">
      <c r="A233" t="s">
        <v>516</v>
      </c>
      <c r="B233" t="s">
        <v>517</v>
      </c>
      <c r="C233" t="s">
        <v>381</v>
      </c>
      <c r="D233" t="s">
        <v>591</v>
      </c>
      <c r="E233" t="s">
        <v>375</v>
      </c>
      <c r="F233" t="str">
        <f>VLOOKUP(BOS[[#This Row],[NOME]],'CADASTRO'!A:K,5,0)</f>
        <v>OPERADOR INDUSTRIAL II</v>
      </c>
      <c r="G233" s="8">
        <v>44249</v>
      </c>
      <c r="H233" s="38">
        <v>365</v>
      </c>
      <c r="I2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IF(G591="01/01/1900",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BOS[[#This Row],[TREINADO EM]]+BOS[[#This Row],[VALIDADE]]</f>
        <v>44614</v>
      </c>
      <c r="K233">
        <v>1</v>
      </c>
      <c r="L233" t="s">
        <v>5</v>
      </c>
      <c r="M233" t="str">
        <f>VLOOKUP(BOS[[#This Row],[NOME]],'CADASTRO'!A:K,6,0)</f>
        <v>ATIVO</v>
      </c>
    </row>
    <row r="234" spans="1:14">
      <c r="A234" t="s">
        <v>516</v>
      </c>
      <c r="B234" t="s">
        <v>517</v>
      </c>
      <c r="C234" t="s">
        <v>381</v>
      </c>
      <c r="D234" t="s">
        <v>591</v>
      </c>
      <c r="E234" t="s">
        <v>375</v>
      </c>
      <c r="F234" t="str">
        <f>VLOOKUP(BOS[[#This Row],[NOME]],'CADASTRO'!A:K,5,0)</f>
        <v>OPERADOR INDUSTRIAL II</v>
      </c>
      <c r="G234" s="8">
        <v>44651</v>
      </c>
      <c r="H234" s="38">
        <v>365</v>
      </c>
      <c r="I2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IF(G592="01/01/1900",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BOS[[#This Row],[TREINADO EM]]+BOS[[#This Row],[VALIDADE]]</f>
        <v>45016</v>
      </c>
      <c r="K234">
        <v>1</v>
      </c>
      <c r="L234" t="s">
        <v>5</v>
      </c>
      <c r="M234" t="str">
        <f>VLOOKUP(BOS[[#This Row],[NOME]],'CADASTRO'!A:K,6,0)</f>
        <v>ATIVO</v>
      </c>
    </row>
    <row r="235" spans="1:14">
      <c r="A235" t="s">
        <v>516</v>
      </c>
      <c r="B235" t="s">
        <v>517</v>
      </c>
      <c r="C235" t="s">
        <v>381</v>
      </c>
      <c r="D235" t="s">
        <v>591</v>
      </c>
      <c r="E235" t="s">
        <v>375</v>
      </c>
      <c r="F235" t="str">
        <f>VLOOKUP(BOS[[#This Row],[NOME]],'CADASTRO'!A:K,5,0)</f>
        <v>OPERADOR INDUSTRIAL II</v>
      </c>
      <c r="G235" s="8">
        <v>44929</v>
      </c>
      <c r="H235" s="38">
        <v>365</v>
      </c>
      <c r="I2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IF(G593="01/01/1900",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BOS[[#This Row],[TREINADO EM]]+BOS[[#This Row],[VALIDADE]]</f>
        <v>45294</v>
      </c>
      <c r="K235">
        <v>1</v>
      </c>
      <c r="L235" t="s">
        <v>5</v>
      </c>
      <c r="M235" t="str">
        <f>VLOOKUP(BOS[[#This Row],[NOME]],'CADASTRO'!A:K,6,0)</f>
        <v>ATIVO</v>
      </c>
    </row>
    <row r="236" spans="1:14">
      <c r="A236" t="s">
        <v>516</v>
      </c>
      <c r="B236" t="s">
        <v>517</v>
      </c>
      <c r="C236" t="s">
        <v>381</v>
      </c>
      <c r="D236" t="s">
        <v>591</v>
      </c>
      <c r="E236" t="s">
        <v>375</v>
      </c>
      <c r="F236" t="str">
        <f>VLOOKUP(BOS[[#This Row],[NOME]],'CADASTRO'!A:K,5,0)</f>
        <v>OPERADOR INDUSTRIAL II</v>
      </c>
      <c r="G236" s="8">
        <v>45343</v>
      </c>
      <c r="H236" s="38">
        <v>365</v>
      </c>
      <c r="I2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IF(G594="01/01/1900",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BOS[[#This Row],[TREINADO EM]]+BOS[[#This Row],[VALIDADE]]</f>
        <v>45708</v>
      </c>
      <c r="K236">
        <v>1</v>
      </c>
      <c r="L236" t="s">
        <v>5</v>
      </c>
      <c r="M236" t="str">
        <f>VLOOKUP(BOS[[#This Row],[NOME]],'CADASTRO'!A:K,6,0)</f>
        <v>ATIVO</v>
      </c>
    </row>
    <row r="237" spans="1:14">
      <c r="A237" t="s">
        <v>516</v>
      </c>
      <c r="B237" t="s">
        <v>517</v>
      </c>
      <c r="C237" t="s">
        <v>381</v>
      </c>
      <c r="D237" t="s">
        <v>591</v>
      </c>
      <c r="E237" t="s">
        <v>375</v>
      </c>
      <c r="F237" t="str">
        <f>VLOOKUP(BOS[[#This Row],[NOME]],'CADASTRO'!A:K,5,0)</f>
        <v>OPERADOR INDUSTRIAL II</v>
      </c>
      <c r="G237" s="8">
        <v>45873</v>
      </c>
      <c r="H237" s="38">
        <v>365</v>
      </c>
      <c r="I2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IF(G595="01/01/1900",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BOS[[#This Row],[TREINADO EM]]+BOS[[#This Row],[VALIDADE]]</f>
        <v>46238</v>
      </c>
      <c r="K237">
        <v>1</v>
      </c>
      <c r="L237" t="s">
        <v>5</v>
      </c>
      <c r="M237" t="str">
        <f>VLOOKUP(BOS[[#This Row],[NOME]],'CADASTRO'!A:K,6,0)</f>
        <v>ATIVO</v>
      </c>
    </row>
    <row r="238" spans="1:14">
      <c r="A238" t="s">
        <v>516</v>
      </c>
      <c r="B238" t="s">
        <v>517</v>
      </c>
      <c r="C238" t="s">
        <v>381</v>
      </c>
      <c r="D238" t="s">
        <v>591</v>
      </c>
      <c r="E238" t="s">
        <v>375</v>
      </c>
      <c r="F238" t="str">
        <f>VLOOKUP(BOS[[#This Row],[NOME]],'CADASTRO'!A:K,5,0)</f>
        <v>OPERADOR INDUSTRIAL II</v>
      </c>
      <c r="G238" s="8">
        <v>46295</v>
      </c>
      <c r="H238" s="38">
        <v>365</v>
      </c>
      <c r="I2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IF(G596="01/01/1900",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BOS[[#This Row],[TREINADO EM]]+BOS[[#This Row],[VALIDADE]]</f>
        <v>46660</v>
      </c>
      <c r="K238">
        <v>1</v>
      </c>
      <c r="L238" t="s">
        <v>3</v>
      </c>
      <c r="M238" t="str">
        <f>VLOOKUP(BOS[[#This Row],[NOME]],'CADASTRO'!A:K,6,0)</f>
        <v>ATIVO</v>
      </c>
    </row>
    <row r="239" spans="1:14">
      <c r="A239" t="s">
        <v>516</v>
      </c>
      <c r="B239" t="s">
        <v>517</v>
      </c>
      <c r="C239" t="s">
        <v>381</v>
      </c>
      <c r="D239" t="s">
        <v>591</v>
      </c>
      <c r="E239" t="s">
        <v>376</v>
      </c>
      <c r="F239" t="str">
        <f>VLOOKUP(BOS[[#This Row],[NOME]],'CADASTRO'!A:K,5,0)</f>
        <v>ESTAGIARIO</v>
      </c>
      <c r="G239" s="8">
        <v>46063</v>
      </c>
      <c r="H239" s="38">
        <v>365</v>
      </c>
      <c r="I2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IF(G597="01/01/1900", "SEM REGISTRO",
                        IF((G239+H239)&gt;TODAY(), "NO PRAZO", "VENCIDO"
                        )
                    )
                )
            )
        )
    ),"N.A.")</f>
        <v>NO PRAZO</v>
      </c>
      <c r="J239" s="14">
        <f>BOS[[#This Row],[TREINADO EM]]+BOS[[#This Row],[VALIDADE]]</f>
        <v>46428</v>
      </c>
      <c r="K239">
        <v>1</v>
      </c>
      <c r="L239" t="s">
        <v>3</v>
      </c>
      <c r="M239" t="str">
        <f>VLOOKUP(BOS[[#This Row],[NOME]],'CADASTRO'!A:K,6,0)</f>
        <v>ATIVO</v>
      </c>
    </row>
    <row r="240" spans="1:14">
      <c r="A240" t="s">
        <v>516</v>
      </c>
      <c r="B240" t="s">
        <v>517</v>
      </c>
      <c r="C240" t="s">
        <v>381</v>
      </c>
      <c r="D240" t="s">
        <v>591</v>
      </c>
      <c r="E240" t="s">
        <v>464</v>
      </c>
      <c r="F240" t="str">
        <f>VLOOKUP(BOS[[#This Row],[NOME]],'CADASTRO'!A:K,5,0)</f>
        <v>ESTAGIARIO</v>
      </c>
      <c r="G240" s="8">
        <v>43992</v>
      </c>
      <c r="H240" s="38">
        <v>365</v>
      </c>
      <c r="I2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IF(G598="01/01/1900",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BOS[[#This Row],[TREINADO EM]]+BOS[[#This Row],[VALIDADE]]</f>
        <v>44357</v>
      </c>
      <c r="K240">
        <v>1.5</v>
      </c>
      <c r="L240" t="s">
        <v>1</v>
      </c>
      <c r="M240" t="str">
        <f>VLOOKUP(BOS[[#This Row],[NOME]],'CADASTRO'!A:K,6,0)</f>
        <v>DESLIGADO</v>
      </c>
    </row>
    <row r="241" spans="1:13">
      <c r="A241" t="s">
        <v>516</v>
      </c>
      <c r="B241" t="s">
        <v>517</v>
      </c>
      <c r="C241" t="s">
        <v>381</v>
      </c>
      <c r="D241" t="s">
        <v>591</v>
      </c>
      <c r="E241" t="s">
        <v>467</v>
      </c>
      <c r="F241" t="str">
        <f>VLOOKUP(BOS[[#This Row],[NOME]],'CADASTRO'!A:K,5,0)</f>
        <v>OPERADOR INDUSTRIAL III</v>
      </c>
      <c r="G241" s="8">
        <v>44250</v>
      </c>
      <c r="H241" s="38">
        <v>365</v>
      </c>
      <c r="I2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IF(G599="01/01/1900",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BOS[[#This Row],[TREINADO EM]]+BOS[[#This Row],[VALIDADE]]</f>
        <v>44615</v>
      </c>
      <c r="K241">
        <v>1</v>
      </c>
      <c r="L241" t="s">
        <v>5</v>
      </c>
      <c r="M241" t="str">
        <f>VLOOKUP(BOS[[#This Row],[NOME]],'CADASTRO'!A:K,6,0)</f>
        <v>DESLIGADO</v>
      </c>
    </row>
    <row r="242" spans="1:13">
      <c r="A242" t="s">
        <v>516</v>
      </c>
      <c r="B242" t="s">
        <v>517</v>
      </c>
      <c r="C242" t="s">
        <v>381</v>
      </c>
      <c r="D242" t="s">
        <v>591</v>
      </c>
      <c r="E242" t="s">
        <v>467</v>
      </c>
      <c r="F242" t="str">
        <f>VLOOKUP(BOS[[#This Row],[NOME]],'CADASTRO'!A:K,5,0)</f>
        <v>OPERADOR INDUSTRIAL III</v>
      </c>
      <c r="G242" s="8">
        <v>44651</v>
      </c>
      <c r="H242" s="38">
        <v>365</v>
      </c>
      <c r="I2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IF(G600="01/01/1900",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BOS[[#This Row],[TREINADO EM]]+BOS[[#This Row],[VALIDADE]]</f>
        <v>45016</v>
      </c>
      <c r="K242">
        <v>1</v>
      </c>
      <c r="L242" t="s">
        <v>5</v>
      </c>
      <c r="M242" t="str">
        <f>VLOOKUP(BOS[[#This Row],[NOME]],'CADASTRO'!A:K,6,0)</f>
        <v>DESLIGADO</v>
      </c>
    </row>
    <row r="243" spans="1:13">
      <c r="A243" t="s">
        <v>516</v>
      </c>
      <c r="B243" t="s">
        <v>517</v>
      </c>
      <c r="C243" t="s">
        <v>381</v>
      </c>
      <c r="D243" t="s">
        <v>591</v>
      </c>
      <c r="E243" t="s">
        <v>467</v>
      </c>
      <c r="F243" t="str">
        <f>VLOOKUP(BOS[[#This Row],[NOME]],'CADASTRO'!A:K,5,0)</f>
        <v>OPERADOR INDUSTRIAL III</v>
      </c>
      <c r="G243" s="8">
        <v>44929</v>
      </c>
      <c r="H243" s="38">
        <v>365</v>
      </c>
      <c r="I2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IF(G601="01/01/1900",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BOS[[#This Row],[TREINADO EM]]+BOS[[#This Row],[VALIDADE]]</f>
        <v>45294</v>
      </c>
      <c r="K243">
        <v>1</v>
      </c>
      <c r="L243" t="s">
        <v>5</v>
      </c>
      <c r="M243" t="str">
        <f>VLOOKUP(BOS[[#This Row],[NOME]],'CADASTRO'!A:K,6,0)</f>
        <v>DESLIGADO</v>
      </c>
    </row>
    <row r="244" spans="1:13">
      <c r="A244" t="s">
        <v>516</v>
      </c>
      <c r="B244" t="s">
        <v>517</v>
      </c>
      <c r="C244" t="s">
        <v>76</v>
      </c>
      <c r="D244" t="s">
        <v>591</v>
      </c>
      <c r="E244" t="s">
        <v>467</v>
      </c>
      <c r="F244" t="str">
        <f>VLOOKUP(BOS[[#This Row],[NOME]],'CADASTRO'!A:K,5,0)</f>
        <v>OPERADOR INDUSTRIAL III</v>
      </c>
      <c r="G244" s="8">
        <v>45278</v>
      </c>
      <c r="H244" s="38">
        <v>365</v>
      </c>
      <c r="I2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IF(G602="01/01/1900",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BOS[[#This Row],[TREINADO EM]]+BOS[[#This Row],[VALIDADE]]</f>
        <v>45643</v>
      </c>
      <c r="K244">
        <v>1</v>
      </c>
      <c r="L244" t="s">
        <v>5</v>
      </c>
      <c r="M244" t="str">
        <f>VLOOKUP(BOS[[#This Row],[NOME]],'CADASTRO'!A:K,6,0)</f>
        <v>DESLIGADO</v>
      </c>
    </row>
    <row r="245" spans="1:13">
      <c r="A245" t="s">
        <v>516</v>
      </c>
      <c r="B245" t="s">
        <v>517</v>
      </c>
      <c r="C245" t="s">
        <v>381</v>
      </c>
      <c r="D245" t="s">
        <v>591</v>
      </c>
      <c r="E245" t="s">
        <v>467</v>
      </c>
      <c r="F245" t="str">
        <f>VLOOKUP(BOS[[#This Row],[NOME]],'CADASTRO'!A:K,5,0)</f>
        <v>OPERADOR INDUSTRIAL III</v>
      </c>
      <c r="G245" s="8">
        <v>45645</v>
      </c>
      <c r="H245" s="38">
        <v>365</v>
      </c>
      <c r="I2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IF(G603="01/01/1900",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BOS[[#This Row],[TREINADO EM]]+BOS[[#This Row],[VALIDADE]]</f>
        <v>46010</v>
      </c>
      <c r="K245">
        <v>1</v>
      </c>
      <c r="L245" t="s">
        <v>5</v>
      </c>
      <c r="M245" t="str">
        <f>VLOOKUP(BOS[[#This Row],[NOME]],'CADASTRO'!A:K,6,0)</f>
        <v>DESLIGADO</v>
      </c>
    </row>
    <row r="246" spans="1:13">
      <c r="A246" t="s">
        <v>516</v>
      </c>
      <c r="B246" t="s">
        <v>517</v>
      </c>
      <c r="C246" t="s">
        <v>381</v>
      </c>
      <c r="D246" t="s">
        <v>591</v>
      </c>
      <c r="E246" t="s">
        <v>467</v>
      </c>
      <c r="F246" t="str">
        <f>VLOOKUP(BOS[[#This Row],[NOME]],'CADASTRO'!A:K,5,0)</f>
        <v>OPERADOR INDUSTRIAL III</v>
      </c>
      <c r="G246" s="8">
        <v>46009</v>
      </c>
      <c r="H246" s="38">
        <v>365</v>
      </c>
      <c r="I2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IF(G604="01/01/1900",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BOS[[#This Row],[TREINADO EM]]+BOS[[#This Row],[VALIDADE]]</f>
        <v>46374</v>
      </c>
      <c r="K246">
        <v>1</v>
      </c>
      <c r="L246" t="s">
        <v>3</v>
      </c>
      <c r="M246" t="str">
        <f>VLOOKUP(BOS[[#This Row],[NOME]],'CADASTRO'!A:K,6,0)</f>
        <v>DESLIGADO</v>
      </c>
    </row>
    <row r="247" spans="1:13">
      <c r="A247" t="s">
        <v>516</v>
      </c>
      <c r="B247" t="s">
        <v>517</v>
      </c>
      <c r="C247" t="s">
        <v>381</v>
      </c>
      <c r="D247" t="s">
        <v>591</v>
      </c>
      <c r="E247" t="s">
        <v>378</v>
      </c>
      <c r="F247" t="str">
        <f>VLOOKUP(BOS[[#This Row],[NOME]],'CADASTRO'!A:K,5,0)</f>
        <v>ANALISTA LOGISTICA JR</v>
      </c>
      <c r="G247" s="8">
        <v>44250</v>
      </c>
      <c r="H247" s="38">
        <v>365</v>
      </c>
      <c r="I2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IF(G605="01/01/1900",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BOS[[#This Row],[TREINADO EM]]+BOS[[#This Row],[VALIDADE]]</f>
        <v>44615</v>
      </c>
      <c r="K247">
        <v>1</v>
      </c>
      <c r="L247" t="s">
        <v>5</v>
      </c>
      <c r="M247" t="str">
        <f>VLOOKUP(BOS[[#This Row],[NOME]],'CADASTRO'!A:K,6,0)</f>
        <v>ATIVO</v>
      </c>
    </row>
    <row r="248" spans="1:13">
      <c r="A248" t="s">
        <v>516</v>
      </c>
      <c r="B248" t="s">
        <v>517</v>
      </c>
      <c r="C248" t="s">
        <v>381</v>
      </c>
      <c r="D248" t="s">
        <v>591</v>
      </c>
      <c r="E248" t="s">
        <v>378</v>
      </c>
      <c r="F248" t="str">
        <f>VLOOKUP(BOS[[#This Row],[NOME]],'CADASTRO'!A:K,5,0)</f>
        <v>ANALISTA LOGISTICA JR</v>
      </c>
      <c r="G248" s="8">
        <v>44929</v>
      </c>
      <c r="H248" s="38">
        <v>365</v>
      </c>
      <c r="I2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IF(G606="01/01/1900",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BOS[[#This Row],[TREINADO EM]]+BOS[[#This Row],[VALIDADE]]</f>
        <v>45294</v>
      </c>
      <c r="K248">
        <v>1</v>
      </c>
      <c r="L248" t="s">
        <v>5</v>
      </c>
      <c r="M248" t="str">
        <f>VLOOKUP(BOS[[#This Row],[NOME]],'CADASTRO'!A:K,6,0)</f>
        <v>ATIVO</v>
      </c>
    </row>
    <row r="249" spans="1:13">
      <c r="A249" t="s">
        <v>516</v>
      </c>
      <c r="B249" t="s">
        <v>517</v>
      </c>
      <c r="C249" t="s">
        <v>381</v>
      </c>
      <c r="D249" t="s">
        <v>591</v>
      </c>
      <c r="E249" t="s">
        <v>378</v>
      </c>
      <c r="F249" t="str">
        <f>VLOOKUP(BOS[[#This Row],[NOME]],'CADASTRO'!A:K,5,0)</f>
        <v>ANALISTA LOGISTICA JR</v>
      </c>
      <c r="G249" s="8">
        <v>45278</v>
      </c>
      <c r="H249" s="38">
        <v>365</v>
      </c>
      <c r="I2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IF(G607="01/01/1900",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BOS[[#This Row],[TREINADO EM]]+BOS[[#This Row],[VALIDADE]]</f>
        <v>45643</v>
      </c>
      <c r="K249">
        <v>1</v>
      </c>
      <c r="L249" t="s">
        <v>5</v>
      </c>
      <c r="M249" t="str">
        <f>VLOOKUP(BOS[[#This Row],[NOME]],'CADASTRO'!A:K,6,0)</f>
        <v>ATIVO</v>
      </c>
    </row>
    <row r="250" spans="1:13">
      <c r="A250" t="s">
        <v>516</v>
      </c>
      <c r="B250" t="s">
        <v>517</v>
      </c>
      <c r="C250" t="s">
        <v>76</v>
      </c>
      <c r="D250" t="s">
        <v>591</v>
      </c>
      <c r="E250" t="s">
        <v>378</v>
      </c>
      <c r="F250" t="str">
        <f>VLOOKUP(BOS[[#This Row],[NOME]],'CADASTRO'!A:K,5,0)</f>
        <v>ANALISTA LOGISTICA JR</v>
      </c>
      <c r="G250" s="8">
        <v>45645</v>
      </c>
      <c r="H250" s="38">
        <v>365</v>
      </c>
      <c r="I2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IF(G608="01/01/1900",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BOS[[#This Row],[TREINADO EM]]+BOS[[#This Row],[VALIDADE]]</f>
        <v>46010</v>
      </c>
      <c r="K250">
        <v>1</v>
      </c>
      <c r="L250" t="s">
        <v>5</v>
      </c>
      <c r="M250" t="str">
        <f>VLOOKUP(BOS[[#This Row],[NOME]],'CADASTRO'!A:K,6,0)</f>
        <v>ATIVO</v>
      </c>
    </row>
    <row r="251" spans="1:13">
      <c r="A251" t="s">
        <v>516</v>
      </c>
      <c r="B251" t="s">
        <v>517</v>
      </c>
      <c r="C251" t="s">
        <v>381</v>
      </c>
      <c r="D251" t="s">
        <v>591</v>
      </c>
      <c r="E251" t="s">
        <v>378</v>
      </c>
      <c r="F251" t="str">
        <f>VLOOKUP(BOS[[#This Row],[NOME]],'CADASTRO'!A:K,5,0)</f>
        <v>ANALISTA LOGISTICA JR</v>
      </c>
      <c r="G251" s="8">
        <v>46008</v>
      </c>
      <c r="H251" s="38">
        <v>365</v>
      </c>
      <c r="I2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IF(G609="01/01/1900",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BOS[[#This Row],[TREINADO EM]]+BOS[[#This Row],[VALIDADE]]</f>
        <v>46373</v>
      </c>
      <c r="K251">
        <v>1</v>
      </c>
      <c r="L251" t="s">
        <v>3</v>
      </c>
      <c r="M251" t="str">
        <f>VLOOKUP(BOS[[#This Row],[NOME]],'CADASTRO'!A:K,6,0)</f>
        <v>ATIVO</v>
      </c>
    </row>
    <row r="252" spans="1:13">
      <c r="A252" t="s">
        <v>516</v>
      </c>
      <c r="B252" t="s">
        <v>517</v>
      </c>
      <c r="C252" t="s">
        <v>381</v>
      </c>
      <c r="D252" t="s">
        <v>591</v>
      </c>
      <c r="E252" t="s">
        <v>468</v>
      </c>
      <c r="F252" t="str">
        <f>VLOOKUP(BOS[[#This Row],[NOME]],'CADASTRO'!A:K,5,0)</f>
        <v>OPERADOR LOGISTICO I</v>
      </c>
      <c r="G252" s="8">
        <v>46009</v>
      </c>
      <c r="H252" s="38">
        <v>365</v>
      </c>
      <c r="I2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IF(G610="01/01/1900",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BOS[[#This Row],[TREINADO EM]]+BOS[[#This Row],[VALIDADE]]</f>
        <v>46374</v>
      </c>
      <c r="K252">
        <v>1</v>
      </c>
      <c r="L252" t="s">
        <v>3</v>
      </c>
      <c r="M252" t="str">
        <f>VLOOKUP(BOS[[#This Row],[NOME]],'CADASTRO'!A:K,6,0)</f>
        <v>DESLIGADO</v>
      </c>
    </row>
    <row r="253" spans="1:13">
      <c r="A253" t="s">
        <v>516</v>
      </c>
      <c r="B253" t="s">
        <v>517</v>
      </c>
      <c r="C253" t="s">
        <v>381</v>
      </c>
      <c r="D253" t="s">
        <v>591</v>
      </c>
      <c r="E253" t="s">
        <v>469</v>
      </c>
      <c r="F253" t="str">
        <f>VLOOKUP(BOS[[#This Row],[NOME]],'CADASTRO'!A:K,5,0)</f>
        <v>AUXILIAR INDUSTRIAL</v>
      </c>
      <c r="G253" s="8">
        <v>45873</v>
      </c>
      <c r="H253" s="38">
        <v>365</v>
      </c>
      <c r="I2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IF(G611="01/01/1900",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BOS[[#This Row],[TREINADO EM]]+BOS[[#This Row],[VALIDADE]]</f>
        <v>46238</v>
      </c>
      <c r="K253">
        <v>1</v>
      </c>
      <c r="L253" t="s">
        <v>3</v>
      </c>
      <c r="M253" t="str">
        <f>VLOOKUP(BOS[[#This Row],[NOME]],'CADASTRO'!A:K,6,0)</f>
        <v>DESLIGADO</v>
      </c>
    </row>
    <row r="254" spans="1:13">
      <c r="A254" t="s">
        <v>516</v>
      </c>
      <c r="B254" t="s">
        <v>517</v>
      </c>
      <c r="C254" t="s">
        <v>381</v>
      </c>
      <c r="D254" t="s">
        <v>591</v>
      </c>
      <c r="E254" t="s">
        <v>470</v>
      </c>
      <c r="F254" t="str">
        <f>VLOOKUP(BOS[[#This Row],[NOME]],'CADASTRO'!A:K,5,0)</f>
        <v>ASSISTENTE ADMINISTRATIVO</v>
      </c>
      <c r="G254" s="8">
        <v>44634</v>
      </c>
      <c r="H254" s="38">
        <v>365</v>
      </c>
      <c r="I2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IF(G612="01/01/1900",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BOS[[#This Row],[TREINADO EM]]+BOS[[#This Row],[VALIDADE]]</f>
        <v>44999</v>
      </c>
      <c r="K254">
        <v>1</v>
      </c>
      <c r="L254" t="s">
        <v>5</v>
      </c>
      <c r="M254" t="str">
        <f>VLOOKUP(BOS[[#This Row],[NOME]],'CADASTRO'!A:K,6,0)</f>
        <v>DESLIGADO</v>
      </c>
    </row>
    <row r="255" spans="1:13">
      <c r="A255" t="s">
        <v>516</v>
      </c>
      <c r="B255" t="s">
        <v>517</v>
      </c>
      <c r="C255" t="s">
        <v>381</v>
      </c>
      <c r="D255" t="s">
        <v>591</v>
      </c>
      <c r="E255" t="s">
        <v>470</v>
      </c>
      <c r="F255" t="str">
        <f>VLOOKUP(BOS[[#This Row],[NOME]],'CADASTRO'!A:K,5,0)</f>
        <v>ASSISTENTE ADMINISTRATIVO</v>
      </c>
      <c r="G255" s="8">
        <v>45028</v>
      </c>
      <c r="H255" s="38">
        <v>365</v>
      </c>
      <c r="I2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IF(G613="01/01/1900",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BOS[[#This Row],[TREINADO EM]]+BOS[[#This Row],[VALIDADE]]</f>
        <v>45393</v>
      </c>
      <c r="K255">
        <v>1</v>
      </c>
      <c r="L255" t="s">
        <v>3</v>
      </c>
      <c r="M255" t="str">
        <f>VLOOKUP(BOS[[#This Row],[NOME]],'CADASTRO'!A:K,6,0)</f>
        <v>DESLIGADO</v>
      </c>
    </row>
    <row r="256" spans="1:13">
      <c r="A256" t="s">
        <v>516</v>
      </c>
      <c r="B256" t="s">
        <v>517</v>
      </c>
      <c r="C256" t="s">
        <v>381</v>
      </c>
      <c r="D256" t="s">
        <v>591</v>
      </c>
      <c r="E256" t="s">
        <v>26</v>
      </c>
      <c r="F256" t="str">
        <f>VLOOKUP(BOS[[#This Row],[NOME]],'CADASTRO'!A:K,5,0)</f>
        <v>COORDENADOR PRODUCAO</v>
      </c>
      <c r="G256" s="8">
        <v>45091</v>
      </c>
      <c r="H256" s="38">
        <v>365</v>
      </c>
      <c r="I2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IF(G614="01/01/1900",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BOS[[#This Row],[TREINADO EM]]+BOS[[#This Row],[VALIDADE]]</f>
        <v>45456</v>
      </c>
      <c r="K256">
        <v>1</v>
      </c>
      <c r="L256" t="s">
        <v>5</v>
      </c>
      <c r="M256" t="str">
        <f>VLOOKUP(BOS[[#This Row],[NOME]],'CADASTRO'!A:K,6,0)</f>
        <v>ATIVO</v>
      </c>
    </row>
    <row r="257" spans="1:14">
      <c r="A257" t="s">
        <v>516</v>
      </c>
      <c r="B257" t="s">
        <v>517</v>
      </c>
      <c r="C257" t="s">
        <v>381</v>
      </c>
      <c r="D257" t="s">
        <v>591</v>
      </c>
      <c r="E257" t="s">
        <v>26</v>
      </c>
      <c r="F257" t="str">
        <f>VLOOKUP(BOS[[#This Row],[NOME]],'CADASTRO'!A:K,5,0)</f>
        <v>COORDENADOR PRODUCAO</v>
      </c>
      <c r="G257" s="8">
        <v>46216</v>
      </c>
      <c r="H257" s="38">
        <v>365</v>
      </c>
      <c r="I2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IF(G615="01/01/1900",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BOS[[#This Row],[TREINADO EM]]+BOS[[#This Row],[VALIDADE]]</f>
        <v>46581</v>
      </c>
      <c r="K257">
        <v>1</v>
      </c>
      <c r="L257" t="s">
        <v>3</v>
      </c>
      <c r="M257" t="str">
        <f>VLOOKUP(BOS[[#This Row],[NOME]],'CADASTRO'!A:K,6,0)</f>
        <v>ATIVO</v>
      </c>
    </row>
    <row r="258" spans="1:14">
      <c r="A258" t="s">
        <v>516</v>
      </c>
      <c r="B258" t="s">
        <v>517</v>
      </c>
      <c r="C258" t="s">
        <v>381</v>
      </c>
      <c r="D258" t="s">
        <v>591</v>
      </c>
      <c r="E258" t="s">
        <v>471</v>
      </c>
      <c r="F258" t="str">
        <f>VLOOKUP(BOS[[#This Row],[NOME]],'CADASTRO'!A:K,5,0)</f>
        <v>ANALISTA CONTROLE QUALIDADE PL</v>
      </c>
      <c r="G258" s="8">
        <v>43992</v>
      </c>
      <c r="H258" s="38">
        <v>365</v>
      </c>
      <c r="I2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IF(G616="01/01/1900",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BOS[[#This Row],[TREINADO EM]]+BOS[[#This Row],[VALIDADE]]</f>
        <v>44357</v>
      </c>
      <c r="K258">
        <v>1.5</v>
      </c>
      <c r="L258" t="s">
        <v>3</v>
      </c>
      <c r="M258" t="str">
        <f>VLOOKUP(BOS[[#This Row],[NOME]],'CADASTRO'!A:K,6,0)</f>
        <v>DESLIGADO</v>
      </c>
    </row>
    <row r="259" spans="1:14">
      <c r="A259" t="s">
        <v>516</v>
      </c>
      <c r="B259" t="s">
        <v>517</v>
      </c>
      <c r="C259" t="s">
        <v>381</v>
      </c>
      <c r="D259" t="s">
        <v>591</v>
      </c>
      <c r="E259" t="s">
        <v>380</v>
      </c>
      <c r="F259" t="str">
        <f>VLOOKUP(BOS[[#This Row],[NOME]],'CADASTRO'!A:K,5,0)</f>
        <v>TECNICO ELETRONICO I</v>
      </c>
      <c r="G259" s="8">
        <v>44249</v>
      </c>
      <c r="H259" s="38">
        <v>365</v>
      </c>
      <c r="I2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IF(G617="01/01/1900",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BOS[[#This Row],[TREINADO EM]]+BOS[[#This Row],[VALIDADE]]</f>
        <v>44614</v>
      </c>
      <c r="K259">
        <v>1</v>
      </c>
      <c r="L259" t="s">
        <v>5</v>
      </c>
      <c r="M259" t="str">
        <f>VLOOKUP(BOS[[#This Row],[NOME]],'CADASTRO'!A:K,6,0)</f>
        <v>ATIVO</v>
      </c>
    </row>
    <row r="260" spans="1:14">
      <c r="A260" t="s">
        <v>516</v>
      </c>
      <c r="B260" t="s">
        <v>517</v>
      </c>
      <c r="C260" t="s">
        <v>381</v>
      </c>
      <c r="D260" t="s">
        <v>591</v>
      </c>
      <c r="E260" t="s">
        <v>380</v>
      </c>
      <c r="F260" t="str">
        <f>VLOOKUP(BOS[[#This Row],[NOME]],'CADASTRO'!A:K,5,0)</f>
        <v>TECNICO ELETRONICO I</v>
      </c>
      <c r="G260" s="8">
        <v>44651</v>
      </c>
      <c r="H260" s="38">
        <v>365</v>
      </c>
      <c r="I2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IF(G618="01/01/1900",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BOS[[#This Row],[TREINADO EM]]+BOS[[#This Row],[VALIDADE]]</f>
        <v>45016</v>
      </c>
      <c r="K260">
        <v>1</v>
      </c>
      <c r="L260" t="s">
        <v>5</v>
      </c>
      <c r="M260" t="str">
        <f>VLOOKUP(BOS[[#This Row],[NOME]],'CADASTRO'!A:K,6,0)</f>
        <v>ATIVO</v>
      </c>
    </row>
    <row r="261" spans="1:14">
      <c r="A261" t="s">
        <v>516</v>
      </c>
      <c r="B261" t="s">
        <v>517</v>
      </c>
      <c r="C261" t="s">
        <v>381</v>
      </c>
      <c r="D261" t="s">
        <v>591</v>
      </c>
      <c r="E261" t="s">
        <v>380</v>
      </c>
      <c r="F261" t="str">
        <f>VLOOKUP(BOS[[#This Row],[NOME]],'CADASTRO'!A:K,5,0)</f>
        <v>TECNICO ELETRONICO I</v>
      </c>
      <c r="G261" s="8">
        <v>45278</v>
      </c>
      <c r="H261" s="38">
        <v>365</v>
      </c>
      <c r="I2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IF(G619="01/01/1900",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BOS[[#This Row],[TREINADO EM]]+BOS[[#This Row],[VALIDADE]]</f>
        <v>45643</v>
      </c>
      <c r="K261">
        <v>1</v>
      </c>
      <c r="L261" t="s">
        <v>5</v>
      </c>
      <c r="M261" t="str">
        <f>VLOOKUP(BOS[[#This Row],[NOME]],'CADASTRO'!A:K,6,0)</f>
        <v>ATIVO</v>
      </c>
    </row>
    <row r="262" spans="1:14">
      <c r="A262" t="s">
        <v>516</v>
      </c>
      <c r="B262" t="s">
        <v>517</v>
      </c>
      <c r="C262" t="s">
        <v>76</v>
      </c>
      <c r="D262" t="s">
        <v>591</v>
      </c>
      <c r="E262" t="s">
        <v>380</v>
      </c>
      <c r="F262" t="str">
        <f>VLOOKUP(BOS[[#This Row],[NOME]],'CADASTRO'!A:K,5,0)</f>
        <v>TECNICO ELETRONICO I</v>
      </c>
      <c r="G262" s="8">
        <v>45645</v>
      </c>
      <c r="H262" s="38">
        <v>365</v>
      </c>
      <c r="I2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IF(G620="01/01/1900",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BOS[[#This Row],[TREINADO EM]]+BOS[[#This Row],[VALIDADE]]</f>
        <v>46010</v>
      </c>
      <c r="K262">
        <v>1</v>
      </c>
      <c r="L262" t="s">
        <v>5</v>
      </c>
      <c r="M262" t="str">
        <f>VLOOKUP(BOS[[#This Row],[NOME]],'CADASTRO'!A:K,6,0)</f>
        <v>ATIVO</v>
      </c>
    </row>
    <row r="263" spans="1:14">
      <c r="A263" t="s">
        <v>516</v>
      </c>
      <c r="B263" t="s">
        <v>517</v>
      </c>
      <c r="C263" t="s">
        <v>381</v>
      </c>
      <c r="D263" t="s">
        <v>591</v>
      </c>
      <c r="E263" t="s">
        <v>380</v>
      </c>
      <c r="F263" t="str">
        <f>VLOOKUP(BOS[[#This Row],[NOME]],'CADASTRO'!A:K,5,0)</f>
        <v>TECNICO ELETRONICO I</v>
      </c>
      <c r="G263" s="8">
        <v>46009</v>
      </c>
      <c r="H263" s="38">
        <v>365</v>
      </c>
      <c r="I2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IF(G621="01/01/1900",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BOS[[#This Row],[TREINADO EM]]+BOS[[#This Row],[VALIDADE]]</f>
        <v>46374</v>
      </c>
      <c r="K263">
        <v>1</v>
      </c>
      <c r="L263" t="s">
        <v>5</v>
      </c>
      <c r="M263" t="str">
        <f>VLOOKUP(BOS[[#This Row],[NOME]],'CADASTRO'!A:K,6,0)</f>
        <v>ATIVO</v>
      </c>
    </row>
    <row r="264" spans="1:14">
      <c r="A264" t="s">
        <v>516</v>
      </c>
      <c r="B264" t="s">
        <v>517</v>
      </c>
      <c r="C264" t="s">
        <v>381</v>
      </c>
      <c r="D264" t="s">
        <v>591</v>
      </c>
      <c r="E264" t="s">
        <v>380</v>
      </c>
      <c r="F264" t="str">
        <f>VLOOKUP(BOS[[#This Row],[NOME]],'CADASTRO'!A:K,5,0)</f>
        <v>TECNICO ELETRONICO I</v>
      </c>
      <c r="G264" s="8">
        <v>46211</v>
      </c>
      <c r="H264" s="38">
        <v>365</v>
      </c>
      <c r="I2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IF(G622="01/01/1900", "SEM REGISTRO",
                        IF((G264+H264)&gt;TODAY(), "NO PRAZO", "VENCIDO"
                        )
                    )
                )
            )
        )
    ),"N.A.")</f>
        <v>NO PRAZO</v>
      </c>
      <c r="J264" s="14">
        <f>BOS[[#This Row],[TREINADO EM]]+BOS[[#This Row],[VALIDADE]]</f>
        <v>46576</v>
      </c>
      <c r="K264">
        <v>1</v>
      </c>
      <c r="L264" t="s">
        <v>3</v>
      </c>
      <c r="M264" t="str">
        <f>VLOOKUP(BOS[[#This Row],[NOME]],'CADASTRO'!A:K,6,0)</f>
        <v>ATIVO</v>
      </c>
      <c r="N264" s="63" t="s">
        <v>596</v>
      </c>
    </row>
    <row r="265" spans="1:14">
      <c r="A265" t="s">
        <v>516</v>
      </c>
      <c r="B265" t="s">
        <v>517</v>
      </c>
      <c r="C265" t="s">
        <v>381</v>
      </c>
      <c r="D265" t="s">
        <v>591</v>
      </c>
      <c r="E265" s="1" t="s">
        <v>381</v>
      </c>
      <c r="F265" t="str">
        <f>VLOOKUP(BOS[[#This Row],[NOME]],'CADASTRO'!A:K,5,0)</f>
        <v>TECNICO SEGURANCA TRABALHO</v>
      </c>
      <c r="G265" s="8">
        <v>44606</v>
      </c>
      <c r="H265" s="38">
        <v>5000</v>
      </c>
      <c r="I2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IF(G623="01/01/1900", "SEM REGISTRO",
                        IF((G265+H265)&gt;TODAY(), "NO PRAZO", "VENCIDO"
                        )
                    )
                )
            )
        )
    ),"N.A.")</f>
        <v>NO PRAZO</v>
      </c>
      <c r="J265" s="14">
        <f>BOS[[#This Row],[TREINADO EM]]+BOS[[#This Row],[VALIDADE]]</f>
        <v>49606</v>
      </c>
      <c r="K265">
        <v>1.5</v>
      </c>
      <c r="L265" t="s">
        <v>3</v>
      </c>
      <c r="M265" t="str">
        <f>VLOOKUP(BOS[[#This Row],[NOME]],'CADASTRO'!A:K,6,0)</f>
        <v>ATIVO</v>
      </c>
    </row>
    <row r="266" spans="1:14">
      <c r="A266" t="s">
        <v>516</v>
      </c>
      <c r="B266" t="s">
        <v>517</v>
      </c>
      <c r="C266" t="s">
        <v>381</v>
      </c>
      <c r="D266" t="s">
        <v>591</v>
      </c>
      <c r="E266" t="s">
        <v>255</v>
      </c>
      <c r="F266" t="str">
        <f>VLOOKUP(BOS[[#This Row],[NOME]],'CADASTRO'!A:K,5,0)</f>
        <v>OPERADOR INDUSTRIAL III</v>
      </c>
      <c r="G266" s="8">
        <v>43496</v>
      </c>
      <c r="H266" s="38">
        <v>365</v>
      </c>
      <c r="I2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IF(G624="01/01/1900",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BOS[[#This Row],[TREINADO EM]]+BOS[[#This Row],[VALIDADE]]</f>
        <v>43861</v>
      </c>
      <c r="K266">
        <v>1</v>
      </c>
      <c r="L266" t="s">
        <v>1</v>
      </c>
      <c r="M266" t="str">
        <f>VLOOKUP(BOS[[#This Row],[NOME]],'CADASTRO'!A:K,6,0)</f>
        <v>DESLIGADO</v>
      </c>
    </row>
    <row r="267" spans="1:14">
      <c r="A267" t="s">
        <v>516</v>
      </c>
      <c r="B267" t="s">
        <v>517</v>
      </c>
      <c r="C267" t="s">
        <v>381</v>
      </c>
      <c r="D267" t="s">
        <v>591</v>
      </c>
      <c r="E267" t="s">
        <v>265</v>
      </c>
      <c r="F267" t="str">
        <f>VLOOKUP(BOS[[#This Row],[NOME]],'CADASTRO'!A:K,5,0)</f>
        <v>OPERADOR INDUSTRIAL II</v>
      </c>
      <c r="G267" s="8">
        <v>44249</v>
      </c>
      <c r="H267" s="38">
        <v>365</v>
      </c>
      <c r="I2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IF(G625="01/01/1900",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BOS[[#This Row],[TREINADO EM]]+BOS[[#This Row],[VALIDADE]]</f>
        <v>44614</v>
      </c>
      <c r="K267">
        <v>1</v>
      </c>
      <c r="L267" t="s">
        <v>1</v>
      </c>
      <c r="M267" t="str">
        <f>VLOOKUP(BOS[[#This Row],[NOME]],'CADASTRO'!A:K,6,0)</f>
        <v>DESLIGADO</v>
      </c>
    </row>
    <row r="268" spans="1:14">
      <c r="A268" t="s">
        <v>516</v>
      </c>
      <c r="B268" t="s">
        <v>517</v>
      </c>
      <c r="C268" t="s">
        <v>381</v>
      </c>
      <c r="D268" t="s">
        <v>591</v>
      </c>
      <c r="E268" t="s">
        <v>489</v>
      </c>
      <c r="F268" t="str">
        <f>VLOOKUP(BOS[[#This Row],[NOME]],'CADASTRO'!A:K,5,0)</f>
        <v>OPERADOR LOGISTICO I</v>
      </c>
      <c r="G268" s="8">
        <v>46252.695104166669</v>
      </c>
      <c r="H268" s="38">
        <v>365</v>
      </c>
      <c r="I2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IF(G626="01/01/1900",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BOS[[#This Row],[TREINADO EM]]+BOS[[#This Row],[VALIDADE]]</f>
        <v>46617.695104166669</v>
      </c>
      <c r="K268">
        <v>1</v>
      </c>
      <c r="L268" t="s">
        <v>3</v>
      </c>
      <c r="M268" t="str">
        <f>VLOOKUP(BOS[[#This Row],[NOME]],'CADASTRO'!A:K,6,0)</f>
        <v>DESLIGADO</v>
      </c>
      <c r="N268" s="63" t="s">
        <v>596</v>
      </c>
    </row>
    <row r="269" spans="1:14">
      <c r="A269" t="s">
        <v>516</v>
      </c>
      <c r="B269" t="s">
        <v>517</v>
      </c>
      <c r="C269" t="s">
        <v>381</v>
      </c>
      <c r="D269" t="s">
        <v>591</v>
      </c>
      <c r="E269" t="s">
        <v>453</v>
      </c>
      <c r="F269" t="str">
        <f>VLOOKUP(BOS[[#This Row],[NOME]],'CADASTRO'!A:K,5,0)</f>
        <v>AUXILIAR INDUSTRIAL</v>
      </c>
      <c r="G269" s="8">
        <v>46175</v>
      </c>
      <c r="H269" s="38">
        <v>365</v>
      </c>
      <c r="I2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IF(G627="01/01/1900", "SEM REGISTRO",
                        IF((G269+H269)&gt;TODAY(), "NO PRAZO", "VENCIDO"
                        )
                    )
                )
            )
        )
    ),"N.A.")</f>
        <v>NO PRAZO</v>
      </c>
      <c r="J269" s="14">
        <f>BOS[[#This Row],[TREINADO EM]]+BOS[[#This Row],[VALIDADE]]</f>
        <v>46540</v>
      </c>
      <c r="K269">
        <v>1</v>
      </c>
      <c r="L269" t="s">
        <v>3</v>
      </c>
      <c r="M269" t="str">
        <f>VLOOKUP(BOS[[#This Row],[NOME]],'CADASTRO'!A:K,6,0)</f>
        <v>ATIVO</v>
      </c>
      <c r="N269" s="63" t="s">
        <v>603</v>
      </c>
    </row>
    <row r="270" spans="1:14">
      <c r="A270" t="s">
        <v>516</v>
      </c>
      <c r="B270" t="s">
        <v>517</v>
      </c>
      <c r="C270" t="s">
        <v>381</v>
      </c>
      <c r="D270" t="s">
        <v>591</v>
      </c>
      <c r="E270" t="s">
        <v>268</v>
      </c>
      <c r="F270" t="str">
        <f>VLOOKUP(BOS[[#This Row],[NOME]],'CADASTRO'!A:K,5,0)</f>
        <v>Almoxarife</v>
      </c>
      <c r="G270" s="8">
        <v>45154</v>
      </c>
      <c r="H270" s="38">
        <v>365</v>
      </c>
      <c r="I2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IF(G628="01/01/1900",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BOS[[#This Row],[TREINADO EM]]+BOS[[#This Row],[VALIDADE]]</f>
        <v>45519</v>
      </c>
      <c r="K270">
        <v>1</v>
      </c>
      <c r="L270" t="s">
        <v>5</v>
      </c>
      <c r="M270" t="str">
        <f>VLOOKUP(BOS[[#This Row],[NOME]],'CADASTRO'!A:K,6,0)</f>
        <v>DESLIGADO</v>
      </c>
    </row>
    <row r="271" spans="1:14">
      <c r="A271" t="s">
        <v>516</v>
      </c>
      <c r="B271" t="s">
        <v>517</v>
      </c>
      <c r="C271" t="s">
        <v>381</v>
      </c>
      <c r="D271" t="s">
        <v>591</v>
      </c>
      <c r="E271" t="s">
        <v>268</v>
      </c>
      <c r="F271" t="str">
        <f>VLOOKUP(BOS[[#This Row],[NOME]],'CADASTRO'!A:K,5,0)</f>
        <v>Almoxarife</v>
      </c>
      <c r="G271" s="8">
        <v>45224</v>
      </c>
      <c r="H271" s="38">
        <v>365</v>
      </c>
      <c r="I2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IF(G629="01/01/1900",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BOS[[#This Row],[TREINADO EM]]+BOS[[#This Row],[VALIDADE]]</f>
        <v>45589</v>
      </c>
      <c r="K271">
        <v>1</v>
      </c>
      <c r="L271" t="s">
        <v>5</v>
      </c>
      <c r="M271" t="str">
        <f>VLOOKUP(BOS[[#This Row],[NOME]],'CADASTRO'!A:K,6,0)</f>
        <v>DESLIGADO</v>
      </c>
    </row>
    <row r="272" spans="1:14">
      <c r="A272" t="s">
        <v>516</v>
      </c>
      <c r="B272" t="s">
        <v>517</v>
      </c>
      <c r="C272" t="s">
        <v>381</v>
      </c>
      <c r="D272" t="s">
        <v>591</v>
      </c>
      <c r="E272" t="s">
        <v>268</v>
      </c>
      <c r="F272" t="str">
        <f>VLOOKUP(BOS[[#This Row],[NOME]],'CADASTRO'!A:K,5,0)</f>
        <v>Almoxarife</v>
      </c>
      <c r="G272" s="8">
        <v>45278</v>
      </c>
      <c r="H272" s="38">
        <v>365</v>
      </c>
      <c r="I2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IF(G630="01/01/1900",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BOS[[#This Row],[TREINADO EM]]+BOS[[#This Row],[VALIDADE]]</f>
        <v>45643</v>
      </c>
      <c r="K272">
        <v>1</v>
      </c>
      <c r="L272" t="s">
        <v>5</v>
      </c>
      <c r="M272" t="str">
        <f>VLOOKUP(BOS[[#This Row],[NOME]],'CADASTRO'!A:K,6,0)</f>
        <v>DESLIGADO</v>
      </c>
    </row>
    <row r="273" spans="1:14">
      <c r="A273" t="s">
        <v>516</v>
      </c>
      <c r="B273" t="s">
        <v>517</v>
      </c>
      <c r="C273" t="s">
        <v>381</v>
      </c>
      <c r="D273" t="s">
        <v>591</v>
      </c>
      <c r="E273" t="s">
        <v>268</v>
      </c>
      <c r="F273" t="str">
        <f>VLOOKUP(BOS[[#This Row],[NOME]],'CADASTRO'!A:K,5,0)</f>
        <v>Almoxarife</v>
      </c>
      <c r="G273" s="8">
        <v>45588</v>
      </c>
      <c r="H273" s="38">
        <v>365</v>
      </c>
      <c r="I2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IF(G631="01/01/1900",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BOS[[#This Row],[TREINADO EM]]+BOS[[#This Row],[VALIDADE]]</f>
        <v>45953</v>
      </c>
      <c r="K273">
        <v>1</v>
      </c>
      <c r="L273" t="s">
        <v>5</v>
      </c>
      <c r="M273" t="str">
        <f>VLOOKUP(BOS[[#This Row],[NOME]],'CADASTRO'!A:K,6,0)</f>
        <v>DESLIGADO</v>
      </c>
    </row>
    <row r="274" spans="1:14">
      <c r="A274" t="s">
        <v>516</v>
      </c>
      <c r="B274" t="s">
        <v>517</v>
      </c>
      <c r="C274" t="s">
        <v>76</v>
      </c>
      <c r="D274" t="s">
        <v>591</v>
      </c>
      <c r="E274" t="s">
        <v>268</v>
      </c>
      <c r="F274" t="str">
        <f>VLOOKUP(BOS[[#This Row],[NOME]],'CADASTRO'!A:K,5,0)</f>
        <v>Almoxarife</v>
      </c>
      <c r="G274" s="8">
        <v>45645</v>
      </c>
      <c r="H274" s="38">
        <v>365</v>
      </c>
      <c r="I2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IF(G632="01/01/1900",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BOS[[#This Row],[TREINADO EM]]+BOS[[#This Row],[VALIDADE]]</f>
        <v>46010</v>
      </c>
      <c r="K274">
        <v>1</v>
      </c>
      <c r="L274" t="s">
        <v>3</v>
      </c>
      <c r="M274" t="str">
        <f>VLOOKUP(BOS[[#This Row],[NOME]],'CADASTRO'!A:K,6,0)</f>
        <v>DESLIGADO</v>
      </c>
    </row>
    <row r="275" spans="1:14">
      <c r="A275" t="s">
        <v>516</v>
      </c>
      <c r="B275" t="s">
        <v>517</v>
      </c>
      <c r="C275" t="s">
        <v>381</v>
      </c>
      <c r="D275" t="s">
        <v>591</v>
      </c>
      <c r="E275" t="s">
        <v>162</v>
      </c>
      <c r="F275" t="str">
        <f>VLOOKUP(BOS[[#This Row],[NOME]],'CADASTRO'!A:K,5,0)</f>
        <v>SUPERVISOR DE MANUTENCAO</v>
      </c>
      <c r="G275" s="8">
        <v>43992</v>
      </c>
      <c r="H275" s="38">
        <v>365</v>
      </c>
      <c r="I2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IF(G633="01/01/1900",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BOS[[#This Row],[TREINADO EM]]+BOS[[#This Row],[VALIDADE]]</f>
        <v>44357</v>
      </c>
      <c r="K275">
        <v>1.5</v>
      </c>
      <c r="L275" t="s">
        <v>5</v>
      </c>
      <c r="M275" t="str">
        <f>VLOOKUP(BOS[[#This Row],[NOME]],'CADASTRO'!A:K,6,0)</f>
        <v>ATIVO</v>
      </c>
    </row>
    <row r="276" spans="1:14">
      <c r="A276" t="s">
        <v>516</v>
      </c>
      <c r="B276" t="s">
        <v>517</v>
      </c>
      <c r="C276" t="s">
        <v>381</v>
      </c>
      <c r="D276" t="s">
        <v>591</v>
      </c>
      <c r="E276" t="s">
        <v>162</v>
      </c>
      <c r="F276" t="str">
        <f>VLOOKUP(BOS[[#This Row],[NOME]],'CADASTRO'!A:K,5,0)</f>
        <v>SUPERVISOR DE MANUTENCAO</v>
      </c>
      <c r="G276" s="8">
        <v>45091</v>
      </c>
      <c r="H276" s="38">
        <v>365</v>
      </c>
      <c r="I2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IF(G634="01/01/1900",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BOS[[#This Row],[TREINADO EM]]+BOS[[#This Row],[VALIDADE]]</f>
        <v>45456</v>
      </c>
      <c r="K276">
        <v>1</v>
      </c>
      <c r="L276" t="s">
        <v>5</v>
      </c>
      <c r="M276" t="str">
        <f>VLOOKUP(BOS[[#This Row],[NOME]],'CADASTRO'!A:K,6,0)</f>
        <v>ATIVO</v>
      </c>
    </row>
    <row r="277" spans="1:14">
      <c r="A277" t="s">
        <v>516</v>
      </c>
      <c r="B277" t="s">
        <v>517</v>
      </c>
      <c r="C277" t="s">
        <v>381</v>
      </c>
      <c r="D277" t="s">
        <v>591</v>
      </c>
      <c r="E277" t="s">
        <v>162</v>
      </c>
      <c r="F277" t="str">
        <f>VLOOKUP(BOS[[#This Row],[NOME]],'CADASTRO'!A:K,5,0)</f>
        <v>SUPERVISOR DE MANUTENCAO</v>
      </c>
      <c r="G277" s="8">
        <v>45546</v>
      </c>
      <c r="H277" s="38">
        <v>365</v>
      </c>
      <c r="I2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IF(G635="01/01/1900",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BOS[[#This Row],[TREINADO EM]]+BOS[[#This Row],[VALIDADE]]</f>
        <v>45911</v>
      </c>
      <c r="K277">
        <v>1</v>
      </c>
      <c r="L277" t="s">
        <v>5</v>
      </c>
      <c r="M277" t="str">
        <f>VLOOKUP(BOS[[#This Row],[NOME]],'CADASTRO'!A:K,6,0)</f>
        <v>ATIVO</v>
      </c>
    </row>
    <row r="278" spans="1:14">
      <c r="A278" t="s">
        <v>516</v>
      </c>
      <c r="B278" t="s">
        <v>517</v>
      </c>
      <c r="C278" t="s">
        <v>381</v>
      </c>
      <c r="D278" t="s">
        <v>591</v>
      </c>
      <c r="E278" t="s">
        <v>162</v>
      </c>
      <c r="F278" t="str">
        <f>VLOOKUP(BOS[[#This Row],[NOME]],'CADASTRO'!A:K,5,0)</f>
        <v>SUPERVISOR DE MANUTENCAO</v>
      </c>
      <c r="G278" s="8">
        <v>45882</v>
      </c>
      <c r="H278" s="38">
        <v>365</v>
      </c>
      <c r="I2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IF(G636="01/01/1900",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BOS[[#This Row],[TREINADO EM]]+BOS[[#This Row],[VALIDADE]]</f>
        <v>46247</v>
      </c>
      <c r="K278">
        <v>1</v>
      </c>
      <c r="L278" t="s">
        <v>5</v>
      </c>
      <c r="M278" t="str">
        <f>VLOOKUP(BOS[[#This Row],[NOME]],'CADASTRO'!A:K,6,0)</f>
        <v>ATIVO</v>
      </c>
    </row>
    <row r="279" spans="1:14">
      <c r="A279" t="s">
        <v>516</v>
      </c>
      <c r="B279" t="s">
        <v>517</v>
      </c>
      <c r="C279" t="s">
        <v>381</v>
      </c>
      <c r="D279" t="s">
        <v>591</v>
      </c>
      <c r="E279" t="s">
        <v>162</v>
      </c>
      <c r="F279" t="str">
        <f>VLOOKUP(BOS[[#This Row],[NOME]],'CADASTRO'!A:K,5,0)</f>
        <v>SUPERVISOR DE MANUTENCAO</v>
      </c>
      <c r="G279" s="8">
        <v>46289</v>
      </c>
      <c r="H279" s="38">
        <v>365</v>
      </c>
      <c r="I2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IF(G637="01/01/1900", "SEM REGISTRO",
                        IF((G279+H279)&gt;TODAY(), "NO PRAZO", "VENCIDO"
                        )
                    )
                )
            )
        )
    ),"N.A.")</f>
        <v>NO PRAZO</v>
      </c>
      <c r="J279" s="14">
        <f>BOS[[#This Row],[TREINADO EM]]+BOS[[#This Row],[VALIDADE]]</f>
        <v>46654</v>
      </c>
      <c r="K279">
        <v>1</v>
      </c>
      <c r="L279" t="s">
        <v>3</v>
      </c>
      <c r="M279" t="str">
        <f>VLOOKUP(BOS[[#This Row],[NOME]],'CADASTRO'!A:K,6,0)</f>
        <v>ATIVO</v>
      </c>
      <c r="N279" s="63" t="s">
        <v>593</v>
      </c>
    </row>
    <row r="280" spans="1:14">
      <c r="A280" t="s">
        <v>516</v>
      </c>
      <c r="B280" t="s">
        <v>517</v>
      </c>
      <c r="C280" t="s">
        <v>381</v>
      </c>
      <c r="D280" t="s">
        <v>591</v>
      </c>
      <c r="E280" t="s">
        <v>40</v>
      </c>
      <c r="F280" t="str">
        <f>VLOOKUP(BOS[[#This Row],[NOME]],'CADASTRO'!A:K,5,0)</f>
        <v>COORDENADOR PRODUCAO</v>
      </c>
      <c r="G280" s="8">
        <v>43496</v>
      </c>
      <c r="H280" s="38">
        <v>365</v>
      </c>
      <c r="I2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IF(G638="01/01/1900",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BOS[[#This Row],[TREINADO EM]]+BOS[[#This Row],[VALIDADE]]</f>
        <v>43861</v>
      </c>
      <c r="K280">
        <v>1</v>
      </c>
      <c r="L280" t="s">
        <v>5</v>
      </c>
      <c r="M280" t="str">
        <f>VLOOKUP(BOS[[#This Row],[NOME]],'CADASTRO'!A:K,6,0)</f>
        <v>TRANSFERIDO</v>
      </c>
    </row>
    <row r="281" spans="1:14">
      <c r="A281" t="s">
        <v>516</v>
      </c>
      <c r="B281" t="s">
        <v>517</v>
      </c>
      <c r="C281" t="s">
        <v>381</v>
      </c>
      <c r="D281" t="s">
        <v>591</v>
      </c>
      <c r="E281" t="s">
        <v>40</v>
      </c>
      <c r="F281" t="str">
        <f>VLOOKUP(BOS[[#This Row],[NOME]],'CADASTRO'!A:K,5,0)</f>
        <v>COORDENADOR PRODUCAO</v>
      </c>
      <c r="G281" s="8">
        <v>44651</v>
      </c>
      <c r="H281" s="38">
        <v>365</v>
      </c>
      <c r="I2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IF(G639="01/01/1900",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BOS[[#This Row],[TREINADO EM]]+BOS[[#This Row],[VALIDADE]]</f>
        <v>45016</v>
      </c>
      <c r="K281">
        <v>1</v>
      </c>
      <c r="L281" t="s">
        <v>5</v>
      </c>
      <c r="M281" t="str">
        <f>VLOOKUP(BOS[[#This Row],[NOME]],'CADASTRO'!A:K,6,0)</f>
        <v>TRANSFERIDO</v>
      </c>
    </row>
    <row r="282" spans="1:14">
      <c r="A282" t="s">
        <v>516</v>
      </c>
      <c r="B282" t="s">
        <v>517</v>
      </c>
      <c r="C282" t="s">
        <v>381</v>
      </c>
      <c r="D282" t="s">
        <v>591</v>
      </c>
      <c r="E282" t="s">
        <v>40</v>
      </c>
      <c r="F282" t="str">
        <f>VLOOKUP(BOS[[#This Row],[NOME]],'CADASTRO'!A:K,5,0)</f>
        <v>COORDENADOR PRODUCAO</v>
      </c>
      <c r="G282" s="8">
        <v>45063</v>
      </c>
      <c r="H282" s="38">
        <v>365</v>
      </c>
      <c r="I2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IF(G640="01/01/1900",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BOS[[#This Row],[TREINADO EM]]+BOS[[#This Row],[VALIDADE]]</f>
        <v>45428</v>
      </c>
      <c r="K282">
        <v>1</v>
      </c>
      <c r="L282" t="s">
        <v>5</v>
      </c>
      <c r="M282" t="str">
        <f>VLOOKUP(BOS[[#This Row],[NOME]],'CADASTRO'!A:K,6,0)</f>
        <v>TRANSFERIDO</v>
      </c>
    </row>
    <row r="283" spans="1:14">
      <c r="A283" t="s">
        <v>516</v>
      </c>
      <c r="B283" t="s">
        <v>517</v>
      </c>
      <c r="C283" t="s">
        <v>76</v>
      </c>
      <c r="D283" t="s">
        <v>591</v>
      </c>
      <c r="E283" t="s">
        <v>40</v>
      </c>
      <c r="F283" t="str">
        <f>VLOOKUP(BOS[[#This Row],[NOME]],'CADASTRO'!A:K,5,0)</f>
        <v>COORDENADOR PRODUCAO</v>
      </c>
      <c r="G283" s="8">
        <v>45278</v>
      </c>
      <c r="H283" s="38">
        <v>365</v>
      </c>
      <c r="I2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IF(G641="01/01/1900",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BOS[[#This Row],[TREINADO EM]]+BOS[[#This Row],[VALIDADE]]</f>
        <v>45643</v>
      </c>
      <c r="K283">
        <v>1</v>
      </c>
      <c r="L283" t="s">
        <v>5</v>
      </c>
      <c r="M283" t="str">
        <f>VLOOKUP(BOS[[#This Row],[NOME]],'CADASTRO'!A:K,6,0)</f>
        <v>TRANSFERIDO</v>
      </c>
    </row>
    <row r="284" spans="1:14">
      <c r="A284" t="s">
        <v>516</v>
      </c>
      <c r="B284" t="s">
        <v>517</v>
      </c>
      <c r="C284" t="s">
        <v>381</v>
      </c>
      <c r="D284" t="s">
        <v>591</v>
      </c>
      <c r="E284" t="s">
        <v>40</v>
      </c>
      <c r="F284" t="str">
        <f>VLOOKUP(BOS[[#This Row],[NOME]],'CADASTRO'!A:K,5,0)</f>
        <v>COORDENADOR PRODUCAO</v>
      </c>
      <c r="G284" s="8">
        <v>45645</v>
      </c>
      <c r="H284" s="38">
        <v>365</v>
      </c>
      <c r="I2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IF(G642="01/01/1900",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BOS[[#This Row],[TREINADO EM]]+BOS[[#This Row],[VALIDADE]]</f>
        <v>46010</v>
      </c>
      <c r="K284">
        <v>1</v>
      </c>
      <c r="L284" t="s">
        <v>3</v>
      </c>
      <c r="M284" t="str">
        <f>VLOOKUP(BOS[[#This Row],[NOME]],'CADASTRO'!A:K,6,0)</f>
        <v>TRANSFERIDO</v>
      </c>
    </row>
    <row r="285" spans="1:14">
      <c r="A285" t="s">
        <v>516</v>
      </c>
      <c r="B285" t="s">
        <v>517</v>
      </c>
      <c r="C285" t="s">
        <v>381</v>
      </c>
      <c r="D285" t="s">
        <v>591</v>
      </c>
      <c r="E285" t="s">
        <v>274</v>
      </c>
      <c r="F285" t="str">
        <f>VLOOKUP(BOS[[#This Row],[NOME]],'CADASTRO'!A:K,5,0)</f>
        <v>OPERADOR INDUSTRIAL III</v>
      </c>
      <c r="G285" s="8">
        <v>44249</v>
      </c>
      <c r="H285" s="38">
        <v>365</v>
      </c>
      <c r="I2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IF(G643="01/01/1900",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BOS[[#This Row],[TREINADO EM]]+BOS[[#This Row],[VALIDADE]]</f>
        <v>44614</v>
      </c>
      <c r="K285">
        <v>1</v>
      </c>
      <c r="L285" t="s">
        <v>3</v>
      </c>
      <c r="M285" t="str">
        <f>VLOOKUP(BOS[[#This Row],[NOME]],'CADASTRO'!A:K,6,0)</f>
        <v>DESLIGADO</v>
      </c>
    </row>
    <row r="286" spans="1:14">
      <c r="A286" t="s">
        <v>516</v>
      </c>
      <c r="B286" t="s">
        <v>517</v>
      </c>
      <c r="C286" t="s">
        <v>381</v>
      </c>
      <c r="D286" t="s">
        <v>591</v>
      </c>
      <c r="E286" t="s">
        <v>275</v>
      </c>
      <c r="F286" t="str">
        <f>VLOOKUP(BOS[[#This Row],[NOME]],'CADASTRO'!A:K,5,0)</f>
        <v>ESTAGIARIO</v>
      </c>
      <c r="G286" s="8">
        <v>45546</v>
      </c>
      <c r="H286" s="38">
        <v>365</v>
      </c>
      <c r="I2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IF(G644="01/01/1900",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BOS[[#This Row],[TREINADO EM]]+BOS[[#This Row],[VALIDADE]]</f>
        <v>45911</v>
      </c>
      <c r="K286">
        <v>1</v>
      </c>
      <c r="L286" t="s">
        <v>3</v>
      </c>
      <c r="M286" t="str">
        <f>VLOOKUP(BOS[[#This Row],[NOME]],'CADASTRO'!A:K,6,0)</f>
        <v>TRANSFERIDO</v>
      </c>
    </row>
    <row r="287" spans="1:14">
      <c r="A287" t="s">
        <v>516</v>
      </c>
      <c r="B287" t="s">
        <v>517</v>
      </c>
      <c r="C287" t="s">
        <v>381</v>
      </c>
      <c r="D287" t="s">
        <v>591</v>
      </c>
      <c r="E287" t="s">
        <v>277</v>
      </c>
      <c r="F287" t="str">
        <f>VLOOKUP(BOS[[#This Row],[NOME]],'CADASTRO'!A:K,5,0)</f>
        <v>OPERADOR INDUSTRIAL I</v>
      </c>
      <c r="G287" s="8">
        <v>44929</v>
      </c>
      <c r="H287" s="38">
        <v>365</v>
      </c>
      <c r="I2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IF(G645="01/01/1900",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BOS[[#This Row],[TREINADO EM]]+BOS[[#This Row],[VALIDADE]]</f>
        <v>45294</v>
      </c>
      <c r="K287">
        <v>1</v>
      </c>
      <c r="L287" t="s">
        <v>3</v>
      </c>
      <c r="M287" t="str">
        <f>VLOOKUP(BOS[[#This Row],[NOME]],'CADASTRO'!A:K,6,0)</f>
        <v>DESLIGADO</v>
      </c>
    </row>
    <row r="288" spans="1:14">
      <c r="A288" t="s">
        <v>516</v>
      </c>
      <c r="B288" t="s">
        <v>517</v>
      </c>
      <c r="C288" t="s">
        <v>381</v>
      </c>
      <c r="D288" t="s">
        <v>591</v>
      </c>
      <c r="E288" t="s">
        <v>383</v>
      </c>
      <c r="F288" t="str">
        <f>VLOOKUP(BOS[[#This Row],[NOME]],'CADASTRO'!A:K,5,0)</f>
        <v>TECNICO AUTOMACAO</v>
      </c>
      <c r="G288" s="8">
        <v>43619</v>
      </c>
      <c r="H288" s="38">
        <v>365</v>
      </c>
      <c r="I2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IF(G646="01/01/1900",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BOS[[#This Row],[TREINADO EM]]+BOS[[#This Row],[VALIDADE]]</f>
        <v>43984</v>
      </c>
      <c r="K288">
        <v>1</v>
      </c>
      <c r="L288" t="s">
        <v>5</v>
      </c>
      <c r="M288" t="str">
        <f>VLOOKUP(BOS[[#This Row],[NOME]],'CADASTRO'!A:K,6,0)</f>
        <v>ATIVO</v>
      </c>
    </row>
    <row r="289" spans="1:14">
      <c r="A289" t="s">
        <v>516</v>
      </c>
      <c r="B289" t="s">
        <v>517</v>
      </c>
      <c r="C289" t="s">
        <v>381</v>
      </c>
      <c r="D289" t="s">
        <v>591</v>
      </c>
      <c r="E289" t="s">
        <v>383</v>
      </c>
      <c r="F289" t="str">
        <f>VLOOKUP(BOS[[#This Row],[NOME]],'CADASTRO'!A:K,5,0)</f>
        <v>TECNICO AUTOMACAO</v>
      </c>
      <c r="G289" s="8">
        <v>45063</v>
      </c>
      <c r="H289" s="38">
        <v>365</v>
      </c>
      <c r="I2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IF(G647="01/01/1900",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BOS[[#This Row],[TREINADO EM]]+BOS[[#This Row],[VALIDADE]]</f>
        <v>45428</v>
      </c>
      <c r="K289">
        <v>1</v>
      </c>
      <c r="L289" t="s">
        <v>5</v>
      </c>
      <c r="M289" t="str">
        <f>VLOOKUP(BOS[[#This Row],[NOME]],'CADASTRO'!A:K,6,0)</f>
        <v>ATIVO</v>
      </c>
    </row>
    <row r="290" spans="1:14">
      <c r="A290" t="s">
        <v>516</v>
      </c>
      <c r="B290" t="s">
        <v>517</v>
      </c>
      <c r="C290" t="s">
        <v>76</v>
      </c>
      <c r="D290" t="s">
        <v>591</v>
      </c>
      <c r="E290" t="s">
        <v>383</v>
      </c>
      <c r="F290" t="str">
        <f>VLOOKUP(BOS[[#This Row],[NOME]],'CADASTRO'!A:K,5,0)</f>
        <v>TECNICO AUTOMACAO</v>
      </c>
      <c r="G290" s="8">
        <v>45278</v>
      </c>
      <c r="H290" s="38">
        <v>365</v>
      </c>
      <c r="I2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IF(G648="01/01/1900",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BOS[[#This Row],[TREINADO EM]]+BOS[[#This Row],[VALIDADE]]</f>
        <v>45643</v>
      </c>
      <c r="K290">
        <v>1</v>
      </c>
      <c r="L290" t="s">
        <v>5</v>
      </c>
      <c r="M290" t="str">
        <f>VLOOKUP(BOS[[#This Row],[NOME]],'CADASTRO'!A:K,6,0)</f>
        <v>ATIVO</v>
      </c>
    </row>
    <row r="291" spans="1:14">
      <c r="A291" t="s">
        <v>516</v>
      </c>
      <c r="B291" t="s">
        <v>517</v>
      </c>
      <c r="C291" t="s">
        <v>381</v>
      </c>
      <c r="D291" t="s">
        <v>591</v>
      </c>
      <c r="E291" t="s">
        <v>383</v>
      </c>
      <c r="F291" t="str">
        <f>VLOOKUP(BOS[[#This Row],[NOME]],'CADASTRO'!A:K,5,0)</f>
        <v>TECNICO AUTOMACAO</v>
      </c>
      <c r="G291" s="8">
        <v>45645</v>
      </c>
      <c r="H291" s="38">
        <v>365</v>
      </c>
      <c r="I2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IF(G649="01/01/1900",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BOS[[#This Row],[TREINADO EM]]+BOS[[#This Row],[VALIDADE]]</f>
        <v>46010</v>
      </c>
      <c r="K291">
        <v>1</v>
      </c>
      <c r="L291" t="s">
        <v>5</v>
      </c>
      <c r="M291" t="str">
        <f>VLOOKUP(BOS[[#This Row],[NOME]],'CADASTRO'!A:K,6,0)</f>
        <v>ATIVO</v>
      </c>
    </row>
    <row r="292" spans="1:14">
      <c r="A292" t="s">
        <v>516</v>
      </c>
      <c r="B292" t="s">
        <v>517</v>
      </c>
      <c r="C292" t="s">
        <v>381</v>
      </c>
      <c r="D292" t="s">
        <v>591</v>
      </c>
      <c r="E292" t="s">
        <v>383</v>
      </c>
      <c r="F292" t="str">
        <f>VLOOKUP(BOS[[#This Row],[NOME]],'CADASTRO'!A:K,5,0)</f>
        <v>TECNICO AUTOMACAO</v>
      </c>
      <c r="G292" s="8">
        <v>46211.708414351902</v>
      </c>
      <c r="H292" s="38">
        <v>183</v>
      </c>
      <c r="I2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IF(G650="01/01/1900",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BOS[[#This Row],[TREINADO EM]]+BOS[[#This Row],[VALIDADE]]</f>
        <v>46394.708414351902</v>
      </c>
      <c r="K292">
        <v>1</v>
      </c>
      <c r="L292" t="s">
        <v>3</v>
      </c>
      <c r="M292" t="str">
        <f>VLOOKUP(BOS[[#This Row],[NOME]],'CADASTRO'!A:K,6,0)</f>
        <v>ATIVO</v>
      </c>
      <c r="N292" s="77"/>
    </row>
    <row r="293" spans="1:14">
      <c r="A293" t="s">
        <v>516</v>
      </c>
      <c r="B293" t="s">
        <v>517</v>
      </c>
      <c r="C293" t="s">
        <v>381</v>
      </c>
      <c r="D293" t="s">
        <v>591</v>
      </c>
      <c r="E293" t="s">
        <v>385</v>
      </c>
      <c r="F293" t="str">
        <f>VLOOKUP(BOS[[#This Row],[NOME]],'CADASTRO'!A:K,5,0)</f>
        <v>OPERADOR INDUSTRIAL I</v>
      </c>
      <c r="G293" s="8">
        <v>46105</v>
      </c>
      <c r="H293" s="38">
        <v>365</v>
      </c>
      <c r="I2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IF(G651="01/01/1900", "SEM REGISTRO",
                        IF((G293+H293)&gt;TODAY(), "NO PRAZO", "VENCIDO"
                        )
                    )
                )
            )
        )
    ),"N.A.")</f>
        <v>NO PRAZO</v>
      </c>
      <c r="J293" s="14">
        <f>BOS[[#This Row],[TREINADO EM]]+BOS[[#This Row],[VALIDADE]]</f>
        <v>46470</v>
      </c>
      <c r="K293">
        <v>0.25</v>
      </c>
      <c r="L293" t="s">
        <v>3</v>
      </c>
      <c r="M293" t="str">
        <f>VLOOKUP(BOS[[#This Row],[NOME]],'CADASTRO'!A:K,6,0)</f>
        <v>ATIVO</v>
      </c>
      <c r="N293" s="63" t="s">
        <v>604</v>
      </c>
    </row>
    <row r="294" spans="1:14">
      <c r="A294" t="s">
        <v>516</v>
      </c>
      <c r="B294" t="s">
        <v>517</v>
      </c>
      <c r="C294" t="s">
        <v>381</v>
      </c>
      <c r="D294" t="s">
        <v>591</v>
      </c>
      <c r="E294" t="s">
        <v>278</v>
      </c>
      <c r="F294" t="str">
        <f>VLOOKUP(BOS[[#This Row],[NOME]],'CADASTRO'!A:K,5,0)</f>
        <v>OPERADOR INDUSTRIAL I</v>
      </c>
      <c r="G294" s="8">
        <v>44929</v>
      </c>
      <c r="H294" s="38">
        <v>365</v>
      </c>
      <c r="I2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IF(G652="01/01/1900",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BOS[[#This Row],[TREINADO EM]]+BOS[[#This Row],[VALIDADE]]</f>
        <v>45294</v>
      </c>
      <c r="K294">
        <v>1</v>
      </c>
      <c r="L294" t="s">
        <v>5</v>
      </c>
      <c r="M294" t="str">
        <f>VLOOKUP(BOS[[#This Row],[NOME]],'CADASTRO'!A:K,6,0)</f>
        <v>DESLIGADO</v>
      </c>
    </row>
    <row r="295" spans="1:14">
      <c r="A295" t="s">
        <v>516</v>
      </c>
      <c r="B295" t="s">
        <v>517</v>
      </c>
      <c r="C295" t="s">
        <v>381</v>
      </c>
      <c r="D295" t="s">
        <v>591</v>
      </c>
      <c r="E295" t="s">
        <v>278</v>
      </c>
      <c r="F295" t="str">
        <f>VLOOKUP(BOS[[#This Row],[NOME]],'CADASTRO'!A:K,5,0)</f>
        <v>OPERADOR INDUSTRIAL I</v>
      </c>
      <c r="G295" s="8">
        <v>45278</v>
      </c>
      <c r="H295" s="38">
        <v>365</v>
      </c>
      <c r="I2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IF(G653="01/01/1900",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BOS[[#This Row],[TREINADO EM]]+BOS[[#This Row],[VALIDADE]]</f>
        <v>45643</v>
      </c>
      <c r="K295">
        <v>1</v>
      </c>
      <c r="L295" t="s">
        <v>5</v>
      </c>
      <c r="M295" t="str">
        <f>VLOOKUP(BOS[[#This Row],[NOME]],'CADASTRO'!A:K,6,0)</f>
        <v>DESLIGADO</v>
      </c>
    </row>
    <row r="296" spans="1:14">
      <c r="A296" t="s">
        <v>516</v>
      </c>
      <c r="B296" t="s">
        <v>517</v>
      </c>
      <c r="C296" t="s">
        <v>76</v>
      </c>
      <c r="D296" t="s">
        <v>591</v>
      </c>
      <c r="E296" t="s">
        <v>278</v>
      </c>
      <c r="F296" t="str">
        <f>VLOOKUP(BOS[[#This Row],[NOME]],'CADASTRO'!A:K,5,0)</f>
        <v>OPERADOR INDUSTRIAL I</v>
      </c>
      <c r="G296" s="8">
        <v>45645</v>
      </c>
      <c r="H296" s="38">
        <v>365</v>
      </c>
      <c r="I2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IF(G654="01/01/1900",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BOS[[#This Row],[TREINADO EM]]+BOS[[#This Row],[VALIDADE]]</f>
        <v>46010</v>
      </c>
      <c r="K296">
        <v>1</v>
      </c>
      <c r="L296" t="s">
        <v>3</v>
      </c>
      <c r="M296" t="str">
        <f>VLOOKUP(BOS[[#This Row],[NOME]],'CADASTRO'!A:K,6,0)</f>
        <v>DESLIGADO</v>
      </c>
    </row>
    <row r="297" spans="1:14">
      <c r="A297" t="s">
        <v>516</v>
      </c>
      <c r="B297" t="s">
        <v>517</v>
      </c>
      <c r="C297" t="s">
        <v>381</v>
      </c>
      <c r="D297" t="s">
        <v>591</v>
      </c>
      <c r="E297" t="s">
        <v>278</v>
      </c>
      <c r="F297" t="str">
        <f>VLOOKUP(BOS[[#This Row],[NOME]],'CADASTRO'!A:K,5,0)</f>
        <v>OPERADOR INDUSTRIAL I</v>
      </c>
      <c r="G297" s="8">
        <v>46009</v>
      </c>
      <c r="H297" s="38">
        <v>365</v>
      </c>
      <c r="I2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IF(G655="01/01/1900",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BOS[[#This Row],[TREINADO EM]]+BOS[[#This Row],[VALIDADE]]</f>
        <v>46374</v>
      </c>
      <c r="K297">
        <v>1</v>
      </c>
      <c r="L297" t="s">
        <v>3</v>
      </c>
      <c r="M297" t="str">
        <f>VLOOKUP(BOS[[#This Row],[NOME]],'CADASTRO'!A:K,6,0)</f>
        <v>DESLIGADO</v>
      </c>
    </row>
    <row r="298" spans="1:14">
      <c r="A298" t="s">
        <v>516</v>
      </c>
      <c r="B298" t="s">
        <v>517</v>
      </c>
      <c r="C298" t="s">
        <v>381</v>
      </c>
      <c r="D298" t="s">
        <v>591</v>
      </c>
      <c r="E298" t="s">
        <v>491</v>
      </c>
      <c r="F298" t="str">
        <f>VLOOKUP(BOS[[#This Row],[NOME]],'CADASTRO'!A:K,5,0)</f>
        <v>APRENDIZ</v>
      </c>
      <c r="G298" s="8">
        <v>46266</v>
      </c>
      <c r="H298" s="38">
        <v>365</v>
      </c>
      <c r="I2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IF(G656="01/01/1900", "SEM REGISTRO",
                        IF((G298+H298)&gt;TODAY(), "NO PRAZO", "VENCIDO"
                        )
                    )
                )
            )
        )
    ),"N.A.")</f>
        <v>NO PRAZO</v>
      </c>
      <c r="J298" s="14">
        <f>BOS[[#This Row],[TREINADO EM]]+BOS[[#This Row],[VALIDADE]]</f>
        <v>46631</v>
      </c>
      <c r="K298">
        <v>1</v>
      </c>
      <c r="L298" t="s">
        <v>3</v>
      </c>
      <c r="M298" t="str">
        <f>VLOOKUP(BOS[[#This Row],[NOME]],'CADASTRO'!A:K,6,0)</f>
        <v>ATIVO</v>
      </c>
      <c r="N298" s="63" t="s">
        <v>593</v>
      </c>
    </row>
    <row r="299" spans="1:14">
      <c r="A299" t="s">
        <v>516</v>
      </c>
      <c r="B299" t="s">
        <v>517</v>
      </c>
      <c r="C299" t="s">
        <v>381</v>
      </c>
      <c r="D299" t="s">
        <v>591</v>
      </c>
      <c r="E299" t="s">
        <v>386</v>
      </c>
      <c r="F299" t="str">
        <f>VLOOKUP(BOS[[#This Row],[NOME]],'CADASTRO'!A:K,5,0)</f>
        <v>OPERADOR INDUSTRIAL II</v>
      </c>
      <c r="G299" s="8">
        <v>44929</v>
      </c>
      <c r="H299" s="38">
        <v>365</v>
      </c>
      <c r="I2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IF(G657="01/01/1900",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BOS[[#This Row],[TREINADO EM]]+BOS[[#This Row],[VALIDADE]]</f>
        <v>45294</v>
      </c>
      <c r="K299">
        <v>1</v>
      </c>
      <c r="L299" t="s">
        <v>5</v>
      </c>
      <c r="M299" t="str">
        <f>VLOOKUP(BOS[[#This Row],[NOME]],'CADASTRO'!A:K,6,0)</f>
        <v>ATIVO</v>
      </c>
    </row>
    <row r="300" spans="1:14">
      <c r="A300" t="s">
        <v>516</v>
      </c>
      <c r="B300" t="s">
        <v>517</v>
      </c>
      <c r="C300" t="s">
        <v>381</v>
      </c>
      <c r="D300" t="s">
        <v>591</v>
      </c>
      <c r="E300" t="s">
        <v>386</v>
      </c>
      <c r="F300" t="str">
        <f>VLOOKUP(BOS[[#This Row],[NOME]],'CADASTRO'!A:K,5,0)</f>
        <v>OPERADOR INDUSTRIAL II</v>
      </c>
      <c r="G300" s="8">
        <v>45278</v>
      </c>
      <c r="H300" s="38">
        <v>365</v>
      </c>
      <c r="I3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IF(G658="01/01/1900",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BOS[[#This Row],[TREINADO EM]]+BOS[[#This Row],[VALIDADE]]</f>
        <v>45643</v>
      </c>
      <c r="K300">
        <v>1</v>
      </c>
      <c r="L300" t="s">
        <v>5</v>
      </c>
      <c r="M300" t="str">
        <f>VLOOKUP(BOS[[#This Row],[NOME]],'CADASTRO'!A:K,6,0)</f>
        <v>ATIVO</v>
      </c>
    </row>
    <row r="301" spans="1:14">
      <c r="A301" t="s">
        <v>516</v>
      </c>
      <c r="B301" t="s">
        <v>517</v>
      </c>
      <c r="C301" t="s">
        <v>76</v>
      </c>
      <c r="D301" t="s">
        <v>591</v>
      </c>
      <c r="E301" t="s">
        <v>386</v>
      </c>
      <c r="F301" t="str">
        <f>VLOOKUP(BOS[[#This Row],[NOME]],'CADASTRO'!A:K,5,0)</f>
        <v>OPERADOR INDUSTRIAL II</v>
      </c>
      <c r="G301" s="8">
        <v>45645</v>
      </c>
      <c r="H301" s="38">
        <v>365</v>
      </c>
      <c r="I3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IF(G659="01/01/1900",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BOS[[#This Row],[TREINADO EM]]+BOS[[#This Row],[VALIDADE]]</f>
        <v>46010</v>
      </c>
      <c r="K301">
        <v>1</v>
      </c>
      <c r="L301" t="s">
        <v>5</v>
      </c>
      <c r="M301" t="str">
        <f>VLOOKUP(BOS[[#This Row],[NOME]],'CADASTRO'!A:K,6,0)</f>
        <v>ATIVO</v>
      </c>
    </row>
    <row r="302" spans="1:14">
      <c r="A302" t="s">
        <v>516</v>
      </c>
      <c r="B302" t="s">
        <v>517</v>
      </c>
      <c r="C302" t="s">
        <v>381</v>
      </c>
      <c r="D302" t="s">
        <v>591</v>
      </c>
      <c r="E302" t="s">
        <v>386</v>
      </c>
      <c r="F302" t="str">
        <f>VLOOKUP(BOS[[#This Row],[NOME]],'CADASTRO'!A:K,5,0)</f>
        <v>OPERADOR INDUSTRIAL II</v>
      </c>
      <c r="G302" s="8">
        <v>46009</v>
      </c>
      <c r="H302" s="38">
        <v>365</v>
      </c>
      <c r="I3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IF(G660="01/01/1900", "SEM REGISTRO",
                        IF((G302+H302)&gt;TODAY(), "NO PRAZO", "VENCIDO"
                        )
                    )
                )
            )
        )
    ),"N.A.")</f>
        <v>NO PRAZO</v>
      </c>
      <c r="J302" s="14">
        <f>BOS[[#This Row],[TREINADO EM]]+BOS[[#This Row],[VALIDADE]]</f>
        <v>46374</v>
      </c>
      <c r="K302">
        <v>1</v>
      </c>
      <c r="L302" t="s">
        <v>3</v>
      </c>
      <c r="M302" t="str">
        <f>VLOOKUP(BOS[[#This Row],[NOME]],'CADASTRO'!A:K,6,0)</f>
        <v>ATIVO</v>
      </c>
    </row>
    <row r="303" spans="1:14">
      <c r="A303" t="s">
        <v>516</v>
      </c>
      <c r="B303" t="s">
        <v>517</v>
      </c>
      <c r="C303" t="s">
        <v>381</v>
      </c>
      <c r="D303" t="s">
        <v>591</v>
      </c>
      <c r="E303" t="s">
        <v>279</v>
      </c>
      <c r="F303" t="str">
        <f>VLOOKUP(BOS[[#This Row],[NOME]],'CADASTRO'!A:K,5,0)</f>
        <v>CLASSIFICADOR TECNICO CAFE JR</v>
      </c>
      <c r="G303" s="8">
        <v>43871</v>
      </c>
      <c r="H303" s="38">
        <v>365</v>
      </c>
      <c r="I3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IF(G661="01/01/1900",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BOS[[#This Row],[TREINADO EM]]+BOS[[#This Row],[VALIDADE]]</f>
        <v>44236</v>
      </c>
      <c r="K303">
        <v>1</v>
      </c>
      <c r="L303" t="s">
        <v>1</v>
      </c>
      <c r="M303" t="str">
        <f>VLOOKUP(BOS[[#This Row],[NOME]],'CADASTRO'!A:K,6,0)</f>
        <v>DESLIGADO</v>
      </c>
    </row>
    <row r="304" spans="1:14">
      <c r="A304" t="s">
        <v>516</v>
      </c>
      <c r="B304" t="s">
        <v>517</v>
      </c>
      <c r="C304" t="s">
        <v>381</v>
      </c>
      <c r="D304" t="s">
        <v>591</v>
      </c>
      <c r="E304" t="s">
        <v>387</v>
      </c>
      <c r="F304" t="str">
        <f>VLOOKUP(BOS[[#This Row],[NOME]],'CADASTRO'!A:K,5,0)</f>
        <v>OPERADOR INDUSTRIAL III</v>
      </c>
      <c r="G304" s="8">
        <v>44651</v>
      </c>
      <c r="H304" s="38">
        <v>365</v>
      </c>
      <c r="I3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IF(G662="01/01/1900",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BOS[[#This Row],[TREINADO EM]]+BOS[[#This Row],[VALIDADE]]</f>
        <v>45016</v>
      </c>
      <c r="K304">
        <v>1</v>
      </c>
      <c r="L304" t="s">
        <v>5</v>
      </c>
      <c r="M304" t="str">
        <f>VLOOKUP(BOS[[#This Row],[NOME]],'CADASTRO'!A:K,6,0)</f>
        <v>ATIVO</v>
      </c>
    </row>
    <row r="305" spans="1:14">
      <c r="A305" t="s">
        <v>516</v>
      </c>
      <c r="B305" t="s">
        <v>517</v>
      </c>
      <c r="C305" t="s">
        <v>381</v>
      </c>
      <c r="D305" t="s">
        <v>591</v>
      </c>
      <c r="E305" t="s">
        <v>387</v>
      </c>
      <c r="F305" t="str">
        <f>VLOOKUP(BOS[[#This Row],[NOME]],'CADASTRO'!A:K,5,0)</f>
        <v>OPERADOR INDUSTRIAL III</v>
      </c>
      <c r="G305" s="8">
        <v>44929</v>
      </c>
      <c r="H305" s="38">
        <v>365</v>
      </c>
      <c r="I3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IF(G663="01/01/1900",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BOS[[#This Row],[TREINADO EM]]+BOS[[#This Row],[VALIDADE]]</f>
        <v>45294</v>
      </c>
      <c r="K305">
        <v>1</v>
      </c>
      <c r="L305" t="s">
        <v>5</v>
      </c>
      <c r="M305" t="str">
        <f>VLOOKUP(BOS[[#This Row],[NOME]],'CADASTRO'!A:K,6,0)</f>
        <v>ATIVO</v>
      </c>
    </row>
    <row r="306" spans="1:14">
      <c r="A306" t="s">
        <v>516</v>
      </c>
      <c r="B306" t="s">
        <v>517</v>
      </c>
      <c r="C306" t="s">
        <v>381</v>
      </c>
      <c r="D306" t="s">
        <v>591</v>
      </c>
      <c r="E306" t="s">
        <v>387</v>
      </c>
      <c r="F306" t="str">
        <f>VLOOKUP(BOS[[#This Row],[NOME]],'CADASTRO'!A:K,5,0)</f>
        <v>OPERADOR INDUSTRIAL III</v>
      </c>
      <c r="G306" s="8">
        <v>45278</v>
      </c>
      <c r="H306" s="38">
        <v>365</v>
      </c>
      <c r="I3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IF(G664="01/01/1900",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BOS[[#This Row],[TREINADO EM]]+BOS[[#This Row],[VALIDADE]]</f>
        <v>45643</v>
      </c>
      <c r="K306">
        <v>1</v>
      </c>
      <c r="L306" t="s">
        <v>5</v>
      </c>
      <c r="M306" t="str">
        <f>VLOOKUP(BOS[[#This Row],[NOME]],'CADASTRO'!A:K,6,0)</f>
        <v>ATIVO</v>
      </c>
    </row>
    <row r="307" spans="1:14">
      <c r="A307" t="s">
        <v>516</v>
      </c>
      <c r="B307" t="s">
        <v>517</v>
      </c>
      <c r="C307" t="s">
        <v>381</v>
      </c>
      <c r="D307" t="s">
        <v>591</v>
      </c>
      <c r="E307" t="s">
        <v>387</v>
      </c>
      <c r="F307" t="str">
        <f>VLOOKUP(BOS[[#This Row],[NOME]],'CADASTRO'!A:K,5,0)</f>
        <v>OPERADOR INDUSTRIAL III</v>
      </c>
      <c r="G307" s="8">
        <v>45882</v>
      </c>
      <c r="H307" s="38">
        <v>365</v>
      </c>
      <c r="I3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IF(G665="01/01/1900",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BOS[[#This Row],[TREINADO EM]]+BOS[[#This Row],[VALIDADE]]</f>
        <v>46247</v>
      </c>
      <c r="K307">
        <v>1</v>
      </c>
      <c r="L307" t="s">
        <v>5</v>
      </c>
      <c r="M307" t="str">
        <f>VLOOKUP(BOS[[#This Row],[NOME]],'CADASTRO'!A:K,6,0)</f>
        <v>ATIVO</v>
      </c>
    </row>
    <row r="308" spans="1:14">
      <c r="A308" t="s">
        <v>516</v>
      </c>
      <c r="B308" t="s">
        <v>517</v>
      </c>
      <c r="C308" t="s">
        <v>381</v>
      </c>
      <c r="D308" t="s">
        <v>591</v>
      </c>
      <c r="E308" t="s">
        <v>387</v>
      </c>
      <c r="F308" t="str">
        <f>VLOOKUP(BOS[[#This Row],[NOME]],'CADASTRO'!A:K,5,0)</f>
        <v>OPERADOR INDUSTRIAL III</v>
      </c>
      <c r="G308" s="8">
        <v>46009</v>
      </c>
      <c r="H308" s="38">
        <v>365</v>
      </c>
      <c r="I3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IF(G666="01/01/1900", "SEM REGISTRO",
                        IF((G308+H308)&gt;TODAY(), "NO PRAZO", "VENCIDO"
                        )
                    )
                )
            )
        )
    ),"N.A.")</f>
        <v>NO PRAZO</v>
      </c>
      <c r="J308" s="14">
        <f>BOS[[#This Row],[TREINADO EM]]+BOS[[#This Row],[VALIDADE]]</f>
        <v>46374</v>
      </c>
      <c r="K308">
        <v>1</v>
      </c>
      <c r="L308" t="s">
        <v>3</v>
      </c>
      <c r="M308" t="str">
        <f>VLOOKUP(BOS[[#This Row],[NOME]],'CADASTRO'!A:K,6,0)</f>
        <v>ATIVO</v>
      </c>
    </row>
    <row r="309" spans="1:14">
      <c r="A309" t="s">
        <v>516</v>
      </c>
      <c r="B309" t="s">
        <v>517</v>
      </c>
      <c r="C309" t="s">
        <v>381</v>
      </c>
      <c r="D309" t="s">
        <v>591</v>
      </c>
      <c r="E309" t="s">
        <v>331</v>
      </c>
      <c r="F309" t="str">
        <f>VLOOKUP(BOS[[#This Row],[NOME]],'CADASTRO'!A:K,5,0)</f>
        <v>LIDER DE TURNO</v>
      </c>
      <c r="G309" s="8">
        <v>44929</v>
      </c>
      <c r="H309" s="38">
        <v>365</v>
      </c>
      <c r="I3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IF(G667="01/01/1900",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BOS[[#This Row],[TREINADO EM]]+BOS[[#This Row],[VALIDADE]]</f>
        <v>45294</v>
      </c>
      <c r="K309">
        <v>1</v>
      </c>
      <c r="L309" t="s">
        <v>5</v>
      </c>
      <c r="M309" t="str">
        <f>VLOOKUP(BOS[[#This Row],[NOME]],'CADASTRO'!A:K,6,0)</f>
        <v>ATIVO</v>
      </c>
    </row>
    <row r="310" spans="1:14">
      <c r="A310" t="s">
        <v>516</v>
      </c>
      <c r="B310" t="s">
        <v>517</v>
      </c>
      <c r="C310" t="s">
        <v>381</v>
      </c>
      <c r="D310" t="s">
        <v>591</v>
      </c>
      <c r="E310" t="s">
        <v>331</v>
      </c>
      <c r="F310" t="str">
        <f>VLOOKUP(BOS[[#This Row],[NOME]],'CADASTRO'!A:K,5,0)</f>
        <v>LIDER DE TURNO</v>
      </c>
      <c r="G310" s="8">
        <v>45063</v>
      </c>
      <c r="H310" s="38">
        <v>365</v>
      </c>
      <c r="I3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IF(G668="01/01/1900",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BOS[[#This Row],[TREINADO EM]]+BOS[[#This Row],[VALIDADE]]</f>
        <v>45428</v>
      </c>
      <c r="K310">
        <v>1</v>
      </c>
      <c r="L310" t="s">
        <v>5</v>
      </c>
      <c r="M310" t="str">
        <f>VLOOKUP(BOS[[#This Row],[NOME]],'CADASTRO'!A:K,6,0)</f>
        <v>ATIVO</v>
      </c>
    </row>
    <row r="311" spans="1:14">
      <c r="A311" t="s">
        <v>516</v>
      </c>
      <c r="B311" t="s">
        <v>517</v>
      </c>
      <c r="C311" t="s">
        <v>381</v>
      </c>
      <c r="D311" t="s">
        <v>591</v>
      </c>
      <c r="E311" t="s">
        <v>331</v>
      </c>
      <c r="F311" t="str">
        <f>VLOOKUP(BOS[[#This Row],[NOME]],'CADASTRO'!A:K,5,0)</f>
        <v>LIDER DE TURNO</v>
      </c>
      <c r="G311" s="8">
        <v>45278</v>
      </c>
      <c r="H311" s="38">
        <v>365</v>
      </c>
      <c r="I3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IF(G669="01/01/1900",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BOS[[#This Row],[TREINADO EM]]+BOS[[#This Row],[VALIDADE]]</f>
        <v>45643</v>
      </c>
      <c r="K311">
        <v>1</v>
      </c>
      <c r="L311" t="s">
        <v>5</v>
      </c>
      <c r="M311" t="str">
        <f>VLOOKUP(BOS[[#This Row],[NOME]],'CADASTRO'!A:K,6,0)</f>
        <v>ATIVO</v>
      </c>
    </row>
    <row r="312" spans="1:14">
      <c r="A312" t="s">
        <v>516</v>
      </c>
      <c r="B312" t="s">
        <v>517</v>
      </c>
      <c r="C312" t="s">
        <v>381</v>
      </c>
      <c r="D312" t="s">
        <v>591</v>
      </c>
      <c r="E312" t="s">
        <v>331</v>
      </c>
      <c r="F312" t="str">
        <f>VLOOKUP(BOS[[#This Row],[NOME]],'CADASTRO'!A:K,5,0)</f>
        <v>LIDER DE TURNO</v>
      </c>
      <c r="G312" s="8">
        <v>45645</v>
      </c>
      <c r="H312" s="38">
        <v>365</v>
      </c>
      <c r="I3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IF(G670="01/01/1900",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BOS[[#This Row],[TREINADO EM]]+BOS[[#This Row],[VALIDADE]]</f>
        <v>46010</v>
      </c>
      <c r="K312">
        <v>1</v>
      </c>
      <c r="L312" t="s">
        <v>5</v>
      </c>
      <c r="M312" t="str">
        <f>VLOOKUP(BOS[[#This Row],[NOME]],'CADASTRO'!A:K,6,0)</f>
        <v>ATIVO</v>
      </c>
    </row>
    <row r="313" spans="1:14">
      <c r="A313" t="s">
        <v>516</v>
      </c>
      <c r="B313" t="s">
        <v>517</v>
      </c>
      <c r="C313" t="s">
        <v>381</v>
      </c>
      <c r="D313" t="s">
        <v>591</v>
      </c>
      <c r="E313" t="s">
        <v>331</v>
      </c>
      <c r="F313" t="str">
        <f>VLOOKUP(BOS[[#This Row],[NOME]],'CADASTRO'!A:K,5,0)</f>
        <v>LIDER DE TURNO</v>
      </c>
      <c r="G313" s="8">
        <v>46209.349467592598</v>
      </c>
      <c r="H313" s="38">
        <v>183</v>
      </c>
      <c r="I3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IF(G671="01/01/1900",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BOS[[#This Row],[TREINADO EM]]+BOS[[#This Row],[VALIDADE]]</f>
        <v>46392.349467592598</v>
      </c>
      <c r="K313">
        <v>1</v>
      </c>
      <c r="L313" t="s">
        <v>3</v>
      </c>
      <c r="M313" t="str">
        <f>VLOOKUP(BOS[[#This Row],[NOME]],'CADASTRO'!A:K,6,0)</f>
        <v>ATIVO</v>
      </c>
      <c r="N313" s="77"/>
    </row>
    <row r="314" spans="1:14">
      <c r="A314" t="s">
        <v>516</v>
      </c>
      <c r="B314" t="s">
        <v>517</v>
      </c>
      <c r="C314" t="s">
        <v>381</v>
      </c>
      <c r="D314" t="s">
        <v>591</v>
      </c>
      <c r="E314" t="s">
        <v>390</v>
      </c>
      <c r="F314" t="str">
        <f>VLOOKUP(BOS[[#This Row],[NOME]],'CADASTRO'!A:K,5,0)</f>
        <v>TECNICO ELETRONICO II</v>
      </c>
      <c r="G314" s="8">
        <v>45546</v>
      </c>
      <c r="H314" s="38">
        <v>365</v>
      </c>
      <c r="I3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IF(G672="01/01/1900",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BOS[[#This Row],[TREINADO EM]]+BOS[[#This Row],[VALIDADE]]</f>
        <v>45911</v>
      </c>
      <c r="K314">
        <v>1</v>
      </c>
      <c r="L314" t="s">
        <v>5</v>
      </c>
      <c r="M314" t="str">
        <f>VLOOKUP(BOS[[#This Row],[NOME]],'CADASTRO'!A:K,6,0)</f>
        <v>ATIVO</v>
      </c>
    </row>
    <row r="315" spans="1:14">
      <c r="A315" t="s">
        <v>516</v>
      </c>
      <c r="B315" t="s">
        <v>517</v>
      </c>
      <c r="C315" t="s">
        <v>381</v>
      </c>
      <c r="D315" t="s">
        <v>591</v>
      </c>
      <c r="E315" t="s">
        <v>390</v>
      </c>
      <c r="F315" t="str">
        <f>VLOOKUP(BOS[[#This Row],[NOME]],'CADASTRO'!A:K,5,0)</f>
        <v>TECNICO ELETRONICO II</v>
      </c>
      <c r="G315" s="8">
        <v>46211.539664351803</v>
      </c>
      <c r="H315" s="38">
        <v>183</v>
      </c>
      <c r="I3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IF(G673="01/01/1900",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BOS[[#This Row],[TREINADO EM]]+BOS[[#This Row],[VALIDADE]]</f>
        <v>46394.539664351803</v>
      </c>
      <c r="K315">
        <v>1</v>
      </c>
      <c r="L315" t="s">
        <v>3</v>
      </c>
      <c r="M315" t="str">
        <f>VLOOKUP(BOS[[#This Row],[NOME]],'CADASTRO'!A:K,6,0)</f>
        <v>ATIVO</v>
      </c>
      <c r="N315" s="77"/>
    </row>
    <row r="316" spans="1:14">
      <c r="A316" t="s">
        <v>516</v>
      </c>
      <c r="B316" t="s">
        <v>517</v>
      </c>
      <c r="C316" t="s">
        <v>381</v>
      </c>
      <c r="D316" t="s">
        <v>591</v>
      </c>
      <c r="E316" t="s">
        <v>496</v>
      </c>
      <c r="F316" t="str">
        <f>VLOOKUP(BOS[[#This Row],[NOME]],'CADASTRO'!A:K,5,0)</f>
        <v>AUXILIAR INDUSTRIAL</v>
      </c>
      <c r="G316" s="8">
        <v>46301</v>
      </c>
      <c r="H316" s="38">
        <v>365</v>
      </c>
      <c r="I3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IF(G674="01/01/1900", "SEM REGISTRO",
                        IF((G316+H316)&gt;TODAY(), "NO PRAZO", "VENCIDO"
                        )
                    )
                )
            )
        )
    ),"N.A.")</f>
        <v>NO PRAZO</v>
      </c>
      <c r="J316" s="14">
        <f>BOS[[#This Row],[TREINADO EM]]+BOS[[#This Row],[VALIDADE]]</f>
        <v>46666</v>
      </c>
      <c r="K316">
        <v>1</v>
      </c>
      <c r="L316" t="s">
        <v>3</v>
      </c>
      <c r="M316" t="str">
        <f>VLOOKUP(BOS[[#This Row],[NOME]],'CADASTRO'!A:K,6,0)</f>
        <v>ATIVO</v>
      </c>
    </row>
    <row r="317" spans="1:14">
      <c r="A317" t="s">
        <v>516</v>
      </c>
      <c r="B317" t="s">
        <v>517</v>
      </c>
      <c r="C317" t="s">
        <v>381</v>
      </c>
      <c r="D317" t="s">
        <v>591</v>
      </c>
      <c r="E317" t="s">
        <v>284</v>
      </c>
      <c r="F317" t="str">
        <f>VLOOKUP(BOS[[#This Row],[NOME]],'CADASTRO'!A:K,5,0)</f>
        <v>OPERADOR INDUSTRIAL II</v>
      </c>
      <c r="G317" s="8">
        <v>43563</v>
      </c>
      <c r="H317" s="38">
        <v>365</v>
      </c>
      <c r="I3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IF(G675="01/01/1900",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BOS[[#This Row],[TREINADO EM]]+BOS[[#This Row],[VALIDADE]]</f>
        <v>43928</v>
      </c>
      <c r="K317">
        <v>1</v>
      </c>
      <c r="L317" t="s">
        <v>1</v>
      </c>
      <c r="M317" t="str">
        <f>VLOOKUP(BOS[[#This Row],[NOME]],'CADASTRO'!A:K,6,0)</f>
        <v>DESLIGADO</v>
      </c>
    </row>
    <row r="318" spans="1:14">
      <c r="A318" t="s">
        <v>516</v>
      </c>
      <c r="B318" t="s">
        <v>517</v>
      </c>
      <c r="C318" t="s">
        <v>381</v>
      </c>
      <c r="D318" t="s">
        <v>591</v>
      </c>
      <c r="E318" t="s">
        <v>391</v>
      </c>
      <c r="F318" t="str">
        <f>VLOOKUP(BOS[[#This Row],[NOME]],'CADASTRO'!A:K,5,0)</f>
        <v>ESTAGIARIO</v>
      </c>
      <c r="G318" s="8">
        <v>45756</v>
      </c>
      <c r="H318" s="38">
        <v>365</v>
      </c>
      <c r="I3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IF(G676="01/01/1900",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BOS[[#This Row],[TREINADO EM]]+BOS[[#This Row],[VALIDADE]]</f>
        <v>46121</v>
      </c>
      <c r="K318">
        <v>1</v>
      </c>
      <c r="L318" t="s">
        <v>5</v>
      </c>
      <c r="M318" t="str">
        <f>VLOOKUP(BOS[[#This Row],[NOME]],'CADASTRO'!A:K,6,0)</f>
        <v>ATIVO</v>
      </c>
    </row>
    <row r="319" spans="1:14">
      <c r="A319" t="s">
        <v>516</v>
      </c>
      <c r="B319" t="s">
        <v>517</v>
      </c>
      <c r="C319" t="s">
        <v>381</v>
      </c>
      <c r="D319" t="s">
        <v>591</v>
      </c>
      <c r="E319" t="s">
        <v>391</v>
      </c>
      <c r="F319" t="str">
        <f>VLOOKUP(BOS[[#This Row],[NOME]],'CADASTRO'!A:K,5,0)</f>
        <v>ESTAGIARIO</v>
      </c>
      <c r="G319" s="8">
        <v>46210.475763888899</v>
      </c>
      <c r="H319" s="38">
        <v>5000</v>
      </c>
      <c r="I3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IF(G677="01/01/1900",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BOS[[#This Row],[TREINADO EM]]+BOS[[#This Row],[VALIDADE]]</f>
        <v>51210.475763888899</v>
      </c>
      <c r="K319">
        <v>1</v>
      </c>
      <c r="L319" t="s">
        <v>3</v>
      </c>
      <c r="M319" t="str">
        <f>VLOOKUP(BOS[[#This Row],[NOME]],'CADASTRO'!A:K,6,0)</f>
        <v>ATIVO</v>
      </c>
      <c r="N319" s="77"/>
    </row>
    <row r="320" spans="1:14">
      <c r="A320" t="s">
        <v>516</v>
      </c>
      <c r="B320" t="s">
        <v>517</v>
      </c>
      <c r="C320" t="s">
        <v>381</v>
      </c>
      <c r="D320" t="s">
        <v>591</v>
      </c>
      <c r="E320" s="10" t="s">
        <v>287</v>
      </c>
      <c r="F320" t="str">
        <f>VLOOKUP(BOS[[#This Row],[NOME]],'CADASTRO'!A:K,5,0)</f>
        <v>OPERADOR INDUSTRIAL I</v>
      </c>
      <c r="G320" s="8">
        <v>45845</v>
      </c>
      <c r="H320" s="38">
        <v>365</v>
      </c>
      <c r="I3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IF(G678="01/01/1900",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BOS[[#This Row],[TREINADO EM]]+BOS[[#This Row],[VALIDADE]]</f>
        <v>46210</v>
      </c>
      <c r="K320">
        <v>1</v>
      </c>
      <c r="L320" t="s">
        <v>3</v>
      </c>
      <c r="M320" t="str">
        <f>VLOOKUP(BOS[[#This Row],[NOME]],'CADASTRO'!A:K,6,0)</f>
        <v>DESLIGADO</v>
      </c>
    </row>
    <row r="321" spans="1:14">
      <c r="A321" t="s">
        <v>516</v>
      </c>
      <c r="B321" t="s">
        <v>517</v>
      </c>
      <c r="C321" t="s">
        <v>266</v>
      </c>
      <c r="D321" t="s">
        <v>591</v>
      </c>
      <c r="E321" t="s">
        <v>288</v>
      </c>
      <c r="F321" t="str">
        <f>VLOOKUP(BOS[[#This Row],[NOME]],'CADASTRO'!A:K,5,0)</f>
        <v>APRENDIZ</v>
      </c>
      <c r="G321" s="8">
        <v>45301</v>
      </c>
      <c r="H321" s="38">
        <v>365</v>
      </c>
      <c r="I3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IF(G679="01/01/1900",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BOS[[#This Row],[TREINADO EM]]+BOS[[#This Row],[VALIDADE]]</f>
        <v>45666</v>
      </c>
      <c r="K321">
        <v>1</v>
      </c>
      <c r="L321" t="s">
        <v>3</v>
      </c>
      <c r="M321" t="str">
        <f>VLOOKUP(BOS[[#This Row],[NOME]],'CADASTRO'!A:K,6,0)</f>
        <v>DESLIGADO</v>
      </c>
    </row>
    <row r="322" spans="1:14">
      <c r="A322" t="s">
        <v>516</v>
      </c>
      <c r="B322" t="s">
        <v>517</v>
      </c>
      <c r="C322" t="s">
        <v>381</v>
      </c>
      <c r="D322" t="s">
        <v>591</v>
      </c>
      <c r="E322" t="s">
        <v>485</v>
      </c>
      <c r="F322" t="str">
        <f>VLOOKUP(BOS[[#This Row],[NOME]],'CADASTRO'!A:K,5,0)</f>
        <v>OPERADOR INDUSTRIAL III</v>
      </c>
      <c r="G322" s="8">
        <v>46238</v>
      </c>
      <c r="H322" s="38">
        <v>365</v>
      </c>
      <c r="I3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IF(G680="01/01/1900", "SEM REGISTRO",
                        IF((G322+H322)&gt;TODAY(), "NO PRAZO", "VENCIDO"
                        )
                    )
                )
            )
        )
    ),"N.A.")</f>
        <v>NO PRAZO</v>
      </c>
      <c r="J322" s="14">
        <f>BOS[[#This Row],[TREINADO EM]]+BOS[[#This Row],[VALIDADE]]</f>
        <v>46603</v>
      </c>
      <c r="K322">
        <v>1</v>
      </c>
      <c r="L322" t="s">
        <v>3</v>
      </c>
      <c r="M322" t="str">
        <f>VLOOKUP(BOS[[#This Row],[NOME]],'CADASTRO'!A:K,6,0)</f>
        <v>ATIVO</v>
      </c>
      <c r="N322" s="63" t="s">
        <v>605</v>
      </c>
    </row>
    <row r="323" spans="1:14">
      <c r="A323" t="s">
        <v>516</v>
      </c>
      <c r="B323" t="s">
        <v>517</v>
      </c>
      <c r="C323" t="s">
        <v>266</v>
      </c>
      <c r="D323" t="s">
        <v>591</v>
      </c>
      <c r="E323" t="s">
        <v>289</v>
      </c>
      <c r="F323" t="str">
        <f>VLOOKUP(BOS[[#This Row],[NOME]],'CADASTRO'!A:K,5,0)</f>
        <v>APRENDIZ</v>
      </c>
      <c r="G323" s="26">
        <v>45301</v>
      </c>
      <c r="H323" s="38">
        <v>365</v>
      </c>
      <c r="I3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IF(G681="01/01/1900",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BOS[[#This Row],[TREINADO EM]]+BOS[[#This Row],[VALIDADE]]</f>
        <v>45666</v>
      </c>
      <c r="K323">
        <v>1</v>
      </c>
      <c r="L323" t="s">
        <v>3</v>
      </c>
      <c r="M323" t="str">
        <f>VLOOKUP(BOS[[#This Row],[NOME]],'CADASTRO'!A:K,6,0)</f>
        <v>DESLIGADO</v>
      </c>
    </row>
    <row r="324" spans="1:14">
      <c r="A324" t="s">
        <v>516</v>
      </c>
      <c r="B324" t="s">
        <v>517</v>
      </c>
      <c r="C324" t="s">
        <v>381</v>
      </c>
      <c r="D324" t="s">
        <v>591</v>
      </c>
      <c r="E324" t="s">
        <v>495</v>
      </c>
      <c r="F324" t="str">
        <f>VLOOKUP(BOS[[#This Row],[NOME]],'CADASTRO'!A:K,5,0)</f>
        <v>AUXILIAR INDUSTRIAL</v>
      </c>
      <c r="G324" s="26">
        <v>46280</v>
      </c>
      <c r="H324" s="38">
        <v>365</v>
      </c>
      <c r="I3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IF(G682="01/01/1900", "SEM REGISTRO",
                        IF((G324+H324)&gt;TODAY(), "NO PRAZO", "VENCIDO"
                        )
                    )
                )
            )
        )
    ),"N.A.")</f>
        <v>NO PRAZO</v>
      </c>
      <c r="J324" s="14">
        <f>BOS[[#This Row],[TREINADO EM]]+BOS[[#This Row],[VALIDADE]]</f>
        <v>46645</v>
      </c>
      <c r="K324">
        <v>1</v>
      </c>
      <c r="L324" t="s">
        <v>3</v>
      </c>
      <c r="M324" t="str">
        <f>VLOOKUP(BOS[[#This Row],[NOME]],'CADASTRO'!A:K,6,0)</f>
        <v>ATIVO</v>
      </c>
    </row>
    <row r="325" spans="1:14">
      <c r="A325" t="s">
        <v>516</v>
      </c>
      <c r="B325" t="s">
        <v>517</v>
      </c>
      <c r="C325" t="s">
        <v>381</v>
      </c>
      <c r="D325" t="s">
        <v>591</v>
      </c>
      <c r="E325" t="s">
        <v>290</v>
      </c>
      <c r="F325" t="str">
        <f>VLOOKUP(BOS[[#This Row],[NOME]],'CADASTRO'!A:K,5,0)</f>
        <v>OPERADOR INDUSTRIAL II</v>
      </c>
      <c r="G325" s="26">
        <v>44651</v>
      </c>
      <c r="H325" s="38">
        <v>365</v>
      </c>
      <c r="I3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IF(G683="01/01/1900",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BOS[[#This Row],[TREINADO EM]]+BOS[[#This Row],[VALIDADE]]</f>
        <v>45016</v>
      </c>
      <c r="K325">
        <v>1</v>
      </c>
      <c r="L325" t="s">
        <v>5</v>
      </c>
      <c r="M325" t="str">
        <f>VLOOKUP(BOS[[#This Row],[NOME]],'CADASTRO'!A:K,6,0)</f>
        <v>DESLIGADO</v>
      </c>
    </row>
    <row r="326" spans="1:14">
      <c r="A326" t="s">
        <v>516</v>
      </c>
      <c r="B326" t="s">
        <v>517</v>
      </c>
      <c r="C326" t="s">
        <v>381</v>
      </c>
      <c r="D326" t="s">
        <v>591</v>
      </c>
      <c r="E326" t="s">
        <v>290</v>
      </c>
      <c r="F326" t="str">
        <f>VLOOKUP(BOS[[#This Row],[NOME]],'CADASTRO'!A:K,5,0)</f>
        <v>OPERADOR INDUSTRIAL II</v>
      </c>
      <c r="G326" s="26">
        <v>44929</v>
      </c>
      <c r="H326" s="38">
        <v>365</v>
      </c>
      <c r="I3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IF(G684="01/01/1900",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BOS[[#This Row],[TREINADO EM]]+BOS[[#This Row],[VALIDADE]]</f>
        <v>45294</v>
      </c>
      <c r="K326">
        <v>1</v>
      </c>
      <c r="L326" t="s">
        <v>5</v>
      </c>
      <c r="M326" t="str">
        <f>VLOOKUP(BOS[[#This Row],[NOME]],'CADASTRO'!A:K,6,0)</f>
        <v>DESLIGADO</v>
      </c>
    </row>
    <row r="327" spans="1:14">
      <c r="A327" t="s">
        <v>516</v>
      </c>
      <c r="B327" t="s">
        <v>517</v>
      </c>
      <c r="C327" t="s">
        <v>381</v>
      </c>
      <c r="D327" t="s">
        <v>591</v>
      </c>
      <c r="E327" t="s">
        <v>290</v>
      </c>
      <c r="F327" t="str">
        <f>VLOOKUP(BOS[[#This Row],[NOME]],'CADASTRO'!A:K,5,0)</f>
        <v>OPERADOR INDUSTRIAL II</v>
      </c>
      <c r="G327" s="26">
        <v>45278</v>
      </c>
      <c r="H327" s="38">
        <v>365</v>
      </c>
      <c r="I3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IF(G685="01/01/1900",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BOS[[#This Row],[TREINADO EM]]+BOS[[#This Row],[VALIDADE]]</f>
        <v>45643</v>
      </c>
      <c r="K327">
        <v>1</v>
      </c>
      <c r="L327" t="s">
        <v>3</v>
      </c>
      <c r="M327" t="str">
        <f>VLOOKUP(BOS[[#This Row],[NOME]],'CADASTRO'!A:K,6,0)</f>
        <v>DESLIGADO</v>
      </c>
    </row>
    <row r="328" spans="1:14">
      <c r="A328" t="s">
        <v>516</v>
      </c>
      <c r="B328" t="s">
        <v>517</v>
      </c>
      <c r="C328" t="s">
        <v>381</v>
      </c>
      <c r="D328" t="s">
        <v>591</v>
      </c>
      <c r="E328" t="s">
        <v>392</v>
      </c>
      <c r="F328" t="str">
        <f>VLOOKUP(BOS[[#This Row],[NOME]],'CADASTRO'!A:K,5,0)</f>
        <v>Almoxarife</v>
      </c>
      <c r="G328" s="26">
        <v>45063</v>
      </c>
      <c r="H328" s="38">
        <v>365</v>
      </c>
      <c r="I3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IF(G686="01/01/1900",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BOS[[#This Row],[TREINADO EM]]+BOS[[#This Row],[VALIDADE]]</f>
        <v>45428</v>
      </c>
      <c r="K328">
        <v>1</v>
      </c>
      <c r="L328" t="s">
        <v>5</v>
      </c>
      <c r="M328" t="str">
        <f>VLOOKUP(BOS[[#This Row],[NOME]],'CADASTRO'!A:K,6,0)</f>
        <v>ATIVO</v>
      </c>
    </row>
    <row r="329" spans="1:14">
      <c r="A329" t="s">
        <v>516</v>
      </c>
      <c r="B329" t="s">
        <v>517</v>
      </c>
      <c r="C329" t="s">
        <v>76</v>
      </c>
      <c r="D329" t="s">
        <v>591</v>
      </c>
      <c r="E329" t="s">
        <v>392</v>
      </c>
      <c r="F329" t="str">
        <f>VLOOKUP(BOS[[#This Row],[NOME]],'CADASTRO'!A:K,5,0)</f>
        <v>Almoxarife</v>
      </c>
      <c r="G329" s="26">
        <v>45278</v>
      </c>
      <c r="H329" s="38">
        <v>365</v>
      </c>
      <c r="I3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IF(G687="01/01/1900",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BOS[[#This Row],[TREINADO EM]]+BOS[[#This Row],[VALIDADE]]</f>
        <v>45643</v>
      </c>
      <c r="K329">
        <v>1</v>
      </c>
      <c r="L329" t="s">
        <v>5</v>
      </c>
      <c r="M329" t="str">
        <f>VLOOKUP(BOS[[#This Row],[NOME]],'CADASTRO'!A:K,6,0)</f>
        <v>ATIVO</v>
      </c>
    </row>
    <row r="330" spans="1:14">
      <c r="A330" t="s">
        <v>516</v>
      </c>
      <c r="B330" t="s">
        <v>517</v>
      </c>
      <c r="C330" t="s">
        <v>381</v>
      </c>
      <c r="D330" t="s">
        <v>591</v>
      </c>
      <c r="E330" t="s">
        <v>392</v>
      </c>
      <c r="F330" t="str">
        <f>VLOOKUP(BOS[[#This Row],[NOME]],'CADASTRO'!A:K,5,0)</f>
        <v>Almoxarife</v>
      </c>
      <c r="G330" s="26">
        <v>45588</v>
      </c>
      <c r="H330" s="38">
        <v>365</v>
      </c>
      <c r="I3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IF(G688="01/01/1900",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BOS[[#This Row],[TREINADO EM]]+BOS[[#This Row],[VALIDADE]]</f>
        <v>45953</v>
      </c>
      <c r="K330">
        <v>1</v>
      </c>
      <c r="L330" t="s">
        <v>5</v>
      </c>
      <c r="M330" t="str">
        <f>VLOOKUP(BOS[[#This Row],[NOME]],'CADASTRO'!A:K,6,0)</f>
        <v>ATIVO</v>
      </c>
    </row>
    <row r="331" spans="1:14">
      <c r="A331" t="s">
        <v>516</v>
      </c>
      <c r="B331" t="s">
        <v>517</v>
      </c>
      <c r="C331" t="s">
        <v>381</v>
      </c>
      <c r="D331" t="s">
        <v>591</v>
      </c>
      <c r="E331" t="s">
        <v>392</v>
      </c>
      <c r="F331" t="str">
        <f>VLOOKUP(BOS[[#This Row],[NOME]],'CADASTRO'!A:K,5,0)</f>
        <v>Almoxarife</v>
      </c>
      <c r="G331" s="26">
        <v>45824</v>
      </c>
      <c r="H331" s="38">
        <v>365</v>
      </c>
      <c r="I3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IF(G689="01/01/1900",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BOS[[#This Row],[TREINADO EM]]+BOS[[#This Row],[VALIDADE]]</f>
        <v>46189</v>
      </c>
      <c r="K331">
        <v>1</v>
      </c>
      <c r="L331" t="s">
        <v>5</v>
      </c>
      <c r="M331" t="str">
        <f>VLOOKUP(BOS[[#This Row],[NOME]],'CADASTRO'!A:K,6,0)</f>
        <v>ATIVO</v>
      </c>
    </row>
    <row r="332" spans="1:14">
      <c r="A332" t="s">
        <v>516</v>
      </c>
      <c r="B332" t="s">
        <v>517</v>
      </c>
      <c r="C332" t="s">
        <v>381</v>
      </c>
      <c r="D332" t="s">
        <v>591</v>
      </c>
      <c r="E332" t="s">
        <v>392</v>
      </c>
      <c r="F332" t="str">
        <f>VLOOKUP(BOS[[#This Row],[NOME]],'CADASTRO'!A:K,5,0)</f>
        <v>Almoxarife</v>
      </c>
      <c r="G332" s="26">
        <v>46174</v>
      </c>
      <c r="H332" s="38">
        <v>365</v>
      </c>
      <c r="I3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IF(G690="01/01/1900", "SEM REGISTRO",
                        IF((G332+H332)&gt;TODAY(), "NO PRAZO", "VENCIDO"
                        )
                    )
                )
            )
        )
    ),"N.A.")</f>
        <v>NO PRAZO</v>
      </c>
      <c r="J332" s="14">
        <f>BOS[[#This Row],[TREINADO EM]]+BOS[[#This Row],[VALIDADE]]</f>
        <v>46539</v>
      </c>
      <c r="K332">
        <v>1</v>
      </c>
      <c r="L332" t="s">
        <v>3</v>
      </c>
      <c r="M332" t="str">
        <f>VLOOKUP(BOS[[#This Row],[NOME]],'CADASTRO'!A:K,6,0)</f>
        <v>ATIVO</v>
      </c>
      <c r="N332" s="77"/>
    </row>
    <row r="333" spans="1:14">
      <c r="A333" t="s">
        <v>516</v>
      </c>
      <c r="B333" t="s">
        <v>517</v>
      </c>
      <c r="C333" t="s">
        <v>381</v>
      </c>
      <c r="D333" t="s">
        <v>591</v>
      </c>
      <c r="E333" t="s">
        <v>291</v>
      </c>
      <c r="F333" t="str">
        <f>VLOOKUP(BOS[[#This Row],[NOME]],'CADASTRO'!A:K,5,0)</f>
        <v>OPERADOR INDUSTRIAL III</v>
      </c>
      <c r="G333" s="26">
        <v>44249</v>
      </c>
      <c r="H333" s="38">
        <v>365</v>
      </c>
      <c r="I3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IF(G691="01/01/1900",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BOS[[#This Row],[TREINADO EM]]+BOS[[#This Row],[VALIDADE]]</f>
        <v>44614</v>
      </c>
      <c r="K333">
        <v>1</v>
      </c>
      <c r="L333" t="s">
        <v>5</v>
      </c>
      <c r="M333" t="str">
        <f>VLOOKUP(BOS[[#This Row],[NOME]],'CADASTRO'!A:K,6,0)</f>
        <v>DESLIGADO</v>
      </c>
    </row>
    <row r="334" spans="1:14">
      <c r="A334" t="s">
        <v>516</v>
      </c>
      <c r="B334" t="s">
        <v>517</v>
      </c>
      <c r="C334" t="s">
        <v>381</v>
      </c>
      <c r="D334" t="s">
        <v>591</v>
      </c>
      <c r="E334" t="s">
        <v>291</v>
      </c>
      <c r="F334" t="str">
        <f>VLOOKUP(BOS[[#This Row],[NOME]],'CADASTRO'!A:K,5,0)</f>
        <v>OPERADOR INDUSTRIAL III</v>
      </c>
      <c r="G334" s="26">
        <v>44929</v>
      </c>
      <c r="H334" s="38">
        <v>365</v>
      </c>
      <c r="I3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IF(G692="01/01/1900",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BOS[[#This Row],[TREINADO EM]]+BOS[[#This Row],[VALIDADE]]</f>
        <v>45294</v>
      </c>
      <c r="K334">
        <v>1</v>
      </c>
      <c r="L334" t="s">
        <v>5</v>
      </c>
      <c r="M334" t="str">
        <f>VLOOKUP(BOS[[#This Row],[NOME]],'CADASTRO'!A:K,6,0)</f>
        <v>DESLIGADO</v>
      </c>
    </row>
    <row r="335" spans="1:14">
      <c r="A335" t="s">
        <v>516</v>
      </c>
      <c r="B335" t="s">
        <v>517</v>
      </c>
      <c r="C335" t="s">
        <v>76</v>
      </c>
      <c r="D335" t="s">
        <v>591</v>
      </c>
      <c r="E335" t="s">
        <v>291</v>
      </c>
      <c r="F335" t="str">
        <f>VLOOKUP(BOS[[#This Row],[NOME]],'CADASTRO'!A:K,5,0)</f>
        <v>OPERADOR INDUSTRIAL III</v>
      </c>
      <c r="G335" s="26">
        <v>45278</v>
      </c>
      <c r="H335" s="38">
        <v>365</v>
      </c>
      <c r="I3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IF(G693="01/01/1900",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BOS[[#This Row],[TREINADO EM]]+BOS[[#This Row],[VALIDADE]]</f>
        <v>45643</v>
      </c>
      <c r="K335">
        <v>1</v>
      </c>
      <c r="L335" t="s">
        <v>3</v>
      </c>
      <c r="M335" t="str">
        <f>VLOOKUP(BOS[[#This Row],[NOME]],'CADASTRO'!A:K,6,0)</f>
        <v>DESLIGADO</v>
      </c>
    </row>
    <row r="336" spans="1:14">
      <c r="A336" t="s">
        <v>516</v>
      </c>
      <c r="B336" t="s">
        <v>517</v>
      </c>
      <c r="C336" t="s">
        <v>381</v>
      </c>
      <c r="D336" t="s">
        <v>591</v>
      </c>
      <c r="E336" t="s">
        <v>293</v>
      </c>
      <c r="F336" t="str">
        <f>VLOOKUP(BOS[[#This Row],[NOME]],'CADASTRO'!A:K,5,0)</f>
        <v>OPERADOR INDUSTRIAL II</v>
      </c>
      <c r="G336" s="26">
        <v>44250</v>
      </c>
      <c r="H336" s="38">
        <v>365</v>
      </c>
      <c r="I3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IF(G694="01/01/1900",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BOS[[#This Row],[TREINADO EM]]+BOS[[#This Row],[VALIDADE]]</f>
        <v>44615</v>
      </c>
      <c r="K336">
        <v>1</v>
      </c>
      <c r="L336" t="s">
        <v>1</v>
      </c>
      <c r="M336" t="str">
        <f>VLOOKUP(BOS[[#This Row],[NOME]],'CADASTRO'!A:K,6,0)</f>
        <v>DESLIGADO</v>
      </c>
    </row>
    <row r="337" spans="1:14">
      <c r="A337" t="s">
        <v>516</v>
      </c>
      <c r="B337" t="s">
        <v>517</v>
      </c>
      <c r="C337" t="s">
        <v>76</v>
      </c>
      <c r="D337" t="s">
        <v>591</v>
      </c>
      <c r="E337" t="s">
        <v>294</v>
      </c>
      <c r="F337" t="str">
        <f>VLOOKUP(BOS[[#This Row],[NOME]],'CADASTRO'!A:K,5,0)</f>
        <v>OPERADOR INDUSTRIAL I</v>
      </c>
      <c r="G337" s="26">
        <v>45278</v>
      </c>
      <c r="H337" s="38">
        <v>365</v>
      </c>
      <c r="I3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IF(G695="01/01/1900",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BOS[[#This Row],[TREINADO EM]]+BOS[[#This Row],[VALIDADE]]</f>
        <v>45643</v>
      </c>
      <c r="K337">
        <v>1</v>
      </c>
      <c r="L337" t="s">
        <v>3</v>
      </c>
      <c r="M337" t="str">
        <f>VLOOKUP(BOS[[#This Row],[NOME]],'CADASTRO'!A:K,6,0)</f>
        <v>DESLIGADO</v>
      </c>
    </row>
    <row r="338" spans="1:14">
      <c r="A338" t="s">
        <v>516</v>
      </c>
      <c r="B338" t="s">
        <v>517</v>
      </c>
      <c r="C338" t="s">
        <v>76</v>
      </c>
      <c r="D338" t="s">
        <v>591</v>
      </c>
      <c r="E338" t="s">
        <v>394</v>
      </c>
      <c r="F338" t="str">
        <f>VLOOKUP(BOS[[#This Row],[NOME]],'CADASTRO'!A:K,5,0)</f>
        <v>OPERADOR INDUSTRIAL I</v>
      </c>
      <c r="G338" s="26">
        <v>45278</v>
      </c>
      <c r="H338" s="38">
        <v>365</v>
      </c>
      <c r="I3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IF(G696="01/01/1900",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BOS[[#This Row],[TREINADO EM]]+BOS[[#This Row],[VALIDADE]]</f>
        <v>45643</v>
      </c>
      <c r="K338">
        <v>1</v>
      </c>
      <c r="L338" t="s">
        <v>5</v>
      </c>
      <c r="M338" t="str">
        <f>VLOOKUP(BOS[[#This Row],[NOME]],'CADASTRO'!A:K,6,0)</f>
        <v>ATIVO</v>
      </c>
    </row>
    <row r="339" spans="1:14">
      <c r="A339" t="s">
        <v>516</v>
      </c>
      <c r="B339" t="s">
        <v>517</v>
      </c>
      <c r="C339" t="s">
        <v>381</v>
      </c>
      <c r="D339" t="s">
        <v>591</v>
      </c>
      <c r="E339" t="s">
        <v>394</v>
      </c>
      <c r="F339" t="str">
        <f>VLOOKUP(BOS[[#This Row],[NOME]],'CADASTRO'!A:K,5,0)</f>
        <v>OPERADOR INDUSTRIAL I</v>
      </c>
      <c r="G339" s="26">
        <v>45645</v>
      </c>
      <c r="H339" s="38">
        <v>365</v>
      </c>
      <c r="I3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IF(G697="01/01/1900",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BOS[[#This Row],[TREINADO EM]]+BOS[[#This Row],[VALIDADE]]</f>
        <v>46010</v>
      </c>
      <c r="K339">
        <v>1</v>
      </c>
      <c r="L339" t="s">
        <v>5</v>
      </c>
      <c r="M339" t="str">
        <f>VLOOKUP(BOS[[#This Row],[NOME]],'CADASTRO'!A:K,6,0)</f>
        <v>ATIVO</v>
      </c>
    </row>
    <row r="340" spans="1:14">
      <c r="A340" t="s">
        <v>516</v>
      </c>
      <c r="B340" t="s">
        <v>517</v>
      </c>
      <c r="C340" t="s">
        <v>381</v>
      </c>
      <c r="D340" t="s">
        <v>591</v>
      </c>
      <c r="E340" t="s">
        <v>394</v>
      </c>
      <c r="F340" t="str">
        <f>VLOOKUP(BOS[[#This Row],[NOME]],'CADASTRO'!A:K,5,0)</f>
        <v>OPERADOR INDUSTRIAL I</v>
      </c>
      <c r="G340" s="26">
        <v>45873</v>
      </c>
      <c r="H340" s="38">
        <v>365</v>
      </c>
      <c r="I3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IF(G698="01/01/1900",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BOS[[#This Row],[TREINADO EM]]+BOS[[#This Row],[VALIDADE]]</f>
        <v>46238</v>
      </c>
      <c r="K340">
        <v>1</v>
      </c>
      <c r="L340" t="s">
        <v>5</v>
      </c>
      <c r="M340" t="str">
        <f>VLOOKUP(BOS[[#This Row],[NOME]],'CADASTRO'!A:K,6,0)</f>
        <v>ATIVO</v>
      </c>
    </row>
    <row r="341" spans="1:14">
      <c r="A341" t="s">
        <v>516</v>
      </c>
      <c r="B341" t="s">
        <v>517</v>
      </c>
      <c r="C341" t="s">
        <v>381</v>
      </c>
      <c r="D341" t="s">
        <v>591</v>
      </c>
      <c r="E341" t="s">
        <v>394</v>
      </c>
      <c r="F341" t="str">
        <f>VLOOKUP(BOS[[#This Row],[NOME]],'CADASTRO'!A:K,5,0)</f>
        <v>OPERADOR INDUSTRIAL I</v>
      </c>
      <c r="G341" s="26">
        <v>46290</v>
      </c>
      <c r="H341" s="38">
        <v>365</v>
      </c>
      <c r="I3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IF(G699="01/01/1900", "SEM REGISTRO",
                        IF((G341+H341)&gt;TODAY(), "NO PRAZO", "VENCIDO"
                        )
                    )
                )
            )
        )
    ),"N.A.")</f>
        <v>NO PRAZO</v>
      </c>
      <c r="J341" s="14">
        <f>BOS[[#This Row],[TREINADO EM]]+BOS[[#This Row],[VALIDADE]]</f>
        <v>46655</v>
      </c>
      <c r="K341">
        <v>1</v>
      </c>
      <c r="L341" t="s">
        <v>3</v>
      </c>
      <c r="M341" t="str">
        <f>VLOOKUP(BOS[[#This Row],[NOME]],'CADASTRO'!A:K,6,0)</f>
        <v>ATIVO</v>
      </c>
      <c r="N341" s="63" t="s">
        <v>593</v>
      </c>
    </row>
    <row r="342" spans="1:14">
      <c r="A342" t="s">
        <v>516</v>
      </c>
      <c r="B342" t="s">
        <v>517</v>
      </c>
      <c r="C342" t="s">
        <v>381</v>
      </c>
      <c r="D342" t="s">
        <v>591</v>
      </c>
      <c r="E342" t="s">
        <v>296</v>
      </c>
      <c r="F342" t="str">
        <f>VLOOKUP(BOS[[#This Row],[NOME]],'CADASTRO'!A:K,5,0)</f>
        <v>TECNICO ELETRONICO II</v>
      </c>
      <c r="G342" s="26">
        <v>43619</v>
      </c>
      <c r="H342" s="38">
        <v>365</v>
      </c>
      <c r="I3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IF(G700="01/01/1900",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BOS[[#This Row],[TREINADO EM]]+BOS[[#This Row],[VALIDADE]]</f>
        <v>43984</v>
      </c>
      <c r="K342">
        <v>1</v>
      </c>
      <c r="L342" t="s">
        <v>5</v>
      </c>
      <c r="M342" t="str">
        <f>VLOOKUP(BOS[[#This Row],[NOME]],'CADASTRO'!A:K,6,0)</f>
        <v>DESLIGADO</v>
      </c>
    </row>
    <row r="343" spans="1:14">
      <c r="A343" t="s">
        <v>516</v>
      </c>
      <c r="B343" t="s">
        <v>517</v>
      </c>
      <c r="C343" t="s">
        <v>381</v>
      </c>
      <c r="D343" t="s">
        <v>591</v>
      </c>
      <c r="E343" t="s">
        <v>296</v>
      </c>
      <c r="F343" t="str">
        <f>VLOOKUP(BOS[[#This Row],[NOME]],'CADASTRO'!A:K,5,0)</f>
        <v>TECNICO ELETRONICO II</v>
      </c>
      <c r="G343" s="26">
        <v>45546</v>
      </c>
      <c r="H343" s="38">
        <v>365</v>
      </c>
      <c r="I3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IF(G701="01/01/1900",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BOS[[#This Row],[TREINADO EM]]+BOS[[#This Row],[VALIDADE]]</f>
        <v>45911</v>
      </c>
      <c r="K343">
        <v>1</v>
      </c>
      <c r="L343" t="s">
        <v>5</v>
      </c>
      <c r="M343" t="str">
        <f>VLOOKUP(BOS[[#This Row],[NOME]],'CADASTRO'!A:K,6,0)</f>
        <v>DESLIGADO</v>
      </c>
    </row>
    <row r="344" spans="1:14">
      <c r="A344" t="s">
        <v>516</v>
      </c>
      <c r="B344" t="s">
        <v>517</v>
      </c>
      <c r="C344" t="s">
        <v>381</v>
      </c>
      <c r="D344" t="s">
        <v>591</v>
      </c>
      <c r="E344" t="s">
        <v>296</v>
      </c>
      <c r="F344" t="str">
        <f>VLOOKUP(BOS[[#This Row],[NOME]],'CADASTRO'!A:K,5,0)</f>
        <v>TECNICO ELETRONICO II</v>
      </c>
      <c r="G344" s="26">
        <v>45645</v>
      </c>
      <c r="H344" s="38">
        <v>365</v>
      </c>
      <c r="I3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IF(G702="01/01/1900",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BOS[[#This Row],[TREINADO EM]]+BOS[[#This Row],[VALIDADE]]</f>
        <v>46010</v>
      </c>
      <c r="K344">
        <v>1</v>
      </c>
      <c r="L344" t="s">
        <v>3</v>
      </c>
      <c r="M344" t="str">
        <f>VLOOKUP(BOS[[#This Row],[NOME]],'CADASTRO'!A:K,6,0)</f>
        <v>DESLIGADO</v>
      </c>
    </row>
    <row r="345" spans="1:14">
      <c r="A345" t="s">
        <v>516</v>
      </c>
      <c r="B345" t="s">
        <v>517</v>
      </c>
      <c r="C345" t="s">
        <v>381</v>
      </c>
      <c r="D345" t="s">
        <v>591</v>
      </c>
      <c r="E345" t="s">
        <v>298</v>
      </c>
      <c r="F345" t="str">
        <f>VLOOKUP(BOS[[#This Row],[NOME]],'CADASTRO'!A:K,5,0)</f>
        <v>OPERADOR INDUSTRIAL III</v>
      </c>
      <c r="G345" s="26">
        <v>44250</v>
      </c>
      <c r="H345" s="38">
        <v>365</v>
      </c>
      <c r="I3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IF(G703="01/01/1900",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BOS[[#This Row],[TREINADO EM]]+BOS[[#This Row],[VALIDADE]]</f>
        <v>44615</v>
      </c>
      <c r="K345">
        <v>1</v>
      </c>
      <c r="L345" t="s">
        <v>5</v>
      </c>
      <c r="M345" t="str">
        <f>VLOOKUP(BOS[[#This Row],[NOME]],'CADASTRO'!A:K,6,0)</f>
        <v>DESLIGADO</v>
      </c>
    </row>
    <row r="346" spans="1:14">
      <c r="A346" t="s">
        <v>516</v>
      </c>
      <c r="B346" t="s">
        <v>517</v>
      </c>
      <c r="C346" t="s">
        <v>381</v>
      </c>
      <c r="D346" t="s">
        <v>591</v>
      </c>
      <c r="E346" t="s">
        <v>298</v>
      </c>
      <c r="F346" t="str">
        <f>VLOOKUP(BOS[[#This Row],[NOME]],'CADASTRO'!A:K,5,0)</f>
        <v>OPERADOR INDUSTRIAL III</v>
      </c>
      <c r="G346" s="26">
        <v>45063</v>
      </c>
      <c r="H346" s="38">
        <v>365</v>
      </c>
      <c r="I3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IF(G704="01/01/1900",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BOS[[#This Row],[TREINADO EM]]+BOS[[#This Row],[VALIDADE]]</f>
        <v>45428</v>
      </c>
      <c r="K346">
        <v>1</v>
      </c>
      <c r="L346" t="s">
        <v>5</v>
      </c>
      <c r="M346" t="str">
        <f>VLOOKUP(BOS[[#This Row],[NOME]],'CADASTRO'!A:K,6,0)</f>
        <v>DESLIGADO</v>
      </c>
    </row>
    <row r="347" spans="1:14">
      <c r="A347" t="s">
        <v>516</v>
      </c>
      <c r="B347" t="s">
        <v>517</v>
      </c>
      <c r="C347" t="s">
        <v>381</v>
      </c>
      <c r="D347" t="s">
        <v>591</v>
      </c>
      <c r="E347" t="s">
        <v>298</v>
      </c>
      <c r="F347" t="str">
        <f>VLOOKUP(BOS[[#This Row],[NOME]],'CADASTRO'!A:K,5,0)</f>
        <v>OPERADOR INDUSTRIAL III</v>
      </c>
      <c r="G347" s="26">
        <v>45645</v>
      </c>
      <c r="H347" s="38">
        <v>365</v>
      </c>
      <c r="I3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IF(G705="01/01/1900",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BOS[[#This Row],[TREINADO EM]]+BOS[[#This Row],[VALIDADE]]</f>
        <v>46010</v>
      </c>
      <c r="K347">
        <v>1</v>
      </c>
      <c r="L347" t="s">
        <v>3</v>
      </c>
      <c r="M347" t="str">
        <f>VLOOKUP(BOS[[#This Row],[NOME]],'CADASTRO'!A:K,6,0)</f>
        <v>DESLIGADO</v>
      </c>
    </row>
    <row r="348" spans="1:14">
      <c r="A348" t="s">
        <v>516</v>
      </c>
      <c r="B348" t="s">
        <v>517</v>
      </c>
      <c r="C348" t="s">
        <v>381</v>
      </c>
      <c r="D348" t="s">
        <v>591</v>
      </c>
      <c r="E348" t="s">
        <v>299</v>
      </c>
      <c r="F348" t="str">
        <f>VLOOKUP(BOS[[#This Row],[NOME]],'CADASTRO'!A:K,5,0)</f>
        <v>ESTAGIARIO</v>
      </c>
      <c r="G348" s="26">
        <v>45154</v>
      </c>
      <c r="H348" s="38">
        <v>365</v>
      </c>
      <c r="I3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IF(G706="01/01/1900",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BOS[[#This Row],[TREINADO EM]]+BOS[[#This Row],[VALIDADE]]</f>
        <v>45519</v>
      </c>
      <c r="K348">
        <v>1</v>
      </c>
      <c r="L348" t="s">
        <v>3</v>
      </c>
      <c r="M348" t="str">
        <f>VLOOKUP(BOS[[#This Row],[NOME]],'CADASTRO'!A:K,6,0)</f>
        <v>DESLIGADO</v>
      </c>
    </row>
    <row r="349" spans="1:14">
      <c r="A349" t="s">
        <v>516</v>
      </c>
      <c r="B349" t="s">
        <v>517</v>
      </c>
      <c r="C349" t="s">
        <v>381</v>
      </c>
      <c r="D349" t="s">
        <v>591</v>
      </c>
      <c r="E349" t="s">
        <v>300</v>
      </c>
      <c r="F349" t="str">
        <f>VLOOKUP(BOS[[#This Row],[NOME]],'CADASTRO'!A:K,5,0)</f>
        <v>PARCEIRO DE NEGOCIO DE RH</v>
      </c>
      <c r="G349" s="26">
        <v>45588</v>
      </c>
      <c r="H349" s="38">
        <v>365</v>
      </c>
      <c r="I3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IF(G707="01/01/1900",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BOS[[#This Row],[TREINADO EM]]+BOS[[#This Row],[VALIDADE]]</f>
        <v>45953</v>
      </c>
      <c r="K349">
        <v>1</v>
      </c>
      <c r="L349" t="s">
        <v>3</v>
      </c>
      <c r="M349" t="str">
        <f>VLOOKUP(BOS[[#This Row],[NOME]],'CADASTRO'!A:K,6,0)</f>
        <v>DESLIGADO</v>
      </c>
    </row>
    <row r="350" spans="1:14">
      <c r="A350" t="s">
        <v>516</v>
      </c>
      <c r="B350" t="s">
        <v>517</v>
      </c>
      <c r="C350" t="s">
        <v>381</v>
      </c>
      <c r="D350" t="s">
        <v>591</v>
      </c>
      <c r="E350" t="s">
        <v>304</v>
      </c>
      <c r="F350" t="str">
        <f>VLOOKUP(BOS[[#This Row],[NOME]],'CADASTRO'!A:K,5,0)</f>
        <v>ASSISTENTE ADMINISTRATIVO</v>
      </c>
      <c r="G350" s="26">
        <v>44249</v>
      </c>
      <c r="H350" s="38">
        <v>365</v>
      </c>
      <c r="I3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IF(G708="01/01/1900",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BOS[[#This Row],[TREINADO EM]]+BOS[[#This Row],[VALIDADE]]</f>
        <v>44614</v>
      </c>
      <c r="K350">
        <v>1</v>
      </c>
      <c r="L350" t="s">
        <v>3</v>
      </c>
      <c r="M350" t="str">
        <f>VLOOKUP(BOS[[#This Row],[NOME]],'CADASTRO'!A:K,6,0)</f>
        <v>DESLIGADO</v>
      </c>
    </row>
    <row r="351" spans="1:14">
      <c r="A351" t="s">
        <v>516</v>
      </c>
      <c r="B351" t="s">
        <v>517</v>
      </c>
      <c r="C351" t="s">
        <v>381</v>
      </c>
      <c r="D351" t="s">
        <v>591</v>
      </c>
      <c r="E351" t="s">
        <v>395</v>
      </c>
      <c r="F351" t="str">
        <f>VLOOKUP(BOS[[#This Row],[NOME]],'CADASTRO'!A:K,5,0)</f>
        <v>OPERADOR INDUSTRIAL II</v>
      </c>
      <c r="G351" s="26">
        <v>44929</v>
      </c>
      <c r="H351" s="38">
        <v>365</v>
      </c>
      <c r="I3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IF(G709="01/01/1900",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BOS[[#This Row],[TREINADO EM]]+BOS[[#This Row],[VALIDADE]]</f>
        <v>45294</v>
      </c>
      <c r="K351">
        <v>1</v>
      </c>
      <c r="L351" t="s">
        <v>5</v>
      </c>
      <c r="M351" t="str">
        <f>VLOOKUP(BOS[[#This Row],[NOME]],'CADASTRO'!A:K,6,0)</f>
        <v>ATIVO</v>
      </c>
    </row>
    <row r="352" spans="1:14">
      <c r="A352" t="s">
        <v>516</v>
      </c>
      <c r="B352" t="s">
        <v>517</v>
      </c>
      <c r="C352" t="s">
        <v>381</v>
      </c>
      <c r="D352" t="s">
        <v>591</v>
      </c>
      <c r="E352" t="s">
        <v>395</v>
      </c>
      <c r="F352" t="str">
        <f>VLOOKUP(BOS[[#This Row],[NOME]],'CADASTRO'!A:K,5,0)</f>
        <v>OPERADOR INDUSTRIAL II</v>
      </c>
      <c r="G352" s="26">
        <v>45278</v>
      </c>
      <c r="H352" s="38">
        <v>365</v>
      </c>
      <c r="I3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IF(G710="01/01/1900",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BOS[[#This Row],[TREINADO EM]]+BOS[[#This Row],[VALIDADE]]</f>
        <v>45643</v>
      </c>
      <c r="K352">
        <v>1</v>
      </c>
      <c r="L352" t="s">
        <v>5</v>
      </c>
      <c r="M352" t="str">
        <f>VLOOKUP(BOS[[#This Row],[NOME]],'CADASTRO'!A:K,6,0)</f>
        <v>ATIVO</v>
      </c>
    </row>
    <row r="353" spans="1:14">
      <c r="A353" t="s">
        <v>516</v>
      </c>
      <c r="B353" t="s">
        <v>517</v>
      </c>
      <c r="C353" t="s">
        <v>76</v>
      </c>
      <c r="D353" t="s">
        <v>591</v>
      </c>
      <c r="E353" t="s">
        <v>395</v>
      </c>
      <c r="F353" t="str">
        <f>VLOOKUP(BOS[[#This Row],[NOME]],'CADASTRO'!A:K,5,0)</f>
        <v>OPERADOR INDUSTRIAL II</v>
      </c>
      <c r="G353" s="26">
        <v>45645</v>
      </c>
      <c r="H353" s="38">
        <v>365</v>
      </c>
      <c r="I3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IF(G711="01/01/1900",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BOS[[#This Row],[TREINADO EM]]+BOS[[#This Row],[VALIDADE]]</f>
        <v>46010</v>
      </c>
      <c r="K353">
        <v>1</v>
      </c>
      <c r="L353" t="s">
        <v>5</v>
      </c>
      <c r="M353" t="str">
        <f>VLOOKUP(BOS[[#This Row],[NOME]],'CADASTRO'!A:K,6,0)</f>
        <v>ATIVO</v>
      </c>
    </row>
    <row r="354" spans="1:14">
      <c r="A354" t="s">
        <v>516</v>
      </c>
      <c r="B354" t="s">
        <v>517</v>
      </c>
      <c r="C354" t="s">
        <v>381</v>
      </c>
      <c r="D354" t="s">
        <v>591</v>
      </c>
      <c r="E354" t="s">
        <v>395</v>
      </c>
      <c r="F354" t="str">
        <f>VLOOKUP(BOS[[#This Row],[NOME]],'CADASTRO'!A:K,5,0)</f>
        <v>OPERADOR INDUSTRIAL II</v>
      </c>
      <c r="G354" s="26">
        <v>46009</v>
      </c>
      <c r="H354" s="38">
        <v>365</v>
      </c>
      <c r="I3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IF(G712="01/01/1900", "SEM REGISTRO",
                        IF((G354+H354)&gt;TODAY(), "NO PRAZO", "VENCIDO"
                        )
                    )
                )
            )
        )
    ),"N.A.")</f>
        <v>NO PRAZO</v>
      </c>
      <c r="J354" s="14">
        <f>BOS[[#This Row],[TREINADO EM]]+BOS[[#This Row],[VALIDADE]]</f>
        <v>46374</v>
      </c>
      <c r="K354">
        <v>1</v>
      </c>
      <c r="L354" t="s">
        <v>3</v>
      </c>
      <c r="M354" t="str">
        <f>VLOOKUP(BOS[[#This Row],[NOME]],'CADASTRO'!A:K,6,0)</f>
        <v>ATIVO</v>
      </c>
    </row>
    <row r="355" spans="1:14">
      <c r="A355" t="s">
        <v>516</v>
      </c>
      <c r="B355" t="s">
        <v>517</v>
      </c>
      <c r="C355" t="s">
        <v>381</v>
      </c>
      <c r="D355" t="s">
        <v>591</v>
      </c>
      <c r="E355" t="s">
        <v>311</v>
      </c>
      <c r="F355" t="str">
        <f>VLOOKUP(BOS[[#This Row],[NOME]],'CADASTRO'!A:K,5,0)</f>
        <v>OPERADOR INDUSTRIAL I</v>
      </c>
      <c r="G355" s="26">
        <v>44651</v>
      </c>
      <c r="H355" s="38">
        <v>365</v>
      </c>
      <c r="I3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IF(G713="01/01/1900",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BOS[[#This Row],[TREINADO EM]]+BOS[[#This Row],[VALIDADE]]</f>
        <v>45016</v>
      </c>
      <c r="K355">
        <v>1</v>
      </c>
      <c r="L355" t="s">
        <v>5</v>
      </c>
      <c r="M355" t="str">
        <f>VLOOKUP(BOS[[#This Row],[NOME]],'CADASTRO'!A:K,6,0)</f>
        <v>DESLIGADO</v>
      </c>
    </row>
    <row r="356" spans="1:14">
      <c r="A356" t="s">
        <v>516</v>
      </c>
      <c r="B356" t="s">
        <v>517</v>
      </c>
      <c r="C356" t="s">
        <v>381</v>
      </c>
      <c r="D356" t="s">
        <v>591</v>
      </c>
      <c r="E356" t="s">
        <v>311</v>
      </c>
      <c r="F356" t="str">
        <f>VLOOKUP(BOS[[#This Row],[NOME]],'CADASTRO'!A:K,5,0)</f>
        <v>OPERADOR INDUSTRIAL I</v>
      </c>
      <c r="G356" s="26">
        <v>45063</v>
      </c>
      <c r="H356" s="38">
        <v>365</v>
      </c>
      <c r="I3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IF(G714="01/01/1900",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BOS[[#This Row],[TREINADO EM]]+BOS[[#This Row],[VALIDADE]]</f>
        <v>45428</v>
      </c>
      <c r="K356">
        <v>1</v>
      </c>
      <c r="L356" t="s">
        <v>3</v>
      </c>
      <c r="M356" t="str">
        <f>VLOOKUP(BOS[[#This Row],[NOME]],'CADASTRO'!A:K,6,0)</f>
        <v>DESLIGADO</v>
      </c>
    </row>
    <row r="357" spans="1:14">
      <c r="A357" t="s">
        <v>516</v>
      </c>
      <c r="B357" t="s">
        <v>517</v>
      </c>
      <c r="C357" t="s">
        <v>381</v>
      </c>
      <c r="D357" t="s">
        <v>591</v>
      </c>
      <c r="E357" t="s">
        <v>313</v>
      </c>
      <c r="F357" t="str">
        <f>VLOOKUP(BOS[[#This Row],[NOME]],'CADASTRO'!A:K,5,0)</f>
        <v>OPERADOR INDUSTRIAL I</v>
      </c>
      <c r="G357" s="26">
        <v>45000</v>
      </c>
      <c r="H357" s="38">
        <v>365</v>
      </c>
      <c r="I3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IF(G715="01/01/1900",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BOS[[#This Row],[TREINADO EM]]+BOS[[#This Row],[VALIDADE]]</f>
        <v>45365</v>
      </c>
      <c r="K357">
        <v>1</v>
      </c>
      <c r="L357" t="s">
        <v>5</v>
      </c>
      <c r="M357" t="str">
        <f>VLOOKUP(BOS[[#This Row],[NOME]],'CADASTRO'!A:K,6,0)</f>
        <v>DESLIGADO</v>
      </c>
    </row>
    <row r="358" spans="1:14">
      <c r="A358" t="s">
        <v>516</v>
      </c>
      <c r="B358" t="s">
        <v>517</v>
      </c>
      <c r="C358" t="s">
        <v>381</v>
      </c>
      <c r="D358" t="s">
        <v>591</v>
      </c>
      <c r="E358" t="s">
        <v>313</v>
      </c>
      <c r="F358" t="str">
        <f>VLOOKUP(BOS[[#This Row],[NOME]],'CADASTRO'!A:K,5,0)</f>
        <v>OPERADOR INDUSTRIAL I</v>
      </c>
      <c r="G358" s="26">
        <v>45278</v>
      </c>
      <c r="H358" s="38">
        <v>365</v>
      </c>
      <c r="I3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IF(G716="01/01/1900",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BOS[[#This Row],[TREINADO EM]]+BOS[[#This Row],[VALIDADE]]</f>
        <v>45643</v>
      </c>
      <c r="K358">
        <v>1</v>
      </c>
      <c r="L358" t="s">
        <v>5</v>
      </c>
      <c r="M358" t="str">
        <f>VLOOKUP(BOS[[#This Row],[NOME]],'CADASTRO'!A:K,6,0)</f>
        <v>DESLIGADO</v>
      </c>
    </row>
    <row r="359" spans="1:14">
      <c r="A359" t="s">
        <v>516</v>
      </c>
      <c r="B359" t="s">
        <v>517</v>
      </c>
      <c r="C359" t="s">
        <v>76</v>
      </c>
      <c r="D359" t="s">
        <v>591</v>
      </c>
      <c r="E359" t="s">
        <v>313</v>
      </c>
      <c r="F359" t="str">
        <f>VLOOKUP(BOS[[#This Row],[NOME]],'CADASTRO'!A:K,5,0)</f>
        <v>OPERADOR INDUSTRIAL I</v>
      </c>
      <c r="G359" s="26">
        <v>45645</v>
      </c>
      <c r="H359" s="38">
        <v>365</v>
      </c>
      <c r="I3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BOS[[#This Row],[TREINADO EM]]+BOS[[#This Row],[VALIDADE]]</f>
        <v>46010</v>
      </c>
      <c r="K359">
        <v>1</v>
      </c>
      <c r="L359" t="s">
        <v>3</v>
      </c>
      <c r="M359" t="str">
        <f>VLOOKUP(BOS[[#This Row],[NOME]],'CADASTRO'!A:K,6,0)</f>
        <v>DESLIGADO</v>
      </c>
    </row>
    <row r="360" spans="1:14">
      <c r="A360" t="s">
        <v>516</v>
      </c>
      <c r="B360" t="s">
        <v>517</v>
      </c>
      <c r="C360" t="s">
        <v>381</v>
      </c>
      <c r="D360" t="s">
        <v>591</v>
      </c>
      <c r="E360" t="s">
        <v>396</v>
      </c>
      <c r="F360" t="str">
        <f>VLOOKUP(BOS[[#This Row],[NOME]],'CADASTRO'!A:K,5,0)</f>
        <v>OPERADOR INDUSTRIAL I</v>
      </c>
      <c r="G360" s="26">
        <v>46161</v>
      </c>
      <c r="H360" s="38">
        <v>365</v>
      </c>
      <c r="I3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IF(G718="01/01/1900", "SEM REGISTRO",
                        IF((G360+H360)&gt;TODAY(), "NO PRAZO", "VENCIDO"
                        )
                    )
                )
            )
        )
    ),"N.A.")</f>
        <v>NO PRAZO</v>
      </c>
      <c r="J360" s="14">
        <f>BOS[[#This Row],[TREINADO EM]]+BOS[[#This Row],[VALIDADE]]</f>
        <v>46526</v>
      </c>
      <c r="K360">
        <v>1</v>
      </c>
      <c r="L360" t="s">
        <v>3</v>
      </c>
      <c r="M360" t="str">
        <f>VLOOKUP(BOS[[#This Row],[NOME]],'CADASTRO'!A:K,6,0)</f>
        <v>ATIVO</v>
      </c>
      <c r="N360" s="77"/>
    </row>
    <row r="361" spans="1:14">
      <c r="A361" t="s">
        <v>516</v>
      </c>
      <c r="B361" t="s">
        <v>517</v>
      </c>
      <c r="C361" t="s">
        <v>381</v>
      </c>
      <c r="D361" t="s">
        <v>591</v>
      </c>
      <c r="E361" t="s">
        <v>315</v>
      </c>
      <c r="F361" t="str">
        <f>VLOOKUP(BOS[[#This Row],[NOME]],'CADASTRO'!A:K,5,0)</f>
        <v>ESTAGIARIO</v>
      </c>
      <c r="G361" s="26">
        <v>45224</v>
      </c>
      <c r="H361" s="38">
        <v>365</v>
      </c>
      <c r="I3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IF(G719="01/01/1900",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BOS[[#This Row],[TREINADO EM]]+BOS[[#This Row],[VALIDADE]]</f>
        <v>45589</v>
      </c>
      <c r="K361">
        <v>1</v>
      </c>
      <c r="L361" t="s">
        <v>3</v>
      </c>
      <c r="M361" t="str">
        <f>VLOOKUP(BOS[[#This Row],[NOME]],'CADASTRO'!A:K,6,0)</f>
        <v>TRANSFERIDO</v>
      </c>
    </row>
    <row r="362" spans="1:14">
      <c r="A362" t="s">
        <v>516</v>
      </c>
      <c r="B362" t="s">
        <v>517</v>
      </c>
      <c r="C362" t="s">
        <v>381</v>
      </c>
      <c r="D362" t="s">
        <v>591</v>
      </c>
      <c r="E362" t="s">
        <v>317</v>
      </c>
      <c r="F362" t="str">
        <f>VLOOKUP(BOS[[#This Row],[NOME]],'CADASTRO'!A:K,5,0)</f>
        <v>AUXILIAR INDUSTRIAL</v>
      </c>
      <c r="G362" s="26">
        <v>45756</v>
      </c>
      <c r="H362" s="38">
        <v>365</v>
      </c>
      <c r="I3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IF(G720="01/01/1900",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BOS[[#This Row],[TREINADO EM]]+BOS[[#This Row],[VALIDADE]]</f>
        <v>46121</v>
      </c>
      <c r="K362">
        <v>1</v>
      </c>
      <c r="L362" t="s">
        <v>3</v>
      </c>
      <c r="M362" t="str">
        <f>VLOOKUP(BOS[[#This Row],[NOME]],'CADASTRO'!A:K,6,0)</f>
        <v>DESLIGADO</v>
      </c>
    </row>
    <row r="363" spans="1:14">
      <c r="A363" t="s">
        <v>516</v>
      </c>
      <c r="B363" t="s">
        <v>517</v>
      </c>
      <c r="C363" t="s">
        <v>381</v>
      </c>
      <c r="D363" t="s">
        <v>591</v>
      </c>
      <c r="E363" t="s">
        <v>318</v>
      </c>
      <c r="F363" t="str">
        <f>VLOOKUP(BOS[[#This Row],[NOME]],'CADASTRO'!A:K,5,0)</f>
        <v>AUXILIAR INDUSTRIAL</v>
      </c>
      <c r="G363" s="26">
        <v>44250</v>
      </c>
      <c r="H363" s="38">
        <v>365</v>
      </c>
      <c r="I3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IF(G721="01/01/1900",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BOS[[#This Row],[TREINADO EM]]+BOS[[#This Row],[VALIDADE]]</f>
        <v>44615</v>
      </c>
      <c r="K363">
        <v>1</v>
      </c>
      <c r="L363" t="s">
        <v>3</v>
      </c>
      <c r="M363" t="str">
        <f>VLOOKUP(BOS[[#This Row],[NOME]],'CADASTRO'!A:K,6,0)</f>
        <v>DESLIGADO</v>
      </c>
    </row>
    <row r="364" spans="1:14">
      <c r="A364" t="s">
        <v>516</v>
      </c>
      <c r="B364" t="s">
        <v>517</v>
      </c>
      <c r="C364" t="s">
        <v>381</v>
      </c>
      <c r="D364" t="s">
        <v>591</v>
      </c>
      <c r="E364" t="s">
        <v>497</v>
      </c>
      <c r="F364" t="str">
        <f>VLOOKUP(BOS[[#This Row],[NOME]],'CADASTRO'!A:K,5,0)</f>
        <v>OPERADOR LOGISTICO I</v>
      </c>
      <c r="G364" s="26">
        <v>46301</v>
      </c>
      <c r="H364" s="38">
        <v>365</v>
      </c>
      <c r="I3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IF(G722="01/01/1900", "SEM REGISTRO",
                        IF((G364+H364)&gt;TODAY(), "NO PRAZO", "VENCIDO"
                        )
                    )
                )
            )
        )
    ),"N.A.")</f>
        <v>NO PRAZO</v>
      </c>
      <c r="J364" s="14">
        <f>BOS[[#This Row],[TREINADO EM]]+BOS[[#This Row],[VALIDADE]]</f>
        <v>46666</v>
      </c>
      <c r="K364">
        <v>1</v>
      </c>
      <c r="L364" t="s">
        <v>3</v>
      </c>
      <c r="M364" t="str">
        <f>VLOOKUP(BOS[[#This Row],[NOME]],'CADASTRO'!A:K,6,0)</f>
        <v>ATIVO</v>
      </c>
    </row>
    <row r="365" spans="1:14">
      <c r="A365" t="s">
        <v>516</v>
      </c>
      <c r="B365" t="s">
        <v>517</v>
      </c>
      <c r="C365" t="s">
        <v>381</v>
      </c>
      <c r="D365" t="s">
        <v>591</v>
      </c>
      <c r="E365" t="s">
        <v>176</v>
      </c>
      <c r="F365" t="str">
        <f>VLOOKUP(BOS[[#This Row],[NOME]],'CADASTRO'!A:K,5,0)</f>
        <v>ANALISTA MANUTENCAO JR</v>
      </c>
      <c r="G365" s="26">
        <v>45343</v>
      </c>
      <c r="H365" s="38">
        <v>365</v>
      </c>
      <c r="I3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IF(G723="01/01/1900",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BOS[[#This Row],[TREINADO EM]]+BOS[[#This Row],[VALIDADE]]</f>
        <v>45708</v>
      </c>
      <c r="K365">
        <v>1</v>
      </c>
      <c r="L365" t="s">
        <v>5</v>
      </c>
      <c r="M365" t="str">
        <f>VLOOKUP(BOS[[#This Row],[NOME]],'CADASTRO'!A:K,6,0)</f>
        <v>DESLIGADO</v>
      </c>
    </row>
    <row r="366" spans="1:14">
      <c r="A366" t="s">
        <v>516</v>
      </c>
      <c r="B366" t="s">
        <v>517</v>
      </c>
      <c r="C366" t="s">
        <v>381</v>
      </c>
      <c r="D366" t="s">
        <v>591</v>
      </c>
      <c r="E366" t="s">
        <v>176</v>
      </c>
      <c r="F366" t="str">
        <f>VLOOKUP(BOS[[#This Row],[NOME]],'CADASTRO'!A:K,5,0)</f>
        <v>ANALISTA MANUTENCAO JR</v>
      </c>
      <c r="G366" s="26">
        <v>45824</v>
      </c>
      <c r="H366" s="38">
        <v>365</v>
      </c>
      <c r="I3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IF(G724="01/01/1900",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BOS[[#This Row],[TREINADO EM]]+BOS[[#This Row],[VALIDADE]]</f>
        <v>46189</v>
      </c>
      <c r="K366">
        <v>1</v>
      </c>
      <c r="L366" t="s">
        <v>3</v>
      </c>
      <c r="M366" t="str">
        <f>VLOOKUP(BOS[[#This Row],[NOME]],'CADASTRO'!A:K,6,0)</f>
        <v>DESLIGADO</v>
      </c>
    </row>
    <row r="367" spans="1:14">
      <c r="A367" t="s">
        <v>516</v>
      </c>
      <c r="B367" t="s">
        <v>517</v>
      </c>
      <c r="C367" t="s">
        <v>381</v>
      </c>
      <c r="D367" t="s">
        <v>591</v>
      </c>
      <c r="E367" t="s">
        <v>324</v>
      </c>
      <c r="F367" t="str">
        <f>VLOOKUP(BOS[[#This Row],[NOME]],'CADASTRO'!A:K,5,0)</f>
        <v>LIDER DE TURNO</v>
      </c>
      <c r="G367" s="26">
        <v>44250</v>
      </c>
      <c r="H367" s="38">
        <v>365</v>
      </c>
      <c r="I3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IF(G725="01/01/1900",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BOS[[#This Row],[TREINADO EM]]+BOS[[#This Row],[VALIDADE]]</f>
        <v>44615</v>
      </c>
      <c r="K367">
        <v>1</v>
      </c>
      <c r="L367" t="s">
        <v>5</v>
      </c>
      <c r="M367" t="str">
        <f>VLOOKUP(BOS[[#This Row],[NOME]],'CADASTRO'!A:K,6,0)</f>
        <v>ATIVO</v>
      </c>
    </row>
    <row r="368" spans="1:14">
      <c r="A368" t="s">
        <v>516</v>
      </c>
      <c r="B368" t="s">
        <v>517</v>
      </c>
      <c r="C368" t="s">
        <v>381</v>
      </c>
      <c r="D368" t="s">
        <v>591</v>
      </c>
      <c r="E368" t="s">
        <v>324</v>
      </c>
      <c r="F368" t="str">
        <f>VLOOKUP(BOS[[#This Row],[NOME]],'CADASTRO'!A:K,5,0)</f>
        <v>LIDER DE TURNO</v>
      </c>
      <c r="G368" s="26">
        <v>44651</v>
      </c>
      <c r="H368" s="38">
        <v>365</v>
      </c>
      <c r="I3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IF(G726="01/01/1900",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BOS[[#This Row],[TREINADO EM]]+BOS[[#This Row],[VALIDADE]]</f>
        <v>45016</v>
      </c>
      <c r="K368">
        <v>1</v>
      </c>
      <c r="L368" t="s">
        <v>5</v>
      </c>
      <c r="M368" t="str">
        <f>VLOOKUP(BOS[[#This Row],[NOME]],'CADASTRO'!A:K,6,0)</f>
        <v>ATIVO</v>
      </c>
    </row>
    <row r="369" spans="1:14">
      <c r="A369" t="s">
        <v>516</v>
      </c>
      <c r="B369" t="s">
        <v>517</v>
      </c>
      <c r="C369" t="s">
        <v>381</v>
      </c>
      <c r="D369" t="s">
        <v>591</v>
      </c>
      <c r="E369" t="s">
        <v>324</v>
      </c>
      <c r="F369" t="str">
        <f>VLOOKUP(BOS[[#This Row],[NOME]],'CADASTRO'!A:K,5,0)</f>
        <v>LIDER DE TURNO</v>
      </c>
      <c r="G369" s="26">
        <v>44929</v>
      </c>
      <c r="H369" s="38">
        <v>365</v>
      </c>
      <c r="I3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IF(G727="01/01/1900",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BOS[[#This Row],[TREINADO EM]]+BOS[[#This Row],[VALIDADE]]</f>
        <v>45294</v>
      </c>
      <c r="K369">
        <v>1</v>
      </c>
      <c r="L369" t="s">
        <v>5</v>
      </c>
      <c r="M369" t="str">
        <f>VLOOKUP(BOS[[#This Row],[NOME]],'CADASTRO'!A:K,6,0)</f>
        <v>ATIVO</v>
      </c>
    </row>
    <row r="370" spans="1:14">
      <c r="A370" t="s">
        <v>516</v>
      </c>
      <c r="B370" t="s">
        <v>517</v>
      </c>
      <c r="C370" t="s">
        <v>381</v>
      </c>
      <c r="D370" t="s">
        <v>591</v>
      </c>
      <c r="E370" t="s">
        <v>324</v>
      </c>
      <c r="F370" t="str">
        <f>VLOOKUP(BOS[[#This Row],[NOME]],'CADASTRO'!A:K,5,0)</f>
        <v>LIDER DE TURNO</v>
      </c>
      <c r="G370" s="26">
        <v>45278</v>
      </c>
      <c r="H370" s="38">
        <v>365</v>
      </c>
      <c r="I3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IF(G728="01/01/1900",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BOS[[#This Row],[TREINADO EM]]+BOS[[#This Row],[VALIDADE]]</f>
        <v>45643</v>
      </c>
      <c r="K370">
        <v>1</v>
      </c>
      <c r="L370" t="s">
        <v>5</v>
      </c>
      <c r="M370" t="str">
        <f>VLOOKUP(BOS[[#This Row],[NOME]],'CADASTRO'!A:K,6,0)</f>
        <v>ATIVO</v>
      </c>
    </row>
    <row r="371" spans="1:14">
      <c r="A371" t="s">
        <v>516</v>
      </c>
      <c r="B371" t="s">
        <v>517</v>
      </c>
      <c r="C371" t="s">
        <v>76</v>
      </c>
      <c r="D371" t="s">
        <v>591</v>
      </c>
      <c r="E371" t="s">
        <v>324</v>
      </c>
      <c r="F371" t="str">
        <f>VLOOKUP(BOS[[#This Row],[NOME]],'CADASTRO'!A:K,5,0)</f>
        <v>LIDER DE TURNO</v>
      </c>
      <c r="G371" s="26">
        <v>45645</v>
      </c>
      <c r="H371" s="38">
        <v>365</v>
      </c>
      <c r="I3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IF(G729="01/01/1900",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BOS[[#This Row],[TREINADO EM]]+BOS[[#This Row],[VALIDADE]]</f>
        <v>46010</v>
      </c>
      <c r="K371">
        <v>1</v>
      </c>
      <c r="L371" t="s">
        <v>5</v>
      </c>
      <c r="M371" t="str">
        <f>VLOOKUP(BOS[[#This Row],[NOME]],'CADASTRO'!A:K,6,0)</f>
        <v>ATIVO</v>
      </c>
    </row>
    <row r="372" spans="1:14">
      <c r="A372" t="s">
        <v>516</v>
      </c>
      <c r="B372" t="s">
        <v>517</v>
      </c>
      <c r="C372" t="s">
        <v>381</v>
      </c>
      <c r="D372" t="s">
        <v>591</v>
      </c>
      <c r="E372" t="s">
        <v>324</v>
      </c>
      <c r="F372" t="str">
        <f>VLOOKUP(BOS[[#This Row],[NOME]],'CADASTRO'!A:K,5,0)</f>
        <v>LIDER DE TURNO</v>
      </c>
      <c r="G372" s="26">
        <v>46009</v>
      </c>
      <c r="H372" s="38">
        <v>365</v>
      </c>
      <c r="I3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IF(G730="01/01/1900", "SEM REGISTRO",
                        IF((G372+H372)&gt;TODAY(), "NO PRAZO", "VENCIDO"
                        )
                    )
                )
            )
        )
    ),"N.A.")</f>
        <v>NO PRAZO</v>
      </c>
      <c r="J372" s="14">
        <f>BOS[[#This Row],[TREINADO EM]]+BOS[[#This Row],[VALIDADE]]</f>
        <v>46374</v>
      </c>
      <c r="K372">
        <v>1</v>
      </c>
      <c r="L372" t="s">
        <v>3</v>
      </c>
      <c r="M372" t="str">
        <f>VLOOKUP(BOS[[#This Row],[NOME]],'CADASTRO'!A:K,6,0)</f>
        <v>ATIVO</v>
      </c>
    </row>
    <row r="373" spans="1:14">
      <c r="A373" t="s">
        <v>516</v>
      </c>
      <c r="B373" t="s">
        <v>517</v>
      </c>
      <c r="C373" t="s">
        <v>381</v>
      </c>
      <c r="D373" t="s">
        <v>591</v>
      </c>
      <c r="E373" t="s">
        <v>397</v>
      </c>
      <c r="F373" t="str">
        <f>VLOOKUP(BOS[[#This Row],[NOME]],'CADASTRO'!A:K,5,0)</f>
        <v>AUXILIAR INDUSTRIAL</v>
      </c>
      <c r="G373" s="26">
        <v>46154</v>
      </c>
      <c r="H373" s="38">
        <v>365</v>
      </c>
      <c r="I3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IF(G731="01/01/1900",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BOS[[#This Row],[TREINADO EM]]+BOS[[#This Row],[VALIDADE]]</f>
        <v>46519</v>
      </c>
      <c r="K373">
        <v>1</v>
      </c>
      <c r="L373" t="s">
        <v>3</v>
      </c>
      <c r="M373" t="str">
        <f>VLOOKUP(BOS[[#This Row],[NOME]],'CADASTRO'!A:K,6,0)</f>
        <v>DESLIGADO</v>
      </c>
      <c r="N373" s="77" t="s">
        <v>597</v>
      </c>
    </row>
    <row r="374" spans="1:14">
      <c r="A374" t="s">
        <v>516</v>
      </c>
      <c r="B374" t="s">
        <v>517</v>
      </c>
      <c r="C374" t="s">
        <v>381</v>
      </c>
      <c r="D374" t="s">
        <v>591</v>
      </c>
      <c r="E374" t="s">
        <v>169</v>
      </c>
      <c r="F374" t="str">
        <f>VLOOKUP(BOS[[#This Row],[NOME]],'CADASTRO'!A:K,5,0)</f>
        <v>COORDENADOR MELHORIA CONTINUA</v>
      </c>
      <c r="G374" s="26">
        <v>43496</v>
      </c>
      <c r="H374" s="38">
        <v>365</v>
      </c>
      <c r="I3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IF(G732="01/01/1900",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BOS[[#This Row],[TREINADO EM]]+BOS[[#This Row],[VALIDADE]]</f>
        <v>43861</v>
      </c>
      <c r="K374">
        <v>1</v>
      </c>
      <c r="L374" t="s">
        <v>5</v>
      </c>
      <c r="M374" t="str">
        <f>VLOOKUP(BOS[[#This Row],[NOME]],'CADASTRO'!A:K,6,0)</f>
        <v>ATIVO</v>
      </c>
    </row>
    <row r="375" spans="1:14">
      <c r="A375" t="s">
        <v>516</v>
      </c>
      <c r="B375" t="s">
        <v>517</v>
      </c>
      <c r="C375" t="s">
        <v>381</v>
      </c>
      <c r="D375" t="s">
        <v>591</v>
      </c>
      <c r="E375" t="s">
        <v>169</v>
      </c>
      <c r="F375" t="str">
        <f>VLOOKUP(BOS[[#This Row],[NOME]],'CADASTRO'!A:K,5,0)</f>
        <v>COORDENADOR MELHORIA CONTINUA</v>
      </c>
      <c r="G375" s="26">
        <v>46245.664131944446</v>
      </c>
      <c r="H375" s="38">
        <v>365</v>
      </c>
      <c r="I3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IF(G733="01/01/1900", "SEM REGISTRO",
                        IF((G375+H375)&gt;TODAY(), "NO PRAZO", "VENCIDO"
                        )
                    )
                )
            )
        )
    ),"N.A.")</f>
        <v>NO PRAZO</v>
      </c>
      <c r="J375" s="14">
        <f>BOS[[#This Row],[TREINADO EM]]+BOS[[#This Row],[VALIDADE]]</f>
        <v>46610.664131944446</v>
      </c>
      <c r="K375">
        <v>1</v>
      </c>
      <c r="L375" t="s">
        <v>3</v>
      </c>
      <c r="M375" t="str">
        <f>VLOOKUP(BOS[[#This Row],[NOME]],'CADASTRO'!A:K,6,0)</f>
        <v>ATIVO</v>
      </c>
      <c r="N375" s="63" t="s">
        <v>596</v>
      </c>
    </row>
    <row r="376" spans="1:14">
      <c r="A376" t="s">
        <v>516</v>
      </c>
      <c r="B376" t="s">
        <v>517</v>
      </c>
      <c r="C376" t="s">
        <v>381</v>
      </c>
      <c r="D376" t="s">
        <v>591</v>
      </c>
      <c r="E376" t="s">
        <v>167</v>
      </c>
      <c r="F376" t="str">
        <f>VLOOKUP(BOS[[#This Row],[NOME]],'CADASTRO'!A:K,5,0)</f>
        <v>AUXILIAR INDUSTRIAL</v>
      </c>
      <c r="G376" s="26">
        <v>44088</v>
      </c>
      <c r="H376" s="38">
        <v>365</v>
      </c>
      <c r="I3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IF(G734="01/01/1900",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BOS[[#This Row],[TREINADO EM]]+BOS[[#This Row],[VALIDADE]]</f>
        <v>44453</v>
      </c>
      <c r="K376">
        <v>1</v>
      </c>
      <c r="L376" t="s">
        <v>1</v>
      </c>
      <c r="M376" t="str">
        <f>VLOOKUP(BOS[[#This Row],[NOME]],'CADASTRO'!A:K,6,0)</f>
        <v>DESLIGADO</v>
      </c>
    </row>
    <row r="377" spans="1:14">
      <c r="A377" t="s">
        <v>516</v>
      </c>
      <c r="B377" t="s">
        <v>517</v>
      </c>
      <c r="C377" t="s">
        <v>381</v>
      </c>
      <c r="D377" t="s">
        <v>591</v>
      </c>
      <c r="E377" t="s">
        <v>166</v>
      </c>
      <c r="F377" t="str">
        <f>VLOOKUP(BOS[[#This Row],[NOME]],'CADASTRO'!A:K,5,0)</f>
        <v>ESTAGIARIO</v>
      </c>
      <c r="G377" s="26">
        <v>44972</v>
      </c>
      <c r="H377" s="38">
        <v>365</v>
      </c>
      <c r="I3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IF(G735="01/01/1900",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BOS[[#This Row],[TREINADO EM]]+BOS[[#This Row],[VALIDADE]]</f>
        <v>45337</v>
      </c>
      <c r="K377">
        <v>1</v>
      </c>
      <c r="L377" t="s">
        <v>3</v>
      </c>
      <c r="M377" t="str">
        <f>VLOOKUP(BOS[[#This Row],[NOME]],'CADASTRO'!A:K,6,0)</f>
        <v>DESLIGADO</v>
      </c>
    </row>
    <row r="378" spans="1:14">
      <c r="A378" t="s">
        <v>516</v>
      </c>
      <c r="B378" t="s">
        <v>517</v>
      </c>
      <c r="C378" t="s">
        <v>381</v>
      </c>
      <c r="D378" t="s">
        <v>591</v>
      </c>
      <c r="E378" t="s">
        <v>165</v>
      </c>
      <c r="F378" t="str">
        <f>VLOOKUP(BOS[[#This Row],[NOME]],'CADASTRO'!A:K,5,0)</f>
        <v>OPERADOR INDUSTRIAL I</v>
      </c>
      <c r="G378" s="26">
        <v>43496</v>
      </c>
      <c r="H378" s="38">
        <v>365</v>
      </c>
      <c r="I3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IF(G736="01/01/1900",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BOS[[#This Row],[TREINADO EM]]+BOS[[#This Row],[VALIDADE]]</f>
        <v>43861</v>
      </c>
      <c r="K378">
        <v>1</v>
      </c>
      <c r="L378" t="s">
        <v>3</v>
      </c>
      <c r="M378" t="str">
        <f>VLOOKUP(BOS[[#This Row],[NOME]],'CADASTRO'!A:K,6,0)</f>
        <v>DESLIGADO</v>
      </c>
    </row>
    <row r="379" spans="1:14">
      <c r="A379" t="s">
        <v>516</v>
      </c>
      <c r="B379" t="s">
        <v>517</v>
      </c>
      <c r="C379" t="s">
        <v>381</v>
      </c>
      <c r="D379" t="s">
        <v>591</v>
      </c>
      <c r="E379" t="s">
        <v>164</v>
      </c>
      <c r="F379" t="str">
        <f>VLOOKUP(BOS[[#This Row],[NOME]],'CADASTRO'!A:K,5,0)</f>
        <v>OPERADOR INDUSTRIAL II</v>
      </c>
      <c r="G379" s="26">
        <v>44249</v>
      </c>
      <c r="H379" s="38">
        <v>365</v>
      </c>
      <c r="I3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IF(G737="01/01/1900",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BOS[[#This Row],[TREINADO EM]]+BOS[[#This Row],[VALIDADE]]</f>
        <v>44614</v>
      </c>
      <c r="K379">
        <v>1</v>
      </c>
      <c r="L379" t="s">
        <v>3</v>
      </c>
      <c r="M379" t="str">
        <f>VLOOKUP(BOS[[#This Row],[NOME]],'CADASTRO'!A:K,6,0)</f>
        <v>DESLIGADO</v>
      </c>
    </row>
    <row r="380" spans="1:14">
      <c r="A380" t="s">
        <v>516</v>
      </c>
      <c r="B380" t="s">
        <v>517</v>
      </c>
      <c r="C380" t="s">
        <v>381</v>
      </c>
      <c r="D380" t="s">
        <v>591</v>
      </c>
      <c r="E380" t="s">
        <v>398</v>
      </c>
      <c r="F380" t="str">
        <f>VLOOKUP(BOS[[#This Row],[NOME]],'CADASTRO'!A:K,5,0)</f>
        <v>AUXILIAR INDUSTRIAL</v>
      </c>
      <c r="G380" s="26">
        <v>46175</v>
      </c>
      <c r="H380" s="38">
        <v>365</v>
      </c>
      <c r="I3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IF(G738="01/01/1900",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BOS[[#This Row],[TREINADO EM]]+BOS[[#This Row],[VALIDADE]]</f>
        <v>46540</v>
      </c>
      <c r="K380">
        <v>1</v>
      </c>
      <c r="L380" t="s">
        <v>3</v>
      </c>
      <c r="M380" t="str">
        <f>VLOOKUP(BOS[[#This Row],[NOME]],'CADASTRO'!A:K,6,0)</f>
        <v>ATIVO</v>
      </c>
      <c r="N380" s="77"/>
    </row>
    <row r="381" spans="1:14">
      <c r="A381" t="s">
        <v>516</v>
      </c>
      <c r="B381" t="s">
        <v>517</v>
      </c>
      <c r="C381" t="s">
        <v>381</v>
      </c>
      <c r="D381" t="s">
        <v>591</v>
      </c>
      <c r="E381" t="s">
        <v>160</v>
      </c>
      <c r="F381" t="str">
        <f>VLOOKUP(BOS[[#This Row],[NOME]],'CADASTRO'!A:K,5,0)</f>
        <v>TECNICO ELETRONICO II</v>
      </c>
      <c r="G381" s="26">
        <v>45546</v>
      </c>
      <c r="H381" s="38">
        <v>365</v>
      </c>
      <c r="I3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IF(G739="01/01/1900",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BOS[[#This Row],[TREINADO EM]]+BOS[[#This Row],[VALIDADE]]</f>
        <v>45911</v>
      </c>
      <c r="K381">
        <v>1</v>
      </c>
      <c r="L381" t="s">
        <v>5</v>
      </c>
      <c r="M381" t="str">
        <f>VLOOKUP(BOS[[#This Row],[NOME]],'CADASTRO'!A:K,6,0)</f>
        <v>DESLIGADO</v>
      </c>
    </row>
    <row r="382" spans="1:14">
      <c r="A382" t="s">
        <v>516</v>
      </c>
      <c r="B382" t="s">
        <v>517</v>
      </c>
      <c r="C382" t="s">
        <v>381</v>
      </c>
      <c r="D382" t="s">
        <v>591</v>
      </c>
      <c r="E382" t="s">
        <v>160</v>
      </c>
      <c r="F382" t="str">
        <f>VLOOKUP(BOS[[#This Row],[NOME]],'CADASTRO'!A:K,5,0)</f>
        <v>TECNICO ELETRONICO II</v>
      </c>
      <c r="G382" s="26">
        <v>45645</v>
      </c>
      <c r="H382" s="38">
        <v>365</v>
      </c>
      <c r="I3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IF(G740="01/01/1900",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BOS[[#This Row],[TREINADO EM]]+BOS[[#This Row],[VALIDADE]]</f>
        <v>46010</v>
      </c>
      <c r="K382">
        <v>1</v>
      </c>
      <c r="L382" t="s">
        <v>3</v>
      </c>
      <c r="M382" t="str">
        <f>VLOOKUP(BOS[[#This Row],[NOME]],'CADASTRO'!A:K,6,0)</f>
        <v>DESLIGADO</v>
      </c>
    </row>
    <row r="383" spans="1:14">
      <c r="A383" t="s">
        <v>516</v>
      </c>
      <c r="B383" t="s">
        <v>517</v>
      </c>
      <c r="C383" t="s">
        <v>381</v>
      </c>
      <c r="D383" t="s">
        <v>591</v>
      </c>
      <c r="E383" t="s">
        <v>399</v>
      </c>
      <c r="F383" t="str">
        <f>VLOOKUP(BOS[[#This Row],[NOME]],'CADASTRO'!A:K,5,0)</f>
        <v>OPERADOR INDUSTRIAL III</v>
      </c>
      <c r="G383" s="26">
        <v>44249</v>
      </c>
      <c r="H383" s="38">
        <v>365</v>
      </c>
      <c r="I3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IF(G741="01/01/1900",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BOS[[#This Row],[TREINADO EM]]+BOS[[#This Row],[VALIDADE]]</f>
        <v>44614</v>
      </c>
      <c r="K383">
        <v>1</v>
      </c>
      <c r="L383" t="s">
        <v>5</v>
      </c>
      <c r="M383" t="str">
        <f>VLOOKUP(BOS[[#This Row],[NOME]],'CADASTRO'!A:K,6,0)</f>
        <v>DESLIGADO</v>
      </c>
    </row>
    <row r="384" spans="1:14">
      <c r="A384" t="s">
        <v>516</v>
      </c>
      <c r="B384" t="s">
        <v>517</v>
      </c>
      <c r="C384" t="s">
        <v>381</v>
      </c>
      <c r="D384" t="s">
        <v>591</v>
      </c>
      <c r="E384" t="s">
        <v>399</v>
      </c>
      <c r="F384" t="str">
        <f>VLOOKUP(BOS[[#This Row],[NOME]],'CADASTRO'!A:K,5,0)</f>
        <v>OPERADOR INDUSTRIAL III</v>
      </c>
      <c r="G384" s="26">
        <v>44929</v>
      </c>
      <c r="H384" s="38">
        <v>365</v>
      </c>
      <c r="I3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IF(G742="01/01/1900",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BOS[[#This Row],[TREINADO EM]]+BOS[[#This Row],[VALIDADE]]</f>
        <v>45294</v>
      </c>
      <c r="K384">
        <v>1</v>
      </c>
      <c r="L384" t="s">
        <v>5</v>
      </c>
      <c r="M384" t="str">
        <f>VLOOKUP(BOS[[#This Row],[NOME]],'CADASTRO'!A:K,6,0)</f>
        <v>DESLIGADO</v>
      </c>
    </row>
    <row r="385" spans="1:14">
      <c r="A385" t="s">
        <v>516</v>
      </c>
      <c r="B385" t="s">
        <v>517</v>
      </c>
      <c r="C385" t="s">
        <v>76</v>
      </c>
      <c r="D385" t="s">
        <v>591</v>
      </c>
      <c r="E385" t="s">
        <v>399</v>
      </c>
      <c r="F385" t="str">
        <f>VLOOKUP(BOS[[#This Row],[NOME]],'CADASTRO'!A:K,5,0)</f>
        <v>OPERADOR INDUSTRIAL III</v>
      </c>
      <c r="G385" s="26">
        <v>45278</v>
      </c>
      <c r="H385" s="38">
        <v>365</v>
      </c>
      <c r="I3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IF(G743="01/01/1900",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BOS[[#This Row],[TREINADO EM]]+BOS[[#This Row],[VALIDADE]]</f>
        <v>45643</v>
      </c>
      <c r="K385">
        <v>1</v>
      </c>
      <c r="L385" t="s">
        <v>5</v>
      </c>
      <c r="M385" t="str">
        <f>VLOOKUP(BOS[[#This Row],[NOME]],'CADASTRO'!A:K,6,0)</f>
        <v>DESLIGADO</v>
      </c>
    </row>
    <row r="386" spans="1:14">
      <c r="A386" t="s">
        <v>516</v>
      </c>
      <c r="B386" t="s">
        <v>517</v>
      </c>
      <c r="C386" t="s">
        <v>381</v>
      </c>
      <c r="D386" t="s">
        <v>591</v>
      </c>
      <c r="E386" t="s">
        <v>399</v>
      </c>
      <c r="F386" t="str">
        <f>VLOOKUP(BOS[[#This Row],[NOME]],'CADASTRO'!A:K,5,0)</f>
        <v>OPERADOR INDUSTRIAL III</v>
      </c>
      <c r="G386" s="26">
        <v>45645</v>
      </c>
      <c r="H386" s="38">
        <v>365</v>
      </c>
      <c r="I3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IF(G744="01/01/1900",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BOS[[#This Row],[TREINADO EM]]+BOS[[#This Row],[VALIDADE]]</f>
        <v>46010</v>
      </c>
      <c r="K386">
        <v>1</v>
      </c>
      <c r="L386" t="s">
        <v>3</v>
      </c>
      <c r="M386" t="str">
        <f>VLOOKUP(BOS[[#This Row],[NOME]],'CADASTRO'!A:K,6,0)</f>
        <v>DESLIGADO</v>
      </c>
    </row>
    <row r="387" spans="1:14">
      <c r="A387" t="s">
        <v>516</v>
      </c>
      <c r="B387" t="s">
        <v>517</v>
      </c>
      <c r="C387" t="s">
        <v>381</v>
      </c>
      <c r="D387" t="s">
        <v>591</v>
      </c>
      <c r="E387" t="s">
        <v>400</v>
      </c>
      <c r="F387" t="str">
        <f>VLOOKUP(BOS[[#This Row],[NOME]],'CADASTRO'!A:K,5,0)</f>
        <v>TECNICO MECANICO III</v>
      </c>
      <c r="G387" s="26">
        <v>43619</v>
      </c>
      <c r="H387" s="38">
        <v>365</v>
      </c>
      <c r="I3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IF(G745="01/01/1900",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BOS[[#This Row],[TREINADO EM]]+BOS[[#This Row],[VALIDADE]]</f>
        <v>43984</v>
      </c>
      <c r="K387">
        <v>1</v>
      </c>
      <c r="L387" t="s">
        <v>5</v>
      </c>
      <c r="M387" t="str">
        <f>VLOOKUP(BOS[[#This Row],[NOME]],'CADASTRO'!A:K,6,0)</f>
        <v>ATIVO</v>
      </c>
    </row>
    <row r="388" spans="1:14">
      <c r="A388" t="s">
        <v>516</v>
      </c>
      <c r="B388" t="s">
        <v>517</v>
      </c>
      <c r="C388" t="s">
        <v>381</v>
      </c>
      <c r="D388" t="s">
        <v>591</v>
      </c>
      <c r="E388" t="s">
        <v>400</v>
      </c>
      <c r="F388" t="str">
        <f>VLOOKUP(BOS[[#This Row],[NOME]],'CADASTRO'!A:K,5,0)</f>
        <v>TECNICO MECANICO III</v>
      </c>
      <c r="G388" s="26">
        <v>45063</v>
      </c>
      <c r="H388" s="38">
        <v>365</v>
      </c>
      <c r="I3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IF(G746="01/01/1900",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BOS[[#This Row],[TREINADO EM]]+BOS[[#This Row],[VALIDADE]]</f>
        <v>45428</v>
      </c>
      <c r="K388">
        <v>1</v>
      </c>
      <c r="L388" t="s">
        <v>5</v>
      </c>
      <c r="M388" t="str">
        <f>VLOOKUP(BOS[[#This Row],[NOME]],'CADASTRO'!A:K,6,0)</f>
        <v>ATIVO</v>
      </c>
    </row>
    <row r="389" spans="1:14">
      <c r="A389" t="s">
        <v>516</v>
      </c>
      <c r="B389" t="s">
        <v>517</v>
      </c>
      <c r="C389" t="s">
        <v>381</v>
      </c>
      <c r="D389" t="s">
        <v>591</v>
      </c>
      <c r="E389" t="s">
        <v>400</v>
      </c>
      <c r="F389" t="str">
        <f>VLOOKUP(BOS[[#This Row],[NOME]],'CADASTRO'!A:K,5,0)</f>
        <v>TECNICO MECANICO III</v>
      </c>
      <c r="G389" s="26">
        <v>45532</v>
      </c>
      <c r="H389" s="38">
        <v>365</v>
      </c>
      <c r="I3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IF(G747="01/01/1900",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BOS[[#This Row],[TREINADO EM]]+BOS[[#This Row],[VALIDADE]]</f>
        <v>45897</v>
      </c>
      <c r="K389">
        <v>1</v>
      </c>
      <c r="L389" t="s">
        <v>5</v>
      </c>
      <c r="M389" t="str">
        <f>VLOOKUP(BOS[[#This Row],[NOME]],'CADASTRO'!A:K,6,0)</f>
        <v>ATIVO</v>
      </c>
    </row>
    <row r="390" spans="1:14">
      <c r="A390" t="s">
        <v>516</v>
      </c>
      <c r="B390" t="s">
        <v>517</v>
      </c>
      <c r="C390" t="s">
        <v>381</v>
      </c>
      <c r="D390" t="s">
        <v>591</v>
      </c>
      <c r="E390" t="s">
        <v>400</v>
      </c>
      <c r="F390" t="str">
        <f>VLOOKUP(BOS[[#This Row],[NOME]],'CADASTRO'!A:K,5,0)</f>
        <v>TECNICO MECANICO III</v>
      </c>
      <c r="G390" s="26">
        <v>45546</v>
      </c>
      <c r="H390" s="38">
        <v>365</v>
      </c>
      <c r="I3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IF(G748="01/01/1900",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BOS[[#This Row],[TREINADO EM]]+BOS[[#This Row],[VALIDADE]]</f>
        <v>45911</v>
      </c>
      <c r="K390">
        <v>1</v>
      </c>
      <c r="L390" t="s">
        <v>5</v>
      </c>
      <c r="M390" t="str">
        <f>VLOOKUP(BOS[[#This Row],[NOME]],'CADASTRO'!A:K,6,0)</f>
        <v>ATIVO</v>
      </c>
    </row>
    <row r="391" spans="1:14">
      <c r="A391" t="s">
        <v>516</v>
      </c>
      <c r="B391" t="s">
        <v>517</v>
      </c>
      <c r="C391" t="s">
        <v>381</v>
      </c>
      <c r="D391" t="s">
        <v>591</v>
      </c>
      <c r="E391" t="s">
        <v>400</v>
      </c>
      <c r="F391" t="str">
        <f>VLOOKUP(BOS[[#This Row],[NOME]],'CADASTRO'!A:K,5,0)</f>
        <v>TECNICO MECANICO III</v>
      </c>
      <c r="G391" s="26">
        <v>45645</v>
      </c>
      <c r="H391" s="38">
        <v>365</v>
      </c>
      <c r="I3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IF(G749="01/01/1900",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BOS[[#This Row],[TREINADO EM]]+BOS[[#This Row],[VALIDADE]]</f>
        <v>46010</v>
      </c>
      <c r="K391">
        <v>1</v>
      </c>
      <c r="L391" t="s">
        <v>5</v>
      </c>
      <c r="M391" t="str">
        <f>VLOOKUP(BOS[[#This Row],[NOME]],'CADASTRO'!A:K,6,0)</f>
        <v>ATIVO</v>
      </c>
    </row>
    <row r="392" spans="1:14">
      <c r="A392" t="s">
        <v>516</v>
      </c>
      <c r="B392" t="s">
        <v>517</v>
      </c>
      <c r="C392" t="s">
        <v>381</v>
      </c>
      <c r="D392" t="s">
        <v>591</v>
      </c>
      <c r="E392" t="s">
        <v>400</v>
      </c>
      <c r="F392" t="str">
        <f>VLOOKUP(BOS[[#This Row],[NOME]],'CADASTRO'!A:K,5,0)</f>
        <v>TECNICO MECANICO III</v>
      </c>
      <c r="G392" s="26">
        <v>46290.786562499998</v>
      </c>
      <c r="H392" s="38">
        <v>365</v>
      </c>
      <c r="I3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IF(G750="01/01/1900", "SEM REGISTRO",
                        IF((G392+H392)&gt;TODAY(), "NO PRAZO", "VENCIDO"
                        )
                    )
                )
            )
        )
    ),"N.A.")</f>
        <v>NO PRAZO</v>
      </c>
      <c r="J392" s="14">
        <f>BOS[[#This Row],[TREINADO EM]]+BOS[[#This Row],[VALIDADE]]</f>
        <v>46655.786562499998</v>
      </c>
      <c r="K392">
        <v>1</v>
      </c>
      <c r="L392" t="s">
        <v>3</v>
      </c>
      <c r="M392" t="str">
        <f>VLOOKUP(BOS[[#This Row],[NOME]],'CADASTRO'!A:K,6,0)</f>
        <v>ATIVO</v>
      </c>
      <c r="N392" s="63" t="s">
        <v>593</v>
      </c>
    </row>
    <row r="393" spans="1:14">
      <c r="A393" t="s">
        <v>516</v>
      </c>
      <c r="B393" t="s">
        <v>517</v>
      </c>
      <c r="C393" t="s">
        <v>381</v>
      </c>
      <c r="D393" t="s">
        <v>591</v>
      </c>
      <c r="E393" t="s">
        <v>159</v>
      </c>
      <c r="F393" t="str">
        <f>VLOOKUP(BOS[[#This Row],[NOME]],'CADASTRO'!A:K,5,0)</f>
        <v>ESTAGIARIO</v>
      </c>
      <c r="G393" s="26">
        <v>44040</v>
      </c>
      <c r="H393" s="38">
        <v>365</v>
      </c>
      <c r="I3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IF(G751="01/01/1900",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BOS[[#This Row],[TREINADO EM]]+BOS[[#This Row],[VALIDADE]]</f>
        <v>44405</v>
      </c>
      <c r="K393">
        <v>1</v>
      </c>
      <c r="L393" t="s">
        <v>1</v>
      </c>
      <c r="M393" t="str">
        <f>VLOOKUP(BOS[[#This Row],[NOME]],'CADASTRO'!A:K,6,0)</f>
        <v>DESLIGADO</v>
      </c>
    </row>
    <row r="394" spans="1:14">
      <c r="A394" t="s">
        <v>516</v>
      </c>
      <c r="B394" t="s">
        <v>517</v>
      </c>
      <c r="C394" t="s">
        <v>381</v>
      </c>
      <c r="D394" t="s">
        <v>591</v>
      </c>
      <c r="E394" t="s">
        <v>158</v>
      </c>
      <c r="F394" t="str">
        <f>VLOOKUP(BOS[[#This Row],[NOME]],'CADASTRO'!A:K,5,0)</f>
        <v>OPERADOR INDUSTRIAL I</v>
      </c>
      <c r="G394" s="26">
        <v>44249</v>
      </c>
      <c r="H394" s="38">
        <v>365</v>
      </c>
      <c r="I3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IF(G752="01/01/1900",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BOS[[#This Row],[TREINADO EM]]+BOS[[#This Row],[VALIDADE]]</f>
        <v>44614</v>
      </c>
      <c r="K394">
        <v>1</v>
      </c>
      <c r="L394" t="s">
        <v>1</v>
      </c>
      <c r="M394" t="str">
        <f>VLOOKUP(BOS[[#This Row],[NOME]],'CADASTRO'!A:K,6,0)</f>
        <v>DESLIGADO</v>
      </c>
    </row>
    <row r="395" spans="1:14">
      <c r="A395" t="s">
        <v>516</v>
      </c>
      <c r="B395" t="s">
        <v>517</v>
      </c>
      <c r="C395" t="s">
        <v>381</v>
      </c>
      <c r="D395" t="s">
        <v>591</v>
      </c>
      <c r="E395" t="s">
        <v>239</v>
      </c>
      <c r="F395" t="str">
        <f>VLOOKUP(BOS[[#This Row],[NOME]],'CADASTRO'!A:K,5,0)</f>
        <v>COORDENADOR MANUTENCAO SR</v>
      </c>
      <c r="G395" s="26">
        <v>43508</v>
      </c>
      <c r="H395" s="38">
        <v>365</v>
      </c>
      <c r="I3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IF(G753="01/01/1900",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BOS[[#This Row],[TREINADO EM]]+BOS[[#This Row],[VALIDADE]]</f>
        <v>43873</v>
      </c>
      <c r="K395">
        <v>1</v>
      </c>
      <c r="L395" t="s">
        <v>1</v>
      </c>
      <c r="M395" t="str">
        <f>VLOOKUP(BOS[[#This Row],[NOME]],'CADASTRO'!A:K,6,0)</f>
        <v>TRANSFERIDO</v>
      </c>
    </row>
    <row r="396" spans="1:14">
      <c r="A396" t="s">
        <v>516</v>
      </c>
      <c r="B396" t="s">
        <v>517</v>
      </c>
      <c r="C396" t="s">
        <v>381</v>
      </c>
      <c r="D396" t="s">
        <v>591</v>
      </c>
      <c r="E396" t="s">
        <v>486</v>
      </c>
      <c r="F396" t="str">
        <f>VLOOKUP(BOS[[#This Row],[NOME]],'CADASTRO'!A:K,5,0)</f>
        <v>OPERADOR INDUSTRIAL I</v>
      </c>
      <c r="G396" s="26">
        <v>46238</v>
      </c>
      <c r="H396" s="38">
        <v>365</v>
      </c>
      <c r="I3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IF(G754="01/01/1900",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BOS[[#This Row],[TREINADO EM]]+BOS[[#This Row],[VALIDADE]]</f>
        <v>46603</v>
      </c>
      <c r="K396">
        <v>1</v>
      </c>
      <c r="L396" t="s">
        <v>3</v>
      </c>
      <c r="M396" t="str">
        <f>VLOOKUP(BOS[[#This Row],[NOME]],'CADASTRO'!A:K,6,0)</f>
        <v>ATIVO</v>
      </c>
      <c r="N396" s="63" t="s">
        <v>596</v>
      </c>
    </row>
    <row r="397" spans="1:14">
      <c r="A397" t="s">
        <v>516</v>
      </c>
      <c r="B397" t="s">
        <v>517</v>
      </c>
      <c r="C397" t="s">
        <v>381</v>
      </c>
      <c r="D397" t="s">
        <v>591</v>
      </c>
      <c r="E397" t="s">
        <v>155</v>
      </c>
      <c r="F397" t="str">
        <f>VLOOKUP(BOS[[#This Row],[NOME]],'CADASTRO'!A:K,5,0)</f>
        <v>AUXILIAR TECNICO</v>
      </c>
      <c r="G397" s="26">
        <v>44088</v>
      </c>
      <c r="H397" s="38">
        <v>365</v>
      </c>
      <c r="I3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IF(G755="01/01/1900",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BOS[[#This Row],[TREINADO EM]]+BOS[[#This Row],[VALIDADE]]</f>
        <v>44453</v>
      </c>
      <c r="K397">
        <v>1</v>
      </c>
      <c r="L397" t="s">
        <v>1</v>
      </c>
      <c r="M397" t="str">
        <f>VLOOKUP(BOS[[#This Row],[NOME]],'CADASTRO'!A:K,6,0)</f>
        <v>DESLIGADO</v>
      </c>
    </row>
    <row r="398" spans="1:14">
      <c r="A398" t="s">
        <v>516</v>
      </c>
      <c r="B398" t="s">
        <v>517</v>
      </c>
      <c r="C398" t="s">
        <v>381</v>
      </c>
      <c r="D398" t="s">
        <v>591</v>
      </c>
      <c r="E398" t="s">
        <v>401</v>
      </c>
      <c r="F398" t="str">
        <f>VLOOKUP(BOS[[#This Row],[NOME]],'CADASTRO'!A:K,5,0)</f>
        <v>TECNICO MECANICO I</v>
      </c>
      <c r="G398" s="26">
        <v>44250</v>
      </c>
      <c r="H398" s="38">
        <v>365</v>
      </c>
      <c r="I3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IF(G756="01/01/1900",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BOS[[#This Row],[TREINADO EM]]+BOS[[#This Row],[VALIDADE]]</f>
        <v>44615</v>
      </c>
      <c r="K398">
        <v>1</v>
      </c>
      <c r="L398" t="s">
        <v>5</v>
      </c>
      <c r="M398" t="str">
        <f>VLOOKUP(BOS[[#This Row],[NOME]],'CADASTRO'!A:K,6,0)</f>
        <v>ATIVO</v>
      </c>
    </row>
    <row r="399" spans="1:14">
      <c r="A399" t="s">
        <v>516</v>
      </c>
      <c r="B399" t="s">
        <v>517</v>
      </c>
      <c r="C399" t="s">
        <v>381</v>
      </c>
      <c r="D399" t="s">
        <v>591</v>
      </c>
      <c r="E399" t="s">
        <v>401</v>
      </c>
      <c r="F399" t="str">
        <f>VLOOKUP(BOS[[#This Row],[NOME]],'CADASTRO'!A:K,5,0)</f>
        <v>TECNICO MECANICO I</v>
      </c>
      <c r="G399" s="26">
        <v>44651</v>
      </c>
      <c r="H399" s="38">
        <v>365</v>
      </c>
      <c r="I3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IF(G757="01/01/1900",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BOS[[#This Row],[TREINADO EM]]+BOS[[#This Row],[VALIDADE]]</f>
        <v>45016</v>
      </c>
      <c r="K399">
        <v>1</v>
      </c>
      <c r="L399" t="s">
        <v>5</v>
      </c>
      <c r="M399" t="str">
        <f>VLOOKUP(BOS[[#This Row],[NOME]],'CADASTRO'!A:K,6,0)</f>
        <v>ATIVO</v>
      </c>
    </row>
    <row r="400" spans="1:14">
      <c r="A400" t="s">
        <v>516</v>
      </c>
      <c r="B400" t="s">
        <v>517</v>
      </c>
      <c r="C400" t="s">
        <v>381</v>
      </c>
      <c r="D400" t="s">
        <v>591</v>
      </c>
      <c r="E400" t="s">
        <v>401</v>
      </c>
      <c r="F400" t="str">
        <f>VLOOKUP(BOS[[#This Row],[NOME]],'CADASTRO'!A:K,5,0)</f>
        <v>TECNICO MECANICO I</v>
      </c>
      <c r="G400" s="26">
        <v>44929</v>
      </c>
      <c r="H400" s="38">
        <v>365</v>
      </c>
      <c r="I4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IF(G758="01/01/1900",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BOS[[#This Row],[TREINADO EM]]+BOS[[#This Row],[VALIDADE]]</f>
        <v>45294</v>
      </c>
      <c r="K400">
        <v>1</v>
      </c>
      <c r="L400" t="s">
        <v>5</v>
      </c>
      <c r="M400" t="str">
        <f>VLOOKUP(BOS[[#This Row],[NOME]],'CADASTRO'!A:K,6,0)</f>
        <v>ATIVO</v>
      </c>
    </row>
    <row r="401" spans="1:14">
      <c r="A401" t="s">
        <v>516</v>
      </c>
      <c r="B401" t="s">
        <v>517</v>
      </c>
      <c r="C401" t="s">
        <v>76</v>
      </c>
      <c r="D401" t="s">
        <v>591</v>
      </c>
      <c r="E401" t="s">
        <v>401</v>
      </c>
      <c r="F401" t="str">
        <f>VLOOKUP(BOS[[#This Row],[NOME]],'CADASTRO'!A:K,5,0)</f>
        <v>TECNICO MECANICO I</v>
      </c>
      <c r="G401" s="26">
        <v>45278</v>
      </c>
      <c r="H401" s="38">
        <v>365</v>
      </c>
      <c r="I4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IF(G759="01/01/1900",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BOS[[#This Row],[TREINADO EM]]+BOS[[#This Row],[VALIDADE]]</f>
        <v>45643</v>
      </c>
      <c r="K401">
        <v>1</v>
      </c>
      <c r="L401" t="s">
        <v>5</v>
      </c>
      <c r="M401" t="str">
        <f>VLOOKUP(BOS[[#This Row],[NOME]],'CADASTRO'!A:K,6,0)</f>
        <v>ATIVO</v>
      </c>
    </row>
    <row r="402" spans="1:14">
      <c r="A402" t="s">
        <v>516</v>
      </c>
      <c r="B402" t="s">
        <v>517</v>
      </c>
      <c r="C402" t="s">
        <v>381</v>
      </c>
      <c r="D402" t="s">
        <v>591</v>
      </c>
      <c r="E402" t="s">
        <v>401</v>
      </c>
      <c r="F402" t="str">
        <f>VLOOKUP(BOS[[#This Row],[NOME]],'CADASTRO'!A:K,5,0)</f>
        <v>TECNICO MECANICO I</v>
      </c>
      <c r="G402" s="26">
        <v>45645</v>
      </c>
      <c r="H402" s="38">
        <v>365</v>
      </c>
      <c r="I4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IF(G760="01/01/1900",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BOS[[#This Row],[TREINADO EM]]+BOS[[#This Row],[VALIDADE]]</f>
        <v>46010</v>
      </c>
      <c r="K402">
        <v>1</v>
      </c>
      <c r="L402" t="s">
        <v>5</v>
      </c>
      <c r="M402" t="str">
        <f>VLOOKUP(BOS[[#This Row],[NOME]],'CADASTRO'!A:K,6,0)</f>
        <v>ATIVO</v>
      </c>
    </row>
    <row r="403" spans="1:14">
      <c r="A403" t="s">
        <v>516</v>
      </c>
      <c r="B403" t="s">
        <v>517</v>
      </c>
      <c r="C403" t="s">
        <v>381</v>
      </c>
      <c r="D403" t="s">
        <v>591</v>
      </c>
      <c r="E403" t="s">
        <v>401</v>
      </c>
      <c r="F403" t="str">
        <f>VLOOKUP(BOS[[#This Row],[NOME]],'CADASTRO'!A:K,5,0)</f>
        <v>TECNICO MECANICO I</v>
      </c>
      <c r="G403" s="26">
        <v>46009</v>
      </c>
      <c r="H403" s="38">
        <v>365</v>
      </c>
      <c r="I4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IF(G761="01/01/1900",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BOS[[#This Row],[TREINADO EM]]+BOS[[#This Row],[VALIDADE]]</f>
        <v>46374</v>
      </c>
      <c r="K403">
        <v>1</v>
      </c>
      <c r="L403" t="s">
        <v>3</v>
      </c>
      <c r="M403" t="str">
        <f>VLOOKUP(BOS[[#This Row],[NOME]],'CADASTRO'!A:K,6,0)</f>
        <v>ATIVO</v>
      </c>
    </row>
    <row r="404" spans="1:14">
      <c r="A404" t="s">
        <v>516</v>
      </c>
      <c r="B404" t="s">
        <v>517</v>
      </c>
      <c r="C404" t="s">
        <v>381</v>
      </c>
      <c r="D404" t="s">
        <v>591</v>
      </c>
      <c r="E404" s="1" t="s">
        <v>403</v>
      </c>
      <c r="F404" t="str">
        <f>VLOOKUP(BOS[[#This Row],[NOME]],'CADASTRO'!A:K,5,0)</f>
        <v>OPERADOR INDUSTRIAL I</v>
      </c>
      <c r="G404" s="26">
        <v>45252</v>
      </c>
      <c r="H404" s="38">
        <v>365</v>
      </c>
      <c r="I4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IF(G762="01/01/1900",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BOS[[#This Row],[TREINADO EM]]+BOS[[#This Row],[VALIDADE]]</f>
        <v>45617</v>
      </c>
      <c r="K404">
        <v>1</v>
      </c>
      <c r="L404" t="s">
        <v>5</v>
      </c>
      <c r="M404" t="str">
        <f>VLOOKUP(BOS[[#This Row],[NOME]],'CADASTRO'!A:K,6,0)</f>
        <v>ATIVO</v>
      </c>
    </row>
    <row r="405" spans="1:14">
      <c r="A405" t="s">
        <v>516</v>
      </c>
      <c r="B405" t="s">
        <v>517</v>
      </c>
      <c r="C405" t="s">
        <v>381</v>
      </c>
      <c r="D405" t="s">
        <v>591</v>
      </c>
      <c r="E405" t="s">
        <v>403</v>
      </c>
      <c r="F405" t="str">
        <f>VLOOKUP(BOS[[#This Row],[NOME]],'CADASTRO'!A:K,5,0)</f>
        <v>OPERADOR INDUSTRIAL I</v>
      </c>
      <c r="G405" s="26">
        <v>45278</v>
      </c>
      <c r="H405" s="38">
        <v>365</v>
      </c>
      <c r="I4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IF(G763="01/01/1900",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BOS[[#This Row],[TREINADO EM]]+BOS[[#This Row],[VALIDADE]]</f>
        <v>45643</v>
      </c>
      <c r="K405">
        <v>1</v>
      </c>
      <c r="L405" t="s">
        <v>5</v>
      </c>
      <c r="M405" t="str">
        <f>VLOOKUP(BOS[[#This Row],[NOME]],'CADASTRO'!A:K,6,0)</f>
        <v>ATIVO</v>
      </c>
    </row>
    <row r="406" spans="1:14">
      <c r="A406" t="s">
        <v>516</v>
      </c>
      <c r="B406" t="s">
        <v>517</v>
      </c>
      <c r="C406" t="s">
        <v>76</v>
      </c>
      <c r="D406" t="s">
        <v>591</v>
      </c>
      <c r="E406" t="s">
        <v>403</v>
      </c>
      <c r="F406" t="str">
        <f>VLOOKUP(BOS[[#This Row],[NOME]],'CADASTRO'!A:K,5,0)</f>
        <v>OPERADOR INDUSTRIAL I</v>
      </c>
      <c r="G406" s="26">
        <v>45645</v>
      </c>
      <c r="H406" s="38">
        <v>365</v>
      </c>
      <c r="I4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IF(G764="01/01/1900",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BOS[[#This Row],[TREINADO EM]]+BOS[[#This Row],[VALIDADE]]</f>
        <v>46010</v>
      </c>
      <c r="K406">
        <v>1</v>
      </c>
      <c r="L406" t="s">
        <v>5</v>
      </c>
      <c r="M406" t="str">
        <f>VLOOKUP(BOS[[#This Row],[NOME]],'CADASTRO'!A:K,6,0)</f>
        <v>ATIVO</v>
      </c>
    </row>
    <row r="407" spans="1:14">
      <c r="A407" t="s">
        <v>516</v>
      </c>
      <c r="B407" t="s">
        <v>517</v>
      </c>
      <c r="C407" t="s">
        <v>381</v>
      </c>
      <c r="D407" t="s">
        <v>591</v>
      </c>
      <c r="E407" t="s">
        <v>403</v>
      </c>
      <c r="F407" t="str">
        <f>VLOOKUP(BOS[[#This Row],[NOME]],'CADASTRO'!A:K,5,0)</f>
        <v>OPERADOR INDUSTRIAL I</v>
      </c>
      <c r="G407" s="26">
        <v>46209.167025463001</v>
      </c>
      <c r="H407" s="38">
        <v>183</v>
      </c>
      <c r="I4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IF(G765="01/01/1900", "SEM REGISTRO",
                        IF((G407+H407)&gt;TODAY(), "NO PRAZO", "VENCIDO"
                        )
                    )
                )
            )
        )
    ),"N.A.")</f>
        <v>NO PRAZO</v>
      </c>
      <c r="J407" s="14">
        <f>BOS[[#This Row],[TREINADO EM]]+BOS[[#This Row],[VALIDADE]]</f>
        <v>46392.167025463001</v>
      </c>
      <c r="K407">
        <v>1</v>
      </c>
      <c r="L407" t="s">
        <v>3</v>
      </c>
      <c r="M407" t="str">
        <f>VLOOKUP(BOS[[#This Row],[NOME]],'CADASTRO'!A:K,6,0)</f>
        <v>ATIVO</v>
      </c>
      <c r="N407" s="77"/>
    </row>
    <row r="408" spans="1:14">
      <c r="A408" t="s">
        <v>516</v>
      </c>
      <c r="B408" t="s">
        <v>517</v>
      </c>
      <c r="C408" t="s">
        <v>381</v>
      </c>
      <c r="D408" t="s">
        <v>591</v>
      </c>
      <c r="E408" t="s">
        <v>404</v>
      </c>
      <c r="F408" t="str">
        <f>VLOOKUP(BOS[[#This Row],[NOME]],'CADASTRO'!A:K,5,0)</f>
        <v>ANALISTA TREINAMENTO JR</v>
      </c>
      <c r="G408" s="26">
        <v>43992</v>
      </c>
      <c r="H408" s="38">
        <v>365</v>
      </c>
      <c r="I4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IF(G766="01/01/1900",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BOS[[#This Row],[TREINADO EM]]+BOS[[#This Row],[VALIDADE]]</f>
        <v>44357</v>
      </c>
      <c r="K408">
        <v>1.5</v>
      </c>
      <c r="L408" t="s">
        <v>5</v>
      </c>
      <c r="M408" t="str">
        <f>VLOOKUP(BOS[[#This Row],[NOME]],'CADASTRO'!A:K,6,0)</f>
        <v>ATIVO</v>
      </c>
    </row>
    <row r="409" spans="1:14">
      <c r="A409" t="s">
        <v>516</v>
      </c>
      <c r="B409" t="s">
        <v>517</v>
      </c>
      <c r="C409" t="s">
        <v>381</v>
      </c>
      <c r="D409" t="s">
        <v>591</v>
      </c>
      <c r="E409" t="s">
        <v>404</v>
      </c>
      <c r="F409" t="str">
        <f>VLOOKUP(BOS[[#This Row],[NOME]],'CADASTRO'!A:K,5,0)</f>
        <v>ANALISTA TREINAMENTO JR</v>
      </c>
      <c r="G409" s="26">
        <v>45028</v>
      </c>
      <c r="H409" s="38">
        <v>365</v>
      </c>
      <c r="I4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IF(G767="01/01/1900",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BOS[[#This Row],[TREINADO EM]]+BOS[[#This Row],[VALIDADE]]</f>
        <v>45393</v>
      </c>
      <c r="K409">
        <v>1</v>
      </c>
      <c r="L409" t="s">
        <v>5</v>
      </c>
      <c r="M409" t="str">
        <f>VLOOKUP(BOS[[#This Row],[NOME]],'CADASTRO'!A:K,6,0)</f>
        <v>ATIVO</v>
      </c>
    </row>
    <row r="410" spans="1:14">
      <c r="A410" t="s">
        <v>516</v>
      </c>
      <c r="B410" t="s">
        <v>517</v>
      </c>
      <c r="C410" t="s">
        <v>381</v>
      </c>
      <c r="D410" t="s">
        <v>591</v>
      </c>
      <c r="E410" t="s">
        <v>404</v>
      </c>
      <c r="F410" t="str">
        <f>VLOOKUP(BOS[[#This Row],[NOME]],'CADASTRO'!A:K,5,0)</f>
        <v>ANALISTA TREINAMENTO JR</v>
      </c>
      <c r="G410" s="26">
        <v>45511</v>
      </c>
      <c r="H410" s="38">
        <v>365</v>
      </c>
      <c r="I4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IF(G768="01/01/1900",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BOS[[#This Row],[TREINADO EM]]+BOS[[#This Row],[VALIDADE]]</f>
        <v>45876</v>
      </c>
      <c r="K410">
        <v>1</v>
      </c>
      <c r="L410" t="s">
        <v>5</v>
      </c>
      <c r="M410" t="str">
        <f>VLOOKUP(BOS[[#This Row],[NOME]],'CADASTRO'!A:K,6,0)</f>
        <v>ATIVO</v>
      </c>
    </row>
    <row r="411" spans="1:14">
      <c r="A411" t="s">
        <v>516</v>
      </c>
      <c r="B411" t="s">
        <v>517</v>
      </c>
      <c r="C411" t="s">
        <v>381</v>
      </c>
      <c r="D411" t="s">
        <v>591</v>
      </c>
      <c r="E411" t="s">
        <v>404</v>
      </c>
      <c r="F411" t="str">
        <f>VLOOKUP(BOS[[#This Row],[NOME]],'CADASTRO'!A:K,5,0)</f>
        <v>ANALISTA TREINAMENTO JR</v>
      </c>
      <c r="G411" s="26">
        <v>45978</v>
      </c>
      <c r="H411" s="38">
        <v>365</v>
      </c>
      <c r="I4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IF(G769="01/01/1900", "SEM REGISTRO",
                        IF((G411+H411)&gt;TODAY(), "NO PRAZO", "VENCIDO"
                        )
                    )
                )
            )
        )
    ),"N.A.")</f>
        <v>NO PRAZO</v>
      </c>
      <c r="J411" s="14">
        <f>BOS[[#This Row],[TREINADO EM]]+BOS[[#This Row],[VALIDADE]]</f>
        <v>46343</v>
      </c>
      <c r="K411">
        <v>1</v>
      </c>
      <c r="L411" t="s">
        <v>3</v>
      </c>
      <c r="M411" t="str">
        <f>VLOOKUP(BOS[[#This Row],[NOME]],'CADASTRO'!A:K,6,0)</f>
        <v>ATIVO</v>
      </c>
      <c r="N411" s="63" t="s">
        <v>606</v>
      </c>
    </row>
    <row r="412" spans="1:14">
      <c r="A412" t="s">
        <v>516</v>
      </c>
      <c r="B412" t="s">
        <v>517</v>
      </c>
      <c r="C412" t="s">
        <v>381</v>
      </c>
      <c r="D412" t="s">
        <v>591</v>
      </c>
      <c r="E412" t="s">
        <v>154</v>
      </c>
      <c r="F412" t="str">
        <f>VLOOKUP(BOS[[#This Row],[NOME]],'CADASTRO'!A:K,5,0)</f>
        <v>ESTAGIARIO</v>
      </c>
      <c r="G412" s="26">
        <v>45357</v>
      </c>
      <c r="H412" s="38">
        <v>365</v>
      </c>
      <c r="I4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IF(G770="01/01/1900",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BOS[[#This Row],[TREINADO EM]]+BOS[[#This Row],[VALIDADE]]</f>
        <v>45722</v>
      </c>
      <c r="K412">
        <v>1</v>
      </c>
      <c r="L412" t="s">
        <v>3</v>
      </c>
      <c r="M412" t="str">
        <f>VLOOKUP(BOS[[#This Row],[NOME]],'CADASTRO'!A:K,6,0)</f>
        <v>DESLIGADO</v>
      </c>
    </row>
    <row r="413" spans="1:14">
      <c r="A413" t="s">
        <v>516</v>
      </c>
      <c r="B413" t="s">
        <v>517</v>
      </c>
      <c r="C413" t="s">
        <v>381</v>
      </c>
      <c r="D413" t="s">
        <v>591</v>
      </c>
      <c r="E413" t="s">
        <v>406</v>
      </c>
      <c r="F413" t="str">
        <f>VLOOKUP(BOS[[#This Row],[NOME]],'CADASTRO'!A:K,5,0)</f>
        <v>OPERADOR LOGISTICO II</v>
      </c>
      <c r="G413" s="26">
        <v>44249</v>
      </c>
      <c r="H413" s="38">
        <v>365</v>
      </c>
      <c r="I4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IF(G771="01/01/1900",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BOS[[#This Row],[TREINADO EM]]+BOS[[#This Row],[VALIDADE]]</f>
        <v>44614</v>
      </c>
      <c r="K413">
        <v>1</v>
      </c>
      <c r="L413" t="s">
        <v>5</v>
      </c>
      <c r="M413" t="str">
        <f>VLOOKUP(BOS[[#This Row],[NOME]],'CADASTRO'!A:K,6,0)</f>
        <v>ATIVO</v>
      </c>
    </row>
    <row r="414" spans="1:14">
      <c r="A414" t="s">
        <v>516</v>
      </c>
      <c r="B414" t="s">
        <v>517</v>
      </c>
      <c r="C414" t="s">
        <v>381</v>
      </c>
      <c r="D414" t="s">
        <v>591</v>
      </c>
      <c r="E414" t="s">
        <v>406</v>
      </c>
      <c r="F414" t="str">
        <f>VLOOKUP(BOS[[#This Row],[NOME]],'CADASTRO'!A:K,5,0)</f>
        <v>OPERADOR LOGISTICO II</v>
      </c>
      <c r="G414" s="26">
        <v>44651</v>
      </c>
      <c r="H414" s="38">
        <v>365</v>
      </c>
      <c r="I4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IF(G772="01/01/1900",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BOS[[#This Row],[TREINADO EM]]+BOS[[#This Row],[VALIDADE]]</f>
        <v>45016</v>
      </c>
      <c r="K414">
        <v>1</v>
      </c>
      <c r="L414" t="s">
        <v>5</v>
      </c>
      <c r="M414" t="str">
        <f>VLOOKUP(BOS[[#This Row],[NOME]],'CADASTRO'!A:K,6,0)</f>
        <v>ATIVO</v>
      </c>
    </row>
    <row r="415" spans="1:14">
      <c r="A415" t="s">
        <v>516</v>
      </c>
      <c r="B415" t="s">
        <v>517</v>
      </c>
      <c r="C415" t="s">
        <v>381</v>
      </c>
      <c r="D415" t="s">
        <v>591</v>
      </c>
      <c r="E415" t="s">
        <v>406</v>
      </c>
      <c r="F415" t="str">
        <f>VLOOKUP(BOS[[#This Row],[NOME]],'CADASTRO'!A:K,5,0)</f>
        <v>OPERADOR LOGISTICO II</v>
      </c>
      <c r="G415" s="26">
        <v>45278</v>
      </c>
      <c r="H415" s="38">
        <v>365</v>
      </c>
      <c r="I4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IF(G773="01/01/1900",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BOS[[#This Row],[TREINADO EM]]+BOS[[#This Row],[VALIDADE]]</f>
        <v>45643</v>
      </c>
      <c r="K415">
        <v>1</v>
      </c>
      <c r="L415" t="s">
        <v>5</v>
      </c>
      <c r="M415" t="str">
        <f>VLOOKUP(BOS[[#This Row],[NOME]],'CADASTRO'!A:K,6,0)</f>
        <v>ATIVO</v>
      </c>
    </row>
    <row r="416" spans="1:14">
      <c r="A416" t="s">
        <v>516</v>
      </c>
      <c r="B416" t="s">
        <v>517</v>
      </c>
      <c r="C416" t="s">
        <v>76</v>
      </c>
      <c r="D416" t="s">
        <v>591</v>
      </c>
      <c r="E416" t="s">
        <v>406</v>
      </c>
      <c r="F416" t="str">
        <f>VLOOKUP(BOS[[#This Row],[NOME]],'CADASTRO'!A:K,5,0)</f>
        <v>OPERADOR LOGISTICO II</v>
      </c>
      <c r="G416" s="26">
        <v>45645</v>
      </c>
      <c r="H416" s="38">
        <v>365</v>
      </c>
      <c r="I4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IF(G774="01/01/1900",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BOS[[#This Row],[TREINADO EM]]+BOS[[#This Row],[VALIDADE]]</f>
        <v>46010</v>
      </c>
      <c r="K416">
        <v>1</v>
      </c>
      <c r="L416" t="s">
        <v>5</v>
      </c>
      <c r="M416" t="str">
        <f>VLOOKUP(BOS[[#This Row],[NOME]],'CADASTRO'!A:K,6,0)</f>
        <v>ATIVO</v>
      </c>
    </row>
    <row r="417" spans="1:14">
      <c r="A417" t="s">
        <v>516</v>
      </c>
      <c r="B417" t="s">
        <v>517</v>
      </c>
      <c r="C417" t="s">
        <v>381</v>
      </c>
      <c r="D417" t="s">
        <v>591</v>
      </c>
      <c r="E417" t="s">
        <v>406</v>
      </c>
      <c r="F417" t="str">
        <f>VLOOKUP(BOS[[#This Row],[NOME]],'CADASTRO'!A:K,5,0)</f>
        <v>OPERADOR LOGISTICO II</v>
      </c>
      <c r="G417" s="26">
        <v>46008</v>
      </c>
      <c r="H417" s="38">
        <v>365</v>
      </c>
      <c r="I4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IF(G775="01/01/1900", "SEM REGISTRO",
                        IF((G417+H417)&gt;TODAY(), "NO PRAZO", "VENCIDO"
                        )
                    )
                )
            )
        )
    ),"N.A.")</f>
        <v>NO PRAZO</v>
      </c>
      <c r="J417" s="14">
        <f>BOS[[#This Row],[TREINADO EM]]+BOS[[#This Row],[VALIDADE]]</f>
        <v>46373</v>
      </c>
      <c r="K417">
        <v>1</v>
      </c>
      <c r="L417" t="s">
        <v>3</v>
      </c>
      <c r="M417" t="str">
        <f>VLOOKUP(BOS[[#This Row],[NOME]],'CADASTRO'!A:K,6,0)</f>
        <v>ATIVO</v>
      </c>
    </row>
    <row r="418" spans="1:14">
      <c r="A418" t="s">
        <v>516</v>
      </c>
      <c r="B418" t="s">
        <v>517</v>
      </c>
      <c r="C418" t="s">
        <v>381</v>
      </c>
      <c r="D418" t="s">
        <v>591</v>
      </c>
      <c r="E418" t="s">
        <v>152</v>
      </c>
      <c r="F418" t="str">
        <f>VLOOKUP(BOS[[#This Row],[NOME]],'CADASTRO'!A:K,5,0)</f>
        <v>OPERADOR LOGISTICO I</v>
      </c>
      <c r="G418" s="26">
        <v>45392</v>
      </c>
      <c r="H418" s="38">
        <v>365</v>
      </c>
      <c r="I4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IF(G776="01/01/1900",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BOS[[#This Row],[TREINADO EM]]+BOS[[#This Row],[VALIDADE]]</f>
        <v>45757</v>
      </c>
      <c r="K418">
        <v>1</v>
      </c>
      <c r="L418" t="s">
        <v>5</v>
      </c>
      <c r="M418" t="str">
        <f>VLOOKUP(BOS[[#This Row],[NOME]],'CADASTRO'!A:K,6,0)</f>
        <v>DESLIGADO</v>
      </c>
    </row>
    <row r="419" spans="1:14">
      <c r="A419" t="s">
        <v>516</v>
      </c>
      <c r="B419" t="s">
        <v>517</v>
      </c>
      <c r="C419" t="s">
        <v>76</v>
      </c>
      <c r="D419" t="s">
        <v>591</v>
      </c>
      <c r="E419" t="s">
        <v>152</v>
      </c>
      <c r="F419" t="str">
        <f>VLOOKUP(BOS[[#This Row],[NOME]],'CADASTRO'!A:K,5,0)</f>
        <v>OPERADOR LOGISTICO I</v>
      </c>
      <c r="G419" s="26">
        <v>45645</v>
      </c>
      <c r="H419" s="38">
        <v>365</v>
      </c>
      <c r="I4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IF(G777="01/01/1900",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BOS[[#This Row],[TREINADO EM]]+BOS[[#This Row],[VALIDADE]]</f>
        <v>46010</v>
      </c>
      <c r="K419">
        <v>1</v>
      </c>
      <c r="L419" t="s">
        <v>3</v>
      </c>
      <c r="M419" t="str">
        <f>VLOOKUP(BOS[[#This Row],[NOME]],'CADASTRO'!A:K,6,0)</f>
        <v>DESLIGADO</v>
      </c>
    </row>
    <row r="420" spans="1:14">
      <c r="A420" t="s">
        <v>516</v>
      </c>
      <c r="B420" t="s">
        <v>517</v>
      </c>
      <c r="C420" t="s">
        <v>381</v>
      </c>
      <c r="D420" t="s">
        <v>591</v>
      </c>
      <c r="E420" t="s">
        <v>407</v>
      </c>
      <c r="F420" t="str">
        <f>VLOOKUP(BOS[[#This Row],[NOME]],'CADASTRO'!A:K,5,0)</f>
        <v>TECNICO MECANICO II</v>
      </c>
      <c r="G420" s="26">
        <v>45784</v>
      </c>
      <c r="H420" s="38">
        <v>365</v>
      </c>
      <c r="I4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IF(G778="01/01/1900",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BOS[[#This Row],[TREINADO EM]]+BOS[[#This Row],[VALIDADE]]</f>
        <v>46149</v>
      </c>
      <c r="K420">
        <v>1</v>
      </c>
      <c r="L420" t="s">
        <v>5</v>
      </c>
      <c r="M420" t="str">
        <f>VLOOKUP(BOS[[#This Row],[NOME]],'CADASTRO'!A:K,6,0)</f>
        <v>ATIVO</v>
      </c>
    </row>
    <row r="421" spans="1:14">
      <c r="A421" t="s">
        <v>516</v>
      </c>
      <c r="B421" t="s">
        <v>517</v>
      </c>
      <c r="C421" t="s">
        <v>381</v>
      </c>
      <c r="D421" t="s">
        <v>591</v>
      </c>
      <c r="E421" t="s">
        <v>407</v>
      </c>
      <c r="F421" t="str">
        <f>VLOOKUP(BOS[[#This Row],[NOME]],'CADASTRO'!A:K,5,0)</f>
        <v>TECNICO MECANICO II</v>
      </c>
      <c r="G421" s="26">
        <v>46211.600532407399</v>
      </c>
      <c r="H421" s="38">
        <v>183</v>
      </c>
      <c r="I4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IF(G779="01/01/1900", "SEM REGISTRO",
                        IF((G421+H421)&gt;TODAY(), "NO PRAZO", "VENCIDO"
                        )
                    )
                )
            )
        )
    ),"N.A.")</f>
        <v>NO PRAZO</v>
      </c>
      <c r="J421" s="14">
        <f>BOS[[#This Row],[TREINADO EM]]+BOS[[#This Row],[VALIDADE]]</f>
        <v>46394.600532407399</v>
      </c>
      <c r="K421">
        <v>1</v>
      </c>
      <c r="L421" t="s">
        <v>3</v>
      </c>
      <c r="M421" t="str">
        <f>VLOOKUP(BOS[[#This Row],[NOME]],'CADASTRO'!A:K,6,0)</f>
        <v>ATIVO</v>
      </c>
      <c r="N421" s="77"/>
    </row>
    <row r="422" spans="1:14">
      <c r="A422" t="s">
        <v>516</v>
      </c>
      <c r="B422" t="s">
        <v>517</v>
      </c>
      <c r="C422" t="s">
        <v>381</v>
      </c>
      <c r="D422" t="s">
        <v>591</v>
      </c>
      <c r="E422" t="s">
        <v>409</v>
      </c>
      <c r="F422" t="str">
        <f>VLOOKUP(BOS[[#This Row],[NOME]],'CADASTRO'!A:K,5,0)</f>
        <v>OPERADOR LOGISTICO I</v>
      </c>
      <c r="G422" s="26">
        <v>44249</v>
      </c>
      <c r="H422" s="38">
        <v>365</v>
      </c>
      <c r="I4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IF(G780="01/01/1900",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BOS[[#This Row],[TREINADO EM]]+BOS[[#This Row],[VALIDADE]]</f>
        <v>44614</v>
      </c>
      <c r="K422">
        <v>1</v>
      </c>
      <c r="L422" t="s">
        <v>5</v>
      </c>
      <c r="M422" t="str">
        <f>VLOOKUP(BOS[[#This Row],[NOME]],'CADASTRO'!A:K,6,0)</f>
        <v>ATIVO</v>
      </c>
    </row>
    <row r="423" spans="1:14">
      <c r="A423" t="s">
        <v>516</v>
      </c>
      <c r="B423" t="s">
        <v>517</v>
      </c>
      <c r="C423" t="s">
        <v>381</v>
      </c>
      <c r="D423" t="s">
        <v>591</v>
      </c>
      <c r="E423" t="s">
        <v>409</v>
      </c>
      <c r="F423" t="str">
        <f>VLOOKUP(BOS[[#This Row],[NOME]],'CADASTRO'!A:K,5,0)</f>
        <v>OPERADOR LOGISTICO I</v>
      </c>
      <c r="G423" s="26">
        <v>44651</v>
      </c>
      <c r="H423" s="38">
        <v>365</v>
      </c>
      <c r="I4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IF(G781="01/01/1900",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BOS[[#This Row],[TREINADO EM]]+BOS[[#This Row],[VALIDADE]]</f>
        <v>45016</v>
      </c>
      <c r="K423">
        <v>1</v>
      </c>
      <c r="L423" t="s">
        <v>5</v>
      </c>
      <c r="M423" t="str">
        <f>VLOOKUP(BOS[[#This Row],[NOME]],'CADASTRO'!A:K,6,0)</f>
        <v>ATIVO</v>
      </c>
    </row>
    <row r="424" spans="1:14">
      <c r="A424" t="s">
        <v>516</v>
      </c>
      <c r="B424" t="s">
        <v>517</v>
      </c>
      <c r="C424" t="s">
        <v>381</v>
      </c>
      <c r="D424" t="s">
        <v>591</v>
      </c>
      <c r="E424" t="s">
        <v>409</v>
      </c>
      <c r="F424" t="str">
        <f>VLOOKUP(BOS[[#This Row],[NOME]],'CADASTRO'!A:K,5,0)</f>
        <v>OPERADOR LOGISTICO I</v>
      </c>
      <c r="G424" s="26">
        <v>44972</v>
      </c>
      <c r="H424" s="38">
        <v>365</v>
      </c>
      <c r="I4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IF(G782="01/01/1900",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BOS[[#This Row],[TREINADO EM]]+BOS[[#This Row],[VALIDADE]]</f>
        <v>45337</v>
      </c>
      <c r="K424">
        <v>1</v>
      </c>
      <c r="L424" t="s">
        <v>5</v>
      </c>
      <c r="M424" t="str">
        <f>VLOOKUP(BOS[[#This Row],[NOME]],'CADASTRO'!A:K,6,0)</f>
        <v>ATIVO</v>
      </c>
    </row>
    <row r="425" spans="1:14">
      <c r="A425" t="s">
        <v>516</v>
      </c>
      <c r="B425" t="s">
        <v>517</v>
      </c>
      <c r="C425" t="s">
        <v>381</v>
      </c>
      <c r="D425" t="s">
        <v>591</v>
      </c>
      <c r="E425" t="s">
        <v>409</v>
      </c>
      <c r="F425" t="str">
        <f>VLOOKUP(BOS[[#This Row],[NOME]],'CADASTRO'!A:K,5,0)</f>
        <v>OPERADOR LOGISTICO I</v>
      </c>
      <c r="G425" s="26">
        <v>45063</v>
      </c>
      <c r="H425" s="38">
        <v>365</v>
      </c>
      <c r="I4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IF(G783="01/01/1900",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BOS[[#This Row],[TREINADO EM]]+BOS[[#This Row],[VALIDADE]]</f>
        <v>45428</v>
      </c>
      <c r="K425">
        <v>1</v>
      </c>
      <c r="L425" t="s">
        <v>5</v>
      </c>
      <c r="M425" t="str">
        <f>VLOOKUP(BOS[[#This Row],[NOME]],'CADASTRO'!A:K,6,0)</f>
        <v>ATIVO</v>
      </c>
    </row>
    <row r="426" spans="1:14">
      <c r="A426" t="s">
        <v>516</v>
      </c>
      <c r="B426" t="s">
        <v>517</v>
      </c>
      <c r="C426" t="s">
        <v>381</v>
      </c>
      <c r="D426" t="s">
        <v>591</v>
      </c>
      <c r="E426" t="s">
        <v>409</v>
      </c>
      <c r="F426" t="str">
        <f>VLOOKUP(BOS[[#This Row],[NOME]],'CADASTRO'!A:K,5,0)</f>
        <v>OPERADOR LOGISTICO I</v>
      </c>
      <c r="G426" s="26">
        <v>45278</v>
      </c>
      <c r="H426" s="38">
        <v>365</v>
      </c>
      <c r="I4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IF(G784="01/01/1900",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BOS[[#This Row],[TREINADO EM]]+BOS[[#This Row],[VALIDADE]]</f>
        <v>45643</v>
      </c>
      <c r="K426">
        <v>1</v>
      </c>
      <c r="L426" t="s">
        <v>5</v>
      </c>
      <c r="M426" t="str">
        <f>VLOOKUP(BOS[[#This Row],[NOME]],'CADASTRO'!A:K,6,0)</f>
        <v>ATIVO</v>
      </c>
    </row>
    <row r="427" spans="1:14">
      <c r="A427" t="s">
        <v>516</v>
      </c>
      <c r="B427" t="s">
        <v>517</v>
      </c>
      <c r="C427" t="s">
        <v>76</v>
      </c>
      <c r="D427" t="s">
        <v>591</v>
      </c>
      <c r="E427" t="s">
        <v>409</v>
      </c>
      <c r="F427" t="str">
        <f>VLOOKUP(BOS[[#This Row],[NOME]],'CADASTRO'!A:K,5,0)</f>
        <v>OPERADOR LOGISTICO I</v>
      </c>
      <c r="G427" s="26">
        <v>45645</v>
      </c>
      <c r="H427" s="38">
        <v>365</v>
      </c>
      <c r="I4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IF(G785="01/01/1900",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BOS[[#This Row],[TREINADO EM]]+BOS[[#This Row],[VALIDADE]]</f>
        <v>46010</v>
      </c>
      <c r="K427">
        <v>1</v>
      </c>
      <c r="L427" t="s">
        <v>5</v>
      </c>
      <c r="M427" t="str">
        <f>VLOOKUP(BOS[[#This Row],[NOME]],'CADASTRO'!A:K,6,0)</f>
        <v>ATIVO</v>
      </c>
    </row>
    <row r="428" spans="1:14">
      <c r="A428" t="s">
        <v>516</v>
      </c>
      <c r="B428" t="s">
        <v>517</v>
      </c>
      <c r="C428" t="s">
        <v>381</v>
      </c>
      <c r="D428" t="s">
        <v>591</v>
      </c>
      <c r="E428" t="s">
        <v>409</v>
      </c>
      <c r="F428" t="str">
        <f>VLOOKUP(BOS[[#This Row],[NOME]],'CADASTRO'!A:K,5,0)</f>
        <v>OPERADOR LOGISTICO I</v>
      </c>
      <c r="G428" s="26">
        <v>46009</v>
      </c>
      <c r="H428" s="38">
        <v>365</v>
      </c>
      <c r="I4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IF(G786="01/01/1900",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BOS[[#This Row],[TREINADO EM]]+BOS[[#This Row],[VALIDADE]]</f>
        <v>46374</v>
      </c>
      <c r="K428">
        <v>1</v>
      </c>
      <c r="L428" t="s">
        <v>3</v>
      </c>
      <c r="M428" t="str">
        <f>VLOOKUP(BOS[[#This Row],[NOME]],'CADASTRO'!A:K,6,0)</f>
        <v>ATIVO</v>
      </c>
    </row>
    <row r="429" spans="1:14">
      <c r="A429" t="s">
        <v>516</v>
      </c>
      <c r="B429" t="s">
        <v>517</v>
      </c>
      <c r="C429" t="s">
        <v>381</v>
      </c>
      <c r="D429" t="s">
        <v>591</v>
      </c>
      <c r="E429" t="s">
        <v>149</v>
      </c>
      <c r="F429" t="str">
        <f>VLOOKUP(BOS[[#This Row],[NOME]],'CADASTRO'!A:K,5,0)</f>
        <v>OPERADOR LOGISTICO I</v>
      </c>
      <c r="G429" s="26">
        <v>45278</v>
      </c>
      <c r="H429" s="38">
        <v>365</v>
      </c>
      <c r="I4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IF(G787="01/01/1900",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BOS[[#This Row],[TREINADO EM]]+BOS[[#This Row],[VALIDADE]]</f>
        <v>45643</v>
      </c>
      <c r="K429">
        <v>1</v>
      </c>
      <c r="L429" t="s">
        <v>3</v>
      </c>
      <c r="M429" t="str">
        <f>VLOOKUP(BOS[[#This Row],[NOME]],'CADASTRO'!A:K,6,0)</f>
        <v>DESLIGADO</v>
      </c>
    </row>
    <row r="430" spans="1:14">
      <c r="A430" t="s">
        <v>516</v>
      </c>
      <c r="B430" t="s">
        <v>517</v>
      </c>
      <c r="C430" t="s">
        <v>381</v>
      </c>
      <c r="D430" t="s">
        <v>591</v>
      </c>
      <c r="E430" t="s">
        <v>144</v>
      </c>
      <c r="F430" t="str">
        <f>VLOOKUP(BOS[[#This Row],[NOME]],'CADASTRO'!A:K,5,0)</f>
        <v>AUXILIAR INDUSTRIAL</v>
      </c>
      <c r="G430" s="26">
        <v>44651</v>
      </c>
      <c r="H430" s="38">
        <v>365</v>
      </c>
      <c r="I4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IF(G788="01/01/1900",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BOS[[#This Row],[TREINADO EM]]+BOS[[#This Row],[VALIDADE]]</f>
        <v>45016</v>
      </c>
      <c r="K430">
        <v>1</v>
      </c>
      <c r="L430" t="s">
        <v>3</v>
      </c>
      <c r="M430" t="str">
        <f>VLOOKUP(BOS[[#This Row],[NOME]],'CADASTRO'!A:K,6,0)</f>
        <v>DESLIGADO</v>
      </c>
    </row>
    <row r="431" spans="1:14">
      <c r="A431" t="s">
        <v>516</v>
      </c>
      <c r="B431" t="s">
        <v>517</v>
      </c>
      <c r="C431" t="s">
        <v>381</v>
      </c>
      <c r="D431" t="s">
        <v>591</v>
      </c>
      <c r="E431" t="s">
        <v>141</v>
      </c>
      <c r="F431" t="str">
        <f>VLOOKUP(BOS[[#This Row],[NOME]],'CADASTRO'!A:K,5,0)</f>
        <v xml:space="preserve">ANALISTA CONTROLE QUALIDADE PL      </v>
      </c>
      <c r="G431" s="26">
        <v>45063</v>
      </c>
      <c r="H431" s="38">
        <v>365</v>
      </c>
      <c r="I4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IF(G789="01/01/1900",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BOS[[#This Row],[TREINADO EM]]+BOS[[#This Row],[VALIDADE]]</f>
        <v>45428</v>
      </c>
      <c r="K431">
        <v>1</v>
      </c>
      <c r="L431" t="s">
        <v>3</v>
      </c>
      <c r="M431" t="str">
        <f>VLOOKUP(BOS[[#This Row],[NOME]],'CADASTRO'!A:K,6,0)</f>
        <v>DESLIGADO</v>
      </c>
    </row>
    <row r="432" spans="1:14">
      <c r="A432" t="s">
        <v>516</v>
      </c>
      <c r="B432" t="s">
        <v>517</v>
      </c>
      <c r="C432" t="s">
        <v>381</v>
      </c>
      <c r="D432" t="s">
        <v>591</v>
      </c>
      <c r="E432" t="s">
        <v>481</v>
      </c>
      <c r="F432" t="str">
        <f>VLOOKUP(BOS[[#This Row],[NOME]],'CADASTRO'!A:K,5,0)</f>
        <v>ESTAGIARIO</v>
      </c>
      <c r="G432" s="26">
        <v>45939</v>
      </c>
      <c r="H432" s="38">
        <v>366</v>
      </c>
      <c r="I4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IF(G790="01/01/1900",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BOS[[#This Row],[TREINADO EM]]+BOS[[#This Row],[VALIDADE]]</f>
        <v>46305</v>
      </c>
      <c r="K432">
        <v>0.5</v>
      </c>
      <c r="L432" t="s">
        <v>3</v>
      </c>
      <c r="M432" t="str">
        <f>VLOOKUP(BOS[[#This Row],[NOME]],'CADASTRO'!A:K,6,0)</f>
        <v>TRANSFERIDO</v>
      </c>
    </row>
    <row r="433" spans="1:13">
      <c r="A433" t="s">
        <v>516</v>
      </c>
      <c r="B433" t="s">
        <v>517</v>
      </c>
      <c r="C433" t="s">
        <v>381</v>
      </c>
      <c r="D433" t="s">
        <v>591</v>
      </c>
      <c r="E433" t="s">
        <v>114</v>
      </c>
      <c r="F433" t="str">
        <f>VLOOKUP(BOS[[#This Row],[NOME]],'CADASTRO'!A:K,5,0)</f>
        <v>COORDENADOR CONTROLE DE QUALIDADE</v>
      </c>
      <c r="G433" s="26">
        <v>43864</v>
      </c>
      <c r="H433" s="38">
        <v>365</v>
      </c>
      <c r="I4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IF(G791="01/01/1900",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BOS[[#This Row],[TREINADO EM]]+BOS[[#This Row],[VALIDADE]]</f>
        <v>44229</v>
      </c>
      <c r="K433">
        <v>1</v>
      </c>
      <c r="L433" t="s">
        <v>3</v>
      </c>
      <c r="M433" t="str">
        <f>VLOOKUP(BOS[[#This Row],[NOME]],'CADASTRO'!A:K,6,0)</f>
        <v>TRANSFERIDO</v>
      </c>
    </row>
    <row r="434" spans="1:13">
      <c r="A434" t="s">
        <v>516</v>
      </c>
      <c r="B434" t="s">
        <v>517</v>
      </c>
      <c r="C434" t="s">
        <v>381</v>
      </c>
      <c r="D434" t="s">
        <v>591</v>
      </c>
      <c r="E434" t="s">
        <v>138</v>
      </c>
      <c r="F434" t="str">
        <f>VLOOKUP(BOS[[#This Row],[NOME]],'CADASTRO'!A:K,5,0)</f>
        <v>AUXILIAR INDUSTRIAL</v>
      </c>
      <c r="G434" s="26">
        <v>45923</v>
      </c>
      <c r="H434" s="38">
        <v>365</v>
      </c>
      <c r="I4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IF(G792="01/01/1900",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BOS[[#This Row],[TREINADO EM]]+BOS[[#This Row],[VALIDADE]]</f>
        <v>46288</v>
      </c>
      <c r="K434">
        <v>1</v>
      </c>
      <c r="L434" t="s">
        <v>5</v>
      </c>
      <c r="M434" t="str">
        <f>VLOOKUP(BOS[[#This Row],[NOME]],'CADASTRO'!A:K,6,0)</f>
        <v>DESLIGADO</v>
      </c>
    </row>
    <row r="435" spans="1:13">
      <c r="A435" t="s">
        <v>516</v>
      </c>
      <c r="B435" t="s">
        <v>517</v>
      </c>
      <c r="C435" t="s">
        <v>381</v>
      </c>
      <c r="D435" t="s">
        <v>591</v>
      </c>
      <c r="E435" s="1" t="s">
        <v>138</v>
      </c>
      <c r="F435" t="str">
        <f>VLOOKUP(BOS[[#This Row],[NOME]],'CADASTRO'!A:K,5,0)</f>
        <v>AUXILIAR INDUSTRIAL</v>
      </c>
      <c r="G435" s="26">
        <v>46009</v>
      </c>
      <c r="H435" s="38">
        <v>365</v>
      </c>
      <c r="I4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IF(G793="01/01/1900",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BOS[[#This Row],[TREINADO EM]]+BOS[[#This Row],[VALIDADE]]</f>
        <v>46374</v>
      </c>
      <c r="K435">
        <v>1</v>
      </c>
      <c r="L435" t="s">
        <v>3</v>
      </c>
      <c r="M435" t="str">
        <f>VLOOKUP(BOS[[#This Row],[NOME]],'CADASTRO'!A:K,6,0)</f>
        <v>DESLIGADO</v>
      </c>
    </row>
    <row r="436" spans="1:13">
      <c r="A436" t="s">
        <v>516</v>
      </c>
      <c r="B436" t="s">
        <v>517</v>
      </c>
      <c r="C436" t="s">
        <v>381</v>
      </c>
      <c r="D436" t="s">
        <v>591</v>
      </c>
      <c r="E436" t="s">
        <v>137</v>
      </c>
      <c r="F436" t="str">
        <f>VLOOKUP(BOS[[#This Row],[NOME]],'CADASTRO'!A:K,5,0)</f>
        <v>AUXILIAR INDUSTRIAL</v>
      </c>
      <c r="G436" s="26">
        <v>44249</v>
      </c>
      <c r="H436" s="38">
        <v>365</v>
      </c>
      <c r="I4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IF(G794="01/01/1900",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BOS[[#This Row],[TREINADO EM]]+BOS[[#This Row],[VALIDADE]]</f>
        <v>44614</v>
      </c>
      <c r="K436">
        <v>1</v>
      </c>
      <c r="L436" t="s">
        <v>5</v>
      </c>
      <c r="M436" t="str">
        <f>VLOOKUP(BOS[[#This Row],[NOME]],'CADASTRO'!A:K,6,0)</f>
        <v>DESLIGADO</v>
      </c>
    </row>
    <row r="437" spans="1:13">
      <c r="A437" t="s">
        <v>516</v>
      </c>
      <c r="B437" t="s">
        <v>517</v>
      </c>
      <c r="C437" t="s">
        <v>381</v>
      </c>
      <c r="D437" t="s">
        <v>591</v>
      </c>
      <c r="E437" t="s">
        <v>137</v>
      </c>
      <c r="F437" t="str">
        <f>VLOOKUP(BOS[[#This Row],[NOME]],'CADASTRO'!A:K,5,0)</f>
        <v>AUXILIAR INDUSTRIAL</v>
      </c>
      <c r="G437" s="26">
        <v>44651</v>
      </c>
      <c r="H437" s="38">
        <v>365</v>
      </c>
      <c r="I4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IF(G795="01/01/1900",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BOS[[#This Row],[TREINADO EM]]+BOS[[#This Row],[VALIDADE]]</f>
        <v>45016</v>
      </c>
      <c r="K437">
        <v>1</v>
      </c>
      <c r="L437" t="s">
        <v>3</v>
      </c>
      <c r="M437" t="str">
        <f>VLOOKUP(BOS[[#This Row],[NOME]],'CADASTRO'!A:K,6,0)</f>
        <v>DESLIGADO</v>
      </c>
    </row>
    <row r="438" spans="1:13">
      <c r="A438" t="s">
        <v>516</v>
      </c>
      <c r="B438" t="s">
        <v>517</v>
      </c>
      <c r="C438" t="s">
        <v>381</v>
      </c>
      <c r="D438" t="s">
        <v>591</v>
      </c>
      <c r="E438" t="s">
        <v>410</v>
      </c>
      <c r="F438" t="str">
        <f>VLOOKUP(BOS[[#This Row],[NOME]],'CADASTRO'!A:K,5,0)</f>
        <v>ESTAGIARIO</v>
      </c>
      <c r="G438" s="26">
        <v>45939</v>
      </c>
      <c r="H438" s="38">
        <v>365</v>
      </c>
      <c r="I4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IF(G796="01/01/1900", "SEM REGISTRO",
                        IF((G438+H438)&gt;TODAY(), "NO PRAZO", "VENCIDO"
                        )
                    )
                )
            )
        )
    ),"N.A.")</f>
        <v>VENCIDO</v>
      </c>
      <c r="J438" s="14">
        <f>BOS[[#This Row],[TREINADO EM]]+BOS[[#This Row],[VALIDADE]]</f>
        <v>46304</v>
      </c>
      <c r="K438">
        <v>0.5</v>
      </c>
      <c r="L438" t="s">
        <v>3</v>
      </c>
      <c r="M438" t="str">
        <f>VLOOKUP(BOS[[#This Row],[NOME]],'CADASTRO'!A:K,6,0)</f>
        <v>ATIVO</v>
      </c>
    </row>
    <row r="439" spans="1:13">
      <c r="A439" t="s">
        <v>516</v>
      </c>
      <c r="B439" t="s">
        <v>517</v>
      </c>
      <c r="C439" t="s">
        <v>381</v>
      </c>
      <c r="D439" t="s">
        <v>591</v>
      </c>
      <c r="E439" t="s">
        <v>411</v>
      </c>
      <c r="F439" t="str">
        <f>VLOOKUP(BOS[[#This Row],[NOME]],'CADASTRO'!A:K,5,0)</f>
        <v>OPERADOR LOGISTICO II</v>
      </c>
      <c r="G439" s="26">
        <v>44249</v>
      </c>
      <c r="H439" s="38">
        <v>365</v>
      </c>
      <c r="I4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IF(G797="01/01/1900",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BOS[[#This Row],[TREINADO EM]]+BOS[[#This Row],[VALIDADE]]</f>
        <v>44614</v>
      </c>
      <c r="K439">
        <v>1</v>
      </c>
      <c r="L439" t="s">
        <v>5</v>
      </c>
      <c r="M439" t="str">
        <f>VLOOKUP(BOS[[#This Row],[NOME]],'CADASTRO'!A:K,6,0)</f>
        <v>ATIVO</v>
      </c>
    </row>
    <row r="440" spans="1:13">
      <c r="A440" t="s">
        <v>516</v>
      </c>
      <c r="B440" t="s">
        <v>517</v>
      </c>
      <c r="C440" t="s">
        <v>381</v>
      </c>
      <c r="D440" t="s">
        <v>591</v>
      </c>
      <c r="E440" t="s">
        <v>411</v>
      </c>
      <c r="F440" t="str">
        <f>VLOOKUP(BOS[[#This Row],[NOME]],'CADASTRO'!A:K,5,0)</f>
        <v>OPERADOR LOGISTICO II</v>
      </c>
      <c r="G440" s="41">
        <v>44651</v>
      </c>
      <c r="H440" s="38">
        <v>365</v>
      </c>
      <c r="I4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IF(G798="01/01/1900",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BOS[[#This Row],[TREINADO EM]]+BOS[[#This Row],[VALIDADE]]</f>
        <v>45016</v>
      </c>
      <c r="K440">
        <v>1</v>
      </c>
      <c r="L440" t="s">
        <v>5</v>
      </c>
      <c r="M440" t="str">
        <f>VLOOKUP(BOS[[#This Row],[NOME]],'CADASTRO'!A:K,6,0)</f>
        <v>ATIVO</v>
      </c>
    </row>
    <row r="441" spans="1:13">
      <c r="A441" t="s">
        <v>516</v>
      </c>
      <c r="B441" t="s">
        <v>517</v>
      </c>
      <c r="C441" t="s">
        <v>381</v>
      </c>
      <c r="D441" t="s">
        <v>591</v>
      </c>
      <c r="E441" t="s">
        <v>411</v>
      </c>
      <c r="F441" t="str">
        <f>VLOOKUP(BOS[[#This Row],[NOME]],'CADASTRO'!A:K,5,0)</f>
        <v>OPERADOR LOGISTICO II</v>
      </c>
      <c r="G441" s="41">
        <v>45278</v>
      </c>
      <c r="H441" s="38">
        <v>365</v>
      </c>
      <c r="I4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IF(G799="01/01/1900",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BOS[[#This Row],[TREINADO EM]]+BOS[[#This Row],[VALIDADE]]</f>
        <v>45643</v>
      </c>
      <c r="K441">
        <v>1</v>
      </c>
      <c r="L441" t="s">
        <v>5</v>
      </c>
      <c r="M441" t="str">
        <f>VLOOKUP(BOS[[#This Row],[NOME]],'CADASTRO'!A:K,6,0)</f>
        <v>ATIVO</v>
      </c>
    </row>
    <row r="442" spans="1:13">
      <c r="A442" t="s">
        <v>516</v>
      </c>
      <c r="B442" t="s">
        <v>517</v>
      </c>
      <c r="C442" t="s">
        <v>76</v>
      </c>
      <c r="D442" t="s">
        <v>591</v>
      </c>
      <c r="E442" t="s">
        <v>411</v>
      </c>
      <c r="F442" t="str">
        <f>VLOOKUP(BOS[[#This Row],[NOME]],'CADASTRO'!A:K,5,0)</f>
        <v>OPERADOR LOGISTICO II</v>
      </c>
      <c r="G442" s="41">
        <v>45645</v>
      </c>
      <c r="H442" s="38">
        <v>365</v>
      </c>
      <c r="I4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IF(G800="01/01/1900",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BOS[[#This Row],[TREINADO EM]]+BOS[[#This Row],[VALIDADE]]</f>
        <v>46010</v>
      </c>
      <c r="K442">
        <v>1</v>
      </c>
      <c r="L442" t="s">
        <v>5</v>
      </c>
      <c r="M442" t="str">
        <f>VLOOKUP(BOS[[#This Row],[NOME]],'CADASTRO'!A:K,6,0)</f>
        <v>ATIVO</v>
      </c>
    </row>
    <row r="443" spans="1:13">
      <c r="A443" t="s">
        <v>516</v>
      </c>
      <c r="B443" t="s">
        <v>517</v>
      </c>
      <c r="C443" t="s">
        <v>381</v>
      </c>
      <c r="D443" t="s">
        <v>591</v>
      </c>
      <c r="E443" t="s">
        <v>411</v>
      </c>
      <c r="F443" t="str">
        <f>VLOOKUP(BOS[[#This Row],[NOME]],'CADASTRO'!A:K,5,0)</f>
        <v>OPERADOR LOGISTICO II</v>
      </c>
      <c r="G443" s="41">
        <v>46009</v>
      </c>
      <c r="H443" s="38">
        <v>365</v>
      </c>
      <c r="I4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IF(G801="01/01/1900", "SEM REGISTRO",
                        IF((G443+H443)&gt;TODAY(), "NO PRAZO", "VENCIDO"
                        )
                    )
                )
            )
        )
    ),"N.A.")</f>
        <v>NO PRAZO</v>
      </c>
      <c r="J443" s="14">
        <f>BOS[[#This Row],[TREINADO EM]]+BOS[[#This Row],[VALIDADE]]</f>
        <v>46374</v>
      </c>
      <c r="K443">
        <v>1</v>
      </c>
      <c r="L443" t="s">
        <v>3</v>
      </c>
      <c r="M443" t="str">
        <f>VLOOKUP(BOS[[#This Row],[NOME]],'CADASTRO'!A:K,6,0)</f>
        <v>ATIVO</v>
      </c>
    </row>
    <row r="444" spans="1:13">
      <c r="A444" t="s">
        <v>516</v>
      </c>
      <c r="B444" t="s">
        <v>517</v>
      </c>
      <c r="C444" t="s">
        <v>381</v>
      </c>
      <c r="D444" t="s">
        <v>591</v>
      </c>
      <c r="E444" t="s">
        <v>412</v>
      </c>
      <c r="F444" t="str">
        <f>VLOOKUP(BOS[[#This Row],[NOME]],'CADASTRO'!A:K,5,0)</f>
        <v>OPERADOR LOGISTICO I</v>
      </c>
      <c r="G444" s="41">
        <v>45630</v>
      </c>
      <c r="H444" s="38">
        <v>365</v>
      </c>
      <c r="I4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IF(G802="01/01/1900",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BOS[[#This Row],[TREINADO EM]]+BOS[[#This Row],[VALIDADE]]</f>
        <v>45995</v>
      </c>
      <c r="K444">
        <v>1</v>
      </c>
      <c r="L444" t="s">
        <v>5</v>
      </c>
      <c r="M444" t="str">
        <f>VLOOKUP(BOS[[#This Row],[NOME]],'CADASTRO'!A:K,6,0)</f>
        <v>DESLIGADO</v>
      </c>
    </row>
    <row r="445" spans="1:13">
      <c r="A445" t="s">
        <v>516</v>
      </c>
      <c r="B445" t="s">
        <v>517</v>
      </c>
      <c r="C445" t="s">
        <v>381</v>
      </c>
      <c r="D445" t="s">
        <v>591</v>
      </c>
      <c r="E445" s="10" t="s">
        <v>412</v>
      </c>
      <c r="F445" t="str">
        <f>VLOOKUP(BOS[[#This Row],[NOME]],'CADASTRO'!A:K,5,0)</f>
        <v>OPERADOR LOGISTICO I</v>
      </c>
      <c r="G445" s="41">
        <v>45852</v>
      </c>
      <c r="H445" s="38">
        <v>365</v>
      </c>
      <c r="I4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IF(G803="01/01/1900",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BOS[[#This Row],[TREINADO EM]]+BOS[[#This Row],[VALIDADE]]</f>
        <v>46217</v>
      </c>
      <c r="K445">
        <v>1</v>
      </c>
      <c r="L445" t="s">
        <v>5</v>
      </c>
      <c r="M445" t="str">
        <f>VLOOKUP(BOS[[#This Row],[NOME]],'CADASTRO'!A:K,6,0)</f>
        <v>DESLIGADO</v>
      </c>
    </row>
    <row r="446" spans="1:13">
      <c r="A446" t="s">
        <v>516</v>
      </c>
      <c r="B446" t="s">
        <v>517</v>
      </c>
      <c r="C446" t="s">
        <v>381</v>
      </c>
      <c r="D446" t="s">
        <v>591</v>
      </c>
      <c r="E446" t="s">
        <v>412</v>
      </c>
      <c r="F446" t="str">
        <f>VLOOKUP(BOS[[#This Row],[NOME]],'CADASTRO'!A:K,5,0)</f>
        <v>OPERADOR LOGISTICO I</v>
      </c>
      <c r="G446" s="41">
        <v>46008</v>
      </c>
      <c r="H446" s="38">
        <v>365</v>
      </c>
      <c r="I4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IF(G804="01/01/1900",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BOS[[#This Row],[TREINADO EM]]+BOS[[#This Row],[VALIDADE]]</f>
        <v>46373</v>
      </c>
      <c r="K446">
        <v>1</v>
      </c>
      <c r="L446" t="s">
        <v>3</v>
      </c>
      <c r="M446" t="str">
        <f>VLOOKUP(BOS[[#This Row],[NOME]],'CADASTRO'!A:K,6,0)</f>
        <v>DESLIGADO</v>
      </c>
    </row>
    <row r="447" spans="1:13">
      <c r="A447" t="s">
        <v>516</v>
      </c>
      <c r="B447" t="s">
        <v>517</v>
      </c>
      <c r="C447" t="s">
        <v>381</v>
      </c>
      <c r="D447" t="s">
        <v>591</v>
      </c>
      <c r="E447" t="s">
        <v>33</v>
      </c>
      <c r="F447" t="str">
        <f>VLOOKUP(BOS[[#This Row],[NOME]],'CADASTRO'!A:K,5,0)</f>
        <v>COORDENADOR PRODUCAO</v>
      </c>
      <c r="G447" s="41">
        <v>43496</v>
      </c>
      <c r="H447" s="38">
        <v>365</v>
      </c>
      <c r="I4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IF(G805="01/01/1900",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BOS[[#This Row],[TREINADO EM]]+BOS[[#This Row],[VALIDADE]]</f>
        <v>43861</v>
      </c>
      <c r="K447">
        <v>1</v>
      </c>
      <c r="L447" t="s">
        <v>5</v>
      </c>
      <c r="M447" t="str">
        <f>VLOOKUP(BOS[[#This Row],[NOME]],'CADASTRO'!A:K,6,0)</f>
        <v>ATIVO</v>
      </c>
    </row>
    <row r="448" spans="1:13">
      <c r="A448" t="s">
        <v>516</v>
      </c>
      <c r="B448" t="s">
        <v>517</v>
      </c>
      <c r="C448" t="s">
        <v>381</v>
      </c>
      <c r="D448" t="s">
        <v>591</v>
      </c>
      <c r="E448" t="s">
        <v>33</v>
      </c>
      <c r="F448" t="str">
        <f>VLOOKUP(BOS[[#This Row],[NOME]],'CADASTRO'!A:K,5,0)</f>
        <v>COORDENADOR PRODUCAO</v>
      </c>
      <c r="G448" s="41">
        <v>45063</v>
      </c>
      <c r="H448" s="38">
        <v>365</v>
      </c>
      <c r="I4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IF(G806="01/01/1900",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BOS[[#This Row],[TREINADO EM]]+BOS[[#This Row],[VALIDADE]]</f>
        <v>45428</v>
      </c>
      <c r="K448">
        <v>1</v>
      </c>
      <c r="L448" t="s">
        <v>5</v>
      </c>
      <c r="M448" t="str">
        <f>VLOOKUP(BOS[[#This Row],[NOME]],'CADASTRO'!A:K,6,0)</f>
        <v>ATIVO</v>
      </c>
    </row>
    <row r="449" spans="1:14">
      <c r="A449" t="s">
        <v>516</v>
      </c>
      <c r="B449" t="s">
        <v>517</v>
      </c>
      <c r="C449" t="s">
        <v>76</v>
      </c>
      <c r="D449" t="s">
        <v>591</v>
      </c>
      <c r="E449" t="s">
        <v>33</v>
      </c>
      <c r="F449" t="str">
        <f>VLOOKUP(BOS[[#This Row],[NOME]],'CADASTRO'!A:K,5,0)</f>
        <v>COORDENADOR PRODUCAO</v>
      </c>
      <c r="G449" s="41">
        <v>45278</v>
      </c>
      <c r="H449" s="38">
        <v>365</v>
      </c>
      <c r="I4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IF(G807="01/01/1900",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BOS[[#This Row],[TREINADO EM]]+BOS[[#This Row],[VALIDADE]]</f>
        <v>45643</v>
      </c>
      <c r="K449">
        <v>1</v>
      </c>
      <c r="L449" t="s">
        <v>5</v>
      </c>
      <c r="M449" t="str">
        <f>VLOOKUP(BOS[[#This Row],[NOME]],'CADASTRO'!A:K,6,0)</f>
        <v>ATIVO</v>
      </c>
    </row>
    <row r="450" spans="1:14">
      <c r="A450" t="s">
        <v>516</v>
      </c>
      <c r="B450" t="s">
        <v>517</v>
      </c>
      <c r="C450" t="s">
        <v>381</v>
      </c>
      <c r="D450" t="s">
        <v>591</v>
      </c>
      <c r="E450" t="s">
        <v>33</v>
      </c>
      <c r="F450" t="str">
        <f>VLOOKUP(BOS[[#This Row],[NOME]],'CADASTRO'!A:K,5,0)</f>
        <v>COORDENADOR PRODUCAO</v>
      </c>
      <c r="G450" s="41">
        <v>45645</v>
      </c>
      <c r="H450" s="38">
        <v>365</v>
      </c>
      <c r="I4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IF(G808="01/01/1900",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BOS[[#This Row],[TREINADO EM]]+BOS[[#This Row],[VALIDADE]]</f>
        <v>46010</v>
      </c>
      <c r="K450">
        <v>1</v>
      </c>
      <c r="L450" t="s">
        <v>5</v>
      </c>
      <c r="M450" t="str">
        <f>VLOOKUP(BOS[[#This Row],[NOME]],'CADASTRO'!A:K,6,0)</f>
        <v>ATIVO</v>
      </c>
    </row>
    <row r="451" spans="1:14">
      <c r="A451" t="s">
        <v>516</v>
      </c>
      <c r="B451" t="s">
        <v>517</v>
      </c>
      <c r="C451" t="s">
        <v>381</v>
      </c>
      <c r="D451" t="s">
        <v>591</v>
      </c>
      <c r="E451" t="s">
        <v>33</v>
      </c>
      <c r="F451" t="str">
        <f>VLOOKUP(BOS[[#This Row],[NOME]],'CADASTRO'!A:K,5,0)</f>
        <v>COORDENADOR PRODUCAO</v>
      </c>
      <c r="G451" s="41">
        <v>46213.032094907401</v>
      </c>
      <c r="H451" s="38">
        <v>183</v>
      </c>
      <c r="I4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IF(G809="01/01/1900",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BOS[[#This Row],[TREINADO EM]]+BOS[[#This Row],[VALIDADE]]</f>
        <v>46396.032094907401</v>
      </c>
      <c r="K451">
        <v>1</v>
      </c>
      <c r="L451" t="s">
        <v>3</v>
      </c>
      <c r="M451" t="str">
        <f>VLOOKUP(BOS[[#This Row],[NOME]],'CADASTRO'!A:K,6,0)</f>
        <v>ATIVO</v>
      </c>
    </row>
    <row r="452" spans="1:14">
      <c r="A452" t="s">
        <v>516</v>
      </c>
      <c r="B452" t="s">
        <v>517</v>
      </c>
      <c r="C452" t="s">
        <v>381</v>
      </c>
      <c r="D452" t="s">
        <v>591</v>
      </c>
      <c r="E452" t="s">
        <v>413</v>
      </c>
      <c r="F452" t="str">
        <f>VLOOKUP(BOS[[#This Row],[NOME]],'CADASTRO'!A:K,5,0)</f>
        <v>ANALISTA PRODUCAO JR</v>
      </c>
      <c r="G452" s="41">
        <v>44249</v>
      </c>
      <c r="H452" s="38">
        <v>365</v>
      </c>
      <c r="I4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IF(G810="01/01/1900",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BOS[[#This Row],[TREINADO EM]]+BOS[[#This Row],[VALIDADE]]</f>
        <v>44614</v>
      </c>
      <c r="K452">
        <v>1</v>
      </c>
      <c r="L452" t="s">
        <v>5</v>
      </c>
      <c r="M452" t="str">
        <f>VLOOKUP(BOS[[#This Row],[NOME]],'CADASTRO'!A:K,6,0)</f>
        <v>ATIVO</v>
      </c>
    </row>
    <row r="453" spans="1:14">
      <c r="A453" t="s">
        <v>516</v>
      </c>
      <c r="B453" t="s">
        <v>517</v>
      </c>
      <c r="C453" t="s">
        <v>381</v>
      </c>
      <c r="D453" t="s">
        <v>591</v>
      </c>
      <c r="E453" t="s">
        <v>413</v>
      </c>
      <c r="F453" t="str">
        <f>VLOOKUP(BOS[[#This Row],[NOME]],'CADASTRO'!A:K,5,0)</f>
        <v>ANALISTA PRODUCAO JR</v>
      </c>
      <c r="G453" s="41">
        <v>44929</v>
      </c>
      <c r="H453" s="38">
        <v>365</v>
      </c>
      <c r="I4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IF(G811="01/01/1900",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BOS[[#This Row],[TREINADO EM]]+BOS[[#This Row],[VALIDADE]]</f>
        <v>45294</v>
      </c>
      <c r="K453">
        <v>1</v>
      </c>
      <c r="L453" t="s">
        <v>5</v>
      </c>
      <c r="M453" t="str">
        <f>VLOOKUP(BOS[[#This Row],[NOME]],'CADASTRO'!A:K,6,0)</f>
        <v>ATIVO</v>
      </c>
    </row>
    <row r="454" spans="1:14">
      <c r="A454" t="s">
        <v>516</v>
      </c>
      <c r="B454" t="s">
        <v>517</v>
      </c>
      <c r="C454" t="s">
        <v>76</v>
      </c>
      <c r="D454" t="s">
        <v>591</v>
      </c>
      <c r="E454" t="s">
        <v>413</v>
      </c>
      <c r="F454" t="str">
        <f>VLOOKUP(BOS[[#This Row],[NOME]],'CADASTRO'!A:K,5,0)</f>
        <v>ANALISTA PRODUCAO JR</v>
      </c>
      <c r="G454" s="41">
        <v>45278</v>
      </c>
      <c r="H454" s="38">
        <v>365</v>
      </c>
      <c r="I4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IF(G812="01/01/1900",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BOS[[#This Row],[TREINADO EM]]+BOS[[#This Row],[VALIDADE]]</f>
        <v>45643</v>
      </c>
      <c r="K454">
        <v>1</v>
      </c>
      <c r="L454" t="s">
        <v>5</v>
      </c>
      <c r="M454" t="str">
        <f>VLOOKUP(BOS[[#This Row],[NOME]],'CADASTRO'!A:K,6,0)</f>
        <v>ATIVO</v>
      </c>
    </row>
    <row r="455" spans="1:14">
      <c r="A455" t="s">
        <v>516</v>
      </c>
      <c r="B455" t="s">
        <v>517</v>
      </c>
      <c r="C455" t="s">
        <v>381</v>
      </c>
      <c r="D455" t="s">
        <v>591</v>
      </c>
      <c r="E455" t="s">
        <v>413</v>
      </c>
      <c r="F455" t="str">
        <f>VLOOKUP(BOS[[#This Row],[NOME]],'CADASTRO'!A:K,5,0)</f>
        <v>ANALISTA PRODUCAO JR</v>
      </c>
      <c r="G455" s="41">
        <v>45645</v>
      </c>
      <c r="H455" s="38">
        <v>365</v>
      </c>
      <c r="I4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IF(G813="01/01/1900",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BOS[[#This Row],[TREINADO EM]]+BOS[[#This Row],[VALIDADE]]</f>
        <v>46010</v>
      </c>
      <c r="K455">
        <v>1</v>
      </c>
      <c r="L455" t="s">
        <v>5</v>
      </c>
      <c r="M455" t="str">
        <f>VLOOKUP(BOS[[#This Row],[NOME]],'CADASTRO'!A:K,6,0)</f>
        <v>ATIVO</v>
      </c>
    </row>
    <row r="456" spans="1:14">
      <c r="A456" t="s">
        <v>516</v>
      </c>
      <c r="B456" t="s">
        <v>517</v>
      </c>
      <c r="C456" t="s">
        <v>381</v>
      </c>
      <c r="D456" t="s">
        <v>591</v>
      </c>
      <c r="E456" s="34" t="s">
        <v>413</v>
      </c>
      <c r="F456" t="str">
        <f>VLOOKUP(BOS[[#This Row],[NOME]],'CADASTRO'!A:K,5,0)</f>
        <v>ANALISTA PRODUCAO JR</v>
      </c>
      <c r="G456" s="41">
        <v>46006</v>
      </c>
      <c r="H456" s="38">
        <v>365</v>
      </c>
      <c r="I4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IF(G814="01/01/1900", "SEM REGISTRO",
                        IF((G456+H456)&gt;TODAY(), "NO PRAZO", "VENCIDO"
                        )
                    )
                )
            )
        )
    ),"N.A.")</f>
        <v>NO PRAZO</v>
      </c>
      <c r="J456" s="14">
        <f>BOS[[#This Row],[TREINADO EM]]+BOS[[#This Row],[VALIDADE]]</f>
        <v>46371</v>
      </c>
      <c r="K456">
        <v>0.25</v>
      </c>
      <c r="L456" t="s">
        <v>3</v>
      </c>
      <c r="M456" t="str">
        <f>VLOOKUP(BOS[[#This Row],[NOME]],'CADASTRO'!A:K,6,0)</f>
        <v>ATIVO</v>
      </c>
      <c r="N456" s="63" t="s">
        <v>599</v>
      </c>
    </row>
    <row r="457" spans="1:14">
      <c r="A457" t="s">
        <v>516</v>
      </c>
      <c r="B457" t="s">
        <v>517</v>
      </c>
      <c r="C457" t="s">
        <v>381</v>
      </c>
      <c r="D457" t="s">
        <v>591</v>
      </c>
      <c r="E457" s="17" t="s">
        <v>480</v>
      </c>
      <c r="F457" t="str">
        <f>VLOOKUP(BOS[[#This Row],[NOME]],'CADASTRO'!A:K,5,0)</f>
        <v>ANALISTA PROJETOS PL</v>
      </c>
      <c r="G457" s="41">
        <v>44972</v>
      </c>
      <c r="H457" s="38">
        <v>365</v>
      </c>
      <c r="I4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IF(G815="01/01/1900",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BOS[[#This Row],[TREINADO EM]]+BOS[[#This Row],[VALIDADE]]</f>
        <v>45337</v>
      </c>
      <c r="K457">
        <v>1</v>
      </c>
      <c r="L457" t="s">
        <v>5</v>
      </c>
      <c r="M457" t="str">
        <f>VLOOKUP(BOS[[#This Row],[NOME]],'CADASTRO'!A:K,6,0)</f>
        <v>TRANSFERIDO</v>
      </c>
    </row>
    <row r="458" spans="1:14">
      <c r="A458" t="s">
        <v>516</v>
      </c>
      <c r="B458" t="s">
        <v>517</v>
      </c>
      <c r="C458" t="s">
        <v>381</v>
      </c>
      <c r="D458" t="s">
        <v>591</v>
      </c>
      <c r="E458" s="17" t="s">
        <v>480</v>
      </c>
      <c r="F458" t="str">
        <f>VLOOKUP(BOS[[#This Row],[NOME]],'CADASTRO'!A:K,5,0)</f>
        <v>ANALISTA PROJETOS PL</v>
      </c>
      <c r="G458" s="41">
        <v>45469</v>
      </c>
      <c r="H458" s="38">
        <v>365</v>
      </c>
      <c r="I4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IF(G816="01/01/1900",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BOS[[#This Row],[TREINADO EM]]+BOS[[#This Row],[VALIDADE]]</f>
        <v>45834</v>
      </c>
      <c r="K458">
        <v>1</v>
      </c>
      <c r="L458" t="s">
        <v>3</v>
      </c>
      <c r="M458" t="str">
        <f>VLOOKUP(BOS[[#This Row],[NOME]],'CADASTRO'!A:K,6,0)</f>
        <v>TRANSFERIDO</v>
      </c>
    </row>
    <row r="459" spans="1:14">
      <c r="A459" t="s">
        <v>516</v>
      </c>
      <c r="B459" t="s">
        <v>517</v>
      </c>
      <c r="C459" t="s">
        <v>381</v>
      </c>
      <c r="D459" t="s">
        <v>591</v>
      </c>
      <c r="E459" s="17" t="s">
        <v>132</v>
      </c>
      <c r="F459" t="str">
        <f>VLOOKUP(BOS[[#This Row],[NOME]],'CADASTRO'!A:K,5,0)</f>
        <v>ANALISTA CONTROLE QUALIDADE JR</v>
      </c>
      <c r="G459" s="41">
        <v>45546</v>
      </c>
      <c r="H459" s="38">
        <v>365</v>
      </c>
      <c r="I4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IF(G817="01/01/1900",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BOS[[#This Row],[TREINADO EM]]+BOS[[#This Row],[VALIDADE]]</f>
        <v>45911</v>
      </c>
      <c r="K459">
        <v>1</v>
      </c>
      <c r="L459" t="s">
        <v>5</v>
      </c>
      <c r="M459" t="str">
        <f>VLOOKUP(BOS[[#This Row],[NOME]],'CADASTRO'!A:K,6,0)</f>
        <v>DESLIGADO</v>
      </c>
    </row>
    <row r="460" spans="1:14">
      <c r="A460" t="s">
        <v>516</v>
      </c>
      <c r="B460" t="s">
        <v>517</v>
      </c>
      <c r="C460" t="s">
        <v>381</v>
      </c>
      <c r="D460" t="s">
        <v>591</v>
      </c>
      <c r="E460" s="17" t="s">
        <v>132</v>
      </c>
      <c r="F460" t="str">
        <f>VLOOKUP(BOS[[#This Row],[NOME]],'CADASTRO'!A:K,5,0)</f>
        <v>ANALISTA CONTROLE QUALIDADE JR</v>
      </c>
      <c r="G460" s="41">
        <v>45945</v>
      </c>
      <c r="H460" s="38">
        <v>365</v>
      </c>
      <c r="I4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IF(G818="01/01/1900",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BOS[[#This Row],[TREINADO EM]]+BOS[[#This Row],[VALIDADE]]</f>
        <v>46310</v>
      </c>
      <c r="K460">
        <v>1</v>
      </c>
      <c r="L460" t="s">
        <v>3</v>
      </c>
      <c r="M460" t="str">
        <f>VLOOKUP(BOS[[#This Row],[NOME]],'CADASTRO'!A:K,6,0)</f>
        <v>DESLIGADO</v>
      </c>
    </row>
    <row r="461" spans="1:14">
      <c r="A461" t="s">
        <v>516</v>
      </c>
      <c r="B461" t="s">
        <v>517</v>
      </c>
      <c r="C461" t="s">
        <v>381</v>
      </c>
      <c r="D461" t="s">
        <v>591</v>
      </c>
      <c r="E461" s="17" t="s">
        <v>415</v>
      </c>
      <c r="F461" t="str">
        <f>VLOOKUP(BOS[[#This Row],[NOME]],'CADASTRO'!A:K,5,0)</f>
        <v>ESTAGIARIO</v>
      </c>
      <c r="G461" s="41">
        <v>46091</v>
      </c>
      <c r="H461" s="38">
        <v>365</v>
      </c>
      <c r="I4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IF(G819="01/01/1900", "SEM REGISTRO",
                        IF((G461+H461)&gt;TODAY(), "NO PRAZO", "VENCIDO"
                        )
                    )
                )
            )
        )
    ),"N.A.")</f>
        <v>NO PRAZO</v>
      </c>
      <c r="J461" s="14">
        <f>BOS[[#This Row],[TREINADO EM]]+BOS[[#This Row],[VALIDADE]]</f>
        <v>46456</v>
      </c>
      <c r="K461">
        <v>1</v>
      </c>
      <c r="L461" t="s">
        <v>3</v>
      </c>
      <c r="M461" t="str">
        <f>VLOOKUP(BOS[[#This Row],[NOME]],'CADASTRO'!A:K,6,0)</f>
        <v>ATIVO</v>
      </c>
      <c r="N461" s="63" t="s">
        <v>598</v>
      </c>
    </row>
    <row r="462" spans="1:14">
      <c r="A462" t="s">
        <v>516</v>
      </c>
      <c r="B462" t="s">
        <v>517</v>
      </c>
      <c r="C462" t="s">
        <v>381</v>
      </c>
      <c r="D462" t="s">
        <v>591</v>
      </c>
      <c r="E462" s="31" t="s">
        <v>416</v>
      </c>
      <c r="F462" t="str">
        <f>VLOOKUP(BOS[[#This Row],[NOME]],'CADASTRO'!A:K,5,0)</f>
        <v>ENCARREGADO EXPEDICAO</v>
      </c>
      <c r="G462" s="41">
        <v>44651</v>
      </c>
      <c r="H462" s="38">
        <v>365</v>
      </c>
      <c r="I4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IF(G820="01/01/1900",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BOS[[#This Row],[TREINADO EM]]+BOS[[#This Row],[VALIDADE]]</f>
        <v>45016</v>
      </c>
      <c r="K462">
        <v>1</v>
      </c>
      <c r="L462" t="s">
        <v>5</v>
      </c>
      <c r="M462" t="str">
        <f>VLOOKUP(BOS[[#This Row],[NOME]],'CADASTRO'!A:K,6,0)</f>
        <v>ATIVO</v>
      </c>
    </row>
    <row r="463" spans="1:14">
      <c r="A463" t="s">
        <v>516</v>
      </c>
      <c r="B463" t="s">
        <v>517</v>
      </c>
      <c r="C463" t="s">
        <v>381</v>
      </c>
      <c r="D463" t="s">
        <v>591</v>
      </c>
      <c r="E463" s="31" t="s">
        <v>416</v>
      </c>
      <c r="F463" t="str">
        <f>VLOOKUP(BOS[[#This Row],[NOME]],'CADASTRO'!A:K,5,0)</f>
        <v>ENCARREGADO EXPEDICAO</v>
      </c>
      <c r="G463" s="41">
        <v>44929</v>
      </c>
      <c r="H463" s="38">
        <v>365</v>
      </c>
      <c r="I4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BOS[[#This Row],[TREINADO EM]]+BOS[[#This Row],[VALIDADE]]</f>
        <v>45294</v>
      </c>
      <c r="K463">
        <v>1</v>
      </c>
      <c r="L463" t="s">
        <v>5</v>
      </c>
      <c r="M463" t="str">
        <f>VLOOKUP(BOS[[#This Row],[NOME]],'CADASTRO'!A:K,6,0)</f>
        <v>ATIVO</v>
      </c>
    </row>
    <row r="464" spans="1:14">
      <c r="A464" t="s">
        <v>516</v>
      </c>
      <c r="B464" t="s">
        <v>517</v>
      </c>
      <c r="C464" t="s">
        <v>76</v>
      </c>
      <c r="D464" t="s">
        <v>591</v>
      </c>
      <c r="E464" t="s">
        <v>416</v>
      </c>
      <c r="F464" t="str">
        <f>VLOOKUP(BOS[[#This Row],[NOME]],'CADASTRO'!A:K,5,0)</f>
        <v>ENCARREGADO EXPEDICAO</v>
      </c>
      <c r="G464" s="41">
        <v>45278</v>
      </c>
      <c r="H464" s="38">
        <v>365</v>
      </c>
      <c r="I4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BOS[[#This Row],[TREINADO EM]]+BOS[[#This Row],[VALIDADE]]</f>
        <v>45643</v>
      </c>
      <c r="K464">
        <v>1</v>
      </c>
      <c r="L464" t="s">
        <v>5</v>
      </c>
      <c r="M464" t="str">
        <f>VLOOKUP(BOS[[#This Row],[NOME]],'CADASTRO'!A:K,6,0)</f>
        <v>ATIVO</v>
      </c>
    </row>
    <row r="465" spans="1:14">
      <c r="A465" t="s">
        <v>516</v>
      </c>
      <c r="B465" t="s">
        <v>517</v>
      </c>
      <c r="C465" t="s">
        <v>381</v>
      </c>
      <c r="D465" t="s">
        <v>591</v>
      </c>
      <c r="E465" t="s">
        <v>416</v>
      </c>
      <c r="F465" t="str">
        <f>VLOOKUP(BOS[[#This Row],[NOME]],'CADASTRO'!A:K,5,0)</f>
        <v>ENCARREGADO EXPEDICAO</v>
      </c>
      <c r="G465" s="41">
        <v>45882</v>
      </c>
      <c r="H465" s="38">
        <v>365</v>
      </c>
      <c r="I4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IF(G823="01/01/1900",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BOS[[#This Row],[TREINADO EM]]+BOS[[#This Row],[VALIDADE]]</f>
        <v>46247</v>
      </c>
      <c r="K465">
        <v>1</v>
      </c>
      <c r="L465" t="s">
        <v>5</v>
      </c>
      <c r="M465" t="str">
        <f>VLOOKUP(BOS[[#This Row],[NOME]],'CADASTRO'!A:K,6,0)</f>
        <v>ATIVO</v>
      </c>
    </row>
    <row r="466" spans="1:14">
      <c r="A466" t="s">
        <v>516</v>
      </c>
      <c r="B466" t="s">
        <v>517</v>
      </c>
      <c r="C466" t="s">
        <v>381</v>
      </c>
      <c r="D466" t="s">
        <v>591</v>
      </c>
      <c r="E466" t="s">
        <v>416</v>
      </c>
      <c r="F466" t="str">
        <f>VLOOKUP(BOS[[#This Row],[NOME]],'CADASTRO'!A:K,5,0)</f>
        <v>ENCARREGADO EXPEDICAO</v>
      </c>
      <c r="G466" s="41">
        <v>46290</v>
      </c>
      <c r="H466" s="38">
        <v>365</v>
      </c>
      <c r="I4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IF(G824="01/01/1900",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BOS[[#This Row],[TREINADO EM]]+BOS[[#This Row],[VALIDADE]]</f>
        <v>46655</v>
      </c>
      <c r="K466">
        <v>1</v>
      </c>
      <c r="L466" t="s">
        <v>3</v>
      </c>
      <c r="M466" t="str">
        <f>VLOOKUP(BOS[[#This Row],[NOME]],'CADASTRO'!A:K,6,0)</f>
        <v>ATIVO</v>
      </c>
      <c r="N466" s="63" t="s">
        <v>593</v>
      </c>
    </row>
    <row r="467" spans="1:14">
      <c r="A467" t="s">
        <v>516</v>
      </c>
      <c r="B467" t="s">
        <v>517</v>
      </c>
      <c r="C467" t="s">
        <v>381</v>
      </c>
      <c r="D467" t="s">
        <v>591</v>
      </c>
      <c r="E467" t="s">
        <v>418</v>
      </c>
      <c r="F467" t="str">
        <f>VLOOKUP(BOS[[#This Row],[NOME]],'CADASTRO'!A:K,5,0)</f>
        <v>AUXILIAR INDUSTRIAL</v>
      </c>
      <c r="G467" s="41">
        <v>45923</v>
      </c>
      <c r="H467" s="38">
        <v>365</v>
      </c>
      <c r="I4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IF(G825="01/01/1900",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BOS[[#This Row],[TREINADO EM]]+BOS[[#This Row],[VALIDADE]]</f>
        <v>46288</v>
      </c>
      <c r="K467">
        <v>1</v>
      </c>
      <c r="L467" t="s">
        <v>5</v>
      </c>
      <c r="M467" t="str">
        <f>VLOOKUP(BOS[[#This Row],[NOME]],'CADASTRO'!A:K,6,0)</f>
        <v>ATIVO</v>
      </c>
    </row>
    <row r="468" spans="1:14">
      <c r="A468" t="s">
        <v>516</v>
      </c>
      <c r="B468" t="s">
        <v>517</v>
      </c>
      <c r="C468" t="s">
        <v>381</v>
      </c>
      <c r="D468" t="s">
        <v>591</v>
      </c>
      <c r="E468" t="s">
        <v>418</v>
      </c>
      <c r="F468" t="str">
        <f>VLOOKUP(BOS[[#This Row],[NOME]],'CADASTRO'!A:K,5,0)</f>
        <v>AUXILIAR INDUSTRIAL</v>
      </c>
      <c r="G468" s="41">
        <v>46009</v>
      </c>
      <c r="H468" s="38">
        <v>365</v>
      </c>
      <c r="I4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IF(G826="01/01/1900", "SEM REGISTRO",
                        IF((G468+H468)&gt;TODAY(), "NO PRAZO", "VENCIDO"
                        )
                    )
                )
            )
        )
    ),"N.A.")</f>
        <v>NO PRAZO</v>
      </c>
      <c r="J468" s="14">
        <f>BOS[[#This Row],[TREINADO EM]]+BOS[[#This Row],[VALIDADE]]</f>
        <v>46374</v>
      </c>
      <c r="K468">
        <v>1</v>
      </c>
      <c r="L468" t="s">
        <v>3</v>
      </c>
      <c r="M468" t="str">
        <f>VLOOKUP(BOS[[#This Row],[NOME]],'CADASTRO'!A:K,6,0)</f>
        <v>ATIVO</v>
      </c>
    </row>
    <row r="469" spans="1:14">
      <c r="A469" t="s">
        <v>516</v>
      </c>
      <c r="B469" t="s">
        <v>517</v>
      </c>
      <c r="C469" t="s">
        <v>381</v>
      </c>
      <c r="D469" t="s">
        <v>591</v>
      </c>
      <c r="E469" s="10" t="s">
        <v>131</v>
      </c>
      <c r="F469" t="str">
        <f>VLOOKUP(BOS[[#This Row],[NOME]],'CADASTRO'!A:K,5,0)</f>
        <v>AUXILIAR INDUSTRIAL</v>
      </c>
      <c r="G469" s="41">
        <v>45845</v>
      </c>
      <c r="H469" s="38">
        <v>365</v>
      </c>
      <c r="I4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IF(G827="01/01/1900",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BOS[[#This Row],[TREINADO EM]]+BOS[[#This Row],[VALIDADE]]</f>
        <v>46210</v>
      </c>
      <c r="K469">
        <v>1</v>
      </c>
      <c r="L469" t="s">
        <v>3</v>
      </c>
      <c r="M469" t="str">
        <f>VLOOKUP(BOS[[#This Row],[NOME]],'CADASTRO'!A:K,6,0)</f>
        <v>DESLIGADO</v>
      </c>
    </row>
    <row r="470" spans="1:14">
      <c r="A470" t="s">
        <v>516</v>
      </c>
      <c r="B470" t="s">
        <v>517</v>
      </c>
      <c r="C470" t="s">
        <v>381</v>
      </c>
      <c r="D470" t="s">
        <v>591</v>
      </c>
      <c r="E470" t="s">
        <v>128</v>
      </c>
      <c r="F470" t="str">
        <f>VLOOKUP(BOS[[#This Row],[NOME]],'CADASTRO'!A:K,5,0)</f>
        <v>ASSISTENTE ADMINISTRATIVO</v>
      </c>
      <c r="G470" s="41">
        <v>44250</v>
      </c>
      <c r="H470" s="38">
        <v>365</v>
      </c>
      <c r="I4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IF(G828="01/01/1900",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BOS[[#This Row],[TREINADO EM]]+BOS[[#This Row],[VALIDADE]]</f>
        <v>44615</v>
      </c>
      <c r="K470">
        <v>1</v>
      </c>
      <c r="L470" t="s">
        <v>3</v>
      </c>
      <c r="M470" t="str">
        <f>VLOOKUP(BOS[[#This Row],[NOME]],'CADASTRO'!A:K,6,0)</f>
        <v>DESLIGADO</v>
      </c>
    </row>
    <row r="471" spans="1:14">
      <c r="A471" t="s">
        <v>516</v>
      </c>
      <c r="B471" t="s">
        <v>517</v>
      </c>
      <c r="C471" t="s">
        <v>381</v>
      </c>
      <c r="D471" t="s">
        <v>591</v>
      </c>
      <c r="E471" t="s">
        <v>419</v>
      </c>
      <c r="F471" t="str">
        <f>VLOOKUP(BOS[[#This Row],[NOME]],'CADASTRO'!A:K,5,0)</f>
        <v>OPERADOR INDUSTRIAL II</v>
      </c>
      <c r="G471" s="41">
        <v>44250</v>
      </c>
      <c r="H471" s="38">
        <v>365</v>
      </c>
      <c r="I4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IF(G829="01/01/1900",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BOS[[#This Row],[TREINADO EM]]+BOS[[#This Row],[VALIDADE]]</f>
        <v>44615</v>
      </c>
      <c r="K471">
        <v>1</v>
      </c>
      <c r="L471" t="s">
        <v>5</v>
      </c>
      <c r="M471" t="str">
        <f>VLOOKUP(BOS[[#This Row],[NOME]],'CADASTRO'!A:K,6,0)</f>
        <v>ATIVO</v>
      </c>
    </row>
    <row r="472" spans="1:14">
      <c r="A472" t="s">
        <v>516</v>
      </c>
      <c r="B472" t="s">
        <v>517</v>
      </c>
      <c r="C472" t="s">
        <v>381</v>
      </c>
      <c r="D472" t="s">
        <v>591</v>
      </c>
      <c r="E472" t="s">
        <v>419</v>
      </c>
      <c r="F472" t="str">
        <f>VLOOKUP(BOS[[#This Row],[NOME]],'CADASTRO'!A:K,5,0)</f>
        <v>OPERADOR INDUSTRIAL II</v>
      </c>
      <c r="G472" s="41">
        <v>44651</v>
      </c>
      <c r="H472" s="38">
        <v>365</v>
      </c>
      <c r="I4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IF(G830="01/01/1900",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BOS[[#This Row],[TREINADO EM]]+BOS[[#This Row],[VALIDADE]]</f>
        <v>45016</v>
      </c>
      <c r="K472">
        <v>1</v>
      </c>
      <c r="L472" t="s">
        <v>5</v>
      </c>
      <c r="M472" t="str">
        <f>VLOOKUP(BOS[[#This Row],[NOME]],'CADASTRO'!A:K,6,0)</f>
        <v>ATIVO</v>
      </c>
    </row>
    <row r="473" spans="1:14">
      <c r="A473" t="s">
        <v>516</v>
      </c>
      <c r="B473" t="s">
        <v>517</v>
      </c>
      <c r="C473" t="s">
        <v>381</v>
      </c>
      <c r="D473" t="s">
        <v>591</v>
      </c>
      <c r="E473" t="s">
        <v>419</v>
      </c>
      <c r="F473" t="str">
        <f>VLOOKUP(BOS[[#This Row],[NOME]],'CADASTRO'!A:K,5,0)</f>
        <v>OPERADOR INDUSTRIAL II</v>
      </c>
      <c r="G473" s="41">
        <v>44929</v>
      </c>
      <c r="H473" s="38">
        <v>365</v>
      </c>
      <c r="I4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IF(G831="01/01/1900",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BOS[[#This Row],[TREINADO EM]]+BOS[[#This Row],[VALIDADE]]</f>
        <v>45294</v>
      </c>
      <c r="K473">
        <v>1</v>
      </c>
      <c r="L473" t="s">
        <v>5</v>
      </c>
      <c r="M473" t="str">
        <f>VLOOKUP(BOS[[#This Row],[NOME]],'CADASTRO'!A:K,6,0)</f>
        <v>ATIVO</v>
      </c>
    </row>
    <row r="474" spans="1:14">
      <c r="A474" t="s">
        <v>516</v>
      </c>
      <c r="B474" t="s">
        <v>517</v>
      </c>
      <c r="C474" t="s">
        <v>381</v>
      </c>
      <c r="D474" t="s">
        <v>591</v>
      </c>
      <c r="E474" t="s">
        <v>419</v>
      </c>
      <c r="F474" t="str">
        <f>VLOOKUP(BOS[[#This Row],[NOME]],'CADASTRO'!A:K,5,0)</f>
        <v>OPERADOR INDUSTRIAL II</v>
      </c>
      <c r="G474" s="41">
        <v>46009</v>
      </c>
      <c r="H474" s="38">
        <v>365</v>
      </c>
      <c r="I4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IF(G832="01/01/1900", "SEM REGISTRO",
                        IF((G474+H474)&gt;TODAY(), "NO PRAZO", "VENCIDO"
                        )
                    )
                )
            )
        )
    ),"N.A.")</f>
        <v>NO PRAZO</v>
      </c>
      <c r="J474" s="14">
        <f>BOS[[#This Row],[TREINADO EM]]+BOS[[#This Row],[VALIDADE]]</f>
        <v>46374</v>
      </c>
      <c r="K474">
        <v>1</v>
      </c>
      <c r="L474" t="s">
        <v>3</v>
      </c>
      <c r="M474" t="str">
        <f>VLOOKUP(BOS[[#This Row],[NOME]],'CADASTRO'!A:K,6,0)</f>
        <v>ATIVO</v>
      </c>
    </row>
    <row r="475" spans="1:14">
      <c r="A475" t="s">
        <v>516</v>
      </c>
      <c r="B475" t="s">
        <v>517</v>
      </c>
      <c r="C475" t="s">
        <v>381</v>
      </c>
      <c r="D475" t="s">
        <v>591</v>
      </c>
      <c r="E475" t="s">
        <v>420</v>
      </c>
      <c r="F475" t="str">
        <f>VLOOKUP(BOS[[#This Row],[NOME]],'CADASTRO'!A:K,5,0)</f>
        <v>Almoxarife de Manutencao</v>
      </c>
      <c r="G475" s="41">
        <v>45950</v>
      </c>
      <c r="H475" s="38">
        <v>365</v>
      </c>
      <c r="I4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IF(G833="01/01/1900", "SEM REGISTRO",
                        IF((G475+H475)&gt;TODAY(), "NO PRAZO", "VENCIDO"
                        )
                    )
                )
            )
        )
    ),"N.A.")</f>
        <v>VENCIDO</v>
      </c>
      <c r="J475" s="14">
        <f>BOS[[#This Row],[TREINADO EM]]+BOS[[#This Row],[VALIDADE]]</f>
        <v>46315</v>
      </c>
      <c r="K475">
        <v>1</v>
      </c>
      <c r="L475" t="s">
        <v>3</v>
      </c>
      <c r="M475" t="str">
        <f>VLOOKUP(BOS[[#This Row],[NOME]],'CADASTRO'!A:K,6,0)</f>
        <v>ATIVO</v>
      </c>
      <c r="N475" s="63" t="s">
        <v>596</v>
      </c>
    </row>
    <row r="476" spans="1:14">
      <c r="A476" t="s">
        <v>516</v>
      </c>
      <c r="B476" t="s">
        <v>517</v>
      </c>
      <c r="C476" t="s">
        <v>381</v>
      </c>
      <c r="D476" t="s">
        <v>591</v>
      </c>
      <c r="E476" t="s">
        <v>126</v>
      </c>
      <c r="F476" t="str">
        <f>VLOOKUP(BOS[[#This Row],[NOME]],'CADASTRO'!A:K,5,0)</f>
        <v>ESTAGIARIO</v>
      </c>
      <c r="G476" s="41">
        <v>45824</v>
      </c>
      <c r="H476" s="38">
        <v>365</v>
      </c>
      <c r="I4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IF(G834="01/01/1900",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BOS[[#This Row],[TREINADO EM]]+BOS[[#This Row],[VALIDADE]]</f>
        <v>46189</v>
      </c>
      <c r="K476">
        <v>1</v>
      </c>
      <c r="L476" t="s">
        <v>3</v>
      </c>
      <c r="M476" t="str">
        <f>VLOOKUP(BOS[[#This Row],[NOME]],'CADASTRO'!A:K,6,0)</f>
        <v>DESLIGADO</v>
      </c>
    </row>
    <row r="477" spans="1:14">
      <c r="A477" t="s">
        <v>516</v>
      </c>
      <c r="B477" t="s">
        <v>517</v>
      </c>
      <c r="C477" t="s">
        <v>381</v>
      </c>
      <c r="D477" t="s">
        <v>591</v>
      </c>
      <c r="E477" t="s">
        <v>423</v>
      </c>
      <c r="F477" t="str">
        <f>VLOOKUP(BOS[[#This Row],[NOME]],'CADASTRO'!A:K,5,0)</f>
        <v>AUXILIAR INDUSTRIAL</v>
      </c>
      <c r="G477" s="41">
        <v>45999</v>
      </c>
      <c r="H477" s="38">
        <v>365</v>
      </c>
      <c r="I4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IF(G835="01/01/1900",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BOS[[#This Row],[TREINADO EM]]+BOS[[#This Row],[VALIDADE]]</f>
        <v>46364</v>
      </c>
      <c r="K477">
        <v>1</v>
      </c>
      <c r="L477" t="s">
        <v>5</v>
      </c>
      <c r="M477" t="str">
        <f>VLOOKUP(BOS[[#This Row],[NOME]],'CADASTRO'!A:K,6,0)</f>
        <v>ATIVO</v>
      </c>
    </row>
    <row r="478" spans="1:14">
      <c r="A478" t="s">
        <v>516</v>
      </c>
      <c r="B478" t="s">
        <v>517</v>
      </c>
      <c r="C478" t="s">
        <v>381</v>
      </c>
      <c r="D478" t="s">
        <v>591</v>
      </c>
      <c r="E478" t="s">
        <v>423</v>
      </c>
      <c r="F478" t="str">
        <f>VLOOKUP(BOS[[#This Row],[NOME]],'CADASTRO'!A:K,5,0)</f>
        <v>AUXILIAR INDUSTRIAL</v>
      </c>
      <c r="G478" s="41">
        <v>46009</v>
      </c>
      <c r="H478" s="38">
        <v>365</v>
      </c>
      <c r="I4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IF(G836="01/01/1900", "SEM REGISTRO",
                        IF((G478+H478)&gt;TODAY(), "NO PRAZO", "VENCIDO"
                        )
                    )
                )
            )
        )
    ),"N.A.")</f>
        <v>NO PRAZO</v>
      </c>
      <c r="J478" s="14">
        <f>BOS[[#This Row],[TREINADO EM]]+BOS[[#This Row],[VALIDADE]]</f>
        <v>46374</v>
      </c>
      <c r="K478">
        <v>1</v>
      </c>
      <c r="L478" t="s">
        <v>3</v>
      </c>
      <c r="M478" t="str">
        <f>VLOOKUP(BOS[[#This Row],[NOME]],'CADASTRO'!A:K,6,0)</f>
        <v>ATIVO</v>
      </c>
    </row>
    <row r="479" spans="1:14">
      <c r="A479" t="s">
        <v>516</v>
      </c>
      <c r="B479" t="s">
        <v>517</v>
      </c>
      <c r="C479" t="s">
        <v>381</v>
      </c>
      <c r="D479" t="s">
        <v>591</v>
      </c>
      <c r="E479" t="s">
        <v>124</v>
      </c>
      <c r="F479" t="str">
        <f>VLOOKUP(BOS[[#This Row],[NOME]],'CADASTRO'!A:K,5,0)</f>
        <v>ANALISTA CONTROLE QUALIDADE JR</v>
      </c>
      <c r="G479" s="41">
        <v>45406</v>
      </c>
      <c r="H479" s="38">
        <v>365</v>
      </c>
      <c r="I4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IF(G837="01/01/1900",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BOS[[#This Row],[TREINADO EM]]+BOS[[#This Row],[VALIDADE]]</f>
        <v>45771</v>
      </c>
      <c r="K479">
        <v>1</v>
      </c>
      <c r="L479" t="s">
        <v>5</v>
      </c>
      <c r="M479" t="str">
        <f>VLOOKUP(BOS[[#This Row],[NOME]],'CADASTRO'!A:K,6,0)</f>
        <v>DESLIGADO</v>
      </c>
    </row>
    <row r="480" spans="1:14">
      <c r="A480" t="s">
        <v>516</v>
      </c>
      <c r="B480" t="s">
        <v>517</v>
      </c>
      <c r="C480" t="s">
        <v>381</v>
      </c>
      <c r="D480" t="s">
        <v>591</v>
      </c>
      <c r="E480" t="s">
        <v>124</v>
      </c>
      <c r="F480" t="str">
        <f>VLOOKUP(BOS[[#This Row],[NOME]],'CADASTRO'!A:K,5,0)</f>
        <v>ANALISTA CONTROLE QUALIDADE JR</v>
      </c>
      <c r="G480" s="41">
        <v>45645</v>
      </c>
      <c r="H480" s="38">
        <v>365</v>
      </c>
      <c r="I4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IF(G838="01/01/1900",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BOS[[#This Row],[TREINADO EM]]+BOS[[#This Row],[VALIDADE]]</f>
        <v>46010</v>
      </c>
      <c r="K480">
        <v>1</v>
      </c>
      <c r="L480" t="s">
        <v>3</v>
      </c>
      <c r="M480" t="str">
        <f>VLOOKUP(BOS[[#This Row],[NOME]],'CADASTRO'!A:K,6,0)</f>
        <v>DESLIGADO</v>
      </c>
    </row>
    <row r="481" spans="1:14">
      <c r="A481" t="s">
        <v>516</v>
      </c>
      <c r="B481" t="s">
        <v>517</v>
      </c>
      <c r="C481" t="s">
        <v>381</v>
      </c>
      <c r="D481" t="s">
        <v>591</v>
      </c>
      <c r="E481" t="s">
        <v>119</v>
      </c>
      <c r="F481" t="str">
        <f>VLOOKUP(BOS[[#This Row],[NOME]],'CADASTRO'!A:K,5,0)</f>
        <v>TECNICO SEGURANCA TRABALHO</v>
      </c>
      <c r="G481" s="41">
        <v>44040</v>
      </c>
      <c r="H481" s="38">
        <v>365</v>
      </c>
      <c r="I4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IF(G839="01/01/1900",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BOS[[#This Row],[TREINADO EM]]+BOS[[#This Row],[VALIDADE]]</f>
        <v>44405</v>
      </c>
      <c r="K481">
        <v>1</v>
      </c>
      <c r="L481" t="s">
        <v>1</v>
      </c>
      <c r="M481" t="str">
        <f>VLOOKUP(BOS[[#This Row],[NOME]],'CADASTRO'!A:K,6,0)</f>
        <v>DESLIGADO</v>
      </c>
    </row>
    <row r="482" spans="1:14">
      <c r="A482" t="s">
        <v>516</v>
      </c>
      <c r="B482" t="s">
        <v>517</v>
      </c>
      <c r="C482" t="s">
        <v>266</v>
      </c>
      <c r="D482" t="s">
        <v>591</v>
      </c>
      <c r="E482" t="s">
        <v>424</v>
      </c>
      <c r="F482" t="str">
        <f>VLOOKUP(BOS[[#This Row],[NOME]],'CADASTRO'!A:K,5,0)</f>
        <v>OPERADOR INDUSTRIAL III</v>
      </c>
      <c r="G482" s="41">
        <v>45301</v>
      </c>
      <c r="H482" s="38">
        <v>365</v>
      </c>
      <c r="I4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IF(G840="01/01/1900",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BOS[[#This Row],[TREINADO EM]]+BOS[[#This Row],[VALIDADE]]</f>
        <v>45666</v>
      </c>
      <c r="K482">
        <v>1</v>
      </c>
      <c r="L482" t="s">
        <v>5</v>
      </c>
      <c r="M482" t="str">
        <f>VLOOKUP(BOS[[#This Row],[NOME]],'CADASTRO'!A:K,6,0)</f>
        <v>ATIVO</v>
      </c>
    </row>
    <row r="483" spans="1:14">
      <c r="A483" t="s">
        <v>516</v>
      </c>
      <c r="B483" t="s">
        <v>517</v>
      </c>
      <c r="C483" t="s">
        <v>76</v>
      </c>
      <c r="D483" t="s">
        <v>591</v>
      </c>
      <c r="E483" t="s">
        <v>424</v>
      </c>
      <c r="F483" t="str">
        <f>VLOOKUP(BOS[[#This Row],[NOME]],'CADASTRO'!A:K,5,0)</f>
        <v>OPERADOR INDUSTRIAL III</v>
      </c>
      <c r="G483" s="41">
        <v>45645</v>
      </c>
      <c r="H483" s="38">
        <v>365</v>
      </c>
      <c r="I4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IF(G841="01/01/1900",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BOS[[#This Row],[TREINADO EM]]+BOS[[#This Row],[VALIDADE]]</f>
        <v>46010</v>
      </c>
      <c r="K483">
        <v>1</v>
      </c>
      <c r="L483" t="s">
        <v>5</v>
      </c>
      <c r="M483" t="str">
        <f>VLOOKUP(BOS[[#This Row],[NOME]],'CADASTRO'!A:K,6,0)</f>
        <v>ATIVO</v>
      </c>
    </row>
    <row r="484" spans="1:14">
      <c r="A484" t="s">
        <v>516</v>
      </c>
      <c r="B484" t="s">
        <v>517</v>
      </c>
      <c r="C484" t="s">
        <v>381</v>
      </c>
      <c r="D484" t="s">
        <v>591</v>
      </c>
      <c r="E484" t="s">
        <v>424</v>
      </c>
      <c r="F484" t="str">
        <f>VLOOKUP(BOS[[#This Row],[NOME]],'CADASTRO'!A:K,5,0)</f>
        <v>OPERADOR INDUSTRIAL III</v>
      </c>
      <c r="G484" s="41">
        <v>46009</v>
      </c>
      <c r="H484" s="38">
        <v>365</v>
      </c>
      <c r="I4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IF(G842="01/01/1900",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BOS[[#This Row],[TREINADO EM]]+BOS[[#This Row],[VALIDADE]]</f>
        <v>46374</v>
      </c>
      <c r="K484">
        <v>1</v>
      </c>
      <c r="L484" t="s">
        <v>3</v>
      </c>
      <c r="M484" t="str">
        <f>VLOOKUP(BOS[[#This Row],[NOME]],'CADASTRO'!A:K,6,0)</f>
        <v>ATIVO</v>
      </c>
    </row>
    <row r="485" spans="1:14">
      <c r="A485" t="s">
        <v>516</v>
      </c>
      <c r="B485" t="s">
        <v>517</v>
      </c>
      <c r="C485" t="s">
        <v>381</v>
      </c>
      <c r="D485" t="s">
        <v>591</v>
      </c>
      <c r="E485" t="s">
        <v>488</v>
      </c>
      <c r="F485" t="str">
        <f>VLOOKUP(BOS[[#This Row],[NOME]],'CADASTRO'!A:K,5,0)</f>
        <v>TECNICO ELETRONICO II</v>
      </c>
      <c r="G485" s="41">
        <v>46245.665081018517</v>
      </c>
      <c r="H485" s="38">
        <v>365</v>
      </c>
      <c r="I4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IF(G843="01/01/1900",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BOS[[#This Row],[TREINADO EM]]+BOS[[#This Row],[VALIDADE]]</f>
        <v>46610.665081018517</v>
      </c>
      <c r="K485">
        <v>1</v>
      </c>
      <c r="L485" t="s">
        <v>3</v>
      </c>
      <c r="M485" t="str">
        <f>VLOOKUP(BOS[[#This Row],[NOME]],'CADASTRO'!A:K,6,0)</f>
        <v>ATIVO</v>
      </c>
      <c r="N485" s="63" t="s">
        <v>596</v>
      </c>
    </row>
    <row r="486" spans="1:14">
      <c r="A486" t="s">
        <v>516</v>
      </c>
      <c r="B486" t="s">
        <v>517</v>
      </c>
      <c r="C486" t="s">
        <v>381</v>
      </c>
      <c r="D486" t="s">
        <v>591</v>
      </c>
      <c r="E486" t="s">
        <v>425</v>
      </c>
      <c r="F486" t="str">
        <f>VLOOKUP(BOS[[#This Row],[NOME]],'CADASTRO'!A:K,5,0)</f>
        <v>ANALISTA LOGISTICA JR</v>
      </c>
      <c r="G486" s="41">
        <v>44249</v>
      </c>
      <c r="H486" s="38">
        <v>365</v>
      </c>
      <c r="I4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IF(G844="01/01/1900",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BOS[[#This Row],[TREINADO EM]]+BOS[[#This Row],[VALIDADE]]</f>
        <v>44614</v>
      </c>
      <c r="K486">
        <v>1</v>
      </c>
      <c r="L486" t="s">
        <v>5</v>
      </c>
      <c r="M486" t="str">
        <f>VLOOKUP(BOS[[#This Row],[NOME]],'CADASTRO'!A:K,6,0)</f>
        <v>ATIVO</v>
      </c>
    </row>
    <row r="487" spans="1:14">
      <c r="A487" t="s">
        <v>516</v>
      </c>
      <c r="B487" t="s">
        <v>517</v>
      </c>
      <c r="C487" t="s">
        <v>381</v>
      </c>
      <c r="D487" t="s">
        <v>591</v>
      </c>
      <c r="E487" t="s">
        <v>425</v>
      </c>
      <c r="F487" t="str">
        <f>VLOOKUP(BOS[[#This Row],[NOME]],'CADASTRO'!A:K,5,0)</f>
        <v>ANALISTA LOGISTICA JR</v>
      </c>
      <c r="G487" s="41">
        <v>44651</v>
      </c>
      <c r="H487" s="38">
        <v>365</v>
      </c>
      <c r="I4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IF(G845="01/01/1900",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BOS[[#This Row],[TREINADO EM]]+BOS[[#This Row],[VALIDADE]]</f>
        <v>45016</v>
      </c>
      <c r="K487">
        <v>1</v>
      </c>
      <c r="L487" t="s">
        <v>5</v>
      </c>
      <c r="M487" t="str">
        <f>VLOOKUP(BOS[[#This Row],[NOME]],'CADASTRO'!A:K,6,0)</f>
        <v>ATIVO</v>
      </c>
    </row>
    <row r="488" spans="1:14">
      <c r="A488" t="s">
        <v>516</v>
      </c>
      <c r="B488" t="s">
        <v>517</v>
      </c>
      <c r="C488" t="s">
        <v>76</v>
      </c>
      <c r="D488" t="s">
        <v>591</v>
      </c>
      <c r="E488" t="s">
        <v>425</v>
      </c>
      <c r="F488" t="str">
        <f>VLOOKUP(BOS[[#This Row],[NOME]],'CADASTRO'!A:K,5,0)</f>
        <v>ANALISTA LOGISTICA JR</v>
      </c>
      <c r="G488" s="41">
        <v>45278</v>
      </c>
      <c r="H488" s="38">
        <v>365</v>
      </c>
      <c r="I4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IF(G846="01/01/1900",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BOS[[#This Row],[TREINADO EM]]+BOS[[#This Row],[VALIDADE]]</f>
        <v>45643</v>
      </c>
      <c r="K488">
        <v>1</v>
      </c>
      <c r="L488" t="s">
        <v>5</v>
      </c>
      <c r="M488" t="str">
        <f>VLOOKUP(BOS[[#This Row],[NOME]],'CADASTRO'!A:K,6,0)</f>
        <v>ATIVO</v>
      </c>
    </row>
    <row r="489" spans="1:14">
      <c r="A489" t="s">
        <v>516</v>
      </c>
      <c r="B489" t="s">
        <v>517</v>
      </c>
      <c r="C489" t="s">
        <v>381</v>
      </c>
      <c r="D489" t="s">
        <v>591</v>
      </c>
      <c r="E489" t="s">
        <v>425</v>
      </c>
      <c r="F489" t="str">
        <f>VLOOKUP(BOS[[#This Row],[NOME]],'CADASTRO'!A:K,5,0)</f>
        <v>ANALISTA LOGISTICA JR</v>
      </c>
      <c r="G489" s="41">
        <v>45645</v>
      </c>
      <c r="H489" s="38">
        <v>365</v>
      </c>
      <c r="I4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IF(G847="01/01/1900",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BOS[[#This Row],[TREINADO EM]]+BOS[[#This Row],[VALIDADE]]</f>
        <v>46010</v>
      </c>
      <c r="K489">
        <v>1</v>
      </c>
      <c r="L489" t="s">
        <v>5</v>
      </c>
      <c r="M489" t="str">
        <f>VLOOKUP(BOS[[#This Row],[NOME]],'CADASTRO'!A:K,6,0)</f>
        <v>ATIVO</v>
      </c>
    </row>
    <row r="490" spans="1:14">
      <c r="A490" t="s">
        <v>516</v>
      </c>
      <c r="B490" t="s">
        <v>517</v>
      </c>
      <c r="C490" t="s">
        <v>381</v>
      </c>
      <c r="D490" t="s">
        <v>591</v>
      </c>
      <c r="E490" t="s">
        <v>425</v>
      </c>
      <c r="F490" t="str">
        <f>VLOOKUP(BOS[[#This Row],[NOME]],'CADASTRO'!A:K,5,0)</f>
        <v>ANALISTA LOGISTICA JR</v>
      </c>
      <c r="G490" s="41">
        <v>46008</v>
      </c>
      <c r="H490" s="38">
        <v>365</v>
      </c>
      <c r="I4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IF(G848="01/01/1900", "SEM REGISTRO",
                        IF((G490+H490)&gt;TODAY(), "NO PRAZO", "VENCIDO"
                        )
                    )
                )
            )
        )
    ),"N.A.")</f>
        <v>NO PRAZO</v>
      </c>
      <c r="J490" s="14">
        <f>BOS[[#This Row],[TREINADO EM]]+BOS[[#This Row],[VALIDADE]]</f>
        <v>46373</v>
      </c>
      <c r="K490">
        <v>1</v>
      </c>
      <c r="L490" t="s">
        <v>3</v>
      </c>
      <c r="M490" t="str">
        <f>VLOOKUP(BOS[[#This Row],[NOME]],'CADASTRO'!A:K,6,0)</f>
        <v>ATIVO</v>
      </c>
    </row>
    <row r="491" spans="1:14">
      <c r="A491" t="s">
        <v>516</v>
      </c>
      <c r="B491" t="s">
        <v>517</v>
      </c>
      <c r="C491" t="s">
        <v>381</v>
      </c>
      <c r="D491" t="s">
        <v>591</v>
      </c>
      <c r="E491" t="s">
        <v>116</v>
      </c>
      <c r="F491" t="str">
        <f>VLOOKUP(BOS[[#This Row],[NOME]],'CADASTRO'!A:K,5,0)</f>
        <v>OPERADOR INDUSTRIAL I</v>
      </c>
      <c r="G491" s="41">
        <v>45196</v>
      </c>
      <c r="H491" s="38">
        <v>365</v>
      </c>
      <c r="I4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IF(G849="01/01/1900",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BOS[[#This Row],[TREINADO EM]]+BOS[[#This Row],[VALIDADE]]</f>
        <v>45561</v>
      </c>
      <c r="K491">
        <v>1</v>
      </c>
      <c r="L491" t="s">
        <v>5</v>
      </c>
      <c r="M491" t="str">
        <f>VLOOKUP(BOS[[#This Row],[NOME]],'CADASTRO'!A:K,6,0)</f>
        <v>DESLIGADO</v>
      </c>
    </row>
    <row r="492" spans="1:14">
      <c r="A492" t="s">
        <v>516</v>
      </c>
      <c r="B492" t="s">
        <v>517</v>
      </c>
      <c r="C492" t="s">
        <v>381</v>
      </c>
      <c r="D492" t="s">
        <v>591</v>
      </c>
      <c r="E492" t="s">
        <v>116</v>
      </c>
      <c r="F492" t="str">
        <f>VLOOKUP(BOS[[#This Row],[NOME]],'CADASTRO'!A:K,5,0)</f>
        <v>OPERADOR INDUSTRIAL I</v>
      </c>
      <c r="G492" s="41">
        <v>45588</v>
      </c>
      <c r="H492" s="38">
        <v>365</v>
      </c>
      <c r="I4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IF(G850="01/01/1900",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BOS[[#This Row],[TREINADO EM]]+BOS[[#This Row],[VALIDADE]]</f>
        <v>45953</v>
      </c>
      <c r="K492">
        <v>1</v>
      </c>
      <c r="L492" t="s">
        <v>3</v>
      </c>
      <c r="M492" t="str">
        <f>VLOOKUP(BOS[[#This Row],[NOME]],'CADASTRO'!A:K,6,0)</f>
        <v>DESLIGADO</v>
      </c>
    </row>
    <row r="493" spans="1:14">
      <c r="A493" t="s">
        <v>516</v>
      </c>
      <c r="B493" t="s">
        <v>517</v>
      </c>
      <c r="C493" t="s">
        <v>76</v>
      </c>
      <c r="D493" t="s">
        <v>591</v>
      </c>
      <c r="E493" t="s">
        <v>116</v>
      </c>
      <c r="F493" t="str">
        <f>VLOOKUP(BOS[[#This Row],[NOME]],'CADASTRO'!A:K,5,0)</f>
        <v>OPERADOR INDUSTRIAL I</v>
      </c>
      <c r="G493" s="41">
        <v>45645</v>
      </c>
      <c r="H493" s="38">
        <v>365</v>
      </c>
      <c r="I4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IF(G851="01/01/1900",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BOS[[#This Row],[TREINADO EM]]+BOS[[#This Row],[VALIDADE]]</f>
        <v>46010</v>
      </c>
      <c r="K493">
        <v>1</v>
      </c>
      <c r="L493" t="s">
        <v>5</v>
      </c>
      <c r="M493" t="str">
        <f>VLOOKUP(BOS[[#This Row],[NOME]],'CADASTRO'!A:K,6,0)</f>
        <v>DESLIGADO</v>
      </c>
    </row>
    <row r="494" spans="1:14">
      <c r="A494" t="s">
        <v>516</v>
      </c>
      <c r="B494" t="s">
        <v>517</v>
      </c>
      <c r="C494" t="s">
        <v>381</v>
      </c>
      <c r="D494" t="s">
        <v>591</v>
      </c>
      <c r="E494" t="s">
        <v>115</v>
      </c>
      <c r="F494" t="str">
        <f>VLOOKUP(BOS[[#This Row],[NOME]],'CADASTRO'!A:K,5,0)</f>
        <v>AUXILIAR INDUSTRIAL</v>
      </c>
      <c r="G494" s="41">
        <v>44250</v>
      </c>
      <c r="H494" s="38">
        <v>365</v>
      </c>
      <c r="I4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IF(G852="01/01/1900",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BOS[[#This Row],[TREINADO EM]]+BOS[[#This Row],[VALIDADE]]</f>
        <v>44615</v>
      </c>
      <c r="K494">
        <v>1</v>
      </c>
      <c r="L494" t="s">
        <v>1</v>
      </c>
      <c r="M494" t="str">
        <f>VLOOKUP(BOS[[#This Row],[NOME]],'CADASTRO'!A:K,6,0)</f>
        <v>DESLIGADO</v>
      </c>
    </row>
    <row r="495" spans="1:14">
      <c r="A495" t="s">
        <v>516</v>
      </c>
      <c r="B495" t="s">
        <v>517</v>
      </c>
      <c r="C495" t="s">
        <v>381</v>
      </c>
      <c r="D495" t="s">
        <v>591</v>
      </c>
      <c r="E495" t="s">
        <v>338</v>
      </c>
      <c r="F495" t="str">
        <f>VLOOKUP(BOS[[#This Row],[NOME]],'CADASTRO'!A:K,5,0)</f>
        <v>LIDER DE TURNO</v>
      </c>
      <c r="G495" s="41">
        <v>44249</v>
      </c>
      <c r="H495" s="38">
        <v>365</v>
      </c>
      <c r="I4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IF(G853="01/01/1900",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BOS[[#This Row],[TREINADO EM]]+BOS[[#This Row],[VALIDADE]]</f>
        <v>44614</v>
      </c>
      <c r="K495">
        <v>1</v>
      </c>
      <c r="L495" t="s">
        <v>5</v>
      </c>
      <c r="M495" t="str">
        <f>VLOOKUP(BOS[[#This Row],[NOME]],'CADASTRO'!A:K,6,0)</f>
        <v>ATIVO</v>
      </c>
    </row>
    <row r="496" spans="1:14">
      <c r="A496" t="s">
        <v>516</v>
      </c>
      <c r="B496" t="s">
        <v>517</v>
      </c>
      <c r="C496" t="s">
        <v>381</v>
      </c>
      <c r="D496" t="s">
        <v>591</v>
      </c>
      <c r="E496" t="s">
        <v>338</v>
      </c>
      <c r="F496" t="str">
        <f>VLOOKUP(BOS[[#This Row],[NOME]],'CADASTRO'!A:K,5,0)</f>
        <v>LIDER DE TURNO</v>
      </c>
      <c r="G496" s="41">
        <v>45532</v>
      </c>
      <c r="H496" s="38">
        <v>365</v>
      </c>
      <c r="I4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IF(G854="01/01/1900",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BOS[[#This Row],[TREINADO EM]]+BOS[[#This Row],[VALIDADE]]</f>
        <v>45897</v>
      </c>
      <c r="K496">
        <v>1</v>
      </c>
      <c r="L496" t="s">
        <v>5</v>
      </c>
      <c r="M496" t="str">
        <f>VLOOKUP(BOS[[#This Row],[NOME]],'CADASTRO'!A:K,6,0)</f>
        <v>ATIVO</v>
      </c>
    </row>
    <row r="497" spans="1:14">
      <c r="A497" t="s">
        <v>516</v>
      </c>
      <c r="B497" t="s">
        <v>517</v>
      </c>
      <c r="C497" t="s">
        <v>381</v>
      </c>
      <c r="D497" t="s">
        <v>591</v>
      </c>
      <c r="E497" t="s">
        <v>338</v>
      </c>
      <c r="F497" t="str">
        <f>VLOOKUP(BOS[[#This Row],[NOME]],'CADASTRO'!A:K,5,0)</f>
        <v>LIDER DE TURNO</v>
      </c>
      <c r="G497" s="41">
        <v>46006</v>
      </c>
      <c r="H497" s="38">
        <v>365</v>
      </c>
      <c r="I4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IF(G855="01/01/1900", "SEM REGISTRO",
                        IF((G497+H497)&gt;TODAY(), "NO PRAZO", "VENCIDO"
                        )
                    )
                )
            )
        )
    ),"N.A.")</f>
        <v>NO PRAZO</v>
      </c>
      <c r="J497" s="14">
        <f>BOS[[#This Row],[TREINADO EM]]+BOS[[#This Row],[VALIDADE]]</f>
        <v>46371</v>
      </c>
      <c r="K497">
        <v>0.25</v>
      </c>
      <c r="L497" t="s">
        <v>3</v>
      </c>
      <c r="M497" t="str">
        <f>VLOOKUP(BOS[[#This Row],[NOME]],'CADASTRO'!A:K,6,0)</f>
        <v>ATIVO</v>
      </c>
      <c r="N497" s="63" t="s">
        <v>599</v>
      </c>
    </row>
    <row r="498" spans="1:14">
      <c r="A498" t="s">
        <v>516</v>
      </c>
      <c r="B498" t="s">
        <v>517</v>
      </c>
      <c r="C498" t="s">
        <v>381</v>
      </c>
      <c r="D498" t="s">
        <v>591</v>
      </c>
      <c r="E498" t="s">
        <v>111</v>
      </c>
      <c r="F498" t="str">
        <f>VLOOKUP(BOS[[#This Row],[NOME]],'CADASTRO'!A:K,5,0)</f>
        <v>TECNICO MECANICO II</v>
      </c>
      <c r="G498" s="41">
        <v>43108</v>
      </c>
      <c r="H498" s="38">
        <v>365</v>
      </c>
      <c r="I4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IF(G856="01/01/1900",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BOS[[#This Row],[TREINADO EM]]+BOS[[#This Row],[VALIDADE]]</f>
        <v>43473</v>
      </c>
      <c r="K498">
        <v>1</v>
      </c>
      <c r="L498" t="s">
        <v>1</v>
      </c>
      <c r="M498" t="str">
        <f>VLOOKUP(BOS[[#This Row],[NOME]],'CADASTRO'!A:K,6,0)</f>
        <v>DESLIGADO</v>
      </c>
    </row>
    <row r="499" spans="1:14">
      <c r="A499" t="s">
        <v>516</v>
      </c>
      <c r="B499" t="s">
        <v>517</v>
      </c>
      <c r="C499" t="s">
        <v>381</v>
      </c>
      <c r="D499" t="s">
        <v>591</v>
      </c>
      <c r="E499" s="10" t="s">
        <v>110</v>
      </c>
      <c r="F499" t="str">
        <f>VLOOKUP(BOS[[#This Row],[NOME]],'CADASTRO'!A:K,5,0)</f>
        <v>OPERADOR INDUSTRIAL I</v>
      </c>
      <c r="G499" s="41">
        <v>45845</v>
      </c>
      <c r="H499" s="38">
        <v>365</v>
      </c>
      <c r="I4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IF(G857="01/01/1900",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BOS[[#This Row],[TREINADO EM]]+BOS[[#This Row],[VALIDADE]]</f>
        <v>46210</v>
      </c>
      <c r="K499">
        <v>1</v>
      </c>
      <c r="L499" t="s">
        <v>3</v>
      </c>
      <c r="M499" t="str">
        <f>VLOOKUP(BOS[[#This Row],[NOME]],'CADASTRO'!A:K,6,0)</f>
        <v>DESLIGADO</v>
      </c>
    </row>
    <row r="500" spans="1:14">
      <c r="A500" t="s">
        <v>516</v>
      </c>
      <c r="B500" t="s">
        <v>517</v>
      </c>
      <c r="C500" t="s">
        <v>381</v>
      </c>
      <c r="D500" t="s">
        <v>591</v>
      </c>
      <c r="E500" t="s">
        <v>45</v>
      </c>
      <c r="F500" t="str">
        <f>VLOOKUP(BOS[[#This Row],[NOME]],'CADASTRO'!A:K,5,0)</f>
        <v>COORDENADOR PRODUCAO</v>
      </c>
      <c r="G500" s="41">
        <v>45091</v>
      </c>
      <c r="H500" s="38">
        <v>365</v>
      </c>
      <c r="I5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IF(G858="01/01/1900",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BOS[[#This Row],[TREINADO EM]]+BOS[[#This Row],[VALIDADE]]</f>
        <v>45456</v>
      </c>
      <c r="K500">
        <v>1</v>
      </c>
      <c r="L500" t="s">
        <v>5</v>
      </c>
      <c r="M500" t="str">
        <f>VLOOKUP(BOS[[#This Row],[NOME]],'CADASTRO'!A:K,6,0)</f>
        <v>TRANSFERIDO</v>
      </c>
    </row>
    <row r="501" spans="1:14">
      <c r="A501" t="s">
        <v>516</v>
      </c>
      <c r="B501" t="s">
        <v>517</v>
      </c>
      <c r="C501" t="s">
        <v>76</v>
      </c>
      <c r="D501" t="s">
        <v>591</v>
      </c>
      <c r="E501" t="s">
        <v>45</v>
      </c>
      <c r="F501" t="str">
        <f>VLOOKUP(BOS[[#This Row],[NOME]],'CADASTRO'!A:K,5,0)</f>
        <v>COORDENADOR PRODUCAO</v>
      </c>
      <c r="G501" s="41">
        <v>45278</v>
      </c>
      <c r="H501" s="38">
        <v>365</v>
      </c>
      <c r="I5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IF(G859="01/01/1900",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BOS[[#This Row],[TREINADO EM]]+BOS[[#This Row],[VALIDADE]]</f>
        <v>45643</v>
      </c>
      <c r="K501">
        <v>1</v>
      </c>
      <c r="L501" t="s">
        <v>5</v>
      </c>
      <c r="M501" t="str">
        <f>VLOOKUP(BOS[[#This Row],[NOME]],'CADASTRO'!A:K,6,0)</f>
        <v>TRANSFERIDO</v>
      </c>
    </row>
    <row r="502" spans="1:14">
      <c r="A502" t="s">
        <v>516</v>
      </c>
      <c r="B502" t="s">
        <v>517</v>
      </c>
      <c r="C502" t="s">
        <v>76</v>
      </c>
      <c r="D502" t="s">
        <v>591</v>
      </c>
      <c r="E502" t="s">
        <v>45</v>
      </c>
      <c r="F502" t="str">
        <f>VLOOKUP(BOS[[#This Row],[NOME]],'CADASTRO'!A:K,5,0)</f>
        <v>COORDENADOR PRODUCAO</v>
      </c>
      <c r="G502" s="41">
        <v>45645</v>
      </c>
      <c r="H502" s="38">
        <v>365</v>
      </c>
      <c r="I5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IF(G860="01/01/1900",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BOS[[#This Row],[TREINADO EM]]+BOS[[#This Row],[VALIDADE]]</f>
        <v>46010</v>
      </c>
      <c r="K502">
        <v>1</v>
      </c>
      <c r="L502" t="s">
        <v>3</v>
      </c>
      <c r="M502" t="str">
        <f>VLOOKUP(BOS[[#This Row],[NOME]],'CADASTRO'!A:K,6,0)</f>
        <v>TRANSFERIDO</v>
      </c>
    </row>
    <row r="503" spans="1:14">
      <c r="A503" t="s">
        <v>516</v>
      </c>
      <c r="B503" t="s">
        <v>517</v>
      </c>
      <c r="C503" t="s">
        <v>381</v>
      </c>
      <c r="D503" t="s">
        <v>591</v>
      </c>
      <c r="E503" t="s">
        <v>45</v>
      </c>
      <c r="F503" t="str">
        <f>VLOOKUP(BOS[[#This Row],[NOME]],'CADASTRO'!A:K,5,0)</f>
        <v>COORDENADOR PRODUCAO</v>
      </c>
      <c r="G503" s="41">
        <v>46009</v>
      </c>
      <c r="H503" s="38">
        <v>365</v>
      </c>
      <c r="I5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IF(G861="01/01/1900",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BOS[[#This Row],[TREINADO EM]]+BOS[[#This Row],[VALIDADE]]</f>
        <v>46374</v>
      </c>
      <c r="K503">
        <v>1</v>
      </c>
      <c r="L503" t="s">
        <v>3</v>
      </c>
      <c r="M503" t="str">
        <f>VLOOKUP(BOS[[#This Row],[NOME]],'CADASTRO'!A:K,6,0)</f>
        <v>TRANSFERIDO</v>
      </c>
    </row>
    <row r="504" spans="1:14">
      <c r="A504" t="s">
        <v>516</v>
      </c>
      <c r="B504" t="s">
        <v>517</v>
      </c>
      <c r="C504" t="s">
        <v>76</v>
      </c>
      <c r="D504" t="s">
        <v>591</v>
      </c>
      <c r="E504" t="s">
        <v>109</v>
      </c>
      <c r="F504" t="str">
        <f>VLOOKUP(BOS[[#This Row],[NOME]],'CADASTRO'!A:K,5,0)</f>
        <v>OPERADOR INDUSTRIAL I</v>
      </c>
      <c r="G504" s="41">
        <v>45645</v>
      </c>
      <c r="H504" s="38">
        <v>365</v>
      </c>
      <c r="I5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IF(G862="01/01/1900",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BOS[[#This Row],[TREINADO EM]]+BOS[[#This Row],[VALIDADE]]</f>
        <v>46010</v>
      </c>
      <c r="K504">
        <v>1</v>
      </c>
      <c r="L504" t="s">
        <v>5</v>
      </c>
      <c r="M504" t="str">
        <f>VLOOKUP(BOS[[#This Row],[NOME]],'CADASTRO'!A:K,6,0)</f>
        <v>DESLIGADO</v>
      </c>
    </row>
    <row r="505" spans="1:14">
      <c r="A505" t="s">
        <v>516</v>
      </c>
      <c r="B505" t="s">
        <v>517</v>
      </c>
      <c r="C505" t="s">
        <v>381</v>
      </c>
      <c r="D505" t="s">
        <v>591</v>
      </c>
      <c r="E505" t="s">
        <v>109</v>
      </c>
      <c r="F505" t="str">
        <f>VLOOKUP(BOS[[#This Row],[NOME]],'CADASTRO'!A:K,5,0)</f>
        <v>OPERADOR INDUSTRIAL I</v>
      </c>
      <c r="G505" s="41">
        <v>45882</v>
      </c>
      <c r="H505" s="38">
        <v>365</v>
      </c>
      <c r="I5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IF(G863="01/01/1900",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BOS[[#This Row],[TREINADO EM]]+BOS[[#This Row],[VALIDADE]]</f>
        <v>46247</v>
      </c>
      <c r="K505">
        <v>1</v>
      </c>
      <c r="L505" t="s">
        <v>3</v>
      </c>
      <c r="M505" t="str">
        <f>VLOOKUP(BOS[[#This Row],[NOME]],'CADASTRO'!A:K,6,0)</f>
        <v>DESLIGADO</v>
      </c>
    </row>
    <row r="506" spans="1:14">
      <c r="A506" t="s">
        <v>516</v>
      </c>
      <c r="B506" t="s">
        <v>517</v>
      </c>
      <c r="C506" t="s">
        <v>381</v>
      </c>
      <c r="D506" t="s">
        <v>591</v>
      </c>
      <c r="E506" t="s">
        <v>107</v>
      </c>
      <c r="F506" t="str">
        <f>VLOOKUP(BOS[[#This Row],[NOME]],'CADASTRO'!A:K,5,0)</f>
        <v>TECNICO MECANICO II</v>
      </c>
      <c r="G506" s="41">
        <v>43321</v>
      </c>
      <c r="H506" s="38">
        <v>365</v>
      </c>
      <c r="I5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IF(G864="01/01/1900",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BOS[[#This Row],[TREINADO EM]]+BOS[[#This Row],[VALIDADE]]</f>
        <v>43686</v>
      </c>
      <c r="K506">
        <v>1</v>
      </c>
      <c r="L506" t="s">
        <v>5</v>
      </c>
      <c r="M506" t="str">
        <f>VLOOKUP(BOS[[#This Row],[NOME]],'CADASTRO'!A:K,6,0)</f>
        <v>DESLIGADO</v>
      </c>
    </row>
    <row r="507" spans="1:14">
      <c r="A507" t="s">
        <v>516</v>
      </c>
      <c r="B507" t="s">
        <v>517</v>
      </c>
      <c r="C507" t="s">
        <v>381</v>
      </c>
      <c r="D507" t="s">
        <v>591</v>
      </c>
      <c r="E507" t="s">
        <v>107</v>
      </c>
      <c r="F507" t="str">
        <f>VLOOKUP(BOS[[#This Row],[NOME]],'CADASTRO'!A:K,5,0)</f>
        <v>TECNICO MECANICO II</v>
      </c>
      <c r="G507" s="41">
        <v>44931</v>
      </c>
      <c r="H507" s="38">
        <v>365</v>
      </c>
      <c r="I5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IF(G865="01/01/1900",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BOS[[#This Row],[TREINADO EM]]+BOS[[#This Row],[VALIDADE]]</f>
        <v>45296</v>
      </c>
      <c r="K507">
        <v>1</v>
      </c>
      <c r="L507" t="s">
        <v>3</v>
      </c>
      <c r="M507" t="str">
        <f>VLOOKUP(BOS[[#This Row],[NOME]],'CADASTRO'!A:K,6,0)</f>
        <v>DESLIGADO</v>
      </c>
    </row>
    <row r="508" spans="1:14">
      <c r="A508" t="s">
        <v>516</v>
      </c>
      <c r="B508" t="s">
        <v>517</v>
      </c>
      <c r="C508" t="s">
        <v>381</v>
      </c>
      <c r="D508" t="s">
        <v>591</v>
      </c>
      <c r="E508" t="s">
        <v>106</v>
      </c>
      <c r="F508" t="str">
        <f>VLOOKUP(BOS[[#This Row],[NOME]],'CADASTRO'!A:K,5,0)</f>
        <v>OPERADOR INDUSTRIAL II</v>
      </c>
      <c r="G508" s="41">
        <v>44651</v>
      </c>
      <c r="H508" s="38">
        <v>365</v>
      </c>
      <c r="I5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IF(G866="01/01/1900",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BOS[[#This Row],[TREINADO EM]]+BOS[[#This Row],[VALIDADE]]</f>
        <v>45016</v>
      </c>
      <c r="K508">
        <v>1</v>
      </c>
      <c r="L508" t="s">
        <v>5</v>
      </c>
      <c r="M508" t="str">
        <f>VLOOKUP(BOS[[#This Row],[NOME]],'CADASTRO'!A:K,6,0)</f>
        <v>DESLIGADO</v>
      </c>
    </row>
    <row r="509" spans="1:14">
      <c r="A509" t="s">
        <v>516</v>
      </c>
      <c r="B509" t="s">
        <v>517</v>
      </c>
      <c r="C509" t="s">
        <v>381</v>
      </c>
      <c r="D509" t="s">
        <v>591</v>
      </c>
      <c r="E509" t="s">
        <v>106</v>
      </c>
      <c r="F509" t="str">
        <f>VLOOKUP(BOS[[#This Row],[NOME]],'CADASTRO'!A:K,5,0)</f>
        <v>OPERADOR INDUSTRIAL II</v>
      </c>
      <c r="G509" s="41">
        <v>45028</v>
      </c>
      <c r="H509" s="38">
        <v>365</v>
      </c>
      <c r="I5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IF(G867="01/01/1900",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BOS[[#This Row],[TREINADO EM]]+BOS[[#This Row],[VALIDADE]]</f>
        <v>45393</v>
      </c>
      <c r="K509">
        <v>1</v>
      </c>
      <c r="L509" t="s">
        <v>5</v>
      </c>
      <c r="M509" t="str">
        <f>VLOOKUP(BOS[[#This Row],[NOME]],'CADASTRO'!A:K,6,0)</f>
        <v>DESLIGADO</v>
      </c>
    </row>
    <row r="510" spans="1:14">
      <c r="A510" t="s">
        <v>516</v>
      </c>
      <c r="B510" t="s">
        <v>517</v>
      </c>
      <c r="C510" t="s">
        <v>76</v>
      </c>
      <c r="D510" t="s">
        <v>591</v>
      </c>
      <c r="E510" t="s">
        <v>106</v>
      </c>
      <c r="F510" t="str">
        <f>VLOOKUP(BOS[[#This Row],[NOME]],'CADASTRO'!A:K,5,0)</f>
        <v>OPERADOR INDUSTRIAL II</v>
      </c>
      <c r="G510" s="41">
        <v>45278</v>
      </c>
      <c r="H510" s="38">
        <v>365</v>
      </c>
      <c r="I5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IF(G868="01/01/1900",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BOS[[#This Row],[TREINADO EM]]+BOS[[#This Row],[VALIDADE]]</f>
        <v>45643</v>
      </c>
      <c r="K510">
        <v>1</v>
      </c>
      <c r="L510" t="s">
        <v>3</v>
      </c>
      <c r="M510" t="str">
        <f>VLOOKUP(BOS[[#This Row],[NOME]],'CADASTRO'!A:K,6,0)</f>
        <v>DESLIGADO</v>
      </c>
    </row>
    <row r="511" spans="1:14">
      <c r="A511" t="s">
        <v>516</v>
      </c>
      <c r="B511" t="s">
        <v>517</v>
      </c>
      <c r="C511" t="s">
        <v>381</v>
      </c>
      <c r="D511" t="s">
        <v>591</v>
      </c>
      <c r="E511" t="s">
        <v>104</v>
      </c>
      <c r="F511" t="str">
        <f>VLOOKUP(BOS[[#This Row],[NOME]],'CADASTRO'!A:K,5,0)</f>
        <v>OPERADOR INDUSTRIAL II</v>
      </c>
      <c r="G511" s="41">
        <v>44929</v>
      </c>
      <c r="H511" s="38">
        <v>365</v>
      </c>
      <c r="I5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IF(G869="01/01/1900",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BOS[[#This Row],[TREINADO EM]]+BOS[[#This Row],[VALIDADE]]</f>
        <v>45294</v>
      </c>
      <c r="K511">
        <v>1</v>
      </c>
      <c r="L511" t="s">
        <v>5</v>
      </c>
      <c r="M511" t="str">
        <f>VLOOKUP(BOS[[#This Row],[NOME]],'CADASTRO'!A:K,6,0)</f>
        <v>DESLIGADO</v>
      </c>
    </row>
    <row r="512" spans="1:14">
      <c r="A512" t="s">
        <v>516</v>
      </c>
      <c r="B512" t="s">
        <v>517</v>
      </c>
      <c r="C512" t="s">
        <v>381</v>
      </c>
      <c r="D512" t="s">
        <v>591</v>
      </c>
      <c r="E512" t="s">
        <v>104</v>
      </c>
      <c r="F512" t="str">
        <f>VLOOKUP(BOS[[#This Row],[NOME]],'CADASTRO'!A:K,5,0)</f>
        <v>OPERADOR INDUSTRIAL II</v>
      </c>
      <c r="G512" s="41">
        <v>45278</v>
      </c>
      <c r="H512" s="38">
        <v>365</v>
      </c>
      <c r="I5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IF(G870="01/01/1900",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BOS[[#This Row],[TREINADO EM]]+BOS[[#This Row],[VALIDADE]]</f>
        <v>45643</v>
      </c>
      <c r="K512">
        <v>1</v>
      </c>
      <c r="L512" t="s">
        <v>5</v>
      </c>
      <c r="M512" t="str">
        <f>VLOOKUP(BOS[[#This Row],[NOME]],'CADASTRO'!A:K,6,0)</f>
        <v>DESLIGADO</v>
      </c>
    </row>
    <row r="513" spans="1:14">
      <c r="A513" t="s">
        <v>516</v>
      </c>
      <c r="B513" t="s">
        <v>517</v>
      </c>
      <c r="C513" t="s">
        <v>381</v>
      </c>
      <c r="D513" t="s">
        <v>591</v>
      </c>
      <c r="E513" t="s">
        <v>104</v>
      </c>
      <c r="F513" t="str">
        <f>VLOOKUP(BOS[[#This Row],[NOME]],'CADASTRO'!A:K,5,0)</f>
        <v>OPERADOR INDUSTRIAL II</v>
      </c>
      <c r="G513" s="41">
        <v>45645</v>
      </c>
      <c r="H513" s="38">
        <v>365</v>
      </c>
      <c r="I5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IF(G871="01/01/1900",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BOS[[#This Row],[TREINADO EM]]+BOS[[#This Row],[VALIDADE]]</f>
        <v>46010</v>
      </c>
      <c r="K513">
        <v>1</v>
      </c>
      <c r="L513" t="s">
        <v>3</v>
      </c>
      <c r="M513" t="str">
        <f>VLOOKUP(BOS[[#This Row],[NOME]],'CADASTRO'!A:K,6,0)</f>
        <v>DESLIGADO</v>
      </c>
    </row>
    <row r="514" spans="1:14">
      <c r="A514" t="s">
        <v>516</v>
      </c>
      <c r="B514" t="s">
        <v>517</v>
      </c>
      <c r="C514" t="s">
        <v>381</v>
      </c>
      <c r="D514" t="s">
        <v>591</v>
      </c>
      <c r="E514" t="s">
        <v>426</v>
      </c>
      <c r="F514" t="str">
        <f>VLOOKUP(BOS[[#This Row],[NOME]],'CADASTRO'!A:K,5,0)</f>
        <v>OPERADOR INDUSTRIAL II</v>
      </c>
      <c r="G514" s="41">
        <v>44249</v>
      </c>
      <c r="H514" s="38">
        <v>365</v>
      </c>
      <c r="I5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IF(G872="01/01/1900",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BOS[[#This Row],[TREINADO EM]]+BOS[[#This Row],[VALIDADE]]</f>
        <v>44614</v>
      </c>
      <c r="K514">
        <v>1</v>
      </c>
      <c r="L514" t="s">
        <v>1</v>
      </c>
      <c r="M514" t="str">
        <f>VLOOKUP(BOS[[#This Row],[NOME]],'CADASTRO'!A:K,6,0)</f>
        <v>ATIVO</v>
      </c>
    </row>
    <row r="515" spans="1:14">
      <c r="A515" t="s">
        <v>516</v>
      </c>
      <c r="B515" t="s">
        <v>517</v>
      </c>
      <c r="C515" t="s">
        <v>381</v>
      </c>
      <c r="D515" t="s">
        <v>591</v>
      </c>
      <c r="E515" t="s">
        <v>426</v>
      </c>
      <c r="F515" t="str">
        <f>VLOOKUP(BOS[[#This Row],[NOME]],'CADASTRO'!A:K,5,0)</f>
        <v>OPERADOR INDUSTRIAL II</v>
      </c>
      <c r="G515" s="41">
        <v>45532</v>
      </c>
      <c r="H515" s="38">
        <v>365</v>
      </c>
      <c r="I5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IF(G873="01/01/1900",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BOS[[#This Row],[TREINADO EM]]+BOS[[#This Row],[VALIDADE]]</f>
        <v>45897</v>
      </c>
      <c r="K515">
        <v>1</v>
      </c>
      <c r="L515" t="s">
        <v>5</v>
      </c>
      <c r="M515" t="str">
        <f>VLOOKUP(BOS[[#This Row],[NOME]],'CADASTRO'!A:K,6,0)</f>
        <v>ATIVO</v>
      </c>
    </row>
    <row r="516" spans="1:14">
      <c r="A516" t="s">
        <v>516</v>
      </c>
      <c r="B516" t="s">
        <v>517</v>
      </c>
      <c r="C516" t="s">
        <v>76</v>
      </c>
      <c r="D516" t="s">
        <v>591</v>
      </c>
      <c r="E516" t="s">
        <v>426</v>
      </c>
      <c r="F516" t="str">
        <f>VLOOKUP(BOS[[#This Row],[NOME]],'CADASTRO'!A:K,5,0)</f>
        <v>OPERADOR INDUSTRIAL II</v>
      </c>
      <c r="G516" s="41">
        <v>45645</v>
      </c>
      <c r="H516" s="38">
        <v>365</v>
      </c>
      <c r="I5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IF(G874="01/01/1900", "SEM REGISTRO",
                        IF((G516+H516)&gt;TODAY(), "NO PRAZO", "VENCIDO"
                        )
                    )
                )
            )
        )
    ),"N.A.")</f>
        <v>HISTORICO</v>
      </c>
      <c r="J516" s="14">
        <f>BOS[[#This Row],[TREINADO EM]]+BOS[[#This Row],[VALIDADE]]</f>
        <v>46010</v>
      </c>
      <c r="K516">
        <v>1</v>
      </c>
      <c r="L516" t="s">
        <v>5</v>
      </c>
      <c r="M516" t="str">
        <f>VLOOKUP(BOS[[#This Row],[NOME]],'CADASTRO'!A:K,6,0)</f>
        <v>ATIVO</v>
      </c>
    </row>
    <row r="517" spans="1:14">
      <c r="A517" t="s">
        <v>516</v>
      </c>
      <c r="B517" t="s">
        <v>517</v>
      </c>
      <c r="C517" t="s">
        <v>381</v>
      </c>
      <c r="D517" t="s">
        <v>591</v>
      </c>
      <c r="E517" t="s">
        <v>426</v>
      </c>
      <c r="F517" t="str">
        <f>VLOOKUP(BOS[[#This Row],[NOME]],'CADASTRO'!A:K,5,0)</f>
        <v>OPERADOR INDUSTRIAL II</v>
      </c>
      <c r="G517" s="41">
        <v>46009</v>
      </c>
      <c r="H517" s="38">
        <v>365</v>
      </c>
      <c r="I5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IF(G875="01/01/1900", "SEM REGISTRO",
                        IF((G517+H517)&gt;TODAY(), "NO PRAZO", "VENCIDO"
                        )
                    )
                )
            )
        )
    ),"N.A.")</f>
        <v>NO PRAZO</v>
      </c>
      <c r="J517" s="14">
        <f>BOS[[#This Row],[TREINADO EM]]+BOS[[#This Row],[VALIDADE]]</f>
        <v>46374</v>
      </c>
      <c r="K517">
        <v>1</v>
      </c>
      <c r="L517" t="s">
        <v>3</v>
      </c>
      <c r="M517" t="str">
        <f>VLOOKUP(BOS[[#This Row],[NOME]],'CADASTRO'!A:K,6,0)</f>
        <v>ATIVO</v>
      </c>
    </row>
    <row r="518" spans="1:14">
      <c r="A518" t="s">
        <v>516</v>
      </c>
      <c r="B518" t="s">
        <v>517</v>
      </c>
      <c r="C518" t="s">
        <v>381</v>
      </c>
      <c r="D518" t="s">
        <v>591</v>
      </c>
      <c r="E518" t="s">
        <v>102</v>
      </c>
      <c r="F518" t="str">
        <f>VLOOKUP(BOS[[#This Row],[NOME]],'CADASTRO'!A:K,5,0)</f>
        <v>ESTAGIARIO</v>
      </c>
      <c r="G518" s="41">
        <v>45154</v>
      </c>
      <c r="H518" s="38">
        <v>365</v>
      </c>
      <c r="I5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IF(G876="01/01/1900",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BOS[[#This Row],[TREINADO EM]]+BOS[[#This Row],[VALIDADE]]</f>
        <v>45519</v>
      </c>
      <c r="K518">
        <v>1</v>
      </c>
      <c r="L518" t="s">
        <v>3</v>
      </c>
      <c r="M518" t="str">
        <f>VLOOKUP(BOS[[#This Row],[NOME]],'CADASTRO'!A:K,6,0)</f>
        <v>DESLIGADO</v>
      </c>
    </row>
    <row r="519" spans="1:14">
      <c r="A519" t="s">
        <v>516</v>
      </c>
      <c r="B519" t="s">
        <v>517</v>
      </c>
      <c r="C519" t="s">
        <v>381</v>
      </c>
      <c r="D519" t="s">
        <v>591</v>
      </c>
      <c r="E519" t="s">
        <v>101</v>
      </c>
      <c r="F519" t="str">
        <f>VLOOKUP(BOS[[#This Row],[NOME]],'CADASTRO'!A:K,5,0)</f>
        <v>OPERADOR INDUSTRIAL I</v>
      </c>
      <c r="G519" s="41">
        <v>45784</v>
      </c>
      <c r="H519" s="38">
        <v>365</v>
      </c>
      <c r="I5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IF(G877="01/01/1900",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BOS[[#This Row],[TREINADO EM]]+BOS[[#This Row],[VALIDADE]]</f>
        <v>46149</v>
      </c>
      <c r="K519">
        <v>1</v>
      </c>
      <c r="L519" t="s">
        <v>3</v>
      </c>
      <c r="M519" t="str">
        <f>VLOOKUP(BOS[[#This Row],[NOME]],'CADASTRO'!A:K,6,0)</f>
        <v>DESLIGADO</v>
      </c>
    </row>
    <row r="520" spans="1:14">
      <c r="A520" t="s">
        <v>516</v>
      </c>
      <c r="B520" t="s">
        <v>517</v>
      </c>
      <c r="C520" t="s">
        <v>381</v>
      </c>
      <c r="D520" t="s">
        <v>591</v>
      </c>
      <c r="E520" t="s">
        <v>100</v>
      </c>
      <c r="F520" t="str">
        <f>VLOOKUP(BOS[[#This Row],[NOME]],'CADASTRO'!A:K,5,0)</f>
        <v>AUXILIAR INDUSTRIAL</v>
      </c>
      <c r="G520" s="41">
        <v>45063</v>
      </c>
      <c r="H520" s="38">
        <v>365</v>
      </c>
      <c r="I5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IF(G878="01/01/1900",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BOS[[#This Row],[TREINADO EM]]+BOS[[#This Row],[VALIDADE]]</f>
        <v>45428</v>
      </c>
      <c r="K520">
        <v>1</v>
      </c>
      <c r="L520" t="s">
        <v>5</v>
      </c>
      <c r="M520" t="str">
        <f>VLOOKUP(BOS[[#This Row],[NOME]],'CADASTRO'!A:K,6,0)</f>
        <v>DESLIGADO</v>
      </c>
    </row>
    <row r="521" spans="1:14">
      <c r="A521" t="s">
        <v>516</v>
      </c>
      <c r="B521" t="s">
        <v>517</v>
      </c>
      <c r="C521" t="s">
        <v>381</v>
      </c>
      <c r="D521" t="s">
        <v>591</v>
      </c>
      <c r="E521" t="s">
        <v>100</v>
      </c>
      <c r="F521" t="str">
        <f>VLOOKUP(BOS[[#This Row],[NOME]],'CADASTRO'!A:K,5,0)</f>
        <v>AUXILIAR INDUSTRIAL</v>
      </c>
      <c r="G521" s="41">
        <v>45278</v>
      </c>
      <c r="H521" s="38">
        <v>365</v>
      </c>
      <c r="I5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IF(G879="01/01/1900",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BOS[[#This Row],[TREINADO EM]]+BOS[[#This Row],[VALIDADE]]</f>
        <v>45643</v>
      </c>
      <c r="K521">
        <v>1</v>
      </c>
      <c r="L521" t="s">
        <v>3</v>
      </c>
      <c r="M521" t="str">
        <f>VLOOKUP(BOS[[#This Row],[NOME]],'CADASTRO'!A:K,6,0)</f>
        <v>DESLIGADO</v>
      </c>
    </row>
    <row r="522" spans="1:14">
      <c r="A522" t="s">
        <v>516</v>
      </c>
      <c r="B522" t="s">
        <v>517</v>
      </c>
      <c r="C522" t="s">
        <v>381</v>
      </c>
      <c r="D522" t="s">
        <v>591</v>
      </c>
      <c r="E522" t="s">
        <v>427</v>
      </c>
      <c r="F522" t="str">
        <f>VLOOKUP(BOS[[#This Row],[NOME]],'CADASTRO'!A:K,5,0)</f>
        <v>CONTROLADOR QUALIDADE</v>
      </c>
      <c r="G522" s="41">
        <v>44249</v>
      </c>
      <c r="H522" s="38">
        <v>365</v>
      </c>
      <c r="I5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IF(G880="01/01/1900",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BOS[[#This Row],[TREINADO EM]]+BOS[[#This Row],[VALIDADE]]</f>
        <v>44614</v>
      </c>
      <c r="K522">
        <v>1</v>
      </c>
      <c r="L522" t="s">
        <v>5</v>
      </c>
      <c r="M522" t="str">
        <f>VLOOKUP(BOS[[#This Row],[NOME]],'CADASTRO'!A:K,6,0)</f>
        <v>ATIVO</v>
      </c>
    </row>
    <row r="523" spans="1:14">
      <c r="A523" t="s">
        <v>516</v>
      </c>
      <c r="B523" t="s">
        <v>517</v>
      </c>
      <c r="C523" t="s">
        <v>381</v>
      </c>
      <c r="D523" t="s">
        <v>591</v>
      </c>
      <c r="E523" t="s">
        <v>427</v>
      </c>
      <c r="F523" t="str">
        <f>VLOOKUP(BOS[[#This Row],[NOME]],'CADASTRO'!A:K,5,0)</f>
        <v>CONTROLADOR QUALIDADE</v>
      </c>
      <c r="G523" s="41">
        <v>44651</v>
      </c>
      <c r="H523" s="38">
        <v>365</v>
      </c>
      <c r="I5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IF(G881="01/01/1900",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BOS[[#This Row],[TREINADO EM]]+BOS[[#This Row],[VALIDADE]]</f>
        <v>45016</v>
      </c>
      <c r="K523">
        <v>1</v>
      </c>
      <c r="L523" t="s">
        <v>5</v>
      </c>
      <c r="M523" t="str">
        <f>VLOOKUP(BOS[[#This Row],[NOME]],'CADASTRO'!A:K,6,0)</f>
        <v>ATIVO</v>
      </c>
    </row>
    <row r="524" spans="1:14">
      <c r="A524" t="s">
        <v>516</v>
      </c>
      <c r="B524" t="s">
        <v>517</v>
      </c>
      <c r="C524" t="s">
        <v>381</v>
      </c>
      <c r="D524" t="s">
        <v>591</v>
      </c>
      <c r="E524" t="s">
        <v>427</v>
      </c>
      <c r="F524" t="str">
        <f>VLOOKUP(BOS[[#This Row],[NOME]],'CADASTRO'!A:K,5,0)</f>
        <v>CONTROLADOR QUALIDADE</v>
      </c>
      <c r="G524" s="41">
        <v>44929</v>
      </c>
      <c r="H524" s="38">
        <v>365</v>
      </c>
      <c r="I5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IF(G882="01/01/1900",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BOS[[#This Row],[TREINADO EM]]+BOS[[#This Row],[VALIDADE]]</f>
        <v>45294</v>
      </c>
      <c r="K524">
        <v>1</v>
      </c>
      <c r="L524" t="s">
        <v>5</v>
      </c>
      <c r="M524" t="str">
        <f>VLOOKUP(BOS[[#This Row],[NOME]],'CADASTRO'!A:K,6,0)</f>
        <v>ATIVO</v>
      </c>
    </row>
    <row r="525" spans="1:14">
      <c r="A525" t="s">
        <v>516</v>
      </c>
      <c r="B525" t="s">
        <v>517</v>
      </c>
      <c r="C525" t="s">
        <v>381</v>
      </c>
      <c r="D525" t="s">
        <v>591</v>
      </c>
      <c r="E525" t="s">
        <v>427</v>
      </c>
      <c r="F525" t="str">
        <f>VLOOKUP(BOS[[#This Row],[NOME]],'CADASTRO'!A:K,5,0)</f>
        <v>CONTROLADOR QUALIDADE</v>
      </c>
      <c r="G525" s="41">
        <v>45645</v>
      </c>
      <c r="H525" s="38">
        <v>365</v>
      </c>
      <c r="I5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IF(G883="01/01/1900",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BOS[[#This Row],[TREINADO EM]]+BOS[[#This Row],[VALIDADE]]</f>
        <v>46010</v>
      </c>
      <c r="K525">
        <v>1</v>
      </c>
      <c r="L525" t="s">
        <v>5</v>
      </c>
      <c r="M525" t="str">
        <f>VLOOKUP(BOS[[#This Row],[NOME]],'CADASTRO'!A:K,6,0)</f>
        <v>ATIVO</v>
      </c>
    </row>
    <row r="526" spans="1:14">
      <c r="A526" t="s">
        <v>516</v>
      </c>
      <c r="B526" t="s">
        <v>517</v>
      </c>
      <c r="C526" t="s">
        <v>381</v>
      </c>
      <c r="D526" t="s">
        <v>591</v>
      </c>
      <c r="E526" t="s">
        <v>427</v>
      </c>
      <c r="F526" t="str">
        <f>VLOOKUP(BOS[[#This Row],[NOME]],'CADASTRO'!A:K,5,0)</f>
        <v>CONTROLADOR QUALIDADE</v>
      </c>
      <c r="G526" s="41">
        <v>46290</v>
      </c>
      <c r="H526" s="38">
        <v>365</v>
      </c>
      <c r="I5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IF(G884="01/01/1900", "SEM REGISTRO",
                        IF((G526+H526)&gt;TODAY(), "NO PRAZO", "VENCIDO"
                        )
                    )
                )
            )
        )
    ),"N.A.")</f>
        <v>NO PRAZO</v>
      </c>
      <c r="J526" s="14">
        <f>BOS[[#This Row],[TREINADO EM]]+BOS[[#This Row],[VALIDADE]]</f>
        <v>46655</v>
      </c>
      <c r="K526">
        <v>1</v>
      </c>
      <c r="L526" t="s">
        <v>3</v>
      </c>
      <c r="M526" t="str">
        <f>VLOOKUP(BOS[[#This Row],[NOME]],'CADASTRO'!A:K,6,0)</f>
        <v>ATIVO</v>
      </c>
      <c r="N526" s="63" t="s">
        <v>593</v>
      </c>
    </row>
    <row r="527" spans="1:14">
      <c r="A527" t="s">
        <v>516</v>
      </c>
      <c r="B527" t="s">
        <v>517</v>
      </c>
      <c r="C527" t="s">
        <v>381</v>
      </c>
      <c r="D527" t="s">
        <v>591</v>
      </c>
      <c r="E527" t="s">
        <v>428</v>
      </c>
      <c r="F527" t="str">
        <f>VLOOKUP(BOS[[#This Row],[NOME]],'CADASTRO'!A:K,5,0)</f>
        <v>ANALISTA PROCESSOS</v>
      </c>
      <c r="G527" s="41">
        <v>44040</v>
      </c>
      <c r="H527" s="38">
        <v>365</v>
      </c>
      <c r="I5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IF(G885="01/01/1900",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BOS[[#This Row],[TREINADO EM]]+BOS[[#This Row],[VALIDADE]]</f>
        <v>44405</v>
      </c>
      <c r="K527">
        <v>1</v>
      </c>
      <c r="L527" t="s">
        <v>5</v>
      </c>
      <c r="M527" t="str">
        <f>VLOOKUP(BOS[[#This Row],[NOME]],'CADASTRO'!A:K,6,0)</f>
        <v>ATIVO</v>
      </c>
    </row>
    <row r="528" spans="1:14">
      <c r="A528" t="s">
        <v>516</v>
      </c>
      <c r="B528" t="s">
        <v>517</v>
      </c>
      <c r="C528" t="s">
        <v>381</v>
      </c>
      <c r="D528" t="s">
        <v>591</v>
      </c>
      <c r="E528" t="s">
        <v>428</v>
      </c>
      <c r="F528" t="str">
        <f>VLOOKUP(BOS[[#This Row],[NOME]],'CADASTRO'!A:K,5,0)</f>
        <v>ANALISTA PROCESSOS</v>
      </c>
      <c r="G528" s="41">
        <v>45063</v>
      </c>
      <c r="H528" s="38">
        <v>365</v>
      </c>
      <c r="I5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IF(G886="01/01/1900",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BOS[[#This Row],[TREINADO EM]]+BOS[[#This Row],[VALIDADE]]</f>
        <v>45428</v>
      </c>
      <c r="K528">
        <v>1</v>
      </c>
      <c r="L528" t="s">
        <v>5</v>
      </c>
      <c r="M528" t="str">
        <f>VLOOKUP(BOS[[#This Row],[NOME]],'CADASTRO'!A:K,6,0)</f>
        <v>ATIVO</v>
      </c>
    </row>
    <row r="529" spans="1:14">
      <c r="A529" t="s">
        <v>516</v>
      </c>
      <c r="B529" t="s">
        <v>517</v>
      </c>
      <c r="C529" t="s">
        <v>381</v>
      </c>
      <c r="D529" t="s">
        <v>591</v>
      </c>
      <c r="E529" t="s">
        <v>428</v>
      </c>
      <c r="F529" t="str">
        <f>VLOOKUP(BOS[[#This Row],[NOME]],'CADASTRO'!A:K,5,0)</f>
        <v>ANALISTA PROCESSOS</v>
      </c>
      <c r="G529" s="41">
        <v>45546</v>
      </c>
      <c r="H529" s="38">
        <v>365</v>
      </c>
      <c r="I5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IF(G887="01/01/1900",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BOS[[#This Row],[TREINADO EM]]+BOS[[#This Row],[VALIDADE]]</f>
        <v>45911</v>
      </c>
      <c r="K529">
        <v>1</v>
      </c>
      <c r="L529" t="s">
        <v>5</v>
      </c>
      <c r="M529" t="str">
        <f>VLOOKUP(BOS[[#This Row],[NOME]],'CADASTRO'!A:K,6,0)</f>
        <v>ATIVO</v>
      </c>
    </row>
    <row r="530" spans="1:14">
      <c r="A530" t="s">
        <v>516</v>
      </c>
      <c r="B530" t="s">
        <v>517</v>
      </c>
      <c r="C530" t="s">
        <v>381</v>
      </c>
      <c r="D530" t="s">
        <v>591</v>
      </c>
      <c r="E530" t="s">
        <v>428</v>
      </c>
      <c r="F530" t="str">
        <f>VLOOKUP(BOS[[#This Row],[NOME]],'CADASTRO'!A:K,5,0)</f>
        <v>ANALISTA PROCESSOS</v>
      </c>
      <c r="G530" s="41">
        <v>46126</v>
      </c>
      <c r="H530" s="38">
        <v>365</v>
      </c>
      <c r="I5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IF(G888="01/01/1900", "SEM REGISTRO",
                        IF((G530+H530)&gt;TODAY(), "NO PRAZO", "VENCIDO"
                        )
                    )
                )
            )
        )
    ),"N.A.")</f>
        <v>NO PRAZO</v>
      </c>
      <c r="J530" s="14">
        <f>BOS[[#This Row],[TREINADO EM]]+BOS[[#This Row],[VALIDADE]]</f>
        <v>46491</v>
      </c>
      <c r="K530">
        <v>0.25</v>
      </c>
      <c r="L530" t="s">
        <v>3</v>
      </c>
      <c r="M530" t="str">
        <f>VLOOKUP(BOS[[#This Row],[NOME]],'CADASTRO'!A:K,6,0)</f>
        <v>ATIVO</v>
      </c>
      <c r="N530" s="63" t="s">
        <v>607</v>
      </c>
    </row>
    <row r="531" spans="1:14">
      <c r="A531" t="s">
        <v>516</v>
      </c>
      <c r="B531" t="s">
        <v>517</v>
      </c>
      <c r="C531" t="s">
        <v>381</v>
      </c>
      <c r="D531" t="s">
        <v>591</v>
      </c>
      <c r="E531" s="10" t="s">
        <v>430</v>
      </c>
      <c r="F531" t="str">
        <f>VLOOKUP(BOS[[#This Row],[NOME]],'CADASTRO'!A:K,5,0)</f>
        <v>OPERADOR INDUSTRIAL I</v>
      </c>
      <c r="G531" s="41">
        <v>45852</v>
      </c>
      <c r="H531" s="38">
        <v>365</v>
      </c>
      <c r="I5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IF(G889="01/01/1900",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BOS[[#This Row],[TREINADO EM]]+BOS[[#This Row],[VALIDADE]]</f>
        <v>46217</v>
      </c>
      <c r="K531">
        <v>1</v>
      </c>
      <c r="L531" t="s">
        <v>5</v>
      </c>
      <c r="M531" t="str">
        <f>VLOOKUP(BOS[[#This Row],[NOME]],'CADASTRO'!A:K,6,0)</f>
        <v>ATIVO</v>
      </c>
    </row>
    <row r="532" spans="1:14">
      <c r="A532" t="s">
        <v>516</v>
      </c>
      <c r="B532" t="s">
        <v>517</v>
      </c>
      <c r="C532" t="s">
        <v>381</v>
      </c>
      <c r="D532" t="s">
        <v>591</v>
      </c>
      <c r="E532" t="s">
        <v>430</v>
      </c>
      <c r="F532" t="str">
        <f>VLOOKUP(BOS[[#This Row],[NOME]],'CADASTRO'!A:K,5,0)</f>
        <v>OPERADOR INDUSTRIAL I</v>
      </c>
      <c r="G532" s="41">
        <v>46009</v>
      </c>
      <c r="H532" s="38">
        <v>365</v>
      </c>
      <c r="I5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IF(G890="01/01/1900", "SEM REGISTRO",
                        IF((G532+H532)&gt;TODAY(), "NO PRAZO", "VENCIDO"
                        )
                    )
                )
            )
        )
    ),"N.A.")</f>
        <v>NO PRAZO</v>
      </c>
      <c r="J532" s="14">
        <f>BOS[[#This Row],[TREINADO EM]]+BOS[[#This Row],[VALIDADE]]</f>
        <v>46374</v>
      </c>
      <c r="K532">
        <v>1</v>
      </c>
      <c r="L532" t="s">
        <v>3</v>
      </c>
      <c r="M532" t="str">
        <f>VLOOKUP(BOS[[#This Row],[NOME]],'CADASTRO'!A:K,6,0)</f>
        <v>ATIVO</v>
      </c>
    </row>
    <row r="533" spans="1:14">
      <c r="A533" t="s">
        <v>516</v>
      </c>
      <c r="B533" t="s">
        <v>517</v>
      </c>
      <c r="C533" t="s">
        <v>381</v>
      </c>
      <c r="D533" t="s">
        <v>591</v>
      </c>
      <c r="E533" t="s">
        <v>431</v>
      </c>
      <c r="F533" t="str">
        <f>VLOOKUP(BOS[[#This Row],[NOME]],'CADASTRO'!A:K,5,0)</f>
        <v>ANALISTA PROJETOS PL</v>
      </c>
      <c r="G533" s="41">
        <v>45063</v>
      </c>
      <c r="H533" s="38">
        <v>365</v>
      </c>
      <c r="I5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IF(G891="01/01/1900",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BOS[[#This Row],[TREINADO EM]]+BOS[[#This Row],[VALIDADE]]</f>
        <v>45428</v>
      </c>
      <c r="K533">
        <v>1</v>
      </c>
      <c r="L533" t="s">
        <v>5</v>
      </c>
      <c r="M533" t="str">
        <f>VLOOKUP(BOS[[#This Row],[NOME]],'CADASTRO'!A:K,6,0)</f>
        <v>ATIVO</v>
      </c>
    </row>
    <row r="534" spans="1:14">
      <c r="A534" t="s">
        <v>516</v>
      </c>
      <c r="B534" t="s">
        <v>517</v>
      </c>
      <c r="C534" t="s">
        <v>381</v>
      </c>
      <c r="D534" t="s">
        <v>591</v>
      </c>
      <c r="E534" t="s">
        <v>431</v>
      </c>
      <c r="F534" t="str">
        <f>VLOOKUP(BOS[[#This Row],[NOME]],'CADASTRO'!A:K,5,0)</f>
        <v>ANALISTA PROJETOS PL</v>
      </c>
      <c r="G534" s="41">
        <v>45567</v>
      </c>
      <c r="H534" s="38">
        <v>365</v>
      </c>
      <c r="I5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IF(G892="01/01/1900",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BOS[[#This Row],[TREINADO EM]]+BOS[[#This Row],[VALIDADE]]</f>
        <v>45932</v>
      </c>
      <c r="K534">
        <v>1</v>
      </c>
      <c r="L534" t="s">
        <v>5</v>
      </c>
      <c r="M534" t="str">
        <f>VLOOKUP(BOS[[#This Row],[NOME]],'CADASTRO'!A:K,6,0)</f>
        <v>ATIVO</v>
      </c>
    </row>
    <row r="535" spans="1:14">
      <c r="A535" t="s">
        <v>516</v>
      </c>
      <c r="B535" t="s">
        <v>517</v>
      </c>
      <c r="C535" t="s">
        <v>381</v>
      </c>
      <c r="D535" t="s">
        <v>591</v>
      </c>
      <c r="E535" t="s">
        <v>431</v>
      </c>
      <c r="F535" t="str">
        <f>VLOOKUP(BOS[[#This Row],[NOME]],'CADASTRO'!A:K,5,0)</f>
        <v>ANALISTA PROJETOS PL</v>
      </c>
      <c r="G535" s="41">
        <v>45568</v>
      </c>
      <c r="H535" s="38">
        <v>365</v>
      </c>
      <c r="I5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IF(G893="01/01/1900",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BOS[[#This Row],[TREINADO EM]]+BOS[[#This Row],[VALIDADE]]</f>
        <v>45933</v>
      </c>
      <c r="L535" t="s">
        <v>5</v>
      </c>
      <c r="M535" t="str">
        <f>VLOOKUP(BOS[[#This Row],[NOME]],'CADASTRO'!A:K,6,0)</f>
        <v>ATIVO</v>
      </c>
    </row>
    <row r="536" spans="1:14">
      <c r="A536" t="s">
        <v>516</v>
      </c>
      <c r="B536" t="s">
        <v>517</v>
      </c>
      <c r="C536" t="s">
        <v>381</v>
      </c>
      <c r="D536" t="s">
        <v>591</v>
      </c>
      <c r="E536" t="s">
        <v>431</v>
      </c>
      <c r="F536" t="str">
        <f>VLOOKUP(BOS[[#This Row],[NOME]],'CADASTRO'!A:K,5,0)</f>
        <v>ANALISTA PROJETOS PL</v>
      </c>
      <c r="G536" s="41">
        <v>45908</v>
      </c>
      <c r="H536" s="38">
        <v>365</v>
      </c>
      <c r="I5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IF(G894="01/01/1900",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BOS[[#This Row],[TREINADO EM]]+BOS[[#This Row],[VALIDADE]]</f>
        <v>46273</v>
      </c>
      <c r="K536">
        <v>1</v>
      </c>
      <c r="L536" t="s">
        <v>5</v>
      </c>
      <c r="M536" t="str">
        <f>VLOOKUP(BOS[[#This Row],[NOME]],'CADASTRO'!A:K,6,0)</f>
        <v>ATIVO</v>
      </c>
    </row>
    <row r="537" spans="1:14">
      <c r="A537" t="s">
        <v>516</v>
      </c>
      <c r="B537" t="s">
        <v>517</v>
      </c>
      <c r="C537" t="s">
        <v>381</v>
      </c>
      <c r="D537" t="s">
        <v>591</v>
      </c>
      <c r="E537" t="s">
        <v>431</v>
      </c>
      <c r="F537" t="str">
        <f>VLOOKUP(BOS[[#This Row],[NOME]],'CADASTRO'!A:K,5,0)</f>
        <v>ANALISTA PROJETOS PL</v>
      </c>
      <c r="G537" s="41">
        <v>46126</v>
      </c>
      <c r="H537" s="38">
        <v>365</v>
      </c>
      <c r="I5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IF(G895="01/01/1900", "SEM REGISTRO",
                        IF((G537+H537)&gt;TODAY(), "NO PRAZO", "VENCIDO"
                        )
                    )
                )
            )
        )
    ),"N.A.")</f>
        <v>NO PRAZO</v>
      </c>
      <c r="J537" s="14">
        <f>BOS[[#This Row],[TREINADO EM]]+BOS[[#This Row],[VALIDADE]]</f>
        <v>46491</v>
      </c>
      <c r="K537">
        <v>0.25</v>
      </c>
      <c r="L537" t="s">
        <v>3</v>
      </c>
      <c r="M537" t="str">
        <f>VLOOKUP(BOS[[#This Row],[NOME]],'CADASTRO'!A:K,6,0)</f>
        <v>ATIVO</v>
      </c>
      <c r="N537" s="63" t="s">
        <v>607</v>
      </c>
    </row>
    <row r="538" spans="1:14">
      <c r="A538" t="s">
        <v>516</v>
      </c>
      <c r="B538" t="s">
        <v>517</v>
      </c>
      <c r="C538" t="s">
        <v>381</v>
      </c>
      <c r="D538" t="s">
        <v>591</v>
      </c>
      <c r="E538" t="s">
        <v>97</v>
      </c>
      <c r="F538" t="str">
        <f>VLOOKUP(BOS[[#This Row],[NOME]],'CADASTRO'!A:K,5,0)</f>
        <v>AUXILIAR INDUSTRIAL</v>
      </c>
      <c r="G538" s="41">
        <v>46028</v>
      </c>
      <c r="H538" s="38">
        <v>365</v>
      </c>
      <c r="I5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IF(G896="01/01/1900",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BOS[[#This Row],[TREINADO EM]]+BOS[[#This Row],[VALIDADE]]</f>
        <v>46393</v>
      </c>
      <c r="K538">
        <v>1</v>
      </c>
      <c r="L538" t="s">
        <v>3</v>
      </c>
      <c r="M538" t="str">
        <f>VLOOKUP(BOS[[#This Row],[NOME]],'CADASTRO'!A:K,6,0)</f>
        <v>DESLIGADO</v>
      </c>
    </row>
    <row r="539" spans="1:14">
      <c r="A539" t="s">
        <v>516</v>
      </c>
      <c r="B539" t="s">
        <v>517</v>
      </c>
      <c r="C539" t="s">
        <v>381</v>
      </c>
      <c r="D539" t="s">
        <v>591</v>
      </c>
      <c r="E539" t="s">
        <v>433</v>
      </c>
      <c r="F539" t="str">
        <f>VLOOKUP(BOS[[#This Row],[NOME]],'CADASTRO'!A:K,5,0)</f>
        <v>ANALISTA SEGURANCA TRABALHO E MEIO</v>
      </c>
      <c r="G539" s="41">
        <v>44929</v>
      </c>
      <c r="H539" s="38">
        <v>365</v>
      </c>
      <c r="I5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IF(G897="01/01/1900",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BOS[[#This Row],[TREINADO EM]]+BOS[[#This Row],[VALIDADE]]</f>
        <v>45294</v>
      </c>
      <c r="K539">
        <v>1</v>
      </c>
      <c r="L539" t="s">
        <v>5</v>
      </c>
      <c r="M539" t="str">
        <f>VLOOKUP(BOS[[#This Row],[NOME]],'CADASTRO'!A:K,6,0)</f>
        <v>ATIVO</v>
      </c>
    </row>
    <row r="540" spans="1:14">
      <c r="A540" t="s">
        <v>516</v>
      </c>
      <c r="B540" t="s">
        <v>517</v>
      </c>
      <c r="C540" t="s">
        <v>76</v>
      </c>
      <c r="D540" t="s">
        <v>591</v>
      </c>
      <c r="E540" t="s">
        <v>433</v>
      </c>
      <c r="F540" t="str">
        <f>VLOOKUP(BOS[[#This Row],[NOME]],'CADASTRO'!A:K,5,0)</f>
        <v>ANALISTA SEGURANCA TRABALHO E MEIO</v>
      </c>
      <c r="G540" s="41">
        <v>45278</v>
      </c>
      <c r="H540" s="38">
        <v>5000</v>
      </c>
      <c r="I5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IF(G898="01/01/1900", "SEM REGISTRO",
                        IF((G540+H540)&gt;TODAY(), "NO PRAZO", "VENCIDO"
                        )
                    )
                )
            )
        )
    ),"N.A.")</f>
        <v>NO PRAZO</v>
      </c>
      <c r="J540" s="14">
        <f>BOS[[#This Row],[TREINADO EM]]+BOS[[#This Row],[VALIDADE]]</f>
        <v>50278</v>
      </c>
      <c r="K540">
        <v>1</v>
      </c>
      <c r="L540" t="s">
        <v>3</v>
      </c>
      <c r="M540" t="str">
        <f>VLOOKUP(BOS[[#This Row],[NOME]],'CADASTRO'!A:K,6,0)</f>
        <v>ATIVO</v>
      </c>
    </row>
    <row r="541" spans="1:14">
      <c r="A541" t="s">
        <v>516</v>
      </c>
      <c r="B541" t="s">
        <v>517</v>
      </c>
      <c r="C541" t="s">
        <v>381</v>
      </c>
      <c r="D541" t="s">
        <v>591</v>
      </c>
      <c r="E541" t="s">
        <v>96</v>
      </c>
      <c r="F541" t="str">
        <f>VLOOKUP(BOS[[#This Row],[NOME]],'CADASTRO'!A:K,5,0)</f>
        <v>OPERADOR INDUSTRIAL II</v>
      </c>
      <c r="G541" s="41">
        <v>44651</v>
      </c>
      <c r="H541" s="38">
        <v>365</v>
      </c>
      <c r="I5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IF(G899="01/01/1900",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BOS[[#This Row],[TREINADO EM]]+BOS[[#This Row],[VALIDADE]]</f>
        <v>45016</v>
      </c>
      <c r="K541">
        <v>1</v>
      </c>
      <c r="L541" t="s">
        <v>5</v>
      </c>
      <c r="M541" t="str">
        <f>VLOOKUP(BOS[[#This Row],[NOME]],'CADASTRO'!A:K,6,0)</f>
        <v>DESLIGADO</v>
      </c>
    </row>
    <row r="542" spans="1:14">
      <c r="A542" t="s">
        <v>516</v>
      </c>
      <c r="B542" t="s">
        <v>517</v>
      </c>
      <c r="C542" t="s">
        <v>381</v>
      </c>
      <c r="D542" t="s">
        <v>591</v>
      </c>
      <c r="E542" t="s">
        <v>96</v>
      </c>
      <c r="F542" t="str">
        <f>VLOOKUP(BOS[[#This Row],[NOME]],'CADASTRO'!A:K,5,0)</f>
        <v>OPERADOR INDUSTRIAL II</v>
      </c>
      <c r="G542" s="41">
        <v>44929</v>
      </c>
      <c r="H542" s="38">
        <v>365</v>
      </c>
      <c r="I5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IF(G900="01/01/1900",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BOS[[#This Row],[TREINADO EM]]+BOS[[#This Row],[VALIDADE]]</f>
        <v>45294</v>
      </c>
      <c r="K542">
        <v>1</v>
      </c>
      <c r="L542" t="s">
        <v>5</v>
      </c>
      <c r="M542" t="str">
        <f>VLOOKUP(BOS[[#This Row],[NOME]],'CADASTRO'!A:K,6,0)</f>
        <v>DESLIGADO</v>
      </c>
    </row>
    <row r="543" spans="1:14">
      <c r="A543" t="s">
        <v>516</v>
      </c>
      <c r="B543" t="s">
        <v>517</v>
      </c>
      <c r="C543" t="s">
        <v>381</v>
      </c>
      <c r="D543" t="s">
        <v>591</v>
      </c>
      <c r="E543" t="s">
        <v>96</v>
      </c>
      <c r="F543" t="str">
        <f>VLOOKUP(BOS[[#This Row],[NOME]],'CADASTRO'!A:K,5,0)</f>
        <v>OPERADOR INDUSTRIAL II</v>
      </c>
      <c r="G543" s="41">
        <v>45278</v>
      </c>
      <c r="H543" s="38">
        <v>365</v>
      </c>
      <c r="I5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IF(G901="01/01/1900",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BOS[[#This Row],[TREINADO EM]]+BOS[[#This Row],[VALIDADE]]</f>
        <v>45643</v>
      </c>
      <c r="K543">
        <v>1</v>
      </c>
      <c r="L543" t="s">
        <v>5</v>
      </c>
      <c r="M543" t="str">
        <f>VLOOKUP(BOS[[#This Row],[NOME]],'CADASTRO'!A:K,6,0)</f>
        <v>DESLIGADO</v>
      </c>
    </row>
    <row r="544" spans="1:14">
      <c r="A544" t="s">
        <v>516</v>
      </c>
      <c r="B544" t="s">
        <v>517</v>
      </c>
      <c r="C544" t="s">
        <v>76</v>
      </c>
      <c r="D544" t="s">
        <v>591</v>
      </c>
      <c r="E544" t="s">
        <v>96</v>
      </c>
      <c r="F544" t="str">
        <f>VLOOKUP(BOS[[#This Row],[NOME]],'CADASTRO'!A:K,5,0)</f>
        <v>OPERADOR INDUSTRIAL II</v>
      </c>
      <c r="G544" s="41">
        <v>45645</v>
      </c>
      <c r="H544" s="38">
        <v>365</v>
      </c>
      <c r="I5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IF(G902="01/01/1900",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BOS[[#This Row],[TREINADO EM]]+BOS[[#This Row],[VALIDADE]]</f>
        <v>46010</v>
      </c>
      <c r="K544">
        <v>1</v>
      </c>
      <c r="L544" t="s">
        <v>3</v>
      </c>
      <c r="M544" t="str">
        <f>VLOOKUP(BOS[[#This Row],[NOME]],'CADASTRO'!A:K,6,0)</f>
        <v>DESLIGADO</v>
      </c>
    </row>
    <row r="545" spans="1:14">
      <c r="A545" t="s">
        <v>516</v>
      </c>
      <c r="B545" t="s">
        <v>517</v>
      </c>
      <c r="C545" t="s">
        <v>381</v>
      </c>
      <c r="D545" t="s">
        <v>591</v>
      </c>
      <c r="E545" t="s">
        <v>211</v>
      </c>
      <c r="F545" t="str">
        <f>VLOOKUP(BOS[[#This Row],[NOME]],'CADASTRO'!A:K,5,0)</f>
        <v>CONTROLADOR PLANTA</v>
      </c>
      <c r="G545" s="41">
        <v>45028</v>
      </c>
      <c r="H545" s="38">
        <v>365</v>
      </c>
      <c r="I5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IF(G903="01/01/1900",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BOS[[#This Row],[TREINADO EM]]+BOS[[#This Row],[VALIDADE]]</f>
        <v>45393</v>
      </c>
      <c r="K545">
        <v>1</v>
      </c>
      <c r="L545" t="s">
        <v>5</v>
      </c>
      <c r="M545" t="str">
        <f>VLOOKUP(BOS[[#This Row],[NOME]],'CADASTRO'!A:K,6,0)</f>
        <v>ATIVO</v>
      </c>
    </row>
    <row r="546" spans="1:14">
      <c r="A546" t="s">
        <v>516</v>
      </c>
      <c r="B546" t="s">
        <v>517</v>
      </c>
      <c r="C546" t="s">
        <v>381</v>
      </c>
      <c r="D546" t="s">
        <v>591</v>
      </c>
      <c r="E546" t="s">
        <v>211</v>
      </c>
      <c r="F546" t="str">
        <f>VLOOKUP(BOS[[#This Row],[NOME]],'CADASTRO'!A:K,5,0)</f>
        <v>CONTROLADOR PLANTA</v>
      </c>
      <c r="G546" s="41">
        <v>45546</v>
      </c>
      <c r="H546" s="38">
        <v>365</v>
      </c>
      <c r="I5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IF(G904="01/01/1900", "SEM REGISTRO",
                        IF((G546+H546)&gt;TODAY(), "NO PRAZO", "VENCIDO"
                        )
                    )
                )
            )
        )
    ),"N.A.")</f>
        <v>HISTORICO</v>
      </c>
      <c r="J546" s="14">
        <f>BOS[[#This Row],[TREINADO EM]]+BOS[[#This Row],[VALIDADE]]</f>
        <v>45911</v>
      </c>
      <c r="K546">
        <v>1</v>
      </c>
      <c r="L546" t="s">
        <v>5</v>
      </c>
      <c r="M546" t="str">
        <f>VLOOKUP(BOS[[#This Row],[NOME]],'CADASTRO'!A:K,6,0)</f>
        <v>ATIVO</v>
      </c>
    </row>
    <row r="547" spans="1:14">
      <c r="A547" t="s">
        <v>516</v>
      </c>
      <c r="B547" t="s">
        <v>517</v>
      </c>
      <c r="C547" t="s">
        <v>381</v>
      </c>
      <c r="D547" t="s">
        <v>591</v>
      </c>
      <c r="E547" t="s">
        <v>211</v>
      </c>
      <c r="F547" t="str">
        <f>VLOOKUP(BOS[[#This Row],[NOME]],'CADASTRO'!A:K,5,0)</f>
        <v>CONTROLADOR PLANTA</v>
      </c>
      <c r="G547" s="41">
        <v>45645</v>
      </c>
      <c r="H547" s="38">
        <v>365</v>
      </c>
      <c r="I5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IF(G905="01/01/1900", "SEM REGISTRO",
                        IF((G547+H547)&gt;TODAY(), "NO PRAZO", "VENCIDO"
                        )
                    )
                )
            )
        )
    ),"N.A.")</f>
        <v>HISTORICO</v>
      </c>
      <c r="J547" s="14">
        <f>BOS[[#This Row],[TREINADO EM]]+BOS[[#This Row],[VALIDADE]]</f>
        <v>46010</v>
      </c>
      <c r="K547">
        <v>1</v>
      </c>
      <c r="L547" t="s">
        <v>5</v>
      </c>
      <c r="M547" t="str">
        <f>VLOOKUP(BOS[[#This Row],[NOME]],'CADASTRO'!A:K,6,0)</f>
        <v>ATIVO</v>
      </c>
    </row>
    <row r="548" spans="1:14">
      <c r="A548" t="s">
        <v>516</v>
      </c>
      <c r="B548" t="s">
        <v>517</v>
      </c>
      <c r="C548" t="s">
        <v>381</v>
      </c>
      <c r="D548" t="s">
        <v>591</v>
      </c>
      <c r="E548" t="s">
        <v>211</v>
      </c>
      <c r="F548" t="str">
        <f>VLOOKUP(BOS[[#This Row],[NOME]],'CADASTRO'!A:K,5,0)</f>
        <v>CONTROLADOR PLANTA</v>
      </c>
      <c r="G548" s="41">
        <v>45810</v>
      </c>
      <c r="H548" s="38">
        <v>365</v>
      </c>
      <c r="I5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IF(G906="01/01/1900",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BOS[[#This Row],[TREINADO EM]]+BOS[[#This Row],[VALIDADE]]</f>
        <v>46175</v>
      </c>
      <c r="K548">
        <v>4</v>
      </c>
      <c r="L548" t="s">
        <v>5</v>
      </c>
      <c r="M548" t="str">
        <f>VLOOKUP(BOS[[#This Row],[NOME]],'CADASTRO'!A:K,6,0)</f>
        <v>ATIVO</v>
      </c>
    </row>
    <row r="549" spans="1:14">
      <c r="A549" t="s">
        <v>516</v>
      </c>
      <c r="B549" t="s">
        <v>517</v>
      </c>
      <c r="C549" t="s">
        <v>381</v>
      </c>
      <c r="D549" t="s">
        <v>591</v>
      </c>
      <c r="E549" t="s">
        <v>211</v>
      </c>
      <c r="F549" t="str">
        <f>VLOOKUP(BOS[[#This Row],[NOME]],'CADASTRO'!A:K,5,0)</f>
        <v>CONTROLADOR PLANTA</v>
      </c>
      <c r="G549" s="41">
        <v>46006</v>
      </c>
      <c r="H549" s="38">
        <v>365</v>
      </c>
      <c r="I5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IF(G907="01/01/1900", "SEM REGISTRO",
                        IF((G549+H549)&gt;TODAY(), "NO PRAZO", "VENCIDO"
                        )
                    )
                )
            )
        )
    ),"N.A.")</f>
        <v>NO PRAZO</v>
      </c>
      <c r="J549" s="14">
        <f>BOS[[#This Row],[TREINADO EM]]+BOS[[#This Row],[VALIDADE]]</f>
        <v>46371</v>
      </c>
      <c r="K549">
        <v>0.25</v>
      </c>
      <c r="L549" t="s">
        <v>3</v>
      </c>
      <c r="M549" t="str">
        <f>VLOOKUP(BOS[[#This Row],[NOME]],'CADASTRO'!A:K,6,0)</f>
        <v>ATIVO</v>
      </c>
      <c r="N549" s="63" t="s">
        <v>599</v>
      </c>
    </row>
    <row r="550" spans="1:14">
      <c r="A550" t="s">
        <v>516</v>
      </c>
      <c r="B550" t="s">
        <v>517</v>
      </c>
      <c r="C550" t="s">
        <v>381</v>
      </c>
      <c r="D550" t="s">
        <v>591</v>
      </c>
      <c r="E550" t="s">
        <v>436</v>
      </c>
      <c r="F550" t="str">
        <f>VLOOKUP(BOS[[#This Row],[NOME]],'CADASTRO'!A:K,5,0)</f>
        <v>TECNICO ELETRONICO II</v>
      </c>
      <c r="G550" s="41">
        <v>43374</v>
      </c>
      <c r="H550" s="38">
        <v>365</v>
      </c>
      <c r="I5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IF(G908="01/01/1900",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BOS[[#This Row],[TREINADO EM]]+BOS[[#This Row],[VALIDADE]]</f>
        <v>43739</v>
      </c>
      <c r="K550">
        <v>1</v>
      </c>
      <c r="L550" t="s">
        <v>5</v>
      </c>
      <c r="M550" t="str">
        <f>VLOOKUP(BOS[[#This Row],[NOME]],'CADASTRO'!A:K,6,0)</f>
        <v>ATIVO</v>
      </c>
    </row>
    <row r="551" spans="1:14">
      <c r="A551" t="s">
        <v>516</v>
      </c>
      <c r="B551" t="s">
        <v>517</v>
      </c>
      <c r="C551" t="s">
        <v>381</v>
      </c>
      <c r="D551" t="s">
        <v>591</v>
      </c>
      <c r="E551" t="s">
        <v>436</v>
      </c>
      <c r="F551" t="str">
        <f>VLOOKUP(BOS[[#This Row],[NOME]],'CADASTRO'!A:K,5,0)</f>
        <v>TECNICO ELETRONICO II</v>
      </c>
      <c r="G551" s="41">
        <v>45546</v>
      </c>
      <c r="H551" s="38">
        <v>365</v>
      </c>
      <c r="I5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IF(G909="01/01/1900",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BOS[[#This Row],[TREINADO EM]]+BOS[[#This Row],[VALIDADE]]</f>
        <v>45911</v>
      </c>
      <c r="K551">
        <v>1</v>
      </c>
      <c r="L551" t="s">
        <v>5</v>
      </c>
      <c r="M551" t="str">
        <f>VLOOKUP(BOS[[#This Row],[NOME]],'CADASTRO'!A:K,6,0)</f>
        <v>ATIVO</v>
      </c>
    </row>
    <row r="552" spans="1:14">
      <c r="A552" t="s">
        <v>516</v>
      </c>
      <c r="B552" t="s">
        <v>517</v>
      </c>
      <c r="C552" t="s">
        <v>381</v>
      </c>
      <c r="D552" t="s">
        <v>591</v>
      </c>
      <c r="E552" t="s">
        <v>436</v>
      </c>
      <c r="F552" t="str">
        <f>VLOOKUP(BOS[[#This Row],[NOME]],'CADASTRO'!A:K,5,0)</f>
        <v>TECNICO ELETRONICO II</v>
      </c>
      <c r="G552" s="41">
        <v>45645</v>
      </c>
      <c r="H552" s="38">
        <v>365</v>
      </c>
      <c r="I5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IF(G910="01/01/1900",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BOS[[#This Row],[TREINADO EM]]+BOS[[#This Row],[VALIDADE]]</f>
        <v>46010</v>
      </c>
      <c r="K552">
        <v>1</v>
      </c>
      <c r="L552" t="s">
        <v>5</v>
      </c>
      <c r="M552" t="str">
        <f>VLOOKUP(BOS[[#This Row],[NOME]],'CADASTRO'!A:K,6,0)</f>
        <v>ATIVO</v>
      </c>
    </row>
    <row r="553" spans="1:14">
      <c r="A553" t="s">
        <v>516</v>
      </c>
      <c r="B553" t="s">
        <v>517</v>
      </c>
      <c r="C553" t="s">
        <v>381</v>
      </c>
      <c r="D553" t="s">
        <v>591</v>
      </c>
      <c r="E553" t="s">
        <v>436</v>
      </c>
      <c r="F553" t="str">
        <f>VLOOKUP(BOS[[#This Row],[NOME]],'CADASTRO'!A:K,5,0)</f>
        <v>TECNICO ELETRONICO II</v>
      </c>
      <c r="G553" s="41">
        <v>46211.984363425901</v>
      </c>
      <c r="H553" s="38">
        <v>183</v>
      </c>
      <c r="I5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IF(G911="01/01/1900", "SEM REGISTRO",
                        IF((G553+H553)&gt;TODAY(), "NO PRAZO", "VENCIDO"
                        )
                    )
                )
            )
        )
    ),"N.A.")</f>
        <v>NO PRAZO</v>
      </c>
      <c r="J553" s="14">
        <f>BOS[[#This Row],[TREINADO EM]]+BOS[[#This Row],[VALIDADE]]</f>
        <v>46394.984363425901</v>
      </c>
      <c r="K553">
        <v>1</v>
      </c>
      <c r="L553" t="s">
        <v>3</v>
      </c>
      <c r="M553" t="str">
        <f>VLOOKUP(BOS[[#This Row],[NOME]],'CADASTRO'!A:K,6,0)</f>
        <v>ATIVO</v>
      </c>
      <c r="N553" s="77"/>
    </row>
    <row r="554" spans="1:14">
      <c r="A554" t="s">
        <v>516</v>
      </c>
      <c r="B554" t="s">
        <v>517</v>
      </c>
      <c r="C554" t="s">
        <v>381</v>
      </c>
      <c r="D554" t="s">
        <v>591</v>
      </c>
      <c r="E554" t="s">
        <v>472</v>
      </c>
      <c r="F554" t="str">
        <f>VLOOKUP(BOS[[#This Row],[NOME]],'CADASTRO'!A:K,5,0)</f>
        <v>ESTAGIARIO</v>
      </c>
      <c r="G554" s="41">
        <v>43992</v>
      </c>
      <c r="H554" s="38">
        <v>365</v>
      </c>
      <c r="I5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IF(G912="01/01/1900",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BOS[[#This Row],[TREINADO EM]]+BOS[[#This Row],[VALIDADE]]</f>
        <v>44357</v>
      </c>
      <c r="K554">
        <v>1.5</v>
      </c>
      <c r="L554" t="s">
        <v>1</v>
      </c>
      <c r="M554" t="str">
        <f>VLOOKUP(BOS[[#This Row],[NOME]],'CADASTRO'!A:K,6,0)</f>
        <v>DESLIGADO</v>
      </c>
    </row>
    <row r="555" spans="1:14">
      <c r="A555" t="s">
        <v>516</v>
      </c>
      <c r="B555" t="s">
        <v>517</v>
      </c>
      <c r="C555" t="s">
        <v>381</v>
      </c>
      <c r="D555" t="s">
        <v>591</v>
      </c>
      <c r="E555" t="s">
        <v>437</v>
      </c>
      <c r="F555" t="str">
        <f>VLOOKUP(BOS[[#This Row],[NOME]],'CADASTRO'!A:K,5,0)</f>
        <v>ANALISTA CONTROLE QUALIDADE PL</v>
      </c>
      <c r="G555" s="41">
        <v>45196</v>
      </c>
      <c r="H555" s="38">
        <v>365</v>
      </c>
      <c r="I5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IF(G913="01/01/1900",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BOS[[#This Row],[TREINADO EM]]+BOS[[#This Row],[VALIDADE]]</f>
        <v>45561</v>
      </c>
      <c r="K555">
        <v>1</v>
      </c>
      <c r="L555" t="s">
        <v>5</v>
      </c>
      <c r="M555" t="str">
        <f>VLOOKUP(BOS[[#This Row],[NOME]],'CADASTRO'!A:K,6,0)</f>
        <v>ATIVO</v>
      </c>
    </row>
    <row r="556" spans="1:14">
      <c r="A556" t="s">
        <v>516</v>
      </c>
      <c r="B556" t="s">
        <v>517</v>
      </c>
      <c r="C556" t="s">
        <v>381</v>
      </c>
      <c r="D556" t="s">
        <v>591</v>
      </c>
      <c r="E556" t="s">
        <v>437</v>
      </c>
      <c r="F556" t="str">
        <f>VLOOKUP(BOS[[#This Row],[NOME]],'CADASTRO'!A:K,5,0)</f>
        <v>ANALISTA CONTROLE QUALIDADE PL</v>
      </c>
      <c r="G556" s="41">
        <v>45645</v>
      </c>
      <c r="H556" s="38">
        <v>365</v>
      </c>
      <c r="I5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IF(G914="01/01/1900",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BOS[[#This Row],[TREINADO EM]]+BOS[[#This Row],[VALIDADE]]</f>
        <v>46010</v>
      </c>
      <c r="K556">
        <v>1</v>
      </c>
      <c r="L556" t="s">
        <v>5</v>
      </c>
      <c r="M556" t="str">
        <f>VLOOKUP(BOS[[#This Row],[NOME]],'CADASTRO'!A:K,6,0)</f>
        <v>ATIVO</v>
      </c>
    </row>
    <row r="557" spans="1:14">
      <c r="A557" t="s">
        <v>516</v>
      </c>
      <c r="B557" t="s">
        <v>517</v>
      </c>
      <c r="C557" t="s">
        <v>381</v>
      </c>
      <c r="D557" t="s">
        <v>591</v>
      </c>
      <c r="E557" t="s">
        <v>437</v>
      </c>
      <c r="F557" t="str">
        <f>VLOOKUP(BOS[[#This Row],[NOME]],'CADASTRO'!A:K,5,0)</f>
        <v>ANALISTA CONTROLE QUALIDADE PL</v>
      </c>
      <c r="G557" s="41">
        <v>46293.423020833332</v>
      </c>
      <c r="H557" s="38">
        <v>365</v>
      </c>
      <c r="I5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IF(G915="01/01/1900", "SEM REGISTRO",
                        IF((G557+H557)&gt;TODAY(), "NO PRAZO", "VENCIDO"
                        )
                    )
                )
            )
        )
    ),"N.A.")</f>
        <v>NO PRAZO</v>
      </c>
      <c r="J557" s="14">
        <f>BOS[[#This Row],[TREINADO EM]]+BOS[[#This Row],[VALIDADE]]</f>
        <v>46658.423020833332</v>
      </c>
      <c r="K557">
        <v>1</v>
      </c>
      <c r="L557" t="s">
        <v>3</v>
      </c>
      <c r="M557" t="str">
        <f>VLOOKUP(BOS[[#This Row],[NOME]],'CADASTRO'!A:K,6,0)</f>
        <v>ATIVO</v>
      </c>
      <c r="N557" s="63" t="s">
        <v>593</v>
      </c>
    </row>
    <row r="558" spans="1:14">
      <c r="A558" t="s">
        <v>516</v>
      </c>
      <c r="B558" t="s">
        <v>517</v>
      </c>
      <c r="C558" t="s">
        <v>381</v>
      </c>
      <c r="D558" t="s">
        <v>591</v>
      </c>
      <c r="E558" t="s">
        <v>439</v>
      </c>
      <c r="F558" t="str">
        <f>VLOOKUP(BOS[[#This Row],[NOME]],'CADASTRO'!A:K,5,0)</f>
        <v>ANALISTA CONTROLE ESTOQUE PL</v>
      </c>
      <c r="G558" s="41">
        <v>44972</v>
      </c>
      <c r="H558" s="38">
        <v>365</v>
      </c>
      <c r="I5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IF(G916="01/01/1900", "SEM REGISTRO",
                        IF((G558+H558)&gt;TODAY(), "NO PRAZO", "VENCIDO"
                        )
                    )
                )
            )
        )
    ),"N.A.")</f>
        <v>HISTORICO</v>
      </c>
      <c r="J558" s="14">
        <f>BOS[[#This Row],[TREINADO EM]]+BOS[[#This Row],[VALIDADE]]</f>
        <v>45337</v>
      </c>
      <c r="K558">
        <v>1</v>
      </c>
      <c r="L558" t="s">
        <v>5</v>
      </c>
      <c r="M558" t="str">
        <f>VLOOKUP(BOS[[#This Row],[NOME]],'CADASTRO'!A:K,6,0)</f>
        <v>ATIVO</v>
      </c>
    </row>
    <row r="559" spans="1:14">
      <c r="A559" t="s">
        <v>516</v>
      </c>
      <c r="B559" t="s">
        <v>517</v>
      </c>
      <c r="C559" t="s">
        <v>381</v>
      </c>
      <c r="D559" t="s">
        <v>591</v>
      </c>
      <c r="E559" t="s">
        <v>439</v>
      </c>
      <c r="F559" t="str">
        <f>VLOOKUP(BOS[[#This Row],[NOME]],'CADASTRO'!A:K,5,0)</f>
        <v>ANALISTA CONTROLE ESTOQUE PL</v>
      </c>
      <c r="G559" s="41">
        <v>45428</v>
      </c>
      <c r="H559" s="38">
        <v>365</v>
      </c>
      <c r="I5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IF(G917="01/01/1900",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BOS[[#This Row],[TREINADO EM]]+BOS[[#This Row],[VALIDADE]]</f>
        <v>45793</v>
      </c>
      <c r="K559">
        <v>1</v>
      </c>
      <c r="L559" t="s">
        <v>5</v>
      </c>
      <c r="M559" t="str">
        <f>VLOOKUP(BOS[[#This Row],[NOME]],'CADASTRO'!A:K,6,0)</f>
        <v>ATIVO</v>
      </c>
    </row>
    <row r="560" spans="1:14">
      <c r="A560" t="s">
        <v>516</v>
      </c>
      <c r="B560" t="s">
        <v>517</v>
      </c>
      <c r="C560" t="s">
        <v>381</v>
      </c>
      <c r="D560" t="s">
        <v>591</v>
      </c>
      <c r="E560" t="s">
        <v>439</v>
      </c>
      <c r="F560" t="str">
        <f>VLOOKUP(BOS[[#This Row],[NOME]],'CADASTRO'!A:K,5,0)</f>
        <v>ANALISTA CONTROLE ESTOQUE PL</v>
      </c>
      <c r="G560" s="41">
        <v>45645</v>
      </c>
      <c r="H560" s="38">
        <v>365</v>
      </c>
      <c r="I5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IF(G918="01/01/1900",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BOS[[#This Row],[TREINADO EM]]+BOS[[#This Row],[VALIDADE]]</f>
        <v>46010</v>
      </c>
      <c r="K560">
        <v>1</v>
      </c>
      <c r="L560" t="s">
        <v>5</v>
      </c>
      <c r="M560" t="str">
        <f>VLOOKUP(BOS[[#This Row],[NOME]],'CADASTRO'!A:K,6,0)</f>
        <v>ATIVO</v>
      </c>
    </row>
    <row r="561" spans="1:14">
      <c r="A561" t="s">
        <v>516</v>
      </c>
      <c r="B561" t="s">
        <v>517</v>
      </c>
      <c r="C561" t="s">
        <v>381</v>
      </c>
      <c r="D561" t="s">
        <v>591</v>
      </c>
      <c r="E561" t="s">
        <v>439</v>
      </c>
      <c r="F561" t="str">
        <f>VLOOKUP(BOS[[#This Row],[NOME]],'CADASTRO'!A:K,5,0)</f>
        <v>ANALISTA CONTROLE ESTOQUE PL</v>
      </c>
      <c r="G561" s="41">
        <v>46006</v>
      </c>
      <c r="H561" s="38">
        <v>365</v>
      </c>
      <c r="I5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IF(G919="01/01/1900", "SEM REGISTRO",
                        IF((G561+H561)&gt;TODAY(), "NO PRAZO", "VENCIDO"
                        )
                    )
                )
            )
        )
    ),"N.A.")</f>
        <v>NO PRAZO</v>
      </c>
      <c r="J561" s="14">
        <f>BOS[[#This Row],[TREINADO EM]]+BOS[[#This Row],[VALIDADE]]</f>
        <v>46371</v>
      </c>
      <c r="K561">
        <v>0.25</v>
      </c>
      <c r="L561" t="s">
        <v>3</v>
      </c>
      <c r="M561" t="str">
        <f>VLOOKUP(BOS[[#This Row],[NOME]],'CADASTRO'!A:K,6,0)</f>
        <v>ATIVO</v>
      </c>
      <c r="N561" s="63" t="s">
        <v>599</v>
      </c>
    </row>
    <row r="562" spans="1:14">
      <c r="A562" t="s">
        <v>516</v>
      </c>
      <c r="B562" t="s">
        <v>517</v>
      </c>
      <c r="C562" t="s">
        <v>381</v>
      </c>
      <c r="D562" t="s">
        <v>591</v>
      </c>
      <c r="E562" t="s">
        <v>88</v>
      </c>
      <c r="F562" t="str">
        <f>VLOOKUP(BOS[[#This Row],[NOME]],'CADASTRO'!A:K,5,0)</f>
        <v>ESTAGIARIO</v>
      </c>
      <c r="G562" s="41">
        <v>44634</v>
      </c>
      <c r="H562" s="38">
        <v>365</v>
      </c>
      <c r="I5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IF(G920="01/01/1900", "SEM REGISTRO",
                        IF((G562+H562)&gt;TODAY(), "NO PRAZO", "VENCIDO"
                        )
                    )
                )
            )
        )
    ),"N.A.")</f>
        <v>N.A.</v>
      </c>
      <c r="J562" s="14">
        <f>BOS[[#This Row],[TREINADO EM]]+BOS[[#This Row],[VALIDADE]]</f>
        <v>44999</v>
      </c>
      <c r="K562">
        <v>1</v>
      </c>
      <c r="L562" t="s">
        <v>3</v>
      </c>
      <c r="M562" t="str">
        <f>VLOOKUP(BOS[[#This Row],[NOME]],'CADASTRO'!A:K,6,0)</f>
        <v>DESLIGADO</v>
      </c>
    </row>
    <row r="563" spans="1:14">
      <c r="A563" t="s">
        <v>516</v>
      </c>
      <c r="B563" t="s">
        <v>517</v>
      </c>
      <c r="C563" t="s">
        <v>76</v>
      </c>
      <c r="D563" t="s">
        <v>591</v>
      </c>
      <c r="E563" t="s">
        <v>441</v>
      </c>
      <c r="F563" t="str">
        <f>VLOOKUP(BOS[[#This Row],[NOME]],'CADASTRO'!A:K,5,0)</f>
        <v>OPERADOR INDUSTRIAL I</v>
      </c>
      <c r="G563" s="41">
        <v>45645</v>
      </c>
      <c r="H563" s="38">
        <v>365</v>
      </c>
      <c r="I5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IF(G921="01/01/1900",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BOS[[#This Row],[TREINADO EM]]+BOS[[#This Row],[VALIDADE]]</f>
        <v>46010</v>
      </c>
      <c r="K563">
        <v>1</v>
      </c>
      <c r="L563" t="s">
        <v>5</v>
      </c>
      <c r="M563" t="str">
        <f>VLOOKUP(BOS[[#This Row],[NOME]],'CADASTRO'!A:K,6,0)</f>
        <v>ATIVO</v>
      </c>
    </row>
    <row r="564" spans="1:14">
      <c r="A564" t="s">
        <v>516</v>
      </c>
      <c r="B564" t="s">
        <v>517</v>
      </c>
      <c r="C564" t="s">
        <v>381</v>
      </c>
      <c r="D564" t="s">
        <v>591</v>
      </c>
      <c r="E564" t="s">
        <v>441</v>
      </c>
      <c r="F564" t="str">
        <f>VLOOKUP(BOS[[#This Row],[NOME]],'CADASTRO'!A:K,5,0)</f>
        <v>OPERADOR INDUSTRIAL I</v>
      </c>
      <c r="G564" s="41">
        <v>46210.893171296302</v>
      </c>
      <c r="H564" s="38">
        <v>183</v>
      </c>
      <c r="I5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IF(G922="01/01/1900",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BOS[[#This Row],[TREINADO EM]]+BOS[[#This Row],[VALIDADE]]</f>
        <v>46393.893171296302</v>
      </c>
      <c r="K564">
        <v>1</v>
      </c>
      <c r="L564" t="s">
        <v>3</v>
      </c>
      <c r="M564" t="str">
        <f>VLOOKUP(BOS[[#This Row],[NOME]],'CADASTRO'!A:K,6,0)</f>
        <v>ATIVO</v>
      </c>
      <c r="N564" s="77"/>
    </row>
    <row r="565" spans="1:14">
      <c r="A565" t="s">
        <v>516</v>
      </c>
      <c r="B565" t="s">
        <v>517</v>
      </c>
      <c r="C565" t="s">
        <v>381</v>
      </c>
      <c r="D565" t="s">
        <v>591</v>
      </c>
      <c r="E565" t="s">
        <v>442</v>
      </c>
      <c r="F565" t="str">
        <f>VLOOKUP(BOS[[#This Row],[NOME]],'CADASTRO'!A:K,5,0)</f>
        <v>ANALISTA CONTROLE QUALIDADE PL</v>
      </c>
      <c r="G565" s="41">
        <v>45999</v>
      </c>
      <c r="H565" s="38">
        <v>365</v>
      </c>
      <c r="I5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IF(G923="01/01/1900", "SEM REGISTRO",
                        IF((G565+H565)&gt;TODAY(), "NO PRAZO", "VENCIDO"
                        )
                    )
                )
            )
        )
    ),"N.A.")</f>
        <v>NO PRAZO</v>
      </c>
      <c r="J565" s="14">
        <f>BOS[[#This Row],[TREINADO EM]]+BOS[[#This Row],[VALIDADE]]</f>
        <v>46364</v>
      </c>
      <c r="K565">
        <v>1</v>
      </c>
      <c r="L565" t="s">
        <v>3</v>
      </c>
      <c r="M565" t="str">
        <f>VLOOKUP(BOS[[#This Row],[NOME]],'CADASTRO'!A:K,6,0)</f>
        <v>ATIVO</v>
      </c>
      <c r="N565" s="63" t="s">
        <v>608</v>
      </c>
    </row>
    <row r="566" spans="1:14">
      <c r="A566" t="s">
        <v>516</v>
      </c>
      <c r="B566" t="s">
        <v>517</v>
      </c>
      <c r="C566" t="s">
        <v>381</v>
      </c>
      <c r="D566" t="s">
        <v>591</v>
      </c>
      <c r="E566" t="s">
        <v>80</v>
      </c>
      <c r="F566" t="str">
        <f>VLOOKUP(BOS[[#This Row],[NOME]],'CADASTRO'!A:K,5,0)</f>
        <v>TECNICO MECANICO II</v>
      </c>
      <c r="G566" s="41">
        <v>43871</v>
      </c>
      <c r="H566" s="38">
        <v>365</v>
      </c>
      <c r="I5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IF(G924="01/01/1900",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BOS[[#This Row],[TREINADO EM]]+BOS[[#This Row],[VALIDADE]]</f>
        <v>44236</v>
      </c>
      <c r="K566">
        <v>1</v>
      </c>
      <c r="L566" t="s">
        <v>1</v>
      </c>
      <c r="M566" t="str">
        <f>VLOOKUP(BOS[[#This Row],[NOME]],'CADASTRO'!A:K,6,0)</f>
        <v>DESLIGADO</v>
      </c>
    </row>
    <row r="567" spans="1:14">
      <c r="A567" t="s">
        <v>516</v>
      </c>
      <c r="B567" t="s">
        <v>517</v>
      </c>
      <c r="C567" t="s">
        <v>381</v>
      </c>
      <c r="D567" t="s">
        <v>591</v>
      </c>
      <c r="E567" t="s">
        <v>74</v>
      </c>
      <c r="F567" t="str">
        <f>VLOOKUP(BOS[[#This Row],[NOME]],'CADASTRO'!A:K,5,0)</f>
        <v>ASSISTENTE AMBIENTAL</v>
      </c>
      <c r="G567" s="41">
        <v>44040</v>
      </c>
      <c r="H567" s="38">
        <v>365</v>
      </c>
      <c r="I5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IF(G925="01/01/1900", "SEM REGISTRO",
                        IF((G567+H567)&gt;TODAY(), "NO PRAZO", "VENCIDO"
                        )
                    )
                )
            )
        )
    ),"N.A.")</f>
        <v>N.A.</v>
      </c>
      <c r="J567" s="14">
        <f>BOS[[#This Row],[TREINADO EM]]+BOS[[#This Row],[VALIDADE]]</f>
        <v>44405</v>
      </c>
      <c r="K567">
        <v>1</v>
      </c>
      <c r="L567" t="s">
        <v>1</v>
      </c>
      <c r="M567" t="str">
        <f>VLOOKUP(BOS[[#This Row],[NOME]],'CADASTRO'!A:K,6,0)</f>
        <v>DESLIGADO</v>
      </c>
    </row>
    <row r="568" spans="1:14">
      <c r="A568" t="s">
        <v>516</v>
      </c>
      <c r="B568" t="s">
        <v>517</v>
      </c>
      <c r="C568" t="s">
        <v>381</v>
      </c>
      <c r="D568" t="s">
        <v>591</v>
      </c>
      <c r="E568" t="s">
        <v>72</v>
      </c>
      <c r="F568" t="str">
        <f>VLOOKUP(BOS[[#This Row],[NOME]],'CADASTRO'!A:K,5,0)</f>
        <v>OPERADOR INDUSTRIAL I</v>
      </c>
      <c r="G568" s="41">
        <v>44250</v>
      </c>
      <c r="H568" s="38">
        <v>365</v>
      </c>
      <c r="I5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IF(G926="01/01/1900",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BOS[[#This Row],[TREINADO EM]]+BOS[[#This Row],[VALIDADE]]</f>
        <v>44615</v>
      </c>
      <c r="K568">
        <v>1</v>
      </c>
      <c r="L568" t="s">
        <v>5</v>
      </c>
      <c r="M568" t="str">
        <f>VLOOKUP(BOS[[#This Row],[NOME]],'CADASTRO'!A:K,6,0)</f>
        <v>DESLIGADO</v>
      </c>
    </row>
    <row r="569" spans="1:14">
      <c r="A569" t="s">
        <v>516</v>
      </c>
      <c r="B569" t="s">
        <v>517</v>
      </c>
      <c r="C569" t="s">
        <v>381</v>
      </c>
      <c r="D569" t="s">
        <v>591</v>
      </c>
      <c r="E569" t="s">
        <v>72</v>
      </c>
      <c r="F569" t="str">
        <f>VLOOKUP(BOS[[#This Row],[NOME]],'CADASTRO'!A:K,5,0)</f>
        <v>OPERADOR INDUSTRIAL I</v>
      </c>
      <c r="G569" s="41">
        <v>44651</v>
      </c>
      <c r="H569" s="38">
        <v>365</v>
      </c>
      <c r="I5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IF(G927="01/01/1900",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BOS[[#This Row],[TREINADO EM]]+BOS[[#This Row],[VALIDADE]]</f>
        <v>45016</v>
      </c>
      <c r="K569">
        <v>1</v>
      </c>
      <c r="L569" t="s">
        <v>9</v>
      </c>
      <c r="M569" t="str">
        <f>VLOOKUP(BOS[[#This Row],[NOME]],'CADASTRO'!A:K,6,0)</f>
        <v>DESLIGADO</v>
      </c>
    </row>
    <row r="570" spans="1:14">
      <c r="A570" t="s">
        <v>516</v>
      </c>
      <c r="B570" t="s">
        <v>517</v>
      </c>
      <c r="C570" t="s">
        <v>381</v>
      </c>
      <c r="D570" t="s">
        <v>591</v>
      </c>
      <c r="E570" t="s">
        <v>70</v>
      </c>
      <c r="F570" t="str">
        <f>VLOOKUP(BOS[[#This Row],[NOME]],'CADASTRO'!A:K,5,0)</f>
        <v>OPERADOR INDUSTRIAL I</v>
      </c>
      <c r="G570" s="41">
        <v>44249</v>
      </c>
      <c r="H570" s="38">
        <v>365</v>
      </c>
      <c r="I5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IF(G928="01/01/1900",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BOS[[#This Row],[TREINADO EM]]+BOS[[#This Row],[VALIDADE]]</f>
        <v>44614</v>
      </c>
      <c r="K570">
        <v>1</v>
      </c>
      <c r="L570" t="s">
        <v>5</v>
      </c>
      <c r="M570" t="str">
        <f>VLOOKUP(BOS[[#This Row],[NOME]],'CADASTRO'!A:K,6,0)</f>
        <v>DESLIGADO</v>
      </c>
    </row>
    <row r="571" spans="1:14">
      <c r="A571" t="s">
        <v>516</v>
      </c>
      <c r="B571" t="s">
        <v>517</v>
      </c>
      <c r="C571" t="s">
        <v>381</v>
      </c>
      <c r="D571" t="s">
        <v>591</v>
      </c>
      <c r="E571" t="s">
        <v>70</v>
      </c>
      <c r="F571" t="str">
        <f>VLOOKUP(BOS[[#This Row],[NOME]],'CADASTRO'!A:K,5,0)</f>
        <v>OPERADOR INDUSTRIAL I</v>
      </c>
      <c r="G571" s="41">
        <v>44651</v>
      </c>
      <c r="H571" s="38">
        <v>365</v>
      </c>
      <c r="I5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IF(G929="01/01/1900", "SEM REGISTRO",
                        IF((G571+H571)&gt;TODAY(), "NO PRAZO", "VENCIDO"
                        )
                    )
                )
            )
        )
    ),"N.A.")</f>
        <v>N.A.</v>
      </c>
      <c r="J571" s="14">
        <f>BOS[[#This Row],[TREINADO EM]]+BOS[[#This Row],[VALIDADE]]</f>
        <v>45016</v>
      </c>
      <c r="K571">
        <v>1</v>
      </c>
      <c r="L571" t="s">
        <v>3</v>
      </c>
      <c r="M571" t="str">
        <f>VLOOKUP(BOS[[#This Row],[NOME]],'CADASTRO'!A:K,6,0)</f>
        <v>DESLIGADO</v>
      </c>
    </row>
    <row r="572" spans="1:14">
      <c r="A572" t="s">
        <v>516</v>
      </c>
      <c r="B572" t="s">
        <v>517</v>
      </c>
      <c r="C572" t="s">
        <v>381</v>
      </c>
      <c r="D572" t="s">
        <v>591</v>
      </c>
      <c r="E572" t="s">
        <v>76</v>
      </c>
      <c r="F572" t="str">
        <f>VLOOKUP(BOS[[#This Row],[NOME]],'CADASTRO'!A:K,5,0)</f>
        <v>COORDENADOR SEG DO TRABALHO E MEIO</v>
      </c>
      <c r="G572" s="41">
        <v>46207.6715162037</v>
      </c>
      <c r="H572" s="38">
        <v>5000</v>
      </c>
      <c r="I5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IF(G930="01/01/1900", "SEM REGISTRO",
                        IF((G572+H572)&gt;TODAY(), "NO PRAZO", "VENCIDO"
                        )
                    )
                )
            )
        )
    ),"N.A.")</f>
        <v>NO PRAZO</v>
      </c>
      <c r="J572" s="14">
        <f>BOS[[#This Row],[TREINADO EM]]+BOS[[#This Row],[VALIDADE]]</f>
        <v>51207.6715162037</v>
      </c>
      <c r="K572">
        <v>1</v>
      </c>
      <c r="L572" t="s">
        <v>3</v>
      </c>
      <c r="M572" t="str">
        <f>VLOOKUP(BOS[[#This Row],[NOME]],'CADASTRO'!A:K,6,0)</f>
        <v>ATIVO</v>
      </c>
      <c r="N572" s="77"/>
    </row>
    <row r="573" spans="1:14">
      <c r="A573" t="s">
        <v>516</v>
      </c>
      <c r="B573" t="s">
        <v>517</v>
      </c>
      <c r="C573" t="s">
        <v>381</v>
      </c>
      <c r="D573" t="s">
        <v>591</v>
      </c>
      <c r="E573" t="s">
        <v>66</v>
      </c>
      <c r="F573" t="str">
        <f>VLOOKUP(BOS[[#This Row],[NOME]],'CADASTRO'!A:K,5,0)</f>
        <v>OPERADOR INDUSTRIAL II</v>
      </c>
      <c r="G573" s="41">
        <v>44929</v>
      </c>
      <c r="H573" s="38">
        <v>365</v>
      </c>
      <c r="I5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IF(G931="01/01/1900", "SEM REGISTRO",
                        IF((G573+H573)&gt;TODAY(), "NO PRAZO", "VENCIDO"
                        )
                    )
                )
            )
        )
    ),"N.A.")</f>
        <v>N.A.</v>
      </c>
      <c r="J573" s="14">
        <f>BOS[[#This Row],[TREINADO EM]]+BOS[[#This Row],[VALIDADE]]</f>
        <v>45294</v>
      </c>
      <c r="K573">
        <v>1</v>
      </c>
      <c r="L573" t="s">
        <v>5</v>
      </c>
      <c r="M573" t="str">
        <f>VLOOKUP(BOS[[#This Row],[NOME]],'CADASTRO'!A:K,6,0)</f>
        <v>DESLIGADO</v>
      </c>
    </row>
    <row r="574" spans="1:14">
      <c r="A574" t="s">
        <v>516</v>
      </c>
      <c r="B574" t="s">
        <v>517</v>
      </c>
      <c r="C574" t="s">
        <v>76</v>
      </c>
      <c r="D574" t="s">
        <v>591</v>
      </c>
      <c r="E574" t="s">
        <v>66</v>
      </c>
      <c r="F574" t="str">
        <f>VLOOKUP(BOS[[#This Row],[NOME]],'CADASTRO'!A:K,5,0)</f>
        <v>OPERADOR INDUSTRIAL II</v>
      </c>
      <c r="G574" s="41">
        <v>45278</v>
      </c>
      <c r="H574" s="38">
        <v>365</v>
      </c>
      <c r="I5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IF(G932="01/01/1900", "SEM REGISTRO",
                        IF((G574+H574)&gt;TODAY(), "NO PRAZO", "VENCIDO"
                        )
                    )
                )
            )
        )
    ),"N.A.")</f>
        <v>N.A.</v>
      </c>
      <c r="J574" s="14">
        <f>BOS[[#This Row],[TREINADO EM]]+BOS[[#This Row],[VALIDADE]]</f>
        <v>45643</v>
      </c>
      <c r="K574">
        <v>1</v>
      </c>
      <c r="L574" t="s">
        <v>5</v>
      </c>
      <c r="M574" t="str">
        <f>VLOOKUP(BOS[[#This Row],[NOME]],'CADASTRO'!A:K,6,0)</f>
        <v>DESLIGADO</v>
      </c>
    </row>
    <row r="575" spans="1:14">
      <c r="A575" t="s">
        <v>516</v>
      </c>
      <c r="B575" t="s">
        <v>517</v>
      </c>
      <c r="C575" t="s">
        <v>381</v>
      </c>
      <c r="D575" t="s">
        <v>591</v>
      </c>
      <c r="E575" t="s">
        <v>66</v>
      </c>
      <c r="F575" t="str">
        <f>VLOOKUP(BOS[[#This Row],[NOME]],'CADASTRO'!A:K,5,0)</f>
        <v>OPERADOR INDUSTRIAL II</v>
      </c>
      <c r="G575" s="41">
        <v>45882</v>
      </c>
      <c r="H575" s="38">
        <v>365</v>
      </c>
      <c r="I5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IF(G933="01/01/1900", "SEM REGISTRO",
                        IF((G575+H575)&gt;TODAY(), "NO PRAZO", "VENCIDO"
                        )
                    )
                )
            )
        )
    ),"N.A.")</f>
        <v>N.A.</v>
      </c>
      <c r="J575" s="14">
        <f>BOS[[#This Row],[TREINADO EM]]+BOS[[#This Row],[VALIDADE]]</f>
        <v>46247</v>
      </c>
      <c r="K575">
        <v>1</v>
      </c>
      <c r="L575" t="s">
        <v>3</v>
      </c>
      <c r="M575" t="str">
        <f>VLOOKUP(BOS[[#This Row],[NOME]],'CADASTRO'!A:K,6,0)</f>
        <v>DESLIGADO</v>
      </c>
    </row>
    <row r="576" spans="1:14">
      <c r="A576" t="s">
        <v>516</v>
      </c>
      <c r="B576" t="s">
        <v>517</v>
      </c>
      <c r="C576" t="s">
        <v>381</v>
      </c>
      <c r="D576" t="s">
        <v>591</v>
      </c>
      <c r="E576" t="s">
        <v>443</v>
      </c>
      <c r="F576" t="str">
        <f>VLOOKUP(BOS[[#This Row],[NOME]],'CADASTRO'!A:K,5,0)</f>
        <v>ESTAGIARIO</v>
      </c>
      <c r="G576" s="41">
        <v>45873</v>
      </c>
      <c r="H576" s="38">
        <v>365</v>
      </c>
      <c r="I5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IF(G934="01/01/1900", "SEM REGISTRO",
                        IF((G576+H576)&gt;TODAY(), "NO PRAZO", "VENCIDO"
                        )
                    )
                )
            )
        )
    ),"N.A.")</f>
        <v>HISTORICO</v>
      </c>
      <c r="J576" s="14">
        <f>BOS[[#This Row],[TREINADO EM]]+BOS[[#This Row],[VALIDADE]]</f>
        <v>46238</v>
      </c>
      <c r="K576">
        <v>1</v>
      </c>
      <c r="L576" t="s">
        <v>5</v>
      </c>
      <c r="M576" t="str">
        <f>VLOOKUP(BOS[[#This Row],[NOME]],'CADASTRO'!A:K,6,0)</f>
        <v>ATIVO</v>
      </c>
    </row>
    <row r="577" spans="1:14">
      <c r="A577" t="s">
        <v>516</v>
      </c>
      <c r="B577" t="s">
        <v>517</v>
      </c>
      <c r="C577" t="s">
        <v>381</v>
      </c>
      <c r="D577" t="s">
        <v>591</v>
      </c>
      <c r="E577" t="s">
        <v>443</v>
      </c>
      <c r="F577" t="str">
        <f>VLOOKUP(BOS[[#This Row],[NOME]],'CADASTRO'!A:K,5,0)</f>
        <v>ESTAGIARIO</v>
      </c>
      <c r="G577" s="41">
        <v>46273.67287037037</v>
      </c>
      <c r="H577" s="38">
        <v>365</v>
      </c>
      <c r="I5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IF(G935="01/01/1900", "SEM REGISTRO",
                        IF((G577+H577)&gt;TODAY(), "NO PRAZO", "VENCIDO"
                        )
                    )
                )
            )
        )
    ),"N.A.")</f>
        <v>NO PRAZO</v>
      </c>
      <c r="J577" s="14">
        <f>BOS[[#This Row],[TREINADO EM]]+BOS[[#This Row],[VALIDADE]]</f>
        <v>46638.67287037037</v>
      </c>
      <c r="K577">
        <v>1</v>
      </c>
      <c r="L577" t="s">
        <v>3</v>
      </c>
      <c r="M577" t="str">
        <f>VLOOKUP(BOS[[#This Row],[NOME]],'CADASTRO'!A:K,6,0)</f>
        <v>ATIVO</v>
      </c>
      <c r="N577" s="63" t="s">
        <v>601</v>
      </c>
    </row>
    <row r="578" spans="1:14">
      <c r="A578" t="s">
        <v>516</v>
      </c>
      <c r="B578" t="s">
        <v>517</v>
      </c>
      <c r="C578" t="s">
        <v>381</v>
      </c>
      <c r="D578" t="s">
        <v>591</v>
      </c>
      <c r="E578" t="s">
        <v>63</v>
      </c>
      <c r="F578" t="str">
        <f>VLOOKUP(BOS[[#This Row],[NOME]],'CADASTRO'!A:K,5,0)</f>
        <v>ESTAGIARIO</v>
      </c>
      <c r="G578" s="41">
        <v>44972</v>
      </c>
      <c r="H578" s="38">
        <v>365</v>
      </c>
      <c r="I5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IF(G936="01/01/1900",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BOS[[#This Row],[TREINADO EM]]+BOS[[#This Row],[VALIDADE]]</f>
        <v>45337</v>
      </c>
      <c r="K578">
        <v>1</v>
      </c>
      <c r="L578" t="s">
        <v>3</v>
      </c>
      <c r="M578" t="str">
        <f>VLOOKUP(BOS[[#This Row],[NOME]],'CADASTRO'!A:K,6,0)</f>
        <v>DESLIGADO</v>
      </c>
    </row>
    <row r="579" spans="1:14">
      <c r="A579" t="s">
        <v>516</v>
      </c>
      <c r="B579" t="s">
        <v>517</v>
      </c>
      <c r="C579" t="s">
        <v>381</v>
      </c>
      <c r="D579" t="s">
        <v>591</v>
      </c>
      <c r="E579" t="s">
        <v>473</v>
      </c>
      <c r="F579" t="str">
        <f>VLOOKUP(BOS[[#This Row],[NOME]],'CADASTRO'!A:K,5,0)</f>
        <v>AUXILIAR INDUSTRIAL</v>
      </c>
      <c r="G579" s="41">
        <v>43496</v>
      </c>
      <c r="H579" s="38">
        <v>365</v>
      </c>
      <c r="I5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IF(G937="01/01/1900",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BOS[[#This Row],[TREINADO EM]]+BOS[[#This Row],[VALIDADE]]</f>
        <v>43861</v>
      </c>
      <c r="K579">
        <v>1</v>
      </c>
      <c r="L579" t="s">
        <v>5</v>
      </c>
      <c r="M579" t="str">
        <f>VLOOKUP(BOS[[#This Row],[NOME]],'CADASTRO'!A:K,6,0)</f>
        <v>S-AFASTADO</v>
      </c>
    </row>
    <row r="580" spans="1:14">
      <c r="A580" t="s">
        <v>516</v>
      </c>
      <c r="B580" t="s">
        <v>517</v>
      </c>
      <c r="C580" t="s">
        <v>381</v>
      </c>
      <c r="D580" t="s">
        <v>591</v>
      </c>
      <c r="E580" t="s">
        <v>473</v>
      </c>
      <c r="F580" t="str">
        <f>VLOOKUP(BOS[[#This Row],[NOME]],'CADASTRO'!A:K,5,0)</f>
        <v>AUXILIAR INDUSTRIAL</v>
      </c>
      <c r="G580" s="41">
        <v>44651</v>
      </c>
      <c r="H580" s="38">
        <v>365</v>
      </c>
      <c r="I5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IF(G938="01/01/1900",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BOS[[#This Row],[TREINADO EM]]+BOS[[#This Row],[VALIDADE]]</f>
        <v>45016</v>
      </c>
      <c r="K580">
        <v>1</v>
      </c>
      <c r="L580" t="s">
        <v>5</v>
      </c>
      <c r="M580" t="str">
        <f>VLOOKUP(BOS[[#This Row],[NOME]],'CADASTRO'!A:K,6,0)</f>
        <v>S-AFASTADO</v>
      </c>
    </row>
    <row r="581" spans="1:14">
      <c r="A581" t="s">
        <v>516</v>
      </c>
      <c r="B581" t="s">
        <v>517</v>
      </c>
      <c r="C581" t="s">
        <v>381</v>
      </c>
      <c r="D581" t="s">
        <v>591</v>
      </c>
      <c r="E581" t="s">
        <v>473</v>
      </c>
      <c r="F581" t="str">
        <f>VLOOKUP(BOS[[#This Row],[NOME]],'CADASTRO'!A:K,5,0)</f>
        <v>AUXILIAR INDUSTRIAL</v>
      </c>
      <c r="G581" s="41">
        <v>44929</v>
      </c>
      <c r="H581" s="38">
        <v>365</v>
      </c>
      <c r="I5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IF(G939="01/01/1900",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BOS[[#This Row],[TREINADO EM]]+BOS[[#This Row],[VALIDADE]]</f>
        <v>45294</v>
      </c>
      <c r="K581">
        <v>1</v>
      </c>
      <c r="L581" t="s">
        <v>5</v>
      </c>
      <c r="M581" t="str">
        <f>VLOOKUP(BOS[[#This Row],[NOME]],'CADASTRO'!A:K,6,0)</f>
        <v>S-AFASTADO</v>
      </c>
    </row>
    <row r="582" spans="1:14">
      <c r="A582" t="s">
        <v>516</v>
      </c>
      <c r="B582" t="s">
        <v>517</v>
      </c>
      <c r="C582" t="s">
        <v>381</v>
      </c>
      <c r="D582" t="s">
        <v>591</v>
      </c>
      <c r="E582" t="s">
        <v>473</v>
      </c>
      <c r="F582" t="str">
        <f>VLOOKUP(BOS[[#This Row],[NOME]],'CADASTRO'!A:K,5,0)</f>
        <v>AUXILIAR INDUSTRIAL</v>
      </c>
      <c r="G582" s="41">
        <v>45278</v>
      </c>
      <c r="H582" s="38">
        <v>365</v>
      </c>
      <c r="I5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IF(G940="01/01/1900",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BOS[[#This Row],[TREINADO EM]]+BOS[[#This Row],[VALIDADE]]</f>
        <v>45643</v>
      </c>
      <c r="K582">
        <v>1</v>
      </c>
      <c r="L582" t="s">
        <v>5</v>
      </c>
      <c r="M582" t="str">
        <f>VLOOKUP(BOS[[#This Row],[NOME]],'CADASTRO'!A:K,6,0)</f>
        <v>S-AFASTADO</v>
      </c>
    </row>
    <row r="583" spans="1:14">
      <c r="A583" t="s">
        <v>516</v>
      </c>
      <c r="B583" t="s">
        <v>517</v>
      </c>
      <c r="C583" t="s">
        <v>76</v>
      </c>
      <c r="D583" t="s">
        <v>591</v>
      </c>
      <c r="E583" t="s">
        <v>473</v>
      </c>
      <c r="F583" t="str">
        <f>VLOOKUP(BOS[[#This Row],[NOME]],'CADASTRO'!A:K,5,0)</f>
        <v>AUXILIAR INDUSTRIAL</v>
      </c>
      <c r="G583" s="41">
        <v>45645</v>
      </c>
      <c r="H583" s="38">
        <v>365</v>
      </c>
      <c r="I5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IF(G941="01/01/1900",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BOS[[#This Row],[TREINADO EM]]+BOS[[#This Row],[VALIDADE]]</f>
        <v>46010</v>
      </c>
      <c r="K583">
        <v>1</v>
      </c>
      <c r="L583" t="s">
        <v>5</v>
      </c>
      <c r="M583" t="str">
        <f>VLOOKUP(BOS[[#This Row],[NOME]],'CADASTRO'!A:K,6,0)</f>
        <v>S-AFASTADO</v>
      </c>
    </row>
    <row r="584" spans="1:14">
      <c r="A584" t="s">
        <v>516</v>
      </c>
      <c r="B584" t="s">
        <v>517</v>
      </c>
      <c r="C584" t="s">
        <v>381</v>
      </c>
      <c r="D584" t="s">
        <v>591</v>
      </c>
      <c r="E584" t="s">
        <v>473</v>
      </c>
      <c r="F584" t="str">
        <f>VLOOKUP(BOS[[#This Row],[NOME]],'CADASTRO'!A:K,5,0)</f>
        <v>AUXILIAR INDUSTRIAL</v>
      </c>
      <c r="G584" s="41">
        <v>46009</v>
      </c>
      <c r="H584" s="38">
        <v>365</v>
      </c>
      <c r="I5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IF(G942="01/01/1900",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BOS[[#This Row],[TREINADO EM]]+BOS[[#This Row],[VALIDADE]]</f>
        <v>46374</v>
      </c>
      <c r="K584">
        <v>1</v>
      </c>
      <c r="L584" t="s">
        <v>3</v>
      </c>
      <c r="M584" t="str">
        <f>VLOOKUP(BOS[[#This Row],[NOME]],'CADASTRO'!A:K,6,0)</f>
        <v>S-AFASTADO</v>
      </c>
    </row>
    <row r="585" spans="1:14">
      <c r="A585" t="s">
        <v>516</v>
      </c>
      <c r="B585" t="s">
        <v>517</v>
      </c>
      <c r="C585" t="s">
        <v>381</v>
      </c>
      <c r="D585" t="s">
        <v>591</v>
      </c>
      <c r="E585" t="s">
        <v>492</v>
      </c>
      <c r="F585" t="str">
        <f>VLOOKUP(BOS[[#This Row],[NOME]],'CADASTRO'!A:K,5,0)</f>
        <v>APRENDIZ</v>
      </c>
      <c r="G585" s="41">
        <v>46266</v>
      </c>
      <c r="H585" s="38">
        <v>365</v>
      </c>
      <c r="I5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IF(G943="01/01/1900", "SEM REGISTRO",
                        IF((G585+H585)&gt;TODAY(), "NO PRAZO", "VENCIDO"
                        )
                    )
                )
            )
        )
    ),"N.A.")</f>
        <v>NO PRAZO</v>
      </c>
      <c r="J585" s="14">
        <f>BOS[[#This Row],[TREINADO EM]]+BOS[[#This Row],[VALIDADE]]</f>
        <v>46631</v>
      </c>
      <c r="K585">
        <v>1</v>
      </c>
      <c r="L585" t="s">
        <v>3</v>
      </c>
      <c r="M585" t="str">
        <f>VLOOKUP(BOS[[#This Row],[NOME]],'CADASTRO'!A:K,6,0)</f>
        <v>ATIVO</v>
      </c>
      <c r="N585" s="63" t="s">
        <v>593</v>
      </c>
    </row>
    <row r="586" spans="1:14">
      <c r="A586" t="s">
        <v>516</v>
      </c>
      <c r="B586" t="s">
        <v>517</v>
      </c>
      <c r="C586" t="s">
        <v>381</v>
      </c>
      <c r="D586" t="s">
        <v>591</v>
      </c>
      <c r="E586" s="10" t="s">
        <v>493</v>
      </c>
      <c r="F586" t="str">
        <f>VLOOKUP(BOS[[#This Row],[NOME]],'CADASTRO'!A:K,5,0)</f>
        <v>ESTAGIARIO</v>
      </c>
      <c r="G586" s="41">
        <v>46273</v>
      </c>
      <c r="H586" s="38">
        <v>365</v>
      </c>
      <c r="I5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IF(G944="01/01/1900", "SEM REGISTRO",
                        IF((G586+H586)&gt;TODAY(), "NO PRAZO", "VENCIDO"
                        )
                    )
                )
            )
        )
    ),"N.A.")</f>
        <v>NO PRAZO</v>
      </c>
      <c r="J586" s="14">
        <f>BOS[[#This Row],[TREINADO EM]]+BOS[[#This Row],[VALIDADE]]</f>
        <v>46638</v>
      </c>
      <c r="K586">
        <v>1</v>
      </c>
      <c r="L586" t="s">
        <v>3</v>
      </c>
      <c r="M586" t="str">
        <f>VLOOKUP(BOS[[#This Row],[NOME]],'CADASTRO'!A:K,6,0)</f>
        <v>ATIVO</v>
      </c>
      <c r="N586" s="63" t="s">
        <v>601</v>
      </c>
    </row>
    <row r="587" spans="1:14">
      <c r="A587" t="s">
        <v>516</v>
      </c>
      <c r="B587" t="s">
        <v>517</v>
      </c>
      <c r="C587" t="s">
        <v>381</v>
      </c>
      <c r="D587" t="s">
        <v>591</v>
      </c>
      <c r="E587" t="s">
        <v>478</v>
      </c>
      <c r="F587" t="str">
        <f>VLOOKUP(BOS[[#This Row],[NOME]],'CADASTRO'!A:K,5,0)</f>
        <v>ANALISTA PROCESSOS</v>
      </c>
      <c r="G587" s="41">
        <v>45063</v>
      </c>
      <c r="H587" s="38">
        <v>365</v>
      </c>
      <c r="I5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IF(G945="01/01/1900",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BOS[[#This Row],[TREINADO EM]]+BOS[[#This Row],[VALIDADE]]</f>
        <v>45428</v>
      </c>
      <c r="K587">
        <v>1</v>
      </c>
      <c r="L587" t="s">
        <v>5</v>
      </c>
      <c r="M587" t="str">
        <f>VLOOKUP(BOS[[#This Row],[NOME]],'CADASTRO'!A:K,6,0)</f>
        <v>TRANSFERIDO</v>
      </c>
    </row>
    <row r="588" spans="1:14">
      <c r="A588" t="s">
        <v>516</v>
      </c>
      <c r="B588" t="s">
        <v>517</v>
      </c>
      <c r="C588" t="s">
        <v>381</v>
      </c>
      <c r="D588" t="s">
        <v>591</v>
      </c>
      <c r="E588" t="s">
        <v>478</v>
      </c>
      <c r="F588" t="str">
        <f>VLOOKUP(BOS[[#This Row],[NOME]],'CADASTRO'!A:K,5,0)</f>
        <v>ANALISTA PROCESSOS</v>
      </c>
      <c r="G588" s="41">
        <v>45511</v>
      </c>
      <c r="H588" s="38">
        <v>365</v>
      </c>
      <c r="I5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IF(G946="01/01/1900",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BOS[[#This Row],[TREINADO EM]]+BOS[[#This Row],[VALIDADE]]</f>
        <v>45876</v>
      </c>
      <c r="K588">
        <v>1</v>
      </c>
      <c r="L588" t="s">
        <v>3</v>
      </c>
      <c r="M588" t="str">
        <f>VLOOKUP(BOS[[#This Row],[NOME]],'CADASTRO'!A:K,6,0)</f>
        <v>TRANSFERIDO</v>
      </c>
    </row>
    <row r="589" spans="1:14">
      <c r="A589" t="s">
        <v>516</v>
      </c>
      <c r="B589" t="s">
        <v>517</v>
      </c>
      <c r="C589" t="s">
        <v>381</v>
      </c>
      <c r="D589" t="s">
        <v>591</v>
      </c>
      <c r="E589" t="s">
        <v>444</v>
      </c>
      <c r="F589" t="str">
        <f>VLOOKUP(BOS[[#This Row],[NOME]],'CADASTRO'!A:K,5,0)</f>
        <v>TECNICO MECANICO II</v>
      </c>
      <c r="G589" s="41">
        <v>43108</v>
      </c>
      <c r="H589" s="38">
        <v>365</v>
      </c>
      <c r="I5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IF(G947="01/01/1900",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BOS[[#This Row],[TREINADO EM]]+BOS[[#This Row],[VALIDADE]]</f>
        <v>43473</v>
      </c>
      <c r="K589">
        <v>1</v>
      </c>
      <c r="L589" t="s">
        <v>5</v>
      </c>
      <c r="M589" t="str">
        <f>VLOOKUP(BOS[[#This Row],[NOME]],'CADASTRO'!A:K,6,0)</f>
        <v>ATIVO</v>
      </c>
    </row>
    <row r="590" spans="1:14">
      <c r="A590" t="s">
        <v>516</v>
      </c>
      <c r="B590" t="s">
        <v>517</v>
      </c>
      <c r="C590" t="s">
        <v>76</v>
      </c>
      <c r="D590" t="s">
        <v>591</v>
      </c>
      <c r="E590" t="s">
        <v>444</v>
      </c>
      <c r="F590" t="str">
        <f>VLOOKUP(BOS[[#This Row],[NOME]],'CADASTRO'!A:K,5,0)</f>
        <v>TECNICO MECANICO II</v>
      </c>
      <c r="G590" s="41">
        <v>45278</v>
      </c>
      <c r="H590" s="38">
        <v>365</v>
      </c>
      <c r="I5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IF(G948="01/01/1900",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BOS[[#This Row],[TREINADO EM]]+BOS[[#This Row],[VALIDADE]]</f>
        <v>45643</v>
      </c>
      <c r="K590">
        <v>1</v>
      </c>
      <c r="L590" t="s">
        <v>5</v>
      </c>
      <c r="M590" t="str">
        <f>VLOOKUP(BOS[[#This Row],[NOME]],'CADASTRO'!A:K,6,0)</f>
        <v>ATIVO</v>
      </c>
    </row>
    <row r="591" spans="1:14">
      <c r="A591" t="s">
        <v>516</v>
      </c>
      <c r="B591" t="s">
        <v>517</v>
      </c>
      <c r="C591" t="s">
        <v>102</v>
      </c>
      <c r="D591" t="s">
        <v>591</v>
      </c>
      <c r="E591" t="s">
        <v>444</v>
      </c>
      <c r="F591" t="str">
        <f>VLOOKUP(BOS[[#This Row],[NOME]],'CADASTRO'!A:K,5,0)</f>
        <v>TECNICO MECANICO II</v>
      </c>
      <c r="G591" s="41">
        <v>45371</v>
      </c>
      <c r="H591" s="38">
        <v>365</v>
      </c>
      <c r="I5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IF(G949="01/01/1900",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BOS[[#This Row],[TREINADO EM]]+BOS[[#This Row],[VALIDADE]]</f>
        <v>45736</v>
      </c>
      <c r="K591">
        <v>1</v>
      </c>
      <c r="L591" t="s">
        <v>5</v>
      </c>
      <c r="M591" t="str">
        <f>VLOOKUP(BOS[[#This Row],[NOME]],'CADASTRO'!A:K,6,0)</f>
        <v>ATIVO</v>
      </c>
    </row>
    <row r="592" spans="1:14">
      <c r="A592" t="s">
        <v>516</v>
      </c>
      <c r="B592" t="s">
        <v>517</v>
      </c>
      <c r="C592" t="s">
        <v>381</v>
      </c>
      <c r="D592" t="s">
        <v>591</v>
      </c>
      <c r="E592" t="s">
        <v>444</v>
      </c>
      <c r="F592" t="str">
        <f>VLOOKUP(BOS[[#This Row],[NOME]],'CADASTRO'!A:K,5,0)</f>
        <v>TECNICO MECANICO II</v>
      </c>
      <c r="G592" s="41">
        <v>45645</v>
      </c>
      <c r="H592" s="38">
        <v>365</v>
      </c>
      <c r="I5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IF(G950="01/01/1900",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BOS[[#This Row],[TREINADO EM]]+BOS[[#This Row],[VALIDADE]]</f>
        <v>46010</v>
      </c>
      <c r="K592">
        <v>1</v>
      </c>
      <c r="L592" t="s">
        <v>5</v>
      </c>
      <c r="M592" t="str">
        <f>VLOOKUP(BOS[[#This Row],[NOME]],'CADASTRO'!A:K,6,0)</f>
        <v>ATIVO</v>
      </c>
    </row>
    <row r="593" spans="1:14">
      <c r="A593" t="s">
        <v>516</v>
      </c>
      <c r="B593" t="s">
        <v>517</v>
      </c>
      <c r="C593" t="s">
        <v>381</v>
      </c>
      <c r="D593" t="s">
        <v>591</v>
      </c>
      <c r="E593" t="s">
        <v>444</v>
      </c>
      <c r="F593" t="str">
        <f>VLOOKUP(BOS[[#This Row],[NOME]],'CADASTRO'!A:K,5,0)</f>
        <v>TECNICO MECANICO II</v>
      </c>
      <c r="G593" s="41">
        <v>46289</v>
      </c>
      <c r="H593" s="38">
        <v>365</v>
      </c>
      <c r="I5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IF(G951="01/01/1900",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BOS[[#This Row],[TREINADO EM]]+BOS[[#This Row],[VALIDADE]]</f>
        <v>46654</v>
      </c>
      <c r="K593">
        <v>1</v>
      </c>
      <c r="L593" t="s">
        <v>3</v>
      </c>
      <c r="M593" t="str">
        <f>VLOOKUP(BOS[[#This Row],[NOME]],'CADASTRO'!A:K,6,0)</f>
        <v>ATIVO</v>
      </c>
      <c r="N593" s="63" t="s">
        <v>593</v>
      </c>
    </row>
    <row r="594" spans="1:14">
      <c r="A594" t="s">
        <v>516</v>
      </c>
      <c r="B594" t="s">
        <v>517</v>
      </c>
      <c r="C594" t="s">
        <v>381</v>
      </c>
      <c r="D594" t="s">
        <v>591</v>
      </c>
      <c r="E594" t="s">
        <v>60</v>
      </c>
      <c r="F594" t="str">
        <f>VLOOKUP(BOS[[#This Row],[NOME]],'CADASTRO'!A:K,5,0)</f>
        <v>OPERADOR INDUSTRIAL II</v>
      </c>
      <c r="G594" s="41">
        <v>44250</v>
      </c>
      <c r="H594" s="38">
        <v>365</v>
      </c>
      <c r="I5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IF(G952="01/01/1900",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BOS[[#This Row],[TREINADO EM]]+BOS[[#This Row],[VALIDADE]]</f>
        <v>44615</v>
      </c>
      <c r="K594">
        <v>1</v>
      </c>
      <c r="L594" t="s">
        <v>1</v>
      </c>
      <c r="M594" t="str">
        <f>VLOOKUP(BOS[[#This Row],[NOME]],'CADASTRO'!A:K,6,0)</f>
        <v>DESLIGADO</v>
      </c>
    </row>
    <row r="595" spans="1:14">
      <c r="A595" t="s">
        <v>516</v>
      </c>
      <c r="B595" t="s">
        <v>517</v>
      </c>
      <c r="C595" t="s">
        <v>381</v>
      </c>
      <c r="D595" t="s">
        <v>591</v>
      </c>
      <c r="E595" t="s">
        <v>458</v>
      </c>
      <c r="F595" t="str">
        <f>VLOOKUP(BOS[[#This Row],[NOME]],'CADASTRO'!A:K,5,0)</f>
        <v>TECNICO MECANICO II</v>
      </c>
      <c r="G595" s="41">
        <v>46217</v>
      </c>
      <c r="H595" s="38">
        <v>365</v>
      </c>
      <c r="I5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IF(G953="01/01/1900", "SEM REGISTRO",
                        IF((G595+H595)&gt;TODAY(), "NO PRAZO", "VENCIDO"
                        )
                    )
                )
            )
        )
    ),"N.A.")</f>
        <v>NO PRAZO</v>
      </c>
      <c r="J595" s="14">
        <f>BOS[[#This Row],[TREINADO EM]]+BOS[[#This Row],[VALIDADE]]</f>
        <v>46582</v>
      </c>
      <c r="K595">
        <v>1</v>
      </c>
      <c r="L595" t="s">
        <v>3</v>
      </c>
      <c r="M595" t="str">
        <f>VLOOKUP(BOS[[#This Row],[NOME]],'CADASTRO'!A:K,6,0)</f>
        <v>ATIVO</v>
      </c>
      <c r="N595" s="63" t="s">
        <v>600</v>
      </c>
    </row>
    <row r="596" spans="1:14">
      <c r="A596" t="s">
        <v>516</v>
      </c>
      <c r="B596" t="s">
        <v>517</v>
      </c>
      <c r="C596" t="s">
        <v>381</v>
      </c>
      <c r="D596" t="s">
        <v>591</v>
      </c>
      <c r="E596" s="52" t="s">
        <v>445</v>
      </c>
      <c r="F596" t="str">
        <f>VLOOKUP(BOS[[#This Row],[NOME]],'CADASTRO'!A:K,5,0)</f>
        <v>OPERADOR INDUSTRIAL II</v>
      </c>
      <c r="G596" s="41">
        <v>45859</v>
      </c>
      <c r="H596" s="38">
        <v>365</v>
      </c>
      <c r="I5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IF(G954="01/01/1900", "SEM REGISTRO",
                        IF((G596+H596)&gt;TODAY(), "NO PRAZO", "VENCIDO"
                        )
                    )
                )
            )
        )
    ),"N.A.")</f>
        <v>HISTORICO</v>
      </c>
      <c r="J596" s="14">
        <f>BOS[[#This Row],[TREINADO EM]]+BOS[[#This Row],[VALIDADE]]</f>
        <v>46224</v>
      </c>
      <c r="K596">
        <v>1</v>
      </c>
      <c r="L596" t="s">
        <v>5</v>
      </c>
      <c r="M596" t="str">
        <f>VLOOKUP(BOS[[#This Row],[NOME]],'CADASTRO'!A:K,6,0)</f>
        <v>ATIVO</v>
      </c>
    </row>
    <row r="597" spans="1:14">
      <c r="A597" t="s">
        <v>516</v>
      </c>
      <c r="B597" t="s">
        <v>517</v>
      </c>
      <c r="C597" t="s">
        <v>381</v>
      </c>
      <c r="D597" t="s">
        <v>591</v>
      </c>
      <c r="E597" t="s">
        <v>445</v>
      </c>
      <c r="F597" t="str">
        <f>VLOOKUP(BOS[[#This Row],[NOME]],'CADASTRO'!A:K,5,0)</f>
        <v>OPERADOR INDUSTRIAL II</v>
      </c>
      <c r="G597" s="41">
        <v>46290.679305555554</v>
      </c>
      <c r="H597" s="38">
        <v>365</v>
      </c>
      <c r="I5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IF(G955="01/01/1900", "SEM REGISTRO",
                        IF((G597+H597)&gt;TODAY(), "NO PRAZO", "VENCIDO"
                        )
                    )
                )
            )
        )
    ),"N.A.")</f>
        <v>NO PRAZO</v>
      </c>
      <c r="J597" s="14">
        <f>BOS[[#This Row],[TREINADO EM]]+BOS[[#This Row],[VALIDADE]]</f>
        <v>46655.679305555554</v>
      </c>
      <c r="K597">
        <v>1</v>
      </c>
      <c r="L597" t="s">
        <v>3</v>
      </c>
      <c r="M597" t="str">
        <f>VLOOKUP(BOS[[#This Row],[NOME]],'CADASTRO'!A:K,6,0)</f>
        <v>ATIVO</v>
      </c>
      <c r="N597" s="63" t="s">
        <v>593</v>
      </c>
    </row>
    <row r="598" spans="1:14">
      <c r="A598" t="s">
        <v>516</v>
      </c>
      <c r="B598" t="s">
        <v>517</v>
      </c>
      <c r="C598" t="s">
        <v>381</v>
      </c>
      <c r="D598" t="s">
        <v>591</v>
      </c>
      <c r="E598" t="s">
        <v>446</v>
      </c>
      <c r="F598" t="str">
        <f>VLOOKUP(BOS[[#This Row],[NOME]],'CADASTRO'!A:K,5,0)</f>
        <v>OPERADOR INDUSTRIAL III</v>
      </c>
      <c r="G598" s="41">
        <v>44651</v>
      </c>
      <c r="H598" s="38">
        <v>365</v>
      </c>
      <c r="I5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IF(G956="01/01/1900",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BOS[[#This Row],[TREINADO EM]]+BOS[[#This Row],[VALIDADE]]</f>
        <v>45016</v>
      </c>
      <c r="K598">
        <v>1</v>
      </c>
      <c r="L598" t="s">
        <v>5</v>
      </c>
      <c r="M598" t="str">
        <f>VLOOKUP(BOS[[#This Row],[NOME]],'CADASTRO'!A:K,6,0)</f>
        <v>ATIVO</v>
      </c>
    </row>
    <row r="599" spans="1:14">
      <c r="A599" t="s">
        <v>516</v>
      </c>
      <c r="B599" t="s">
        <v>517</v>
      </c>
      <c r="C599" t="s">
        <v>381</v>
      </c>
      <c r="D599" t="s">
        <v>591</v>
      </c>
      <c r="E599" t="s">
        <v>446</v>
      </c>
      <c r="F599" t="str">
        <f>VLOOKUP(BOS[[#This Row],[NOME]],'CADASTRO'!A:K,5,0)</f>
        <v>OPERADOR INDUSTRIAL III</v>
      </c>
      <c r="G599" s="41">
        <v>44972</v>
      </c>
      <c r="H599" s="38">
        <v>365</v>
      </c>
      <c r="I5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IF(G957="01/01/1900",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BOS[[#This Row],[TREINADO EM]]+BOS[[#This Row],[VALIDADE]]</f>
        <v>45337</v>
      </c>
      <c r="K599">
        <v>1</v>
      </c>
      <c r="L599" t="s">
        <v>5</v>
      </c>
      <c r="M599" t="str">
        <f>VLOOKUP(BOS[[#This Row],[NOME]],'CADASTRO'!A:K,6,0)</f>
        <v>ATIVO</v>
      </c>
    </row>
    <row r="600" spans="1:14">
      <c r="A600" t="s">
        <v>516</v>
      </c>
      <c r="B600" t="s">
        <v>517</v>
      </c>
      <c r="C600" t="s">
        <v>381</v>
      </c>
      <c r="D600" t="s">
        <v>591</v>
      </c>
      <c r="E600" t="s">
        <v>446</v>
      </c>
      <c r="F600" t="str">
        <f>VLOOKUP(BOS[[#This Row],[NOME]],'CADASTRO'!A:K,5,0)</f>
        <v>OPERADOR INDUSTRIAL III</v>
      </c>
      <c r="G600" s="41">
        <v>45278</v>
      </c>
      <c r="H600" s="38">
        <v>365</v>
      </c>
      <c r="I6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IF(G958="01/01/1900",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BOS[[#This Row],[TREINADO EM]]+BOS[[#This Row],[VALIDADE]]</f>
        <v>45643</v>
      </c>
      <c r="K600">
        <v>1</v>
      </c>
      <c r="L600" t="s">
        <v>5</v>
      </c>
      <c r="M600" t="str">
        <f>VLOOKUP(BOS[[#This Row],[NOME]],'CADASTRO'!A:K,6,0)</f>
        <v>ATIVO</v>
      </c>
    </row>
    <row r="601" spans="1:14">
      <c r="A601" t="s">
        <v>516</v>
      </c>
      <c r="B601" t="s">
        <v>517</v>
      </c>
      <c r="C601" t="s">
        <v>381</v>
      </c>
      <c r="D601" t="s">
        <v>591</v>
      </c>
      <c r="E601" t="s">
        <v>446</v>
      </c>
      <c r="F601" t="str">
        <f>VLOOKUP(BOS[[#This Row],[NOME]],'CADASTRO'!A:K,5,0)</f>
        <v>OPERADOR INDUSTRIAL III</v>
      </c>
      <c r="G601" s="41">
        <v>45645</v>
      </c>
      <c r="H601" s="38">
        <v>365</v>
      </c>
      <c r="I6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IF(G959="01/01/1900", "SEM REGISTRO",
                        IF((G601+H601)&gt;TODAY(), "NO PRAZO", "VENCIDO"
                        )
                    )
                )
            )
        )
    ),"N.A.")</f>
        <v>HISTORICO</v>
      </c>
      <c r="J601" s="14">
        <f>BOS[[#This Row],[TREINADO EM]]+BOS[[#This Row],[VALIDADE]]</f>
        <v>46010</v>
      </c>
      <c r="K601">
        <v>1</v>
      </c>
      <c r="L601" t="s">
        <v>5</v>
      </c>
      <c r="M601" t="str">
        <f>VLOOKUP(BOS[[#This Row],[NOME]],'CADASTRO'!A:K,6,0)</f>
        <v>ATIVO</v>
      </c>
    </row>
    <row r="602" spans="1:14">
      <c r="A602" t="s">
        <v>516</v>
      </c>
      <c r="B602" t="s">
        <v>517</v>
      </c>
      <c r="C602" t="s">
        <v>381</v>
      </c>
      <c r="D602" t="s">
        <v>591</v>
      </c>
      <c r="E602" s="10" t="s">
        <v>446</v>
      </c>
      <c r="F602" t="str">
        <f>VLOOKUP(BOS[[#This Row],[NOME]],'CADASTRO'!A:K,5,0)</f>
        <v>OPERADOR INDUSTRIAL III</v>
      </c>
      <c r="G602" s="41">
        <v>45845</v>
      </c>
      <c r="H602" s="38">
        <v>365</v>
      </c>
      <c r="I6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IF(G960="01/01/1900", "SEM REGISTRO",
                        IF((G602+H602)&gt;TODAY(), "NO PRAZO", "VENCIDO"
                        )
                    )
                )
            )
        )
    ),"N.A.")</f>
        <v>HISTORICO</v>
      </c>
      <c r="J602" s="14">
        <f>BOS[[#This Row],[TREINADO EM]]+BOS[[#This Row],[VALIDADE]]</f>
        <v>46210</v>
      </c>
      <c r="K602">
        <v>1</v>
      </c>
      <c r="L602" t="s">
        <v>5</v>
      </c>
      <c r="M602" t="str">
        <f>VLOOKUP(BOS[[#This Row],[NOME]],'CADASTRO'!A:K,6,0)</f>
        <v>ATIVO</v>
      </c>
    </row>
    <row r="603" spans="1:14">
      <c r="A603" t="s">
        <v>516</v>
      </c>
      <c r="B603" t="s">
        <v>517</v>
      </c>
      <c r="C603" t="s">
        <v>381</v>
      </c>
      <c r="D603" t="s">
        <v>591</v>
      </c>
      <c r="E603" t="s">
        <v>446</v>
      </c>
      <c r="F603" t="str">
        <f>VLOOKUP(BOS[[#This Row],[NOME]],'CADASTRO'!A:K,5,0)</f>
        <v>OPERADOR INDUSTRIAL III</v>
      </c>
      <c r="G603" s="41">
        <v>46210.940960648099</v>
      </c>
      <c r="H603" s="38">
        <v>183</v>
      </c>
      <c r="I6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IF(G961="01/01/1900",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BOS[[#This Row],[TREINADO EM]]+BOS[[#This Row],[VALIDADE]]</f>
        <v>46393.940960648099</v>
      </c>
      <c r="K603">
        <v>1</v>
      </c>
      <c r="L603" t="s">
        <v>3</v>
      </c>
      <c r="M603" t="str">
        <f>VLOOKUP(BOS[[#This Row],[NOME]],'CADASTRO'!A:K,6,0)</f>
        <v>ATIVO</v>
      </c>
      <c r="N603" s="77"/>
    </row>
    <row r="604" spans="1:14">
      <c r="A604" t="s">
        <v>516</v>
      </c>
      <c r="B604" t="s">
        <v>517</v>
      </c>
      <c r="C604" t="s">
        <v>381</v>
      </c>
      <c r="D604" t="s">
        <v>591</v>
      </c>
      <c r="E604" t="s">
        <v>447</v>
      </c>
      <c r="F604" t="str">
        <f>VLOOKUP(BOS[[#This Row],[NOME]],'CADASTRO'!A:K,5,0)</f>
        <v>APRENDIZ</v>
      </c>
      <c r="G604" s="41">
        <v>46241</v>
      </c>
      <c r="H604" s="38">
        <v>365</v>
      </c>
      <c r="I6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IF(G962="01/01/1900", "SEM REGISTRO",
                        IF((G604+H604)&gt;TODAY(), "NO PRAZO", "VENCIDO"
                        )
                    )
                )
            )
        )
    ),"N.A.")</f>
        <v>NO PRAZO</v>
      </c>
      <c r="J604" s="14">
        <f>BOS[[#This Row],[TREINADO EM]]+BOS[[#This Row],[VALIDADE]]</f>
        <v>46606</v>
      </c>
      <c r="K604">
        <v>1</v>
      </c>
      <c r="L604" t="s">
        <v>3</v>
      </c>
      <c r="M604" t="str">
        <f>VLOOKUP(BOS[[#This Row],[NOME]],'CADASTRO'!A:K,6,0)</f>
        <v>ATIVO</v>
      </c>
      <c r="N604" s="63" t="s">
        <v>596</v>
      </c>
    </row>
    <row r="605" spans="1:14">
      <c r="A605" t="s">
        <v>516</v>
      </c>
      <c r="B605" t="s">
        <v>517</v>
      </c>
      <c r="C605" t="s">
        <v>381</v>
      </c>
      <c r="D605" t="s">
        <v>591</v>
      </c>
      <c r="E605" t="s">
        <v>448</v>
      </c>
      <c r="F605" t="str">
        <f>VLOOKUP(BOS[[#This Row],[NOME]],'CADASTRO'!A:K,5,0)</f>
        <v>OPERADOR INDUSTRIAL II</v>
      </c>
      <c r="G605" s="41">
        <v>44651</v>
      </c>
      <c r="H605" s="38">
        <v>365</v>
      </c>
      <c r="I6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IF(G963="01/01/1900",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BOS[[#This Row],[TREINADO EM]]+BOS[[#This Row],[VALIDADE]]</f>
        <v>45016</v>
      </c>
      <c r="K605">
        <v>1</v>
      </c>
      <c r="L605" t="s">
        <v>5</v>
      </c>
      <c r="M605" t="str">
        <f>VLOOKUP(BOS[[#This Row],[NOME]],'CADASTRO'!A:K,6,0)</f>
        <v>DESLIGADO</v>
      </c>
    </row>
    <row r="606" spans="1:14">
      <c r="A606" t="s">
        <v>516</v>
      </c>
      <c r="B606" t="s">
        <v>517</v>
      </c>
      <c r="C606" t="s">
        <v>381</v>
      </c>
      <c r="D606" t="s">
        <v>591</v>
      </c>
      <c r="E606" t="s">
        <v>448</v>
      </c>
      <c r="F606" t="str">
        <f>VLOOKUP(BOS[[#This Row],[NOME]],'CADASTRO'!A:K,5,0)</f>
        <v>OPERADOR INDUSTRIAL II</v>
      </c>
      <c r="G606" s="41">
        <v>44929</v>
      </c>
      <c r="H606" s="38">
        <v>365</v>
      </c>
      <c r="I6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IF(G964="01/01/1900",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BOS[[#This Row],[TREINADO EM]]+BOS[[#This Row],[VALIDADE]]</f>
        <v>45294</v>
      </c>
      <c r="K606">
        <v>1</v>
      </c>
      <c r="L606" t="s">
        <v>5</v>
      </c>
      <c r="M606" t="str">
        <f>VLOOKUP(BOS[[#This Row],[NOME]],'CADASTRO'!A:K,6,0)</f>
        <v>DESLIGADO</v>
      </c>
    </row>
    <row r="607" spans="1:14">
      <c r="A607" t="s">
        <v>516</v>
      </c>
      <c r="B607" t="s">
        <v>517</v>
      </c>
      <c r="C607" t="s">
        <v>381</v>
      </c>
      <c r="D607" t="s">
        <v>591</v>
      </c>
      <c r="E607" t="s">
        <v>448</v>
      </c>
      <c r="F607" t="str">
        <f>VLOOKUP(BOS[[#This Row],[NOME]],'CADASTRO'!A:K,5,0)</f>
        <v>OPERADOR INDUSTRIAL II</v>
      </c>
      <c r="G607" s="41">
        <v>45278</v>
      </c>
      <c r="H607" s="38">
        <v>365</v>
      </c>
      <c r="I6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IF(G965="01/01/1900", "SEM REGISTRO",
                        IF((G607+H607)&gt;TODAY(), "NO PRAZO", "VENCIDO"
                        )
                    )
                )
            )
        )
    ),"N.A.")</f>
        <v>N.A.</v>
      </c>
      <c r="J607" s="14">
        <f>BOS[[#This Row],[TREINADO EM]]+BOS[[#This Row],[VALIDADE]]</f>
        <v>45643</v>
      </c>
      <c r="K607">
        <v>1</v>
      </c>
      <c r="L607" t="s">
        <v>5</v>
      </c>
      <c r="M607" t="str">
        <f>VLOOKUP(BOS[[#This Row],[NOME]],'CADASTRO'!A:K,6,0)</f>
        <v>DESLIGADO</v>
      </c>
    </row>
    <row r="608" spans="1:14">
      <c r="A608" t="s">
        <v>516</v>
      </c>
      <c r="B608" t="s">
        <v>517</v>
      </c>
      <c r="C608" t="s">
        <v>76</v>
      </c>
      <c r="D608" t="s">
        <v>591</v>
      </c>
      <c r="E608" t="s">
        <v>448</v>
      </c>
      <c r="F608" t="str">
        <f>VLOOKUP(BOS[[#This Row],[NOME]],'CADASTRO'!A:K,5,0)</f>
        <v>OPERADOR INDUSTRIAL II</v>
      </c>
      <c r="G608" s="41">
        <v>45645</v>
      </c>
      <c r="H608" s="38">
        <v>365</v>
      </c>
      <c r="I6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IF(G966="01/01/1900", "SEM REGISTRO",
                        IF((G608+H608)&gt;TODAY(), "NO PRAZO", "VENCIDO"
                        )
                    )
                )
            )
        )
    ),"N.A.")</f>
        <v>N.A.</v>
      </c>
      <c r="J608" s="14">
        <f>BOS[[#This Row],[TREINADO EM]]+BOS[[#This Row],[VALIDADE]]</f>
        <v>46010</v>
      </c>
      <c r="K608">
        <v>1</v>
      </c>
      <c r="L608" t="s">
        <v>5</v>
      </c>
      <c r="M608" t="str">
        <f>VLOOKUP(BOS[[#This Row],[NOME]],'CADASTRO'!A:K,6,0)</f>
        <v>DESLIGADO</v>
      </c>
    </row>
    <row r="609" spans="1:14">
      <c r="A609" t="s">
        <v>516</v>
      </c>
      <c r="B609" t="s">
        <v>517</v>
      </c>
      <c r="C609" t="s">
        <v>381</v>
      </c>
      <c r="D609" t="s">
        <v>591</v>
      </c>
      <c r="E609" t="s">
        <v>448</v>
      </c>
      <c r="F609" t="str">
        <f>VLOOKUP(BOS[[#This Row],[NOME]],'CADASTRO'!A:K,5,0)</f>
        <v>OPERADOR INDUSTRIAL II</v>
      </c>
      <c r="G609" s="41">
        <v>46009</v>
      </c>
      <c r="H609" s="38">
        <v>365</v>
      </c>
      <c r="I6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IF(G967="01/01/1900", "SEM REGISTRO",
                        IF((G609+H609)&gt;TODAY(), "NO PRAZO", "VENCIDO"
                        )
                    )
                )
            )
        )
    ),"N.A.")</f>
        <v>N.A.</v>
      </c>
      <c r="J609" s="14">
        <f>BOS[[#This Row],[TREINADO EM]]+BOS[[#This Row],[VALIDADE]]</f>
        <v>46374</v>
      </c>
      <c r="K609">
        <v>1</v>
      </c>
      <c r="L609" t="s">
        <v>3</v>
      </c>
      <c r="M609" t="str">
        <f>VLOOKUP(BOS[[#This Row],[NOME]],'CADASTRO'!A:K,6,0)</f>
        <v>DESLIGADO</v>
      </c>
    </row>
    <row r="610" spans="1:14">
      <c r="A610" t="s">
        <v>516</v>
      </c>
      <c r="B610" t="s">
        <v>517</v>
      </c>
      <c r="C610" t="s">
        <v>381</v>
      </c>
      <c r="D610" t="s">
        <v>591</v>
      </c>
      <c r="E610" t="s">
        <v>449</v>
      </c>
      <c r="F610" t="str">
        <f>VLOOKUP(BOS[[#This Row],[NOME]],'CADASTRO'!A:K,5,0)</f>
        <v>TECNICO ELETRONICO II</v>
      </c>
      <c r="G610" s="41">
        <v>44250</v>
      </c>
      <c r="H610" s="38">
        <v>365</v>
      </c>
      <c r="I6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IF(G968="01/01/1900", "SEM REGISTRO",
                        IF((G610+H610)&gt;TODAY(), "NO PRAZO", "VENCIDO"
                        )
                    )
                )
            )
        )
    ),"N.A.")</f>
        <v>HISTORICO</v>
      </c>
      <c r="J610" s="14">
        <f>BOS[[#This Row],[TREINADO EM]]+BOS[[#This Row],[VALIDADE]]</f>
        <v>44615</v>
      </c>
      <c r="K610">
        <v>1</v>
      </c>
      <c r="L610" t="s">
        <v>5</v>
      </c>
      <c r="M610" t="str">
        <f>VLOOKUP(BOS[[#This Row],[NOME]],'CADASTRO'!A:K,6,0)</f>
        <v>ATIVO</v>
      </c>
    </row>
    <row r="611" spans="1:14">
      <c r="A611" t="s">
        <v>516</v>
      </c>
      <c r="B611" t="s">
        <v>517</v>
      </c>
      <c r="C611" t="s">
        <v>381</v>
      </c>
      <c r="D611" t="s">
        <v>591</v>
      </c>
      <c r="E611" t="s">
        <v>449</v>
      </c>
      <c r="F611" t="str">
        <f>VLOOKUP(BOS[[#This Row],[NOME]],'CADASTRO'!A:K,5,0)</f>
        <v>TECNICO ELETRONICO II</v>
      </c>
      <c r="G611" s="41">
        <v>44651</v>
      </c>
      <c r="H611" s="38">
        <v>365</v>
      </c>
      <c r="I6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IF(G969="01/01/1900", "SEM REGISTRO",
                        IF((G611+H611)&gt;TODAY(), "NO PRAZO", "VENCIDO"
                        )
                    )
                )
            )
        )
    ),"N.A.")</f>
        <v>HISTORICO</v>
      </c>
      <c r="J611" s="14">
        <f>BOS[[#This Row],[TREINADO EM]]+BOS[[#This Row],[VALIDADE]]</f>
        <v>45016</v>
      </c>
      <c r="K611">
        <v>1</v>
      </c>
      <c r="L611" t="s">
        <v>5</v>
      </c>
      <c r="M611" t="str">
        <f>VLOOKUP(BOS[[#This Row],[NOME]],'CADASTRO'!A:K,6,0)</f>
        <v>ATIVO</v>
      </c>
    </row>
    <row r="612" spans="1:14">
      <c r="A612" t="s">
        <v>516</v>
      </c>
      <c r="B612" t="s">
        <v>517</v>
      </c>
      <c r="C612" t="s">
        <v>381</v>
      </c>
      <c r="D612" t="s">
        <v>591</v>
      </c>
      <c r="E612" t="s">
        <v>449</v>
      </c>
      <c r="F612" t="str">
        <f>VLOOKUP(BOS[[#This Row],[NOME]],'CADASTRO'!A:K,5,0)</f>
        <v>TECNICO ELETRONICO II</v>
      </c>
      <c r="G612" s="41">
        <v>45063</v>
      </c>
      <c r="H612" s="38">
        <v>365</v>
      </c>
      <c r="I6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IF(G970="01/01/1900", "SEM REGISTRO",
                        IF((G612+H612)&gt;TODAY(), "NO PRAZO", "VENCIDO"
                        )
                    )
                )
            )
        )
    ),"N.A.")</f>
        <v>HISTORICO</v>
      </c>
      <c r="J612" s="14">
        <f>BOS[[#This Row],[TREINADO EM]]+BOS[[#This Row],[VALIDADE]]</f>
        <v>45428</v>
      </c>
      <c r="K612">
        <v>1</v>
      </c>
      <c r="L612" t="s">
        <v>5</v>
      </c>
      <c r="M612" t="str">
        <f>VLOOKUP(BOS[[#This Row],[NOME]],'CADASTRO'!A:K,6,0)</f>
        <v>ATIVO</v>
      </c>
    </row>
    <row r="613" spans="1:14">
      <c r="A613" t="s">
        <v>516</v>
      </c>
      <c r="B613" t="s">
        <v>517</v>
      </c>
      <c r="C613" t="s">
        <v>381</v>
      </c>
      <c r="D613" t="s">
        <v>591</v>
      </c>
      <c r="E613" t="s">
        <v>449</v>
      </c>
      <c r="F613" t="str">
        <f>VLOOKUP(BOS[[#This Row],[NOME]],'CADASTRO'!A:K,5,0)</f>
        <v>TECNICO ELETRONICO II</v>
      </c>
      <c r="G613" s="41">
        <v>45532</v>
      </c>
      <c r="H613" s="38">
        <v>365</v>
      </c>
      <c r="I6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IF(G971="01/01/1900",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BOS[[#This Row],[TREINADO EM]]+BOS[[#This Row],[VALIDADE]]</f>
        <v>45897</v>
      </c>
      <c r="K613">
        <v>1</v>
      </c>
      <c r="L613" t="s">
        <v>5</v>
      </c>
      <c r="M613" t="str">
        <f>VLOOKUP(BOS[[#This Row],[NOME]],'CADASTRO'!A:K,6,0)</f>
        <v>ATIVO</v>
      </c>
    </row>
    <row r="614" spans="1:14">
      <c r="A614" t="s">
        <v>516</v>
      </c>
      <c r="B614" t="s">
        <v>517</v>
      </c>
      <c r="C614" t="s">
        <v>381</v>
      </c>
      <c r="D614" t="s">
        <v>591</v>
      </c>
      <c r="E614" t="s">
        <v>449</v>
      </c>
      <c r="F614" t="str">
        <f>VLOOKUP(BOS[[#This Row],[NOME]],'CADASTRO'!A:K,5,0)</f>
        <v>TECNICO ELETRONICO II</v>
      </c>
      <c r="G614" s="41">
        <v>46006</v>
      </c>
      <c r="H614" s="38">
        <v>365</v>
      </c>
      <c r="I6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IF(G972="01/01/1900", "SEM REGISTRO",
                        IF((G614+H614)&gt;TODAY(), "NO PRAZO", "VENCIDO"
                        )
                    )
                )
            )
        )
    ),"N.A.")</f>
        <v>NO PRAZO</v>
      </c>
      <c r="J614" s="14">
        <f>BOS[[#This Row],[TREINADO EM]]+BOS[[#This Row],[VALIDADE]]</f>
        <v>46371</v>
      </c>
      <c r="K614">
        <v>0.25</v>
      </c>
      <c r="L614" t="s">
        <v>3</v>
      </c>
      <c r="M614" t="str">
        <f>VLOOKUP(BOS[[#This Row],[NOME]],'CADASTRO'!A:K,6,0)</f>
        <v>ATIVO</v>
      </c>
      <c r="N614" s="63" t="s">
        <v>599</v>
      </c>
    </row>
    <row r="615" spans="1:14">
      <c r="A615" t="s">
        <v>516</v>
      </c>
      <c r="B615" t="s">
        <v>517</v>
      </c>
      <c r="C615" t="s">
        <v>381</v>
      </c>
      <c r="D615" t="s">
        <v>591</v>
      </c>
      <c r="E615" t="s">
        <v>450</v>
      </c>
      <c r="F615" t="str">
        <f>VLOOKUP(BOS[[#This Row],[NOME]],'CADASTRO'!A:K,5,0)</f>
        <v>OPERADOR INDUSTRIAL II</v>
      </c>
      <c r="G615" s="41">
        <v>44249</v>
      </c>
      <c r="H615" s="38">
        <v>365</v>
      </c>
      <c r="I6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IF(G973="01/01/1900", "SEM REGISTRO",
                        IF((G615+H615)&gt;TODAY(), "NO PRAZO", "VENCIDO"
                        )
                    )
                )
            )
        )
    ),"N.A.")</f>
        <v>HISTORICO</v>
      </c>
      <c r="J615" s="14">
        <f>BOS[[#This Row],[TREINADO EM]]+BOS[[#This Row],[VALIDADE]]</f>
        <v>44614</v>
      </c>
      <c r="K615">
        <v>1</v>
      </c>
      <c r="L615" t="s">
        <v>5</v>
      </c>
      <c r="M615" t="str">
        <f>VLOOKUP(BOS[[#This Row],[NOME]],'CADASTRO'!A:K,6,0)</f>
        <v>ATIVO</v>
      </c>
    </row>
    <row r="616" spans="1:14">
      <c r="A616" t="s">
        <v>516</v>
      </c>
      <c r="B616" t="s">
        <v>517</v>
      </c>
      <c r="C616" t="s">
        <v>381</v>
      </c>
      <c r="D616" t="s">
        <v>591</v>
      </c>
      <c r="E616" t="s">
        <v>450</v>
      </c>
      <c r="F616" t="str">
        <f>VLOOKUP(BOS[[#This Row],[NOME]],'CADASTRO'!A:K,5,0)</f>
        <v>OPERADOR INDUSTRIAL II</v>
      </c>
      <c r="G616" s="41">
        <v>44929</v>
      </c>
      <c r="H616" s="38">
        <v>365</v>
      </c>
      <c r="I6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IF(G974="01/01/1900", "SEM REGISTRO",
                        IF((G616+H616)&gt;TODAY(), "NO PRAZO", "VENCIDO"
                        )
                    )
                )
            )
        )
    ),"N.A.")</f>
        <v>HISTORICO</v>
      </c>
      <c r="J616" s="14">
        <f>BOS[[#This Row],[TREINADO EM]]+BOS[[#This Row],[VALIDADE]]</f>
        <v>45294</v>
      </c>
      <c r="K616">
        <v>1</v>
      </c>
      <c r="L616" t="s">
        <v>5</v>
      </c>
      <c r="M616" t="str">
        <f>VLOOKUP(BOS[[#This Row],[NOME]],'CADASTRO'!A:K,6,0)</f>
        <v>ATIVO</v>
      </c>
    </row>
    <row r="617" spans="1:14">
      <c r="A617" t="s">
        <v>516</v>
      </c>
      <c r="B617" t="s">
        <v>517</v>
      </c>
      <c r="C617" t="s">
        <v>381</v>
      </c>
      <c r="D617" t="s">
        <v>591</v>
      </c>
      <c r="E617" t="s">
        <v>450</v>
      </c>
      <c r="F617" t="str">
        <f>VLOOKUP(BOS[[#This Row],[NOME]],'CADASTRO'!A:K,5,0)</f>
        <v>OPERADOR INDUSTRIAL II</v>
      </c>
      <c r="G617" s="41">
        <v>45278</v>
      </c>
      <c r="H617" s="38">
        <v>365</v>
      </c>
      <c r="I6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IF(G975="01/01/1900", "SEM REGISTRO",
                        IF((G617+H617)&gt;TODAY(), "NO PRAZO", "VENCIDO"
                        )
                    )
                )
            )
        )
    ),"N.A.")</f>
        <v>HISTORICO</v>
      </c>
      <c r="J617" s="14">
        <f>BOS[[#This Row],[TREINADO EM]]+BOS[[#This Row],[VALIDADE]]</f>
        <v>45643</v>
      </c>
      <c r="K617">
        <v>1</v>
      </c>
      <c r="L617" t="s">
        <v>5</v>
      </c>
      <c r="M617" t="str">
        <f>VLOOKUP(BOS[[#This Row],[NOME]],'CADASTRO'!A:K,6,0)</f>
        <v>ATIVO</v>
      </c>
    </row>
    <row r="618" spans="1:14">
      <c r="A618" t="s">
        <v>516</v>
      </c>
      <c r="B618" t="s">
        <v>517</v>
      </c>
      <c r="C618" t="s">
        <v>76</v>
      </c>
      <c r="D618" t="s">
        <v>591</v>
      </c>
      <c r="E618" t="s">
        <v>450</v>
      </c>
      <c r="F618" t="str">
        <f>VLOOKUP(BOS[[#This Row],[NOME]],'CADASTRO'!A:K,5,0)</f>
        <v>OPERADOR INDUSTRIAL II</v>
      </c>
      <c r="G618" s="41">
        <v>45645</v>
      </c>
      <c r="H618" s="38">
        <v>365</v>
      </c>
      <c r="I6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IF(G976="01/01/1900", "SEM REGISTRO",
                        IF((G618+H618)&gt;TODAY(), "NO PRAZO", "VENCIDO"
                        )
                    )
                )
            )
        )
    ),"N.A.")</f>
        <v>VENCIDO</v>
      </c>
      <c r="J618" s="14">
        <f>BOS[[#This Row],[TREINADO EM]]+BOS[[#This Row],[VALIDADE]]</f>
        <v>46010</v>
      </c>
      <c r="K618">
        <v>1</v>
      </c>
      <c r="L618" t="s">
        <v>3</v>
      </c>
      <c r="M618" t="str">
        <f>VLOOKUP(BOS[[#This Row],[NOME]],'CADASTRO'!A:K,6,0)</f>
        <v>ATIVO</v>
      </c>
    </row>
    <row r="619" spans="1:14">
      <c r="A619" t="s">
        <v>516</v>
      </c>
      <c r="B619" t="s">
        <v>517</v>
      </c>
      <c r="C619" t="s">
        <v>381</v>
      </c>
      <c r="D619" t="s">
        <v>591</v>
      </c>
      <c r="E619" t="s">
        <v>46</v>
      </c>
      <c r="F619" t="str">
        <f>VLOOKUP(BOS[[#This Row],[NOME]],'CADASTRO'!A:K,5,0)</f>
        <v>OPERADOR LOGISTICO I</v>
      </c>
      <c r="G619" s="41">
        <v>44249</v>
      </c>
      <c r="H619" s="38">
        <v>365</v>
      </c>
      <c r="I6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IF(G977="01/01/1900",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BOS[[#This Row],[TREINADO EM]]+BOS[[#This Row],[VALIDADE]]</f>
        <v>44614</v>
      </c>
      <c r="K619">
        <v>1</v>
      </c>
      <c r="L619" t="s">
        <v>5</v>
      </c>
      <c r="M619" t="str">
        <f>VLOOKUP(BOS[[#This Row],[NOME]],'CADASTRO'!A:K,6,0)</f>
        <v>DESLIGADO</v>
      </c>
    </row>
    <row r="620" spans="1:14">
      <c r="A620" t="s">
        <v>516</v>
      </c>
      <c r="B620" t="s">
        <v>517</v>
      </c>
      <c r="C620" t="s">
        <v>381</v>
      </c>
      <c r="D620" t="s">
        <v>591</v>
      </c>
      <c r="E620" t="s">
        <v>46</v>
      </c>
      <c r="F620" t="str">
        <f>VLOOKUP(BOS[[#This Row],[NOME]],'CADASTRO'!A:K,5,0)</f>
        <v>OPERADOR LOGISTICO I</v>
      </c>
      <c r="G620" s="41">
        <v>44651</v>
      </c>
      <c r="H620" s="38">
        <v>365</v>
      </c>
      <c r="I6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IF(G978="01/01/1900",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BOS[[#This Row],[TREINADO EM]]+BOS[[#This Row],[VALIDADE]]</f>
        <v>45016</v>
      </c>
      <c r="K620">
        <v>1</v>
      </c>
      <c r="L620" t="s">
        <v>5</v>
      </c>
      <c r="M620" t="str">
        <f>VLOOKUP(BOS[[#This Row],[NOME]],'CADASTRO'!A:K,6,0)</f>
        <v>DESLIGADO</v>
      </c>
    </row>
    <row r="621" spans="1:14">
      <c r="A621" t="s">
        <v>516</v>
      </c>
      <c r="B621" t="s">
        <v>517</v>
      </c>
      <c r="C621" t="s">
        <v>381</v>
      </c>
      <c r="D621" t="s">
        <v>591</v>
      </c>
      <c r="E621" t="s">
        <v>46</v>
      </c>
      <c r="F621" t="str">
        <f>VLOOKUP(BOS[[#This Row],[NOME]],'CADASTRO'!A:K,5,0)</f>
        <v>OPERADOR LOGISTICO I</v>
      </c>
      <c r="G621" s="41">
        <v>44972</v>
      </c>
      <c r="H621" s="38">
        <v>365</v>
      </c>
      <c r="I6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IF(G979="01/01/1900",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BOS[[#This Row],[TREINADO EM]]+BOS[[#This Row],[VALIDADE]]</f>
        <v>45337</v>
      </c>
      <c r="K621">
        <v>1</v>
      </c>
      <c r="L621" t="s">
        <v>5</v>
      </c>
      <c r="M621" t="str">
        <f>VLOOKUP(BOS[[#This Row],[NOME]],'CADASTRO'!A:K,6,0)</f>
        <v>DESLIGADO</v>
      </c>
    </row>
    <row r="622" spans="1:14">
      <c r="A622" t="s">
        <v>516</v>
      </c>
      <c r="B622" t="s">
        <v>517</v>
      </c>
      <c r="C622" t="s">
        <v>381</v>
      </c>
      <c r="D622" t="s">
        <v>591</v>
      </c>
      <c r="E622" t="s">
        <v>46</v>
      </c>
      <c r="F622" t="str">
        <f>VLOOKUP(BOS[[#This Row],[NOME]],'CADASTRO'!A:K,5,0)</f>
        <v>OPERADOR LOGISTICO I</v>
      </c>
      <c r="G622" s="41">
        <v>45278</v>
      </c>
      <c r="H622" s="38">
        <v>365</v>
      </c>
      <c r="I6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IF(G980="01/01/1900",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BOS[[#This Row],[TREINADO EM]]+BOS[[#This Row],[VALIDADE]]</f>
        <v>45643</v>
      </c>
      <c r="K622">
        <v>1</v>
      </c>
      <c r="L622" t="s">
        <v>5</v>
      </c>
      <c r="M622" t="str">
        <f>VLOOKUP(BOS[[#This Row],[NOME]],'CADASTRO'!A:K,6,0)</f>
        <v>DESLIGADO</v>
      </c>
    </row>
    <row r="623" spans="1:14">
      <c r="A623" t="s">
        <v>516</v>
      </c>
      <c r="B623" t="s">
        <v>517</v>
      </c>
      <c r="C623" t="s">
        <v>76</v>
      </c>
      <c r="D623" t="s">
        <v>591</v>
      </c>
      <c r="E623" t="s">
        <v>46</v>
      </c>
      <c r="F623" t="str">
        <f>VLOOKUP(BOS[[#This Row],[NOME]],'CADASTRO'!A:K,5,0)</f>
        <v>OPERADOR LOGISTICO I</v>
      </c>
      <c r="G623" s="41">
        <v>45645</v>
      </c>
      <c r="H623" s="38">
        <v>365</v>
      </c>
      <c r="I6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IF(G981="01/01/1900",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BOS[[#This Row],[TREINADO EM]]+BOS[[#This Row],[VALIDADE]]</f>
        <v>46010</v>
      </c>
      <c r="K623">
        <v>1</v>
      </c>
      <c r="L623" t="s">
        <v>3</v>
      </c>
      <c r="M623" t="str">
        <f>VLOOKUP(BOS[[#This Row],[NOME]],'CADASTRO'!A:K,6,0)</f>
        <v>DESLIGADO</v>
      </c>
    </row>
    <row r="624" spans="1:14">
      <c r="A624" t="s">
        <v>516</v>
      </c>
      <c r="B624" t="s">
        <v>517</v>
      </c>
      <c r="C624" t="s">
        <v>381</v>
      </c>
      <c r="D624" t="s">
        <v>591</v>
      </c>
      <c r="E624" t="s">
        <v>451</v>
      </c>
      <c r="F624" t="str">
        <f>VLOOKUP(BOS[[#This Row],[NOME]],'CADASTRO'!A:K,5,0)</f>
        <v>ESTAGIARIO</v>
      </c>
      <c r="G624" s="41">
        <v>46091</v>
      </c>
      <c r="H624" s="38">
        <v>365</v>
      </c>
      <c r="I6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IF(G982="01/01/1900", "SEM REGISTRO",
                        IF((G624+H624)&gt;TODAY(), "NO PRAZO", "VENCIDO"
                        )
                    )
                )
            )
        )
    ),"N.A.")</f>
        <v>NO PRAZO</v>
      </c>
      <c r="J624" s="14">
        <f>BOS[[#This Row],[TREINADO EM]]+BOS[[#This Row],[VALIDADE]]</f>
        <v>46456</v>
      </c>
      <c r="K624">
        <v>1</v>
      </c>
      <c r="L624" t="s">
        <v>3</v>
      </c>
      <c r="M624" t="str">
        <f>VLOOKUP(BOS[[#This Row],[NOME]],'CADASTRO'!A:K,6,0)</f>
        <v>ATIVO</v>
      </c>
    </row>
    <row r="625" spans="1:14">
      <c r="A625" t="s">
        <v>516</v>
      </c>
      <c r="B625" t="s">
        <v>517</v>
      </c>
      <c r="C625" t="s">
        <v>381</v>
      </c>
      <c r="D625" t="s">
        <v>591</v>
      </c>
      <c r="E625" t="s">
        <v>30</v>
      </c>
      <c r="F625" t="str">
        <f>VLOOKUP(BOS[[#This Row],[NOME]],'CADASTRO'!A:K,5,0)</f>
        <v>OPERADOR INDUSTRIAL I</v>
      </c>
      <c r="G625" s="41">
        <v>45028</v>
      </c>
      <c r="H625" s="38">
        <v>365</v>
      </c>
      <c r="I6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IF(G983="01/01/1900", "SEM REGISTRO",
                        IF((G625+H625)&gt;TODAY(), "NO PRAZO", "VENCIDO"
                        )
                    )
                )
            )
        )
    ),"N.A.")</f>
        <v>N.A.</v>
      </c>
      <c r="J625" s="14">
        <f>BOS[[#This Row],[TREINADO EM]]+BOS[[#This Row],[VALIDADE]]</f>
        <v>45393</v>
      </c>
      <c r="K625">
        <v>1</v>
      </c>
      <c r="L625" t="s">
        <v>5</v>
      </c>
      <c r="M625" t="str">
        <f>VLOOKUP(BOS[[#This Row],[NOME]],'CADASTRO'!A:K,6,0)</f>
        <v>DESLIGADO</v>
      </c>
    </row>
    <row r="626" spans="1:14">
      <c r="A626" t="s">
        <v>516</v>
      </c>
      <c r="B626" t="s">
        <v>517</v>
      </c>
      <c r="C626" t="s">
        <v>381</v>
      </c>
      <c r="D626" t="s">
        <v>591</v>
      </c>
      <c r="E626" t="s">
        <v>30</v>
      </c>
      <c r="F626" t="str">
        <f>VLOOKUP(BOS[[#This Row],[NOME]],'CADASTRO'!A:K,5,0)</f>
        <v>OPERADOR INDUSTRIAL I</v>
      </c>
      <c r="G626" s="41">
        <v>45278</v>
      </c>
      <c r="H626" s="38">
        <v>365</v>
      </c>
      <c r="I6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IF(G984="01/01/1900",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BOS[[#This Row],[TREINADO EM]]+BOS[[#This Row],[VALIDADE]]</f>
        <v>45643</v>
      </c>
      <c r="K626">
        <v>1</v>
      </c>
      <c r="L626" t="s">
        <v>5</v>
      </c>
      <c r="M626" t="str">
        <f>VLOOKUP(BOS[[#This Row],[NOME]],'CADASTRO'!A:K,6,0)</f>
        <v>DESLIGADO</v>
      </c>
    </row>
    <row r="627" spans="1:14">
      <c r="A627" t="s">
        <v>516</v>
      </c>
      <c r="B627" t="s">
        <v>517</v>
      </c>
      <c r="C627" t="s">
        <v>76</v>
      </c>
      <c r="D627" t="s">
        <v>591</v>
      </c>
      <c r="E627" t="s">
        <v>30</v>
      </c>
      <c r="F627" t="str">
        <f>VLOOKUP(BOS[[#This Row],[NOME]],'CADASTRO'!A:K,5,0)</f>
        <v>OPERADOR INDUSTRIAL I</v>
      </c>
      <c r="G627" s="41">
        <v>45645</v>
      </c>
      <c r="H627" s="38">
        <v>365</v>
      </c>
      <c r="I6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IF(G985="01/01/1900",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BOS[[#This Row],[TREINADO EM]]+BOS[[#This Row],[VALIDADE]]</f>
        <v>46010</v>
      </c>
      <c r="K627">
        <v>1</v>
      </c>
      <c r="L627" t="s">
        <v>5</v>
      </c>
      <c r="M627" t="str">
        <f>VLOOKUP(BOS[[#This Row],[NOME]],'CADASTRO'!A:K,6,0)</f>
        <v>DESLIGADO</v>
      </c>
    </row>
    <row r="628" spans="1:14">
      <c r="A628" t="s">
        <v>516</v>
      </c>
      <c r="B628" t="s">
        <v>517</v>
      </c>
      <c r="C628" t="s">
        <v>381</v>
      </c>
      <c r="D628" t="s">
        <v>591</v>
      </c>
      <c r="E628" t="s">
        <v>30</v>
      </c>
      <c r="F628" t="str">
        <f>VLOOKUP(BOS[[#This Row],[NOME]],'CADASTRO'!A:K,5,0)</f>
        <v>OPERADOR INDUSTRIAL I</v>
      </c>
      <c r="G628" s="41">
        <v>46009</v>
      </c>
      <c r="H628" s="38">
        <v>365</v>
      </c>
      <c r="I6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IF(G986="01/01/1900",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BOS[[#This Row],[TREINADO EM]]+BOS[[#This Row],[VALIDADE]]</f>
        <v>46374</v>
      </c>
      <c r="K628">
        <v>1</v>
      </c>
      <c r="L628" t="s">
        <v>3</v>
      </c>
      <c r="M628" t="str">
        <f>VLOOKUP(BOS[[#This Row],[NOME]],'CADASTRO'!A:K,6,0)</f>
        <v>DESLIGADO</v>
      </c>
    </row>
    <row r="629" spans="1:14">
      <c r="A629" t="s">
        <v>516</v>
      </c>
      <c r="B629" t="s">
        <v>517</v>
      </c>
      <c r="C629" t="s">
        <v>381</v>
      </c>
      <c r="D629" t="s">
        <v>591</v>
      </c>
      <c r="E629" s="10" t="s">
        <v>539</v>
      </c>
      <c r="F629" t="e">
        <f>VLOOKUP(BOS[[#This Row],[NOME]],'CADASTRO'!A:K,5,0)</f>
        <v>#N/A</v>
      </c>
      <c r="G629" s="41">
        <v>46161</v>
      </c>
      <c r="H629" s="38">
        <v>365</v>
      </c>
      <c r="I629" s="6" t="e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IF(G987="01/01/1900", "SEM REGISTRO",
                        IF((G629+H629)&gt;TODAY(), "NO PRAZO", "VENCIDO"
                        )
                    )
                )
            )
        )
    ),"N.A.")</f>
        <v>#N/A</v>
      </c>
      <c r="J629" s="14">
        <f>BOS[[#This Row],[TREINADO EM]]+BOS[[#This Row],[VALIDADE]]</f>
        <v>46526</v>
      </c>
      <c r="K629">
        <v>1</v>
      </c>
      <c r="L629" t="s">
        <v>5</v>
      </c>
      <c r="M629" t="e">
        <f>VLOOKUP(BOS[[#This Row],[NOME]],'CADASTRO'!A:K,6,0)</f>
        <v>#N/A</v>
      </c>
      <c r="N629" s="77"/>
    </row>
    <row r="630" spans="1:14">
      <c r="A630" t="s">
        <v>516</v>
      </c>
      <c r="B630" t="s">
        <v>517</v>
      </c>
      <c r="C630" t="s">
        <v>381</v>
      </c>
      <c r="D630" t="s">
        <v>591</v>
      </c>
      <c r="E630" s="10" t="s">
        <v>539</v>
      </c>
      <c r="F630" t="e">
        <f>VLOOKUP(BOS[[#This Row],[NOME]],'CADASTRO'!A:K,5,0)</f>
        <v>#N/A</v>
      </c>
      <c r="G630" s="41">
        <v>46252.69425925926</v>
      </c>
      <c r="H630" s="38">
        <v>365</v>
      </c>
      <c r="I630" s="6" t="e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IF(G988="01/01/1900", "SEM REGISTRO",
                        IF((G630+H630)&gt;TODAY(), "NO PRAZO", "VENCIDO"
                        )
                    )
                )
            )
        )
    ),"N.A.")</f>
        <v>#N/A</v>
      </c>
      <c r="J630" s="14">
        <f>BOS[[#This Row],[TREINADO EM]]+BOS[[#This Row],[VALIDADE]]</f>
        <v>46617.69425925926</v>
      </c>
      <c r="K630">
        <v>1</v>
      </c>
      <c r="L630" t="s">
        <v>3</v>
      </c>
      <c r="M630" t="e">
        <f>VLOOKUP(BOS[[#This Row],[NOME]],'CADASTRO'!A:K,6,0)</f>
        <v>#N/A</v>
      </c>
      <c r="N630" s="63" t="s">
        <v>596</v>
      </c>
    </row>
    <row r="631" spans="1:14">
      <c r="A631" t="s">
        <v>516</v>
      </c>
      <c r="B631" t="s">
        <v>517</v>
      </c>
      <c r="C631" t="s">
        <v>381</v>
      </c>
      <c r="D631" t="s">
        <v>591</v>
      </c>
      <c r="E631" t="s">
        <v>42</v>
      </c>
      <c r="F631" t="str">
        <f>VLOOKUP(BOS[[#This Row],[NOME]],'CADASTRO'!A:K,5,0)</f>
        <v>AUXILIAR INDUSTRIAL</v>
      </c>
      <c r="G631" s="41">
        <v>45810</v>
      </c>
      <c r="H631" s="38">
        <v>365</v>
      </c>
      <c r="I6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IF(G989="01/01/1900", "SEM REGISTRO",
                        IF((G631+H631)&gt;TODAY(), "NO PRAZO", "VENCIDO"
                        )
                    )
                )
            )
        )
    ),"N.A.")</f>
        <v>N.A.</v>
      </c>
      <c r="J631" s="14">
        <f>BOS[[#This Row],[TREINADO EM]]+BOS[[#This Row],[VALIDADE]]</f>
        <v>46175</v>
      </c>
      <c r="K631">
        <v>1</v>
      </c>
      <c r="L631" t="s">
        <v>3</v>
      </c>
      <c r="M631" t="str">
        <f>VLOOKUP(BOS[[#This Row],[NOME]],'CADASTRO'!A:K,6,0)</f>
        <v>DESLIGADO</v>
      </c>
    </row>
  </sheetData>
  <sheetProtection sort="0" autoFilter="0"/>
  <phoneticPr fontId="6" type="noConversion"/>
  <conditionalFormatting sqref="E222">
    <cfRule type="duplicateValues" dxfId="773" priority="7"/>
    <cfRule type="duplicateValues" dxfId="772" priority="8"/>
    <cfRule type="duplicateValues" dxfId="771" priority="9"/>
  </conditionalFormatting>
  <conditionalFormatting sqref="E223">
    <cfRule type="duplicateValues" dxfId="770" priority="4"/>
    <cfRule type="duplicateValues" dxfId="769" priority="5"/>
    <cfRule type="duplicateValues" dxfId="768" priority="6"/>
  </conditionalFormatting>
  <conditionalFormatting sqref="E224">
    <cfRule type="duplicateValues" dxfId="767" priority="2"/>
    <cfRule type="duplicateValues" dxfId="766" priority="3"/>
  </conditionalFormatting>
  <conditionalFormatting sqref="I1:I1048576">
    <cfRule type="cellIs" dxfId="765" priority="1" operator="equal">
      <formula>"SEM REGISTRO"</formula>
    </cfRule>
  </conditionalFormatting>
  <conditionalFormatting sqref="I2:I631">
    <cfRule type="cellIs" dxfId="764" priority="13" stopIfTrue="1" operator="equal">
      <formula>"HISTORICO"</formula>
    </cfRule>
    <cfRule type="cellIs" dxfId="763" priority="14" stopIfTrue="1" operator="equal">
      <formula>"REPROVADO"</formula>
    </cfRule>
  </conditionalFormatting>
  <conditionalFormatting sqref="I2:J631">
    <cfRule type="cellIs" dxfId="762" priority="15" stopIfTrue="1" operator="equal">
      <formula>"N.A."</formula>
    </cfRule>
    <cfRule type="cellIs" dxfId="761" priority="16" stopIfTrue="1" operator="equal">
      <formula>"NO PRAZO"</formula>
    </cfRule>
    <cfRule type="cellIs" dxfId="760" priority="17" stopIfTrue="1" operator="equal">
      <formula>"VENCIDO"</formula>
    </cfRule>
  </conditionalFormatting>
  <hyperlinks>
    <hyperlink ref="N411" r:id="rId1" display="../../../../:b:/s/TreinamentosPiumhi/IQDx7FfeFP__QpZGlX9AE806ASJK-XGMOGyihvojF_L70fI?e=7r77uj" xr:uid="{3F072D0F-2ECF-46D0-8AAC-098FFE294A04}"/>
    <hyperlink ref="N565" r:id="rId2" display="../../../../:b:/s/TreinamentosPiumhi/IQBgjq8Grur2TIf-c0d1hk3GAWbRgPjO9XE1nFGJcZOGBFQ?e=Thvp92" xr:uid="{61CDE54F-409F-4508-ACD4-774BAF53D9A6}"/>
    <hyperlink ref="N151" r:id="rId3" display="../../../../:b:/s/TreinamentosPiumhi/IQAmm-I2dmhxRazvZChIS9quAVUW7cruhGu9xzMUU2gyz78?e=NCjYTX" xr:uid="{975C6F54-EEBA-4DC3-91B8-75250FEE34FD}"/>
    <hyperlink ref="N497" r:id="rId4" display="../../../../:b:/s/TreinamentosPiumhi/IQAmm-I2dmhxRazvZChIS9quAVUW7cruhGu9xzMUU2gyz78?e=NCjYTX" xr:uid="{3BFC8548-E0D7-4A61-BD69-E01B59645653}"/>
    <hyperlink ref="N614" r:id="rId5" display="../../../../:b:/s/TreinamentosPiumhi/IQAmm-I2dmhxRazvZChIS9quAVUW7cruhGu9xzMUU2gyz78?e=NCjYTX" xr:uid="{A183B61B-B15E-4991-A44E-956E484A19C3}"/>
    <hyperlink ref="N549" r:id="rId6" display="../../../../:b:/s/TreinamentosPiumhi/IQAmm-I2dmhxRazvZChIS9quAVUW7cruhGu9xzMUU2gyz78?e=NCjYTX" xr:uid="{C042E654-E86D-4D5F-B9ED-D511242F0158}"/>
    <hyperlink ref="N456" r:id="rId7" display="../../../../:b:/s/TreinamentosPiumhi/IQAmm-I2dmhxRazvZChIS9quAVUW7cruhGu9xzMUU2gyz78?e=NCjYTX" xr:uid="{C20FAC91-0029-4E1A-B6F7-996D04E3D64E}"/>
    <hyperlink ref="N561" r:id="rId8" display="../../../../:b:/s/TreinamentosPiumhi/IQAmm-I2dmhxRazvZChIS9quAVUW7cruhGu9xzMUU2gyz78?e=NCjYTX" xr:uid="{6173123E-8AF6-4BF5-9C9D-5FC4686E981A}"/>
    <hyperlink ref="N55" r:id="rId9" display="../../../../:b:/s/TreinamentosPiumhi/IQCtCyxDjrAiTZiW5X9w1BfcAaTvu3dQX7JAEVpBfYRgqZU?e=EjZV4N" xr:uid="{1F2B9227-9E8C-45A1-9733-733AAC37F0B8}"/>
    <hyperlink ref="N461" r:id="rId10" display="../../../../:b:/s/TreinamentosPiumhi/IQCtCyxDjrAiTZiW5X9w1BfcAaTvu3dQX7JAEVpBfYRgqZU?e=EjZV4N" xr:uid="{60BD93CF-6252-48EF-A9A9-FCC7E4389E0D}"/>
    <hyperlink ref="N22" r:id="rId11" display="https://coffeeandtea.sharepoint.com/:b:/s/TreinamentosPiumhi/IQBj2G4ce1-qSa6iEW-Ojlq1Ae0wDGm-gAjftiBd7xze8dQ?e=d0qzOJ" xr:uid="{816AE665-CFBC-438C-BF6E-A985855880F8}"/>
    <hyperlink ref="N43" r:id="rId12" display="https://coffeeandtea.sharepoint.com/:b:/s/TreinamentosPiumhi/IQBj2G4ce1-qSa6iEW-Ojlq1Ae0wDGm-gAjftiBd7xze8dQ?e=d0qzOJ" xr:uid="{2B6897BF-8359-4BAE-9BB1-BC6DD103C3DA}"/>
    <hyperlink ref="N293" r:id="rId13" display="https://coffeeandtea.sharepoint.com/:b:/s/TreinamentosPiumhi/IQBsDaKO-sLVS4M0ux1UNq3AARC4bkPMScMyF3_09iZyeBI?e=q5dZA9" xr:uid="{EC8F1D97-411F-437C-871E-7AA9E8871CB7}"/>
    <hyperlink ref="N530" r:id="rId14" display="https://coffeeandtea.sharepoint.com/:b:/s/TreinamentosPiumhi/IQDZe05F-GsGQ5f-lCdpG8bFARTPr3uwexlot9-lWtaPwu4?e=aZI6CR" xr:uid="{A90E800B-10FD-470D-81C1-78FBEAF4702C}"/>
    <hyperlink ref="N537" r:id="rId15" display="https://coffeeandtea.sharepoint.com/:b:/s/TreinamentosPiumhi/IQDZe05F-GsGQ5f-lCdpG8bFARTPr3uwexlot9-lWtaPwu4?e=aZI6CR" xr:uid="{ABCB6093-5125-41A0-BD90-87C869C3E7BE}"/>
    <hyperlink ref="N67" r:id="rId16" display="https://coffeeandtea.sharepoint.com/:b:/s/TreinamentosPiumhi/IQBNB2-5sBImSptq8dKYGTmUAacZWNpShhk_-o9lE-6YSAE?e=UlYNPB" xr:uid="{2699BD05-9F3A-44FD-8EB1-D5DC368AC2FF}"/>
    <hyperlink ref="N2" r:id="rId17" display="https://coffeeandtea.sharepoint.com/:b:/s/TreinamentosPiumhi/IQBNB2-5sBImSptq8dKYGTmUAacZWNpShhk_-o9lE-6YSAE?e=UlYNPB" xr:uid="{3DF979DE-7290-4CDE-85C5-E0F0598E92EE}"/>
    <hyperlink ref="N44" r:id="rId18" display="../../../../:i:/s/TreinamentosPiumhi/IQA85Hpsu-wSQbOOlzELYRjOASS5_ImIj8BP7eu0olpEJBk?e=UXuBoI" xr:uid="{6477EDC7-4DA2-4DDD-BFDB-D1E40F71701A}"/>
    <hyperlink ref="N373" r:id="rId19" display="../../../../:i:/s/TreinamentosPiumhi/IQA85Hpsu-wSQbOOlzELYRjOASS5_ImIj8BP7eu0olpEJBk?e=UXuBoI" xr:uid="{80E3CA28-C03F-49F8-9C2A-EFBA8C5400B6}"/>
    <hyperlink ref="N269" r:id="rId20" display="https://coffeeandtea.sharepoint.com/:b:/s/TreinamentosPiumhi/IQA4DK5s4GtvT6SojCMZr1QiARSkmGa2HqTqVs8ao-FqfZ0?e=T1owbl" xr:uid="{A7FB016C-7C48-4BFB-9A2A-C78B613D20F5}"/>
    <hyperlink ref="N595" r:id="rId21" display="https://coffeeandtea.sharepoint.com/:b:/s/TreinamentosPiumhi/IQAz8M1dDG4wQbjeanfaghyPAf2TMDms4XE5oT4XaYv634Q?e=UItF32" xr:uid="{8EDAAA0D-3488-477C-B962-20FAE8C7251C}"/>
    <hyperlink ref="N152" r:id="rId22" display="https://coffeeandtea.sharepoint.com/:b:/s/TreinamentosPiumhi/IQAz8M1dDG4wQbjeanfaghyPAf2TMDms4XE5oT4XaYv634Q?e=UItF32" xr:uid="{F9B2517E-86B8-43A1-93F6-03B833BFD6AF}"/>
    <hyperlink ref="N165" r:id="rId23" display="https://coffeeandtea.sharepoint.com/:b:/s/TreinamentosPiumhi/IQDk-C36xRnbRqu4vkbDcN6rAW6O9iEuC_jgM531tPn5gfQ?e=Rc2yjQ" xr:uid="{26CE7CB7-98A0-412D-8409-21D0A61AF5FB}"/>
    <hyperlink ref="N36" r:id="rId24" display="https://coffeeandtea.sharepoint.com/:b:/s/TreinamentosPiumhi/IQDk-C36xRnbRqu4vkbDcN6rAW6O9iEuC_jgM531tPn5gfQ?e=Rc2yjQ" xr:uid="{98574C78-A888-47A4-85E6-A1D4B9D1213C}"/>
    <hyperlink ref="N106" r:id="rId25" display="https://coffeeandtea.sharepoint.com/:b:/s/TreinamentosPiumhi/IQDk-C36xRnbRqu4vkbDcN6rAW6O9iEuC_jgM531tPn5gfQ?e=Rc2yjQ" xr:uid="{DDD7C365-C920-4CD0-8573-EC0F0A20FA94}"/>
    <hyperlink ref="N264" r:id="rId26" display="https://coffeeandtea.sharepoint.com/:b:/s/TreinamentosPiumhi/IQDk-C36xRnbRqu4vkbDcN6rAW6O9iEuC_jgM531tPn5gfQ?e=Rc2yjQ" xr:uid="{02CA1E75-F0F8-4B38-8D7E-3CE259C71673}"/>
    <hyperlink ref="N475" r:id="rId27" display="https://coffeeandtea.sharepoint.com/:b:/s/TreinamentosPiumhi/IQDk-C36xRnbRqu4vkbDcN6rAW6O9iEuC_jgM531tPn5gfQ?e=Rc2yjQ" xr:uid="{8A73C64B-F97B-4CC9-B63C-0BCFF6E61337}"/>
    <hyperlink ref="N604" r:id="rId28" display="https://coffeeandtea.sharepoint.com/:b:/s/TreinamentosPiumhi/IQDk-C36xRnbRqu4vkbDcN6rAW6O9iEuC_jgM531tPn5gfQ?e=Rc2yjQ" xr:uid="{6E945E19-60CA-4897-9BDB-70745B897AAD}"/>
    <hyperlink ref="N396" r:id="rId29" display="https://coffeeandtea.sharepoint.com/:b:/s/TreinamentosPiumhi/IQDk-C36xRnbRqu4vkbDcN6rAW6O9iEuC_jgM531tPn5gfQ?e=Rc2yjQ" xr:uid="{02CB0129-76FA-4556-9964-5104F8C9F60D}"/>
    <hyperlink ref="N322" r:id="rId30" display="https://coffeeandtea.sharepoint.com/:b:/s/TreinamentosPiumhi/IQCtJUwPOLCNSIfwNn1zeAzqAWpW5mKCEfX7P_zyia_rVTU?e=AA0Roc" xr:uid="{58E1F7AF-3DEF-435B-B8DC-6F4BCA6CE3B6}"/>
    <hyperlink ref="N197" r:id="rId31" display="https://coffeeandtea.sharepoint.com/:b:/s/TreinamentosPiumhi/IQCbjtHixUMAT6XslfoopyfLAc-5a3r5oO2v-AOtKP2nlkk?e=E2T1iC" xr:uid="{B99552C2-CCC0-4F83-BBFC-4D440480F1CC}"/>
    <hyperlink ref="N78" r:id="rId32" display="https://coffeeandtea.sharepoint.com/:b:/s/TreinamentosPiumhi/IQDk-C36xRnbRqu4vkbDcN6rAW6O9iEuC_jgM531tPn5gfQ?e=Rc2yjQ" xr:uid="{031C4B95-0F5A-42EE-8322-BDBBC5411A28}"/>
    <hyperlink ref="N268" r:id="rId33" display="https://coffeeandtea.sharepoint.com/:b:/s/TreinamentosPiumhi/IQDk-C36xRnbRqu4vkbDcN6rAW6O9iEuC_jgM531tPn5gfQ?e=Rc2yjQ" xr:uid="{7B4AB3F3-E313-48C1-8CAD-2727571B51A5}"/>
    <hyperlink ref="N630" r:id="rId34" display="https://coffeeandtea.sharepoint.com/:b:/s/TreinamentosPiumhi/IQDk-C36xRnbRqu4vkbDcN6rAW6O9iEuC_jgM531tPn5gfQ?e=Rc2yjQ" xr:uid="{9204B6B3-2C53-4A21-9056-666E54BF573D}"/>
    <hyperlink ref="N485" r:id="rId35" display="https://coffeeandtea.sharepoint.com/:b:/s/TreinamentosPiumhi/IQDk-C36xRnbRqu4vkbDcN6rAW6O9iEuC_jgM531tPn5gfQ?e=Rc2yjQ" xr:uid="{083A67EF-3865-49F8-BBD2-D7B50C62D7FD}"/>
    <hyperlink ref="N45" r:id="rId36" display="https://coffeeandtea.sharepoint.com/:b:/s/TreinamentosPiumhi/IQDk-C36xRnbRqu4vkbDcN6rAW6O9iEuC_jgM531tPn5gfQ?e=Rc2yjQ" xr:uid="{491FF1A5-5179-47F7-BA80-BE36CBDAD225}"/>
    <hyperlink ref="N375" r:id="rId37" display="https://coffeeandtea.sharepoint.com/:b:/s/TreinamentosPiumhi/IQDk-C36xRnbRqu4vkbDcN6rAW6O9iEuC_jgM531tPn5gfQ?e=Rc2yjQ" xr:uid="{118BA886-735B-47DD-8630-D2EFFDB42546}"/>
    <hyperlink ref="N30" r:id="rId38" display="https://coffeeandtea.sharepoint.com/:b:/s/TreinamentosPiumhi/IQBPd6Fcs4D_Sop0JDWKCayyAVzr5eAOdEwoegVeAvKE_Oc?e=J0JLKF" xr:uid="{4996DAF1-2803-448E-9F4C-CE16FD2929B3}"/>
    <hyperlink ref="N298" r:id="rId39" display="https://coffeeandtea.sharepoint.com/:b:/s/TreinamentosPiumhi/IQD-_qI5Gy_nQalFeNtkoYFOAfEl4fiBudnv71jViGlDynI?e=xHtR0I" xr:uid="{D1072FB3-6A86-4A9C-9C99-C5CA2B9C6C45}"/>
    <hyperlink ref="N585" r:id="rId40" display="https://coffeeandtea.sharepoint.com/:b:/s/TreinamentosPiumhi/IQD-_qI5Gy_nQalFeNtkoYFOAfEl4fiBudnv71jViGlDynI?e=xHtR0I" xr:uid="{929B21F7-3E11-47AF-8099-02962ECD898B}"/>
    <hyperlink ref="N105" r:id="rId41" display="https://coffeeandtea.sharepoint.com/:b:/s/TreinamentosPiumhi/IQD-_qI5Gy_nQalFeNtkoYFOAfEl4fiBudnv71jViGlDynI?e=xHtR0I" xr:uid="{9DDFD763-767C-4ABE-A952-BF58AC544174}"/>
    <hyperlink ref="N172" r:id="rId42" display="https://coffeeandtea.sharepoint.com/:b:/s/TreinamentosPiumhi/IQCxmhvqdxf8T7nHEjdDEScuAf-q9Y7w_VtzsJpw0nNW4uQ?e=bQshAg" xr:uid="{2B1A16CD-C482-48CC-8377-0935E8788BF0}"/>
    <hyperlink ref="N586" r:id="rId43" display="https://coffeeandtea.sharepoint.com/:b:/s/TreinamentosPiumhi/IQCxmhvqdxf8T7nHEjdDEScuAf-q9Y7w_VtzsJpw0nNW4uQ?e=bQshAg" xr:uid="{56CCD962-744E-4666-B5CE-3B14628B282E}"/>
    <hyperlink ref="N577" r:id="rId44" display="https://coffeeandtea.sharepoint.com/:b:/s/TreinamentosPiumhi/IQCxmhvqdxf8T7nHEjdDEScuAf-q9Y7w_VtzsJpw0nNW4uQ?e=bQshAg" xr:uid="{4D057660-0982-45E2-8700-94B08706E3BA}"/>
    <hyperlink ref="N526" r:id="rId45" display="https://coffeeandtea.sharepoint.com/:b:/s/TreinamentosPiumhi/IQD-_qI5Gy_nQalFeNtkoYFOAfEl4fiBudnv71jViGlDynI?e=xHtR0I" xr:uid="{AEA39347-FF94-4C93-A732-4E763CD50C8F}"/>
    <hyperlink ref="N341" r:id="rId46" display="https://coffeeandtea.sharepoint.com/:b:/s/TreinamentosPiumhi/IQD-_qI5Gy_nQalFeNtkoYFOAfEl4fiBudnv71jViGlDynI?e=xHtR0I" xr:uid="{16D1D75E-69D1-4967-B4DF-E1E370E03303}"/>
    <hyperlink ref="N466" r:id="rId47" display="https://coffeeandtea.sharepoint.com/:b:/s/TreinamentosPiumhi/IQD-_qI5Gy_nQalFeNtkoYFOAfEl4fiBudnv71jViGlDynI?e=xHtR0I" xr:uid="{F5E505F3-F37D-412D-8DF8-D522A325A773}"/>
    <hyperlink ref="N229" r:id="rId48" display="https://coffeeandtea.sharepoint.com/:b:/s/TreinamentosPiumhi/IQD-_qI5Gy_nQalFeNtkoYFOAfEl4fiBudnv71jViGlDynI?e=xHtR0I" xr:uid="{5ADC9553-7B7C-46FF-8BFB-2C458B999B17}"/>
    <hyperlink ref="N593" r:id="rId49" display="https://coffeeandtea.sharepoint.com/:b:/s/TreinamentosPiumhi/IQD-_qI5Gy_nQalFeNtkoYFOAfEl4fiBudnv71jViGlDynI?e=xHtR0I" xr:uid="{3497DDCE-32F9-46F7-B058-F1E0946EDFDF}"/>
    <hyperlink ref="N279" r:id="rId50" display="https://coffeeandtea.sharepoint.com/:b:/s/TreinamentosPiumhi/IQD-_qI5Gy_nQalFeNtkoYFOAfEl4fiBudnv71jViGlDynI?e=xHtR0I" xr:uid="{828A02C6-66CC-434A-BBC5-4CC42EA90886}"/>
    <hyperlink ref="N178" r:id="rId51" display="https://coffeeandtea.sharepoint.com/:b:/s/TreinamentosPiumhi/IQD-_qI5Gy_nQalFeNtkoYFOAfEl4fiBudnv71jViGlDynI?e=xHtR0I" xr:uid="{CBE01663-1465-4636-9055-E0D3DC97DD67}"/>
    <hyperlink ref="N392" r:id="rId52" display="https://coffeeandtea.sharepoint.com/:b:/s/TreinamentosPiumhi/IQD-_qI5Gy_nQalFeNtkoYFOAfEl4fiBudnv71jViGlDynI?e=xHtR0I" xr:uid="{0475C28E-4F78-4390-ACAA-040A23662086}"/>
    <hyperlink ref="N597" r:id="rId53" display="https://coffeeandtea.sharepoint.com/:b:/s/TreinamentosPiumhi/IQD-_qI5Gy_nQalFeNtkoYFOAfEl4fiBudnv71jViGlDynI?e=xHtR0I" xr:uid="{61798CA5-E5EA-4510-96D0-EF9DE15A26D4}"/>
    <hyperlink ref="N122" r:id="rId54" display="https://coffeeandtea.sharepoint.com/:b:/s/TreinamentosPiumhi/IQD-_qI5Gy_nQalFeNtkoYFOAfEl4fiBudnv71jViGlDynI?e=xHtR0I" xr:uid="{ABC9E054-1684-44BD-A3A2-BD35966AA6AD}"/>
    <hyperlink ref="N5" r:id="rId55" display="https://coffeeandtea.sharepoint.com/:b:/s/TreinamentosPiumhi/IQD-_qI5Gy_nQalFeNtkoYFOAfEl4fiBudnv71jViGlDynI?e=xHtR0I" xr:uid="{E4D7FEA1-76C2-4DA1-8D8E-0AD17D30C733}"/>
    <hyperlink ref="N557" r:id="rId56" display="https://coffeeandtea.sharepoint.com/:b:/s/TreinamentosPiumhi/IQD-_qI5Gy_nQalFeNtkoYFOAfEl4fiBudnv71jViGlDynI?e=xHtR0I" xr:uid="{0336C35D-7568-4232-897B-668A66FE6BC8}"/>
  </hyperlinks>
  <pageMargins left="0.511811024" right="0.511811024" top="0.78740157499999996" bottom="0.78740157499999996" header="0.31496062000000002" footer="0.31496062000000002"/>
  <pageSetup paperSize="9" orientation="portrait" r:id="rId57"/>
  <tableParts count="1">
    <tablePart r:id="rId5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2F7D43-4B70-4A80-B86C-BBD29F6927FE}">
          <x14:formula1>
            <xm:f>'BASE '!$A$2:$A$6</xm:f>
          </x14:formula1>
          <xm:sqref>L2:L631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7A11-4F6A-405A-940E-BA8EDDC92B7E}">
  <sheetPr codeName="Planilha17">
    <tabColor rgb="FFC00000"/>
  </sheetPr>
  <dimension ref="A1:N679"/>
  <sheetViews>
    <sheetView zoomScale="70" zoomScaleNormal="70" workbookViewId="0">
      <pane ySplit="1" topLeftCell="A2" activePane="bottomLeft" state="frozen"/>
      <selection pane="bottomLeft" activeCell="I2" sqref="I2"/>
      <selection activeCell="D1" sqref="D1"/>
    </sheetView>
  </sheetViews>
  <sheetFormatPr defaultColWidth="8.7109375" defaultRowHeight="14.45"/>
  <cols>
    <col min="1" max="1" width="13.28515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28515625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style="3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21.285156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33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381</v>
      </c>
      <c r="D2" t="s">
        <v>609</v>
      </c>
      <c r="E2" t="s">
        <v>323</v>
      </c>
      <c r="F2" t="str">
        <f>VLOOKUP(WLMRA[[#This Row],[NOME]],'CADASTRO'!A:K,5,0)</f>
        <v>OPERADOR INDUSTRIAL I</v>
      </c>
      <c r="G2" s="8">
        <v>46120</v>
      </c>
      <c r="H2" s="38">
        <v>365</v>
      </c>
      <c r="I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IF(G413="01/01/1900", "SEM REGISTRO",
                        IF((G2+H2)&gt;TODAY(), "NO PRAZO", "VENCIDO"
                        )
                    )
                )
            )
        )
    ),"N.A.")</f>
        <v>NO PRAZO</v>
      </c>
      <c r="J2" s="14">
        <f>+WLMRA[[#This Row],[TREINADO EM]]+WLMRA[[#This Row],[VALIDADE]]</f>
        <v>46485</v>
      </c>
      <c r="K2">
        <v>1</v>
      </c>
      <c r="L2" t="s">
        <v>3</v>
      </c>
      <c r="M2" t="str">
        <f>VLOOKUP(WLMRA[[#This Row],[NOME]],'CADASTRO'!A:K,6,0)</f>
        <v>ATIVO</v>
      </c>
      <c r="N2" s="63" t="s">
        <v>610</v>
      </c>
    </row>
    <row r="3" spans="1:14">
      <c r="A3" t="s">
        <v>516</v>
      </c>
      <c r="B3" t="s">
        <v>517</v>
      </c>
      <c r="C3" t="s">
        <v>381</v>
      </c>
      <c r="D3" t="s">
        <v>609</v>
      </c>
      <c r="E3" t="s">
        <v>319</v>
      </c>
      <c r="F3" t="str">
        <f>VLOOKUP(WLMRA[[#This Row],[NOME]],'CADASTRO'!A:K,5,0)</f>
        <v>TECNICO MECANICO II</v>
      </c>
      <c r="G3" s="8">
        <v>45091</v>
      </c>
      <c r="H3" s="38">
        <v>365</v>
      </c>
      <c r="I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IF(G414="01/01/1900", "SEM REGISTRO",
                        IF((G3+H3)&gt;TODAY(), "NO PRAZO", "VENCIDO"
                        )
                    )
                )
            )
        )
    ),"N.A.")</f>
        <v>HISTORICO</v>
      </c>
      <c r="J3" s="14">
        <f>+WLMRA[[#This Row],[TREINADO EM]]+WLMRA[[#This Row],[VALIDADE]]</f>
        <v>45456</v>
      </c>
      <c r="K3">
        <v>1</v>
      </c>
      <c r="L3" t="s">
        <v>5</v>
      </c>
      <c r="M3" t="str">
        <f>VLOOKUP(WLMRA[[#This Row],[NOME]],'CADASTRO'!A:K,6,0)</f>
        <v>ATIVO</v>
      </c>
    </row>
    <row r="4" spans="1:14">
      <c r="A4" t="s">
        <v>516</v>
      </c>
      <c r="B4" t="s">
        <v>517</v>
      </c>
      <c r="C4" t="s">
        <v>381</v>
      </c>
      <c r="D4" t="s">
        <v>609</v>
      </c>
      <c r="E4" t="s">
        <v>319</v>
      </c>
      <c r="F4" t="str">
        <f>VLOOKUP(WLMRA[[#This Row],[NOME]],'CADASTRO'!A:K,5,0)</f>
        <v>TECNICO MECANICO II</v>
      </c>
      <c r="G4" s="8">
        <v>46036</v>
      </c>
      <c r="H4" s="38">
        <v>365</v>
      </c>
      <c r="I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IF(G415="01/01/1900", "SEM REGISTRO",
                        IF((G4+H4)&gt;TODAY(), "NO PRAZO", "VENCIDO"
                        )
                    )
                )
            )
        )
    ),"N.A.")</f>
        <v>HISTORICO</v>
      </c>
      <c r="J4" s="14">
        <f>+WLMRA[[#This Row],[TREINADO EM]]+WLMRA[[#This Row],[VALIDADE]]</f>
        <v>46401</v>
      </c>
      <c r="K4">
        <v>1</v>
      </c>
      <c r="L4" t="s">
        <v>5</v>
      </c>
      <c r="M4" t="str">
        <f>VLOOKUP(WLMRA[[#This Row],[NOME]],'CADASTRO'!A:K,6,0)</f>
        <v>ATIVO</v>
      </c>
      <c r="N4" s="63" t="s">
        <v>611</v>
      </c>
    </row>
    <row r="5" spans="1:14">
      <c r="A5" t="s">
        <v>516</v>
      </c>
      <c r="B5" t="s">
        <v>517</v>
      </c>
      <c r="C5" t="s">
        <v>381</v>
      </c>
      <c r="D5" t="s">
        <v>609</v>
      </c>
      <c r="E5" t="s">
        <v>319</v>
      </c>
      <c r="F5" t="str">
        <f>VLOOKUP(WLMRA[[#This Row],[NOME]],'CADASTRO'!A:K,5,0)</f>
        <v>TECNICO MECANICO II</v>
      </c>
      <c r="G5" s="8">
        <v>46211.533726851798</v>
      </c>
      <c r="H5" s="38">
        <v>183</v>
      </c>
      <c r="I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IF(G416="01/01/1900", "SEM REGISTRO",
                        IF((G5+H5)&gt;TODAY(), "NO PRAZO", "VENCIDO"
                        )
                    )
                )
            )
        )
    ),"N.A.")</f>
        <v>HISTORICO</v>
      </c>
      <c r="J5" s="14">
        <f>+WLMRA[[#This Row],[TREINADO EM]]+WLMRA[[#This Row],[VALIDADE]]</f>
        <v>46394.533726851798</v>
      </c>
      <c r="K5">
        <v>1</v>
      </c>
      <c r="L5" t="s">
        <v>5</v>
      </c>
      <c r="M5" t="str">
        <f>VLOOKUP(WLMRA[[#This Row],[NOME]],'CADASTRO'!A:K,6,0)</f>
        <v>ATIVO</v>
      </c>
    </row>
    <row r="6" spans="1:14">
      <c r="A6" t="s">
        <v>516</v>
      </c>
      <c r="B6" t="s">
        <v>517</v>
      </c>
      <c r="C6" t="s">
        <v>381</v>
      </c>
      <c r="D6" t="s">
        <v>609</v>
      </c>
      <c r="E6" t="s">
        <v>319</v>
      </c>
      <c r="F6" t="str">
        <f>VLOOKUP(WLMRA[[#This Row],[NOME]],'CADASTRO'!A:K,5,0)</f>
        <v>TECNICO MECANICO II</v>
      </c>
      <c r="G6" s="8">
        <v>46295</v>
      </c>
      <c r="H6" s="38">
        <v>365</v>
      </c>
      <c r="I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IF(G417="01/01/1900", "SEM REGISTRO",
                        IF((G6+H6)&gt;TODAY(), "NO PRAZO", "VENCIDO"
                        )
                    )
                )
            )
        )
    ),"N.A.")</f>
        <v>NO PRAZO</v>
      </c>
      <c r="J6" s="14">
        <f>+WLMRA[[#This Row],[TREINADO EM]]+WLMRA[[#This Row],[VALIDADE]]</f>
        <v>46660</v>
      </c>
      <c r="K6">
        <v>1</v>
      </c>
      <c r="L6" t="s">
        <v>3</v>
      </c>
      <c r="M6" t="str">
        <f>VLOOKUP(WLMRA[[#This Row],[NOME]],'CADASTRO'!A:K,6,0)</f>
        <v>ATIVO</v>
      </c>
    </row>
    <row r="7" spans="1:14">
      <c r="A7" t="s">
        <v>516</v>
      </c>
      <c r="B7" t="s">
        <v>517</v>
      </c>
      <c r="C7" t="s">
        <v>381</v>
      </c>
      <c r="D7" t="s">
        <v>609</v>
      </c>
      <c r="E7" t="s">
        <v>322</v>
      </c>
      <c r="F7" t="str">
        <f>VLOOKUP(WLMRA[[#This Row],[NOME]],'CADASTRO'!A:K,5,0)</f>
        <v>OPERADOR INDUSTRIAL II</v>
      </c>
      <c r="G7" s="8">
        <v>44607</v>
      </c>
      <c r="H7" s="38">
        <v>365</v>
      </c>
      <c r="I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IF(G418="01/01/1900", "SEM REGISTRO",
                        IF((G7+H7)&gt;TODAY(), "NO PRAZO", "VENCIDO"
                        )
                    )
                )
            )
        )
    ),"N.A.")</f>
        <v>HISTORICO</v>
      </c>
      <c r="J7" s="14">
        <f>+WLMRA[[#This Row],[TREINADO EM]]+WLMRA[[#This Row],[VALIDADE]]</f>
        <v>44972</v>
      </c>
      <c r="K7">
        <v>0.2</v>
      </c>
      <c r="L7" t="s">
        <v>5</v>
      </c>
      <c r="M7" t="str">
        <f>VLOOKUP(WLMRA[[#This Row],[NOME]],'CADASTRO'!A:K,6,0)</f>
        <v>ATIVO</v>
      </c>
    </row>
    <row r="8" spans="1:14">
      <c r="A8" t="s">
        <v>516</v>
      </c>
      <c r="B8" t="s">
        <v>517</v>
      </c>
      <c r="C8" t="s">
        <v>381</v>
      </c>
      <c r="D8" t="s">
        <v>609</v>
      </c>
      <c r="E8" t="s">
        <v>322</v>
      </c>
      <c r="F8" t="str">
        <f>VLOOKUP(WLMRA[[#This Row],[NOME]],'CADASTRO'!A:K,5,0)</f>
        <v>OPERADOR INDUSTRIAL II</v>
      </c>
      <c r="G8" s="8">
        <v>44928</v>
      </c>
      <c r="H8" s="38">
        <v>365</v>
      </c>
      <c r="I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IF(G419="01/01/1900", "SEM REGISTRO",
                        IF((G8+H8)&gt;TODAY(), "NO PRAZO", "VENCIDO"
                        )
                    )
                )
            )
        )
    ),"N.A.")</f>
        <v>HISTORICO</v>
      </c>
      <c r="J8" s="14">
        <f>+WLMRA[[#This Row],[TREINADO EM]]+WLMRA[[#This Row],[VALIDADE]]</f>
        <v>45293</v>
      </c>
      <c r="K8">
        <v>1</v>
      </c>
      <c r="L8" t="s">
        <v>5</v>
      </c>
      <c r="M8" t="str">
        <f>VLOOKUP(WLMRA[[#This Row],[NOME]],'CADASTRO'!A:K,6,0)</f>
        <v>ATIVO</v>
      </c>
    </row>
    <row r="9" spans="1:14">
      <c r="A9" t="s">
        <v>516</v>
      </c>
      <c r="B9" t="s">
        <v>517</v>
      </c>
      <c r="C9" t="s">
        <v>381</v>
      </c>
      <c r="D9" t="s">
        <v>609</v>
      </c>
      <c r="E9" t="s">
        <v>322</v>
      </c>
      <c r="F9" t="str">
        <f>VLOOKUP(WLMRA[[#This Row],[NOME]],'CADASTRO'!A:K,5,0)</f>
        <v>OPERADOR INDUSTRIAL II</v>
      </c>
      <c r="G9" s="8">
        <v>45278</v>
      </c>
      <c r="H9" s="38">
        <v>365</v>
      </c>
      <c r="I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IF(G420="01/01/1900", "SEM REGISTRO",
                        IF((G9+H9)&gt;TODAY(), "NO PRAZO", "VENCIDO"
                        )
                    )
                )
            )
        )
    ),"N.A.")</f>
        <v>HISTORICO</v>
      </c>
      <c r="J9" s="14">
        <f>+WLMRA[[#This Row],[TREINADO EM]]+WLMRA[[#This Row],[VALIDADE]]</f>
        <v>45643</v>
      </c>
      <c r="K9">
        <v>1</v>
      </c>
      <c r="L9" t="s">
        <v>5</v>
      </c>
      <c r="M9" t="str">
        <f>VLOOKUP(WLMRA[[#This Row],[NOME]],'CADASTRO'!A:K,6,0)</f>
        <v>ATIVO</v>
      </c>
    </row>
    <row r="10" spans="1:14">
      <c r="A10" t="s">
        <v>516</v>
      </c>
      <c r="B10" t="s">
        <v>517</v>
      </c>
      <c r="C10" t="s">
        <v>381</v>
      </c>
      <c r="D10" t="s">
        <v>609</v>
      </c>
      <c r="E10" t="s">
        <v>322</v>
      </c>
      <c r="F10" t="str">
        <f>VLOOKUP(WLMRA[[#This Row],[NOME]],'CADASTRO'!A:K,5,0)</f>
        <v>OPERADOR INDUSTRIAL II</v>
      </c>
      <c r="G10" s="8">
        <v>45645</v>
      </c>
      <c r="H10" s="38">
        <v>365</v>
      </c>
      <c r="I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IF(G421="01/01/1900",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+WLMRA[[#This Row],[TREINADO EM]]+WLMRA[[#This Row],[VALIDADE]]</f>
        <v>46010</v>
      </c>
      <c r="K10">
        <v>1</v>
      </c>
      <c r="L10" t="s">
        <v>5</v>
      </c>
      <c r="M10" t="str">
        <f>VLOOKUP(WLMRA[[#This Row],[NOME]],'CADASTRO'!A:K,6,0)</f>
        <v>ATIVO</v>
      </c>
    </row>
    <row r="11" spans="1:14">
      <c r="A11" t="s">
        <v>516</v>
      </c>
      <c r="B11" t="s">
        <v>517</v>
      </c>
      <c r="C11" t="s">
        <v>76</v>
      </c>
      <c r="D11" t="s">
        <v>609</v>
      </c>
      <c r="E11" t="s">
        <v>322</v>
      </c>
      <c r="F11" t="str">
        <f>VLOOKUP(WLMRA[[#This Row],[NOME]],'CADASTRO'!A:K,5,0)</f>
        <v>OPERADOR INDUSTRIAL II</v>
      </c>
      <c r="G11" s="8">
        <v>46010</v>
      </c>
      <c r="H11" s="38">
        <v>365</v>
      </c>
      <c r="I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IF(G422="01/01/1900",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+WLMRA[[#This Row],[TREINADO EM]]+WLMRA[[#This Row],[VALIDADE]]</f>
        <v>46375</v>
      </c>
      <c r="K11">
        <v>1</v>
      </c>
      <c r="L11" t="s">
        <v>3</v>
      </c>
      <c r="M11" t="str">
        <f>VLOOKUP(WLMRA[[#This Row],[NOME]],'CADASTRO'!A:K,6,0)</f>
        <v>ATIVO</v>
      </c>
      <c r="N11" s="63" t="s">
        <v>612</v>
      </c>
    </row>
    <row r="12" spans="1:14">
      <c r="A12" t="s">
        <v>516</v>
      </c>
      <c r="B12" t="s">
        <v>517</v>
      </c>
      <c r="C12" t="s">
        <v>381</v>
      </c>
      <c r="D12" t="s">
        <v>609</v>
      </c>
      <c r="E12" t="s">
        <v>186</v>
      </c>
      <c r="F12" t="str">
        <f>VLOOKUP(WLMRA[[#This Row],[NOME]],'CADASTRO'!A:K,5,0)</f>
        <v>OPERADOR LOGISTICO I</v>
      </c>
      <c r="G12" s="8">
        <v>45252</v>
      </c>
      <c r="H12" s="38">
        <v>365</v>
      </c>
      <c r="I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IF(G423="01/01/1900", "SEM REGISTRO",
                        IF((G12+H12)&gt;TODAY(), "NO PRAZO", "VENCIDO"
                        )
                    )
                )
            )
        )
    ),"N.A.")</f>
        <v>N.A.</v>
      </c>
      <c r="J12" s="14">
        <f>+WLMRA[[#This Row],[TREINADO EM]]+WLMRA[[#This Row],[VALIDADE]]</f>
        <v>45617</v>
      </c>
      <c r="K12">
        <v>1</v>
      </c>
      <c r="L12" t="s">
        <v>5</v>
      </c>
      <c r="M12" t="str">
        <f>VLOOKUP(WLMRA[[#This Row],[NOME]],'CADASTRO'!A:K,6,0)</f>
        <v>DESLIGADO</v>
      </c>
    </row>
    <row r="13" spans="1:14">
      <c r="A13" t="s">
        <v>516</v>
      </c>
      <c r="B13" t="s">
        <v>517</v>
      </c>
      <c r="C13" t="s">
        <v>381</v>
      </c>
      <c r="D13" t="s">
        <v>609</v>
      </c>
      <c r="E13" t="s">
        <v>186</v>
      </c>
      <c r="F13" t="str">
        <f>VLOOKUP(WLMRA[[#This Row],[NOME]],'CADASTRO'!A:K,5,0)</f>
        <v>OPERADOR LOGISTICO I</v>
      </c>
      <c r="G13" s="8">
        <v>45278</v>
      </c>
      <c r="H13" s="38">
        <v>365</v>
      </c>
      <c r="I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IF(G424="01/01/1900", "SEM REGISTRO",
                        IF((G13+H13)&gt;TODAY(), "NO PRAZO", "VENCIDO"
                        )
                    )
                )
            )
        )
    ),"N.A.")</f>
        <v>N.A.</v>
      </c>
      <c r="J13" s="14">
        <f>+WLMRA[[#This Row],[TREINADO EM]]+WLMRA[[#This Row],[VALIDADE]]</f>
        <v>45643</v>
      </c>
      <c r="K13">
        <v>1</v>
      </c>
      <c r="L13" t="s">
        <v>5</v>
      </c>
      <c r="M13" t="str">
        <f>VLOOKUP(WLMRA[[#This Row],[NOME]],'CADASTRO'!A:K,6,0)</f>
        <v>DESLIGADO</v>
      </c>
    </row>
    <row r="14" spans="1:14">
      <c r="A14" t="s">
        <v>516</v>
      </c>
      <c r="B14" t="s">
        <v>517</v>
      </c>
      <c r="C14" t="s">
        <v>76</v>
      </c>
      <c r="D14" t="s">
        <v>609</v>
      </c>
      <c r="E14" t="s">
        <v>186</v>
      </c>
      <c r="F14" t="str">
        <f>VLOOKUP(WLMRA[[#This Row],[NOME]],'CADASTRO'!A:K,5,0)</f>
        <v>OPERADOR LOGISTICO I</v>
      </c>
      <c r="G14" s="8">
        <v>45645</v>
      </c>
      <c r="H14" s="38">
        <v>365</v>
      </c>
      <c r="I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IF(G425="01/01/1900", "SEM REGISTRO",
                        IF((G14+H14)&gt;TODAY(), "NO PRAZO", "VENCIDO"
                        )
                    )
                )
            )
        )
    ),"N.A.")</f>
        <v>N.A.</v>
      </c>
      <c r="J14" s="14">
        <f>+WLMRA[[#This Row],[TREINADO EM]]+WLMRA[[#This Row],[VALIDADE]]</f>
        <v>46010</v>
      </c>
      <c r="K14">
        <v>1</v>
      </c>
      <c r="L14" t="s">
        <v>5</v>
      </c>
      <c r="M14" t="str">
        <f>VLOOKUP(WLMRA[[#This Row],[NOME]],'CADASTRO'!A:K,6,0)</f>
        <v>DESLIGADO</v>
      </c>
    </row>
    <row r="15" spans="1:14">
      <c r="A15" t="s">
        <v>516</v>
      </c>
      <c r="B15" t="s">
        <v>517</v>
      </c>
      <c r="C15" t="s">
        <v>76</v>
      </c>
      <c r="D15" t="s">
        <v>609</v>
      </c>
      <c r="E15" t="s">
        <v>186</v>
      </c>
      <c r="F15" t="str">
        <f>VLOOKUP(WLMRA[[#This Row],[NOME]],'CADASTRO'!A:K,5,0)</f>
        <v>OPERADOR LOGISTICO I</v>
      </c>
      <c r="G15" s="8">
        <v>46010</v>
      </c>
      <c r="H15" s="38">
        <v>365</v>
      </c>
      <c r="I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IF(G426="01/01/1900", "SEM REGISTRO",
                        IF((G15+H15)&gt;TODAY(), "NO PRAZO", "VENCIDO"
                        )
                    )
                )
            )
        )
    ),"N.A.")</f>
        <v>N.A.</v>
      </c>
      <c r="J15" s="14">
        <f>+WLMRA[[#This Row],[TREINADO EM]]+WLMRA[[#This Row],[VALIDADE]]</f>
        <v>46375</v>
      </c>
      <c r="K15">
        <v>1</v>
      </c>
      <c r="L15" t="s">
        <v>3</v>
      </c>
      <c r="M15" t="str">
        <f>VLOOKUP(WLMRA[[#This Row],[NOME]],'CADASTRO'!A:K,6,0)</f>
        <v>DESLIGADO</v>
      </c>
      <c r="N15" s="63" t="s">
        <v>612</v>
      </c>
    </row>
    <row r="16" spans="1:14">
      <c r="A16" t="s">
        <v>516</v>
      </c>
      <c r="B16" t="s">
        <v>517</v>
      </c>
      <c r="C16" t="s">
        <v>74</v>
      </c>
      <c r="D16" t="s">
        <v>609</v>
      </c>
      <c r="E16" t="s">
        <v>325</v>
      </c>
      <c r="F16" t="str">
        <f>VLOOKUP(WLMRA[[#This Row],[NOME]],'CADASTRO'!A:K,5,0)</f>
        <v>TECNICO MECANICO III</v>
      </c>
      <c r="G16" s="8">
        <v>44020</v>
      </c>
      <c r="H16" s="38">
        <v>365</v>
      </c>
      <c r="I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IF(G427="01/01/1900",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+WLMRA[[#This Row],[TREINADO EM]]+WLMRA[[#This Row],[VALIDADE]]</f>
        <v>44385</v>
      </c>
      <c r="K16">
        <v>1</v>
      </c>
      <c r="L16" t="s">
        <v>5</v>
      </c>
      <c r="M16" t="str">
        <f>VLOOKUP(WLMRA[[#This Row],[NOME]],'CADASTRO'!A:K,6,0)</f>
        <v>ATIVO</v>
      </c>
    </row>
    <row r="17" spans="1:14">
      <c r="A17" t="s">
        <v>516</v>
      </c>
      <c r="B17" t="s">
        <v>517</v>
      </c>
      <c r="C17" t="s">
        <v>381</v>
      </c>
      <c r="D17" t="s">
        <v>609</v>
      </c>
      <c r="E17" t="s">
        <v>325</v>
      </c>
      <c r="F17" t="str">
        <f>VLOOKUP(WLMRA[[#This Row],[NOME]],'CADASTRO'!A:K,5,0)</f>
        <v>TECNICO MECANICO III</v>
      </c>
      <c r="G17" s="8">
        <v>44928</v>
      </c>
      <c r="H17" s="38">
        <v>365</v>
      </c>
      <c r="I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IF(G428="01/01/1900",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+WLMRA[[#This Row],[TREINADO EM]]+WLMRA[[#This Row],[VALIDADE]]</f>
        <v>45293</v>
      </c>
      <c r="K17">
        <v>1</v>
      </c>
      <c r="L17" t="s">
        <v>5</v>
      </c>
      <c r="M17" t="str">
        <f>VLOOKUP(WLMRA[[#This Row],[NOME]],'CADASTRO'!A:K,6,0)</f>
        <v>ATIVO</v>
      </c>
    </row>
    <row r="18" spans="1:14">
      <c r="A18" t="s">
        <v>516</v>
      </c>
      <c r="B18" t="s">
        <v>517</v>
      </c>
      <c r="C18" t="s">
        <v>381</v>
      </c>
      <c r="D18" t="s">
        <v>609</v>
      </c>
      <c r="E18" t="s">
        <v>325</v>
      </c>
      <c r="F18" t="str">
        <f>VLOOKUP(WLMRA[[#This Row],[NOME]],'CADASTRO'!A:K,5,0)</f>
        <v>TECNICO MECANICO III</v>
      </c>
      <c r="G18" s="8">
        <v>45278</v>
      </c>
      <c r="H18" s="38">
        <v>365</v>
      </c>
      <c r="I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IF(G429="01/01/1900",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+WLMRA[[#This Row],[TREINADO EM]]+WLMRA[[#This Row],[VALIDADE]]</f>
        <v>45643</v>
      </c>
      <c r="K18">
        <v>1</v>
      </c>
      <c r="L18" t="s">
        <v>5</v>
      </c>
      <c r="M18" t="str">
        <f>VLOOKUP(WLMRA[[#This Row],[NOME]],'CADASTRO'!A:K,6,0)</f>
        <v>ATIVO</v>
      </c>
    </row>
    <row r="19" spans="1:14">
      <c r="A19" t="s">
        <v>516</v>
      </c>
      <c r="B19" t="s">
        <v>517</v>
      </c>
      <c r="C19" t="s">
        <v>381</v>
      </c>
      <c r="D19" t="s">
        <v>609</v>
      </c>
      <c r="E19" t="s">
        <v>325</v>
      </c>
      <c r="F19" t="str">
        <f>VLOOKUP(WLMRA[[#This Row],[NOME]],'CADASTRO'!A:K,5,0)</f>
        <v>TECNICO MECANICO III</v>
      </c>
      <c r="G19" s="8">
        <v>45357</v>
      </c>
      <c r="H19" s="38">
        <v>365</v>
      </c>
      <c r="I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IF(G430="01/01/1900",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+WLMRA[[#This Row],[TREINADO EM]]+WLMRA[[#This Row],[VALIDADE]]</f>
        <v>45722</v>
      </c>
      <c r="K19">
        <v>1</v>
      </c>
      <c r="L19" t="s">
        <v>5</v>
      </c>
      <c r="M19" t="str">
        <f>VLOOKUP(WLMRA[[#This Row],[NOME]],'CADASTRO'!A:K,6,0)</f>
        <v>ATIVO</v>
      </c>
    </row>
    <row r="20" spans="1:14">
      <c r="A20" t="s">
        <v>516</v>
      </c>
      <c r="B20" t="s">
        <v>517</v>
      </c>
      <c r="C20" t="s">
        <v>381</v>
      </c>
      <c r="D20" t="s">
        <v>609</v>
      </c>
      <c r="E20" t="s">
        <v>325</v>
      </c>
      <c r="F20" t="str">
        <f>VLOOKUP(WLMRA[[#This Row],[NOME]],'CADASTRO'!A:K,5,0)</f>
        <v>TECNICO MECANICO III</v>
      </c>
      <c r="G20" s="8">
        <v>45645</v>
      </c>
      <c r="H20" s="38">
        <v>365</v>
      </c>
      <c r="I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IF(G431="01/01/1900",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+WLMRA[[#This Row],[TREINADO EM]]+WLMRA[[#This Row],[VALIDADE]]</f>
        <v>46010</v>
      </c>
      <c r="K20">
        <v>1</v>
      </c>
      <c r="L20" t="s">
        <v>5</v>
      </c>
      <c r="M20" t="str">
        <f>VLOOKUP(WLMRA[[#This Row],[NOME]],'CADASTRO'!A:K,6,0)</f>
        <v>ATIVO</v>
      </c>
    </row>
    <row r="21" spans="1:14">
      <c r="A21" t="s">
        <v>516</v>
      </c>
      <c r="B21" t="s">
        <v>517</v>
      </c>
      <c r="C21" t="s">
        <v>76</v>
      </c>
      <c r="D21" t="s">
        <v>609</v>
      </c>
      <c r="E21" t="s">
        <v>325</v>
      </c>
      <c r="F21" t="str">
        <f>VLOOKUP(WLMRA[[#This Row],[NOME]],'CADASTRO'!A:K,5,0)</f>
        <v>TECNICO MECANICO III</v>
      </c>
      <c r="G21" s="8">
        <v>46010</v>
      </c>
      <c r="H21" s="38">
        <v>365</v>
      </c>
      <c r="I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IF(G432="01/01/1900",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+WLMRA[[#This Row],[TREINADO EM]]+WLMRA[[#This Row],[VALIDADE]]</f>
        <v>46375</v>
      </c>
      <c r="K21">
        <v>1</v>
      </c>
      <c r="L21" t="s">
        <v>3</v>
      </c>
      <c r="M21" t="str">
        <f>VLOOKUP(WLMRA[[#This Row],[NOME]],'CADASTRO'!A:K,6,0)</f>
        <v>ATIVO</v>
      </c>
      <c r="N21" s="63" t="s">
        <v>612</v>
      </c>
    </row>
    <row r="22" spans="1:14">
      <c r="A22" t="s">
        <v>516</v>
      </c>
      <c r="B22" t="s">
        <v>517</v>
      </c>
      <c r="C22" t="s">
        <v>381</v>
      </c>
      <c r="D22" t="s">
        <v>609</v>
      </c>
      <c r="E22" t="s">
        <v>343</v>
      </c>
      <c r="F22" t="str">
        <f>VLOOKUP(WLMRA[[#This Row],[NOME]],'CADASTRO'!A:K,5,0)</f>
        <v>TECNICO MECANICO II</v>
      </c>
      <c r="G22" s="8">
        <v>44783</v>
      </c>
      <c r="H22" s="38">
        <v>365</v>
      </c>
      <c r="I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IF(G433="01/01/1900",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+WLMRA[[#This Row],[TREINADO EM]]+WLMRA[[#This Row],[VALIDADE]]</f>
        <v>45148</v>
      </c>
      <c r="K22">
        <v>1</v>
      </c>
      <c r="L22" t="s">
        <v>5</v>
      </c>
      <c r="M22" t="str">
        <f>VLOOKUP(WLMRA[[#This Row],[NOME]],'CADASTRO'!A:K,6,0)</f>
        <v>ATIVO</v>
      </c>
    </row>
    <row r="23" spans="1:14">
      <c r="A23" t="s">
        <v>516</v>
      </c>
      <c r="B23" t="s">
        <v>517</v>
      </c>
      <c r="C23" t="s">
        <v>381</v>
      </c>
      <c r="D23" t="s">
        <v>609</v>
      </c>
      <c r="E23" t="s">
        <v>343</v>
      </c>
      <c r="F23" t="str">
        <f>VLOOKUP(WLMRA[[#This Row],[NOME]],'CADASTRO'!A:K,5,0)</f>
        <v>TECNICO MECANICO II</v>
      </c>
      <c r="G23" s="8">
        <v>44928</v>
      </c>
      <c r="H23" s="38">
        <v>365</v>
      </c>
      <c r="I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IF(G434="01/01/1900",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+WLMRA[[#This Row],[TREINADO EM]]+WLMRA[[#This Row],[VALIDADE]]</f>
        <v>45293</v>
      </c>
      <c r="K23">
        <v>1</v>
      </c>
      <c r="L23" t="s">
        <v>5</v>
      </c>
      <c r="M23" t="str">
        <f>VLOOKUP(WLMRA[[#This Row],[NOME]],'CADASTRO'!A:K,6,0)</f>
        <v>ATIVO</v>
      </c>
    </row>
    <row r="24" spans="1:14">
      <c r="A24" t="s">
        <v>516</v>
      </c>
      <c r="B24" t="s">
        <v>517</v>
      </c>
      <c r="C24" t="s">
        <v>381</v>
      </c>
      <c r="D24" t="s">
        <v>609</v>
      </c>
      <c r="E24" t="s">
        <v>343</v>
      </c>
      <c r="F24" t="str">
        <f>VLOOKUP(WLMRA[[#This Row],[NOME]],'CADASTRO'!A:K,5,0)</f>
        <v>TECNICO MECANICO II</v>
      </c>
      <c r="G24" s="8">
        <v>45645</v>
      </c>
      <c r="H24" s="38">
        <v>365</v>
      </c>
      <c r="I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IF(G435="01/01/1900",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+WLMRA[[#This Row],[TREINADO EM]]+WLMRA[[#This Row],[VALIDADE]]</f>
        <v>46010</v>
      </c>
      <c r="K24">
        <v>1</v>
      </c>
      <c r="L24" t="s">
        <v>5</v>
      </c>
      <c r="M24" t="str">
        <f>VLOOKUP(WLMRA[[#This Row],[NOME]],'CADASTRO'!A:K,6,0)</f>
        <v>ATIVO</v>
      </c>
    </row>
    <row r="25" spans="1:14">
      <c r="A25" t="s">
        <v>516</v>
      </c>
      <c r="B25" t="s">
        <v>517</v>
      </c>
      <c r="C25" t="s">
        <v>381</v>
      </c>
      <c r="D25" t="s">
        <v>609</v>
      </c>
      <c r="E25" t="s">
        <v>343</v>
      </c>
      <c r="F25" t="str">
        <f>VLOOKUP(WLMRA[[#This Row],[NOME]],'CADASTRO'!A:K,5,0)</f>
        <v>TECNICO MECANICO II</v>
      </c>
      <c r="G25" s="8">
        <v>46211.979699074102</v>
      </c>
      <c r="H25" s="38">
        <v>183</v>
      </c>
      <c r="I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IF(G436="01/01/1900",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+WLMRA[[#This Row],[TREINADO EM]]+WLMRA[[#This Row],[VALIDADE]]</f>
        <v>46394.979699074102</v>
      </c>
      <c r="K25">
        <v>1</v>
      </c>
      <c r="L25" t="s">
        <v>5</v>
      </c>
      <c r="M25" t="str">
        <f>VLOOKUP(WLMRA[[#This Row],[NOME]],'CADASTRO'!A:K,6,0)</f>
        <v>ATIVO</v>
      </c>
    </row>
    <row r="26" spans="1:14">
      <c r="A26" t="s">
        <v>516</v>
      </c>
      <c r="B26" t="s">
        <v>517</v>
      </c>
      <c r="C26" t="s">
        <v>381</v>
      </c>
      <c r="D26" t="s">
        <v>609</v>
      </c>
      <c r="E26" t="s">
        <v>343</v>
      </c>
      <c r="F26" t="str">
        <f>VLOOKUP(WLMRA[[#This Row],[NOME]],'CADASTRO'!A:K,5,0)</f>
        <v>TECNICO MECANICO II</v>
      </c>
      <c r="G26" s="8">
        <v>46289.964560185188</v>
      </c>
      <c r="H26" s="38">
        <v>365</v>
      </c>
      <c r="I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IF(G437="01/01/1900",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+WLMRA[[#This Row],[TREINADO EM]]+WLMRA[[#This Row],[VALIDADE]]</f>
        <v>46654.964560185188</v>
      </c>
      <c r="K26">
        <v>1</v>
      </c>
      <c r="L26" t="s">
        <v>3</v>
      </c>
      <c r="M26" t="str">
        <f>VLOOKUP(WLMRA[[#This Row],[NOME]],'CADASTRO'!A:K,6,0)</f>
        <v>ATIVO</v>
      </c>
    </row>
    <row r="27" spans="1:14">
      <c r="A27" t="s">
        <v>516</v>
      </c>
      <c r="B27" t="s">
        <v>517</v>
      </c>
      <c r="C27" t="s">
        <v>381</v>
      </c>
      <c r="D27" t="s">
        <v>609</v>
      </c>
      <c r="E27" t="s">
        <v>326</v>
      </c>
      <c r="F27" t="str">
        <f>VLOOKUP(WLMRA[[#This Row],[NOME]],'CADASTRO'!A:K,5,0)</f>
        <v>ANALISTA GESTAO QUALIDADE PL</v>
      </c>
      <c r="G27" s="8">
        <v>46099</v>
      </c>
      <c r="H27" s="38">
        <v>365</v>
      </c>
      <c r="I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IF(G438="01/01/1900",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+WLMRA[[#This Row],[TREINADO EM]]+WLMRA[[#This Row],[VALIDADE]]</f>
        <v>46464</v>
      </c>
      <c r="K27">
        <v>1</v>
      </c>
      <c r="L27" t="s">
        <v>3</v>
      </c>
      <c r="M27" t="str">
        <f>VLOOKUP(WLMRA[[#This Row],[NOME]],'CADASTRO'!A:K,6,0)</f>
        <v>ATIVO</v>
      </c>
      <c r="N27" s="63"/>
    </row>
    <row r="28" spans="1:14">
      <c r="A28" t="s">
        <v>516</v>
      </c>
      <c r="B28" t="s">
        <v>517</v>
      </c>
      <c r="C28" t="s">
        <v>381</v>
      </c>
      <c r="D28" t="s">
        <v>609</v>
      </c>
      <c r="E28" t="s">
        <v>327</v>
      </c>
      <c r="F28" t="str">
        <f>VLOOKUP(WLMRA[[#This Row],[NOME]],'CADASTRO'!A:K,5,0)</f>
        <v>ASSISTENTE ADMINISTRATIVO</v>
      </c>
      <c r="G28" s="8">
        <v>44613</v>
      </c>
      <c r="H28" s="38">
        <v>365</v>
      </c>
      <c r="I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IF(G439="01/01/1900",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+WLMRA[[#This Row],[TREINADO EM]]+WLMRA[[#This Row],[VALIDADE]]</f>
        <v>44978</v>
      </c>
      <c r="K28">
        <v>1</v>
      </c>
      <c r="L28" t="s">
        <v>5</v>
      </c>
      <c r="M28" t="str">
        <f>VLOOKUP(WLMRA[[#This Row],[NOME]],'CADASTRO'!A:K,6,0)</f>
        <v>ATIVO</v>
      </c>
    </row>
    <row r="29" spans="1:14">
      <c r="A29" t="s">
        <v>516</v>
      </c>
      <c r="B29" t="s">
        <v>517</v>
      </c>
      <c r="C29" t="s">
        <v>381</v>
      </c>
      <c r="D29" t="s">
        <v>609</v>
      </c>
      <c r="E29" t="s">
        <v>327</v>
      </c>
      <c r="F29" t="str">
        <f>VLOOKUP(WLMRA[[#This Row],[NOME]],'CADASTRO'!A:K,5,0)</f>
        <v>ASSISTENTE ADMINISTRATIVO</v>
      </c>
      <c r="G29" s="8">
        <v>44972</v>
      </c>
      <c r="H29" s="38">
        <v>365</v>
      </c>
      <c r="I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IF(G440="01/01/1900",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+WLMRA[[#This Row],[TREINADO EM]]+WLMRA[[#This Row],[VALIDADE]]</f>
        <v>45337</v>
      </c>
      <c r="K29">
        <v>2</v>
      </c>
      <c r="L29" t="s">
        <v>5</v>
      </c>
      <c r="M29" t="str">
        <f>VLOOKUP(WLMRA[[#This Row],[NOME]],'CADASTRO'!A:K,6,0)</f>
        <v>ATIVO</v>
      </c>
    </row>
    <row r="30" spans="1:14">
      <c r="A30" t="s">
        <v>516</v>
      </c>
      <c r="B30" t="s">
        <v>517</v>
      </c>
      <c r="C30" t="s">
        <v>266</v>
      </c>
      <c r="D30" t="s">
        <v>609</v>
      </c>
      <c r="E30" t="s">
        <v>327</v>
      </c>
      <c r="F30" t="str">
        <f>VLOOKUP(WLMRA[[#This Row],[NOME]],'CADASTRO'!A:K,5,0)</f>
        <v>ASSISTENTE ADMINISTRATIVO</v>
      </c>
      <c r="G30" s="8">
        <v>45273</v>
      </c>
      <c r="H30" s="38">
        <v>365</v>
      </c>
      <c r="I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IF(G441="01/01/1900",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+WLMRA[[#This Row],[TREINADO EM]]+WLMRA[[#This Row],[VALIDADE]]</f>
        <v>45638</v>
      </c>
      <c r="K30">
        <v>1</v>
      </c>
      <c r="L30" t="s">
        <v>5</v>
      </c>
      <c r="M30" t="str">
        <f>VLOOKUP(WLMRA[[#This Row],[NOME]],'CADASTRO'!A:K,6,0)</f>
        <v>ATIVO</v>
      </c>
    </row>
    <row r="31" spans="1:14">
      <c r="A31" t="s">
        <v>516</v>
      </c>
      <c r="B31" t="s">
        <v>517</v>
      </c>
      <c r="C31" t="s">
        <v>381</v>
      </c>
      <c r="D31" t="s">
        <v>609</v>
      </c>
      <c r="E31" t="s">
        <v>327</v>
      </c>
      <c r="F31" t="str">
        <f>VLOOKUP(WLMRA[[#This Row],[NOME]],'CADASTRO'!A:K,5,0)</f>
        <v>ASSISTENTE ADMINISTRATIVO</v>
      </c>
      <c r="G31" s="8">
        <v>45645</v>
      </c>
      <c r="H31" s="38">
        <v>365</v>
      </c>
      <c r="I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IF(G442="01/01/1900",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+WLMRA[[#This Row],[TREINADO EM]]+WLMRA[[#This Row],[VALIDADE]]</f>
        <v>46010</v>
      </c>
      <c r="K31">
        <v>1</v>
      </c>
      <c r="L31" t="s">
        <v>5</v>
      </c>
      <c r="M31" t="str">
        <f>VLOOKUP(WLMRA[[#This Row],[NOME]],'CADASTRO'!A:K,6,0)</f>
        <v>ATIVO</v>
      </c>
    </row>
    <row r="32" spans="1:14">
      <c r="A32" t="s">
        <v>516</v>
      </c>
      <c r="B32" t="s">
        <v>517</v>
      </c>
      <c r="C32" t="s">
        <v>381</v>
      </c>
      <c r="D32" t="s">
        <v>609</v>
      </c>
      <c r="E32" t="s">
        <v>327</v>
      </c>
      <c r="F32" t="str">
        <f>VLOOKUP(WLMRA[[#This Row],[NOME]],'CADASTRO'!A:K,5,0)</f>
        <v>ASSISTENTE ADMINISTRATIVO</v>
      </c>
      <c r="G32" s="8">
        <v>45824</v>
      </c>
      <c r="H32" s="38">
        <v>365</v>
      </c>
      <c r="I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IF(G443="01/01/1900",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+WLMRA[[#This Row],[TREINADO EM]]+WLMRA[[#This Row],[VALIDADE]]</f>
        <v>46189</v>
      </c>
      <c r="K32">
        <v>1</v>
      </c>
      <c r="L32" t="s">
        <v>5</v>
      </c>
      <c r="M32" t="str">
        <f>VLOOKUP(WLMRA[[#This Row],[NOME]],'CADASTRO'!A:K,6,0)</f>
        <v>ATIVO</v>
      </c>
    </row>
    <row r="33" spans="1:14">
      <c r="A33" t="s">
        <v>516</v>
      </c>
      <c r="B33" t="s">
        <v>517</v>
      </c>
      <c r="C33" t="s">
        <v>381</v>
      </c>
      <c r="D33" t="s">
        <v>609</v>
      </c>
      <c r="E33" t="s">
        <v>327</v>
      </c>
      <c r="F33" t="str">
        <f>VLOOKUP(WLMRA[[#This Row],[NOME]],'CADASTRO'!A:K,5,0)</f>
        <v>ASSISTENTE ADMINISTRATIVO</v>
      </c>
      <c r="G33" s="8">
        <v>46210.645578703698</v>
      </c>
      <c r="H33" s="38">
        <v>183</v>
      </c>
      <c r="I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IF(G444="01/01/1900",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+WLMRA[[#This Row],[TREINADO EM]]+WLMRA[[#This Row],[VALIDADE]]</f>
        <v>46393.645578703698</v>
      </c>
      <c r="K33">
        <v>1</v>
      </c>
      <c r="L33" t="s">
        <v>3</v>
      </c>
      <c r="M33" t="str">
        <f>VLOOKUP(WLMRA[[#This Row],[NOME]],'CADASTRO'!A:K,6,0)</f>
        <v>ATIVO</v>
      </c>
    </row>
    <row r="34" spans="1:14">
      <c r="A34" t="s">
        <v>516</v>
      </c>
      <c r="B34" t="s">
        <v>517</v>
      </c>
      <c r="C34" t="s">
        <v>381</v>
      </c>
      <c r="D34" t="s">
        <v>609</v>
      </c>
      <c r="E34" t="s">
        <v>454</v>
      </c>
      <c r="F34" t="str">
        <f>VLOOKUP(WLMRA[[#This Row],[NOME]],'CADASTRO'!A:K,5,0)</f>
        <v>ESTAGIARIO</v>
      </c>
      <c r="G34" s="8">
        <v>46183</v>
      </c>
      <c r="H34" s="38">
        <v>365</v>
      </c>
      <c r="I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IF(G445="01/01/1900",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+WLMRA[[#This Row],[TREINADO EM]]+WLMRA[[#This Row],[VALIDADE]]</f>
        <v>46548</v>
      </c>
      <c r="K34">
        <v>1</v>
      </c>
      <c r="L34" t="s">
        <v>3</v>
      </c>
      <c r="M34" t="str">
        <f>VLOOKUP(WLMRA[[#This Row],[NOME]],'CADASTRO'!A:K,6,0)</f>
        <v>ATIVO</v>
      </c>
      <c r="N34" s="63"/>
    </row>
    <row r="35" spans="1:14">
      <c r="A35" t="s">
        <v>516</v>
      </c>
      <c r="B35" t="s">
        <v>517</v>
      </c>
      <c r="C35" t="s">
        <v>381</v>
      </c>
      <c r="D35" t="s">
        <v>609</v>
      </c>
      <c r="E35" t="s">
        <v>328</v>
      </c>
      <c r="F35" t="str">
        <f>VLOOKUP(WLMRA[[#This Row],[NOME]],'CADASTRO'!A:K,5,0)</f>
        <v>ASSISTENTE ADMINISTRATIVO</v>
      </c>
      <c r="G35" s="8">
        <v>45824</v>
      </c>
      <c r="H35" s="38">
        <v>365</v>
      </c>
      <c r="I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IF(G446="01/01/1900",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+WLMRA[[#This Row],[TREINADO EM]]+WLMRA[[#This Row],[VALIDADE]]</f>
        <v>46189</v>
      </c>
      <c r="K35">
        <v>1</v>
      </c>
      <c r="L35" t="s">
        <v>5</v>
      </c>
      <c r="M35" t="str">
        <f>VLOOKUP(WLMRA[[#This Row],[NOME]],'CADASTRO'!A:K,6,0)</f>
        <v>ATIVO</v>
      </c>
    </row>
    <row r="36" spans="1:14">
      <c r="A36" t="s">
        <v>516</v>
      </c>
      <c r="B36" t="s">
        <v>517</v>
      </c>
      <c r="C36" t="s">
        <v>381</v>
      </c>
      <c r="D36" t="s">
        <v>609</v>
      </c>
      <c r="E36" t="s">
        <v>328</v>
      </c>
      <c r="F36" t="str">
        <f>VLOOKUP(WLMRA[[#This Row],[NOME]],'CADASTRO'!A:K,5,0)</f>
        <v>ASSISTENTE ADMINISTRATIVO</v>
      </c>
      <c r="G36" s="8">
        <v>45880</v>
      </c>
      <c r="H36" s="38">
        <v>365</v>
      </c>
      <c r="I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IF(G447="01/01/1900",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+WLMRA[[#This Row],[TREINADO EM]]+WLMRA[[#This Row],[VALIDADE]]</f>
        <v>46245</v>
      </c>
      <c r="K36">
        <v>1</v>
      </c>
      <c r="L36" t="s">
        <v>5</v>
      </c>
      <c r="M36" t="str">
        <f>VLOOKUP(WLMRA[[#This Row],[NOME]],'CADASTRO'!A:K,6,0)</f>
        <v>ATIVO</v>
      </c>
    </row>
    <row r="37" spans="1:14">
      <c r="A37" t="s">
        <v>516</v>
      </c>
      <c r="B37" t="s">
        <v>517</v>
      </c>
      <c r="C37" t="s">
        <v>381</v>
      </c>
      <c r="D37" t="s">
        <v>609</v>
      </c>
      <c r="E37" t="s">
        <v>328</v>
      </c>
      <c r="F37" t="str">
        <f>VLOOKUP(WLMRA[[#This Row],[NOME]],'CADASTRO'!A:K,5,0)</f>
        <v>ASSISTENTE ADMINISTRATIVO</v>
      </c>
      <c r="G37" s="8">
        <v>46275</v>
      </c>
      <c r="H37" s="38">
        <v>365</v>
      </c>
      <c r="I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IF(G448="01/01/1900",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+WLMRA[[#This Row],[TREINADO EM]]+WLMRA[[#This Row],[VALIDADE]]</f>
        <v>46640</v>
      </c>
      <c r="K37">
        <v>1</v>
      </c>
      <c r="L37" t="s">
        <v>3</v>
      </c>
      <c r="M37" t="str">
        <f>VLOOKUP(WLMRA[[#This Row],[NOME]],'CADASTRO'!A:K,6,0)</f>
        <v>ATIVO</v>
      </c>
    </row>
    <row r="38" spans="1:14">
      <c r="A38" t="s">
        <v>516</v>
      </c>
      <c r="B38" t="s">
        <v>517</v>
      </c>
      <c r="C38" t="s">
        <v>381</v>
      </c>
      <c r="D38" t="s">
        <v>609</v>
      </c>
      <c r="E38" t="s">
        <v>189</v>
      </c>
      <c r="F38" t="str">
        <f>VLOOKUP(WLMRA[[#This Row],[NOME]],'CADASTRO'!A:K,5,0)</f>
        <v>ESTAGIARIO</v>
      </c>
      <c r="G38" s="8">
        <v>44972</v>
      </c>
      <c r="H38" s="38">
        <v>365</v>
      </c>
      <c r="I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IF(G449="01/01/1900", "SEM REGISTRO",
                        IF((G38+H38)&gt;TODAY(), "NO PRAZO", "VENCIDO"
                        )
                    )
                )
            )
        )
    ),"N.A.")</f>
        <v>N.A.</v>
      </c>
      <c r="J38" s="14">
        <f>+WLMRA[[#This Row],[TREINADO EM]]+WLMRA[[#This Row],[VALIDADE]]</f>
        <v>45337</v>
      </c>
      <c r="K38">
        <v>2</v>
      </c>
      <c r="L38" t="s">
        <v>3</v>
      </c>
      <c r="M38" t="str">
        <f>VLOOKUP(WLMRA[[#This Row],[NOME]],'CADASTRO'!A:K,6,0)</f>
        <v>DESLIGADO</v>
      </c>
    </row>
    <row r="39" spans="1:14">
      <c r="A39" t="s">
        <v>516</v>
      </c>
      <c r="B39" t="s">
        <v>517</v>
      </c>
      <c r="C39" t="s">
        <v>381</v>
      </c>
      <c r="D39" t="s">
        <v>609</v>
      </c>
      <c r="E39" t="s">
        <v>330</v>
      </c>
      <c r="F39" t="str">
        <f>VLOOKUP(WLMRA[[#This Row],[NOME]],'CADASTRO'!A:K,5,0)</f>
        <v>OPERADOR INDUSTRIAL I</v>
      </c>
      <c r="G39" s="8">
        <v>45810</v>
      </c>
      <c r="H39" s="38">
        <v>365</v>
      </c>
      <c r="I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IF(G450="01/01/1900",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+WLMRA[[#This Row],[TREINADO EM]]+WLMRA[[#This Row],[VALIDADE]]</f>
        <v>46175</v>
      </c>
      <c r="K39">
        <v>1</v>
      </c>
      <c r="L39" t="s">
        <v>5</v>
      </c>
      <c r="M39" t="str">
        <f>VLOOKUP(WLMRA[[#This Row],[NOME]],'CADASTRO'!A:K,6,0)</f>
        <v>ATIVO</v>
      </c>
    </row>
    <row r="40" spans="1:14">
      <c r="A40" t="s">
        <v>516</v>
      </c>
      <c r="B40" t="s">
        <v>517</v>
      </c>
      <c r="C40" t="s">
        <v>381</v>
      </c>
      <c r="D40" t="s">
        <v>609</v>
      </c>
      <c r="E40" t="s">
        <v>330</v>
      </c>
      <c r="F40" t="str">
        <f>VLOOKUP(WLMRA[[#This Row],[NOME]],'CADASTRO'!A:K,5,0)</f>
        <v>OPERADOR INDUSTRIAL I</v>
      </c>
      <c r="G40" s="8">
        <v>46010</v>
      </c>
      <c r="H40" s="38">
        <v>365</v>
      </c>
      <c r="I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IF(G451="01/01/1900",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+WLMRA[[#This Row],[TREINADO EM]]+WLMRA[[#This Row],[VALIDADE]]</f>
        <v>46375</v>
      </c>
      <c r="K40">
        <v>1</v>
      </c>
      <c r="L40" t="s">
        <v>3</v>
      </c>
      <c r="M40" t="str">
        <f>VLOOKUP(WLMRA[[#This Row],[NOME]],'CADASTRO'!A:K,6,0)</f>
        <v>ATIVO</v>
      </c>
      <c r="N40" s="69"/>
    </row>
    <row r="41" spans="1:14">
      <c r="A41" t="s">
        <v>516</v>
      </c>
      <c r="B41" t="s">
        <v>517</v>
      </c>
      <c r="C41" t="s">
        <v>381</v>
      </c>
      <c r="D41" t="s">
        <v>609</v>
      </c>
      <c r="E41" t="s">
        <v>191</v>
      </c>
      <c r="F41" t="str">
        <f>VLOOKUP(WLMRA[[#This Row],[NOME]],'CADASTRO'!A:K,5,0)</f>
        <v>ESTAGIARIO</v>
      </c>
      <c r="G41" s="8">
        <v>45063</v>
      </c>
      <c r="H41" s="38">
        <v>365</v>
      </c>
      <c r="I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IF(G452="01/01/1900", "SEM REGISTRO",
                        IF((G41+H41)&gt;TODAY(), "NO PRAZO", "VENCIDO"
                        )
                    )
                )
            )
        )
    ),"N.A.")</f>
        <v>N.A.</v>
      </c>
      <c r="J41" s="14">
        <f>+WLMRA[[#This Row],[TREINADO EM]]+WLMRA[[#This Row],[VALIDADE]]</f>
        <v>45428</v>
      </c>
      <c r="K41">
        <v>1</v>
      </c>
      <c r="L41" t="s">
        <v>3</v>
      </c>
      <c r="M41" t="str">
        <f>VLOOKUP(WLMRA[[#This Row],[NOME]],'CADASTRO'!A:K,6,0)</f>
        <v>DESLIGADO</v>
      </c>
    </row>
    <row r="42" spans="1:14">
      <c r="A42" t="s">
        <v>516</v>
      </c>
      <c r="B42" t="s">
        <v>517</v>
      </c>
      <c r="C42" t="s">
        <v>381</v>
      </c>
      <c r="D42" t="s">
        <v>609</v>
      </c>
      <c r="E42" t="s">
        <v>332</v>
      </c>
      <c r="F42" t="str">
        <f>VLOOKUP(WLMRA[[#This Row],[NOME]],'CADASTRO'!A:K,5,0)</f>
        <v>ASSISTENTE ADMINISTRATIVO</v>
      </c>
      <c r="G42" s="8">
        <v>46127</v>
      </c>
      <c r="H42" s="38">
        <v>365</v>
      </c>
      <c r="I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IF(G453="01/01/1900",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+WLMRA[[#This Row],[TREINADO EM]]+WLMRA[[#This Row],[VALIDADE]]</f>
        <v>46492</v>
      </c>
      <c r="K42">
        <v>1</v>
      </c>
      <c r="L42" t="s">
        <v>3</v>
      </c>
      <c r="M42" t="str">
        <f>VLOOKUP(WLMRA[[#This Row],[NOME]],'CADASTRO'!A:K,6,0)</f>
        <v>ATIVO</v>
      </c>
      <c r="N42" s="63"/>
    </row>
    <row r="43" spans="1:14">
      <c r="A43" t="s">
        <v>516</v>
      </c>
      <c r="B43" t="s">
        <v>517</v>
      </c>
      <c r="C43" t="s">
        <v>381</v>
      </c>
      <c r="D43" t="s">
        <v>609</v>
      </c>
      <c r="E43" t="s">
        <v>333</v>
      </c>
      <c r="F43" t="str">
        <f>VLOOKUP(WLMRA[[#This Row],[NOME]],'CADASTRO'!A:K,5,0)</f>
        <v>ANALISTA FACILITIES</v>
      </c>
      <c r="G43" s="8">
        <v>44613</v>
      </c>
      <c r="H43" s="38">
        <v>365</v>
      </c>
      <c r="I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IF(G454="01/01/1900",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+WLMRA[[#This Row],[TREINADO EM]]+WLMRA[[#This Row],[VALIDADE]]</f>
        <v>44978</v>
      </c>
      <c r="K43">
        <v>1</v>
      </c>
      <c r="L43" t="s">
        <v>5</v>
      </c>
      <c r="M43" t="str">
        <f>VLOOKUP(WLMRA[[#This Row],[NOME]],'CADASTRO'!A:K,6,0)</f>
        <v>ATIVO</v>
      </c>
    </row>
    <row r="44" spans="1:14">
      <c r="A44" t="s">
        <v>516</v>
      </c>
      <c r="B44" t="s">
        <v>517</v>
      </c>
      <c r="C44" t="s">
        <v>381</v>
      </c>
      <c r="D44" t="s">
        <v>609</v>
      </c>
      <c r="E44" t="s">
        <v>333</v>
      </c>
      <c r="F44" t="str">
        <f>VLOOKUP(WLMRA[[#This Row],[NOME]],'CADASTRO'!A:K,5,0)</f>
        <v>ANALISTA FACILITIES</v>
      </c>
      <c r="G44" s="8">
        <v>45091</v>
      </c>
      <c r="H44" s="38">
        <v>365</v>
      </c>
      <c r="I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IF(G455="01/01/1900",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+WLMRA[[#This Row],[TREINADO EM]]+WLMRA[[#This Row],[VALIDADE]]</f>
        <v>45456</v>
      </c>
      <c r="K44">
        <v>1</v>
      </c>
      <c r="L44" t="s">
        <v>5</v>
      </c>
      <c r="M44" t="str">
        <f>VLOOKUP(WLMRA[[#This Row],[NOME]],'CADASTRO'!A:K,6,0)</f>
        <v>ATIVO</v>
      </c>
    </row>
    <row r="45" spans="1:14">
      <c r="A45" t="s">
        <v>516</v>
      </c>
      <c r="B45" t="s">
        <v>517</v>
      </c>
      <c r="C45" t="s">
        <v>381</v>
      </c>
      <c r="D45" t="s">
        <v>609</v>
      </c>
      <c r="E45" t="s">
        <v>333</v>
      </c>
      <c r="F45" t="str">
        <f>VLOOKUP(WLMRA[[#This Row],[NOME]],'CADASTRO'!A:K,5,0)</f>
        <v>ANALISTA FACILITIES</v>
      </c>
      <c r="G45" s="8">
        <v>45546</v>
      </c>
      <c r="H45" s="38">
        <v>365</v>
      </c>
      <c r="I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IF(G456="01/01/1900",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+WLMRA[[#This Row],[TREINADO EM]]+WLMRA[[#This Row],[VALIDADE]]</f>
        <v>45911</v>
      </c>
      <c r="K45">
        <v>1</v>
      </c>
      <c r="L45" t="s">
        <v>5</v>
      </c>
      <c r="M45" t="str">
        <f>VLOOKUP(WLMRA[[#This Row],[NOME]],'CADASTRO'!A:K,6,0)</f>
        <v>ATIVO</v>
      </c>
    </row>
    <row r="46" spans="1:14">
      <c r="A46" t="s">
        <v>516</v>
      </c>
      <c r="B46" t="s">
        <v>517</v>
      </c>
      <c r="C46" t="s">
        <v>381</v>
      </c>
      <c r="D46" t="s">
        <v>609</v>
      </c>
      <c r="E46" t="s">
        <v>333</v>
      </c>
      <c r="F46" t="str">
        <f>VLOOKUP(WLMRA[[#This Row],[NOME]],'CADASTRO'!A:K,5,0)</f>
        <v>ANALISTA FACILITIES</v>
      </c>
      <c r="G46" s="8">
        <v>45901</v>
      </c>
      <c r="H46" s="38">
        <v>365</v>
      </c>
      <c r="I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IF(G457="01/01/1900",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+WLMRA[[#This Row],[TREINADO EM]]+WLMRA[[#This Row],[VALIDADE]]</f>
        <v>46266</v>
      </c>
      <c r="K46">
        <v>1</v>
      </c>
      <c r="L46" t="s">
        <v>5</v>
      </c>
      <c r="M46" t="str">
        <f>VLOOKUP(WLMRA[[#This Row],[NOME]],'CADASTRO'!A:K,6,0)</f>
        <v>ATIVO</v>
      </c>
    </row>
    <row r="47" spans="1:14">
      <c r="A47" t="s">
        <v>516</v>
      </c>
      <c r="B47" t="s">
        <v>517</v>
      </c>
      <c r="C47" t="s">
        <v>381</v>
      </c>
      <c r="D47" t="s">
        <v>609</v>
      </c>
      <c r="E47" t="s">
        <v>333</v>
      </c>
      <c r="F47" t="str">
        <f>VLOOKUP(WLMRA[[#This Row],[NOME]],'CADASTRO'!A:K,5,0)</f>
        <v>ANALISTA FACILITIES</v>
      </c>
      <c r="G47" s="8">
        <v>46296.78769675926</v>
      </c>
      <c r="H47" s="38">
        <v>365</v>
      </c>
      <c r="I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IF(G458="01/01/1900",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+WLMRA[[#This Row],[TREINADO EM]]+WLMRA[[#This Row],[VALIDADE]]</f>
        <v>46661.78769675926</v>
      </c>
      <c r="K47">
        <v>1</v>
      </c>
      <c r="L47" t="s">
        <v>3</v>
      </c>
      <c r="M47" t="str">
        <f>VLOOKUP(WLMRA[[#This Row],[NOME]],'CADASTRO'!A:K,6,0)</f>
        <v>ATIVO</v>
      </c>
    </row>
    <row r="48" spans="1:14">
      <c r="A48" t="s">
        <v>516</v>
      </c>
      <c r="B48" t="s">
        <v>517</v>
      </c>
      <c r="C48" t="s">
        <v>381</v>
      </c>
      <c r="D48" t="s">
        <v>609</v>
      </c>
      <c r="E48" t="s">
        <v>335</v>
      </c>
      <c r="F48" t="str">
        <f>VLOOKUP(WLMRA[[#This Row],[NOME]],'CADASTRO'!A:K,5,0)</f>
        <v>ANALISTA CONTROLE QUALIDADE JR</v>
      </c>
      <c r="G48" s="8">
        <v>45567</v>
      </c>
      <c r="H48" s="38">
        <v>365</v>
      </c>
      <c r="I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IF(G459="01/01/1900",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+WLMRA[[#This Row],[TREINADO EM]]+WLMRA[[#This Row],[VALIDADE]]</f>
        <v>45932</v>
      </c>
      <c r="K48">
        <v>1</v>
      </c>
      <c r="L48" t="s">
        <v>5</v>
      </c>
      <c r="M48" t="str">
        <f>VLOOKUP(WLMRA[[#This Row],[NOME]],'CADASTRO'!A:K,6,0)</f>
        <v>ATIVO</v>
      </c>
    </row>
    <row r="49" spans="1:14">
      <c r="A49" t="s">
        <v>516</v>
      </c>
      <c r="B49" t="s">
        <v>517</v>
      </c>
      <c r="C49" t="s">
        <v>381</v>
      </c>
      <c r="D49" t="s">
        <v>609</v>
      </c>
      <c r="E49" t="s">
        <v>335</v>
      </c>
      <c r="F49" t="str">
        <f>VLOOKUP(WLMRA[[#This Row],[NOME]],'CADASTRO'!A:K,5,0)</f>
        <v>ANALISTA CONTROLE QUALIDADE JR</v>
      </c>
      <c r="G49" s="8">
        <v>45645</v>
      </c>
      <c r="H49" s="38">
        <v>365</v>
      </c>
      <c r="I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IF(G460="01/01/1900",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+WLMRA[[#This Row],[TREINADO EM]]+WLMRA[[#This Row],[VALIDADE]]</f>
        <v>46010</v>
      </c>
      <c r="K49">
        <v>1</v>
      </c>
      <c r="L49" t="s">
        <v>5</v>
      </c>
      <c r="M49" t="str">
        <f>VLOOKUP(WLMRA[[#This Row],[NOME]],'CADASTRO'!A:K,6,0)</f>
        <v>ATIVO</v>
      </c>
    </row>
    <row r="50" spans="1:14">
      <c r="A50" t="s">
        <v>516</v>
      </c>
      <c r="B50" t="s">
        <v>517</v>
      </c>
      <c r="C50" t="s">
        <v>76</v>
      </c>
      <c r="D50" t="s">
        <v>609</v>
      </c>
      <c r="E50" t="s">
        <v>335</v>
      </c>
      <c r="F50" t="str">
        <f>VLOOKUP(WLMRA[[#This Row],[NOME]],'CADASTRO'!A:K,5,0)</f>
        <v>ANALISTA CONTROLE QUALIDADE JR</v>
      </c>
      <c r="G50" s="8">
        <v>46010</v>
      </c>
      <c r="H50" s="38">
        <v>365</v>
      </c>
      <c r="I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IF(G461="01/01/1900",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+WLMRA[[#This Row],[TREINADO EM]]+WLMRA[[#This Row],[VALIDADE]]</f>
        <v>46375</v>
      </c>
      <c r="K50">
        <v>1</v>
      </c>
      <c r="L50" t="s">
        <v>5</v>
      </c>
      <c r="M50" t="str">
        <f>VLOOKUP(WLMRA[[#This Row],[NOME]],'CADASTRO'!A:K,6,0)</f>
        <v>ATIVO</v>
      </c>
      <c r="N50" s="63" t="s">
        <v>612</v>
      </c>
    </row>
    <row r="51" spans="1:14">
      <c r="A51" t="s">
        <v>516</v>
      </c>
      <c r="B51" t="s">
        <v>517</v>
      </c>
      <c r="C51" t="s">
        <v>381</v>
      </c>
      <c r="D51" t="s">
        <v>609</v>
      </c>
      <c r="E51" t="s">
        <v>335</v>
      </c>
      <c r="F51" t="str">
        <f>VLOOKUP(WLMRA[[#This Row],[NOME]],'CADASTRO'!A:K,5,0)</f>
        <v>ANALISTA CONTROLE QUALIDADE JR</v>
      </c>
      <c r="G51" s="8">
        <v>46099</v>
      </c>
      <c r="H51" s="38">
        <v>365</v>
      </c>
      <c r="I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IF(G462="01/01/1900",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+WLMRA[[#This Row],[TREINADO EM]]+WLMRA[[#This Row],[VALIDADE]]</f>
        <v>46464</v>
      </c>
      <c r="K51">
        <v>1</v>
      </c>
      <c r="L51" t="s">
        <v>3</v>
      </c>
      <c r="M51" t="str">
        <f>VLOOKUP(WLMRA[[#This Row],[NOME]],'CADASTRO'!A:K,6,0)</f>
        <v>ATIVO</v>
      </c>
      <c r="N51" s="63"/>
    </row>
    <row r="52" spans="1:14">
      <c r="A52" t="s">
        <v>516</v>
      </c>
      <c r="B52" t="s">
        <v>517</v>
      </c>
      <c r="C52" t="s">
        <v>381</v>
      </c>
      <c r="D52" t="s">
        <v>609</v>
      </c>
      <c r="E52" t="s">
        <v>337</v>
      </c>
      <c r="F52" t="str">
        <f>VLOOKUP(WLMRA[[#This Row],[NOME]],'CADASTRO'!A:K,5,0)</f>
        <v>OPERADOR INDUSTRIAL I</v>
      </c>
      <c r="G52" s="8">
        <v>46155</v>
      </c>
      <c r="H52" s="38">
        <v>365</v>
      </c>
      <c r="I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IF(G463="01/01/1900", "SEM REGISTRO",
                        IF((G52+H52)&gt;TODAY(), "NO PRAZO", "VENCIDO"
                        )
                    )
                )
            )
        )
    ),"N.A.")</f>
        <v>N.A.</v>
      </c>
      <c r="J52" s="14">
        <f>+WLMRA[[#This Row],[TREINADO EM]]+WLMRA[[#This Row],[VALIDADE]]</f>
        <v>46520</v>
      </c>
      <c r="K52">
        <v>1</v>
      </c>
      <c r="L52" t="s">
        <v>3</v>
      </c>
      <c r="M52" t="str">
        <f>VLOOKUP(WLMRA[[#This Row],[NOME]],'CADASTRO'!A:K,6,0)</f>
        <v>DESLIGADO</v>
      </c>
      <c r="N52" s="63" t="s">
        <v>613</v>
      </c>
    </row>
    <row r="53" spans="1:14">
      <c r="A53" t="s">
        <v>516</v>
      </c>
      <c r="B53" t="s">
        <v>517</v>
      </c>
      <c r="C53" t="s">
        <v>381</v>
      </c>
      <c r="D53" t="s">
        <v>609</v>
      </c>
      <c r="E53" t="s">
        <v>487</v>
      </c>
      <c r="F53" t="str">
        <f>VLOOKUP(WLMRA[[#This Row],[NOME]],'CADASTRO'!A:K,5,0)</f>
        <v>TECNICO ELETRONICO II</v>
      </c>
      <c r="G53" s="8">
        <v>46246</v>
      </c>
      <c r="H53" s="38">
        <v>365</v>
      </c>
      <c r="I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IF(G464="01/01/1900",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+WLMRA[[#This Row],[TREINADO EM]]+WLMRA[[#This Row],[VALIDADE]]</f>
        <v>46611</v>
      </c>
      <c r="K53">
        <v>1</v>
      </c>
      <c r="L53" t="s">
        <v>3</v>
      </c>
      <c r="M53" t="str">
        <f>VLOOKUP(WLMRA[[#This Row],[NOME]],'CADASTRO'!A:K,6,0)</f>
        <v>ATIVO</v>
      </c>
    </row>
    <row r="54" spans="1:14">
      <c r="A54" t="s">
        <v>516</v>
      </c>
      <c r="B54" t="s">
        <v>517</v>
      </c>
      <c r="C54" t="s">
        <v>381</v>
      </c>
      <c r="D54" t="s">
        <v>609</v>
      </c>
      <c r="E54" s="52" t="s">
        <v>339</v>
      </c>
      <c r="F54" t="str">
        <f>VLOOKUP(WLMRA[[#This Row],[NOME]],'CADASTRO'!A:K,5,0)</f>
        <v>ANALISTA MANUTENCAO JR</v>
      </c>
      <c r="G54" s="8">
        <v>45887</v>
      </c>
      <c r="H54" s="38">
        <v>365</v>
      </c>
      <c r="I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IF(G465="01/01/1900",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+WLMRA[[#This Row],[TREINADO EM]]+WLMRA[[#This Row],[VALIDADE]]</f>
        <v>46252</v>
      </c>
      <c r="K54">
        <v>1</v>
      </c>
      <c r="L54" t="s">
        <v>5</v>
      </c>
      <c r="M54" t="str">
        <f>VLOOKUP(WLMRA[[#This Row],[NOME]],'CADASTRO'!A:K,6,0)</f>
        <v>ATIVO</v>
      </c>
    </row>
    <row r="55" spans="1:14">
      <c r="A55" t="s">
        <v>516</v>
      </c>
      <c r="B55" t="s">
        <v>517</v>
      </c>
      <c r="C55" t="s">
        <v>381</v>
      </c>
      <c r="D55" t="s">
        <v>609</v>
      </c>
      <c r="E55" t="s">
        <v>339</v>
      </c>
      <c r="F55" t="str">
        <f>VLOOKUP(WLMRA[[#This Row],[NOME]],'CADASTRO'!A:K,5,0)</f>
        <v>ANALISTA MANUTENCAO JR</v>
      </c>
      <c r="G55" s="8">
        <v>46293.391388888886</v>
      </c>
      <c r="H55" s="38">
        <v>365</v>
      </c>
      <c r="I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IF(G466="01/01/1900",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+WLMRA[[#This Row],[TREINADO EM]]+WLMRA[[#This Row],[VALIDADE]]</f>
        <v>46658.391388888886</v>
      </c>
      <c r="K55">
        <v>1</v>
      </c>
      <c r="L55" t="s">
        <v>3</v>
      </c>
      <c r="M55" t="str">
        <f>VLOOKUP(WLMRA[[#This Row],[NOME]],'CADASTRO'!A:K,6,0)</f>
        <v>ATIVO</v>
      </c>
    </row>
    <row r="56" spans="1:14">
      <c r="A56" t="s">
        <v>516</v>
      </c>
      <c r="B56" t="s">
        <v>517</v>
      </c>
      <c r="C56" t="s">
        <v>381</v>
      </c>
      <c r="D56" t="s">
        <v>609</v>
      </c>
      <c r="E56" t="s">
        <v>340</v>
      </c>
      <c r="F56" t="str">
        <f>VLOOKUP(WLMRA[[#This Row],[NOME]],'CADASTRO'!A:K,5,0)</f>
        <v>AUXILIAR INDUSTRIAL</v>
      </c>
      <c r="G56" s="8">
        <v>44928</v>
      </c>
      <c r="H56" s="38">
        <v>365</v>
      </c>
      <c r="I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IF(G467="01/01/1900",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+WLMRA[[#This Row],[TREINADO EM]]+WLMRA[[#This Row],[VALIDADE]]</f>
        <v>45293</v>
      </c>
      <c r="K56">
        <v>1</v>
      </c>
      <c r="L56" t="s">
        <v>5</v>
      </c>
      <c r="M56" t="str">
        <f>VLOOKUP(WLMRA[[#This Row],[NOME]],'CADASTRO'!A:K,6,0)</f>
        <v>ATIVO</v>
      </c>
    </row>
    <row r="57" spans="1:14">
      <c r="A57" t="s">
        <v>516</v>
      </c>
      <c r="B57" t="s">
        <v>517</v>
      </c>
      <c r="C57" t="s">
        <v>381</v>
      </c>
      <c r="D57" t="s">
        <v>609</v>
      </c>
      <c r="E57" t="s">
        <v>340</v>
      </c>
      <c r="F57" t="str">
        <f>VLOOKUP(WLMRA[[#This Row],[NOME]],'CADASTRO'!A:K,5,0)</f>
        <v>AUXILIAR INDUSTRIAL</v>
      </c>
      <c r="G57" s="8">
        <v>45278</v>
      </c>
      <c r="H57" s="38">
        <v>365</v>
      </c>
      <c r="I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IF(G468="01/01/1900",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+WLMRA[[#This Row],[TREINADO EM]]+WLMRA[[#This Row],[VALIDADE]]</f>
        <v>45643</v>
      </c>
      <c r="K57">
        <v>1</v>
      </c>
      <c r="L57" t="s">
        <v>5</v>
      </c>
      <c r="M57" t="str">
        <f>VLOOKUP(WLMRA[[#This Row],[NOME]],'CADASTRO'!A:K,6,0)</f>
        <v>ATIVO</v>
      </c>
    </row>
    <row r="58" spans="1:14">
      <c r="A58" t="s">
        <v>516</v>
      </c>
      <c r="B58" t="s">
        <v>517</v>
      </c>
      <c r="C58" t="s">
        <v>76</v>
      </c>
      <c r="D58" t="s">
        <v>609</v>
      </c>
      <c r="E58" t="s">
        <v>340</v>
      </c>
      <c r="F58" t="str">
        <f>VLOOKUP(WLMRA[[#This Row],[NOME]],'CADASTRO'!A:K,5,0)</f>
        <v>AUXILIAR INDUSTRIAL</v>
      </c>
      <c r="G58" s="8">
        <v>45645</v>
      </c>
      <c r="H58" s="38">
        <v>365</v>
      </c>
      <c r="I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IF(G469="01/01/1900",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+WLMRA[[#This Row],[TREINADO EM]]+WLMRA[[#This Row],[VALIDADE]]</f>
        <v>46010</v>
      </c>
      <c r="K58">
        <v>1</v>
      </c>
      <c r="L58" t="s">
        <v>5</v>
      </c>
      <c r="M58" t="str">
        <f>VLOOKUP(WLMRA[[#This Row],[NOME]],'CADASTRO'!A:K,6,0)</f>
        <v>ATIVO</v>
      </c>
    </row>
    <row r="59" spans="1:14">
      <c r="A59" t="s">
        <v>516</v>
      </c>
      <c r="B59" t="s">
        <v>517</v>
      </c>
      <c r="C59" t="s">
        <v>381</v>
      </c>
      <c r="D59" t="s">
        <v>609</v>
      </c>
      <c r="E59" t="s">
        <v>340</v>
      </c>
      <c r="F59" t="str">
        <f>VLOOKUP(WLMRA[[#This Row],[NOME]],'CADASTRO'!A:K,5,0)</f>
        <v>AUXILIAR INDUSTRIAL</v>
      </c>
      <c r="G59" s="8">
        <v>46010</v>
      </c>
      <c r="H59" s="38">
        <v>365</v>
      </c>
      <c r="I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IF(G470="01/01/1900",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+WLMRA[[#This Row],[TREINADO EM]]+WLMRA[[#This Row],[VALIDADE]]</f>
        <v>46375</v>
      </c>
      <c r="K59">
        <v>1</v>
      </c>
      <c r="L59" t="s">
        <v>3</v>
      </c>
      <c r="M59" t="str">
        <f>VLOOKUP(WLMRA[[#This Row],[NOME]],'CADASTRO'!A:K,6,0)</f>
        <v>ATIVO</v>
      </c>
      <c r="N59" s="69"/>
    </row>
    <row r="60" spans="1:14">
      <c r="A60" t="s">
        <v>516</v>
      </c>
      <c r="B60" t="s">
        <v>517</v>
      </c>
      <c r="C60" t="s">
        <v>381</v>
      </c>
      <c r="D60" t="s">
        <v>609</v>
      </c>
      <c r="E60" t="s">
        <v>341</v>
      </c>
      <c r="F60" t="str">
        <f>VLOOKUP(WLMRA[[#This Row],[NOME]],'CADASTRO'!A:K,5,0)</f>
        <v>Analista PCM PL</v>
      </c>
      <c r="G60" s="8">
        <v>44691</v>
      </c>
      <c r="H60" s="38">
        <v>365</v>
      </c>
      <c r="I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IF(G471="01/01/1900",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+WLMRA[[#This Row],[TREINADO EM]]+WLMRA[[#This Row],[VALIDADE]]</f>
        <v>45056</v>
      </c>
      <c r="K60">
        <v>1</v>
      </c>
      <c r="L60" t="s">
        <v>5</v>
      </c>
      <c r="M60" t="str">
        <f>VLOOKUP(WLMRA[[#This Row],[NOME]],'CADASTRO'!A:K,6,0)</f>
        <v>ATIVO</v>
      </c>
    </row>
    <row r="61" spans="1:14">
      <c r="A61" t="s">
        <v>516</v>
      </c>
      <c r="B61" t="s">
        <v>517</v>
      </c>
      <c r="C61" t="s">
        <v>381</v>
      </c>
      <c r="D61" t="s">
        <v>609</v>
      </c>
      <c r="E61" t="s">
        <v>341</v>
      </c>
      <c r="F61" t="str">
        <f>VLOOKUP(WLMRA[[#This Row],[NOME]],'CADASTRO'!A:K,5,0)</f>
        <v>Analista PCM PL</v>
      </c>
      <c r="G61" s="8">
        <v>45028</v>
      </c>
      <c r="H61" s="38">
        <v>365</v>
      </c>
      <c r="I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IF(G472="01/01/1900",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+WLMRA[[#This Row],[TREINADO EM]]+WLMRA[[#This Row],[VALIDADE]]</f>
        <v>45393</v>
      </c>
      <c r="K61">
        <v>1</v>
      </c>
      <c r="L61" t="s">
        <v>5</v>
      </c>
      <c r="M61" t="str">
        <f>VLOOKUP(WLMRA[[#This Row],[NOME]],'CADASTRO'!A:K,6,0)</f>
        <v>ATIVO</v>
      </c>
    </row>
    <row r="62" spans="1:14">
      <c r="A62" t="s">
        <v>516</v>
      </c>
      <c r="B62" t="s">
        <v>517</v>
      </c>
      <c r="C62" t="s">
        <v>381</v>
      </c>
      <c r="D62" t="s">
        <v>609</v>
      </c>
      <c r="E62" s="1" t="s">
        <v>341</v>
      </c>
      <c r="F62" t="str">
        <f>VLOOKUP(WLMRA[[#This Row],[NOME]],'CADASTRO'!A:K,5,0)</f>
        <v>Analista PCM PL</v>
      </c>
      <c r="G62" s="8">
        <v>45252</v>
      </c>
      <c r="H62" s="38">
        <v>365</v>
      </c>
      <c r="I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IF(G473="01/01/1900",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+WLMRA[[#This Row],[TREINADO EM]]+WLMRA[[#This Row],[VALIDADE]]</f>
        <v>45617</v>
      </c>
      <c r="K62">
        <v>1</v>
      </c>
      <c r="L62" t="s">
        <v>5</v>
      </c>
      <c r="M62" t="str">
        <f>VLOOKUP(WLMRA[[#This Row],[NOME]],'CADASTRO'!A:K,6,0)</f>
        <v>ATIVO</v>
      </c>
    </row>
    <row r="63" spans="1:14">
      <c r="A63" t="s">
        <v>516</v>
      </c>
      <c r="B63" t="s">
        <v>517</v>
      </c>
      <c r="C63" t="s">
        <v>381</v>
      </c>
      <c r="D63" t="s">
        <v>609</v>
      </c>
      <c r="E63" t="s">
        <v>341</v>
      </c>
      <c r="F63" t="str">
        <f>VLOOKUP(WLMRA[[#This Row],[NOME]],'CADASTRO'!A:K,5,0)</f>
        <v>Analista PCM PL</v>
      </c>
      <c r="G63" s="8">
        <v>45645</v>
      </c>
      <c r="H63" s="38">
        <v>365</v>
      </c>
      <c r="I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IF(G474="01/01/1900",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+WLMRA[[#This Row],[TREINADO EM]]+WLMRA[[#This Row],[VALIDADE]]</f>
        <v>46010</v>
      </c>
      <c r="K63">
        <v>1</v>
      </c>
      <c r="L63" t="s">
        <v>5</v>
      </c>
      <c r="M63" t="str">
        <f>VLOOKUP(WLMRA[[#This Row],[NOME]],'CADASTRO'!A:K,6,0)</f>
        <v>ATIVO</v>
      </c>
    </row>
    <row r="64" spans="1:14">
      <c r="A64" t="s">
        <v>516</v>
      </c>
      <c r="B64" t="s">
        <v>517</v>
      </c>
      <c r="C64" t="s">
        <v>381</v>
      </c>
      <c r="D64" t="s">
        <v>609</v>
      </c>
      <c r="E64" t="s">
        <v>341</v>
      </c>
      <c r="F64" t="str">
        <f>VLOOKUP(WLMRA[[#This Row],[NOME]],'CADASTRO'!A:K,5,0)</f>
        <v>Analista PCM PL</v>
      </c>
      <c r="G64" s="8">
        <v>46211.430150462998</v>
      </c>
      <c r="H64" s="38">
        <v>183</v>
      </c>
      <c r="I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IF(G475="01/01/1900",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+WLMRA[[#This Row],[TREINADO EM]]+WLMRA[[#This Row],[VALIDADE]]</f>
        <v>46394.430150462998</v>
      </c>
      <c r="K64">
        <v>1</v>
      </c>
      <c r="L64" t="s">
        <v>5</v>
      </c>
      <c r="M64" t="str">
        <f>VLOOKUP(WLMRA[[#This Row],[NOME]],'CADASTRO'!A:K,6,0)</f>
        <v>ATIVO</v>
      </c>
    </row>
    <row r="65" spans="1:14">
      <c r="A65" t="s">
        <v>516</v>
      </c>
      <c r="B65" t="s">
        <v>517</v>
      </c>
      <c r="C65" t="s">
        <v>381</v>
      </c>
      <c r="D65" t="s">
        <v>609</v>
      </c>
      <c r="E65" t="s">
        <v>341</v>
      </c>
      <c r="F65" t="str">
        <f>VLOOKUP(WLMRA[[#This Row],[NOME]],'CADASTRO'!A:K,5,0)</f>
        <v>Analista PCM PL</v>
      </c>
      <c r="G65" s="8">
        <v>46239</v>
      </c>
      <c r="H65" s="38">
        <v>365</v>
      </c>
      <c r="I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IF(G476="01/01/1900", "SEM REGISTRO",
                        IF((G65+H65)&gt;TODAY(), "NO PRAZO", "VENCIDO"
                        )
                    )
                )
            )
        )
    ),"N.A.")</f>
        <v>NO PRAZO</v>
      </c>
      <c r="J65" s="14">
        <f>+WLMRA[[#This Row],[TREINADO EM]]+WLMRA[[#This Row],[VALIDADE]]</f>
        <v>46604</v>
      </c>
      <c r="K65">
        <v>1</v>
      </c>
      <c r="L65" t="s">
        <v>3</v>
      </c>
      <c r="M65" t="str">
        <f>VLOOKUP(WLMRA[[#This Row],[NOME]],'CADASTRO'!A:K,6,0)</f>
        <v>ATIVO</v>
      </c>
      <c r="N65" s="63" t="s">
        <v>614</v>
      </c>
    </row>
    <row r="66" spans="1:14">
      <c r="A66" t="s">
        <v>516</v>
      </c>
      <c r="B66" t="s">
        <v>517</v>
      </c>
      <c r="C66" t="s">
        <v>381</v>
      </c>
      <c r="D66" t="s">
        <v>609</v>
      </c>
      <c r="E66" t="s">
        <v>194</v>
      </c>
      <c r="F66" t="str">
        <f>VLOOKUP(WLMRA[[#This Row],[NOME]],'CADASTRO'!A:K,5,0)</f>
        <v>SUPERVISOR DE MANUTENCAO</v>
      </c>
      <c r="G66" s="8">
        <v>45392</v>
      </c>
      <c r="H66" s="38">
        <v>365</v>
      </c>
      <c r="I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IF(G477="01/01/1900", "SEM REGISTRO",
                        IF((G66+H66)&gt;TODAY(), "NO PRAZO", "VENCIDO"
                        )
                    )
                )
            )
        )
    ),"N.A.")</f>
        <v>N.A.</v>
      </c>
      <c r="J66" s="14">
        <f>+WLMRA[[#This Row],[TREINADO EM]]+WLMRA[[#This Row],[VALIDADE]]</f>
        <v>45757</v>
      </c>
      <c r="K66">
        <v>1</v>
      </c>
      <c r="L66" t="s">
        <v>3</v>
      </c>
      <c r="M66" t="str">
        <f>VLOOKUP(WLMRA[[#This Row],[NOME]],'CADASTRO'!A:K,6,0)</f>
        <v>DESLIGADO</v>
      </c>
    </row>
    <row r="67" spans="1:14">
      <c r="A67" t="s">
        <v>516</v>
      </c>
      <c r="B67" t="s">
        <v>517</v>
      </c>
      <c r="C67" t="s">
        <v>381</v>
      </c>
      <c r="D67" t="s">
        <v>609</v>
      </c>
      <c r="E67" t="s">
        <v>345</v>
      </c>
      <c r="F67" t="str">
        <f>VLOOKUP(WLMRA[[#This Row],[NOME]],'CADASTRO'!A:K,5,0)</f>
        <v>OPERADOR INDUSTRIAL II</v>
      </c>
      <c r="G67" s="8">
        <v>44928</v>
      </c>
      <c r="H67" s="38">
        <v>365</v>
      </c>
      <c r="I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IF(G478="01/01/1900",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+WLMRA[[#This Row],[TREINADO EM]]+WLMRA[[#This Row],[VALIDADE]]</f>
        <v>45293</v>
      </c>
      <c r="K67">
        <v>1</v>
      </c>
      <c r="L67" t="s">
        <v>5</v>
      </c>
      <c r="M67" t="str">
        <f>VLOOKUP(WLMRA[[#This Row],[NOME]],'CADASTRO'!A:K,6,0)</f>
        <v>ATIVO</v>
      </c>
    </row>
    <row r="68" spans="1:14">
      <c r="A68" t="s">
        <v>516</v>
      </c>
      <c r="B68" t="s">
        <v>517</v>
      </c>
      <c r="C68" t="s">
        <v>381</v>
      </c>
      <c r="D68" t="s">
        <v>609</v>
      </c>
      <c r="E68" t="s">
        <v>345</v>
      </c>
      <c r="F68" t="str">
        <f>VLOOKUP(WLMRA[[#This Row],[NOME]],'CADASTRO'!A:K,5,0)</f>
        <v>OPERADOR INDUSTRIAL II</v>
      </c>
      <c r="G68" s="8">
        <v>45278</v>
      </c>
      <c r="H68" s="38">
        <v>365</v>
      </c>
      <c r="I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IF(G479="01/01/1900",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+WLMRA[[#This Row],[TREINADO EM]]+WLMRA[[#This Row],[VALIDADE]]</f>
        <v>45643</v>
      </c>
      <c r="K68">
        <v>1</v>
      </c>
      <c r="L68" t="s">
        <v>5</v>
      </c>
      <c r="M68" t="str">
        <f>VLOOKUP(WLMRA[[#This Row],[NOME]],'CADASTRO'!A:K,6,0)</f>
        <v>ATIVO</v>
      </c>
    </row>
    <row r="69" spans="1:14">
      <c r="A69" t="s">
        <v>516</v>
      </c>
      <c r="B69" t="s">
        <v>517</v>
      </c>
      <c r="C69" t="s">
        <v>76</v>
      </c>
      <c r="D69" t="s">
        <v>609</v>
      </c>
      <c r="E69" t="s">
        <v>345</v>
      </c>
      <c r="F69" t="str">
        <f>VLOOKUP(WLMRA[[#This Row],[NOME]],'CADASTRO'!A:K,5,0)</f>
        <v>OPERADOR INDUSTRIAL II</v>
      </c>
      <c r="G69" s="8">
        <v>45645</v>
      </c>
      <c r="H69" s="38">
        <v>365</v>
      </c>
      <c r="I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IF(G480="01/01/1900",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+WLMRA[[#This Row],[TREINADO EM]]+WLMRA[[#This Row],[VALIDADE]]</f>
        <v>46010</v>
      </c>
      <c r="K69">
        <v>1</v>
      </c>
      <c r="L69" t="s">
        <v>5</v>
      </c>
      <c r="M69" t="str">
        <f>VLOOKUP(WLMRA[[#This Row],[NOME]],'CADASTRO'!A:K,6,0)</f>
        <v>ATIVO</v>
      </c>
    </row>
    <row r="70" spans="1:14">
      <c r="A70" t="s">
        <v>516</v>
      </c>
      <c r="B70" t="s">
        <v>517</v>
      </c>
      <c r="C70" t="s">
        <v>76</v>
      </c>
      <c r="D70" t="s">
        <v>609</v>
      </c>
      <c r="E70" t="s">
        <v>345</v>
      </c>
      <c r="F70" t="str">
        <f>VLOOKUP(WLMRA[[#This Row],[NOME]],'CADASTRO'!A:K,5,0)</f>
        <v>OPERADOR INDUSTRIAL II</v>
      </c>
      <c r="G70" s="8">
        <v>46010</v>
      </c>
      <c r="H70" s="38">
        <v>365</v>
      </c>
      <c r="I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IF(G481="01/01/1900", "SEM REGISTRO",
                        IF((G70+H70)&gt;TODAY(), "NO PRAZO", "VENCIDO"
                        )
                    )
                )
            )
        )
    ),"N.A.")</f>
        <v>HISTORICO</v>
      </c>
      <c r="J70" s="14">
        <f>+WLMRA[[#This Row],[TREINADO EM]]+WLMRA[[#This Row],[VALIDADE]]</f>
        <v>46375</v>
      </c>
      <c r="K70">
        <v>1</v>
      </c>
      <c r="L70" t="s">
        <v>5</v>
      </c>
      <c r="M70" t="str">
        <f>VLOOKUP(WLMRA[[#This Row],[NOME]],'CADASTRO'!A:K,6,0)</f>
        <v>ATIVO</v>
      </c>
      <c r="N70" s="63" t="s">
        <v>612</v>
      </c>
    </row>
    <row r="71" spans="1:14">
      <c r="A71" t="s">
        <v>516</v>
      </c>
      <c r="B71" t="s">
        <v>517</v>
      </c>
      <c r="C71" t="s">
        <v>381</v>
      </c>
      <c r="D71" t="s">
        <v>609</v>
      </c>
      <c r="E71" t="s">
        <v>345</v>
      </c>
      <c r="F71" t="str">
        <f>VLOOKUP(WLMRA[[#This Row],[NOME]],'CADASTRO'!A:K,5,0)</f>
        <v>OPERADOR INDUSTRIAL II</v>
      </c>
      <c r="G71" s="8">
        <v>46010</v>
      </c>
      <c r="H71" s="38">
        <v>365</v>
      </c>
      <c r="I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IF(G482="01/01/1900", "SEM REGISTRO",
                        IF((G71+H71)&gt;TODAY(), "NO PRAZO", "VENCIDO"
                        )
                    )
                )
            )
        )
    ),"N.A.")</f>
        <v>NO PRAZO</v>
      </c>
      <c r="J71" s="14">
        <f>+WLMRA[[#This Row],[TREINADO EM]]+WLMRA[[#This Row],[VALIDADE]]</f>
        <v>46375</v>
      </c>
      <c r="K71">
        <v>1</v>
      </c>
      <c r="L71" t="s">
        <v>3</v>
      </c>
      <c r="M71" t="str">
        <f>VLOOKUP(WLMRA[[#This Row],[NOME]],'CADASTRO'!A:K,6,0)</f>
        <v>ATIVO</v>
      </c>
      <c r="N71" s="69"/>
    </row>
    <row r="72" spans="1:14">
      <c r="A72" t="s">
        <v>516</v>
      </c>
      <c r="B72" t="s">
        <v>517</v>
      </c>
      <c r="C72" t="s">
        <v>381</v>
      </c>
      <c r="D72" t="s">
        <v>609</v>
      </c>
      <c r="E72" t="s">
        <v>93</v>
      </c>
      <c r="F72" t="str">
        <f>VLOOKUP(WLMRA[[#This Row],[NOME]],'CADASTRO'!A:K,5,0)</f>
        <v>COORDENADOR CONTROLE DE QUALIDADE</v>
      </c>
      <c r="G72" s="8">
        <v>45278</v>
      </c>
      <c r="H72" s="38">
        <v>365</v>
      </c>
      <c r="I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IF(G483="01/01/1900", "SEM REGISTRO",
                        IF((G72+H72)&gt;TODAY(), "NO PRAZO", "VENCIDO"
                        )
                    )
                )
            )
        )
    ),"N.A.")</f>
        <v>N.A.</v>
      </c>
      <c r="J72" s="14">
        <f>+WLMRA[[#This Row],[TREINADO EM]]+WLMRA[[#This Row],[VALIDADE]]</f>
        <v>45643</v>
      </c>
      <c r="K72">
        <v>1</v>
      </c>
      <c r="L72" t="s">
        <v>5</v>
      </c>
      <c r="M72" t="str">
        <f>VLOOKUP(WLMRA[[#This Row],[NOME]],'CADASTRO'!A:K,6,0)</f>
        <v>DESLIGADO</v>
      </c>
    </row>
    <row r="73" spans="1:14">
      <c r="A73" t="s">
        <v>516</v>
      </c>
      <c r="B73" t="s">
        <v>517</v>
      </c>
      <c r="C73" t="s">
        <v>381</v>
      </c>
      <c r="D73" t="s">
        <v>609</v>
      </c>
      <c r="E73" t="s">
        <v>93</v>
      </c>
      <c r="F73" t="str">
        <f>VLOOKUP(WLMRA[[#This Row],[NOME]],'CADASTRO'!A:K,5,0)</f>
        <v>COORDENADOR CONTROLE DE QUALIDADE</v>
      </c>
      <c r="G73" s="8">
        <v>46010</v>
      </c>
      <c r="H73" s="38">
        <v>365</v>
      </c>
      <c r="I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IF(G484="01/01/1900", "SEM REGISTRO",
                        IF((G73+H73)&gt;TODAY(), "NO PRAZO", "VENCIDO"
                        )
                    )
                )
            )
        )
    ),"N.A.")</f>
        <v>N.A.</v>
      </c>
      <c r="J73" s="14">
        <f>+WLMRA[[#This Row],[TREINADO EM]]+WLMRA[[#This Row],[VALIDADE]]</f>
        <v>46375</v>
      </c>
      <c r="K73">
        <v>1</v>
      </c>
      <c r="L73" t="s">
        <v>3</v>
      </c>
      <c r="M73" t="str">
        <f>VLOOKUP(WLMRA[[#This Row],[NOME]],'CADASTRO'!A:K,6,0)</f>
        <v>DESLIGADO</v>
      </c>
      <c r="N73" s="69"/>
    </row>
    <row r="74" spans="1:14">
      <c r="A74" t="s">
        <v>516</v>
      </c>
      <c r="B74" t="s">
        <v>517</v>
      </c>
      <c r="C74" t="s">
        <v>74</v>
      </c>
      <c r="D74" t="s">
        <v>609</v>
      </c>
      <c r="E74" t="s">
        <v>199</v>
      </c>
      <c r="F74" t="str">
        <f>VLOOKUP(WLMRA[[#This Row],[NOME]],'CADASTRO'!A:K,5,0)</f>
        <v>TECNICO ELETRONICO II</v>
      </c>
      <c r="G74" s="8">
        <v>44020</v>
      </c>
      <c r="H74" s="38">
        <v>365</v>
      </c>
      <c r="I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IF(G485="01/01/1900", "SEM REGISTRO",
                        IF((G74+H74)&gt;TODAY(), "NO PRAZO", "VENCIDO"
                        )
                    )
                )
            )
        )
    ),"N.A.")</f>
        <v>N.A.</v>
      </c>
      <c r="J74" s="14">
        <f>+WLMRA[[#This Row],[TREINADO EM]]+WLMRA[[#This Row],[VALIDADE]]</f>
        <v>44385</v>
      </c>
      <c r="K74">
        <v>1</v>
      </c>
      <c r="L74" t="s">
        <v>5</v>
      </c>
      <c r="M74" t="str">
        <f>VLOOKUP(WLMRA[[#This Row],[NOME]],'CADASTRO'!A:K,6,0)</f>
        <v>DESLIGADO</v>
      </c>
    </row>
    <row r="75" spans="1:14">
      <c r="A75" t="s">
        <v>516</v>
      </c>
      <c r="B75" t="s">
        <v>517</v>
      </c>
      <c r="C75" t="s">
        <v>381</v>
      </c>
      <c r="D75" t="s">
        <v>609</v>
      </c>
      <c r="E75" t="s">
        <v>199</v>
      </c>
      <c r="F75" t="str">
        <f>VLOOKUP(WLMRA[[#This Row],[NOME]],'CADASTRO'!A:K,5,0)</f>
        <v>TECNICO ELETRONICO II</v>
      </c>
      <c r="G75" s="8">
        <v>44788</v>
      </c>
      <c r="H75" s="38">
        <v>365</v>
      </c>
      <c r="I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IF(G486="01/01/1900", "SEM REGISTRO",
                        IF((G75+H75)&gt;TODAY(), "NO PRAZO", "VENCIDO"
                        )
                    )
                )
            )
        )
    ),"N.A.")</f>
        <v>N.A.</v>
      </c>
      <c r="J75" s="14">
        <f>+WLMRA[[#This Row],[TREINADO EM]]+WLMRA[[#This Row],[VALIDADE]]</f>
        <v>45153</v>
      </c>
      <c r="K75">
        <v>1</v>
      </c>
      <c r="L75" t="s">
        <v>5</v>
      </c>
      <c r="M75" t="str">
        <f>VLOOKUP(WLMRA[[#This Row],[NOME]],'CADASTRO'!A:K,6,0)</f>
        <v>DESLIGADO</v>
      </c>
    </row>
    <row r="76" spans="1:14">
      <c r="A76" t="s">
        <v>516</v>
      </c>
      <c r="B76" t="s">
        <v>517</v>
      </c>
      <c r="C76" t="s">
        <v>381</v>
      </c>
      <c r="D76" t="s">
        <v>609</v>
      </c>
      <c r="E76" t="s">
        <v>199</v>
      </c>
      <c r="F76" t="str">
        <f>VLOOKUP(WLMRA[[#This Row],[NOME]],'CADASTRO'!A:K,5,0)</f>
        <v>TECNICO ELETRONICO II</v>
      </c>
      <c r="G76" s="8">
        <v>44928</v>
      </c>
      <c r="H76" s="38">
        <v>365</v>
      </c>
      <c r="I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IF(G487="01/01/1900", "SEM REGISTRO",
                        IF((G76+H76)&gt;TODAY(), "NO PRAZO", "VENCIDO"
                        )
                    )
                )
            )
        )
    ),"N.A.")</f>
        <v>N.A.</v>
      </c>
      <c r="J76" s="14">
        <f>+WLMRA[[#This Row],[TREINADO EM]]+WLMRA[[#This Row],[VALIDADE]]</f>
        <v>45293</v>
      </c>
      <c r="K76">
        <v>1</v>
      </c>
      <c r="L76" t="s">
        <v>5</v>
      </c>
      <c r="M76" t="str">
        <f>VLOOKUP(WLMRA[[#This Row],[NOME]],'CADASTRO'!A:K,6,0)</f>
        <v>DESLIGADO</v>
      </c>
    </row>
    <row r="77" spans="1:14">
      <c r="A77" t="s">
        <v>516</v>
      </c>
      <c r="B77" t="s">
        <v>517</v>
      </c>
      <c r="C77" t="s">
        <v>381</v>
      </c>
      <c r="D77" t="s">
        <v>609</v>
      </c>
      <c r="E77" t="s">
        <v>199</v>
      </c>
      <c r="F77" t="str">
        <f>VLOOKUP(WLMRA[[#This Row],[NOME]],'CADASTRO'!A:K,5,0)</f>
        <v>TECNICO ELETRONICO II</v>
      </c>
      <c r="G77" s="8">
        <v>45278</v>
      </c>
      <c r="H77" s="38">
        <v>365</v>
      </c>
      <c r="I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IF(G488="01/01/1900", "SEM REGISTRO",
                        IF((G77+H77)&gt;TODAY(), "NO PRAZO", "VENCIDO"
                        )
                    )
                )
            )
        )
    ),"N.A.")</f>
        <v>N.A.</v>
      </c>
      <c r="J77" s="14">
        <f>+WLMRA[[#This Row],[TREINADO EM]]+WLMRA[[#This Row],[VALIDADE]]</f>
        <v>45643</v>
      </c>
      <c r="K77">
        <v>1</v>
      </c>
      <c r="L77" t="s">
        <v>5</v>
      </c>
      <c r="M77" t="str">
        <f>VLOOKUP(WLMRA[[#This Row],[NOME]],'CADASTRO'!A:K,6,0)</f>
        <v>DESLIGADO</v>
      </c>
    </row>
    <row r="78" spans="1:14">
      <c r="A78" t="s">
        <v>516</v>
      </c>
      <c r="B78" t="s">
        <v>517</v>
      </c>
      <c r="C78" t="s">
        <v>381</v>
      </c>
      <c r="D78" t="s">
        <v>609</v>
      </c>
      <c r="E78" t="s">
        <v>199</v>
      </c>
      <c r="F78" t="str">
        <f>VLOOKUP(WLMRA[[#This Row],[NOME]],'CADASTRO'!A:K,5,0)</f>
        <v>TECNICO ELETRONICO II</v>
      </c>
      <c r="G78" s="8">
        <v>45645</v>
      </c>
      <c r="H78" s="38">
        <v>365</v>
      </c>
      <c r="I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IF(G489="01/01/1900", "SEM REGISTRO",
                        IF((G78+H78)&gt;TODAY(), "NO PRAZO", "VENCIDO"
                        )
                    )
                )
            )
        )
    ),"N.A.")</f>
        <v>N.A.</v>
      </c>
      <c r="J78" s="14">
        <f>+WLMRA[[#This Row],[TREINADO EM]]+WLMRA[[#This Row],[VALIDADE]]</f>
        <v>46010</v>
      </c>
      <c r="K78">
        <v>1</v>
      </c>
      <c r="L78" t="s">
        <v>5</v>
      </c>
      <c r="M78" t="str">
        <f>VLOOKUP(WLMRA[[#This Row],[NOME]],'CADASTRO'!A:K,6,0)</f>
        <v>DESLIGADO</v>
      </c>
    </row>
    <row r="79" spans="1:14">
      <c r="A79" t="s">
        <v>516</v>
      </c>
      <c r="B79" t="s">
        <v>517</v>
      </c>
      <c r="C79" t="s">
        <v>76</v>
      </c>
      <c r="D79" t="s">
        <v>609</v>
      </c>
      <c r="E79" t="s">
        <v>199</v>
      </c>
      <c r="F79" t="str">
        <f>VLOOKUP(WLMRA[[#This Row],[NOME]],'CADASTRO'!A:K,5,0)</f>
        <v>TECNICO ELETRONICO II</v>
      </c>
      <c r="G79" s="8">
        <v>46010</v>
      </c>
      <c r="H79" s="38">
        <v>365</v>
      </c>
      <c r="I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IF(G490="01/01/1900", "SEM REGISTRO",
                        IF((G79+H79)&gt;TODAY(), "NO PRAZO", "VENCIDO"
                        )
                    )
                )
            )
        )
    ),"N.A.")</f>
        <v>N.A.</v>
      </c>
      <c r="J79" s="14">
        <f>+WLMRA[[#This Row],[TREINADO EM]]+WLMRA[[#This Row],[VALIDADE]]</f>
        <v>46375</v>
      </c>
      <c r="K79">
        <v>1</v>
      </c>
      <c r="L79" t="s">
        <v>3</v>
      </c>
      <c r="M79" t="str">
        <f>VLOOKUP(WLMRA[[#This Row],[NOME]],'CADASTRO'!A:K,6,0)</f>
        <v>DESLIGADO</v>
      </c>
      <c r="N79" s="63" t="s">
        <v>612</v>
      </c>
    </row>
    <row r="80" spans="1:14">
      <c r="A80" t="s">
        <v>516</v>
      </c>
      <c r="B80" t="s">
        <v>517</v>
      </c>
      <c r="C80" t="s">
        <v>381</v>
      </c>
      <c r="D80" t="s">
        <v>609</v>
      </c>
      <c r="E80" t="s">
        <v>344</v>
      </c>
      <c r="F80" t="str">
        <f>VLOOKUP(WLMRA[[#This Row],[NOME]],'CADASTRO'!A:K,5,0)</f>
        <v>TECNICO MECANICO II</v>
      </c>
      <c r="G80" s="8">
        <v>44699</v>
      </c>
      <c r="H80" s="38">
        <v>365</v>
      </c>
      <c r="I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IF(G491="01/01/1900",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+WLMRA[[#This Row],[TREINADO EM]]+WLMRA[[#This Row],[VALIDADE]]</f>
        <v>45064</v>
      </c>
      <c r="K80">
        <v>1</v>
      </c>
      <c r="L80" t="s">
        <v>5</v>
      </c>
      <c r="M80" t="str">
        <f>VLOOKUP(WLMRA[[#This Row],[NOME]],'CADASTRO'!A:K,6,0)</f>
        <v>ATIVO</v>
      </c>
    </row>
    <row r="81" spans="1:14">
      <c r="A81" t="s">
        <v>516</v>
      </c>
      <c r="B81" t="s">
        <v>517</v>
      </c>
      <c r="C81" t="s">
        <v>381</v>
      </c>
      <c r="D81" t="s">
        <v>609</v>
      </c>
      <c r="E81" t="s">
        <v>344</v>
      </c>
      <c r="F81" t="str">
        <f>VLOOKUP(WLMRA[[#This Row],[NOME]],'CADASTRO'!A:K,5,0)</f>
        <v>TECNICO MECANICO II</v>
      </c>
      <c r="G81" s="8">
        <v>44928</v>
      </c>
      <c r="H81" s="38">
        <v>365</v>
      </c>
      <c r="I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IF(G492="01/01/1900", "SEM REGISTRO",
                        IF((G81+H81)&gt;TODAY(), "NO PRAZO", "VENCIDO"
                        )
                    )
                )
            )
        )
    ),"N.A.")</f>
        <v>HISTORICO</v>
      </c>
      <c r="J81" s="14">
        <f>+WLMRA[[#This Row],[TREINADO EM]]+WLMRA[[#This Row],[VALIDADE]]</f>
        <v>45293</v>
      </c>
      <c r="K81">
        <v>1</v>
      </c>
      <c r="L81" t="s">
        <v>5</v>
      </c>
      <c r="M81" t="str">
        <f>VLOOKUP(WLMRA[[#This Row],[NOME]],'CADASTRO'!A:K,6,0)</f>
        <v>ATIVO</v>
      </c>
    </row>
    <row r="82" spans="1:14">
      <c r="A82" t="s">
        <v>516</v>
      </c>
      <c r="B82" t="s">
        <v>517</v>
      </c>
      <c r="C82" t="s">
        <v>381</v>
      </c>
      <c r="D82" t="s">
        <v>609</v>
      </c>
      <c r="E82" t="s">
        <v>344</v>
      </c>
      <c r="F82" t="str">
        <f>VLOOKUP(WLMRA[[#This Row],[NOME]],'CADASTRO'!A:K,5,0)</f>
        <v>TECNICO MECANICO II</v>
      </c>
      <c r="G82" s="8">
        <v>45063</v>
      </c>
      <c r="H82" s="38">
        <v>365</v>
      </c>
      <c r="I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IF(G493="01/01/1900",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+WLMRA[[#This Row],[TREINADO EM]]+WLMRA[[#This Row],[VALIDADE]]</f>
        <v>45428</v>
      </c>
      <c r="K82">
        <v>1</v>
      </c>
      <c r="L82" t="s">
        <v>5</v>
      </c>
      <c r="M82" t="str">
        <f>VLOOKUP(WLMRA[[#This Row],[NOME]],'CADASTRO'!A:K,6,0)</f>
        <v>ATIVO</v>
      </c>
    </row>
    <row r="83" spans="1:14">
      <c r="A83" t="s">
        <v>516</v>
      </c>
      <c r="B83" t="s">
        <v>517</v>
      </c>
      <c r="C83" t="s">
        <v>381</v>
      </c>
      <c r="D83" t="s">
        <v>609</v>
      </c>
      <c r="E83" t="s">
        <v>344</v>
      </c>
      <c r="F83" t="str">
        <f>VLOOKUP(WLMRA[[#This Row],[NOME]],'CADASTRO'!A:K,5,0)</f>
        <v>TECNICO MECANICO II</v>
      </c>
      <c r="G83" s="8">
        <v>45546</v>
      </c>
      <c r="H83" s="38">
        <v>365</v>
      </c>
      <c r="I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IF(G494="01/01/1900",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+WLMRA[[#This Row],[TREINADO EM]]+WLMRA[[#This Row],[VALIDADE]]</f>
        <v>45911</v>
      </c>
      <c r="K83">
        <v>1</v>
      </c>
      <c r="L83" t="s">
        <v>5</v>
      </c>
      <c r="M83" t="str">
        <f>VLOOKUP(WLMRA[[#This Row],[NOME]],'CADASTRO'!A:K,6,0)</f>
        <v>ATIVO</v>
      </c>
    </row>
    <row r="84" spans="1:14">
      <c r="A84" t="s">
        <v>516</v>
      </c>
      <c r="B84" t="s">
        <v>517</v>
      </c>
      <c r="C84" t="s">
        <v>381</v>
      </c>
      <c r="D84" t="s">
        <v>609</v>
      </c>
      <c r="E84" t="s">
        <v>344</v>
      </c>
      <c r="F84" t="str">
        <f>VLOOKUP(WLMRA[[#This Row],[NOME]],'CADASTRO'!A:K,5,0)</f>
        <v>TECNICO MECANICO II</v>
      </c>
      <c r="G84" s="8">
        <v>45645</v>
      </c>
      <c r="H84" s="38">
        <v>365</v>
      </c>
      <c r="I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IF(G495="01/01/1900",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+WLMRA[[#This Row],[TREINADO EM]]+WLMRA[[#This Row],[VALIDADE]]</f>
        <v>46010</v>
      </c>
      <c r="K84">
        <v>1</v>
      </c>
      <c r="L84" t="s">
        <v>5</v>
      </c>
      <c r="M84" t="str">
        <f>VLOOKUP(WLMRA[[#This Row],[NOME]],'CADASTRO'!A:K,6,0)</f>
        <v>ATIVO</v>
      </c>
    </row>
    <row r="85" spans="1:14">
      <c r="A85" t="s">
        <v>516</v>
      </c>
      <c r="B85" t="s">
        <v>517</v>
      </c>
      <c r="C85" t="s">
        <v>76</v>
      </c>
      <c r="D85" t="s">
        <v>609</v>
      </c>
      <c r="E85" t="s">
        <v>344</v>
      </c>
      <c r="F85" t="str">
        <f>VLOOKUP(WLMRA[[#This Row],[NOME]],'CADASTRO'!A:K,5,0)</f>
        <v>TECNICO MECANICO II</v>
      </c>
      <c r="G85" s="8">
        <v>46010</v>
      </c>
      <c r="H85" s="38">
        <v>365</v>
      </c>
      <c r="I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IF(G496="01/01/1900",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+WLMRA[[#This Row],[TREINADO EM]]+WLMRA[[#This Row],[VALIDADE]]</f>
        <v>46375</v>
      </c>
      <c r="K85">
        <v>1</v>
      </c>
      <c r="L85" t="s">
        <v>5</v>
      </c>
      <c r="M85" t="str">
        <f>VLOOKUP(WLMRA[[#This Row],[NOME]],'CADASTRO'!A:K,6,0)</f>
        <v>ATIVO</v>
      </c>
      <c r="N85" s="63" t="s">
        <v>612</v>
      </c>
    </row>
    <row r="86" spans="1:14">
      <c r="A86" t="s">
        <v>516</v>
      </c>
      <c r="B86" t="s">
        <v>517</v>
      </c>
      <c r="C86" t="s">
        <v>381</v>
      </c>
      <c r="D86" t="s">
        <v>609</v>
      </c>
      <c r="E86" t="s">
        <v>344</v>
      </c>
      <c r="F86" t="str">
        <f>VLOOKUP(WLMRA[[#This Row],[NOME]],'CADASTRO'!A:K,5,0)</f>
        <v>TECNICO MECANICO II</v>
      </c>
      <c r="G86" s="8">
        <v>46211.606099536999</v>
      </c>
      <c r="H86" s="38">
        <v>183</v>
      </c>
      <c r="I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IF(G497="01/01/1900",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+WLMRA[[#This Row],[TREINADO EM]]+WLMRA[[#This Row],[VALIDADE]]</f>
        <v>46394.606099536999</v>
      </c>
      <c r="K86">
        <v>1</v>
      </c>
      <c r="L86" t="s">
        <v>5</v>
      </c>
      <c r="M86" t="str">
        <f>VLOOKUP(WLMRA[[#This Row],[NOME]],'CADASTRO'!A:K,6,0)</f>
        <v>ATIVO</v>
      </c>
    </row>
    <row r="87" spans="1:14">
      <c r="A87" t="s">
        <v>516</v>
      </c>
      <c r="B87" t="s">
        <v>517</v>
      </c>
      <c r="C87" t="s">
        <v>381</v>
      </c>
      <c r="D87" t="s">
        <v>609</v>
      </c>
      <c r="E87" t="s">
        <v>344</v>
      </c>
      <c r="F87" t="str">
        <f>VLOOKUP(WLMRA[[#This Row],[NOME]],'CADASTRO'!A:K,5,0)</f>
        <v>TECNICO MECANICO II</v>
      </c>
      <c r="G87" s="8">
        <v>46291.599814814814</v>
      </c>
      <c r="H87" s="38">
        <v>365</v>
      </c>
      <c r="I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IF(G498="01/01/1900",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+WLMRA[[#This Row],[TREINADO EM]]+WLMRA[[#This Row],[VALIDADE]]</f>
        <v>46656.599814814814</v>
      </c>
      <c r="K87">
        <v>1</v>
      </c>
      <c r="L87" t="s">
        <v>3</v>
      </c>
      <c r="M87" t="str">
        <f>VLOOKUP(WLMRA[[#This Row],[NOME]],'CADASTRO'!A:K,6,0)</f>
        <v>ATIVO</v>
      </c>
    </row>
    <row r="88" spans="1:14">
      <c r="A88" t="s">
        <v>516</v>
      </c>
      <c r="B88" t="s">
        <v>517</v>
      </c>
      <c r="C88" t="s">
        <v>381</v>
      </c>
      <c r="D88" t="s">
        <v>609</v>
      </c>
      <c r="E88" t="s">
        <v>201</v>
      </c>
      <c r="F88" t="str">
        <f>VLOOKUP(WLMRA[[#This Row],[NOME]],'CADASTRO'!A:K,5,0)</f>
        <v>OPERADOR INDUSTRIAL I</v>
      </c>
      <c r="G88" s="8">
        <v>46120</v>
      </c>
      <c r="H88" s="38">
        <v>365</v>
      </c>
      <c r="I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IF(G499="01/01/1900", "SEM REGISTRO",
                        IF((G88+H88)&gt;TODAY(), "NO PRAZO", "VENCIDO"
                        )
                    )
                )
            )
        )
    ),"N.A.")</f>
        <v>N.A.</v>
      </c>
      <c r="J88" s="14">
        <f>+WLMRA[[#This Row],[TREINADO EM]]+WLMRA[[#This Row],[VALIDADE]]</f>
        <v>46485</v>
      </c>
      <c r="K88">
        <v>1</v>
      </c>
      <c r="L88" t="s">
        <v>3</v>
      </c>
      <c r="M88" t="str">
        <f>VLOOKUP(WLMRA[[#This Row],[NOME]],'CADASTRO'!A:K,6,0)</f>
        <v>DESLIGADO</v>
      </c>
      <c r="N88" s="63" t="s">
        <v>610</v>
      </c>
    </row>
    <row r="89" spans="1:14">
      <c r="A89" t="s">
        <v>516</v>
      </c>
      <c r="B89" t="s">
        <v>517</v>
      </c>
      <c r="C89" t="s">
        <v>381</v>
      </c>
      <c r="D89" t="s">
        <v>609</v>
      </c>
      <c r="E89" t="s">
        <v>202</v>
      </c>
      <c r="F89" t="str">
        <f>VLOOKUP(WLMRA[[#This Row],[NOME]],'CADASTRO'!A:K,5,0)</f>
        <v>ASSISTENTE ADMINISTRATIVO</v>
      </c>
      <c r="G89" s="8">
        <v>45357</v>
      </c>
      <c r="H89" s="38">
        <v>365</v>
      </c>
      <c r="I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IF(G500="01/01/1900", "SEM REGISTRO",
                        IF((G89+H89)&gt;TODAY(), "NO PRAZO", "VENCIDO"
                        )
                    )
                )
            )
        )
    ),"N.A.")</f>
        <v>N.A.</v>
      </c>
      <c r="J89" s="14">
        <f>+WLMRA[[#This Row],[TREINADO EM]]+WLMRA[[#This Row],[VALIDADE]]</f>
        <v>45722</v>
      </c>
      <c r="K89">
        <v>1</v>
      </c>
      <c r="L89" t="s">
        <v>5</v>
      </c>
      <c r="M89" t="str">
        <f>VLOOKUP(WLMRA[[#This Row],[NOME]],'CADASTRO'!A:K,6,0)</f>
        <v>DESLIGADO</v>
      </c>
    </row>
    <row r="90" spans="1:14">
      <c r="A90" t="s">
        <v>516</v>
      </c>
      <c r="B90" t="s">
        <v>517</v>
      </c>
      <c r="C90" t="s">
        <v>76</v>
      </c>
      <c r="D90" t="s">
        <v>609</v>
      </c>
      <c r="E90" t="s">
        <v>202</v>
      </c>
      <c r="F90" t="str">
        <f>VLOOKUP(WLMRA[[#This Row],[NOME]],'CADASTRO'!A:K,5,0)</f>
        <v>ASSISTENTE ADMINISTRATIVO</v>
      </c>
      <c r="G90" s="8">
        <v>45645</v>
      </c>
      <c r="H90" s="38">
        <v>365</v>
      </c>
      <c r="I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IF(G501="01/01/1900", "SEM REGISTRO",
                        IF((G90+H90)&gt;TODAY(), "NO PRAZO", "VENCIDO"
                        )
                    )
                )
            )
        )
    ),"N.A.")</f>
        <v>N.A.</v>
      </c>
      <c r="J90" s="14">
        <f>+WLMRA[[#This Row],[TREINADO EM]]+WLMRA[[#This Row],[VALIDADE]]</f>
        <v>46010</v>
      </c>
      <c r="K90">
        <v>1</v>
      </c>
      <c r="L90" t="s">
        <v>5</v>
      </c>
      <c r="M90" t="str">
        <f>VLOOKUP(WLMRA[[#This Row],[NOME]],'CADASTRO'!A:K,6,0)</f>
        <v>DESLIGADO</v>
      </c>
    </row>
    <row r="91" spans="1:14">
      <c r="A91" t="s">
        <v>516</v>
      </c>
      <c r="B91" t="s">
        <v>517</v>
      </c>
      <c r="C91" t="s">
        <v>76</v>
      </c>
      <c r="D91" t="s">
        <v>609</v>
      </c>
      <c r="E91" t="s">
        <v>202</v>
      </c>
      <c r="F91" t="str">
        <f>VLOOKUP(WLMRA[[#This Row],[NOME]],'CADASTRO'!A:K,5,0)</f>
        <v>ASSISTENTE ADMINISTRATIVO</v>
      </c>
      <c r="G91" s="8">
        <v>46010</v>
      </c>
      <c r="H91" s="38">
        <v>365</v>
      </c>
      <c r="I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IF(G502="01/01/1900", "SEM REGISTRO",
                        IF((G91+H91)&gt;TODAY(), "NO PRAZO", "VENCIDO"
                        )
                    )
                )
            )
        )
    ),"N.A.")</f>
        <v>N.A.</v>
      </c>
      <c r="J91" s="14">
        <f>+WLMRA[[#This Row],[TREINADO EM]]+WLMRA[[#This Row],[VALIDADE]]</f>
        <v>46375</v>
      </c>
      <c r="K91">
        <v>1</v>
      </c>
      <c r="L91" t="s">
        <v>3</v>
      </c>
      <c r="M91" t="str">
        <f>VLOOKUP(WLMRA[[#This Row],[NOME]],'CADASTRO'!A:K,6,0)</f>
        <v>DESLIGADO</v>
      </c>
      <c r="N91" s="63" t="s">
        <v>612</v>
      </c>
    </row>
    <row r="92" spans="1:14">
      <c r="A92" t="s">
        <v>516</v>
      </c>
      <c r="B92" t="s">
        <v>517</v>
      </c>
      <c r="C92" t="s">
        <v>381</v>
      </c>
      <c r="D92" t="s">
        <v>609</v>
      </c>
      <c r="E92" t="s">
        <v>204</v>
      </c>
      <c r="F92" t="str">
        <f>VLOOKUP(WLMRA[[#This Row],[NOME]],'CADASTRO'!A:K,5,0)</f>
        <v>AUXILIAR INDUSTRIAL</v>
      </c>
      <c r="G92" s="8">
        <v>45859</v>
      </c>
      <c r="H92" s="38">
        <v>365</v>
      </c>
      <c r="I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IF(G503="01/01/1900", "SEM REGISTRO",
                        IF((G92+H92)&gt;TODAY(), "NO PRAZO", "VENCIDO"
                        )
                    )
                )
            )
        )
    ),"N.A.")</f>
        <v>N.A.</v>
      </c>
      <c r="J92" s="14">
        <f>+WLMRA[[#This Row],[TREINADO EM]]+WLMRA[[#This Row],[VALIDADE]]</f>
        <v>46224</v>
      </c>
      <c r="K92">
        <v>1</v>
      </c>
      <c r="L92" t="s">
        <v>3</v>
      </c>
      <c r="M92" t="str">
        <f>VLOOKUP(WLMRA[[#This Row],[NOME]],'CADASTRO'!A:K,6,0)</f>
        <v>DESLIGADO</v>
      </c>
    </row>
    <row r="93" spans="1:14">
      <c r="A93" t="s">
        <v>516</v>
      </c>
      <c r="B93" t="s">
        <v>517</v>
      </c>
      <c r="C93" t="s">
        <v>381</v>
      </c>
      <c r="D93" t="s">
        <v>609</v>
      </c>
      <c r="E93" t="s">
        <v>475</v>
      </c>
      <c r="F93" t="str">
        <f>VLOOKUP(WLMRA[[#This Row],[NOME]],'CADASTRO'!A:K,5,0)</f>
        <v>OPERADOR INDUSTRIAL I</v>
      </c>
      <c r="G93" s="8">
        <v>44928</v>
      </c>
      <c r="H93" s="38">
        <v>365</v>
      </c>
      <c r="I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IF(G504="01/01/1900", "SEM REGISTRO",
                        IF((G93+H93)&gt;TODAY(), "NO PRAZO", "VENCIDO"
                        )
                    )
                )
            )
        )
    ),"N.A.")</f>
        <v>N.A.</v>
      </c>
      <c r="J93" s="14">
        <f>+WLMRA[[#This Row],[TREINADO EM]]+WLMRA[[#This Row],[VALIDADE]]</f>
        <v>45293</v>
      </c>
      <c r="K93">
        <v>1</v>
      </c>
      <c r="L93" t="s">
        <v>5</v>
      </c>
      <c r="M93" t="str">
        <f>VLOOKUP(WLMRA[[#This Row],[NOME]],'CADASTRO'!A:K,6,0)</f>
        <v>S-AFASTADO</v>
      </c>
    </row>
    <row r="94" spans="1:14">
      <c r="A94" t="s">
        <v>516</v>
      </c>
      <c r="B94" t="s">
        <v>517</v>
      </c>
      <c r="C94" t="s">
        <v>381</v>
      </c>
      <c r="D94" t="s">
        <v>609</v>
      </c>
      <c r="E94" t="s">
        <v>475</v>
      </c>
      <c r="F94" t="str">
        <f>VLOOKUP(WLMRA[[#This Row],[NOME]],'CADASTRO'!A:K,5,0)</f>
        <v>OPERADOR INDUSTRIAL I</v>
      </c>
      <c r="G94" s="8">
        <v>45278</v>
      </c>
      <c r="H94" s="38">
        <v>365</v>
      </c>
      <c r="I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IF(G505="01/01/1900", "SEM REGISTRO",
                        IF((G94+H94)&gt;TODAY(), "NO PRAZO", "VENCIDO"
                        )
                    )
                )
            )
        )
    ),"N.A.")</f>
        <v>N.A.</v>
      </c>
      <c r="J94" s="14">
        <f>+WLMRA[[#This Row],[TREINADO EM]]+WLMRA[[#This Row],[VALIDADE]]</f>
        <v>45643</v>
      </c>
      <c r="K94">
        <v>1</v>
      </c>
      <c r="L94" t="s">
        <v>5</v>
      </c>
      <c r="M94" t="str">
        <f>VLOOKUP(WLMRA[[#This Row],[NOME]],'CADASTRO'!A:K,6,0)</f>
        <v>S-AFASTADO</v>
      </c>
    </row>
    <row r="95" spans="1:14">
      <c r="A95" t="s">
        <v>516</v>
      </c>
      <c r="B95" t="s">
        <v>517</v>
      </c>
      <c r="C95" t="s">
        <v>76</v>
      </c>
      <c r="D95" t="s">
        <v>609</v>
      </c>
      <c r="E95" t="s">
        <v>475</v>
      </c>
      <c r="F95" t="str">
        <f>VLOOKUP(WLMRA[[#This Row],[NOME]],'CADASTRO'!A:K,5,0)</f>
        <v>OPERADOR INDUSTRIAL I</v>
      </c>
      <c r="G95" s="8">
        <v>45645</v>
      </c>
      <c r="H95" s="38">
        <v>365</v>
      </c>
      <c r="I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IF(G506="01/01/1900", "SEM REGISTRO",
                        IF((G95+H95)&gt;TODAY(), "NO PRAZO", "VENCIDO"
                        )
                    )
                )
            )
        )
    ),"N.A.")</f>
        <v>N.A.</v>
      </c>
      <c r="J95" s="14">
        <f>+WLMRA[[#This Row],[TREINADO EM]]+WLMRA[[#This Row],[VALIDADE]]</f>
        <v>46010</v>
      </c>
      <c r="K95">
        <v>1</v>
      </c>
      <c r="L95" t="s">
        <v>5</v>
      </c>
      <c r="M95" t="str">
        <f>VLOOKUP(WLMRA[[#This Row],[NOME]],'CADASTRO'!A:K,6,0)</f>
        <v>S-AFASTADO</v>
      </c>
    </row>
    <row r="96" spans="1:14">
      <c r="A96" t="s">
        <v>516</v>
      </c>
      <c r="B96" t="s">
        <v>517</v>
      </c>
      <c r="C96" t="s">
        <v>76</v>
      </c>
      <c r="D96" t="s">
        <v>609</v>
      </c>
      <c r="E96" t="s">
        <v>475</v>
      </c>
      <c r="F96" t="str">
        <f>VLOOKUP(WLMRA[[#This Row],[NOME]],'CADASTRO'!A:K,5,0)</f>
        <v>OPERADOR INDUSTRIAL I</v>
      </c>
      <c r="G96" s="8">
        <v>46010</v>
      </c>
      <c r="H96" s="38">
        <v>365</v>
      </c>
      <c r="I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IF(G507="01/01/1900", "SEM REGISTRO",
                        IF((G96+H96)&gt;TODAY(), "NO PRAZO", "VENCIDO"
                        )
                    )
                )
            )
        )
    ),"N.A.")</f>
        <v>N.A.</v>
      </c>
      <c r="J96" s="14">
        <f>+WLMRA[[#This Row],[TREINADO EM]]+WLMRA[[#This Row],[VALIDADE]]</f>
        <v>46375</v>
      </c>
      <c r="K96">
        <v>1</v>
      </c>
      <c r="L96" t="s">
        <v>3</v>
      </c>
      <c r="M96" t="str">
        <f>VLOOKUP(WLMRA[[#This Row],[NOME]],'CADASTRO'!A:K,6,0)</f>
        <v>S-AFASTADO</v>
      </c>
      <c r="N96" s="63" t="s">
        <v>612</v>
      </c>
    </row>
    <row r="97" spans="1:14">
      <c r="A97" t="s">
        <v>516</v>
      </c>
      <c r="B97" t="s">
        <v>517</v>
      </c>
      <c r="C97" t="s">
        <v>381</v>
      </c>
      <c r="D97" t="s">
        <v>609</v>
      </c>
      <c r="E97" t="s">
        <v>353</v>
      </c>
      <c r="F97" t="str">
        <f>VLOOKUP(WLMRA[[#This Row],[NOME]],'CADASTRO'!A:K,5,0)</f>
        <v>Almoxarife</v>
      </c>
      <c r="G97" s="8">
        <v>45908</v>
      </c>
      <c r="H97" s="38">
        <v>365</v>
      </c>
      <c r="I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IF(G508="01/01/1900",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+WLMRA[[#This Row],[TREINADO EM]]+WLMRA[[#This Row],[VALIDADE]]</f>
        <v>46273</v>
      </c>
      <c r="K97">
        <v>1</v>
      </c>
      <c r="L97" t="s">
        <v>5</v>
      </c>
      <c r="M97" t="str">
        <f>VLOOKUP(WLMRA[[#This Row],[NOME]],'CADASTRO'!A:K,6,0)</f>
        <v>ATIVO</v>
      </c>
    </row>
    <row r="98" spans="1:14">
      <c r="A98" t="s">
        <v>516</v>
      </c>
      <c r="B98" t="s">
        <v>517</v>
      </c>
      <c r="C98" t="s">
        <v>381</v>
      </c>
      <c r="D98" t="s">
        <v>609</v>
      </c>
      <c r="E98" t="s">
        <v>353</v>
      </c>
      <c r="F98" t="str">
        <f>VLOOKUP(WLMRA[[#This Row],[NOME]],'CADASTRO'!A:K,5,0)</f>
        <v>Almoxarife</v>
      </c>
      <c r="G98" s="8">
        <v>46293.120393518519</v>
      </c>
      <c r="H98" s="38">
        <v>365</v>
      </c>
      <c r="I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IF(G509="01/01/1900", "SEM REGISTRO",
                        IF((G98+H98)&gt;TODAY(), "NO PRAZO", "VENCIDO"
                        )
                    )
                )
            )
        )
    ),"N.A.")</f>
        <v>NO PRAZO</v>
      </c>
      <c r="J98" s="14">
        <f>+WLMRA[[#This Row],[TREINADO EM]]+WLMRA[[#This Row],[VALIDADE]]</f>
        <v>46658.120393518519</v>
      </c>
      <c r="K98">
        <v>1</v>
      </c>
      <c r="L98" t="s">
        <v>3</v>
      </c>
      <c r="M98" t="str">
        <f>VLOOKUP(WLMRA[[#This Row],[NOME]],'CADASTRO'!A:K,6,0)</f>
        <v>ATIVO</v>
      </c>
    </row>
    <row r="99" spans="1:14">
      <c r="A99" t="s">
        <v>516</v>
      </c>
      <c r="B99" t="s">
        <v>517</v>
      </c>
      <c r="C99" t="s">
        <v>381</v>
      </c>
      <c r="D99" t="s">
        <v>609</v>
      </c>
      <c r="E99" t="s">
        <v>205</v>
      </c>
      <c r="F99" t="str">
        <f>VLOOKUP(WLMRA[[#This Row],[NOME]],'CADASTRO'!A:K,5,0)</f>
        <v>AUXILIAR INDUSTRIAL</v>
      </c>
      <c r="G99" s="8">
        <v>45028</v>
      </c>
      <c r="H99" s="38">
        <v>365</v>
      </c>
      <c r="I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IF(G510="01/01/1900", "SEM REGISTRO",
                        IF((G99+H99)&gt;TODAY(), "NO PRAZO", "VENCIDO"
                        )
                    )
                )
            )
        )
    ),"N.A.")</f>
        <v>N.A.</v>
      </c>
      <c r="J99" s="14">
        <f>+WLMRA[[#This Row],[TREINADO EM]]+WLMRA[[#This Row],[VALIDADE]]</f>
        <v>45393</v>
      </c>
      <c r="K99">
        <v>1</v>
      </c>
      <c r="L99" t="s">
        <v>5</v>
      </c>
      <c r="M99" t="str">
        <f>VLOOKUP(WLMRA[[#This Row],[NOME]],'CADASTRO'!A:K,6,0)</f>
        <v>DESLIGADO</v>
      </c>
    </row>
    <row r="100" spans="1:14">
      <c r="A100" t="s">
        <v>516</v>
      </c>
      <c r="B100" t="s">
        <v>517</v>
      </c>
      <c r="C100" t="s">
        <v>381</v>
      </c>
      <c r="D100" t="s">
        <v>609</v>
      </c>
      <c r="E100" t="s">
        <v>205</v>
      </c>
      <c r="F100" t="str">
        <f>VLOOKUP(WLMRA[[#This Row],[NOME]],'CADASTRO'!A:K,5,0)</f>
        <v>AUXILIAR INDUSTRIAL</v>
      </c>
      <c r="G100" s="8">
        <v>45278</v>
      </c>
      <c r="H100" s="38">
        <v>365</v>
      </c>
      <c r="I1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IF(G511="01/01/1900",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+WLMRA[[#This Row],[TREINADO EM]]+WLMRA[[#This Row],[VALIDADE]]</f>
        <v>45643</v>
      </c>
      <c r="K100">
        <v>1</v>
      </c>
      <c r="L100" t="s">
        <v>5</v>
      </c>
      <c r="M100" t="str">
        <f>VLOOKUP(WLMRA[[#This Row],[NOME]],'CADASTRO'!A:K,6,0)</f>
        <v>DESLIGADO</v>
      </c>
    </row>
    <row r="101" spans="1:14">
      <c r="A101" t="s">
        <v>516</v>
      </c>
      <c r="B101" t="s">
        <v>517</v>
      </c>
      <c r="C101" t="s">
        <v>76</v>
      </c>
      <c r="D101" t="s">
        <v>609</v>
      </c>
      <c r="E101" t="s">
        <v>205</v>
      </c>
      <c r="F101" t="str">
        <f>VLOOKUP(WLMRA[[#This Row],[NOME]],'CADASTRO'!A:K,5,0)</f>
        <v>AUXILIAR INDUSTRIAL</v>
      </c>
      <c r="G101" s="8">
        <v>45645</v>
      </c>
      <c r="H101" s="38">
        <v>365</v>
      </c>
      <c r="I1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IF(G512="01/01/1900",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+WLMRA[[#This Row],[TREINADO EM]]+WLMRA[[#This Row],[VALIDADE]]</f>
        <v>46010</v>
      </c>
      <c r="K101">
        <v>1</v>
      </c>
      <c r="L101" t="s">
        <v>3</v>
      </c>
      <c r="M101" t="str">
        <f>VLOOKUP(WLMRA[[#This Row],[NOME]],'CADASTRO'!A:K,6,0)</f>
        <v>DESLIGADO</v>
      </c>
    </row>
    <row r="102" spans="1:14">
      <c r="A102" t="s">
        <v>516</v>
      </c>
      <c r="B102" t="s">
        <v>517</v>
      </c>
      <c r="C102" t="s">
        <v>74</v>
      </c>
      <c r="D102" t="s">
        <v>609</v>
      </c>
      <c r="E102" t="s">
        <v>206</v>
      </c>
      <c r="F102" t="str">
        <f>VLOOKUP(WLMRA[[#This Row],[NOME]],'CADASTRO'!A:K,5,0)</f>
        <v>OPERADOR INDUSTRIAL II</v>
      </c>
      <c r="G102" s="8">
        <v>44250</v>
      </c>
      <c r="H102" s="38">
        <v>365</v>
      </c>
      <c r="I1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IF(G513="01/01/1900",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+WLMRA[[#This Row],[TREINADO EM]]+WLMRA[[#This Row],[VALIDADE]]</f>
        <v>44615</v>
      </c>
      <c r="K102">
        <v>1</v>
      </c>
      <c r="L102" t="s">
        <v>3</v>
      </c>
      <c r="M102" t="str">
        <f>VLOOKUP(WLMRA[[#This Row],[NOME]],'CADASTRO'!A:K,6,0)</f>
        <v>DESLIGADO</v>
      </c>
    </row>
    <row r="103" spans="1:14">
      <c r="A103" t="s">
        <v>516</v>
      </c>
      <c r="B103" t="s">
        <v>517</v>
      </c>
      <c r="C103" t="s">
        <v>381</v>
      </c>
      <c r="D103" t="s">
        <v>609</v>
      </c>
      <c r="E103" t="s">
        <v>68</v>
      </c>
      <c r="F103" t="str">
        <f>VLOOKUP(WLMRA[[#This Row],[NOME]],'CADASTRO'!A:K,5,0)</f>
        <v>COORDENADOR CONTROLE DE QUALIDADE</v>
      </c>
      <c r="G103" s="8">
        <v>45091</v>
      </c>
      <c r="H103" s="38">
        <v>365</v>
      </c>
      <c r="I1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IF(G514="01/01/1900",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+WLMRA[[#This Row],[TREINADO EM]]+WLMRA[[#This Row],[VALIDADE]]</f>
        <v>45456</v>
      </c>
      <c r="K103">
        <v>1</v>
      </c>
      <c r="L103" t="s">
        <v>5</v>
      </c>
      <c r="M103" t="str">
        <f>VLOOKUP(WLMRA[[#This Row],[NOME]],'CADASTRO'!A:K,6,0)</f>
        <v>ATIVO</v>
      </c>
    </row>
    <row r="104" spans="1:14">
      <c r="A104" t="s">
        <v>516</v>
      </c>
      <c r="B104" t="s">
        <v>517</v>
      </c>
      <c r="C104" t="s">
        <v>381</v>
      </c>
      <c r="D104" t="s">
        <v>609</v>
      </c>
      <c r="E104" t="s">
        <v>68</v>
      </c>
      <c r="F104" t="str">
        <f>VLOOKUP(WLMRA[[#This Row],[NOME]],'CADASTRO'!A:K,5,0)</f>
        <v>COORDENADOR CONTROLE DE QUALIDADE</v>
      </c>
      <c r="G104" s="8">
        <v>45278</v>
      </c>
      <c r="H104" s="38">
        <v>365</v>
      </c>
      <c r="I1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IF(G515="01/01/1900",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+WLMRA[[#This Row],[TREINADO EM]]+WLMRA[[#This Row],[VALIDADE]]</f>
        <v>45643</v>
      </c>
      <c r="K104">
        <v>1</v>
      </c>
      <c r="L104" t="s">
        <v>5</v>
      </c>
      <c r="M104" t="str">
        <f>VLOOKUP(WLMRA[[#This Row],[NOME]],'CADASTRO'!A:K,6,0)</f>
        <v>ATIVO</v>
      </c>
    </row>
    <row r="105" spans="1:14">
      <c r="A105" t="s">
        <v>516</v>
      </c>
      <c r="B105" t="s">
        <v>517</v>
      </c>
      <c r="C105" t="s">
        <v>381</v>
      </c>
      <c r="D105" t="s">
        <v>609</v>
      </c>
      <c r="E105" t="s">
        <v>68</v>
      </c>
      <c r="F105" t="str">
        <f>VLOOKUP(WLMRA[[#This Row],[NOME]],'CADASTRO'!A:K,5,0)</f>
        <v>COORDENADOR CONTROLE DE QUALIDADE</v>
      </c>
      <c r="G105" s="8">
        <v>45645</v>
      </c>
      <c r="H105" s="38">
        <v>365</v>
      </c>
      <c r="I1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IF(G516="01/01/1900",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+WLMRA[[#This Row],[TREINADO EM]]+WLMRA[[#This Row],[VALIDADE]]</f>
        <v>46010</v>
      </c>
      <c r="K105">
        <v>1</v>
      </c>
      <c r="L105" t="s">
        <v>5</v>
      </c>
      <c r="M105" t="str">
        <f>VLOOKUP(WLMRA[[#This Row],[NOME]],'CADASTRO'!A:K,6,0)</f>
        <v>ATIVO</v>
      </c>
    </row>
    <row r="106" spans="1:14">
      <c r="A106" t="s">
        <v>516</v>
      </c>
      <c r="B106" t="s">
        <v>517</v>
      </c>
      <c r="C106" t="s">
        <v>381</v>
      </c>
      <c r="D106" t="s">
        <v>609</v>
      </c>
      <c r="E106" t="s">
        <v>68</v>
      </c>
      <c r="F106" t="str">
        <f>VLOOKUP(WLMRA[[#This Row],[NOME]],'CADASTRO'!A:K,5,0)</f>
        <v>COORDENADOR CONTROLE DE QUALIDADE</v>
      </c>
      <c r="G106" s="8">
        <v>46010</v>
      </c>
      <c r="H106" s="38">
        <v>365</v>
      </c>
      <c r="I1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IF(G517="01/01/1900", "SEM REGISTRO",
                        IF((G106+H106)&gt;TODAY(), "NO PRAZO", "VENCIDO"
                        )
                    )
                )
            )
        )
    ),"N.A.")</f>
        <v>NO PRAZO</v>
      </c>
      <c r="J106" s="14">
        <f>+WLMRA[[#This Row],[TREINADO EM]]+WLMRA[[#This Row],[VALIDADE]]</f>
        <v>46375</v>
      </c>
      <c r="K106">
        <v>1</v>
      </c>
      <c r="L106" t="s">
        <v>3</v>
      </c>
      <c r="M106" t="str">
        <f>VLOOKUP(WLMRA[[#This Row],[NOME]],'CADASTRO'!A:K,6,0)</f>
        <v>ATIVO</v>
      </c>
      <c r="N106" s="69"/>
    </row>
    <row r="107" spans="1:14">
      <c r="A107" t="s">
        <v>516</v>
      </c>
      <c r="B107" t="s">
        <v>517</v>
      </c>
      <c r="C107" t="s">
        <v>381</v>
      </c>
      <c r="D107" t="s">
        <v>609</v>
      </c>
      <c r="E107" t="s">
        <v>209</v>
      </c>
      <c r="F107" t="str">
        <f>VLOOKUP(WLMRA[[#This Row],[NOME]],'CADASTRO'!A:K,5,0)</f>
        <v>ASSISTENTE ADMINISTRATIVO</v>
      </c>
      <c r="G107" s="8">
        <v>44928</v>
      </c>
      <c r="H107" s="38">
        <v>365</v>
      </c>
      <c r="I1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IF(G518="01/01/1900",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+WLMRA[[#This Row],[TREINADO EM]]+WLMRA[[#This Row],[VALIDADE]]</f>
        <v>45293</v>
      </c>
      <c r="K107">
        <v>1</v>
      </c>
      <c r="L107" t="s">
        <v>5</v>
      </c>
      <c r="M107" t="str">
        <f>VLOOKUP(WLMRA[[#This Row],[NOME]],'CADASTRO'!A:K,6,0)</f>
        <v>DESLIGADO</v>
      </c>
    </row>
    <row r="108" spans="1:14">
      <c r="A108" t="s">
        <v>516</v>
      </c>
      <c r="B108" t="s">
        <v>517</v>
      </c>
      <c r="C108" t="s">
        <v>266</v>
      </c>
      <c r="D108" t="s">
        <v>609</v>
      </c>
      <c r="E108" t="s">
        <v>209</v>
      </c>
      <c r="F108" t="str">
        <f>VLOOKUP(WLMRA[[#This Row],[NOME]],'CADASTRO'!A:K,5,0)</f>
        <v>ASSISTENTE ADMINISTRATIVO</v>
      </c>
      <c r="G108" s="8">
        <v>45273</v>
      </c>
      <c r="H108" s="38">
        <v>365</v>
      </c>
      <c r="I1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IF(G519="01/01/1900",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+WLMRA[[#This Row],[TREINADO EM]]+WLMRA[[#This Row],[VALIDADE]]</f>
        <v>45638</v>
      </c>
      <c r="K108">
        <v>1</v>
      </c>
      <c r="L108" t="s">
        <v>5</v>
      </c>
      <c r="M108" t="str">
        <f>VLOOKUP(WLMRA[[#This Row],[NOME]],'CADASTRO'!A:K,6,0)</f>
        <v>DESLIGADO</v>
      </c>
    </row>
    <row r="109" spans="1:14">
      <c r="A109" t="s">
        <v>516</v>
      </c>
      <c r="B109" t="s">
        <v>517</v>
      </c>
      <c r="C109" t="s">
        <v>381</v>
      </c>
      <c r="D109" t="s">
        <v>609</v>
      </c>
      <c r="E109" t="s">
        <v>209</v>
      </c>
      <c r="F109" t="str">
        <f>VLOOKUP(WLMRA[[#This Row],[NOME]],'CADASTRO'!A:K,5,0)</f>
        <v>ASSISTENTE ADMINISTRATIVO</v>
      </c>
      <c r="G109" s="8">
        <v>45588</v>
      </c>
      <c r="H109" s="38">
        <v>365</v>
      </c>
      <c r="I1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IF(G520="01/01/1900",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+WLMRA[[#This Row],[TREINADO EM]]+WLMRA[[#This Row],[VALIDADE]]</f>
        <v>45953</v>
      </c>
      <c r="K109">
        <v>1</v>
      </c>
      <c r="L109" t="s">
        <v>5</v>
      </c>
      <c r="M109" t="str">
        <f>VLOOKUP(WLMRA[[#This Row],[NOME]],'CADASTRO'!A:K,6,0)</f>
        <v>DESLIGADO</v>
      </c>
    </row>
    <row r="110" spans="1:14">
      <c r="A110" t="s">
        <v>516</v>
      </c>
      <c r="B110" t="s">
        <v>517</v>
      </c>
      <c r="C110" t="s">
        <v>381</v>
      </c>
      <c r="D110" t="s">
        <v>609</v>
      </c>
      <c r="E110" t="s">
        <v>209</v>
      </c>
      <c r="F110" t="str">
        <f>VLOOKUP(WLMRA[[#This Row],[NOME]],'CADASTRO'!A:K,5,0)</f>
        <v>ASSISTENTE ADMINISTRATIVO</v>
      </c>
      <c r="G110" s="8">
        <v>45880</v>
      </c>
      <c r="H110" s="38">
        <v>365</v>
      </c>
      <c r="I1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IF(G521="01/01/1900",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+WLMRA[[#This Row],[TREINADO EM]]+WLMRA[[#This Row],[VALIDADE]]</f>
        <v>46245</v>
      </c>
      <c r="K110">
        <v>1</v>
      </c>
      <c r="L110" t="s">
        <v>3</v>
      </c>
      <c r="M110" t="str">
        <f>VLOOKUP(WLMRA[[#This Row],[NOME]],'CADASTRO'!A:K,6,0)</f>
        <v>DESLIGADO</v>
      </c>
    </row>
    <row r="111" spans="1:14">
      <c r="A111" t="s">
        <v>516</v>
      </c>
      <c r="B111" t="s">
        <v>517</v>
      </c>
      <c r="C111" t="s">
        <v>74</v>
      </c>
      <c r="D111" t="s">
        <v>609</v>
      </c>
      <c r="E111" t="s">
        <v>212</v>
      </c>
      <c r="F111" t="str">
        <f>VLOOKUP(WLMRA[[#This Row],[NOME]],'CADASTRO'!A:K,5,0)</f>
        <v>ANALISTA LOGISTICA PL</v>
      </c>
      <c r="G111" s="8">
        <v>43420</v>
      </c>
      <c r="H111" s="38">
        <v>365</v>
      </c>
      <c r="I1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IF(G522="01/01/1900",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+WLMRA[[#This Row],[TREINADO EM]]+WLMRA[[#This Row],[VALIDADE]]</f>
        <v>43785</v>
      </c>
      <c r="K111">
        <v>1</v>
      </c>
      <c r="L111" t="s">
        <v>5</v>
      </c>
      <c r="M111" t="str">
        <f>VLOOKUP(WLMRA[[#This Row],[NOME]],'CADASTRO'!A:K,6,0)</f>
        <v>DESLIGADO</v>
      </c>
    </row>
    <row r="112" spans="1:14">
      <c r="A112" t="s">
        <v>516</v>
      </c>
      <c r="B112" t="s">
        <v>517</v>
      </c>
      <c r="C112" t="s">
        <v>381</v>
      </c>
      <c r="D112" t="s">
        <v>609</v>
      </c>
      <c r="E112" t="s">
        <v>212</v>
      </c>
      <c r="F112" t="str">
        <f>VLOOKUP(WLMRA[[#This Row],[NOME]],'CADASTRO'!A:K,5,0)</f>
        <v>ANALISTA LOGISTICA PL</v>
      </c>
      <c r="G112" s="8">
        <v>44863</v>
      </c>
      <c r="H112" s="38">
        <v>365</v>
      </c>
      <c r="I1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IF(G523="01/01/1900",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+WLMRA[[#This Row],[TREINADO EM]]+WLMRA[[#This Row],[VALIDADE]]</f>
        <v>45228</v>
      </c>
      <c r="K112">
        <v>1</v>
      </c>
      <c r="L112" t="s">
        <v>5</v>
      </c>
      <c r="M112" t="str">
        <f>VLOOKUP(WLMRA[[#This Row],[NOME]],'CADASTRO'!A:K,6,0)</f>
        <v>DESLIGADO</v>
      </c>
    </row>
    <row r="113" spans="1:14">
      <c r="A113" t="s">
        <v>516</v>
      </c>
      <c r="B113" t="s">
        <v>517</v>
      </c>
      <c r="C113" t="s">
        <v>381</v>
      </c>
      <c r="D113" t="s">
        <v>609</v>
      </c>
      <c r="E113" t="s">
        <v>212</v>
      </c>
      <c r="F113" t="str">
        <f>VLOOKUP(WLMRA[[#This Row],[NOME]],'CADASTRO'!A:K,5,0)</f>
        <v>ANALISTA LOGISTICA PL</v>
      </c>
      <c r="G113" s="8">
        <v>45278</v>
      </c>
      <c r="H113" s="38">
        <v>365</v>
      </c>
      <c r="I1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IF(G524="01/01/1900",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+WLMRA[[#This Row],[TREINADO EM]]+WLMRA[[#This Row],[VALIDADE]]</f>
        <v>45643</v>
      </c>
      <c r="K113">
        <v>1</v>
      </c>
      <c r="L113" t="s">
        <v>5</v>
      </c>
      <c r="M113" t="str">
        <f>VLOOKUP(WLMRA[[#This Row],[NOME]],'CADASTRO'!A:K,6,0)</f>
        <v>DESLIGADO</v>
      </c>
    </row>
    <row r="114" spans="1:14">
      <c r="A114" t="s">
        <v>516</v>
      </c>
      <c r="B114" t="s">
        <v>517</v>
      </c>
      <c r="C114" t="s">
        <v>76</v>
      </c>
      <c r="D114" t="s">
        <v>609</v>
      </c>
      <c r="E114" t="s">
        <v>212</v>
      </c>
      <c r="F114" t="str">
        <f>VLOOKUP(WLMRA[[#This Row],[NOME]],'CADASTRO'!A:K,5,0)</f>
        <v>ANALISTA LOGISTICA PL</v>
      </c>
      <c r="G114" s="8">
        <v>45645</v>
      </c>
      <c r="H114" s="38">
        <v>365</v>
      </c>
      <c r="I1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IF(G525="01/01/1900",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+WLMRA[[#This Row],[TREINADO EM]]+WLMRA[[#This Row],[VALIDADE]]</f>
        <v>46010</v>
      </c>
      <c r="K114">
        <v>1</v>
      </c>
      <c r="L114" t="s">
        <v>3</v>
      </c>
      <c r="M114" t="str">
        <f>VLOOKUP(WLMRA[[#This Row],[NOME]],'CADASTRO'!A:K,6,0)</f>
        <v>DESLIGADO</v>
      </c>
    </row>
    <row r="115" spans="1:14">
      <c r="A115" t="s">
        <v>516</v>
      </c>
      <c r="B115" t="s">
        <v>517</v>
      </c>
      <c r="C115" t="s">
        <v>74</v>
      </c>
      <c r="D115" t="s">
        <v>609</v>
      </c>
      <c r="E115" t="s">
        <v>482</v>
      </c>
      <c r="F115" t="str">
        <f>VLOOKUP(WLMRA[[#This Row],[NOME]],'CADASTRO'!A:K,5,0)</f>
        <v>TECNICO MECANICO II</v>
      </c>
      <c r="G115" s="8">
        <v>44020</v>
      </c>
      <c r="H115" s="38">
        <v>365</v>
      </c>
      <c r="I1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IF(G526="01/01/1900",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+WLMRA[[#This Row],[TREINADO EM]]+WLMRA[[#This Row],[VALIDADE]]</f>
        <v>44385</v>
      </c>
      <c r="K115">
        <v>1</v>
      </c>
      <c r="L115" t="s">
        <v>5</v>
      </c>
      <c r="M115" t="str">
        <f>VLOOKUP(WLMRA[[#This Row],[NOME]],'CADASTRO'!A:K,6,0)</f>
        <v>TRANSFERIDO</v>
      </c>
    </row>
    <row r="116" spans="1:14">
      <c r="A116" t="s">
        <v>516</v>
      </c>
      <c r="B116" t="s">
        <v>517</v>
      </c>
      <c r="C116" t="s">
        <v>381</v>
      </c>
      <c r="D116" t="s">
        <v>609</v>
      </c>
      <c r="E116" t="s">
        <v>482</v>
      </c>
      <c r="F116" t="str">
        <f>VLOOKUP(WLMRA[[#This Row],[NOME]],'CADASTRO'!A:K,5,0)</f>
        <v>TECNICO MECANICO II</v>
      </c>
      <c r="G116" s="8">
        <v>44928</v>
      </c>
      <c r="H116" s="38">
        <v>365</v>
      </c>
      <c r="I1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IF(G527="01/01/1900",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+WLMRA[[#This Row],[TREINADO EM]]+WLMRA[[#This Row],[VALIDADE]]</f>
        <v>45293</v>
      </c>
      <c r="K116">
        <v>1</v>
      </c>
      <c r="L116" t="s">
        <v>5</v>
      </c>
      <c r="M116" t="str">
        <f>VLOOKUP(WLMRA[[#This Row],[NOME]],'CADASTRO'!A:K,6,0)</f>
        <v>TRANSFERIDO</v>
      </c>
    </row>
    <row r="117" spans="1:14">
      <c r="A117" t="s">
        <v>516</v>
      </c>
      <c r="B117" t="s">
        <v>517</v>
      </c>
      <c r="C117" t="s">
        <v>381</v>
      </c>
      <c r="D117" t="s">
        <v>609</v>
      </c>
      <c r="E117" t="s">
        <v>482</v>
      </c>
      <c r="F117" t="str">
        <f>VLOOKUP(WLMRA[[#This Row],[NOME]],'CADASTRO'!A:K,5,0)</f>
        <v>TECNICO MECANICO II</v>
      </c>
      <c r="G117" s="8">
        <v>45278</v>
      </c>
      <c r="H117" s="38">
        <v>365</v>
      </c>
      <c r="I1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IF(G528="01/01/1900",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+WLMRA[[#This Row],[TREINADO EM]]+WLMRA[[#This Row],[VALIDADE]]</f>
        <v>45643</v>
      </c>
      <c r="K117">
        <v>1</v>
      </c>
      <c r="L117" t="s">
        <v>5</v>
      </c>
      <c r="M117" t="str">
        <f>VLOOKUP(WLMRA[[#This Row],[NOME]],'CADASTRO'!A:K,6,0)</f>
        <v>TRANSFERIDO</v>
      </c>
    </row>
    <row r="118" spans="1:14">
      <c r="A118" t="s">
        <v>516</v>
      </c>
      <c r="B118" t="s">
        <v>517</v>
      </c>
      <c r="C118" t="s">
        <v>76</v>
      </c>
      <c r="D118" t="s">
        <v>609</v>
      </c>
      <c r="E118" t="s">
        <v>482</v>
      </c>
      <c r="F118" t="str">
        <f>VLOOKUP(WLMRA[[#This Row],[NOME]],'CADASTRO'!A:K,5,0)</f>
        <v>TECNICO MECANICO II</v>
      </c>
      <c r="G118" s="8">
        <v>46010</v>
      </c>
      <c r="H118" s="38">
        <v>365</v>
      </c>
      <c r="I1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IF(G529="01/01/1900",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+WLMRA[[#This Row],[TREINADO EM]]+WLMRA[[#This Row],[VALIDADE]]</f>
        <v>46375</v>
      </c>
      <c r="K118">
        <v>1</v>
      </c>
      <c r="L118" t="s">
        <v>3</v>
      </c>
      <c r="M118" t="str">
        <f>VLOOKUP(WLMRA[[#This Row],[NOME]],'CADASTRO'!A:K,6,0)</f>
        <v>TRANSFERIDO</v>
      </c>
      <c r="N118" s="63" t="s">
        <v>612</v>
      </c>
    </row>
    <row r="119" spans="1:14">
      <c r="A119" t="s">
        <v>516</v>
      </c>
      <c r="B119" t="s">
        <v>517</v>
      </c>
      <c r="C119" t="s">
        <v>74</v>
      </c>
      <c r="D119" t="s">
        <v>609</v>
      </c>
      <c r="E119" t="s">
        <v>346</v>
      </c>
      <c r="F119" t="str">
        <f>VLOOKUP(WLMRA[[#This Row],[NOME]],'CADASTRO'!A:K,5,0)</f>
        <v>Almoxarife</v>
      </c>
      <c r="G119" s="8">
        <v>44250</v>
      </c>
      <c r="H119" s="38">
        <v>365</v>
      </c>
      <c r="I1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IF(G530="01/01/1900",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+WLMRA[[#This Row],[TREINADO EM]]+WLMRA[[#This Row],[VALIDADE]]</f>
        <v>44615</v>
      </c>
      <c r="K119">
        <v>1</v>
      </c>
      <c r="L119" t="s">
        <v>5</v>
      </c>
      <c r="M119" t="str">
        <f>VLOOKUP(WLMRA[[#This Row],[NOME]],'CADASTRO'!A:K,6,0)</f>
        <v>ATIVO</v>
      </c>
    </row>
    <row r="120" spans="1:14">
      <c r="A120" t="s">
        <v>516</v>
      </c>
      <c r="B120" t="s">
        <v>517</v>
      </c>
      <c r="C120" t="s">
        <v>381</v>
      </c>
      <c r="D120" t="s">
        <v>609</v>
      </c>
      <c r="E120" t="s">
        <v>346</v>
      </c>
      <c r="F120" t="str">
        <f>VLOOKUP(WLMRA[[#This Row],[NOME]],'CADASTRO'!A:K,5,0)</f>
        <v>Almoxarife</v>
      </c>
      <c r="G120" s="8">
        <v>45028</v>
      </c>
      <c r="H120" s="38">
        <v>365</v>
      </c>
      <c r="I1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IF(G531="01/01/1900",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+WLMRA[[#This Row],[TREINADO EM]]+WLMRA[[#This Row],[VALIDADE]]</f>
        <v>45393</v>
      </c>
      <c r="K120">
        <v>1</v>
      </c>
      <c r="L120" t="s">
        <v>5</v>
      </c>
      <c r="M120" t="str">
        <f>VLOOKUP(WLMRA[[#This Row],[NOME]],'CADASTRO'!A:K,6,0)</f>
        <v>ATIVO</v>
      </c>
    </row>
    <row r="121" spans="1:14">
      <c r="A121" t="s">
        <v>516</v>
      </c>
      <c r="B121" t="s">
        <v>517</v>
      </c>
      <c r="C121" t="s">
        <v>381</v>
      </c>
      <c r="D121" t="s">
        <v>609</v>
      </c>
      <c r="E121" t="s">
        <v>346</v>
      </c>
      <c r="F121" t="str">
        <f>VLOOKUP(WLMRA[[#This Row],[NOME]],'CADASTRO'!A:K,5,0)</f>
        <v>Almoxarife</v>
      </c>
      <c r="G121" s="8">
        <v>45532</v>
      </c>
      <c r="H121" s="38">
        <v>365</v>
      </c>
      <c r="I1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IF(G532="01/01/1900",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+WLMRA[[#This Row],[TREINADO EM]]+WLMRA[[#This Row],[VALIDADE]]</f>
        <v>45897</v>
      </c>
      <c r="K121">
        <v>1</v>
      </c>
      <c r="L121" t="s">
        <v>5</v>
      </c>
      <c r="M121" t="str">
        <f>VLOOKUP(WLMRA[[#This Row],[NOME]],'CADASTRO'!A:K,6,0)</f>
        <v>ATIVO</v>
      </c>
    </row>
    <row r="122" spans="1:14">
      <c r="A122" t="s">
        <v>516</v>
      </c>
      <c r="B122" t="s">
        <v>517</v>
      </c>
      <c r="C122" t="s">
        <v>381</v>
      </c>
      <c r="D122" t="s">
        <v>609</v>
      </c>
      <c r="E122" t="s">
        <v>346</v>
      </c>
      <c r="F122" t="str">
        <f>VLOOKUP(WLMRA[[#This Row],[NOME]],'CADASTRO'!A:K,5,0)</f>
        <v>Almoxarife</v>
      </c>
      <c r="G122" s="8">
        <v>45645</v>
      </c>
      <c r="H122" s="38">
        <v>365</v>
      </c>
      <c r="I1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IF(G533="01/01/1900",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+WLMRA[[#This Row],[TREINADO EM]]+WLMRA[[#This Row],[VALIDADE]]</f>
        <v>46010</v>
      </c>
      <c r="K122">
        <v>1</v>
      </c>
      <c r="L122" t="s">
        <v>5</v>
      </c>
      <c r="M122" t="str">
        <f>VLOOKUP(WLMRA[[#This Row],[NOME]],'CADASTRO'!A:K,6,0)</f>
        <v>ATIVO</v>
      </c>
    </row>
    <row r="123" spans="1:14">
      <c r="A123" t="s">
        <v>516</v>
      </c>
      <c r="B123" t="s">
        <v>517</v>
      </c>
      <c r="C123" t="s">
        <v>381</v>
      </c>
      <c r="D123" t="s">
        <v>609</v>
      </c>
      <c r="E123" s="1" t="s">
        <v>346</v>
      </c>
      <c r="F123" t="str">
        <f>VLOOKUP(WLMRA[[#This Row],[NOME]],'CADASTRO'!A:K,5,0)</f>
        <v>Almoxarife</v>
      </c>
      <c r="G123" s="8">
        <v>45873</v>
      </c>
      <c r="H123" s="38">
        <v>365</v>
      </c>
      <c r="I1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IF(G534="01/01/1900",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+WLMRA[[#This Row],[TREINADO EM]]+WLMRA[[#This Row],[VALIDADE]]</f>
        <v>46238</v>
      </c>
      <c r="K123">
        <v>1</v>
      </c>
      <c r="L123" t="s">
        <v>5</v>
      </c>
      <c r="M123" t="str">
        <f>VLOOKUP(WLMRA[[#This Row],[NOME]],'CADASTRO'!A:K,6,0)</f>
        <v>ATIVO</v>
      </c>
    </row>
    <row r="124" spans="1:14">
      <c r="A124" t="s">
        <v>516</v>
      </c>
      <c r="B124" t="s">
        <v>517</v>
      </c>
      <c r="C124" t="s">
        <v>381</v>
      </c>
      <c r="D124" t="s">
        <v>609</v>
      </c>
      <c r="E124" t="s">
        <v>346</v>
      </c>
      <c r="F124" t="str">
        <f>VLOOKUP(WLMRA[[#This Row],[NOME]],'CADASTRO'!A:K,5,0)</f>
        <v>Almoxarife</v>
      </c>
      <c r="G124" s="8">
        <v>46298.305983796294</v>
      </c>
      <c r="H124" s="38">
        <v>365</v>
      </c>
      <c r="I1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IF(G535="01/01/1900", "SEM REGISTRO",
                        IF((G124+H124)&gt;TODAY(), "NO PRAZO", "VENCIDO"
                        )
                    )
                )
            )
        )
    ),"N.A.")</f>
        <v>NO PRAZO</v>
      </c>
      <c r="J124" s="14">
        <f>+WLMRA[[#This Row],[TREINADO EM]]+WLMRA[[#This Row],[VALIDADE]]</f>
        <v>46663.305983796294</v>
      </c>
      <c r="K124">
        <v>1</v>
      </c>
      <c r="L124" t="s">
        <v>3</v>
      </c>
      <c r="M124" t="str">
        <f>VLOOKUP(WLMRA[[#This Row],[NOME]],'CADASTRO'!A:K,6,0)</f>
        <v>ATIVO</v>
      </c>
    </row>
    <row r="125" spans="1:14">
      <c r="A125" t="s">
        <v>516</v>
      </c>
      <c r="B125" t="s">
        <v>517</v>
      </c>
      <c r="C125" t="s">
        <v>381</v>
      </c>
      <c r="D125" t="s">
        <v>609</v>
      </c>
      <c r="E125" t="s">
        <v>347</v>
      </c>
      <c r="F125" t="str">
        <f>VLOOKUP(WLMRA[[#This Row],[NOME]],'CADASTRO'!A:K,5,0)</f>
        <v>SUPERVISOR DE OPERAÇÕES</v>
      </c>
      <c r="G125" s="8">
        <v>46064</v>
      </c>
      <c r="H125" s="38">
        <v>365</v>
      </c>
      <c r="I1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IF(G536="01/01/1900",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+WLMRA[[#This Row],[TREINADO EM]]+WLMRA[[#This Row],[VALIDADE]]</f>
        <v>46429</v>
      </c>
      <c r="K125">
        <v>1</v>
      </c>
      <c r="L125" t="s">
        <v>3</v>
      </c>
      <c r="M125" t="str">
        <f>VLOOKUP(WLMRA[[#This Row],[NOME]],'CADASTRO'!A:K,6,0)</f>
        <v>ATIVO</v>
      </c>
    </row>
    <row r="126" spans="1:14">
      <c r="A126" t="s">
        <v>516</v>
      </c>
      <c r="B126" t="s">
        <v>517</v>
      </c>
      <c r="C126" t="s">
        <v>74</v>
      </c>
      <c r="D126" t="s">
        <v>609</v>
      </c>
      <c r="E126" t="s">
        <v>351</v>
      </c>
      <c r="F126" t="str">
        <f>VLOOKUP(WLMRA[[#This Row],[NOME]],'CADASTRO'!A:K,5,0)</f>
        <v>CONTROLADOR QUALIDADE</v>
      </c>
      <c r="G126" s="8">
        <v>44250</v>
      </c>
      <c r="H126" s="38">
        <v>365</v>
      </c>
      <c r="I1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IF(G537="01/01/1900",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+WLMRA[[#This Row],[TREINADO EM]]+WLMRA[[#This Row],[VALIDADE]]</f>
        <v>44615</v>
      </c>
      <c r="K126">
        <v>1</v>
      </c>
      <c r="L126" t="s">
        <v>5</v>
      </c>
      <c r="M126" t="str">
        <f>VLOOKUP(WLMRA[[#This Row],[NOME]],'CADASTRO'!A:K,6,0)</f>
        <v>ATIVO</v>
      </c>
    </row>
    <row r="127" spans="1:14">
      <c r="A127" t="s">
        <v>516</v>
      </c>
      <c r="B127" t="s">
        <v>517</v>
      </c>
      <c r="C127" t="s">
        <v>381</v>
      </c>
      <c r="D127" t="s">
        <v>609</v>
      </c>
      <c r="E127" t="s">
        <v>351</v>
      </c>
      <c r="F127" t="str">
        <f>VLOOKUP(WLMRA[[#This Row],[NOME]],'CADASTRO'!A:K,5,0)</f>
        <v>CONTROLADOR QUALIDADE</v>
      </c>
      <c r="G127" s="8">
        <v>44928</v>
      </c>
      <c r="H127" s="38">
        <v>365</v>
      </c>
      <c r="I1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IF(G538="01/01/1900",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+WLMRA[[#This Row],[TREINADO EM]]+WLMRA[[#This Row],[VALIDADE]]</f>
        <v>45293</v>
      </c>
      <c r="K127">
        <v>1</v>
      </c>
      <c r="L127" t="s">
        <v>5</v>
      </c>
      <c r="M127" t="str">
        <f>VLOOKUP(WLMRA[[#This Row],[NOME]],'CADASTRO'!A:K,6,0)</f>
        <v>ATIVO</v>
      </c>
    </row>
    <row r="128" spans="1:14">
      <c r="A128" t="s">
        <v>516</v>
      </c>
      <c r="B128" t="s">
        <v>517</v>
      </c>
      <c r="C128" t="s">
        <v>381</v>
      </c>
      <c r="D128" t="s">
        <v>609</v>
      </c>
      <c r="E128" t="s">
        <v>351</v>
      </c>
      <c r="F128" t="str">
        <f>VLOOKUP(WLMRA[[#This Row],[NOME]],'CADASTRO'!A:K,5,0)</f>
        <v>CONTROLADOR QUALIDADE</v>
      </c>
      <c r="G128" s="8">
        <v>45278</v>
      </c>
      <c r="H128" s="38">
        <v>365</v>
      </c>
      <c r="I1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IF(G539="01/01/1900",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+WLMRA[[#This Row],[TREINADO EM]]+WLMRA[[#This Row],[VALIDADE]]</f>
        <v>45643</v>
      </c>
      <c r="K128">
        <v>1</v>
      </c>
      <c r="L128" t="s">
        <v>5</v>
      </c>
      <c r="M128" t="str">
        <f>VLOOKUP(WLMRA[[#This Row],[NOME]],'CADASTRO'!A:K,6,0)</f>
        <v>ATIVO</v>
      </c>
    </row>
    <row r="129" spans="1:14">
      <c r="A129" t="s">
        <v>516</v>
      </c>
      <c r="B129" t="s">
        <v>517</v>
      </c>
      <c r="C129" t="s">
        <v>381</v>
      </c>
      <c r="D129" t="s">
        <v>609</v>
      </c>
      <c r="E129" t="s">
        <v>351</v>
      </c>
      <c r="F129" t="str">
        <f>VLOOKUP(WLMRA[[#This Row],[NOME]],'CADASTRO'!A:K,5,0)</f>
        <v>CONTROLADOR QUALIDADE</v>
      </c>
      <c r="G129" s="8">
        <v>45645</v>
      </c>
      <c r="H129" s="38">
        <v>365</v>
      </c>
      <c r="I1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IF(G540="01/01/1900",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+WLMRA[[#This Row],[TREINADO EM]]+WLMRA[[#This Row],[VALIDADE]]</f>
        <v>46010</v>
      </c>
      <c r="K129">
        <v>1</v>
      </c>
      <c r="L129" t="s">
        <v>5</v>
      </c>
      <c r="M129" t="str">
        <f>VLOOKUP(WLMRA[[#This Row],[NOME]],'CADASTRO'!A:K,6,0)</f>
        <v>ATIVO</v>
      </c>
    </row>
    <row r="130" spans="1:14">
      <c r="A130" t="s">
        <v>516</v>
      </c>
      <c r="B130" t="s">
        <v>517</v>
      </c>
      <c r="C130" t="s">
        <v>381</v>
      </c>
      <c r="D130" t="s">
        <v>609</v>
      </c>
      <c r="E130" t="s">
        <v>351</v>
      </c>
      <c r="F130" t="str">
        <f>VLOOKUP(WLMRA[[#This Row],[NOME]],'CADASTRO'!A:K,5,0)</f>
        <v>CONTROLADOR QUALIDADE</v>
      </c>
      <c r="G130" s="8">
        <v>46010</v>
      </c>
      <c r="H130" s="38">
        <v>365</v>
      </c>
      <c r="I1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IF(G541="01/01/1900",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+WLMRA[[#This Row],[TREINADO EM]]+WLMRA[[#This Row],[VALIDADE]]</f>
        <v>46375</v>
      </c>
      <c r="K130">
        <v>1</v>
      </c>
      <c r="L130" t="s">
        <v>5</v>
      </c>
      <c r="M130" t="str">
        <f>VLOOKUP(WLMRA[[#This Row],[NOME]],'CADASTRO'!A:K,6,0)</f>
        <v>ATIVO</v>
      </c>
      <c r="N130" s="69"/>
    </row>
    <row r="131" spans="1:14">
      <c r="A131" t="s">
        <v>516</v>
      </c>
      <c r="B131" t="s">
        <v>517</v>
      </c>
      <c r="C131" t="s">
        <v>381</v>
      </c>
      <c r="D131" t="s">
        <v>609</v>
      </c>
      <c r="E131" t="s">
        <v>351</v>
      </c>
      <c r="F131" t="str">
        <f>VLOOKUP(WLMRA[[#This Row],[NOME]],'CADASTRO'!A:K,5,0)</f>
        <v>CONTROLADOR QUALIDADE</v>
      </c>
      <c r="G131" s="8">
        <v>46213</v>
      </c>
      <c r="H131" s="38">
        <v>183</v>
      </c>
      <c r="I1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IF(G542="01/01/1900",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+WLMRA[[#This Row],[TREINADO EM]]+WLMRA[[#This Row],[VALIDADE]]</f>
        <v>46396</v>
      </c>
      <c r="K131">
        <v>1</v>
      </c>
      <c r="L131" t="s">
        <v>3</v>
      </c>
      <c r="M131" t="str">
        <f>VLOOKUP(WLMRA[[#This Row],[NOME]],'CADASTRO'!A:K,6,0)</f>
        <v>ATIVO</v>
      </c>
    </row>
    <row r="132" spans="1:14">
      <c r="A132" t="s">
        <v>516</v>
      </c>
      <c r="B132" t="s">
        <v>517</v>
      </c>
      <c r="C132" t="s">
        <v>266</v>
      </c>
      <c r="D132" t="s">
        <v>609</v>
      </c>
      <c r="E132" t="s">
        <v>216</v>
      </c>
      <c r="F132" t="str">
        <f>VLOOKUP(WLMRA[[#This Row],[NOME]],'CADASTRO'!A:K,5,0)</f>
        <v>AUXILIAR INDUSTRIAL</v>
      </c>
      <c r="G132" s="8">
        <v>45301</v>
      </c>
      <c r="H132" s="38">
        <v>365</v>
      </c>
      <c r="I1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IF(G543="01/01/1900",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+WLMRA[[#This Row],[TREINADO EM]]+WLMRA[[#This Row],[VALIDADE]]</f>
        <v>45666</v>
      </c>
      <c r="K132">
        <v>1</v>
      </c>
      <c r="L132" t="s">
        <v>3</v>
      </c>
      <c r="M132" t="str">
        <f>VLOOKUP(WLMRA[[#This Row],[NOME]],'CADASTRO'!A:K,6,0)</f>
        <v>DESLIGADO</v>
      </c>
    </row>
    <row r="133" spans="1:14">
      <c r="A133" t="s">
        <v>516</v>
      </c>
      <c r="B133" t="s">
        <v>517</v>
      </c>
      <c r="C133" t="s">
        <v>74</v>
      </c>
      <c r="D133" t="s">
        <v>609</v>
      </c>
      <c r="E133" t="s">
        <v>352</v>
      </c>
      <c r="F133" t="str">
        <f>VLOOKUP(WLMRA[[#This Row],[NOME]],'CADASTRO'!A:K,5,0)</f>
        <v>OPERADOR LOGISTICO I</v>
      </c>
      <c r="G133" s="8">
        <v>43420</v>
      </c>
      <c r="H133" s="38">
        <v>365</v>
      </c>
      <c r="I1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IF(G544="01/01/1900",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+WLMRA[[#This Row],[TREINADO EM]]+WLMRA[[#This Row],[VALIDADE]]</f>
        <v>43785</v>
      </c>
      <c r="K133">
        <v>1</v>
      </c>
      <c r="L133" t="s">
        <v>5</v>
      </c>
      <c r="M133" t="str">
        <f>VLOOKUP(WLMRA[[#This Row],[NOME]],'CADASTRO'!A:K,6,0)</f>
        <v>ATIVO</v>
      </c>
    </row>
    <row r="134" spans="1:14">
      <c r="A134" t="s">
        <v>516</v>
      </c>
      <c r="B134" t="s">
        <v>517</v>
      </c>
      <c r="C134" t="s">
        <v>381</v>
      </c>
      <c r="D134" t="s">
        <v>609</v>
      </c>
      <c r="E134" t="s">
        <v>352</v>
      </c>
      <c r="F134" t="str">
        <f>VLOOKUP(WLMRA[[#This Row],[NOME]],'CADASTRO'!A:K,5,0)</f>
        <v>OPERADOR LOGISTICO I</v>
      </c>
      <c r="G134" s="8">
        <v>44972</v>
      </c>
      <c r="H134" s="38">
        <v>365</v>
      </c>
      <c r="I1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IF(G545="01/01/1900",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+WLMRA[[#This Row],[TREINADO EM]]+WLMRA[[#This Row],[VALIDADE]]</f>
        <v>45337</v>
      </c>
      <c r="K134">
        <v>2</v>
      </c>
      <c r="L134" t="s">
        <v>5</v>
      </c>
      <c r="M134" t="str">
        <f>VLOOKUP(WLMRA[[#This Row],[NOME]],'CADASTRO'!A:K,6,0)</f>
        <v>ATIVO</v>
      </c>
    </row>
    <row r="135" spans="1:14">
      <c r="A135" t="s">
        <v>516</v>
      </c>
      <c r="B135" t="s">
        <v>517</v>
      </c>
      <c r="C135" t="s">
        <v>381</v>
      </c>
      <c r="D135" t="s">
        <v>609</v>
      </c>
      <c r="E135" t="s">
        <v>352</v>
      </c>
      <c r="F135" t="str">
        <f>VLOOKUP(WLMRA[[#This Row],[NOME]],'CADASTRO'!A:K,5,0)</f>
        <v>OPERADOR LOGISTICO I</v>
      </c>
      <c r="G135" s="8">
        <v>45278</v>
      </c>
      <c r="H135" s="38">
        <v>365</v>
      </c>
      <c r="I1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IF(G546="01/01/1900",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+WLMRA[[#This Row],[TREINADO EM]]+WLMRA[[#This Row],[VALIDADE]]</f>
        <v>45643</v>
      </c>
      <c r="K135">
        <v>1</v>
      </c>
      <c r="L135" t="s">
        <v>5</v>
      </c>
      <c r="M135" t="str">
        <f>VLOOKUP(WLMRA[[#This Row],[NOME]],'CADASTRO'!A:K,6,0)</f>
        <v>ATIVO</v>
      </c>
    </row>
    <row r="136" spans="1:14">
      <c r="A136" t="s">
        <v>516</v>
      </c>
      <c r="B136" t="s">
        <v>517</v>
      </c>
      <c r="C136" t="s">
        <v>76</v>
      </c>
      <c r="D136" t="s">
        <v>609</v>
      </c>
      <c r="E136" t="s">
        <v>352</v>
      </c>
      <c r="F136" t="str">
        <f>VLOOKUP(WLMRA[[#This Row],[NOME]],'CADASTRO'!A:K,5,0)</f>
        <v>OPERADOR LOGISTICO I</v>
      </c>
      <c r="G136" s="8">
        <v>45645</v>
      </c>
      <c r="H136" s="38">
        <v>365</v>
      </c>
      <c r="I1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IF(G547="01/01/1900",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+WLMRA[[#This Row],[TREINADO EM]]+WLMRA[[#This Row],[VALIDADE]]</f>
        <v>46010</v>
      </c>
      <c r="K136">
        <v>1</v>
      </c>
      <c r="L136" t="s">
        <v>5</v>
      </c>
      <c r="M136" t="str">
        <f>VLOOKUP(WLMRA[[#This Row],[NOME]],'CADASTRO'!A:K,6,0)</f>
        <v>ATIVO</v>
      </c>
    </row>
    <row r="137" spans="1:14">
      <c r="A137" t="s">
        <v>516</v>
      </c>
      <c r="B137" t="s">
        <v>517</v>
      </c>
      <c r="C137" t="s">
        <v>76</v>
      </c>
      <c r="D137" t="s">
        <v>609</v>
      </c>
      <c r="E137" t="s">
        <v>352</v>
      </c>
      <c r="F137" t="str">
        <f>VLOOKUP(WLMRA[[#This Row],[NOME]],'CADASTRO'!A:K,5,0)</f>
        <v>OPERADOR LOGISTICO I</v>
      </c>
      <c r="G137" s="8">
        <v>46010</v>
      </c>
      <c r="H137" s="38">
        <v>365</v>
      </c>
      <c r="I1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IF(G548="01/01/1900",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+WLMRA[[#This Row],[TREINADO EM]]+WLMRA[[#This Row],[VALIDADE]]</f>
        <v>46375</v>
      </c>
      <c r="K137">
        <v>1</v>
      </c>
      <c r="L137" t="s">
        <v>3</v>
      </c>
      <c r="M137" t="str">
        <f>VLOOKUP(WLMRA[[#This Row],[NOME]],'CADASTRO'!A:K,6,0)</f>
        <v>ATIVO</v>
      </c>
      <c r="N137" s="63" t="s">
        <v>612</v>
      </c>
    </row>
    <row r="138" spans="1:14">
      <c r="A138" t="s">
        <v>516</v>
      </c>
      <c r="B138" t="s">
        <v>517</v>
      </c>
      <c r="C138" t="s">
        <v>381</v>
      </c>
      <c r="D138" t="s">
        <v>609</v>
      </c>
      <c r="E138" t="s">
        <v>354</v>
      </c>
      <c r="F138" t="str">
        <f>VLOOKUP(WLMRA[[#This Row],[NOME]],'CADASTRO'!A:K,5,0)</f>
        <v>OPERADOR INDUSTRIAL I</v>
      </c>
      <c r="G138" s="8">
        <v>45278</v>
      </c>
      <c r="H138" s="38">
        <v>365</v>
      </c>
      <c r="I1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IF(G549="01/01/1900",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+WLMRA[[#This Row],[TREINADO EM]]+WLMRA[[#This Row],[VALIDADE]]</f>
        <v>45643</v>
      </c>
      <c r="K138">
        <v>1</v>
      </c>
      <c r="L138" t="s">
        <v>5</v>
      </c>
      <c r="M138" t="str">
        <f>VLOOKUP(WLMRA[[#This Row],[NOME]],'CADASTRO'!A:K,6,0)</f>
        <v>ATIVO</v>
      </c>
    </row>
    <row r="139" spans="1:14">
      <c r="A139" t="s">
        <v>516</v>
      </c>
      <c r="B139" t="s">
        <v>517</v>
      </c>
      <c r="C139" t="s">
        <v>76</v>
      </c>
      <c r="D139" t="s">
        <v>609</v>
      </c>
      <c r="E139" t="s">
        <v>354</v>
      </c>
      <c r="F139" t="str">
        <f>VLOOKUP(WLMRA[[#This Row],[NOME]],'CADASTRO'!A:K,5,0)</f>
        <v>OPERADOR INDUSTRIAL I</v>
      </c>
      <c r="G139" s="8">
        <v>45645</v>
      </c>
      <c r="H139" s="38">
        <v>365</v>
      </c>
      <c r="I1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IF(G550="01/01/1900",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+WLMRA[[#This Row],[TREINADO EM]]+WLMRA[[#This Row],[VALIDADE]]</f>
        <v>46010</v>
      </c>
      <c r="K139">
        <v>1</v>
      </c>
      <c r="L139" t="s">
        <v>5</v>
      </c>
      <c r="M139" t="str">
        <f>VLOOKUP(WLMRA[[#This Row],[NOME]],'CADASTRO'!A:K,6,0)</f>
        <v>ATIVO</v>
      </c>
    </row>
    <row r="140" spans="1:14">
      <c r="A140" t="s">
        <v>516</v>
      </c>
      <c r="B140" t="s">
        <v>517</v>
      </c>
      <c r="C140" t="s">
        <v>381</v>
      </c>
      <c r="D140" t="s">
        <v>609</v>
      </c>
      <c r="E140" t="s">
        <v>354</v>
      </c>
      <c r="F140" t="str">
        <f>VLOOKUP(WLMRA[[#This Row],[NOME]],'CADASTRO'!A:K,5,0)</f>
        <v>OPERADOR INDUSTRIAL I</v>
      </c>
      <c r="G140" s="8">
        <v>46293.364629629628</v>
      </c>
      <c r="H140" s="38">
        <v>365</v>
      </c>
      <c r="I1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IF(G551="01/01/1900", "SEM REGISTRO",
                        IF((G140+H140)&gt;TODAY(), "NO PRAZO", "VENCIDO"
                        )
                    )
                )
            )
        )
    ),"N.A.")</f>
        <v>NO PRAZO</v>
      </c>
      <c r="J140" s="14">
        <f>+WLMRA[[#This Row],[TREINADO EM]]+WLMRA[[#This Row],[VALIDADE]]</f>
        <v>46658.364629629628</v>
      </c>
      <c r="K140">
        <v>1</v>
      </c>
      <c r="L140" t="s">
        <v>3</v>
      </c>
      <c r="M140" t="str">
        <f>VLOOKUP(WLMRA[[#This Row],[NOME]],'CADASTRO'!A:K,6,0)</f>
        <v>ATIVO</v>
      </c>
    </row>
    <row r="141" spans="1:14">
      <c r="A141" t="s">
        <v>516</v>
      </c>
      <c r="B141" t="s">
        <v>517</v>
      </c>
      <c r="C141" t="s">
        <v>381</v>
      </c>
      <c r="D141" t="s">
        <v>609</v>
      </c>
      <c r="E141" t="s">
        <v>217</v>
      </c>
      <c r="F141" t="str">
        <f>VLOOKUP(WLMRA[[#This Row],[NOME]],'CADASTRO'!A:K,5,0)</f>
        <v>OPERADOR INDUSTRIAL I</v>
      </c>
      <c r="G141" s="8">
        <v>45091</v>
      </c>
      <c r="H141" s="38">
        <v>365</v>
      </c>
      <c r="I1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IF(G552="01/01/1900",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+WLMRA[[#This Row],[TREINADO EM]]+WLMRA[[#This Row],[VALIDADE]]</f>
        <v>45456</v>
      </c>
      <c r="K141">
        <v>1</v>
      </c>
      <c r="L141" t="s">
        <v>3</v>
      </c>
      <c r="M141" t="str">
        <f>VLOOKUP(WLMRA[[#This Row],[NOME]],'CADASTRO'!A:K,6,0)</f>
        <v>DESLIGADO</v>
      </c>
    </row>
    <row r="142" spans="1:14">
      <c r="A142" t="s">
        <v>516</v>
      </c>
      <c r="B142" t="s">
        <v>517</v>
      </c>
      <c r="C142" t="s">
        <v>381</v>
      </c>
      <c r="D142" t="s">
        <v>609</v>
      </c>
      <c r="E142" t="s">
        <v>218</v>
      </c>
      <c r="F142" t="str">
        <f>VLOOKUP(WLMRA[[#This Row],[NOME]],'CADASTRO'!A:K,5,0)</f>
        <v>TECNICO MECANICO II</v>
      </c>
      <c r="G142" s="8">
        <v>45943</v>
      </c>
      <c r="H142" s="38">
        <v>365</v>
      </c>
      <c r="I1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IF(G553="01/01/1900",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+WLMRA[[#This Row],[TREINADO EM]]+WLMRA[[#This Row],[VALIDADE]]</f>
        <v>46308</v>
      </c>
      <c r="K142">
        <v>1</v>
      </c>
      <c r="L142" t="s">
        <v>5</v>
      </c>
      <c r="M142" t="str">
        <f>VLOOKUP(WLMRA[[#This Row],[NOME]],'CADASTRO'!A:K,6,0)</f>
        <v>DESLIGADO</v>
      </c>
    </row>
    <row r="143" spans="1:14">
      <c r="A143" t="s">
        <v>516</v>
      </c>
      <c r="B143" t="s">
        <v>517</v>
      </c>
      <c r="C143" t="s">
        <v>76</v>
      </c>
      <c r="D143" t="s">
        <v>609</v>
      </c>
      <c r="E143" t="s">
        <v>218</v>
      </c>
      <c r="F143" t="str">
        <f>VLOOKUP(WLMRA[[#This Row],[NOME]],'CADASTRO'!A:K,5,0)</f>
        <v>TECNICO MECANICO II</v>
      </c>
      <c r="G143" s="8">
        <v>46010</v>
      </c>
      <c r="H143" s="38">
        <v>365</v>
      </c>
      <c r="I1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IF(G554="01/01/1900",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+WLMRA[[#This Row],[TREINADO EM]]+WLMRA[[#This Row],[VALIDADE]]</f>
        <v>46375</v>
      </c>
      <c r="K143">
        <v>1</v>
      </c>
      <c r="L143" t="s">
        <v>3</v>
      </c>
      <c r="M143" t="str">
        <f>VLOOKUP(WLMRA[[#This Row],[NOME]],'CADASTRO'!A:K,6,0)</f>
        <v>DESLIGADO</v>
      </c>
      <c r="N143" s="63" t="s">
        <v>612</v>
      </c>
    </row>
    <row r="144" spans="1:14">
      <c r="A144" t="s">
        <v>516</v>
      </c>
      <c r="B144" t="s">
        <v>517</v>
      </c>
      <c r="C144" t="s">
        <v>74</v>
      </c>
      <c r="D144" t="s">
        <v>609</v>
      </c>
      <c r="E144" t="s">
        <v>219</v>
      </c>
      <c r="F144" t="str">
        <f>VLOOKUP(WLMRA[[#This Row],[NOME]],'CADASTRO'!A:K,5,0)</f>
        <v>OPERADOR LOGISTICO II</v>
      </c>
      <c r="G144" s="8">
        <v>44250</v>
      </c>
      <c r="H144" s="38">
        <v>365</v>
      </c>
      <c r="I1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IF(G555="01/01/1900",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+WLMRA[[#This Row],[TREINADO EM]]+WLMRA[[#This Row],[VALIDADE]]</f>
        <v>44615</v>
      </c>
      <c r="K144">
        <v>1</v>
      </c>
      <c r="L144" t="s">
        <v>3</v>
      </c>
      <c r="M144" t="str">
        <f>VLOOKUP(WLMRA[[#This Row],[NOME]],'CADASTRO'!A:K,6,0)</f>
        <v>DESLIGADO</v>
      </c>
    </row>
    <row r="145" spans="1:14">
      <c r="A145" t="s">
        <v>516</v>
      </c>
      <c r="B145" t="s">
        <v>517</v>
      </c>
      <c r="C145" t="s">
        <v>381</v>
      </c>
      <c r="D145" t="s">
        <v>609</v>
      </c>
      <c r="E145" t="s">
        <v>358</v>
      </c>
      <c r="F145" t="str">
        <f>VLOOKUP(WLMRA[[#This Row],[NOME]],'CADASTRO'!A:K,5,0)</f>
        <v>OPERADOR INDUSTRIAL II</v>
      </c>
      <c r="G145" s="8">
        <v>44928</v>
      </c>
      <c r="H145" s="38">
        <v>365</v>
      </c>
      <c r="I1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IF(G556="01/01/1900",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+WLMRA[[#This Row],[TREINADO EM]]+WLMRA[[#This Row],[VALIDADE]]</f>
        <v>45293</v>
      </c>
      <c r="K145">
        <v>1</v>
      </c>
      <c r="L145" t="s">
        <v>5</v>
      </c>
      <c r="M145" t="str">
        <f>VLOOKUP(WLMRA[[#This Row],[NOME]],'CADASTRO'!A:K,6,0)</f>
        <v>ATIVO</v>
      </c>
    </row>
    <row r="146" spans="1:14">
      <c r="A146" t="s">
        <v>516</v>
      </c>
      <c r="B146" t="s">
        <v>517</v>
      </c>
      <c r="C146" t="s">
        <v>381</v>
      </c>
      <c r="D146" t="s">
        <v>609</v>
      </c>
      <c r="E146" t="s">
        <v>358</v>
      </c>
      <c r="F146" t="str">
        <f>VLOOKUP(WLMRA[[#This Row],[NOME]],'CADASTRO'!A:K,5,0)</f>
        <v>OPERADOR INDUSTRIAL II</v>
      </c>
      <c r="G146" s="8">
        <v>45278</v>
      </c>
      <c r="H146" s="38">
        <v>365</v>
      </c>
      <c r="I1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IF(G557="01/01/1900",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+WLMRA[[#This Row],[TREINADO EM]]+WLMRA[[#This Row],[VALIDADE]]</f>
        <v>45643</v>
      </c>
      <c r="K146">
        <v>1</v>
      </c>
      <c r="L146" t="s">
        <v>5</v>
      </c>
      <c r="M146" t="str">
        <f>VLOOKUP(WLMRA[[#This Row],[NOME]],'CADASTRO'!A:K,6,0)</f>
        <v>ATIVO</v>
      </c>
    </row>
    <row r="147" spans="1:14">
      <c r="A147" t="s">
        <v>516</v>
      </c>
      <c r="B147" t="s">
        <v>517</v>
      </c>
      <c r="C147" t="s">
        <v>76</v>
      </c>
      <c r="D147" t="s">
        <v>609</v>
      </c>
      <c r="E147" t="s">
        <v>358</v>
      </c>
      <c r="F147" t="str">
        <f>VLOOKUP(WLMRA[[#This Row],[NOME]],'CADASTRO'!A:K,5,0)</f>
        <v>OPERADOR INDUSTRIAL II</v>
      </c>
      <c r="G147" s="8">
        <v>45645</v>
      </c>
      <c r="H147" s="38">
        <v>365</v>
      </c>
      <c r="I1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IF(G558="01/01/1900",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+WLMRA[[#This Row],[TREINADO EM]]+WLMRA[[#This Row],[VALIDADE]]</f>
        <v>46010</v>
      </c>
      <c r="K147">
        <v>1</v>
      </c>
      <c r="L147" t="s">
        <v>5</v>
      </c>
      <c r="M147" t="str">
        <f>VLOOKUP(WLMRA[[#This Row],[NOME]],'CADASTRO'!A:K,6,0)</f>
        <v>ATIVO</v>
      </c>
    </row>
    <row r="148" spans="1:14">
      <c r="A148" t="s">
        <v>516</v>
      </c>
      <c r="B148" t="s">
        <v>517</v>
      </c>
      <c r="C148" t="s">
        <v>381</v>
      </c>
      <c r="D148" t="s">
        <v>609</v>
      </c>
      <c r="E148" t="s">
        <v>358</v>
      </c>
      <c r="F148" t="str">
        <f>VLOOKUP(WLMRA[[#This Row],[NOME]],'CADASTRO'!A:K,5,0)</f>
        <v>OPERADOR INDUSTRIAL II</v>
      </c>
      <c r="G148" s="8">
        <v>46207.027291666702</v>
      </c>
      <c r="H148" s="38">
        <v>183</v>
      </c>
      <c r="I1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IF(G559="01/01/1900",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+WLMRA[[#This Row],[TREINADO EM]]+WLMRA[[#This Row],[VALIDADE]]</f>
        <v>46390.027291666702</v>
      </c>
      <c r="K148">
        <v>1</v>
      </c>
      <c r="L148" t="s">
        <v>3</v>
      </c>
      <c r="M148" t="str">
        <f>VLOOKUP(WLMRA[[#This Row],[NOME]],'CADASTRO'!A:K,6,0)</f>
        <v>ATIVO</v>
      </c>
    </row>
    <row r="149" spans="1:14">
      <c r="A149" t="s">
        <v>516</v>
      </c>
      <c r="B149" t="s">
        <v>517</v>
      </c>
      <c r="C149" t="s">
        <v>381</v>
      </c>
      <c r="D149" t="s">
        <v>609</v>
      </c>
      <c r="E149" t="s">
        <v>225</v>
      </c>
      <c r="F149" t="str">
        <f>VLOOKUP(WLMRA[[#This Row],[NOME]],'CADASTRO'!A:K,5,0)</f>
        <v>AUXILIAR INDUSTRIAL</v>
      </c>
      <c r="G149" s="8">
        <v>45028</v>
      </c>
      <c r="H149" s="38">
        <v>365</v>
      </c>
      <c r="I1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IF(G560="01/01/1900",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+WLMRA[[#This Row],[TREINADO EM]]+WLMRA[[#This Row],[VALIDADE]]</f>
        <v>45393</v>
      </c>
      <c r="K149">
        <v>1</v>
      </c>
      <c r="L149" t="s">
        <v>5</v>
      </c>
      <c r="M149" t="str">
        <f>VLOOKUP(WLMRA[[#This Row],[NOME]],'CADASTRO'!A:K,6,0)</f>
        <v>DESLIGADO</v>
      </c>
    </row>
    <row r="150" spans="1:14">
      <c r="A150" t="s">
        <v>516</v>
      </c>
      <c r="B150" t="s">
        <v>517</v>
      </c>
      <c r="C150" t="s">
        <v>381</v>
      </c>
      <c r="D150" t="s">
        <v>609</v>
      </c>
      <c r="E150" t="s">
        <v>225</v>
      </c>
      <c r="F150" t="str">
        <f>VLOOKUP(WLMRA[[#This Row],[NOME]],'CADASTRO'!A:K,5,0)</f>
        <v>AUXILIAR INDUSTRIAL</v>
      </c>
      <c r="G150" s="8">
        <v>45278</v>
      </c>
      <c r="H150" s="38">
        <v>365</v>
      </c>
      <c r="I1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IF(G561="01/01/1900",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+WLMRA[[#This Row],[TREINADO EM]]+WLMRA[[#This Row],[VALIDADE]]</f>
        <v>45643</v>
      </c>
      <c r="K150">
        <v>1</v>
      </c>
      <c r="L150" t="s">
        <v>3</v>
      </c>
      <c r="M150" t="str">
        <f>VLOOKUP(WLMRA[[#This Row],[NOME]],'CADASTRO'!A:K,6,0)</f>
        <v>DESLIGADO</v>
      </c>
    </row>
    <row r="151" spans="1:14">
      <c r="A151" t="s">
        <v>516</v>
      </c>
      <c r="B151" t="s">
        <v>517</v>
      </c>
      <c r="C151" t="s">
        <v>381</v>
      </c>
      <c r="D151" t="s">
        <v>609</v>
      </c>
      <c r="E151" t="s">
        <v>170</v>
      </c>
      <c r="F151" t="str">
        <f>VLOOKUP(WLMRA[[#This Row],[NOME]],'CADASTRO'!A:K,5,0)</f>
        <v>GERENTE PLANTA</v>
      </c>
      <c r="G151" s="8">
        <v>45028</v>
      </c>
      <c r="H151" s="38">
        <v>5000</v>
      </c>
      <c r="I1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IF(G562="01/01/1900", "SEM REGISTRO",
                        IF((G151+H151)&gt;TODAY(), "NO PRAZO", "VENCIDO"
                        )
                    )
                )
            )
        )
    ),"N.A.")</f>
        <v>NO PRAZO</v>
      </c>
      <c r="J151" s="14">
        <f>+WLMRA[[#This Row],[TREINADO EM]]+WLMRA[[#This Row],[VALIDADE]]</f>
        <v>50028</v>
      </c>
      <c r="K151">
        <v>1</v>
      </c>
      <c r="L151" t="s">
        <v>3</v>
      </c>
      <c r="M151" t="str">
        <f>VLOOKUP(WLMRA[[#This Row],[NOME]],'CADASTRO'!A:K,6,0)</f>
        <v>ATIVO</v>
      </c>
    </row>
    <row r="152" spans="1:14">
      <c r="A152" t="s">
        <v>516</v>
      </c>
      <c r="B152" t="s">
        <v>517</v>
      </c>
      <c r="C152" t="s">
        <v>381</v>
      </c>
      <c r="D152" t="s">
        <v>609</v>
      </c>
      <c r="E152" t="s">
        <v>356</v>
      </c>
      <c r="F152" t="str">
        <f>VLOOKUP(WLMRA[[#This Row],[NOME]],'CADASTRO'!A:K,5,0)</f>
        <v>OPERADOR INDUSTRIAL II</v>
      </c>
      <c r="G152" s="8">
        <v>45645</v>
      </c>
      <c r="H152" s="38">
        <v>365</v>
      </c>
      <c r="I1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IF(G563="01/01/1900",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+WLMRA[[#This Row],[TREINADO EM]]+WLMRA[[#This Row],[VALIDADE]]</f>
        <v>46010</v>
      </c>
      <c r="K152">
        <v>1</v>
      </c>
      <c r="L152" t="s">
        <v>5</v>
      </c>
      <c r="M152" t="str">
        <f>VLOOKUP(WLMRA[[#This Row],[NOME]],'CADASTRO'!A:K,6,0)</f>
        <v>ATIVO</v>
      </c>
    </row>
    <row r="153" spans="1:14">
      <c r="A153" t="s">
        <v>516</v>
      </c>
      <c r="B153" t="s">
        <v>517</v>
      </c>
      <c r="C153" t="s">
        <v>76</v>
      </c>
      <c r="D153" t="s">
        <v>609</v>
      </c>
      <c r="E153" t="s">
        <v>356</v>
      </c>
      <c r="F153" t="str">
        <f>VLOOKUP(WLMRA[[#This Row],[NOME]],'CADASTRO'!A:K,5,0)</f>
        <v>OPERADOR INDUSTRIAL II</v>
      </c>
      <c r="G153" s="8">
        <v>46010</v>
      </c>
      <c r="H153" s="38">
        <v>365</v>
      </c>
      <c r="I1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IF(G564="01/01/1900",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+WLMRA[[#This Row],[TREINADO EM]]+WLMRA[[#This Row],[VALIDADE]]</f>
        <v>46375</v>
      </c>
      <c r="K153">
        <v>1</v>
      </c>
      <c r="L153" t="s">
        <v>3</v>
      </c>
      <c r="M153" t="str">
        <f>VLOOKUP(WLMRA[[#This Row],[NOME]],'CADASTRO'!A:K,6,0)</f>
        <v>ATIVO</v>
      </c>
      <c r="N153" s="63" t="s">
        <v>612</v>
      </c>
    </row>
    <row r="154" spans="1:14">
      <c r="A154" t="s">
        <v>516</v>
      </c>
      <c r="B154" t="s">
        <v>517</v>
      </c>
      <c r="C154" t="s">
        <v>381</v>
      </c>
      <c r="D154" t="s">
        <v>609</v>
      </c>
      <c r="E154" t="s">
        <v>227</v>
      </c>
      <c r="F154" t="str">
        <f>VLOOKUP(WLMRA[[#This Row],[NOME]],'CADASTRO'!A:K,5,0)</f>
        <v>ANALISTA GESTAO QUALIDADE PL</v>
      </c>
      <c r="G154" s="8">
        <v>44615</v>
      </c>
      <c r="H154" s="38">
        <v>365</v>
      </c>
      <c r="I1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IF(G565="01/01/1900",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+WLMRA[[#This Row],[TREINADO EM]]+WLMRA[[#This Row],[VALIDADE]]</f>
        <v>44980</v>
      </c>
      <c r="K154">
        <v>1</v>
      </c>
      <c r="L154" t="s">
        <v>3</v>
      </c>
      <c r="M154" t="str">
        <f>VLOOKUP(WLMRA[[#This Row],[NOME]],'CADASTRO'!A:K,6,0)</f>
        <v>DESLIGADO</v>
      </c>
    </row>
    <row r="155" spans="1:14">
      <c r="A155" t="s">
        <v>516</v>
      </c>
      <c r="B155" t="s">
        <v>517</v>
      </c>
      <c r="C155" t="s">
        <v>381</v>
      </c>
      <c r="D155" t="s">
        <v>609</v>
      </c>
      <c r="E155" t="s">
        <v>357</v>
      </c>
      <c r="F155" t="str">
        <f>VLOOKUP(WLMRA[[#This Row],[NOME]],'CADASTRO'!A:K,5,0)</f>
        <v>OPERADOR INDUSTRIAL II</v>
      </c>
      <c r="G155" s="8">
        <v>46029</v>
      </c>
      <c r="H155" s="38">
        <v>365</v>
      </c>
      <c r="I1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IF(G566="01/01/1900", "SEM REGISTRO",
                        IF((G155+H155)&gt;TODAY(), "NO PRAZO", "VENCIDO"
                        )
                    )
                )
            )
        )
    ),"N.A.")</f>
        <v>NO PRAZO</v>
      </c>
      <c r="J155" s="14">
        <f>+WLMRA[[#This Row],[TREINADO EM]]+WLMRA[[#This Row],[VALIDADE]]</f>
        <v>46394</v>
      </c>
      <c r="K155">
        <v>1</v>
      </c>
      <c r="L155" t="s">
        <v>3</v>
      </c>
      <c r="M155" t="str">
        <f>VLOOKUP(WLMRA[[#This Row],[NOME]],'CADASTRO'!A:K,6,0)</f>
        <v>ATIVO</v>
      </c>
      <c r="N155" s="69"/>
    </row>
    <row r="156" spans="1:14">
      <c r="A156" t="s">
        <v>516</v>
      </c>
      <c r="B156" t="s">
        <v>517</v>
      </c>
      <c r="C156" t="s">
        <v>381</v>
      </c>
      <c r="D156" t="s">
        <v>609</v>
      </c>
      <c r="E156" t="s">
        <v>230</v>
      </c>
      <c r="F156" t="str">
        <f>VLOOKUP(WLMRA[[#This Row],[NOME]],'CADASTRO'!A:K,5,0)</f>
        <v>OPERADOR INDUSTRIAL I</v>
      </c>
      <c r="G156" s="8">
        <v>44928</v>
      </c>
      <c r="H156" s="38">
        <v>365</v>
      </c>
      <c r="I1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IF(G567="01/01/1900",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+WLMRA[[#This Row],[TREINADO EM]]+WLMRA[[#This Row],[VALIDADE]]</f>
        <v>45293</v>
      </c>
      <c r="K156">
        <v>1</v>
      </c>
      <c r="L156" t="s">
        <v>3</v>
      </c>
      <c r="M156" t="str">
        <f>VLOOKUP(WLMRA[[#This Row],[NOME]],'CADASTRO'!A:K,6,0)</f>
        <v>DESLIGADO</v>
      </c>
    </row>
    <row r="157" spans="1:14">
      <c r="A157" t="s">
        <v>516</v>
      </c>
      <c r="B157" t="s">
        <v>517</v>
      </c>
      <c r="C157" t="s">
        <v>74</v>
      </c>
      <c r="D157" t="s">
        <v>609</v>
      </c>
      <c r="E157" t="s">
        <v>320</v>
      </c>
      <c r="F157" t="str">
        <f>VLOOKUP(WLMRA[[#This Row],[NOME]],'CADASTRO'!A:K,5,0)</f>
        <v>CONTROLADOR QUALIDADE</v>
      </c>
      <c r="G157" s="8">
        <v>44250</v>
      </c>
      <c r="H157" s="38">
        <v>365</v>
      </c>
      <c r="I1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IF(G568="01/01/1900",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+WLMRA[[#This Row],[TREINADO EM]]+WLMRA[[#This Row],[VALIDADE]]</f>
        <v>44615</v>
      </c>
      <c r="K157">
        <v>1</v>
      </c>
      <c r="L157" t="s">
        <v>5</v>
      </c>
      <c r="M157" t="str">
        <f>VLOOKUP(WLMRA[[#This Row],[NOME]],'CADASTRO'!A:K,6,0)</f>
        <v>ATIVO</v>
      </c>
    </row>
    <row r="158" spans="1:14">
      <c r="A158" t="s">
        <v>516</v>
      </c>
      <c r="B158" t="s">
        <v>517</v>
      </c>
      <c r="C158" t="s">
        <v>381</v>
      </c>
      <c r="D158" t="s">
        <v>609</v>
      </c>
      <c r="E158" t="s">
        <v>320</v>
      </c>
      <c r="F158" t="str">
        <f>VLOOKUP(WLMRA[[#This Row],[NOME]],'CADASTRO'!A:K,5,0)</f>
        <v>CONTROLADOR QUALIDADE</v>
      </c>
      <c r="G158" s="8">
        <v>44725</v>
      </c>
      <c r="H158" s="38">
        <v>365</v>
      </c>
      <c r="I1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IF(G569="01/01/1900",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+WLMRA[[#This Row],[TREINADO EM]]+WLMRA[[#This Row],[VALIDADE]]</f>
        <v>45090</v>
      </c>
      <c r="K158">
        <v>1</v>
      </c>
      <c r="L158" t="s">
        <v>5</v>
      </c>
      <c r="M158" t="str">
        <f>VLOOKUP(WLMRA[[#This Row],[NOME]],'CADASTRO'!A:K,6,0)</f>
        <v>ATIVO</v>
      </c>
    </row>
    <row r="159" spans="1:14">
      <c r="A159" t="s">
        <v>516</v>
      </c>
      <c r="B159" t="s">
        <v>517</v>
      </c>
      <c r="C159" t="s">
        <v>381</v>
      </c>
      <c r="D159" t="s">
        <v>609</v>
      </c>
      <c r="E159" t="s">
        <v>320</v>
      </c>
      <c r="F159" t="str">
        <f>VLOOKUP(WLMRA[[#This Row],[NOME]],'CADASTRO'!A:K,5,0)</f>
        <v>CONTROLADOR QUALIDADE</v>
      </c>
      <c r="G159" s="8">
        <v>45028</v>
      </c>
      <c r="H159" s="38">
        <v>365</v>
      </c>
      <c r="I1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IF(G570="01/01/1900",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+WLMRA[[#This Row],[TREINADO EM]]+WLMRA[[#This Row],[VALIDADE]]</f>
        <v>45393</v>
      </c>
      <c r="K159">
        <v>1</v>
      </c>
      <c r="L159" t="s">
        <v>5</v>
      </c>
      <c r="M159" t="str">
        <f>VLOOKUP(WLMRA[[#This Row],[NOME]],'CADASTRO'!A:K,6,0)</f>
        <v>ATIVO</v>
      </c>
    </row>
    <row r="160" spans="1:14">
      <c r="A160" t="s">
        <v>516</v>
      </c>
      <c r="B160" t="s">
        <v>517</v>
      </c>
      <c r="C160" t="s">
        <v>381</v>
      </c>
      <c r="D160" t="s">
        <v>609</v>
      </c>
      <c r="E160" t="s">
        <v>320</v>
      </c>
      <c r="F160" t="str">
        <f>VLOOKUP(WLMRA[[#This Row],[NOME]],'CADASTRO'!A:K,5,0)</f>
        <v>CONTROLADOR QUALIDADE</v>
      </c>
      <c r="G160" s="8">
        <v>45278</v>
      </c>
      <c r="H160" s="38">
        <v>365</v>
      </c>
      <c r="I1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IF(G571="01/01/1900",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+WLMRA[[#This Row],[TREINADO EM]]+WLMRA[[#This Row],[VALIDADE]]</f>
        <v>45643</v>
      </c>
      <c r="K160">
        <v>1</v>
      </c>
      <c r="L160" t="s">
        <v>5</v>
      </c>
      <c r="M160" t="str">
        <f>VLOOKUP(WLMRA[[#This Row],[NOME]],'CADASTRO'!A:K,6,0)</f>
        <v>ATIVO</v>
      </c>
    </row>
    <row r="161" spans="1:14">
      <c r="A161" t="s">
        <v>516</v>
      </c>
      <c r="B161" t="s">
        <v>517</v>
      </c>
      <c r="C161" t="s">
        <v>381</v>
      </c>
      <c r="D161" t="s">
        <v>609</v>
      </c>
      <c r="E161" t="s">
        <v>320</v>
      </c>
      <c r="F161" t="str">
        <f>VLOOKUP(WLMRA[[#This Row],[NOME]],'CADASTRO'!A:K,5,0)</f>
        <v>CONTROLADOR QUALIDADE</v>
      </c>
      <c r="G161" s="8">
        <v>45645</v>
      </c>
      <c r="H161" s="38">
        <v>365</v>
      </c>
      <c r="I1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IF(G572="01/01/1900",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+WLMRA[[#This Row],[TREINADO EM]]+WLMRA[[#This Row],[VALIDADE]]</f>
        <v>46010</v>
      </c>
      <c r="K161">
        <v>1</v>
      </c>
      <c r="L161" t="s">
        <v>5</v>
      </c>
      <c r="M161" t="str">
        <f>VLOOKUP(WLMRA[[#This Row],[NOME]],'CADASTRO'!A:K,6,0)</f>
        <v>ATIVO</v>
      </c>
    </row>
    <row r="162" spans="1:14">
      <c r="A162" t="s">
        <v>516</v>
      </c>
      <c r="B162" t="s">
        <v>517</v>
      </c>
      <c r="C162" t="s">
        <v>381</v>
      </c>
      <c r="D162" t="s">
        <v>609</v>
      </c>
      <c r="E162" t="s">
        <v>320</v>
      </c>
      <c r="F162" t="str">
        <f>VLOOKUP(WLMRA[[#This Row],[NOME]],'CADASTRO'!A:K,5,0)</f>
        <v>CONTROLADOR QUALIDADE</v>
      </c>
      <c r="G162" s="8">
        <v>46010</v>
      </c>
      <c r="H162" s="38">
        <v>365</v>
      </c>
      <c r="I1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IF(G573="01/01/1900",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+WLMRA[[#This Row],[TREINADO EM]]+WLMRA[[#This Row],[VALIDADE]]</f>
        <v>46375</v>
      </c>
      <c r="K162">
        <v>1</v>
      </c>
      <c r="L162" t="s">
        <v>5</v>
      </c>
      <c r="M162" t="str">
        <f>VLOOKUP(WLMRA[[#This Row],[NOME]],'CADASTRO'!A:K,6,0)</f>
        <v>ATIVO</v>
      </c>
      <c r="N162" s="69"/>
    </row>
    <row r="163" spans="1:14">
      <c r="A163" t="s">
        <v>516</v>
      </c>
      <c r="B163" t="s">
        <v>517</v>
      </c>
      <c r="C163" t="s">
        <v>381</v>
      </c>
      <c r="D163" t="s">
        <v>609</v>
      </c>
      <c r="E163" t="s">
        <v>320</v>
      </c>
      <c r="F163" t="str">
        <f>VLOOKUP(WLMRA[[#This Row],[NOME]],'CADASTRO'!A:K,5,0)</f>
        <v>CONTROLADOR QUALIDADE</v>
      </c>
      <c r="G163" s="8">
        <v>46213</v>
      </c>
      <c r="H163" s="38">
        <v>183</v>
      </c>
      <c r="I1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IF(G574="01/01/1900", "SEM REGISTRO",
                        IF((G163+H163)&gt;TODAY(), "NO PRAZO", "VENCIDO"
                        )
                    )
                )
            )
        )
    ),"N.A.")</f>
        <v>NO PRAZO</v>
      </c>
      <c r="J163" s="14">
        <f>+WLMRA[[#This Row],[TREINADO EM]]+WLMRA[[#This Row],[VALIDADE]]</f>
        <v>46396</v>
      </c>
      <c r="K163">
        <v>1</v>
      </c>
      <c r="L163" t="s">
        <v>3</v>
      </c>
      <c r="M163" t="str">
        <f>VLOOKUP(WLMRA[[#This Row],[NOME]],'CADASTRO'!A:K,6,0)</f>
        <v>ATIVO</v>
      </c>
    </row>
    <row r="164" spans="1:14">
      <c r="A164" t="s">
        <v>516</v>
      </c>
      <c r="B164" t="s">
        <v>517</v>
      </c>
      <c r="C164" t="s">
        <v>74</v>
      </c>
      <c r="D164" t="s">
        <v>609</v>
      </c>
      <c r="E164" t="s">
        <v>231</v>
      </c>
      <c r="F164" t="str">
        <f>VLOOKUP(WLMRA[[#This Row],[NOME]],'CADASTRO'!A:K,5,0)</f>
        <v>OPERADOR INDUSTRIAL I</v>
      </c>
      <c r="G164" s="8">
        <v>44250</v>
      </c>
      <c r="H164" s="38">
        <v>365</v>
      </c>
      <c r="I1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IF(G575="01/01/1900",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+WLMRA[[#This Row],[TREINADO EM]]+WLMRA[[#This Row],[VALIDADE]]</f>
        <v>44615</v>
      </c>
      <c r="K164">
        <v>1</v>
      </c>
      <c r="L164" t="s">
        <v>3</v>
      </c>
      <c r="M164" t="str">
        <f>VLOOKUP(WLMRA[[#This Row],[NOME]],'CADASTRO'!A:K,6,0)</f>
        <v>DESLIGADO</v>
      </c>
    </row>
    <row r="165" spans="1:14">
      <c r="A165" t="s">
        <v>516</v>
      </c>
      <c r="B165" t="s">
        <v>517</v>
      </c>
      <c r="C165" t="s">
        <v>381</v>
      </c>
      <c r="D165" t="s">
        <v>609</v>
      </c>
      <c r="E165" t="s">
        <v>231</v>
      </c>
      <c r="F165" t="str">
        <f>VLOOKUP(WLMRA[[#This Row],[NOME]],'CADASTRO'!A:K,5,0)</f>
        <v>OPERADOR INDUSTRIAL I</v>
      </c>
      <c r="G165" s="8">
        <v>44972</v>
      </c>
      <c r="H165" s="38">
        <v>365</v>
      </c>
      <c r="I1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IF(G576="01/01/1900",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+WLMRA[[#This Row],[TREINADO EM]]+WLMRA[[#This Row],[VALIDADE]]</f>
        <v>45337</v>
      </c>
      <c r="K165">
        <v>2</v>
      </c>
      <c r="L165" t="s">
        <v>3</v>
      </c>
      <c r="M165" t="str">
        <f>VLOOKUP(WLMRA[[#This Row],[NOME]],'CADASTRO'!A:K,6,0)</f>
        <v>DESLIGADO</v>
      </c>
    </row>
    <row r="166" spans="1:14">
      <c r="A166" t="s">
        <v>516</v>
      </c>
      <c r="B166" t="s">
        <v>517</v>
      </c>
      <c r="C166" t="s">
        <v>381</v>
      </c>
      <c r="D166" t="s">
        <v>609</v>
      </c>
      <c r="E166" t="s">
        <v>359</v>
      </c>
      <c r="F166" t="str">
        <f>VLOOKUP(WLMRA[[#This Row],[NOME]],'CADASTRO'!A:K,5,0)</f>
        <v>CLASSIFICADOR TECNICO CAFE JR</v>
      </c>
      <c r="G166" s="8">
        <v>45091</v>
      </c>
      <c r="H166" s="38">
        <v>365</v>
      </c>
      <c r="I1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IF(G577="01/01/1900",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+WLMRA[[#This Row],[TREINADO EM]]+WLMRA[[#This Row],[VALIDADE]]</f>
        <v>45456</v>
      </c>
      <c r="K166">
        <v>1</v>
      </c>
      <c r="L166" t="s">
        <v>5</v>
      </c>
      <c r="M166" t="str">
        <f>VLOOKUP(WLMRA[[#This Row],[NOME]],'CADASTRO'!A:K,6,0)</f>
        <v>ATIVO</v>
      </c>
    </row>
    <row r="167" spans="1:14">
      <c r="A167" t="s">
        <v>516</v>
      </c>
      <c r="B167" t="s">
        <v>517</v>
      </c>
      <c r="C167" t="s">
        <v>381</v>
      </c>
      <c r="D167" t="s">
        <v>609</v>
      </c>
      <c r="E167" t="s">
        <v>359</v>
      </c>
      <c r="F167" t="str">
        <f>VLOOKUP(WLMRA[[#This Row],[NOME]],'CADASTRO'!A:K,5,0)</f>
        <v>CLASSIFICADOR TECNICO CAFE JR</v>
      </c>
      <c r="G167" s="8">
        <v>45278</v>
      </c>
      <c r="H167" s="38">
        <v>365</v>
      </c>
      <c r="I1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IF(G578="01/01/1900",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+WLMRA[[#This Row],[TREINADO EM]]+WLMRA[[#This Row],[VALIDADE]]</f>
        <v>45643</v>
      </c>
      <c r="K167">
        <v>1</v>
      </c>
      <c r="L167" t="s">
        <v>5</v>
      </c>
      <c r="M167" t="str">
        <f>VLOOKUP(WLMRA[[#This Row],[NOME]],'CADASTRO'!A:K,6,0)</f>
        <v>ATIVO</v>
      </c>
    </row>
    <row r="168" spans="1:14">
      <c r="A168" t="s">
        <v>516</v>
      </c>
      <c r="B168" t="s">
        <v>517</v>
      </c>
      <c r="C168" t="s">
        <v>381</v>
      </c>
      <c r="D168" t="s">
        <v>609</v>
      </c>
      <c r="E168" t="s">
        <v>359</v>
      </c>
      <c r="F168" t="str">
        <f>VLOOKUP(WLMRA[[#This Row],[NOME]],'CADASTRO'!A:K,5,0)</f>
        <v>CLASSIFICADOR TECNICO CAFE JR</v>
      </c>
      <c r="G168" s="8">
        <v>45645</v>
      </c>
      <c r="H168" s="38">
        <v>365</v>
      </c>
      <c r="I1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IF(G579="01/01/1900",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+WLMRA[[#This Row],[TREINADO EM]]+WLMRA[[#This Row],[VALIDADE]]</f>
        <v>46010</v>
      </c>
      <c r="K168">
        <v>1</v>
      </c>
      <c r="L168" t="s">
        <v>5</v>
      </c>
      <c r="M168" t="str">
        <f>VLOOKUP(WLMRA[[#This Row],[NOME]],'CADASTRO'!A:K,6,0)</f>
        <v>ATIVO</v>
      </c>
    </row>
    <row r="169" spans="1:14">
      <c r="A169" t="s">
        <v>516</v>
      </c>
      <c r="B169" t="s">
        <v>517</v>
      </c>
      <c r="C169" t="s">
        <v>381</v>
      </c>
      <c r="D169" t="s">
        <v>609</v>
      </c>
      <c r="E169" t="s">
        <v>359</v>
      </c>
      <c r="F169" t="str">
        <f>VLOOKUP(WLMRA[[#This Row],[NOME]],'CADASTRO'!A:K,5,0)</f>
        <v>CLASSIFICADOR TECNICO CAFE JR</v>
      </c>
      <c r="G169" s="8">
        <v>46295</v>
      </c>
      <c r="H169" s="38">
        <v>365</v>
      </c>
      <c r="I1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IF(G580="01/01/1900", "SEM REGISTRO",
                        IF((G169+H169)&gt;TODAY(), "NO PRAZO", "VENCIDO"
                        )
                    )
                )
            )
        )
    ),"N.A.")</f>
        <v>NO PRAZO</v>
      </c>
      <c r="J169" s="14">
        <f>+WLMRA[[#This Row],[TREINADO EM]]+WLMRA[[#This Row],[VALIDADE]]</f>
        <v>46660</v>
      </c>
      <c r="K169">
        <v>1</v>
      </c>
      <c r="L169" t="s">
        <v>3</v>
      </c>
      <c r="M169" t="str">
        <f>VLOOKUP(WLMRA[[#This Row],[NOME]],'CADASTRO'!A:K,6,0)</f>
        <v>ATIVO</v>
      </c>
      <c r="N169" s="69" t="s">
        <v>613</v>
      </c>
    </row>
    <row r="170" spans="1:14">
      <c r="A170" t="s">
        <v>516</v>
      </c>
      <c r="B170" t="s">
        <v>517</v>
      </c>
      <c r="C170" t="s">
        <v>381</v>
      </c>
      <c r="D170" t="s">
        <v>609</v>
      </c>
      <c r="E170" t="s">
        <v>456</v>
      </c>
      <c r="F170" t="str">
        <f>VLOOKUP(WLMRA[[#This Row],[NOME]],'CADASTRO'!A:K,5,0)</f>
        <v>OPERADOR INDUSTRIAL I</v>
      </c>
      <c r="G170" s="8">
        <v>46220</v>
      </c>
      <c r="H170" s="38">
        <v>365</v>
      </c>
      <c r="I1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IF(G581="01/01/1900", "SEM REGISTRO",
                        IF((G170+H170)&gt;TODAY(), "NO PRAZO", "VENCIDO"
                        )
                    )
                )
            )
        )
    ),"N.A.")</f>
        <v>NO PRAZO</v>
      </c>
      <c r="J170" s="14">
        <f>+WLMRA[[#This Row],[TREINADO EM]]+WLMRA[[#This Row],[VALIDADE]]</f>
        <v>46585</v>
      </c>
      <c r="K170">
        <v>1</v>
      </c>
      <c r="L170" t="s">
        <v>3</v>
      </c>
      <c r="M170" t="str">
        <f>VLOOKUP(WLMRA[[#This Row],[NOME]],'CADASTRO'!A:K,6,0)</f>
        <v>ATIVO</v>
      </c>
    </row>
    <row r="171" spans="1:14">
      <c r="A171" t="s">
        <v>516</v>
      </c>
      <c r="B171" t="s">
        <v>517</v>
      </c>
      <c r="C171" t="s">
        <v>74</v>
      </c>
      <c r="D171" t="s">
        <v>609</v>
      </c>
      <c r="E171" t="s">
        <v>360</v>
      </c>
      <c r="F171" t="str">
        <f>VLOOKUP(WLMRA[[#This Row],[NOME]],'CADASTRO'!A:K,5,0)</f>
        <v>OPERADOR LOGISTICO II</v>
      </c>
      <c r="G171" s="8">
        <v>44250</v>
      </c>
      <c r="H171" s="38">
        <v>365</v>
      </c>
      <c r="I1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IF(G582="01/01/1900",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+WLMRA[[#This Row],[TREINADO EM]]+WLMRA[[#This Row],[VALIDADE]]</f>
        <v>44615</v>
      </c>
      <c r="K171">
        <v>1</v>
      </c>
      <c r="L171" t="s">
        <v>5</v>
      </c>
      <c r="M171" t="str">
        <f>VLOOKUP(WLMRA[[#This Row],[NOME]],'CADASTRO'!A:K,6,0)</f>
        <v>ATIVO</v>
      </c>
    </row>
    <row r="172" spans="1:14">
      <c r="A172" t="s">
        <v>516</v>
      </c>
      <c r="B172" t="s">
        <v>517</v>
      </c>
      <c r="C172" t="s">
        <v>381</v>
      </c>
      <c r="D172" t="s">
        <v>609</v>
      </c>
      <c r="E172" t="s">
        <v>360</v>
      </c>
      <c r="F172" t="str">
        <f>VLOOKUP(WLMRA[[#This Row],[NOME]],'CADASTRO'!A:K,5,0)</f>
        <v>OPERADOR LOGISTICO II</v>
      </c>
      <c r="G172" s="8">
        <v>44928</v>
      </c>
      <c r="H172" s="38">
        <v>365</v>
      </c>
      <c r="I1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IF(G583="01/01/1900",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+WLMRA[[#This Row],[TREINADO EM]]+WLMRA[[#This Row],[VALIDADE]]</f>
        <v>45293</v>
      </c>
      <c r="K172">
        <v>1</v>
      </c>
      <c r="L172" t="s">
        <v>5</v>
      </c>
      <c r="M172" t="str">
        <f>VLOOKUP(WLMRA[[#This Row],[NOME]],'CADASTRO'!A:K,6,0)</f>
        <v>ATIVO</v>
      </c>
    </row>
    <row r="173" spans="1:14">
      <c r="A173" t="s">
        <v>516</v>
      </c>
      <c r="B173" t="s">
        <v>517</v>
      </c>
      <c r="C173" t="s">
        <v>381</v>
      </c>
      <c r="D173" t="s">
        <v>609</v>
      </c>
      <c r="E173" t="s">
        <v>360</v>
      </c>
      <c r="F173" t="str">
        <f>VLOOKUP(WLMRA[[#This Row],[NOME]],'CADASTRO'!A:K,5,0)</f>
        <v>OPERADOR LOGISTICO II</v>
      </c>
      <c r="G173" s="8">
        <v>45278</v>
      </c>
      <c r="H173" s="38">
        <v>365</v>
      </c>
      <c r="I1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IF(G584="01/01/1900",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+WLMRA[[#This Row],[TREINADO EM]]+WLMRA[[#This Row],[VALIDADE]]</f>
        <v>45643</v>
      </c>
      <c r="K173">
        <v>1</v>
      </c>
      <c r="L173" t="s">
        <v>5</v>
      </c>
      <c r="M173" t="str">
        <f>VLOOKUP(WLMRA[[#This Row],[NOME]],'CADASTRO'!A:K,6,0)</f>
        <v>ATIVO</v>
      </c>
    </row>
    <row r="174" spans="1:14">
      <c r="A174" t="s">
        <v>516</v>
      </c>
      <c r="B174" t="s">
        <v>517</v>
      </c>
      <c r="C174" t="s">
        <v>76</v>
      </c>
      <c r="D174" t="s">
        <v>609</v>
      </c>
      <c r="E174" t="s">
        <v>360</v>
      </c>
      <c r="F174" t="str">
        <f>VLOOKUP(WLMRA[[#This Row],[NOME]],'CADASTRO'!A:K,5,0)</f>
        <v>OPERADOR LOGISTICO II</v>
      </c>
      <c r="G174" s="8">
        <v>45645</v>
      </c>
      <c r="H174" s="38">
        <v>365</v>
      </c>
      <c r="I1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IF(G585="01/01/1900",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+WLMRA[[#This Row],[TREINADO EM]]+WLMRA[[#This Row],[VALIDADE]]</f>
        <v>46010</v>
      </c>
      <c r="K174">
        <v>1</v>
      </c>
      <c r="L174" t="s">
        <v>5</v>
      </c>
      <c r="M174" t="str">
        <f>VLOOKUP(WLMRA[[#This Row],[NOME]],'CADASTRO'!A:K,6,0)</f>
        <v>ATIVO</v>
      </c>
    </row>
    <row r="175" spans="1:14">
      <c r="A175" t="s">
        <v>516</v>
      </c>
      <c r="B175" t="s">
        <v>517</v>
      </c>
      <c r="C175" t="s">
        <v>76</v>
      </c>
      <c r="D175" t="s">
        <v>609</v>
      </c>
      <c r="E175" t="s">
        <v>360</v>
      </c>
      <c r="F175" t="str">
        <f>VLOOKUP(WLMRA[[#This Row],[NOME]],'CADASTRO'!A:K,5,0)</f>
        <v>OPERADOR LOGISTICO II</v>
      </c>
      <c r="G175" s="8">
        <v>46010</v>
      </c>
      <c r="H175" s="38">
        <v>365</v>
      </c>
      <c r="I1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IF(G586="01/01/1900", "SEM REGISTRO",
                        IF((G175+H175)&gt;TODAY(), "NO PRAZO", "VENCIDO"
                        )
                    )
                )
            )
        )
    ),"N.A.")</f>
        <v>NO PRAZO</v>
      </c>
      <c r="J175" s="14">
        <f>+WLMRA[[#This Row],[TREINADO EM]]+WLMRA[[#This Row],[VALIDADE]]</f>
        <v>46375</v>
      </c>
      <c r="K175">
        <v>1</v>
      </c>
      <c r="L175" t="s">
        <v>3</v>
      </c>
      <c r="M175" t="str">
        <f>VLOOKUP(WLMRA[[#This Row],[NOME]],'CADASTRO'!A:K,6,0)</f>
        <v>ATIVO</v>
      </c>
      <c r="N175" s="63" t="s">
        <v>612</v>
      </c>
    </row>
    <row r="176" spans="1:14">
      <c r="A176" t="s">
        <v>516</v>
      </c>
      <c r="B176" t="s">
        <v>517</v>
      </c>
      <c r="C176" t="s">
        <v>381</v>
      </c>
      <c r="D176" t="s">
        <v>609</v>
      </c>
      <c r="E176" t="s">
        <v>232</v>
      </c>
      <c r="F176" t="str">
        <f>VLOOKUP(WLMRA[[#This Row],[NOME]],'CADASTRO'!A:K,5,0)</f>
        <v>AUXILIAR INDUSTRIAL</v>
      </c>
      <c r="G176" s="8">
        <v>45901</v>
      </c>
      <c r="H176" s="38">
        <v>365</v>
      </c>
      <c r="I1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IF(G587="01/01/1900",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+WLMRA[[#This Row],[TREINADO EM]]+WLMRA[[#This Row],[VALIDADE]]</f>
        <v>46266</v>
      </c>
      <c r="K176">
        <v>1</v>
      </c>
      <c r="L176" t="s">
        <v>3</v>
      </c>
      <c r="M176" t="str">
        <f>VLOOKUP(WLMRA[[#This Row],[NOME]],'CADASTRO'!A:K,6,0)</f>
        <v>DESLIGADO</v>
      </c>
    </row>
    <row r="177" spans="1:14">
      <c r="A177" t="s">
        <v>516</v>
      </c>
      <c r="B177" t="s">
        <v>517</v>
      </c>
      <c r="C177" t="s">
        <v>381</v>
      </c>
      <c r="D177" t="s">
        <v>609</v>
      </c>
      <c r="E177" t="s">
        <v>233</v>
      </c>
      <c r="F177" t="str">
        <f>VLOOKUP(WLMRA[[#This Row],[NOME]],'CADASTRO'!A:K,5,0)</f>
        <v>OPERADOR INDUSTRIAL II</v>
      </c>
      <c r="G177" s="8">
        <v>45028</v>
      </c>
      <c r="H177" s="38">
        <v>365</v>
      </c>
      <c r="I1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IF(G588="01/01/1900",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+WLMRA[[#This Row],[TREINADO EM]]+WLMRA[[#This Row],[VALIDADE]]</f>
        <v>45393</v>
      </c>
      <c r="K177">
        <v>1</v>
      </c>
      <c r="L177" t="s">
        <v>5</v>
      </c>
      <c r="M177" t="str">
        <f>VLOOKUP(WLMRA[[#This Row],[NOME]],'CADASTRO'!A:K,6,0)</f>
        <v>DESLIGADO</v>
      </c>
    </row>
    <row r="178" spans="1:14">
      <c r="A178" t="s">
        <v>516</v>
      </c>
      <c r="B178" t="s">
        <v>517</v>
      </c>
      <c r="C178" t="s">
        <v>381</v>
      </c>
      <c r="D178" t="s">
        <v>609</v>
      </c>
      <c r="E178" t="s">
        <v>233</v>
      </c>
      <c r="F178" t="str">
        <f>VLOOKUP(WLMRA[[#This Row],[NOME]],'CADASTRO'!A:K,5,0)</f>
        <v>OPERADOR INDUSTRIAL II</v>
      </c>
      <c r="G178" s="8">
        <v>45343</v>
      </c>
      <c r="H178" s="38">
        <v>365</v>
      </c>
      <c r="I1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IF(G589="01/01/1900",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+WLMRA[[#This Row],[TREINADO EM]]+WLMRA[[#This Row],[VALIDADE]]</f>
        <v>45708</v>
      </c>
      <c r="K178">
        <v>1</v>
      </c>
      <c r="L178" t="s">
        <v>3</v>
      </c>
      <c r="M178" t="str">
        <f>VLOOKUP(WLMRA[[#This Row],[NOME]],'CADASTRO'!A:K,6,0)</f>
        <v>DESLIGADO</v>
      </c>
    </row>
    <row r="179" spans="1:14">
      <c r="A179" t="s">
        <v>516</v>
      </c>
      <c r="B179" t="s">
        <v>517</v>
      </c>
      <c r="C179" t="s">
        <v>381</v>
      </c>
      <c r="D179" t="s">
        <v>609</v>
      </c>
      <c r="E179" t="s">
        <v>234</v>
      </c>
      <c r="F179" t="str">
        <f>VLOOKUP(WLMRA[[#This Row],[NOME]],'CADASTRO'!A:K,5,0)</f>
        <v>ANALISTA CONTROLE QUALIDADE JR</v>
      </c>
      <c r="G179" s="8">
        <v>44972</v>
      </c>
      <c r="H179" s="38">
        <v>365</v>
      </c>
      <c r="I1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IF(G590="01/01/1900",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+WLMRA[[#This Row],[TREINADO EM]]+WLMRA[[#This Row],[VALIDADE]]</f>
        <v>45337</v>
      </c>
      <c r="K179">
        <v>2</v>
      </c>
      <c r="L179" t="s">
        <v>5</v>
      </c>
      <c r="M179" t="str">
        <f>VLOOKUP(WLMRA[[#This Row],[NOME]],'CADASTRO'!A:K,6,0)</f>
        <v>DESLIGADO</v>
      </c>
    </row>
    <row r="180" spans="1:14">
      <c r="A180" t="s">
        <v>516</v>
      </c>
      <c r="B180" t="s">
        <v>517</v>
      </c>
      <c r="C180" t="s">
        <v>381</v>
      </c>
      <c r="D180" t="s">
        <v>609</v>
      </c>
      <c r="E180" t="s">
        <v>234</v>
      </c>
      <c r="F180" t="str">
        <f>VLOOKUP(WLMRA[[#This Row],[NOME]],'CADASTRO'!A:K,5,0)</f>
        <v>ANALISTA CONTROLE QUALIDADE JR</v>
      </c>
      <c r="G180" s="8">
        <v>45278</v>
      </c>
      <c r="H180" s="38">
        <v>365</v>
      </c>
      <c r="I1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IF(G591="01/01/1900",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+WLMRA[[#This Row],[TREINADO EM]]+WLMRA[[#This Row],[VALIDADE]]</f>
        <v>45643</v>
      </c>
      <c r="K180">
        <v>1</v>
      </c>
      <c r="L180" t="s">
        <v>3</v>
      </c>
      <c r="M180" t="str">
        <f>VLOOKUP(WLMRA[[#This Row],[NOME]],'CADASTRO'!A:K,6,0)</f>
        <v>DESLIGADO</v>
      </c>
    </row>
    <row r="181" spans="1:14">
      <c r="A181" t="s">
        <v>516</v>
      </c>
      <c r="B181" t="s">
        <v>517</v>
      </c>
      <c r="C181" t="s">
        <v>76</v>
      </c>
      <c r="D181" t="s">
        <v>609</v>
      </c>
      <c r="E181" t="s">
        <v>235</v>
      </c>
      <c r="F181" t="str">
        <f>VLOOKUP(WLMRA[[#This Row],[NOME]],'CADASTRO'!A:K,5,0)</f>
        <v>AUXILIAR INDUSTRIAL</v>
      </c>
      <c r="G181" s="8">
        <v>45645</v>
      </c>
      <c r="H181" s="38">
        <v>365</v>
      </c>
      <c r="I1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IF(G592="01/01/1900",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+WLMRA[[#This Row],[TREINADO EM]]+WLMRA[[#This Row],[VALIDADE]]</f>
        <v>46010</v>
      </c>
      <c r="K181">
        <v>1</v>
      </c>
      <c r="L181" t="s">
        <v>3</v>
      </c>
      <c r="M181" t="str">
        <f>VLOOKUP(WLMRA[[#This Row],[NOME]],'CADASTRO'!A:K,6,0)</f>
        <v>DESLIGADO</v>
      </c>
    </row>
    <row r="182" spans="1:14">
      <c r="A182" t="s">
        <v>516</v>
      </c>
      <c r="B182" t="s">
        <v>517</v>
      </c>
      <c r="C182" t="s">
        <v>74</v>
      </c>
      <c r="D182" t="s">
        <v>609</v>
      </c>
      <c r="E182" t="s">
        <v>483</v>
      </c>
      <c r="F182" t="str">
        <f>VLOOKUP(WLMRA[[#This Row],[NOME]],'CADASTRO'!A:K,5,0)</f>
        <v>LIDER OPERACOES</v>
      </c>
      <c r="G182" s="8">
        <v>43420</v>
      </c>
      <c r="H182" s="38">
        <v>365</v>
      </c>
      <c r="I1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IF(G593="01/01/1900",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+WLMRA[[#This Row],[TREINADO EM]]+WLMRA[[#This Row],[VALIDADE]]</f>
        <v>43785</v>
      </c>
      <c r="K182">
        <v>1</v>
      </c>
      <c r="L182" t="s">
        <v>5</v>
      </c>
      <c r="M182" t="str">
        <f>VLOOKUP(WLMRA[[#This Row],[NOME]],'CADASTRO'!A:K,6,0)</f>
        <v>TRANSFERIDO</v>
      </c>
    </row>
    <row r="183" spans="1:14">
      <c r="A183" t="s">
        <v>516</v>
      </c>
      <c r="B183" t="s">
        <v>517</v>
      </c>
      <c r="C183" t="s">
        <v>381</v>
      </c>
      <c r="D183" t="s">
        <v>609</v>
      </c>
      <c r="E183" t="s">
        <v>483</v>
      </c>
      <c r="F183" t="str">
        <f>VLOOKUP(WLMRA[[#This Row],[NOME]],'CADASTRO'!A:K,5,0)</f>
        <v>LIDER OPERACOES</v>
      </c>
      <c r="G183" s="8">
        <v>44687</v>
      </c>
      <c r="H183" s="38">
        <v>365</v>
      </c>
      <c r="I1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IF(G594="01/01/1900", "SEM REGISTRO",
                        IF((G183+H183)&gt;TODAY(), "NO PRAZO", "VENCIDO"
                        )
                    )
                )
            )
        )
    ),"N.A.")</f>
        <v>N.A.</v>
      </c>
      <c r="J183" s="14">
        <f>+WLMRA[[#This Row],[TREINADO EM]]+WLMRA[[#This Row],[VALIDADE]]</f>
        <v>45052</v>
      </c>
      <c r="K183">
        <v>1</v>
      </c>
      <c r="L183" t="s">
        <v>5</v>
      </c>
      <c r="M183" t="str">
        <f>VLOOKUP(WLMRA[[#This Row],[NOME]],'CADASTRO'!A:K,6,0)</f>
        <v>TRANSFERIDO</v>
      </c>
    </row>
    <row r="184" spans="1:14">
      <c r="A184" t="s">
        <v>516</v>
      </c>
      <c r="B184" t="s">
        <v>517</v>
      </c>
      <c r="C184" t="s">
        <v>381</v>
      </c>
      <c r="D184" t="s">
        <v>609</v>
      </c>
      <c r="E184" t="s">
        <v>483</v>
      </c>
      <c r="F184" t="str">
        <f>VLOOKUP(WLMRA[[#This Row],[NOME]],'CADASTRO'!A:K,5,0)</f>
        <v>LIDER OPERACOES</v>
      </c>
      <c r="G184" s="8">
        <v>44972</v>
      </c>
      <c r="H184" s="38">
        <v>365</v>
      </c>
      <c r="I1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IF(G595="01/01/1900", "SEM REGISTRO",
                        IF((G184+H184)&gt;TODAY(), "NO PRAZO", "VENCIDO"
                        )
                    )
                )
            )
        )
    ),"N.A.")</f>
        <v>N.A.</v>
      </c>
      <c r="J184" s="14">
        <f>+WLMRA[[#This Row],[TREINADO EM]]+WLMRA[[#This Row],[VALIDADE]]</f>
        <v>45337</v>
      </c>
      <c r="K184">
        <v>2</v>
      </c>
      <c r="L184" t="s">
        <v>5</v>
      </c>
      <c r="M184" t="str">
        <f>VLOOKUP(WLMRA[[#This Row],[NOME]],'CADASTRO'!A:K,6,0)</f>
        <v>TRANSFERIDO</v>
      </c>
    </row>
    <row r="185" spans="1:14">
      <c r="A185" t="s">
        <v>516</v>
      </c>
      <c r="B185" t="s">
        <v>517</v>
      </c>
      <c r="C185" t="s">
        <v>381</v>
      </c>
      <c r="D185" t="s">
        <v>609</v>
      </c>
      <c r="E185" t="s">
        <v>483</v>
      </c>
      <c r="F185" t="str">
        <f>VLOOKUP(WLMRA[[#This Row],[NOME]],'CADASTRO'!A:K,5,0)</f>
        <v>LIDER OPERACOES</v>
      </c>
      <c r="G185" s="8">
        <v>45278</v>
      </c>
      <c r="H185" s="38">
        <v>365</v>
      </c>
      <c r="I1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IF(G596="01/01/1900", "SEM REGISTRO",
                        IF((G185+H185)&gt;TODAY(), "NO PRAZO", "VENCIDO"
                        )
                    )
                )
            )
        )
    ),"N.A.")</f>
        <v>N.A.</v>
      </c>
      <c r="J185" s="14">
        <f>+WLMRA[[#This Row],[TREINADO EM]]+WLMRA[[#This Row],[VALIDADE]]</f>
        <v>45643</v>
      </c>
      <c r="K185">
        <v>1</v>
      </c>
      <c r="L185" t="s">
        <v>3</v>
      </c>
      <c r="M185" t="str">
        <f>VLOOKUP(WLMRA[[#This Row],[NOME]],'CADASTRO'!A:K,6,0)</f>
        <v>TRANSFERIDO</v>
      </c>
    </row>
    <row r="186" spans="1:14">
      <c r="A186" t="s">
        <v>516</v>
      </c>
      <c r="B186" t="s">
        <v>517</v>
      </c>
      <c r="C186" t="s">
        <v>381</v>
      </c>
      <c r="D186" t="s">
        <v>609</v>
      </c>
      <c r="E186" t="s">
        <v>457</v>
      </c>
      <c r="F186" t="str">
        <f>VLOOKUP(WLMRA[[#This Row],[NOME]],'CADASTRO'!A:K,5,0)</f>
        <v>AUXILIAR DE CARGA E DESCARGA</v>
      </c>
      <c r="G186" s="8">
        <v>46302</v>
      </c>
      <c r="H186" s="38">
        <v>365</v>
      </c>
      <c r="I1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IF(G597="01/01/1900", "SEM REGISTRO",
                        IF((G186+H186)&gt;TODAY(), "NO PRAZO", "VENCIDO"
                        )
                    )
                )
            )
        )
    ),"N.A.")</f>
        <v>NO PRAZO</v>
      </c>
      <c r="J186" s="14">
        <f>+WLMRA[[#This Row],[TREINADO EM]]+WLMRA[[#This Row],[VALIDADE]]</f>
        <v>46667</v>
      </c>
      <c r="K186">
        <v>1</v>
      </c>
      <c r="L186" t="s">
        <v>3</v>
      </c>
      <c r="M186" t="str">
        <f>VLOOKUP(WLMRA[[#This Row],[NOME]],'CADASTRO'!A:K,6,0)</f>
        <v>ATIVO</v>
      </c>
    </row>
    <row r="187" spans="1:14">
      <c r="A187" t="s">
        <v>516</v>
      </c>
      <c r="B187" t="s">
        <v>517</v>
      </c>
      <c r="C187" t="s">
        <v>74</v>
      </c>
      <c r="D187" t="s">
        <v>609</v>
      </c>
      <c r="E187" t="s">
        <v>361</v>
      </c>
      <c r="F187" t="str">
        <f>VLOOKUP(WLMRA[[#This Row],[NOME]],'CADASTRO'!A:K,5,0)</f>
        <v>TECNICO MECANICO II</v>
      </c>
      <c r="G187" s="8">
        <v>44020</v>
      </c>
      <c r="H187" s="38">
        <v>365</v>
      </c>
      <c r="I1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IF(G598="01/01/1900",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+WLMRA[[#This Row],[TREINADO EM]]+WLMRA[[#This Row],[VALIDADE]]</f>
        <v>44385</v>
      </c>
      <c r="K187">
        <v>1</v>
      </c>
      <c r="L187" t="s">
        <v>5</v>
      </c>
      <c r="M187" t="str">
        <f>VLOOKUP(WLMRA[[#This Row],[NOME]],'CADASTRO'!A:K,6,0)</f>
        <v>ATIVO</v>
      </c>
    </row>
    <row r="188" spans="1:14">
      <c r="A188" t="s">
        <v>516</v>
      </c>
      <c r="B188" t="s">
        <v>517</v>
      </c>
      <c r="C188" t="s">
        <v>381</v>
      </c>
      <c r="D188" t="s">
        <v>609</v>
      </c>
      <c r="E188" t="s">
        <v>361</v>
      </c>
      <c r="F188" t="str">
        <f>VLOOKUP(WLMRA[[#This Row],[NOME]],'CADASTRO'!A:K,5,0)</f>
        <v>TECNICO MECANICO II</v>
      </c>
      <c r="G188" s="8">
        <v>45063</v>
      </c>
      <c r="H188" s="38">
        <v>365</v>
      </c>
      <c r="I1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IF(G599="01/01/1900",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+WLMRA[[#This Row],[TREINADO EM]]+WLMRA[[#This Row],[VALIDADE]]</f>
        <v>45428</v>
      </c>
      <c r="K188">
        <v>1</v>
      </c>
      <c r="L188" t="s">
        <v>5</v>
      </c>
      <c r="M188" t="str">
        <f>VLOOKUP(WLMRA[[#This Row],[NOME]],'CADASTRO'!A:K,6,0)</f>
        <v>ATIVO</v>
      </c>
    </row>
    <row r="189" spans="1:14">
      <c r="A189" t="s">
        <v>516</v>
      </c>
      <c r="B189" t="s">
        <v>517</v>
      </c>
      <c r="C189" t="s">
        <v>102</v>
      </c>
      <c r="D189" t="s">
        <v>609</v>
      </c>
      <c r="E189" t="s">
        <v>361</v>
      </c>
      <c r="F189" t="str">
        <f>VLOOKUP(WLMRA[[#This Row],[NOME]],'CADASTRO'!A:K,5,0)</f>
        <v>TECNICO MECANICO II</v>
      </c>
      <c r="G189" s="8">
        <v>45371</v>
      </c>
      <c r="H189" s="38">
        <v>365</v>
      </c>
      <c r="I1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IF(G600="01/01/1900",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+WLMRA[[#This Row],[TREINADO EM]]+WLMRA[[#This Row],[VALIDADE]]</f>
        <v>45736</v>
      </c>
      <c r="K189">
        <v>1</v>
      </c>
      <c r="L189" t="s">
        <v>5</v>
      </c>
      <c r="M189" t="str">
        <f>VLOOKUP(WLMRA[[#This Row],[NOME]],'CADASTRO'!A:K,6,0)</f>
        <v>ATIVO</v>
      </c>
    </row>
    <row r="190" spans="1:14">
      <c r="A190" t="s">
        <v>516</v>
      </c>
      <c r="B190" t="s">
        <v>517</v>
      </c>
      <c r="C190" t="s">
        <v>381</v>
      </c>
      <c r="D190" t="s">
        <v>609</v>
      </c>
      <c r="E190" t="s">
        <v>361</v>
      </c>
      <c r="F190" t="str">
        <f>VLOOKUP(WLMRA[[#This Row],[NOME]],'CADASTRO'!A:K,5,0)</f>
        <v>TECNICO MECANICO II</v>
      </c>
      <c r="G190" s="8">
        <v>45645</v>
      </c>
      <c r="H190" s="38">
        <v>365</v>
      </c>
      <c r="I1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IF(G601="01/01/1900",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+WLMRA[[#This Row],[TREINADO EM]]+WLMRA[[#This Row],[VALIDADE]]</f>
        <v>46010</v>
      </c>
      <c r="K190">
        <v>1</v>
      </c>
      <c r="L190" t="s">
        <v>5</v>
      </c>
      <c r="M190" t="str">
        <f>VLOOKUP(WLMRA[[#This Row],[NOME]],'CADASTRO'!A:K,6,0)</f>
        <v>ATIVO</v>
      </c>
    </row>
    <row r="191" spans="1:14">
      <c r="A191" t="s">
        <v>516</v>
      </c>
      <c r="B191" t="s">
        <v>517</v>
      </c>
      <c r="C191" t="s">
        <v>76</v>
      </c>
      <c r="D191" t="s">
        <v>609</v>
      </c>
      <c r="E191" t="s">
        <v>361</v>
      </c>
      <c r="F191" t="str">
        <f>VLOOKUP(WLMRA[[#This Row],[NOME]],'CADASTRO'!A:K,5,0)</f>
        <v>TECNICO MECANICO II</v>
      </c>
      <c r="G191" s="8">
        <v>46010</v>
      </c>
      <c r="H191" s="38">
        <v>365</v>
      </c>
      <c r="I1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IF(G602="01/01/1900",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+WLMRA[[#This Row],[TREINADO EM]]+WLMRA[[#This Row],[VALIDADE]]</f>
        <v>46375</v>
      </c>
      <c r="K191">
        <v>1</v>
      </c>
      <c r="L191" t="s">
        <v>5</v>
      </c>
      <c r="M191" t="str">
        <f>VLOOKUP(WLMRA[[#This Row],[NOME]],'CADASTRO'!A:K,6,0)</f>
        <v>ATIVO</v>
      </c>
      <c r="N191" s="63" t="s">
        <v>612</v>
      </c>
    </row>
    <row r="192" spans="1:14">
      <c r="A192" t="s">
        <v>516</v>
      </c>
      <c r="B192" t="s">
        <v>517</v>
      </c>
      <c r="C192" t="s">
        <v>381</v>
      </c>
      <c r="D192" t="s">
        <v>609</v>
      </c>
      <c r="E192" t="s">
        <v>361</v>
      </c>
      <c r="F192" t="str">
        <f>VLOOKUP(WLMRA[[#This Row],[NOME]],'CADASTRO'!A:K,5,0)</f>
        <v>TECNICO MECANICO II</v>
      </c>
      <c r="G192" s="8">
        <v>46211.504120370402</v>
      </c>
      <c r="H192" s="38">
        <v>183</v>
      </c>
      <c r="I1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IF(G603="01/01/1900",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+WLMRA[[#This Row],[TREINADO EM]]+WLMRA[[#This Row],[VALIDADE]]</f>
        <v>46394.504120370402</v>
      </c>
      <c r="K192">
        <v>1</v>
      </c>
      <c r="L192" t="s">
        <v>5</v>
      </c>
      <c r="M192" t="str">
        <f>VLOOKUP(WLMRA[[#This Row],[NOME]],'CADASTRO'!A:K,6,0)</f>
        <v>ATIVO</v>
      </c>
    </row>
    <row r="193" spans="1:14">
      <c r="A193" t="s">
        <v>516</v>
      </c>
      <c r="B193" t="s">
        <v>517</v>
      </c>
      <c r="C193" t="s">
        <v>381</v>
      </c>
      <c r="D193" t="s">
        <v>609</v>
      </c>
      <c r="E193" t="s">
        <v>361</v>
      </c>
      <c r="F193" t="str">
        <f>VLOOKUP(WLMRA[[#This Row],[NOME]],'CADASTRO'!A:K,5,0)</f>
        <v>TECNICO MECANICO II</v>
      </c>
      <c r="G193" s="8">
        <v>46294.346446759257</v>
      </c>
      <c r="H193" s="38">
        <v>365</v>
      </c>
      <c r="I1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IF(G604="01/01/1900", "SEM REGISTRO",
                        IF((G193+H193)&gt;TODAY(), "NO PRAZO", "VENCIDO"
                        )
                    )
                )
            )
        )
    ),"N.A.")</f>
        <v>NO PRAZO</v>
      </c>
      <c r="J193" s="14">
        <f>+WLMRA[[#This Row],[TREINADO EM]]+WLMRA[[#This Row],[VALIDADE]]</f>
        <v>46659.346446759257</v>
      </c>
      <c r="K193">
        <v>1</v>
      </c>
      <c r="L193" t="s">
        <v>3</v>
      </c>
      <c r="M193" t="str">
        <f>VLOOKUP(WLMRA[[#This Row],[NOME]],'CADASTRO'!A:K,6,0)</f>
        <v>ATIVO</v>
      </c>
    </row>
    <row r="194" spans="1:14">
      <c r="A194" t="s">
        <v>516</v>
      </c>
      <c r="B194" t="s">
        <v>517</v>
      </c>
      <c r="C194" t="s">
        <v>74</v>
      </c>
      <c r="D194" t="s">
        <v>609</v>
      </c>
      <c r="E194" t="s">
        <v>236</v>
      </c>
      <c r="F194" t="str">
        <f>VLOOKUP(WLMRA[[#This Row],[NOME]],'CADASTRO'!A:K,5,0)</f>
        <v>OPERADOR LOGISTICO I</v>
      </c>
      <c r="G194" s="8">
        <v>43420</v>
      </c>
      <c r="H194" s="38">
        <v>365</v>
      </c>
      <c r="I1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IF(G605="01/01/1900",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+WLMRA[[#This Row],[TREINADO EM]]+WLMRA[[#This Row],[VALIDADE]]</f>
        <v>43785</v>
      </c>
      <c r="K194">
        <v>1</v>
      </c>
      <c r="L194" t="s">
        <v>1</v>
      </c>
      <c r="M194" t="str">
        <f>VLOOKUP(WLMRA[[#This Row],[NOME]],'CADASTRO'!A:K,6,0)</f>
        <v>DESLIGADO</v>
      </c>
    </row>
    <row r="195" spans="1:14">
      <c r="A195" t="s">
        <v>516</v>
      </c>
      <c r="B195" t="s">
        <v>517</v>
      </c>
      <c r="C195" t="s">
        <v>381</v>
      </c>
      <c r="D195" t="s">
        <v>609</v>
      </c>
      <c r="E195" t="s">
        <v>490</v>
      </c>
      <c r="F195" t="str">
        <f>VLOOKUP(WLMRA[[#This Row],[NOME]],'CADASTRO'!A:K,5,0)</f>
        <v>ESTAGIARIO</v>
      </c>
      <c r="G195" s="8">
        <v>46275</v>
      </c>
      <c r="H195" s="38">
        <v>365</v>
      </c>
      <c r="I1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IF(G606="01/01/1900", "SEM REGISTRO",
                        IF((G195+H195)&gt;TODAY(), "NO PRAZO", "VENCIDO"
                        )
                    )
                )
            )
        )
    ),"N.A.")</f>
        <v>NO PRAZO</v>
      </c>
      <c r="J195" s="14">
        <f>+WLMRA[[#This Row],[TREINADO EM]]+WLMRA[[#This Row],[VALIDADE]]</f>
        <v>46640</v>
      </c>
      <c r="K195">
        <v>1</v>
      </c>
      <c r="L195" t="s">
        <v>3</v>
      </c>
      <c r="M195" t="str">
        <f>VLOOKUP(WLMRA[[#This Row],[NOME]],'CADASTRO'!A:K,6,0)</f>
        <v>ATIVO</v>
      </c>
    </row>
    <row r="196" spans="1:14">
      <c r="A196" t="s">
        <v>516</v>
      </c>
      <c r="B196" t="s">
        <v>517</v>
      </c>
      <c r="C196" t="s">
        <v>74</v>
      </c>
      <c r="D196" t="s">
        <v>609</v>
      </c>
      <c r="E196" t="s">
        <v>362</v>
      </c>
      <c r="F196" t="str">
        <f>VLOOKUP(WLMRA[[#This Row],[NOME]],'CADASTRO'!A:K,5,0)</f>
        <v>OPERADOR INDUSTRIAL III</v>
      </c>
      <c r="G196" s="8">
        <v>44250</v>
      </c>
      <c r="H196" s="38">
        <v>365</v>
      </c>
      <c r="I1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IF(G607="01/01/1900",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+WLMRA[[#This Row],[TREINADO EM]]+WLMRA[[#This Row],[VALIDADE]]</f>
        <v>44615</v>
      </c>
      <c r="K196">
        <v>1</v>
      </c>
      <c r="L196" t="s">
        <v>5</v>
      </c>
      <c r="M196" t="str">
        <f>VLOOKUP(WLMRA[[#This Row],[NOME]],'CADASTRO'!A:K,6,0)</f>
        <v>ATIVO</v>
      </c>
    </row>
    <row r="197" spans="1:14">
      <c r="A197" t="s">
        <v>516</v>
      </c>
      <c r="B197" t="s">
        <v>517</v>
      </c>
      <c r="C197" t="s">
        <v>381</v>
      </c>
      <c r="D197" t="s">
        <v>609</v>
      </c>
      <c r="E197" t="s">
        <v>362</v>
      </c>
      <c r="F197" t="str">
        <f>VLOOKUP(WLMRA[[#This Row],[NOME]],'CADASTRO'!A:K,5,0)</f>
        <v>OPERADOR INDUSTRIAL III</v>
      </c>
      <c r="G197" s="8">
        <v>44928</v>
      </c>
      <c r="H197" s="38">
        <v>365</v>
      </c>
      <c r="I1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IF(G608="01/01/1900",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+WLMRA[[#This Row],[TREINADO EM]]+WLMRA[[#This Row],[VALIDADE]]</f>
        <v>45293</v>
      </c>
      <c r="K197">
        <v>1</v>
      </c>
      <c r="L197" t="s">
        <v>5</v>
      </c>
      <c r="M197" t="str">
        <f>VLOOKUP(WLMRA[[#This Row],[NOME]],'CADASTRO'!A:K,6,0)</f>
        <v>ATIVO</v>
      </c>
    </row>
    <row r="198" spans="1:14">
      <c r="A198" t="s">
        <v>516</v>
      </c>
      <c r="B198" t="s">
        <v>517</v>
      </c>
      <c r="C198" t="s">
        <v>266</v>
      </c>
      <c r="D198" t="s">
        <v>609</v>
      </c>
      <c r="E198" t="s">
        <v>362</v>
      </c>
      <c r="F198" t="str">
        <f>VLOOKUP(WLMRA[[#This Row],[NOME]],'CADASTRO'!A:K,5,0)</f>
        <v>OPERADOR INDUSTRIAL III</v>
      </c>
      <c r="G198" s="8">
        <v>45301</v>
      </c>
      <c r="H198" s="38">
        <v>365</v>
      </c>
      <c r="I1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IF(G609="01/01/1900",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+WLMRA[[#This Row],[TREINADO EM]]+WLMRA[[#This Row],[VALIDADE]]</f>
        <v>45666</v>
      </c>
      <c r="K198">
        <v>1</v>
      </c>
      <c r="L198" t="s">
        <v>5</v>
      </c>
      <c r="M198" t="str">
        <f>VLOOKUP(WLMRA[[#This Row],[NOME]],'CADASTRO'!A:K,6,0)</f>
        <v>ATIVO</v>
      </c>
    </row>
    <row r="199" spans="1:14">
      <c r="A199" t="s">
        <v>516</v>
      </c>
      <c r="B199" t="s">
        <v>517</v>
      </c>
      <c r="C199" t="s">
        <v>381</v>
      </c>
      <c r="D199" t="s">
        <v>609</v>
      </c>
      <c r="E199" t="s">
        <v>362</v>
      </c>
      <c r="F199" t="str">
        <f>VLOOKUP(WLMRA[[#This Row],[NOME]],'CADASTRO'!A:K,5,0)</f>
        <v>OPERADOR INDUSTRIAL III</v>
      </c>
      <c r="G199" s="8">
        <v>45645</v>
      </c>
      <c r="H199" s="38">
        <v>365</v>
      </c>
      <c r="I1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IF(G610="01/01/1900",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+WLMRA[[#This Row],[TREINADO EM]]+WLMRA[[#This Row],[VALIDADE]]</f>
        <v>46010</v>
      </c>
      <c r="K199">
        <v>1</v>
      </c>
      <c r="L199" t="s">
        <v>5</v>
      </c>
      <c r="M199" t="str">
        <f>VLOOKUP(WLMRA[[#This Row],[NOME]],'CADASTRO'!A:K,6,0)</f>
        <v>ATIVO</v>
      </c>
    </row>
    <row r="200" spans="1:14">
      <c r="A200" t="s">
        <v>516</v>
      </c>
      <c r="B200" t="s">
        <v>517</v>
      </c>
      <c r="C200" t="s">
        <v>76</v>
      </c>
      <c r="D200" t="s">
        <v>609</v>
      </c>
      <c r="E200" t="s">
        <v>362</v>
      </c>
      <c r="F200" t="str">
        <f>VLOOKUP(WLMRA[[#This Row],[NOME]],'CADASTRO'!A:K,5,0)</f>
        <v>OPERADOR INDUSTRIAL III</v>
      </c>
      <c r="G200" s="8">
        <v>46010</v>
      </c>
      <c r="H200" s="38">
        <v>365</v>
      </c>
      <c r="I2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IF(G611="01/01/1900", "SEM REGISTRO",
                        IF((G200+H200)&gt;TODAY(), "NO PRAZO", "VENCIDO"
                        )
                    )
                )
            )
        )
    ),"N.A.")</f>
        <v>NO PRAZO</v>
      </c>
      <c r="J200" s="14">
        <f>+WLMRA[[#This Row],[TREINADO EM]]+WLMRA[[#This Row],[VALIDADE]]</f>
        <v>46375</v>
      </c>
      <c r="K200">
        <v>1</v>
      </c>
      <c r="L200" t="s">
        <v>3</v>
      </c>
      <c r="M200" t="str">
        <f>VLOOKUP(WLMRA[[#This Row],[NOME]],'CADASTRO'!A:K,6,0)</f>
        <v>ATIVO</v>
      </c>
      <c r="N200" s="63" t="s">
        <v>612</v>
      </c>
    </row>
    <row r="201" spans="1:14">
      <c r="A201" t="s">
        <v>516</v>
      </c>
      <c r="B201" t="s">
        <v>517</v>
      </c>
      <c r="C201" t="s">
        <v>74</v>
      </c>
      <c r="D201" t="s">
        <v>609</v>
      </c>
      <c r="E201" t="s">
        <v>363</v>
      </c>
      <c r="F201" t="str">
        <f>VLOOKUP(WLMRA[[#This Row],[NOME]],'CADASTRO'!A:K,5,0)</f>
        <v>OPERADOR INDUSTRIAL III</v>
      </c>
      <c r="G201" s="8">
        <v>44250</v>
      </c>
      <c r="H201" s="38">
        <v>365</v>
      </c>
      <c r="I2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IF(G612="01/01/1900",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+WLMRA[[#This Row],[TREINADO EM]]+WLMRA[[#This Row],[VALIDADE]]</f>
        <v>44615</v>
      </c>
      <c r="K201">
        <v>1</v>
      </c>
      <c r="L201" t="s">
        <v>5</v>
      </c>
      <c r="M201" t="str">
        <f>VLOOKUP(WLMRA[[#This Row],[NOME]],'CADASTRO'!A:K,6,0)</f>
        <v>ATIVO</v>
      </c>
    </row>
    <row r="202" spans="1:14">
      <c r="A202" t="s">
        <v>516</v>
      </c>
      <c r="B202" t="s">
        <v>517</v>
      </c>
      <c r="C202" t="s">
        <v>381</v>
      </c>
      <c r="D202" t="s">
        <v>609</v>
      </c>
      <c r="E202" t="s">
        <v>363</v>
      </c>
      <c r="F202" t="str">
        <f>VLOOKUP(WLMRA[[#This Row],[NOME]],'CADASTRO'!A:K,5,0)</f>
        <v>OPERADOR INDUSTRIAL III</v>
      </c>
      <c r="G202" s="8">
        <v>44928</v>
      </c>
      <c r="H202" s="38">
        <v>365</v>
      </c>
      <c r="I2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IF(G613="01/01/1900",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+WLMRA[[#This Row],[TREINADO EM]]+WLMRA[[#This Row],[VALIDADE]]</f>
        <v>45293</v>
      </c>
      <c r="K202">
        <v>1</v>
      </c>
      <c r="L202" t="s">
        <v>5</v>
      </c>
      <c r="M202" t="str">
        <f>VLOOKUP(WLMRA[[#This Row],[NOME]],'CADASTRO'!A:K,6,0)</f>
        <v>ATIVO</v>
      </c>
    </row>
    <row r="203" spans="1:14">
      <c r="A203" t="s">
        <v>516</v>
      </c>
      <c r="B203" t="s">
        <v>517</v>
      </c>
      <c r="C203" t="s">
        <v>381</v>
      </c>
      <c r="D203" t="s">
        <v>609</v>
      </c>
      <c r="E203" t="s">
        <v>363</v>
      </c>
      <c r="F203" t="str">
        <f>VLOOKUP(WLMRA[[#This Row],[NOME]],'CADASTRO'!A:K,5,0)</f>
        <v>OPERADOR INDUSTRIAL III</v>
      </c>
      <c r="G203" s="8">
        <v>45278</v>
      </c>
      <c r="H203" s="38">
        <v>365</v>
      </c>
      <c r="I2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IF(G614="01/01/1900",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+WLMRA[[#This Row],[TREINADO EM]]+WLMRA[[#This Row],[VALIDADE]]</f>
        <v>45643</v>
      </c>
      <c r="K203">
        <v>1</v>
      </c>
      <c r="L203" t="s">
        <v>5</v>
      </c>
      <c r="M203" t="str">
        <f>VLOOKUP(WLMRA[[#This Row],[NOME]],'CADASTRO'!A:K,6,0)</f>
        <v>ATIVO</v>
      </c>
    </row>
    <row r="204" spans="1:14">
      <c r="A204" t="s">
        <v>516</v>
      </c>
      <c r="B204" t="s">
        <v>517</v>
      </c>
      <c r="C204" t="s">
        <v>381</v>
      </c>
      <c r="D204" t="s">
        <v>609</v>
      </c>
      <c r="E204" t="s">
        <v>363</v>
      </c>
      <c r="F204" t="str">
        <f>VLOOKUP(WLMRA[[#This Row],[NOME]],'CADASTRO'!A:K,5,0)</f>
        <v>OPERADOR INDUSTRIAL III</v>
      </c>
      <c r="G204" s="8">
        <v>45645</v>
      </c>
      <c r="H204" s="38">
        <v>365</v>
      </c>
      <c r="I2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IF(G615="01/01/1900",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+WLMRA[[#This Row],[TREINADO EM]]+WLMRA[[#This Row],[VALIDADE]]</f>
        <v>46010</v>
      </c>
      <c r="K204">
        <v>1</v>
      </c>
      <c r="L204" t="s">
        <v>5</v>
      </c>
      <c r="M204" t="str">
        <f>VLOOKUP(WLMRA[[#This Row],[NOME]],'CADASTRO'!A:K,6,0)</f>
        <v>ATIVO</v>
      </c>
    </row>
    <row r="205" spans="1:14">
      <c r="A205" t="s">
        <v>516</v>
      </c>
      <c r="B205" t="s">
        <v>517</v>
      </c>
      <c r="C205" t="s">
        <v>381</v>
      </c>
      <c r="D205" t="s">
        <v>609</v>
      </c>
      <c r="E205" t="s">
        <v>363</v>
      </c>
      <c r="F205" t="str">
        <f>VLOOKUP(WLMRA[[#This Row],[NOME]],'CADASTRO'!A:K,5,0)</f>
        <v>OPERADOR INDUSTRIAL III</v>
      </c>
      <c r="G205" s="8">
        <v>46010</v>
      </c>
      <c r="H205" s="38">
        <v>365</v>
      </c>
      <c r="I2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IF(G616="01/01/1900", "SEM REGISTRO",
                        IF((G205+H205)&gt;TODAY(), "NO PRAZO", "VENCIDO"
                        )
                    )
                )
            )
        )
    ),"N.A.")</f>
        <v>NO PRAZO</v>
      </c>
      <c r="J205" s="14">
        <f>+WLMRA[[#This Row],[TREINADO EM]]+WLMRA[[#This Row],[VALIDADE]]</f>
        <v>46375</v>
      </c>
      <c r="K205">
        <v>1</v>
      </c>
      <c r="L205" t="s">
        <v>3</v>
      </c>
      <c r="M205" t="str">
        <f>VLOOKUP(WLMRA[[#This Row],[NOME]],'CADASTRO'!A:K,6,0)</f>
        <v>ATIVO</v>
      </c>
      <c r="N205" s="69"/>
    </row>
    <row r="206" spans="1:14">
      <c r="A206" t="s">
        <v>516</v>
      </c>
      <c r="B206" t="s">
        <v>517</v>
      </c>
      <c r="C206" t="s">
        <v>381</v>
      </c>
      <c r="D206" t="s">
        <v>609</v>
      </c>
      <c r="E206" t="s">
        <v>364</v>
      </c>
      <c r="F206" t="str">
        <f>VLOOKUP(WLMRA[[#This Row],[NOME]],'CADASTRO'!A:K,5,0)</f>
        <v>OPERADOR INDUSTRIAL III</v>
      </c>
      <c r="G206" s="8">
        <v>45063</v>
      </c>
      <c r="H206" s="38">
        <v>365</v>
      </c>
      <c r="I2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IF(G617="01/01/1900",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+WLMRA[[#This Row],[TREINADO EM]]+WLMRA[[#This Row],[VALIDADE]]</f>
        <v>45428</v>
      </c>
      <c r="K206">
        <v>1</v>
      </c>
      <c r="L206" t="s">
        <v>5</v>
      </c>
      <c r="M206" t="str">
        <f>VLOOKUP(WLMRA[[#This Row],[NOME]],'CADASTRO'!A:K,6,0)</f>
        <v>ATIVO</v>
      </c>
    </row>
    <row r="207" spans="1:14">
      <c r="A207" t="s">
        <v>516</v>
      </c>
      <c r="B207" t="s">
        <v>517</v>
      </c>
      <c r="C207" t="s">
        <v>381</v>
      </c>
      <c r="D207" t="s">
        <v>609</v>
      </c>
      <c r="E207" t="s">
        <v>364</v>
      </c>
      <c r="F207" t="str">
        <f>VLOOKUP(WLMRA[[#This Row],[NOME]],'CADASTRO'!A:K,5,0)</f>
        <v>OPERADOR INDUSTRIAL III</v>
      </c>
      <c r="G207" s="8">
        <v>45278</v>
      </c>
      <c r="H207" s="38">
        <v>365</v>
      </c>
      <c r="I2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IF(G618="01/01/1900",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+WLMRA[[#This Row],[TREINADO EM]]+WLMRA[[#This Row],[VALIDADE]]</f>
        <v>45643</v>
      </c>
      <c r="K207">
        <v>1</v>
      </c>
      <c r="L207" t="s">
        <v>5</v>
      </c>
      <c r="M207" t="str">
        <f>VLOOKUP(WLMRA[[#This Row],[NOME]],'CADASTRO'!A:K,6,0)</f>
        <v>ATIVO</v>
      </c>
    </row>
    <row r="208" spans="1:14">
      <c r="A208" t="s">
        <v>516</v>
      </c>
      <c r="B208" t="s">
        <v>517</v>
      </c>
      <c r="C208" t="s">
        <v>381</v>
      </c>
      <c r="D208" t="s">
        <v>609</v>
      </c>
      <c r="E208" t="s">
        <v>364</v>
      </c>
      <c r="F208" t="str">
        <f>VLOOKUP(WLMRA[[#This Row],[NOME]],'CADASTRO'!A:K,5,0)</f>
        <v>OPERADOR INDUSTRIAL III</v>
      </c>
      <c r="G208" s="8">
        <v>45645</v>
      </c>
      <c r="H208" s="38">
        <v>365</v>
      </c>
      <c r="I2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IF(G619="01/01/1900",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+WLMRA[[#This Row],[TREINADO EM]]+WLMRA[[#This Row],[VALIDADE]]</f>
        <v>46010</v>
      </c>
      <c r="K208">
        <v>1</v>
      </c>
      <c r="L208" t="s">
        <v>5</v>
      </c>
      <c r="M208" t="str">
        <f>VLOOKUP(WLMRA[[#This Row],[NOME]],'CADASTRO'!A:K,6,0)</f>
        <v>ATIVO</v>
      </c>
    </row>
    <row r="209" spans="1:14">
      <c r="A209" t="s">
        <v>516</v>
      </c>
      <c r="B209" t="s">
        <v>517</v>
      </c>
      <c r="C209" t="s">
        <v>381</v>
      </c>
      <c r="D209" t="s">
        <v>609</v>
      </c>
      <c r="E209" t="s">
        <v>364</v>
      </c>
      <c r="F209" t="str">
        <f>VLOOKUP(WLMRA[[#This Row],[NOME]],'CADASTRO'!A:K,5,0)</f>
        <v>OPERADOR INDUSTRIAL III</v>
      </c>
      <c r="G209" s="8">
        <v>46010</v>
      </c>
      <c r="H209" s="38">
        <v>365</v>
      </c>
      <c r="I2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IF(G620="01/01/1900", "SEM REGISTRO",
                        IF((G209+H209)&gt;TODAY(), "NO PRAZO", "VENCIDO"
                        )
                    )
                )
            )
        )
    ),"N.A.")</f>
        <v>NO PRAZO</v>
      </c>
      <c r="J209" s="14">
        <f>+WLMRA[[#This Row],[TREINADO EM]]+WLMRA[[#This Row],[VALIDADE]]</f>
        <v>46375</v>
      </c>
      <c r="K209">
        <v>1</v>
      </c>
      <c r="L209" t="s">
        <v>3</v>
      </c>
      <c r="M209" t="str">
        <f>VLOOKUP(WLMRA[[#This Row],[NOME]],'CADASTRO'!A:K,6,0)</f>
        <v>ATIVO</v>
      </c>
      <c r="N209" s="63" t="s">
        <v>612</v>
      </c>
    </row>
    <row r="210" spans="1:14">
      <c r="A210" t="s">
        <v>516</v>
      </c>
      <c r="B210" t="s">
        <v>517</v>
      </c>
      <c r="C210" t="s">
        <v>381</v>
      </c>
      <c r="D210" t="s">
        <v>609</v>
      </c>
      <c r="E210" t="s">
        <v>57</v>
      </c>
      <c r="F210" t="str">
        <f>VLOOKUP(WLMRA[[#This Row],[NOME]],'CADASTRO'!A:K,5,0)</f>
        <v>COORDENADOR MANUTENCAO SR</v>
      </c>
      <c r="G210" s="8">
        <v>45063</v>
      </c>
      <c r="H210" s="38">
        <v>365</v>
      </c>
      <c r="I2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IF(G621="01/01/1900",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+WLMRA[[#This Row],[TREINADO EM]]+WLMRA[[#This Row],[VALIDADE]]</f>
        <v>45428</v>
      </c>
      <c r="K210">
        <v>1</v>
      </c>
      <c r="L210" t="s">
        <v>5</v>
      </c>
      <c r="M210" t="str">
        <f>VLOOKUP(WLMRA[[#This Row],[NOME]],'CADASTRO'!A:K,6,0)</f>
        <v>ATIVO</v>
      </c>
    </row>
    <row r="211" spans="1:14">
      <c r="A211" t="s">
        <v>516</v>
      </c>
      <c r="B211" t="s">
        <v>517</v>
      </c>
      <c r="C211" t="s">
        <v>381</v>
      </c>
      <c r="D211" t="s">
        <v>609</v>
      </c>
      <c r="E211" t="s">
        <v>57</v>
      </c>
      <c r="F211" t="str">
        <f>VLOOKUP(WLMRA[[#This Row],[NOME]],'CADASTRO'!A:K,5,0)</f>
        <v>COORDENADOR MANUTENCAO SR</v>
      </c>
      <c r="G211" s="8">
        <v>45278</v>
      </c>
      <c r="H211" s="38">
        <v>365</v>
      </c>
      <c r="I2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IF(G622="01/01/1900",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+WLMRA[[#This Row],[TREINADO EM]]+WLMRA[[#This Row],[VALIDADE]]</f>
        <v>45643</v>
      </c>
      <c r="K211">
        <v>1</v>
      </c>
      <c r="L211" t="s">
        <v>5</v>
      </c>
      <c r="M211" t="str">
        <f>VLOOKUP(WLMRA[[#This Row],[NOME]],'CADASTRO'!A:K,6,0)</f>
        <v>ATIVO</v>
      </c>
    </row>
    <row r="212" spans="1:14">
      <c r="A212" t="s">
        <v>516</v>
      </c>
      <c r="B212" t="s">
        <v>517</v>
      </c>
      <c r="C212" t="s">
        <v>76</v>
      </c>
      <c r="D212" t="s">
        <v>609</v>
      </c>
      <c r="E212" t="s">
        <v>57</v>
      </c>
      <c r="F212" t="str">
        <f>VLOOKUP(WLMRA[[#This Row],[NOME]],'CADASTRO'!A:K,5,0)</f>
        <v>COORDENADOR MANUTENCAO SR</v>
      </c>
      <c r="G212" s="8">
        <v>46010</v>
      </c>
      <c r="H212" s="38">
        <v>365</v>
      </c>
      <c r="I2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IF(G623="01/01/1900", "SEM REGISTRO",
                        IF((G212+H212)&gt;TODAY(), "NO PRAZO", "VENCIDO"
                        )
                    )
                )
            )
        )
    ),"N.A.")</f>
        <v>NO PRAZO</v>
      </c>
      <c r="J212" s="14">
        <f>+WLMRA[[#This Row],[TREINADO EM]]+WLMRA[[#This Row],[VALIDADE]]</f>
        <v>46375</v>
      </c>
      <c r="K212">
        <v>1</v>
      </c>
      <c r="L212" t="s">
        <v>3</v>
      </c>
      <c r="M212" t="str">
        <f>VLOOKUP(WLMRA[[#This Row],[NOME]],'CADASTRO'!A:K,6,0)</f>
        <v>ATIVO</v>
      </c>
      <c r="N212" s="63" t="s">
        <v>612</v>
      </c>
    </row>
    <row r="213" spans="1:14">
      <c r="A213" t="s">
        <v>516</v>
      </c>
      <c r="B213" t="s">
        <v>517</v>
      </c>
      <c r="C213" t="s">
        <v>74</v>
      </c>
      <c r="D213" t="s">
        <v>609</v>
      </c>
      <c r="E213" t="s">
        <v>243</v>
      </c>
      <c r="F213" t="str">
        <f>VLOOKUP(WLMRA[[#This Row],[NOME]],'CADASTRO'!A:K,5,0)</f>
        <v>AUXILIAR INDUSTRIAL</v>
      </c>
      <c r="G213" s="8">
        <v>44250</v>
      </c>
      <c r="H213" s="38">
        <v>365</v>
      </c>
      <c r="I2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IF(G624="01/01/1900",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+WLMRA[[#This Row],[TREINADO EM]]+WLMRA[[#This Row],[VALIDADE]]</f>
        <v>44615</v>
      </c>
      <c r="K213">
        <v>1</v>
      </c>
      <c r="L213" t="s">
        <v>5</v>
      </c>
      <c r="M213" t="str">
        <f>VLOOKUP(WLMRA[[#This Row],[NOME]],'CADASTRO'!A:K,6,0)</f>
        <v>DESLIGADO</v>
      </c>
    </row>
    <row r="214" spans="1:14">
      <c r="A214" t="s">
        <v>516</v>
      </c>
      <c r="B214" t="s">
        <v>517</v>
      </c>
      <c r="C214" t="s">
        <v>381</v>
      </c>
      <c r="D214" t="s">
        <v>609</v>
      </c>
      <c r="E214" t="s">
        <v>243</v>
      </c>
      <c r="F214" t="str">
        <f>VLOOKUP(WLMRA[[#This Row],[NOME]],'CADASTRO'!A:K,5,0)</f>
        <v>AUXILIAR INDUSTRIAL</v>
      </c>
      <c r="G214" s="8">
        <v>44928</v>
      </c>
      <c r="H214" s="38">
        <v>365</v>
      </c>
      <c r="I2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IF(G625="01/01/1900",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+WLMRA[[#This Row],[TREINADO EM]]+WLMRA[[#This Row],[VALIDADE]]</f>
        <v>45293</v>
      </c>
      <c r="K214">
        <v>1</v>
      </c>
      <c r="L214" t="s">
        <v>3</v>
      </c>
      <c r="M214" t="str">
        <f>VLOOKUP(WLMRA[[#This Row],[NOME]],'CADASTRO'!A:K,6,0)</f>
        <v>DESLIGADO</v>
      </c>
    </row>
    <row r="215" spans="1:14">
      <c r="A215" t="s">
        <v>516</v>
      </c>
      <c r="B215" t="s">
        <v>517</v>
      </c>
      <c r="C215" t="s">
        <v>381</v>
      </c>
      <c r="D215" t="s">
        <v>609</v>
      </c>
      <c r="E215" t="s">
        <v>459</v>
      </c>
      <c r="F215" t="str">
        <f>VLOOKUP(WLMRA[[#This Row],[NOME]],'CADASTRO'!A:K,5,0)</f>
        <v>OPERADOR LOGISTICO I</v>
      </c>
      <c r="G215" s="8">
        <v>46225</v>
      </c>
      <c r="H215" s="38">
        <v>365</v>
      </c>
      <c r="I2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IF(G626="01/01/1900", "SEM REGISTRO",
                        IF((G215+H215)&gt;TODAY(), "NO PRAZO", "VENCIDO"
                        )
                    )
                )
            )
        )
    ),"N.A.")</f>
        <v>NO PRAZO</v>
      </c>
      <c r="J215" s="14">
        <f>+WLMRA[[#This Row],[TREINADO EM]]+WLMRA[[#This Row],[VALIDADE]]</f>
        <v>46590</v>
      </c>
      <c r="K215">
        <v>1</v>
      </c>
      <c r="L215" t="s">
        <v>3</v>
      </c>
      <c r="M215" t="str">
        <f>VLOOKUP(WLMRA[[#This Row],[NOME]],'CADASTRO'!A:K,6,0)</f>
        <v>ATIVO</v>
      </c>
    </row>
    <row r="216" spans="1:14">
      <c r="A216" t="s">
        <v>516</v>
      </c>
      <c r="B216" t="s">
        <v>517</v>
      </c>
      <c r="C216" t="s">
        <v>381</v>
      </c>
      <c r="D216" t="s">
        <v>609</v>
      </c>
      <c r="E216" t="s">
        <v>244</v>
      </c>
      <c r="F216" t="str">
        <f>VLOOKUP(WLMRA[[#This Row],[NOME]],'CADASTRO'!A:K,5,0)</f>
        <v>OPERADOR INDUSTRIAL I</v>
      </c>
      <c r="G216" s="8">
        <v>45358</v>
      </c>
      <c r="H216" s="38">
        <v>365</v>
      </c>
      <c r="I2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IF(G627="01/01/1900",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+WLMRA[[#This Row],[TREINADO EM]]+WLMRA[[#This Row],[VALIDADE]]</f>
        <v>45723</v>
      </c>
      <c r="K216">
        <v>1</v>
      </c>
      <c r="L216" t="s">
        <v>5</v>
      </c>
      <c r="M216" t="str">
        <f>VLOOKUP(WLMRA[[#This Row],[NOME]],'CADASTRO'!A:K,6,0)</f>
        <v>DESLIGADO</v>
      </c>
    </row>
    <row r="217" spans="1:14">
      <c r="A217" t="s">
        <v>516</v>
      </c>
      <c r="B217" t="s">
        <v>517</v>
      </c>
      <c r="C217" t="s">
        <v>381</v>
      </c>
      <c r="D217" t="s">
        <v>609</v>
      </c>
      <c r="E217" s="1" t="s">
        <v>244</v>
      </c>
      <c r="F217" t="str">
        <f>VLOOKUP(WLMRA[[#This Row],[NOME]],'CADASTRO'!A:K,5,0)</f>
        <v>OPERADOR INDUSTRIAL I</v>
      </c>
      <c r="G217" s="8">
        <v>45873</v>
      </c>
      <c r="H217" s="38">
        <v>365</v>
      </c>
      <c r="I2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IF(G628="01/01/1900",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+WLMRA[[#This Row],[TREINADO EM]]+WLMRA[[#This Row],[VALIDADE]]</f>
        <v>46238</v>
      </c>
      <c r="K217">
        <v>1</v>
      </c>
      <c r="L217" t="s">
        <v>3</v>
      </c>
      <c r="M217" t="str">
        <f>VLOOKUP(WLMRA[[#This Row],[NOME]],'CADASTRO'!A:K,6,0)</f>
        <v>DESLIGADO</v>
      </c>
    </row>
    <row r="218" spans="1:14">
      <c r="A218" t="s">
        <v>516</v>
      </c>
      <c r="B218" t="s">
        <v>517</v>
      </c>
      <c r="C218" t="s">
        <v>381</v>
      </c>
      <c r="D218" t="s">
        <v>609</v>
      </c>
      <c r="E218" t="s">
        <v>476</v>
      </c>
      <c r="F218" t="str">
        <f>VLOOKUP(WLMRA[[#This Row],[NOME]],'CADASTRO'!A:K,5,0)</f>
        <v>ASSISTENTE ADMINISTRATIVO</v>
      </c>
      <c r="G218" s="8">
        <v>45196</v>
      </c>
      <c r="H218" s="38">
        <v>365</v>
      </c>
      <c r="I2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IF(G629="01/01/1900",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+WLMRA[[#This Row],[TREINADO EM]]+WLMRA[[#This Row],[VALIDADE]]</f>
        <v>45561</v>
      </c>
      <c r="K218">
        <v>1</v>
      </c>
      <c r="L218" t="s">
        <v>5</v>
      </c>
      <c r="M218" t="str">
        <f>VLOOKUP(WLMRA[[#This Row],[NOME]],'CADASTRO'!A:K,6,0)</f>
        <v>S-AFASTADO</v>
      </c>
    </row>
    <row r="219" spans="1:14">
      <c r="A219" t="s">
        <v>516</v>
      </c>
      <c r="B219" t="s">
        <v>517</v>
      </c>
      <c r="C219" t="s">
        <v>381</v>
      </c>
      <c r="D219" t="s">
        <v>609</v>
      </c>
      <c r="E219" t="s">
        <v>476</v>
      </c>
      <c r="F219" t="str">
        <f>VLOOKUP(WLMRA[[#This Row],[NOME]],'CADASTRO'!A:K,5,0)</f>
        <v>ASSISTENTE ADMINISTRATIVO</v>
      </c>
      <c r="G219" s="8">
        <v>45278</v>
      </c>
      <c r="H219" s="38">
        <v>365</v>
      </c>
      <c r="I2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IF(G630="01/01/1900",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+WLMRA[[#This Row],[TREINADO EM]]+WLMRA[[#This Row],[VALIDADE]]</f>
        <v>45643</v>
      </c>
      <c r="K219">
        <v>1</v>
      </c>
      <c r="L219" t="s">
        <v>5</v>
      </c>
      <c r="M219" t="str">
        <f>VLOOKUP(WLMRA[[#This Row],[NOME]],'CADASTRO'!A:K,6,0)</f>
        <v>S-AFASTADO</v>
      </c>
    </row>
    <row r="220" spans="1:14">
      <c r="A220" t="s">
        <v>516</v>
      </c>
      <c r="B220" t="s">
        <v>517</v>
      </c>
      <c r="C220" t="s">
        <v>76</v>
      </c>
      <c r="D220" t="s">
        <v>609</v>
      </c>
      <c r="E220" t="s">
        <v>476</v>
      </c>
      <c r="F220" t="str">
        <f>VLOOKUP(WLMRA[[#This Row],[NOME]],'CADASTRO'!A:K,5,0)</f>
        <v>ASSISTENTE ADMINISTRATIVO</v>
      </c>
      <c r="G220" s="8">
        <v>45645</v>
      </c>
      <c r="H220" s="38">
        <v>365</v>
      </c>
      <c r="I2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IF(G631="01/01/1900",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+WLMRA[[#This Row],[TREINADO EM]]+WLMRA[[#This Row],[VALIDADE]]</f>
        <v>46010</v>
      </c>
      <c r="K220">
        <v>1</v>
      </c>
      <c r="L220" t="s">
        <v>5</v>
      </c>
      <c r="M220" t="str">
        <f>VLOOKUP(WLMRA[[#This Row],[NOME]],'CADASTRO'!A:K,6,0)</f>
        <v>S-AFASTADO</v>
      </c>
    </row>
    <row r="221" spans="1:14">
      <c r="A221" t="s">
        <v>516</v>
      </c>
      <c r="B221" t="s">
        <v>517</v>
      </c>
      <c r="C221" t="s">
        <v>381</v>
      </c>
      <c r="D221" t="s">
        <v>609</v>
      </c>
      <c r="E221" t="s">
        <v>476</v>
      </c>
      <c r="F221" t="str">
        <f>VLOOKUP(WLMRA[[#This Row],[NOME]],'CADASTRO'!A:K,5,0)</f>
        <v>ASSISTENTE ADMINISTRATIVO</v>
      </c>
      <c r="G221" s="8">
        <v>46010</v>
      </c>
      <c r="H221" s="38">
        <v>365</v>
      </c>
      <c r="I2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IF(G632="01/01/1900",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+WLMRA[[#This Row],[TREINADO EM]]+WLMRA[[#This Row],[VALIDADE]]</f>
        <v>46375</v>
      </c>
      <c r="K221">
        <v>1</v>
      </c>
      <c r="L221" t="s">
        <v>3</v>
      </c>
      <c r="M221" t="str">
        <f>VLOOKUP(WLMRA[[#This Row],[NOME]],'CADASTRO'!A:K,6,0)</f>
        <v>S-AFASTADO</v>
      </c>
      <c r="N221" s="69"/>
    </row>
    <row r="222" spans="1:14">
      <c r="A222" t="s">
        <v>516</v>
      </c>
      <c r="B222" t="s">
        <v>517</v>
      </c>
      <c r="C222" t="s">
        <v>74</v>
      </c>
      <c r="D222" t="s">
        <v>609</v>
      </c>
      <c r="E222" t="s">
        <v>248</v>
      </c>
      <c r="F222" t="str">
        <f>VLOOKUP(WLMRA[[#This Row],[NOME]],'CADASTRO'!A:K,5,0)</f>
        <v>OPERADOR INDUSTRIAL II</v>
      </c>
      <c r="G222" s="8">
        <v>44250</v>
      </c>
      <c r="H222" s="38">
        <v>365</v>
      </c>
      <c r="I2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IF(G633="01/01/1900",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+WLMRA[[#This Row],[TREINADO EM]]+WLMRA[[#This Row],[VALIDADE]]</f>
        <v>44615</v>
      </c>
      <c r="K222">
        <v>1</v>
      </c>
      <c r="L222" t="s">
        <v>5</v>
      </c>
      <c r="M222" t="str">
        <f>VLOOKUP(WLMRA[[#This Row],[NOME]],'CADASTRO'!A:K,6,0)</f>
        <v>DESLIGADO</v>
      </c>
    </row>
    <row r="223" spans="1:14">
      <c r="A223" t="s">
        <v>516</v>
      </c>
      <c r="B223" t="s">
        <v>517</v>
      </c>
      <c r="C223" t="s">
        <v>381</v>
      </c>
      <c r="D223" t="s">
        <v>609</v>
      </c>
      <c r="E223" t="s">
        <v>248</v>
      </c>
      <c r="F223" t="str">
        <f>VLOOKUP(WLMRA[[#This Row],[NOME]],'CADASTRO'!A:K,5,0)</f>
        <v>OPERADOR INDUSTRIAL II</v>
      </c>
      <c r="G223" s="8">
        <v>44928</v>
      </c>
      <c r="H223" s="38">
        <v>365</v>
      </c>
      <c r="I2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IF(G634="01/01/1900",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+WLMRA[[#This Row],[TREINADO EM]]+WLMRA[[#This Row],[VALIDADE]]</f>
        <v>45293</v>
      </c>
      <c r="K223">
        <v>1</v>
      </c>
      <c r="L223" t="s">
        <v>3</v>
      </c>
      <c r="M223" t="str">
        <f>VLOOKUP(WLMRA[[#This Row],[NOME]],'CADASTRO'!A:K,6,0)</f>
        <v>DESLIGADO</v>
      </c>
    </row>
    <row r="224" spans="1:14">
      <c r="A224" t="s">
        <v>516</v>
      </c>
      <c r="B224" t="s">
        <v>517</v>
      </c>
      <c r="C224" t="s">
        <v>74</v>
      </c>
      <c r="D224" t="s">
        <v>609</v>
      </c>
      <c r="E224" t="s">
        <v>366</v>
      </c>
      <c r="F224" t="str">
        <f>VLOOKUP(WLMRA[[#This Row],[NOME]],'CADASTRO'!A:K,5,0)</f>
        <v>OPERADOR LOGISTICO II</v>
      </c>
      <c r="G224" s="8">
        <v>43420</v>
      </c>
      <c r="H224" s="38">
        <v>365</v>
      </c>
      <c r="I2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IF(G635="01/01/1900",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+WLMRA[[#This Row],[TREINADO EM]]+WLMRA[[#This Row],[VALIDADE]]</f>
        <v>43785</v>
      </c>
      <c r="K224">
        <v>1</v>
      </c>
      <c r="L224" t="s">
        <v>5</v>
      </c>
      <c r="M224" t="str">
        <f>VLOOKUP(WLMRA[[#This Row],[NOME]],'CADASTRO'!A:K,6,0)</f>
        <v>ATIVO</v>
      </c>
    </row>
    <row r="225" spans="1:14">
      <c r="A225" t="s">
        <v>516</v>
      </c>
      <c r="B225" t="s">
        <v>517</v>
      </c>
      <c r="C225" t="s">
        <v>381</v>
      </c>
      <c r="D225" t="s">
        <v>609</v>
      </c>
      <c r="E225" t="s">
        <v>366</v>
      </c>
      <c r="F225" t="str">
        <f>VLOOKUP(WLMRA[[#This Row],[NOME]],'CADASTRO'!A:K,5,0)</f>
        <v>OPERADOR LOGISTICO II</v>
      </c>
      <c r="G225" s="8">
        <v>44928</v>
      </c>
      <c r="H225" s="38">
        <v>365</v>
      </c>
      <c r="I2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IF(G636="01/01/1900",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+WLMRA[[#This Row],[TREINADO EM]]+WLMRA[[#This Row],[VALIDADE]]</f>
        <v>45293</v>
      </c>
      <c r="K225">
        <v>1</v>
      </c>
      <c r="L225" t="s">
        <v>5</v>
      </c>
      <c r="M225" t="str">
        <f>VLOOKUP(WLMRA[[#This Row],[NOME]],'CADASTRO'!A:K,6,0)</f>
        <v>ATIVO</v>
      </c>
    </row>
    <row r="226" spans="1:14">
      <c r="A226" t="s">
        <v>516</v>
      </c>
      <c r="B226" t="s">
        <v>517</v>
      </c>
      <c r="C226" t="s">
        <v>381</v>
      </c>
      <c r="D226" t="s">
        <v>609</v>
      </c>
      <c r="E226" t="s">
        <v>366</v>
      </c>
      <c r="F226" t="str">
        <f>VLOOKUP(WLMRA[[#This Row],[NOME]],'CADASTRO'!A:K,5,0)</f>
        <v>OPERADOR LOGISTICO II</v>
      </c>
      <c r="G226" s="8">
        <v>45278</v>
      </c>
      <c r="H226" s="38">
        <v>365</v>
      </c>
      <c r="I2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IF(G637="01/01/1900",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+WLMRA[[#This Row],[TREINADO EM]]+WLMRA[[#This Row],[VALIDADE]]</f>
        <v>45643</v>
      </c>
      <c r="K226">
        <v>1</v>
      </c>
      <c r="L226" t="s">
        <v>5</v>
      </c>
      <c r="M226" t="str">
        <f>VLOOKUP(WLMRA[[#This Row],[NOME]],'CADASTRO'!A:K,6,0)</f>
        <v>ATIVO</v>
      </c>
    </row>
    <row r="227" spans="1:14">
      <c r="A227" t="s">
        <v>516</v>
      </c>
      <c r="B227" t="s">
        <v>517</v>
      </c>
      <c r="C227" t="s">
        <v>76</v>
      </c>
      <c r="D227" t="s">
        <v>609</v>
      </c>
      <c r="E227" t="s">
        <v>366</v>
      </c>
      <c r="F227" t="str">
        <f>VLOOKUP(WLMRA[[#This Row],[NOME]],'CADASTRO'!A:K,5,0)</f>
        <v>OPERADOR LOGISTICO II</v>
      </c>
      <c r="G227" s="8">
        <v>45645</v>
      </c>
      <c r="H227" s="38">
        <v>365</v>
      </c>
      <c r="I2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IF(G638="01/01/1900",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+WLMRA[[#This Row],[TREINADO EM]]+WLMRA[[#This Row],[VALIDADE]]</f>
        <v>46010</v>
      </c>
      <c r="K227">
        <v>1</v>
      </c>
      <c r="L227" t="s">
        <v>5</v>
      </c>
      <c r="M227" t="str">
        <f>VLOOKUP(WLMRA[[#This Row],[NOME]],'CADASTRO'!A:K,6,0)</f>
        <v>ATIVO</v>
      </c>
    </row>
    <row r="228" spans="1:14">
      <c r="A228" t="s">
        <v>516</v>
      </c>
      <c r="B228" t="s">
        <v>517</v>
      </c>
      <c r="C228" t="s">
        <v>76</v>
      </c>
      <c r="D228" t="s">
        <v>609</v>
      </c>
      <c r="E228" t="s">
        <v>366</v>
      </c>
      <c r="F228" t="str">
        <f>VLOOKUP(WLMRA[[#This Row],[NOME]],'CADASTRO'!A:K,5,0)</f>
        <v>OPERADOR LOGISTICO II</v>
      </c>
      <c r="G228" s="8">
        <v>46010</v>
      </c>
      <c r="H228" s="38">
        <v>365</v>
      </c>
      <c r="I2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IF(G639="01/01/1900", "SEM REGISTRO",
                        IF((G228+H228)&gt;TODAY(), "NO PRAZO", "VENCIDO"
                        )
                    )
                )
            )
        )
    ),"N.A.")</f>
        <v>NO PRAZO</v>
      </c>
      <c r="J228" s="14">
        <f>+WLMRA[[#This Row],[TREINADO EM]]+WLMRA[[#This Row],[VALIDADE]]</f>
        <v>46375</v>
      </c>
      <c r="K228">
        <v>1</v>
      </c>
      <c r="L228" t="s">
        <v>3</v>
      </c>
      <c r="M228" t="str">
        <f>VLOOKUP(WLMRA[[#This Row],[NOME]],'CADASTRO'!A:K,6,0)</f>
        <v>ATIVO</v>
      </c>
      <c r="N228" s="63" t="s">
        <v>612</v>
      </c>
    </row>
    <row r="229" spans="1:14">
      <c r="A229" t="s">
        <v>516</v>
      </c>
      <c r="B229" t="s">
        <v>517</v>
      </c>
      <c r="C229" t="s">
        <v>74</v>
      </c>
      <c r="D229" t="s">
        <v>609</v>
      </c>
      <c r="E229" t="s">
        <v>49</v>
      </c>
      <c r="F229" t="str">
        <f>VLOOKUP(WLMRA[[#This Row],[NOME]],'CADASTRO'!A:K,5,0)</f>
        <v>LIDER OPERACOES</v>
      </c>
      <c r="G229" s="8">
        <v>43420</v>
      </c>
      <c r="H229" s="38">
        <v>365</v>
      </c>
      <c r="I2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IF(G640="01/01/1900",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+WLMRA[[#This Row],[TREINADO EM]]+WLMRA[[#This Row],[VALIDADE]]</f>
        <v>43785</v>
      </c>
      <c r="K229">
        <v>1</v>
      </c>
      <c r="L229" t="s">
        <v>5</v>
      </c>
      <c r="M229" t="str">
        <f>VLOOKUP(WLMRA[[#This Row],[NOME]],'CADASTRO'!A:K,6,0)</f>
        <v>ATIVO</v>
      </c>
    </row>
    <row r="230" spans="1:14">
      <c r="A230" t="s">
        <v>516</v>
      </c>
      <c r="B230" t="s">
        <v>517</v>
      </c>
      <c r="C230" t="s">
        <v>381</v>
      </c>
      <c r="D230" t="s">
        <v>609</v>
      </c>
      <c r="E230" t="s">
        <v>49</v>
      </c>
      <c r="F230" t="str">
        <f>VLOOKUP(WLMRA[[#This Row],[NOME]],'CADASTRO'!A:K,5,0)</f>
        <v>LIDER OPERACOES</v>
      </c>
      <c r="G230" s="8">
        <v>44783</v>
      </c>
      <c r="H230" s="38">
        <v>365</v>
      </c>
      <c r="I2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IF(G641="01/01/1900",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+WLMRA[[#This Row],[TREINADO EM]]+WLMRA[[#This Row],[VALIDADE]]</f>
        <v>45148</v>
      </c>
      <c r="K230">
        <v>1</v>
      </c>
      <c r="L230" t="s">
        <v>5</v>
      </c>
      <c r="M230" t="str">
        <f>VLOOKUP(WLMRA[[#This Row],[NOME]],'CADASTRO'!A:K,6,0)</f>
        <v>ATIVO</v>
      </c>
    </row>
    <row r="231" spans="1:14">
      <c r="A231" t="s">
        <v>516</v>
      </c>
      <c r="B231" t="s">
        <v>517</v>
      </c>
      <c r="C231" t="s">
        <v>381</v>
      </c>
      <c r="D231" t="s">
        <v>609</v>
      </c>
      <c r="E231" t="s">
        <v>49</v>
      </c>
      <c r="F231" t="str">
        <f>VLOOKUP(WLMRA[[#This Row],[NOME]],'CADASTRO'!A:K,5,0)</f>
        <v>LIDER OPERACOES</v>
      </c>
      <c r="G231" s="8">
        <v>45278</v>
      </c>
      <c r="H231" s="38">
        <v>365</v>
      </c>
      <c r="I2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IF(G642="01/01/1900",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+WLMRA[[#This Row],[TREINADO EM]]+WLMRA[[#This Row],[VALIDADE]]</f>
        <v>45643</v>
      </c>
      <c r="K231">
        <v>1</v>
      </c>
      <c r="L231" t="s">
        <v>5</v>
      </c>
      <c r="M231" t="str">
        <f>VLOOKUP(WLMRA[[#This Row],[NOME]],'CADASTRO'!A:K,6,0)</f>
        <v>ATIVO</v>
      </c>
    </row>
    <row r="232" spans="1:14">
      <c r="A232" t="s">
        <v>516</v>
      </c>
      <c r="B232" t="s">
        <v>517</v>
      </c>
      <c r="C232" t="s">
        <v>76</v>
      </c>
      <c r="D232" t="s">
        <v>609</v>
      </c>
      <c r="E232" t="s">
        <v>49</v>
      </c>
      <c r="F232" t="str">
        <f>VLOOKUP(WLMRA[[#This Row],[NOME]],'CADASTRO'!A:K,5,0)</f>
        <v>LIDER OPERACOES</v>
      </c>
      <c r="G232" s="8">
        <v>45645</v>
      </c>
      <c r="H232" s="38">
        <v>365</v>
      </c>
      <c r="I2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IF(G643="01/01/1900",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+WLMRA[[#This Row],[TREINADO EM]]+WLMRA[[#This Row],[VALIDADE]]</f>
        <v>46010</v>
      </c>
      <c r="K232">
        <v>1</v>
      </c>
      <c r="L232" t="s">
        <v>5</v>
      </c>
      <c r="M232" t="str">
        <f>VLOOKUP(WLMRA[[#This Row],[NOME]],'CADASTRO'!A:K,6,0)</f>
        <v>ATIVO</v>
      </c>
    </row>
    <row r="233" spans="1:14">
      <c r="A233" t="s">
        <v>516</v>
      </c>
      <c r="B233" t="s">
        <v>517</v>
      </c>
      <c r="C233" t="s">
        <v>381</v>
      </c>
      <c r="D233" t="s">
        <v>609</v>
      </c>
      <c r="E233" t="s">
        <v>49</v>
      </c>
      <c r="F233" t="str">
        <f>VLOOKUP(WLMRA[[#This Row],[NOME]],'CADASTRO'!A:K,5,0)</f>
        <v>LIDER OPERACOES</v>
      </c>
      <c r="G233" s="8">
        <v>46294.570729166669</v>
      </c>
      <c r="H233" s="38">
        <v>365</v>
      </c>
      <c r="I2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IF(G644="01/01/1900", "SEM REGISTRO",
                        IF((G233+H233)&gt;TODAY(), "NO PRAZO", "VENCIDO"
                        )
                    )
                )
            )
        )
    ),"N.A.")</f>
        <v>NO PRAZO</v>
      </c>
      <c r="J233" s="14">
        <f>+WLMRA[[#This Row],[TREINADO EM]]+WLMRA[[#This Row],[VALIDADE]]</f>
        <v>46659.570729166669</v>
      </c>
      <c r="K233">
        <v>1</v>
      </c>
      <c r="L233" t="s">
        <v>3</v>
      </c>
      <c r="M233" t="str">
        <f>VLOOKUP(WLMRA[[#This Row],[NOME]],'CADASTRO'!A:K,6,0)</f>
        <v>ATIVO</v>
      </c>
    </row>
    <row r="234" spans="1:14">
      <c r="A234" t="s">
        <v>516</v>
      </c>
      <c r="B234" t="s">
        <v>517</v>
      </c>
      <c r="C234" t="s">
        <v>74</v>
      </c>
      <c r="D234" t="s">
        <v>609</v>
      </c>
      <c r="E234" t="s">
        <v>369</v>
      </c>
      <c r="F234" t="str">
        <f>VLOOKUP(WLMRA[[#This Row],[NOME]],'CADASTRO'!A:K,5,0)</f>
        <v>TECNICO ELETRONICO III</v>
      </c>
      <c r="G234" s="8">
        <v>44020</v>
      </c>
      <c r="H234" s="38">
        <v>365</v>
      </c>
      <c r="I2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IF(G645="01/01/1900",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+WLMRA[[#This Row],[TREINADO EM]]+WLMRA[[#This Row],[VALIDADE]]</f>
        <v>44385</v>
      </c>
      <c r="K234">
        <v>1</v>
      </c>
      <c r="L234" t="s">
        <v>5</v>
      </c>
      <c r="M234" t="str">
        <f>VLOOKUP(WLMRA[[#This Row],[NOME]],'CADASTRO'!A:K,6,0)</f>
        <v>ATIVO</v>
      </c>
    </row>
    <row r="235" spans="1:14">
      <c r="A235" t="s">
        <v>516</v>
      </c>
      <c r="B235" t="s">
        <v>517</v>
      </c>
      <c r="C235" t="s">
        <v>381</v>
      </c>
      <c r="D235" t="s">
        <v>609</v>
      </c>
      <c r="E235" t="s">
        <v>369</v>
      </c>
      <c r="F235" t="str">
        <f>VLOOKUP(WLMRA[[#This Row],[NOME]],'CADASTRO'!A:K,5,0)</f>
        <v>TECNICO ELETRONICO III</v>
      </c>
      <c r="G235" s="8">
        <v>44784</v>
      </c>
      <c r="H235" s="38">
        <v>365</v>
      </c>
      <c r="I2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IF(G646="01/01/1900",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+WLMRA[[#This Row],[TREINADO EM]]+WLMRA[[#This Row],[VALIDADE]]</f>
        <v>45149</v>
      </c>
      <c r="K235">
        <v>1</v>
      </c>
      <c r="L235" t="s">
        <v>5</v>
      </c>
      <c r="M235" t="str">
        <f>VLOOKUP(WLMRA[[#This Row],[NOME]],'CADASTRO'!A:K,6,0)</f>
        <v>ATIVO</v>
      </c>
    </row>
    <row r="236" spans="1:14">
      <c r="A236" t="s">
        <v>516</v>
      </c>
      <c r="B236" t="s">
        <v>517</v>
      </c>
      <c r="C236" t="s">
        <v>381</v>
      </c>
      <c r="D236" t="s">
        <v>609</v>
      </c>
      <c r="E236" t="s">
        <v>369</v>
      </c>
      <c r="F236" t="str">
        <f>VLOOKUP(WLMRA[[#This Row],[NOME]],'CADASTRO'!A:K,5,0)</f>
        <v>TECNICO ELETRONICO III</v>
      </c>
      <c r="G236" s="8">
        <v>44928</v>
      </c>
      <c r="H236" s="38">
        <v>365</v>
      </c>
      <c r="I2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IF(G647="01/01/1900",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+WLMRA[[#This Row],[TREINADO EM]]+WLMRA[[#This Row],[VALIDADE]]</f>
        <v>45293</v>
      </c>
      <c r="K236">
        <v>1</v>
      </c>
      <c r="L236" t="s">
        <v>5</v>
      </c>
      <c r="M236" t="str">
        <f>VLOOKUP(WLMRA[[#This Row],[NOME]],'CADASTRO'!A:K,6,0)</f>
        <v>ATIVO</v>
      </c>
    </row>
    <row r="237" spans="1:14">
      <c r="A237" t="s">
        <v>516</v>
      </c>
      <c r="B237" t="s">
        <v>517</v>
      </c>
      <c r="C237" t="s">
        <v>381</v>
      </c>
      <c r="D237" t="s">
        <v>609</v>
      </c>
      <c r="E237" t="s">
        <v>369</v>
      </c>
      <c r="F237" t="str">
        <f>VLOOKUP(WLMRA[[#This Row],[NOME]],'CADASTRO'!A:K,5,0)</f>
        <v>TECNICO ELETRONICO III</v>
      </c>
      <c r="G237" s="8">
        <v>45645</v>
      </c>
      <c r="H237" s="38">
        <v>365</v>
      </c>
      <c r="I2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IF(G648="01/01/1900",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+WLMRA[[#This Row],[TREINADO EM]]+WLMRA[[#This Row],[VALIDADE]]</f>
        <v>46010</v>
      </c>
      <c r="K237">
        <v>1</v>
      </c>
      <c r="L237" t="s">
        <v>5</v>
      </c>
      <c r="M237" t="str">
        <f>VLOOKUP(WLMRA[[#This Row],[NOME]],'CADASTRO'!A:K,6,0)</f>
        <v>ATIVO</v>
      </c>
    </row>
    <row r="238" spans="1:14">
      <c r="A238" t="s">
        <v>516</v>
      </c>
      <c r="B238" t="s">
        <v>517</v>
      </c>
      <c r="C238" t="s">
        <v>76</v>
      </c>
      <c r="D238" t="s">
        <v>609</v>
      </c>
      <c r="E238" t="s">
        <v>369</v>
      </c>
      <c r="F238" t="str">
        <f>VLOOKUP(WLMRA[[#This Row],[NOME]],'CADASTRO'!A:K,5,0)</f>
        <v>TECNICO ELETRONICO III</v>
      </c>
      <c r="G238" s="8">
        <v>46010</v>
      </c>
      <c r="H238" s="38">
        <v>365</v>
      </c>
      <c r="I2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IF(G649="01/01/1900",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+WLMRA[[#This Row],[TREINADO EM]]+WLMRA[[#This Row],[VALIDADE]]</f>
        <v>46375</v>
      </c>
      <c r="K238">
        <v>1</v>
      </c>
      <c r="L238" t="s">
        <v>5</v>
      </c>
      <c r="M238" t="str">
        <f>VLOOKUP(WLMRA[[#This Row],[NOME]],'CADASTRO'!A:K,6,0)</f>
        <v>ATIVO</v>
      </c>
      <c r="N238" s="63" t="s">
        <v>612</v>
      </c>
    </row>
    <row r="239" spans="1:14">
      <c r="A239" t="s">
        <v>516</v>
      </c>
      <c r="B239" t="s">
        <v>517</v>
      </c>
      <c r="C239" t="s">
        <v>381</v>
      </c>
      <c r="D239" t="s">
        <v>609</v>
      </c>
      <c r="E239" t="s">
        <v>369</v>
      </c>
      <c r="F239" t="str">
        <f>VLOOKUP(WLMRA[[#This Row],[NOME]],'CADASTRO'!A:K,5,0)</f>
        <v>TECNICO ELETRONICO III</v>
      </c>
      <c r="G239" s="8">
        <v>46211.606134259302</v>
      </c>
      <c r="H239" s="38">
        <v>183</v>
      </c>
      <c r="I2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IF(G650="01/01/1900",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+WLMRA[[#This Row],[TREINADO EM]]+WLMRA[[#This Row],[VALIDADE]]</f>
        <v>46394.606134259302</v>
      </c>
      <c r="K239">
        <v>1</v>
      </c>
      <c r="L239" t="s">
        <v>5</v>
      </c>
      <c r="M239" t="str">
        <f>VLOOKUP(WLMRA[[#This Row],[NOME]],'CADASTRO'!A:K,6,0)</f>
        <v>ATIVO</v>
      </c>
    </row>
    <row r="240" spans="1:14">
      <c r="A240" t="s">
        <v>516</v>
      </c>
      <c r="B240" t="s">
        <v>517</v>
      </c>
      <c r="C240" t="s">
        <v>381</v>
      </c>
      <c r="D240" t="s">
        <v>609</v>
      </c>
      <c r="E240" t="s">
        <v>369</v>
      </c>
      <c r="F240" t="str">
        <f>VLOOKUP(WLMRA[[#This Row],[NOME]],'CADASTRO'!A:K,5,0)</f>
        <v>TECNICO ELETRONICO III</v>
      </c>
      <c r="G240" s="8">
        <v>46289.941805555558</v>
      </c>
      <c r="H240" s="38">
        <v>365</v>
      </c>
      <c r="I2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IF(G651="01/01/1900", "SEM REGISTRO",
                        IF((G240+H240)&gt;TODAY(), "NO PRAZO", "VENCIDO"
                        )
                    )
                )
            )
        )
    ),"N.A.")</f>
        <v>NO PRAZO</v>
      </c>
      <c r="J240" s="14">
        <f>+WLMRA[[#This Row],[TREINADO EM]]+WLMRA[[#This Row],[VALIDADE]]</f>
        <v>46654.941805555558</v>
      </c>
      <c r="K240">
        <v>1</v>
      </c>
      <c r="L240" t="s">
        <v>3</v>
      </c>
      <c r="M240" t="str">
        <f>VLOOKUP(WLMRA[[#This Row],[NOME]],'CADASTRO'!A:K,6,0)</f>
        <v>ATIVO</v>
      </c>
    </row>
    <row r="241" spans="1:14">
      <c r="A241" t="s">
        <v>516</v>
      </c>
      <c r="B241" t="s">
        <v>517</v>
      </c>
      <c r="C241" t="s">
        <v>381</v>
      </c>
      <c r="D241" t="s">
        <v>609</v>
      </c>
      <c r="E241" t="s">
        <v>249</v>
      </c>
      <c r="F241" t="str">
        <f>VLOOKUP(WLMRA[[#This Row],[NOME]],'CADASTRO'!A:K,5,0)</f>
        <v>APRENDIZ</v>
      </c>
      <c r="G241" s="8">
        <v>45063</v>
      </c>
      <c r="H241" s="38">
        <v>365</v>
      </c>
      <c r="I2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IF(G652="01/01/1900",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+WLMRA[[#This Row],[TREINADO EM]]+WLMRA[[#This Row],[VALIDADE]]</f>
        <v>45428</v>
      </c>
      <c r="K241">
        <v>1</v>
      </c>
      <c r="L241" t="s">
        <v>3</v>
      </c>
      <c r="M241" t="str">
        <f>VLOOKUP(WLMRA[[#This Row],[NOME]],'CADASTRO'!A:K,6,0)</f>
        <v>DESLIGADO</v>
      </c>
    </row>
    <row r="242" spans="1:14">
      <c r="A242" t="s">
        <v>516</v>
      </c>
      <c r="B242" t="s">
        <v>517</v>
      </c>
      <c r="C242" t="s">
        <v>381</v>
      </c>
      <c r="D242" t="s">
        <v>609</v>
      </c>
      <c r="E242" t="s">
        <v>371</v>
      </c>
      <c r="F242" t="str">
        <f>VLOOKUP(WLMRA[[#This Row],[NOME]],'CADASTRO'!A:K,5,0)</f>
        <v>OPERADOR INDUSTRIAL II</v>
      </c>
      <c r="G242" s="8">
        <v>44928</v>
      </c>
      <c r="H242" s="38">
        <v>365</v>
      </c>
      <c r="I2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IF(G653="01/01/1900",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+WLMRA[[#This Row],[TREINADO EM]]+WLMRA[[#This Row],[VALIDADE]]</f>
        <v>45293</v>
      </c>
      <c r="K242">
        <v>1</v>
      </c>
      <c r="L242" t="s">
        <v>5</v>
      </c>
      <c r="M242" t="str">
        <f>VLOOKUP(WLMRA[[#This Row],[NOME]],'CADASTRO'!A:K,6,0)</f>
        <v>ATIVO</v>
      </c>
    </row>
    <row r="243" spans="1:14">
      <c r="A243" t="s">
        <v>516</v>
      </c>
      <c r="B243" t="s">
        <v>517</v>
      </c>
      <c r="C243" t="s">
        <v>381</v>
      </c>
      <c r="D243" t="s">
        <v>609</v>
      </c>
      <c r="E243" t="s">
        <v>371</v>
      </c>
      <c r="F243" t="str">
        <f>VLOOKUP(WLMRA[[#This Row],[NOME]],'CADASTRO'!A:K,5,0)</f>
        <v>OPERADOR INDUSTRIAL II</v>
      </c>
      <c r="G243" s="8">
        <v>45278</v>
      </c>
      <c r="H243" s="38">
        <v>365</v>
      </c>
      <c r="I2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IF(G654="01/01/1900",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+WLMRA[[#This Row],[TREINADO EM]]+WLMRA[[#This Row],[VALIDADE]]</f>
        <v>45643</v>
      </c>
      <c r="K243">
        <v>1</v>
      </c>
      <c r="L243" t="s">
        <v>5</v>
      </c>
      <c r="M243" t="str">
        <f>VLOOKUP(WLMRA[[#This Row],[NOME]],'CADASTRO'!A:K,6,0)</f>
        <v>ATIVO</v>
      </c>
    </row>
    <row r="244" spans="1:14">
      <c r="A244" t="s">
        <v>516</v>
      </c>
      <c r="B244" t="s">
        <v>517</v>
      </c>
      <c r="C244" t="s">
        <v>76</v>
      </c>
      <c r="D244" t="s">
        <v>609</v>
      </c>
      <c r="E244" t="s">
        <v>371</v>
      </c>
      <c r="F244" t="str">
        <f>VLOOKUP(WLMRA[[#This Row],[NOME]],'CADASTRO'!A:K,5,0)</f>
        <v>OPERADOR INDUSTRIAL II</v>
      </c>
      <c r="G244" s="8">
        <v>45645</v>
      </c>
      <c r="H244" s="38">
        <v>365</v>
      </c>
      <c r="I2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IF(G655="01/01/1900",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+WLMRA[[#This Row],[TREINADO EM]]+WLMRA[[#This Row],[VALIDADE]]</f>
        <v>46010</v>
      </c>
      <c r="K244">
        <v>1</v>
      </c>
      <c r="L244" t="s">
        <v>5</v>
      </c>
      <c r="M244" t="str">
        <f>VLOOKUP(WLMRA[[#This Row],[NOME]],'CADASTRO'!A:K,6,0)</f>
        <v>ATIVO</v>
      </c>
    </row>
    <row r="245" spans="1:14">
      <c r="A245" t="s">
        <v>516</v>
      </c>
      <c r="B245" t="s">
        <v>517</v>
      </c>
      <c r="C245" t="s">
        <v>76</v>
      </c>
      <c r="D245" t="s">
        <v>609</v>
      </c>
      <c r="E245" t="s">
        <v>371</v>
      </c>
      <c r="F245" t="str">
        <f>VLOOKUP(WLMRA[[#This Row],[NOME]],'CADASTRO'!A:K,5,0)</f>
        <v>OPERADOR INDUSTRIAL II</v>
      </c>
      <c r="G245" s="8">
        <v>46010</v>
      </c>
      <c r="H245" s="38">
        <v>365</v>
      </c>
      <c r="I2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IF(G656="01/01/1900", "SEM REGISTRO",
                        IF((G245+H245)&gt;TODAY(), "NO PRAZO", "VENCIDO"
                        )
                    )
                )
            )
        )
    ),"N.A.")</f>
        <v>NO PRAZO</v>
      </c>
      <c r="J245" s="14">
        <f>+WLMRA[[#This Row],[TREINADO EM]]+WLMRA[[#This Row],[VALIDADE]]</f>
        <v>46375</v>
      </c>
      <c r="K245">
        <v>1</v>
      </c>
      <c r="L245" t="s">
        <v>3</v>
      </c>
      <c r="M245" t="str">
        <f>VLOOKUP(WLMRA[[#This Row],[NOME]],'CADASTRO'!A:K,6,0)</f>
        <v>ATIVO</v>
      </c>
      <c r="N245" s="63" t="s">
        <v>612</v>
      </c>
    </row>
    <row r="246" spans="1:14">
      <c r="A246" t="s">
        <v>516</v>
      </c>
      <c r="B246" t="s">
        <v>517</v>
      </c>
      <c r="C246" t="s">
        <v>381</v>
      </c>
      <c r="D246" t="s">
        <v>609</v>
      </c>
      <c r="E246" t="s">
        <v>373</v>
      </c>
      <c r="F246" t="str">
        <f>VLOOKUP(WLMRA[[#This Row],[NOME]],'CADASTRO'!A:K,5,0)</f>
        <v>AUXILIAR DE CARGA E DESCARGA</v>
      </c>
      <c r="G246" s="8">
        <v>44928</v>
      </c>
      <c r="H246" s="38">
        <v>365</v>
      </c>
      <c r="I2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IF(G657="01/01/1900",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+WLMRA[[#This Row],[TREINADO EM]]+WLMRA[[#This Row],[VALIDADE]]</f>
        <v>45293</v>
      </c>
      <c r="K246">
        <v>1</v>
      </c>
      <c r="L246" t="s">
        <v>5</v>
      </c>
      <c r="M246" t="str">
        <f>VLOOKUP(WLMRA[[#This Row],[NOME]],'CADASTRO'!A:K,6,0)</f>
        <v>ATIVO</v>
      </c>
    </row>
    <row r="247" spans="1:14">
      <c r="A247" t="s">
        <v>516</v>
      </c>
      <c r="B247" t="s">
        <v>517</v>
      </c>
      <c r="C247" t="s">
        <v>381</v>
      </c>
      <c r="D247" t="s">
        <v>609</v>
      </c>
      <c r="E247" t="s">
        <v>373</v>
      </c>
      <c r="F247" t="str">
        <f>VLOOKUP(WLMRA[[#This Row],[NOME]],'CADASTRO'!A:K,5,0)</f>
        <v>AUXILIAR DE CARGA E DESCARGA</v>
      </c>
      <c r="G247" s="8">
        <v>45278</v>
      </c>
      <c r="H247" s="38">
        <v>365</v>
      </c>
      <c r="I2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IF(G658="01/01/1900",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+WLMRA[[#This Row],[TREINADO EM]]+WLMRA[[#This Row],[VALIDADE]]</f>
        <v>45643</v>
      </c>
      <c r="K247">
        <v>1</v>
      </c>
      <c r="L247" t="s">
        <v>5</v>
      </c>
      <c r="M247" t="str">
        <f>VLOOKUP(WLMRA[[#This Row],[NOME]],'CADASTRO'!A:K,6,0)</f>
        <v>ATIVO</v>
      </c>
    </row>
    <row r="248" spans="1:14">
      <c r="A248" t="s">
        <v>516</v>
      </c>
      <c r="B248" t="s">
        <v>517</v>
      </c>
      <c r="C248" t="s">
        <v>381</v>
      </c>
      <c r="D248" t="s">
        <v>609</v>
      </c>
      <c r="E248" t="s">
        <v>373</v>
      </c>
      <c r="F248" t="str">
        <f>VLOOKUP(WLMRA[[#This Row],[NOME]],'CADASTRO'!A:K,5,0)</f>
        <v>AUXILIAR DE CARGA E DESCARGA</v>
      </c>
      <c r="G248" s="8">
        <v>45880</v>
      </c>
      <c r="H248" s="38">
        <v>365</v>
      </c>
      <c r="I2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IF(G659="01/01/1900",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+WLMRA[[#This Row],[TREINADO EM]]+WLMRA[[#This Row],[VALIDADE]]</f>
        <v>46245</v>
      </c>
      <c r="K248">
        <v>1</v>
      </c>
      <c r="L248" t="s">
        <v>5</v>
      </c>
      <c r="M248" t="str">
        <f>VLOOKUP(WLMRA[[#This Row],[NOME]],'CADASTRO'!A:K,6,0)</f>
        <v>ATIVO</v>
      </c>
    </row>
    <row r="249" spans="1:14">
      <c r="A249" t="s">
        <v>516</v>
      </c>
      <c r="B249" t="s">
        <v>517</v>
      </c>
      <c r="C249" t="s">
        <v>381</v>
      </c>
      <c r="D249" t="s">
        <v>609</v>
      </c>
      <c r="E249" t="s">
        <v>373</v>
      </c>
      <c r="F249" t="str">
        <f>VLOOKUP(WLMRA[[#This Row],[NOME]],'CADASTRO'!A:K,5,0)</f>
        <v>AUXILIAR DE CARGA E DESCARGA</v>
      </c>
      <c r="G249" s="8">
        <v>46290.355393518519</v>
      </c>
      <c r="H249" s="38">
        <v>365</v>
      </c>
      <c r="I2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IF(G660="01/01/1900", "SEM REGISTRO",
                        IF((G249+H249)&gt;TODAY(), "NO PRAZO", "VENCIDO"
                        )
                    )
                )
            )
        )
    ),"N.A.")</f>
        <v>NO PRAZO</v>
      </c>
      <c r="J249" s="14">
        <f>+WLMRA[[#This Row],[TREINADO EM]]+WLMRA[[#This Row],[VALIDADE]]</f>
        <v>46655.355393518519</v>
      </c>
      <c r="K249">
        <v>1</v>
      </c>
      <c r="L249" t="s">
        <v>3</v>
      </c>
      <c r="M249" t="str">
        <f>VLOOKUP(WLMRA[[#This Row],[NOME]],'CADASTRO'!A:K,6,0)</f>
        <v>ATIVO</v>
      </c>
    </row>
    <row r="250" spans="1:14">
      <c r="A250" t="s">
        <v>516</v>
      </c>
      <c r="B250" t="s">
        <v>517</v>
      </c>
      <c r="C250" t="s">
        <v>381</v>
      </c>
      <c r="D250" t="s">
        <v>609</v>
      </c>
      <c r="E250" t="s">
        <v>251</v>
      </c>
      <c r="F250" t="str">
        <f>VLOOKUP(WLMRA[[#This Row],[NOME]],'CADASTRO'!A:K,5,0)</f>
        <v>OPERADOR INDUSTRIAL I</v>
      </c>
      <c r="G250" s="8">
        <v>45754</v>
      </c>
      <c r="H250" s="38">
        <v>365</v>
      </c>
      <c r="I2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IF(G661="01/01/1900",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+WLMRA[[#This Row],[TREINADO EM]]+WLMRA[[#This Row],[VALIDADE]]</f>
        <v>46119</v>
      </c>
      <c r="K250">
        <v>1</v>
      </c>
      <c r="L250" t="s">
        <v>3</v>
      </c>
      <c r="M250" t="str">
        <f>VLOOKUP(WLMRA[[#This Row],[NOME]],'CADASTRO'!A:K,6,0)</f>
        <v>DESLIGADO</v>
      </c>
    </row>
    <row r="251" spans="1:14">
      <c r="A251" t="s">
        <v>516</v>
      </c>
      <c r="B251" t="s">
        <v>517</v>
      </c>
      <c r="C251" t="s">
        <v>381</v>
      </c>
      <c r="D251" t="s">
        <v>609</v>
      </c>
      <c r="E251" t="s">
        <v>461</v>
      </c>
      <c r="F251" t="str">
        <f>VLOOKUP(WLMRA[[#This Row],[NOME]],'CADASTRO'!A:K,5,0)</f>
        <v>ANALISTA PRODUCAO JR</v>
      </c>
      <c r="G251" s="8">
        <v>44665</v>
      </c>
      <c r="H251" s="38">
        <v>365</v>
      </c>
      <c r="I2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IF(G662="01/01/1900",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+WLMRA[[#This Row],[TREINADO EM]]+WLMRA[[#This Row],[VALIDADE]]</f>
        <v>45030</v>
      </c>
      <c r="K251">
        <v>1</v>
      </c>
      <c r="L251" t="s">
        <v>5</v>
      </c>
      <c r="M251" t="str">
        <f>VLOOKUP(WLMRA[[#This Row],[NOME]],'CADASTRO'!A:K,6,0)</f>
        <v>DESLIGADO</v>
      </c>
    </row>
    <row r="252" spans="1:14">
      <c r="A252" t="s">
        <v>516</v>
      </c>
      <c r="B252" t="s">
        <v>517</v>
      </c>
      <c r="C252" t="s">
        <v>381</v>
      </c>
      <c r="D252" t="s">
        <v>609</v>
      </c>
      <c r="E252" t="s">
        <v>461</v>
      </c>
      <c r="F252" t="str">
        <f>VLOOKUP(WLMRA[[#This Row],[NOME]],'CADASTRO'!A:K,5,0)</f>
        <v>ANALISTA PRODUCAO JR</v>
      </c>
      <c r="G252" s="8">
        <v>44972</v>
      </c>
      <c r="H252" s="38">
        <v>365</v>
      </c>
      <c r="I2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IF(G663="01/01/1900",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+WLMRA[[#This Row],[TREINADO EM]]+WLMRA[[#This Row],[VALIDADE]]</f>
        <v>45337</v>
      </c>
      <c r="K252">
        <v>2</v>
      </c>
      <c r="L252" t="s">
        <v>3</v>
      </c>
      <c r="M252" t="str">
        <f>VLOOKUP(WLMRA[[#This Row],[NOME]],'CADASTRO'!A:K,6,0)</f>
        <v>DESLIGADO</v>
      </c>
    </row>
    <row r="253" spans="1:14">
      <c r="A253" t="s">
        <v>516</v>
      </c>
      <c r="B253" t="s">
        <v>517</v>
      </c>
      <c r="C253" t="s">
        <v>74</v>
      </c>
      <c r="D253" t="s">
        <v>609</v>
      </c>
      <c r="E253" t="s">
        <v>375</v>
      </c>
      <c r="F253" t="str">
        <f>VLOOKUP(WLMRA[[#This Row],[NOME]],'CADASTRO'!A:K,5,0)</f>
        <v>OPERADOR INDUSTRIAL II</v>
      </c>
      <c r="G253" s="8">
        <v>44250</v>
      </c>
      <c r="H253" s="38">
        <v>365</v>
      </c>
      <c r="I2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IF(G664="01/01/1900",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+WLMRA[[#This Row],[TREINADO EM]]+WLMRA[[#This Row],[VALIDADE]]</f>
        <v>44615</v>
      </c>
      <c r="K253">
        <v>1</v>
      </c>
      <c r="L253" t="s">
        <v>5</v>
      </c>
      <c r="M253" t="str">
        <f>VLOOKUP(WLMRA[[#This Row],[NOME]],'CADASTRO'!A:K,6,0)</f>
        <v>ATIVO</v>
      </c>
    </row>
    <row r="254" spans="1:14">
      <c r="A254" t="s">
        <v>516</v>
      </c>
      <c r="B254" t="s">
        <v>517</v>
      </c>
      <c r="C254" t="s">
        <v>381</v>
      </c>
      <c r="D254" t="s">
        <v>609</v>
      </c>
      <c r="E254" t="s">
        <v>375</v>
      </c>
      <c r="F254" t="str">
        <f>VLOOKUP(WLMRA[[#This Row],[NOME]],'CADASTRO'!A:K,5,0)</f>
        <v>OPERADOR INDUSTRIAL II</v>
      </c>
      <c r="G254" s="8">
        <v>44928</v>
      </c>
      <c r="H254" s="38">
        <v>365</v>
      </c>
      <c r="I2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IF(G665="01/01/1900",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+WLMRA[[#This Row],[TREINADO EM]]+WLMRA[[#This Row],[VALIDADE]]</f>
        <v>45293</v>
      </c>
      <c r="K254">
        <v>1</v>
      </c>
      <c r="L254" t="s">
        <v>5</v>
      </c>
      <c r="M254" t="str">
        <f>VLOOKUP(WLMRA[[#This Row],[NOME]],'CADASTRO'!A:K,6,0)</f>
        <v>ATIVO</v>
      </c>
    </row>
    <row r="255" spans="1:14">
      <c r="A255" t="s">
        <v>516</v>
      </c>
      <c r="B255" t="s">
        <v>517</v>
      </c>
      <c r="C255" t="s">
        <v>381</v>
      </c>
      <c r="D255" t="s">
        <v>609</v>
      </c>
      <c r="E255" t="s">
        <v>375</v>
      </c>
      <c r="F255" t="str">
        <f>VLOOKUP(WLMRA[[#This Row],[NOME]],'CADASTRO'!A:K,5,0)</f>
        <v>OPERADOR INDUSTRIAL II</v>
      </c>
      <c r="G255" s="8">
        <v>45343</v>
      </c>
      <c r="H255" s="38">
        <v>365</v>
      </c>
      <c r="I2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IF(G666="01/01/1900",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+WLMRA[[#This Row],[TREINADO EM]]+WLMRA[[#This Row],[VALIDADE]]</f>
        <v>45708</v>
      </c>
      <c r="K255">
        <v>1</v>
      </c>
      <c r="L255" t="s">
        <v>5</v>
      </c>
      <c r="M255" t="str">
        <f>VLOOKUP(WLMRA[[#This Row],[NOME]],'CADASTRO'!A:K,6,0)</f>
        <v>ATIVO</v>
      </c>
    </row>
    <row r="256" spans="1:14">
      <c r="A256" t="s">
        <v>516</v>
      </c>
      <c r="B256" t="s">
        <v>517</v>
      </c>
      <c r="C256" t="s">
        <v>381</v>
      </c>
      <c r="D256" t="s">
        <v>609</v>
      </c>
      <c r="E256" s="1" t="s">
        <v>375</v>
      </c>
      <c r="F256" t="str">
        <f>VLOOKUP(WLMRA[[#This Row],[NOME]],'CADASTRO'!A:K,5,0)</f>
        <v>OPERADOR INDUSTRIAL II</v>
      </c>
      <c r="G256" s="8">
        <v>45873</v>
      </c>
      <c r="H256" s="38">
        <v>365</v>
      </c>
      <c r="I2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IF(G667="01/01/1900",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+WLMRA[[#This Row],[TREINADO EM]]+WLMRA[[#This Row],[VALIDADE]]</f>
        <v>46238</v>
      </c>
      <c r="K256">
        <v>1</v>
      </c>
      <c r="L256" t="s">
        <v>5</v>
      </c>
      <c r="M256" t="str">
        <f>VLOOKUP(WLMRA[[#This Row],[NOME]],'CADASTRO'!A:K,6,0)</f>
        <v>ATIVO</v>
      </c>
    </row>
    <row r="257" spans="1:14">
      <c r="A257" t="s">
        <v>516</v>
      </c>
      <c r="B257" t="s">
        <v>517</v>
      </c>
      <c r="C257" t="s">
        <v>381</v>
      </c>
      <c r="D257" t="s">
        <v>609</v>
      </c>
      <c r="E257" t="s">
        <v>375</v>
      </c>
      <c r="F257" t="str">
        <f>VLOOKUP(WLMRA[[#This Row],[NOME]],'CADASTRO'!A:K,5,0)</f>
        <v>OPERADOR INDUSTRIAL II</v>
      </c>
      <c r="G257" s="8">
        <v>46295</v>
      </c>
      <c r="H257" s="38">
        <v>365</v>
      </c>
      <c r="I2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IF(G668="01/01/1900",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+WLMRA[[#This Row],[TREINADO EM]]+WLMRA[[#This Row],[VALIDADE]]</f>
        <v>46660</v>
      </c>
      <c r="K257">
        <v>1</v>
      </c>
      <c r="L257" t="s">
        <v>3</v>
      </c>
      <c r="M257" t="str">
        <f>VLOOKUP(WLMRA[[#This Row],[NOME]],'CADASTRO'!A:K,6,0)</f>
        <v>ATIVO</v>
      </c>
    </row>
    <row r="258" spans="1:14">
      <c r="A258" t="s">
        <v>516</v>
      </c>
      <c r="B258" t="s">
        <v>517</v>
      </c>
      <c r="C258" t="s">
        <v>381</v>
      </c>
      <c r="D258" t="s">
        <v>609</v>
      </c>
      <c r="E258" t="s">
        <v>376</v>
      </c>
      <c r="F258" t="str">
        <f>VLOOKUP(WLMRA[[#This Row],[NOME]],'CADASTRO'!A:K,5,0)</f>
        <v>ESTAGIARIO</v>
      </c>
      <c r="G258" s="8">
        <v>46099</v>
      </c>
      <c r="H258" s="38">
        <v>365</v>
      </c>
      <c r="I2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IF(G669="01/01/1900", "SEM REGISTRO",
                        IF((G258+H258)&gt;TODAY(), "NO PRAZO", "VENCIDO"
                        )
                    )
                )
            )
        )
    ),"N.A.")</f>
        <v>NO PRAZO</v>
      </c>
      <c r="J258" s="14">
        <f>+WLMRA[[#This Row],[TREINADO EM]]+WLMRA[[#This Row],[VALIDADE]]</f>
        <v>46464</v>
      </c>
      <c r="K258">
        <v>1</v>
      </c>
      <c r="L258" t="s">
        <v>3</v>
      </c>
      <c r="M258" t="str">
        <f>VLOOKUP(WLMRA[[#This Row],[NOME]],'CADASTRO'!A:K,6,0)</f>
        <v>ATIVO</v>
      </c>
      <c r="N258" s="63"/>
    </row>
    <row r="259" spans="1:14">
      <c r="A259" t="s">
        <v>516</v>
      </c>
      <c r="B259" t="s">
        <v>517</v>
      </c>
      <c r="C259" t="s">
        <v>381</v>
      </c>
      <c r="D259" t="s">
        <v>609</v>
      </c>
      <c r="E259" t="s">
        <v>466</v>
      </c>
      <c r="F259" t="str">
        <f>VLOOKUP(WLMRA[[#This Row],[NOME]],'CADASTRO'!A:K,5,0)</f>
        <v>PARCEIRO DE NEGOCIO DE RH</v>
      </c>
      <c r="G259" s="8">
        <v>45063</v>
      </c>
      <c r="H259" s="38">
        <v>365</v>
      </c>
      <c r="I2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IF(G670="01/01/1900",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+WLMRA[[#This Row],[TREINADO EM]]+WLMRA[[#This Row],[VALIDADE]]</f>
        <v>45428</v>
      </c>
      <c r="K259">
        <v>1</v>
      </c>
      <c r="L259" t="s">
        <v>3</v>
      </c>
      <c r="M259" t="str">
        <f>VLOOKUP(WLMRA[[#This Row],[NOME]],'CADASTRO'!A:K,6,0)</f>
        <v>DESLIGADO</v>
      </c>
    </row>
    <row r="260" spans="1:14">
      <c r="A260" t="s">
        <v>516</v>
      </c>
      <c r="B260" t="s">
        <v>517</v>
      </c>
      <c r="C260" t="s">
        <v>381</v>
      </c>
      <c r="D260" t="s">
        <v>609</v>
      </c>
      <c r="E260" t="s">
        <v>467</v>
      </c>
      <c r="F260" t="str">
        <f>VLOOKUP(WLMRA[[#This Row],[NOME]],'CADASTRO'!A:K,5,0)</f>
        <v>OPERADOR INDUSTRIAL III</v>
      </c>
      <c r="G260" s="8">
        <v>44928</v>
      </c>
      <c r="H260" s="38">
        <v>365</v>
      </c>
      <c r="I2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IF(G671="01/01/1900",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+WLMRA[[#This Row],[TREINADO EM]]+WLMRA[[#This Row],[VALIDADE]]</f>
        <v>45293</v>
      </c>
      <c r="K260">
        <v>1</v>
      </c>
      <c r="L260" t="s">
        <v>5</v>
      </c>
      <c r="M260" t="str">
        <f>VLOOKUP(WLMRA[[#This Row],[NOME]],'CADASTRO'!A:K,6,0)</f>
        <v>DESLIGADO</v>
      </c>
    </row>
    <row r="261" spans="1:14">
      <c r="A261" t="s">
        <v>516</v>
      </c>
      <c r="B261" t="s">
        <v>517</v>
      </c>
      <c r="C261" t="s">
        <v>381</v>
      </c>
      <c r="D261" t="s">
        <v>609</v>
      </c>
      <c r="E261" t="s">
        <v>467</v>
      </c>
      <c r="F261" t="str">
        <f>VLOOKUP(WLMRA[[#This Row],[NOME]],'CADASTRO'!A:K,5,0)</f>
        <v>OPERADOR INDUSTRIAL III</v>
      </c>
      <c r="G261" s="8">
        <v>45278</v>
      </c>
      <c r="H261" s="38">
        <v>365</v>
      </c>
      <c r="I2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IF(G672="01/01/1900",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+WLMRA[[#This Row],[TREINADO EM]]+WLMRA[[#This Row],[VALIDADE]]</f>
        <v>45643</v>
      </c>
      <c r="K261">
        <v>1</v>
      </c>
      <c r="L261" t="s">
        <v>5</v>
      </c>
      <c r="M261" t="str">
        <f>VLOOKUP(WLMRA[[#This Row],[NOME]],'CADASTRO'!A:K,6,0)</f>
        <v>DESLIGADO</v>
      </c>
    </row>
    <row r="262" spans="1:14">
      <c r="A262" t="s">
        <v>516</v>
      </c>
      <c r="B262" t="s">
        <v>517</v>
      </c>
      <c r="C262" t="s">
        <v>381</v>
      </c>
      <c r="D262" t="s">
        <v>609</v>
      </c>
      <c r="E262" t="s">
        <v>467</v>
      </c>
      <c r="F262" t="str">
        <f>VLOOKUP(WLMRA[[#This Row],[NOME]],'CADASTRO'!A:K,5,0)</f>
        <v>OPERADOR INDUSTRIAL III</v>
      </c>
      <c r="G262" s="8">
        <v>45645</v>
      </c>
      <c r="H262" s="38">
        <v>365</v>
      </c>
      <c r="I2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IF(G673="01/01/1900",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+WLMRA[[#This Row],[TREINADO EM]]+WLMRA[[#This Row],[VALIDADE]]</f>
        <v>46010</v>
      </c>
      <c r="K262">
        <v>1</v>
      </c>
      <c r="L262" t="s">
        <v>3</v>
      </c>
      <c r="M262" t="str">
        <f>VLOOKUP(WLMRA[[#This Row],[NOME]],'CADASTRO'!A:K,6,0)</f>
        <v>DESLIGADO</v>
      </c>
    </row>
    <row r="263" spans="1:14">
      <c r="A263" t="s">
        <v>516</v>
      </c>
      <c r="B263" t="s">
        <v>517</v>
      </c>
      <c r="C263" t="s">
        <v>381</v>
      </c>
      <c r="D263" t="s">
        <v>609</v>
      </c>
      <c r="E263" t="s">
        <v>378</v>
      </c>
      <c r="F263" t="str">
        <f>VLOOKUP(WLMRA[[#This Row],[NOME]],'CADASTRO'!A:K,5,0)</f>
        <v>ANALISTA LOGISTICA JR</v>
      </c>
      <c r="G263" s="8">
        <v>44928</v>
      </c>
      <c r="H263" s="38">
        <v>365</v>
      </c>
      <c r="I2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IF(G674="01/01/1900",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+WLMRA[[#This Row],[TREINADO EM]]+WLMRA[[#This Row],[VALIDADE]]</f>
        <v>45293</v>
      </c>
      <c r="K263">
        <v>1</v>
      </c>
      <c r="L263" t="s">
        <v>5</v>
      </c>
      <c r="M263" t="str">
        <f>VLOOKUP(WLMRA[[#This Row],[NOME]],'CADASTRO'!A:K,6,0)</f>
        <v>ATIVO</v>
      </c>
    </row>
    <row r="264" spans="1:14">
      <c r="A264" t="s">
        <v>516</v>
      </c>
      <c r="B264" t="s">
        <v>517</v>
      </c>
      <c r="C264" t="s">
        <v>381</v>
      </c>
      <c r="D264" t="s">
        <v>609</v>
      </c>
      <c r="E264" t="s">
        <v>378</v>
      </c>
      <c r="F264" t="str">
        <f>VLOOKUP(WLMRA[[#This Row],[NOME]],'CADASTRO'!A:K,5,0)</f>
        <v>ANALISTA LOGISTICA JR</v>
      </c>
      <c r="G264" s="8">
        <v>45278</v>
      </c>
      <c r="H264" s="38">
        <v>365</v>
      </c>
      <c r="I2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IF(G675="01/01/1900",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+WLMRA[[#This Row],[TREINADO EM]]+WLMRA[[#This Row],[VALIDADE]]</f>
        <v>45643</v>
      </c>
      <c r="K264">
        <v>1</v>
      </c>
      <c r="L264" t="s">
        <v>5</v>
      </c>
      <c r="M264" t="str">
        <f>VLOOKUP(WLMRA[[#This Row],[NOME]],'CADASTRO'!A:K,6,0)</f>
        <v>ATIVO</v>
      </c>
    </row>
    <row r="265" spans="1:14">
      <c r="A265" t="s">
        <v>516</v>
      </c>
      <c r="B265" t="s">
        <v>517</v>
      </c>
      <c r="C265" t="s">
        <v>76</v>
      </c>
      <c r="D265" t="s">
        <v>609</v>
      </c>
      <c r="E265" t="s">
        <v>378</v>
      </c>
      <c r="F265" t="str">
        <f>VLOOKUP(WLMRA[[#This Row],[NOME]],'CADASTRO'!A:K,5,0)</f>
        <v>ANALISTA LOGISTICA JR</v>
      </c>
      <c r="G265" s="8">
        <v>45645</v>
      </c>
      <c r="H265" s="38">
        <v>365</v>
      </c>
      <c r="I2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IF(G676="01/01/1900",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+WLMRA[[#This Row],[TREINADO EM]]+WLMRA[[#This Row],[VALIDADE]]</f>
        <v>46010</v>
      </c>
      <c r="K265">
        <v>1</v>
      </c>
      <c r="L265" t="s">
        <v>5</v>
      </c>
      <c r="M265" t="str">
        <f>VLOOKUP(WLMRA[[#This Row],[NOME]],'CADASTRO'!A:K,6,0)</f>
        <v>ATIVO</v>
      </c>
    </row>
    <row r="266" spans="1:14">
      <c r="A266" t="s">
        <v>516</v>
      </c>
      <c r="B266" t="s">
        <v>517</v>
      </c>
      <c r="C266" t="s">
        <v>76</v>
      </c>
      <c r="D266" t="s">
        <v>609</v>
      </c>
      <c r="E266" t="s">
        <v>378</v>
      </c>
      <c r="F266" t="str">
        <f>VLOOKUP(WLMRA[[#This Row],[NOME]],'CADASTRO'!A:K,5,0)</f>
        <v>ANALISTA LOGISTICA JR</v>
      </c>
      <c r="G266" s="8">
        <v>46010</v>
      </c>
      <c r="H266" s="38">
        <v>365</v>
      </c>
      <c r="I2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IF(G677="01/01/1900", "SEM REGISTRO",
                        IF((G266+H266)&gt;TODAY(), "NO PRAZO", "VENCIDO"
                        )
                    )
                )
            )
        )
    ),"N.A.")</f>
        <v>NO PRAZO</v>
      </c>
      <c r="J266" s="14">
        <f>+WLMRA[[#This Row],[TREINADO EM]]+WLMRA[[#This Row],[VALIDADE]]</f>
        <v>46375</v>
      </c>
      <c r="K266">
        <v>1</v>
      </c>
      <c r="L266" t="s">
        <v>3</v>
      </c>
      <c r="M266" t="str">
        <f>VLOOKUP(WLMRA[[#This Row],[NOME]],'CADASTRO'!A:K,6,0)</f>
        <v>ATIVO</v>
      </c>
      <c r="N266" s="63" t="s">
        <v>612</v>
      </c>
    </row>
    <row r="267" spans="1:14">
      <c r="A267" t="s">
        <v>516</v>
      </c>
      <c r="B267" t="s">
        <v>517</v>
      </c>
      <c r="C267" t="s">
        <v>381</v>
      </c>
      <c r="D267" t="s">
        <v>609</v>
      </c>
      <c r="E267" t="s">
        <v>468</v>
      </c>
      <c r="F267" t="str">
        <f>VLOOKUP(WLMRA[[#This Row],[NOME]],'CADASTRO'!A:K,5,0)</f>
        <v>OPERADOR LOGISTICO I</v>
      </c>
      <c r="G267" s="8">
        <v>46010</v>
      </c>
      <c r="H267" s="38">
        <v>365</v>
      </c>
      <c r="I2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IF(G678="01/01/1900",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+WLMRA[[#This Row],[TREINADO EM]]+WLMRA[[#This Row],[VALIDADE]]</f>
        <v>46375</v>
      </c>
      <c r="K267">
        <v>1</v>
      </c>
      <c r="L267" t="s">
        <v>3</v>
      </c>
      <c r="M267" t="str">
        <f>VLOOKUP(WLMRA[[#This Row],[NOME]],'CADASTRO'!A:K,6,0)</f>
        <v>DESLIGADO</v>
      </c>
      <c r="N267" s="69"/>
    </row>
    <row r="268" spans="1:14">
      <c r="A268" t="s">
        <v>516</v>
      </c>
      <c r="B268" t="s">
        <v>517</v>
      </c>
      <c r="C268" t="s">
        <v>381</v>
      </c>
      <c r="D268" t="s">
        <v>609</v>
      </c>
      <c r="E268" s="1" t="s">
        <v>469</v>
      </c>
      <c r="F268" t="str">
        <f>VLOOKUP(WLMRA[[#This Row],[NOME]],'CADASTRO'!A:K,5,0)</f>
        <v>AUXILIAR INDUSTRIAL</v>
      </c>
      <c r="G268" s="8">
        <v>45873</v>
      </c>
      <c r="H268" s="38">
        <v>365</v>
      </c>
      <c r="I2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IF(G679="01/01/1900",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+WLMRA[[#This Row],[TREINADO EM]]+WLMRA[[#This Row],[VALIDADE]]</f>
        <v>46238</v>
      </c>
      <c r="K268">
        <v>1</v>
      </c>
      <c r="L268" t="s">
        <v>3</v>
      </c>
      <c r="M268" t="str">
        <f>VLOOKUP(WLMRA[[#This Row],[NOME]],'CADASTRO'!A:K,6,0)</f>
        <v>DESLIGADO</v>
      </c>
    </row>
    <row r="269" spans="1:14">
      <c r="A269" t="s">
        <v>516</v>
      </c>
      <c r="B269" t="s">
        <v>517</v>
      </c>
      <c r="C269" t="s">
        <v>381</v>
      </c>
      <c r="D269" t="s">
        <v>609</v>
      </c>
      <c r="E269" t="s">
        <v>470</v>
      </c>
      <c r="F269" t="str">
        <f>VLOOKUP(WLMRA[[#This Row],[NOME]],'CADASTRO'!A:K,5,0)</f>
        <v>ASSISTENTE ADMINISTRATIVO</v>
      </c>
      <c r="G269" s="8">
        <v>44691</v>
      </c>
      <c r="H269" s="38">
        <v>365</v>
      </c>
      <c r="I2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IF(G680="01/01/1900", "SEM REGISTRO",
                        IF((G269+H269)&gt;TODAY(), "NO PRAZO", "VENCIDO"
                        )
                    )
                )
            )
        )
    ),"N.A.")</f>
        <v>N.A.</v>
      </c>
      <c r="J269" s="14">
        <f>+WLMRA[[#This Row],[TREINADO EM]]+WLMRA[[#This Row],[VALIDADE]]</f>
        <v>45056</v>
      </c>
      <c r="K269">
        <v>1</v>
      </c>
      <c r="L269" t="s">
        <v>5</v>
      </c>
      <c r="M269" t="str">
        <f>VLOOKUP(WLMRA[[#This Row],[NOME]],'CADASTRO'!A:K,6,0)</f>
        <v>DESLIGADO</v>
      </c>
    </row>
    <row r="270" spans="1:14">
      <c r="A270" t="s">
        <v>516</v>
      </c>
      <c r="B270" t="s">
        <v>517</v>
      </c>
      <c r="C270" t="s">
        <v>381</v>
      </c>
      <c r="D270" t="s">
        <v>609</v>
      </c>
      <c r="E270" t="s">
        <v>470</v>
      </c>
      <c r="F270" t="str">
        <f>VLOOKUP(WLMRA[[#This Row],[NOME]],'CADASTRO'!A:K,5,0)</f>
        <v>ASSISTENTE ADMINISTRATIVO</v>
      </c>
      <c r="G270" s="8">
        <v>45028</v>
      </c>
      <c r="H270" s="38">
        <v>365</v>
      </c>
      <c r="I2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IF(G681="01/01/1900",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+WLMRA[[#This Row],[TREINADO EM]]+WLMRA[[#This Row],[VALIDADE]]</f>
        <v>45393</v>
      </c>
      <c r="K270">
        <v>1</v>
      </c>
      <c r="L270" t="s">
        <v>3</v>
      </c>
      <c r="M270" t="str">
        <f>VLOOKUP(WLMRA[[#This Row],[NOME]],'CADASTRO'!A:K,6,0)</f>
        <v>DESLIGADO</v>
      </c>
    </row>
    <row r="271" spans="1:14">
      <c r="A271" t="s">
        <v>516</v>
      </c>
      <c r="B271" t="s">
        <v>517</v>
      </c>
      <c r="C271" t="s">
        <v>381</v>
      </c>
      <c r="D271" t="s">
        <v>609</v>
      </c>
      <c r="E271" t="s">
        <v>26</v>
      </c>
      <c r="F271" t="str">
        <f>VLOOKUP(WLMRA[[#This Row],[NOME]],'CADASTRO'!A:K,5,0)</f>
        <v>COORDENADOR PRODUCAO</v>
      </c>
      <c r="G271" s="8">
        <v>44901</v>
      </c>
      <c r="H271" s="38">
        <v>365</v>
      </c>
      <c r="I2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IF(G682="01/01/1900",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+WLMRA[[#This Row],[TREINADO EM]]+WLMRA[[#This Row],[VALIDADE]]</f>
        <v>45266</v>
      </c>
      <c r="K271">
        <v>1</v>
      </c>
      <c r="L271" t="s">
        <v>5</v>
      </c>
      <c r="M271" t="str">
        <f>VLOOKUP(WLMRA[[#This Row],[NOME]],'CADASTRO'!A:K,6,0)</f>
        <v>ATIVO</v>
      </c>
    </row>
    <row r="272" spans="1:14">
      <c r="A272" t="s">
        <v>516</v>
      </c>
      <c r="B272" t="s">
        <v>517</v>
      </c>
      <c r="C272" t="s">
        <v>381</v>
      </c>
      <c r="D272" t="s">
        <v>609</v>
      </c>
      <c r="E272" t="s">
        <v>26</v>
      </c>
      <c r="F272" t="str">
        <f>VLOOKUP(WLMRA[[#This Row],[NOME]],'CADASTRO'!A:K,5,0)</f>
        <v>COORDENADOR PRODUCAO</v>
      </c>
      <c r="G272" s="8">
        <v>45063</v>
      </c>
      <c r="H272" s="38">
        <v>365</v>
      </c>
      <c r="I2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IF(G683="01/01/1900",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+WLMRA[[#This Row],[TREINADO EM]]+WLMRA[[#This Row],[VALIDADE]]</f>
        <v>45428</v>
      </c>
      <c r="K272">
        <v>1</v>
      </c>
      <c r="L272" t="s">
        <v>5</v>
      </c>
      <c r="M272" t="str">
        <f>VLOOKUP(WLMRA[[#This Row],[NOME]],'CADASTRO'!A:K,6,0)</f>
        <v>ATIVO</v>
      </c>
    </row>
    <row r="273" spans="1:14">
      <c r="A273" t="s">
        <v>516</v>
      </c>
      <c r="B273" t="s">
        <v>517</v>
      </c>
      <c r="C273" t="s">
        <v>381</v>
      </c>
      <c r="D273" t="s">
        <v>609</v>
      </c>
      <c r="E273" t="s">
        <v>26</v>
      </c>
      <c r="F273" t="str">
        <f>VLOOKUP(WLMRA[[#This Row],[NOME]],'CADASTRO'!A:K,5,0)</f>
        <v>COORDENADOR PRODUCAO</v>
      </c>
      <c r="G273" s="8">
        <v>45511</v>
      </c>
      <c r="H273" s="38">
        <v>365</v>
      </c>
      <c r="I2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IF(G684="01/01/1900",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+WLMRA[[#This Row],[TREINADO EM]]+WLMRA[[#This Row],[VALIDADE]]</f>
        <v>45876</v>
      </c>
      <c r="K273">
        <v>1</v>
      </c>
      <c r="L273" t="s">
        <v>5</v>
      </c>
      <c r="M273" t="str">
        <f>VLOOKUP(WLMRA[[#This Row],[NOME]],'CADASTRO'!A:K,6,0)</f>
        <v>ATIVO</v>
      </c>
    </row>
    <row r="274" spans="1:14">
      <c r="A274" t="s">
        <v>516</v>
      </c>
      <c r="B274" t="s">
        <v>517</v>
      </c>
      <c r="C274" t="s">
        <v>381</v>
      </c>
      <c r="D274" t="s">
        <v>609</v>
      </c>
      <c r="E274" t="s">
        <v>26</v>
      </c>
      <c r="F274" t="str">
        <f>VLOOKUP(WLMRA[[#This Row],[NOME]],'CADASTRO'!A:K,5,0)</f>
        <v>COORDENADOR PRODUCAO</v>
      </c>
      <c r="G274" s="8">
        <v>46057</v>
      </c>
      <c r="H274" s="38">
        <v>365</v>
      </c>
      <c r="I2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IF(G685="01/01/1900", "SEM REGISTRO",
                        IF((G274+H274)&gt;TODAY(), "NO PRAZO", "VENCIDO"
                        )
                    )
                )
            )
        )
    ),"N.A.")</f>
        <v>NO PRAZO</v>
      </c>
      <c r="J274" s="14">
        <f>+WLMRA[[#This Row],[TREINADO EM]]+WLMRA[[#This Row],[VALIDADE]]</f>
        <v>46422</v>
      </c>
      <c r="K274">
        <v>1</v>
      </c>
      <c r="L274" t="s">
        <v>3</v>
      </c>
      <c r="M274" t="str">
        <f>VLOOKUP(WLMRA[[#This Row],[NOME]],'CADASTRO'!A:K,6,0)</f>
        <v>ATIVO</v>
      </c>
      <c r="N274" s="63" t="s">
        <v>615</v>
      </c>
    </row>
    <row r="275" spans="1:14">
      <c r="A275" t="s">
        <v>516</v>
      </c>
      <c r="B275" t="s">
        <v>517</v>
      </c>
      <c r="C275" t="s">
        <v>381</v>
      </c>
      <c r="D275" t="s">
        <v>609</v>
      </c>
      <c r="E275" t="s">
        <v>471</v>
      </c>
      <c r="F275" t="str">
        <f>VLOOKUP(WLMRA[[#This Row],[NOME]],'CADASTRO'!A:K,5,0)</f>
        <v>ANALISTA CONTROLE QUALIDADE PL</v>
      </c>
      <c r="G275" s="8">
        <v>44618</v>
      </c>
      <c r="H275" s="38">
        <v>365</v>
      </c>
      <c r="I2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IF(G686="01/01/1900",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+WLMRA[[#This Row],[TREINADO EM]]+WLMRA[[#This Row],[VALIDADE]]</f>
        <v>44983</v>
      </c>
      <c r="K275">
        <v>1</v>
      </c>
      <c r="L275" t="s">
        <v>3</v>
      </c>
      <c r="M275" t="str">
        <f>VLOOKUP(WLMRA[[#This Row],[NOME]],'CADASTRO'!A:K,6,0)</f>
        <v>DESLIGADO</v>
      </c>
    </row>
    <row r="276" spans="1:14">
      <c r="A276" t="s">
        <v>516</v>
      </c>
      <c r="B276" t="s">
        <v>517</v>
      </c>
      <c r="C276" t="s">
        <v>381</v>
      </c>
      <c r="D276" t="s">
        <v>609</v>
      </c>
      <c r="E276" t="s">
        <v>380</v>
      </c>
      <c r="F276" t="str">
        <f>VLOOKUP(WLMRA[[#This Row],[NOME]],'CADASTRO'!A:K,5,0)</f>
        <v>TECNICO ELETRONICO I</v>
      </c>
      <c r="G276" s="8">
        <v>44928</v>
      </c>
      <c r="H276" s="38">
        <v>365</v>
      </c>
      <c r="I2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IF(G687="01/01/1900",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+WLMRA[[#This Row],[TREINADO EM]]+WLMRA[[#This Row],[VALIDADE]]</f>
        <v>45293</v>
      </c>
      <c r="K276">
        <v>1</v>
      </c>
      <c r="L276" t="s">
        <v>5</v>
      </c>
      <c r="M276" t="str">
        <f>VLOOKUP(WLMRA[[#This Row],[NOME]],'CADASTRO'!A:K,6,0)</f>
        <v>ATIVO</v>
      </c>
    </row>
    <row r="277" spans="1:14">
      <c r="A277" t="s">
        <v>516</v>
      </c>
      <c r="B277" t="s">
        <v>517</v>
      </c>
      <c r="C277" t="s">
        <v>381</v>
      </c>
      <c r="D277" t="s">
        <v>609</v>
      </c>
      <c r="E277" t="s">
        <v>380</v>
      </c>
      <c r="F277" t="str">
        <f>VLOOKUP(WLMRA[[#This Row],[NOME]],'CADASTRO'!A:K,5,0)</f>
        <v>TECNICO ELETRONICO I</v>
      </c>
      <c r="G277" s="8">
        <v>45278</v>
      </c>
      <c r="H277" s="38">
        <v>365</v>
      </c>
      <c r="I2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IF(G688="01/01/1900",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+WLMRA[[#This Row],[TREINADO EM]]+WLMRA[[#This Row],[VALIDADE]]</f>
        <v>45643</v>
      </c>
      <c r="K277">
        <v>1</v>
      </c>
      <c r="L277" t="s">
        <v>5</v>
      </c>
      <c r="M277" t="str">
        <f>VLOOKUP(WLMRA[[#This Row],[NOME]],'CADASTRO'!A:K,6,0)</f>
        <v>ATIVO</v>
      </c>
    </row>
    <row r="278" spans="1:14">
      <c r="A278" t="s">
        <v>516</v>
      </c>
      <c r="B278" t="s">
        <v>517</v>
      </c>
      <c r="C278" t="s">
        <v>76</v>
      </c>
      <c r="D278" t="s">
        <v>609</v>
      </c>
      <c r="E278" t="s">
        <v>380</v>
      </c>
      <c r="F278" t="str">
        <f>VLOOKUP(WLMRA[[#This Row],[NOME]],'CADASTRO'!A:K,5,0)</f>
        <v>TECNICO ELETRONICO I</v>
      </c>
      <c r="G278" s="8">
        <v>45645</v>
      </c>
      <c r="H278" s="38">
        <v>365</v>
      </c>
      <c r="I2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IF(G689="01/01/1900",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+WLMRA[[#This Row],[TREINADO EM]]+WLMRA[[#This Row],[VALIDADE]]</f>
        <v>46010</v>
      </c>
      <c r="K278">
        <v>1</v>
      </c>
      <c r="L278" t="s">
        <v>5</v>
      </c>
      <c r="M278" t="str">
        <f>VLOOKUP(WLMRA[[#This Row],[NOME]],'CADASTRO'!A:K,6,0)</f>
        <v>ATIVO</v>
      </c>
    </row>
    <row r="279" spans="1:14">
      <c r="A279" t="s">
        <v>516</v>
      </c>
      <c r="B279" t="s">
        <v>517</v>
      </c>
      <c r="C279" t="s">
        <v>76</v>
      </c>
      <c r="D279" t="s">
        <v>609</v>
      </c>
      <c r="E279" t="s">
        <v>380</v>
      </c>
      <c r="F279" t="str">
        <f>VLOOKUP(WLMRA[[#This Row],[NOME]],'CADASTRO'!A:K,5,0)</f>
        <v>TECNICO ELETRONICO I</v>
      </c>
      <c r="G279" s="8">
        <v>46010</v>
      </c>
      <c r="H279" s="38">
        <v>365</v>
      </c>
      <c r="I2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IF(G690="01/01/1900",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+WLMRA[[#This Row],[TREINADO EM]]+WLMRA[[#This Row],[VALIDADE]]</f>
        <v>46375</v>
      </c>
      <c r="K279">
        <v>1</v>
      </c>
      <c r="L279" t="s">
        <v>5</v>
      </c>
      <c r="M279" t="str">
        <f>VLOOKUP(WLMRA[[#This Row],[NOME]],'CADASTRO'!A:K,6,0)</f>
        <v>ATIVO</v>
      </c>
      <c r="N279" s="63" t="s">
        <v>612</v>
      </c>
    </row>
    <row r="280" spans="1:14">
      <c r="A280" t="s">
        <v>516</v>
      </c>
      <c r="B280" t="s">
        <v>517</v>
      </c>
      <c r="C280" t="s">
        <v>381</v>
      </c>
      <c r="D280" t="s">
        <v>609</v>
      </c>
      <c r="E280" t="s">
        <v>380</v>
      </c>
      <c r="F280" t="str">
        <f>VLOOKUP(WLMRA[[#This Row],[NOME]],'CADASTRO'!A:K,5,0)</f>
        <v>TECNICO ELETRONICO I</v>
      </c>
      <c r="G280" s="8">
        <v>46211.533703703702</v>
      </c>
      <c r="H280" s="38">
        <v>183</v>
      </c>
      <c r="I2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IF(G691="01/01/1900",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+WLMRA[[#This Row],[TREINADO EM]]+WLMRA[[#This Row],[VALIDADE]]</f>
        <v>46394.533703703702</v>
      </c>
      <c r="K280">
        <v>1</v>
      </c>
      <c r="L280" t="s">
        <v>5</v>
      </c>
      <c r="M280" t="str">
        <f>VLOOKUP(WLMRA[[#This Row],[NOME]],'CADASTRO'!A:K,6,0)</f>
        <v>ATIVO</v>
      </c>
    </row>
    <row r="281" spans="1:14">
      <c r="A281" t="s">
        <v>516</v>
      </c>
      <c r="B281" t="s">
        <v>517</v>
      </c>
      <c r="C281" t="s">
        <v>381</v>
      </c>
      <c r="D281" t="s">
        <v>609</v>
      </c>
      <c r="E281" t="s">
        <v>380</v>
      </c>
      <c r="F281" t="str">
        <f>VLOOKUP(WLMRA[[#This Row],[NOME]],'CADASTRO'!A:K,5,0)</f>
        <v>TECNICO ELETRONICO I</v>
      </c>
      <c r="G281" s="8">
        <v>46294.346354166664</v>
      </c>
      <c r="H281" s="38">
        <v>365</v>
      </c>
      <c r="I2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IF(G692="01/01/1900",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+WLMRA[[#This Row],[TREINADO EM]]+WLMRA[[#This Row],[VALIDADE]]</f>
        <v>46659.346354166664</v>
      </c>
      <c r="K281">
        <v>1</v>
      </c>
      <c r="L281" t="s">
        <v>3</v>
      </c>
      <c r="M281" t="str">
        <f>VLOOKUP(WLMRA[[#This Row],[NOME]],'CADASTRO'!A:K,6,0)</f>
        <v>ATIVO</v>
      </c>
    </row>
    <row r="282" spans="1:14">
      <c r="A282" t="s">
        <v>516</v>
      </c>
      <c r="B282" t="s">
        <v>517</v>
      </c>
      <c r="C282" t="s">
        <v>381</v>
      </c>
      <c r="D282" t="s">
        <v>609</v>
      </c>
      <c r="E282" t="s">
        <v>381</v>
      </c>
      <c r="F282" t="str">
        <f>VLOOKUP(WLMRA[[#This Row],[NOME]],'CADASTRO'!A:K,5,0)</f>
        <v>TECNICO SEGURANCA TRABALHO</v>
      </c>
      <c r="G282" s="8">
        <v>44607</v>
      </c>
      <c r="H282" s="38">
        <v>365</v>
      </c>
      <c r="I2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IF(G693="01/01/1900",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+WLMRA[[#This Row],[TREINADO EM]]+WLMRA[[#This Row],[VALIDADE]]</f>
        <v>44972</v>
      </c>
      <c r="K282">
        <v>0.2</v>
      </c>
      <c r="L282" t="s">
        <v>5</v>
      </c>
      <c r="M282" t="str">
        <f>VLOOKUP(WLMRA[[#This Row],[NOME]],'CADASTRO'!A:K,6,0)</f>
        <v>ATIVO</v>
      </c>
    </row>
    <row r="283" spans="1:14">
      <c r="A283" t="s">
        <v>516</v>
      </c>
      <c r="B283" t="s">
        <v>517</v>
      </c>
      <c r="C283" t="s">
        <v>381</v>
      </c>
      <c r="D283" t="s">
        <v>609</v>
      </c>
      <c r="E283" t="s">
        <v>381</v>
      </c>
      <c r="F283" t="str">
        <f>VLOOKUP(WLMRA[[#This Row],[NOME]],'CADASTRO'!A:K,5,0)</f>
        <v>TECNICO SEGURANCA TRABALHO</v>
      </c>
      <c r="G283" s="8">
        <v>46206.702071759297</v>
      </c>
      <c r="H283" s="38">
        <v>183</v>
      </c>
      <c r="I2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IF(G694="01/01/1900", "SEM REGISTRO",
                        IF((G283+H283)&gt;TODAY(), "NO PRAZO", "VENCIDO"
                        )
                    )
                )
            )
        )
    ),"N.A.")</f>
        <v>NO PRAZO</v>
      </c>
      <c r="J283" s="14">
        <f>+WLMRA[[#This Row],[TREINADO EM]]+WLMRA[[#This Row],[VALIDADE]]</f>
        <v>46389.702071759297</v>
      </c>
      <c r="K283">
        <v>1</v>
      </c>
      <c r="L283" t="s">
        <v>3</v>
      </c>
      <c r="M283" t="str">
        <f>VLOOKUP(WLMRA[[#This Row],[NOME]],'CADASTRO'!A:K,6,0)</f>
        <v>ATIVO</v>
      </c>
    </row>
    <row r="284" spans="1:14">
      <c r="A284" t="s">
        <v>516</v>
      </c>
      <c r="B284" t="s">
        <v>517</v>
      </c>
      <c r="C284" t="s">
        <v>74</v>
      </c>
      <c r="D284" t="s">
        <v>609</v>
      </c>
      <c r="E284" t="s">
        <v>258</v>
      </c>
      <c r="F284" t="str">
        <f>VLOOKUP(WLMRA[[#This Row],[NOME]],'CADASTRO'!A:K,5,0)</f>
        <v>ENGENHEIRO PROJETOS PL</v>
      </c>
      <c r="G284" s="8">
        <v>44000</v>
      </c>
      <c r="H284" s="38">
        <v>365</v>
      </c>
      <c r="I2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IF(G695="01/01/1900",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+WLMRA[[#This Row],[TREINADO EM]]+WLMRA[[#This Row],[VALIDADE]]</f>
        <v>44365</v>
      </c>
      <c r="K284">
        <v>1</v>
      </c>
      <c r="L284" t="s">
        <v>1</v>
      </c>
      <c r="M284" t="str">
        <f>VLOOKUP(WLMRA[[#This Row],[NOME]],'CADASTRO'!A:K,6,0)</f>
        <v>DESLIGADO</v>
      </c>
    </row>
    <row r="285" spans="1:14">
      <c r="A285" t="s">
        <v>516</v>
      </c>
      <c r="B285" t="s">
        <v>517</v>
      </c>
      <c r="C285" t="s">
        <v>381</v>
      </c>
      <c r="D285" t="s">
        <v>609</v>
      </c>
      <c r="E285" t="s">
        <v>382</v>
      </c>
      <c r="F285" t="str">
        <f>VLOOKUP(WLMRA[[#This Row],[NOME]],'CADASTRO'!A:K,5,0)</f>
        <v>ANALISTA CONTROLE QUALIDADE JR</v>
      </c>
      <c r="G285" s="8">
        <v>46275</v>
      </c>
      <c r="H285" s="38">
        <v>365</v>
      </c>
      <c r="I2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IF(G696="01/01/1900",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+WLMRA[[#This Row],[TREINADO EM]]+WLMRA[[#This Row],[VALIDADE]]</f>
        <v>46640</v>
      </c>
      <c r="K285">
        <v>1</v>
      </c>
      <c r="L285" t="s">
        <v>3</v>
      </c>
      <c r="M285" t="str">
        <f>VLOOKUP(WLMRA[[#This Row],[NOME]],'CADASTRO'!A:K,6,0)</f>
        <v>ATIVO</v>
      </c>
    </row>
    <row r="286" spans="1:14">
      <c r="A286" t="s">
        <v>516</v>
      </c>
      <c r="B286" t="s">
        <v>517</v>
      </c>
      <c r="C286" t="s">
        <v>74</v>
      </c>
      <c r="D286" t="s">
        <v>609</v>
      </c>
      <c r="E286" t="s">
        <v>265</v>
      </c>
      <c r="F286" t="str">
        <f>VLOOKUP(WLMRA[[#This Row],[NOME]],'CADASTRO'!A:K,5,0)</f>
        <v>OPERADOR INDUSTRIAL II</v>
      </c>
      <c r="G286" s="8">
        <v>44250</v>
      </c>
      <c r="H286" s="38">
        <v>365</v>
      </c>
      <c r="I2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IF(G697="01/01/1900",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+WLMRA[[#This Row],[TREINADO EM]]+WLMRA[[#This Row],[VALIDADE]]</f>
        <v>44615</v>
      </c>
      <c r="K286">
        <v>1</v>
      </c>
      <c r="L286" t="s">
        <v>1</v>
      </c>
      <c r="M286" t="str">
        <f>VLOOKUP(WLMRA[[#This Row],[NOME]],'CADASTRO'!A:K,6,0)</f>
        <v>DESLIGADO</v>
      </c>
    </row>
    <row r="287" spans="1:14">
      <c r="A287" t="s">
        <v>516</v>
      </c>
      <c r="B287" t="s">
        <v>517</v>
      </c>
      <c r="C287" t="s">
        <v>381</v>
      </c>
      <c r="D287" t="s">
        <v>609</v>
      </c>
      <c r="E287" t="s">
        <v>266</v>
      </c>
      <c r="F287" t="str">
        <f>VLOOKUP(WLMRA[[#This Row],[NOME]],'CADASTRO'!A:K,5,0)</f>
        <v>ANALISTA SEGURANCA TRABALHO E MEIO</v>
      </c>
      <c r="G287" s="8">
        <v>44609</v>
      </c>
      <c r="H287" s="38">
        <v>365</v>
      </c>
      <c r="I2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IF(G698="01/01/1900",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+WLMRA[[#This Row],[TREINADO EM]]+WLMRA[[#This Row],[VALIDADE]]</f>
        <v>44974</v>
      </c>
      <c r="K287">
        <v>1</v>
      </c>
      <c r="L287" t="s">
        <v>3</v>
      </c>
      <c r="M287" t="str">
        <f>VLOOKUP(WLMRA[[#This Row],[NOME]],'CADASTRO'!A:K,6,0)</f>
        <v>DESLIGADO</v>
      </c>
    </row>
    <row r="288" spans="1:14">
      <c r="A288" t="s">
        <v>516</v>
      </c>
      <c r="B288" t="s">
        <v>517</v>
      </c>
      <c r="C288" t="s">
        <v>381</v>
      </c>
      <c r="D288" t="s">
        <v>609</v>
      </c>
      <c r="E288" t="s">
        <v>489</v>
      </c>
      <c r="F288" t="str">
        <f>VLOOKUP(WLMRA[[#This Row],[NOME]],'CADASTRO'!A:K,5,0)</f>
        <v>OPERADOR LOGISTICO I</v>
      </c>
      <c r="G288" s="8">
        <v>46253</v>
      </c>
      <c r="H288" s="38">
        <v>365</v>
      </c>
      <c r="I2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IF(G699="01/01/1900",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+WLMRA[[#This Row],[TREINADO EM]]+WLMRA[[#This Row],[VALIDADE]]</f>
        <v>46618</v>
      </c>
      <c r="K288">
        <v>1</v>
      </c>
      <c r="L288" t="s">
        <v>3</v>
      </c>
      <c r="M288" t="str">
        <f>VLOOKUP(WLMRA[[#This Row],[NOME]],'CADASTRO'!A:K,6,0)</f>
        <v>DESLIGADO</v>
      </c>
      <c r="N288" s="77" t="s">
        <v>616</v>
      </c>
    </row>
    <row r="289" spans="1:14">
      <c r="A289" t="s">
        <v>516</v>
      </c>
      <c r="B289" t="s">
        <v>517</v>
      </c>
      <c r="C289" t="s">
        <v>381</v>
      </c>
      <c r="D289" t="s">
        <v>609</v>
      </c>
      <c r="E289" t="s">
        <v>453</v>
      </c>
      <c r="F289" t="str">
        <f>VLOOKUP(WLMRA[[#This Row],[NOME]],'CADASTRO'!A:K,5,0)</f>
        <v>AUXILIAR INDUSTRIAL</v>
      </c>
      <c r="G289" s="8">
        <v>46176</v>
      </c>
      <c r="H289" s="38">
        <v>365</v>
      </c>
      <c r="I2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IF(G700="01/01/1900", "SEM REGISTRO",
                        IF((G289+H289)&gt;TODAY(), "NO PRAZO", "VENCIDO"
                        )
                    )
                )
            )
        )
    ),"N.A.")</f>
        <v>NO PRAZO</v>
      </c>
      <c r="J289" s="14">
        <f>+WLMRA[[#This Row],[TREINADO EM]]+WLMRA[[#This Row],[VALIDADE]]</f>
        <v>46541</v>
      </c>
      <c r="K289">
        <v>1</v>
      </c>
      <c r="L289" t="s">
        <v>3</v>
      </c>
      <c r="M289" t="str">
        <f>VLOOKUP(WLMRA[[#This Row],[NOME]],'CADASTRO'!A:K,6,0)</f>
        <v>ATIVO</v>
      </c>
      <c r="N289" s="63"/>
    </row>
    <row r="290" spans="1:14">
      <c r="A290" t="s">
        <v>516</v>
      </c>
      <c r="B290" t="s">
        <v>517</v>
      </c>
      <c r="C290" t="s">
        <v>381</v>
      </c>
      <c r="D290" t="s">
        <v>609</v>
      </c>
      <c r="E290" t="s">
        <v>268</v>
      </c>
      <c r="F290" t="str">
        <f>VLOOKUP(WLMRA[[#This Row],[NOME]],'CADASTRO'!A:K,5,0)</f>
        <v>Almoxarife</v>
      </c>
      <c r="G290" s="8">
        <v>45154</v>
      </c>
      <c r="H290" s="38">
        <v>365</v>
      </c>
      <c r="I2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IF(G701="01/01/1900",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+WLMRA[[#This Row],[TREINADO EM]]+WLMRA[[#This Row],[VALIDADE]]</f>
        <v>45519</v>
      </c>
      <c r="K290">
        <v>1</v>
      </c>
      <c r="L290" t="s">
        <v>5</v>
      </c>
      <c r="M290" t="str">
        <f>VLOOKUP(WLMRA[[#This Row],[NOME]],'CADASTRO'!A:K,6,0)</f>
        <v>DESLIGADO</v>
      </c>
    </row>
    <row r="291" spans="1:14">
      <c r="A291" t="s">
        <v>516</v>
      </c>
      <c r="B291" t="s">
        <v>517</v>
      </c>
      <c r="C291" t="s">
        <v>381</v>
      </c>
      <c r="D291" t="s">
        <v>609</v>
      </c>
      <c r="E291" t="s">
        <v>268</v>
      </c>
      <c r="F291" t="str">
        <f>VLOOKUP(WLMRA[[#This Row],[NOME]],'CADASTRO'!A:K,5,0)</f>
        <v>Almoxarife</v>
      </c>
      <c r="G291" s="8">
        <v>45278</v>
      </c>
      <c r="H291" s="38">
        <v>365</v>
      </c>
      <c r="I2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IF(G702="01/01/1900",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+WLMRA[[#This Row],[TREINADO EM]]+WLMRA[[#This Row],[VALIDADE]]</f>
        <v>45643</v>
      </c>
      <c r="K291">
        <v>1</v>
      </c>
      <c r="L291" t="s">
        <v>5</v>
      </c>
      <c r="M291" t="str">
        <f>VLOOKUP(WLMRA[[#This Row],[NOME]],'CADASTRO'!A:K,6,0)</f>
        <v>DESLIGADO</v>
      </c>
    </row>
    <row r="292" spans="1:14">
      <c r="A292" t="s">
        <v>516</v>
      </c>
      <c r="B292" t="s">
        <v>517</v>
      </c>
      <c r="C292" t="s">
        <v>381</v>
      </c>
      <c r="D292" t="s">
        <v>609</v>
      </c>
      <c r="E292" t="s">
        <v>268</v>
      </c>
      <c r="F292" t="str">
        <f>VLOOKUP(WLMRA[[#This Row],[NOME]],'CADASTRO'!A:K,5,0)</f>
        <v>Almoxarife</v>
      </c>
      <c r="G292" s="8">
        <v>45588</v>
      </c>
      <c r="H292" s="38">
        <v>365</v>
      </c>
      <c r="I2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IF(G703="01/01/1900",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+WLMRA[[#This Row],[TREINADO EM]]+WLMRA[[#This Row],[VALIDADE]]</f>
        <v>45953</v>
      </c>
      <c r="K292">
        <v>1</v>
      </c>
      <c r="L292" t="s">
        <v>5</v>
      </c>
      <c r="M292" t="str">
        <f>VLOOKUP(WLMRA[[#This Row],[NOME]],'CADASTRO'!A:K,6,0)</f>
        <v>DESLIGADO</v>
      </c>
    </row>
    <row r="293" spans="1:14">
      <c r="A293" t="s">
        <v>516</v>
      </c>
      <c r="B293" t="s">
        <v>517</v>
      </c>
      <c r="C293" t="s">
        <v>76</v>
      </c>
      <c r="D293" t="s">
        <v>609</v>
      </c>
      <c r="E293" t="s">
        <v>268</v>
      </c>
      <c r="F293" t="str">
        <f>VLOOKUP(WLMRA[[#This Row],[NOME]],'CADASTRO'!A:K,5,0)</f>
        <v>Almoxarife</v>
      </c>
      <c r="G293" s="8">
        <v>45645</v>
      </c>
      <c r="H293" s="38">
        <v>365</v>
      </c>
      <c r="I2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IF(G704="01/01/1900",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+WLMRA[[#This Row],[TREINADO EM]]+WLMRA[[#This Row],[VALIDADE]]</f>
        <v>46010</v>
      </c>
      <c r="K293">
        <v>1</v>
      </c>
      <c r="L293" t="s">
        <v>3</v>
      </c>
      <c r="M293" t="str">
        <f>VLOOKUP(WLMRA[[#This Row],[NOME]],'CADASTRO'!A:K,6,0)</f>
        <v>DESLIGADO</v>
      </c>
    </row>
    <row r="294" spans="1:14">
      <c r="A294" t="s">
        <v>516</v>
      </c>
      <c r="B294" t="s">
        <v>517</v>
      </c>
      <c r="C294" t="s">
        <v>381</v>
      </c>
      <c r="D294" t="s">
        <v>609</v>
      </c>
      <c r="E294" t="s">
        <v>162</v>
      </c>
      <c r="F294" t="str">
        <f>VLOOKUP(WLMRA[[#This Row],[NOME]],'CADASTRO'!A:K,5,0)</f>
        <v>SUPERVISOR DE MANUTENCAO</v>
      </c>
      <c r="G294" s="8">
        <v>44617</v>
      </c>
      <c r="H294" s="38">
        <v>365</v>
      </c>
      <c r="I2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IF(G705="01/01/1900",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+WLMRA[[#This Row],[TREINADO EM]]+WLMRA[[#This Row],[VALIDADE]]</f>
        <v>44982</v>
      </c>
      <c r="K294">
        <v>1</v>
      </c>
      <c r="L294" t="s">
        <v>5</v>
      </c>
      <c r="M294" t="str">
        <f>VLOOKUP(WLMRA[[#This Row],[NOME]],'CADASTRO'!A:K,6,0)</f>
        <v>ATIVO</v>
      </c>
    </row>
    <row r="295" spans="1:14">
      <c r="A295" t="s">
        <v>516</v>
      </c>
      <c r="B295" t="s">
        <v>517</v>
      </c>
      <c r="C295" t="s">
        <v>381</v>
      </c>
      <c r="D295" t="s">
        <v>609</v>
      </c>
      <c r="E295" t="s">
        <v>162</v>
      </c>
      <c r="F295" t="str">
        <f>VLOOKUP(WLMRA[[#This Row],[NOME]],'CADASTRO'!A:K,5,0)</f>
        <v>SUPERVISOR DE MANUTENCAO</v>
      </c>
      <c r="G295" s="8">
        <v>45000</v>
      </c>
      <c r="H295" s="38">
        <v>365</v>
      </c>
      <c r="I2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IF(G706="01/01/1900",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+WLMRA[[#This Row],[TREINADO EM]]+WLMRA[[#This Row],[VALIDADE]]</f>
        <v>45365</v>
      </c>
      <c r="K295">
        <v>1</v>
      </c>
      <c r="L295" t="s">
        <v>5</v>
      </c>
      <c r="M295" t="str">
        <f>VLOOKUP(WLMRA[[#This Row],[NOME]],'CADASTRO'!A:K,6,0)</f>
        <v>ATIVO</v>
      </c>
    </row>
    <row r="296" spans="1:14">
      <c r="A296" t="s">
        <v>516</v>
      </c>
      <c r="B296" t="s">
        <v>517</v>
      </c>
      <c r="C296" t="s">
        <v>381</v>
      </c>
      <c r="D296" t="s">
        <v>609</v>
      </c>
      <c r="E296" t="s">
        <v>162</v>
      </c>
      <c r="F296" t="str">
        <f>VLOOKUP(WLMRA[[#This Row],[NOME]],'CADASTRO'!A:K,5,0)</f>
        <v>SUPERVISOR DE MANUTENCAO</v>
      </c>
      <c r="G296" s="8">
        <v>45278</v>
      </c>
      <c r="H296" s="38">
        <v>365</v>
      </c>
      <c r="I2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IF(G707="01/01/1900", "SEM REGISTRO",
                        IF((G296+H296)&gt;TODAY(), "NO PRAZO", "VENCIDO"
                        )
                    )
                )
            )
        )
    ),"N.A.")</f>
        <v>HISTORICO</v>
      </c>
      <c r="J296" s="14">
        <f>+WLMRA[[#This Row],[TREINADO EM]]+WLMRA[[#This Row],[VALIDADE]]</f>
        <v>45643</v>
      </c>
      <c r="K296">
        <v>1</v>
      </c>
      <c r="L296" t="s">
        <v>5</v>
      </c>
      <c r="M296" t="str">
        <f>VLOOKUP(WLMRA[[#This Row],[NOME]],'CADASTRO'!A:K,6,0)</f>
        <v>ATIVO</v>
      </c>
    </row>
    <row r="297" spans="1:14">
      <c r="A297" t="s">
        <v>516</v>
      </c>
      <c r="B297" t="s">
        <v>517</v>
      </c>
      <c r="C297" t="s">
        <v>381</v>
      </c>
      <c r="D297" t="s">
        <v>609</v>
      </c>
      <c r="E297" t="s">
        <v>162</v>
      </c>
      <c r="F297" t="str">
        <f>VLOOKUP(WLMRA[[#This Row],[NOME]],'CADASTRO'!A:K,5,0)</f>
        <v>SUPERVISOR DE MANUTENCAO</v>
      </c>
      <c r="G297" s="8">
        <v>45645</v>
      </c>
      <c r="H297" s="38">
        <v>365</v>
      </c>
      <c r="I2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IF(G708="01/01/1900",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+WLMRA[[#This Row],[TREINADO EM]]+WLMRA[[#This Row],[VALIDADE]]</f>
        <v>46010</v>
      </c>
      <c r="K297">
        <v>1</v>
      </c>
      <c r="L297" t="s">
        <v>5</v>
      </c>
      <c r="M297" t="str">
        <f>VLOOKUP(WLMRA[[#This Row],[NOME]],'CADASTRO'!A:K,6,0)</f>
        <v>ATIVO</v>
      </c>
    </row>
    <row r="298" spans="1:14">
      <c r="A298" t="s">
        <v>516</v>
      </c>
      <c r="B298" t="s">
        <v>517</v>
      </c>
      <c r="C298" t="s">
        <v>76</v>
      </c>
      <c r="D298" t="s">
        <v>609</v>
      </c>
      <c r="E298" t="s">
        <v>162</v>
      </c>
      <c r="F298" t="str">
        <f>VLOOKUP(WLMRA[[#This Row],[NOME]],'CADASTRO'!A:K,5,0)</f>
        <v>SUPERVISOR DE MANUTENCAO</v>
      </c>
      <c r="G298" s="8">
        <v>46010</v>
      </c>
      <c r="H298" s="38">
        <v>365</v>
      </c>
      <c r="I2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IF(G709="01/01/1900", "SEM REGISTRO",
                        IF((G298+H298)&gt;TODAY(), "NO PRAZO", "VENCIDO"
                        )
                    )
                )
            )
        )
    ),"N.A.")</f>
        <v>NO PRAZO</v>
      </c>
      <c r="J298" s="14">
        <f>+WLMRA[[#This Row],[TREINADO EM]]+WLMRA[[#This Row],[VALIDADE]]</f>
        <v>46375</v>
      </c>
      <c r="K298">
        <v>1</v>
      </c>
      <c r="L298" t="s">
        <v>3</v>
      </c>
      <c r="M298" t="str">
        <f>VLOOKUP(WLMRA[[#This Row],[NOME]],'CADASTRO'!A:K,6,0)</f>
        <v>ATIVO</v>
      </c>
      <c r="N298" s="63" t="s">
        <v>612</v>
      </c>
    </row>
    <row r="299" spans="1:14">
      <c r="A299" t="s">
        <v>516</v>
      </c>
      <c r="B299" t="s">
        <v>517</v>
      </c>
      <c r="C299" t="s">
        <v>381</v>
      </c>
      <c r="D299" t="s">
        <v>609</v>
      </c>
      <c r="E299" t="s">
        <v>40</v>
      </c>
      <c r="F299" t="str">
        <f>VLOOKUP(WLMRA[[#This Row],[NOME]],'CADASTRO'!A:K,5,0)</f>
        <v>COORDENADOR PRODUCAO</v>
      </c>
      <c r="G299" s="8">
        <v>45063</v>
      </c>
      <c r="H299" s="38">
        <v>365</v>
      </c>
      <c r="I2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IF(G710="01/01/1900",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+WLMRA[[#This Row],[TREINADO EM]]+WLMRA[[#This Row],[VALIDADE]]</f>
        <v>45428</v>
      </c>
      <c r="K299">
        <v>1</v>
      </c>
      <c r="L299" t="s">
        <v>5</v>
      </c>
      <c r="M299" t="str">
        <f>VLOOKUP(WLMRA[[#This Row],[NOME]],'CADASTRO'!A:K,6,0)</f>
        <v>TRANSFERIDO</v>
      </c>
    </row>
    <row r="300" spans="1:14">
      <c r="A300" t="s">
        <v>516</v>
      </c>
      <c r="B300" t="s">
        <v>517</v>
      </c>
      <c r="C300" t="s">
        <v>381</v>
      </c>
      <c r="D300" t="s">
        <v>609</v>
      </c>
      <c r="E300" t="s">
        <v>40</v>
      </c>
      <c r="F300" t="str">
        <f>VLOOKUP(WLMRA[[#This Row],[NOME]],'CADASTRO'!A:K,5,0)</f>
        <v>COORDENADOR PRODUCAO</v>
      </c>
      <c r="G300" s="8">
        <v>45278</v>
      </c>
      <c r="H300" s="38">
        <v>365</v>
      </c>
      <c r="I3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IF(G711="01/01/1900",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+WLMRA[[#This Row],[TREINADO EM]]+WLMRA[[#This Row],[VALIDADE]]</f>
        <v>45643</v>
      </c>
      <c r="K300">
        <v>1</v>
      </c>
      <c r="L300" t="s">
        <v>5</v>
      </c>
      <c r="M300" t="str">
        <f>VLOOKUP(WLMRA[[#This Row],[NOME]],'CADASTRO'!A:K,6,0)</f>
        <v>TRANSFERIDO</v>
      </c>
    </row>
    <row r="301" spans="1:14">
      <c r="A301" t="s">
        <v>516</v>
      </c>
      <c r="B301" t="s">
        <v>517</v>
      </c>
      <c r="C301" t="s">
        <v>381</v>
      </c>
      <c r="D301" t="s">
        <v>609</v>
      </c>
      <c r="E301" t="s">
        <v>40</v>
      </c>
      <c r="F301" t="str">
        <f>VLOOKUP(WLMRA[[#This Row],[NOME]],'CADASTRO'!A:K,5,0)</f>
        <v>COORDENADOR PRODUCAO</v>
      </c>
      <c r="G301" s="8">
        <v>45645</v>
      </c>
      <c r="H301" s="38">
        <v>365</v>
      </c>
      <c r="I3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IF(G712="01/01/1900",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+WLMRA[[#This Row],[TREINADO EM]]+WLMRA[[#This Row],[VALIDADE]]</f>
        <v>46010</v>
      </c>
      <c r="K301">
        <v>1</v>
      </c>
      <c r="L301" t="s">
        <v>3</v>
      </c>
      <c r="M301" t="str">
        <f>VLOOKUP(WLMRA[[#This Row],[NOME]],'CADASTRO'!A:K,6,0)</f>
        <v>TRANSFERIDO</v>
      </c>
    </row>
    <row r="302" spans="1:14">
      <c r="A302" t="s">
        <v>516</v>
      </c>
      <c r="B302" t="s">
        <v>517</v>
      </c>
      <c r="C302" t="s">
        <v>74</v>
      </c>
      <c r="D302" t="s">
        <v>609</v>
      </c>
      <c r="E302" t="s">
        <v>274</v>
      </c>
      <c r="F302" t="str">
        <f>VLOOKUP(WLMRA[[#This Row],[NOME]],'CADASTRO'!A:K,5,0)</f>
        <v>OPERADOR INDUSTRIAL III</v>
      </c>
      <c r="G302" s="8">
        <v>43420</v>
      </c>
      <c r="H302" s="38">
        <v>365</v>
      </c>
      <c r="I3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IF(G713="01/01/1900",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+WLMRA[[#This Row],[TREINADO EM]]+WLMRA[[#This Row],[VALIDADE]]</f>
        <v>43785</v>
      </c>
      <c r="K302">
        <v>1</v>
      </c>
      <c r="L302" t="s">
        <v>3</v>
      </c>
      <c r="M302" t="str">
        <f>VLOOKUP(WLMRA[[#This Row],[NOME]],'CADASTRO'!A:K,6,0)</f>
        <v>DESLIGADO</v>
      </c>
    </row>
    <row r="303" spans="1:14">
      <c r="A303" t="s">
        <v>516</v>
      </c>
      <c r="B303" t="s">
        <v>517</v>
      </c>
      <c r="C303" t="s">
        <v>381</v>
      </c>
      <c r="D303" t="s">
        <v>609</v>
      </c>
      <c r="E303" t="s">
        <v>275</v>
      </c>
      <c r="F303" t="str">
        <f>VLOOKUP(WLMRA[[#This Row],[NOME]],'CADASTRO'!A:K,5,0)</f>
        <v>ESTAGIARIO</v>
      </c>
      <c r="G303" s="8">
        <v>45546</v>
      </c>
      <c r="H303" s="38">
        <v>365</v>
      </c>
      <c r="I3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IF(G714="01/01/1900",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+WLMRA[[#This Row],[TREINADO EM]]+WLMRA[[#This Row],[VALIDADE]]</f>
        <v>45911</v>
      </c>
      <c r="K303">
        <v>1</v>
      </c>
      <c r="L303" t="s">
        <v>3</v>
      </c>
      <c r="M303" t="str">
        <f>VLOOKUP(WLMRA[[#This Row],[NOME]],'CADASTRO'!A:K,6,0)</f>
        <v>TRANSFERIDO</v>
      </c>
    </row>
    <row r="304" spans="1:14">
      <c r="A304" t="s">
        <v>516</v>
      </c>
      <c r="B304" t="s">
        <v>517</v>
      </c>
      <c r="C304" t="s">
        <v>381</v>
      </c>
      <c r="D304" t="s">
        <v>609</v>
      </c>
      <c r="E304" t="s">
        <v>277</v>
      </c>
      <c r="F304" t="str">
        <f>VLOOKUP(WLMRA[[#This Row],[NOME]],'CADASTRO'!A:K,5,0)</f>
        <v>OPERADOR INDUSTRIAL I</v>
      </c>
      <c r="G304" s="8">
        <v>44928</v>
      </c>
      <c r="H304" s="38">
        <v>365</v>
      </c>
      <c r="I3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IF(G715="01/01/1900",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+WLMRA[[#This Row],[TREINADO EM]]+WLMRA[[#This Row],[VALIDADE]]</f>
        <v>45293</v>
      </c>
      <c r="K304">
        <v>1</v>
      </c>
      <c r="L304" t="s">
        <v>5</v>
      </c>
      <c r="M304" t="str">
        <f>VLOOKUP(WLMRA[[#This Row],[NOME]],'CADASTRO'!A:K,6,0)</f>
        <v>DESLIGADO</v>
      </c>
    </row>
    <row r="305" spans="1:14">
      <c r="A305" t="s">
        <v>516</v>
      </c>
      <c r="B305" t="s">
        <v>517</v>
      </c>
      <c r="C305" t="s">
        <v>381</v>
      </c>
      <c r="D305" t="s">
        <v>609</v>
      </c>
      <c r="E305" t="s">
        <v>277</v>
      </c>
      <c r="F305" t="str">
        <f>VLOOKUP(WLMRA[[#This Row],[NOME]],'CADASTRO'!A:K,5,0)</f>
        <v>OPERADOR INDUSTRIAL I</v>
      </c>
      <c r="G305" s="8">
        <v>45278</v>
      </c>
      <c r="H305" s="38">
        <v>365</v>
      </c>
      <c r="I3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IF(G716="01/01/1900",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+WLMRA[[#This Row],[TREINADO EM]]+WLMRA[[#This Row],[VALIDADE]]</f>
        <v>45643</v>
      </c>
      <c r="K305">
        <v>1</v>
      </c>
      <c r="L305" t="s">
        <v>3</v>
      </c>
      <c r="M305" t="str">
        <f>VLOOKUP(WLMRA[[#This Row],[NOME]],'CADASTRO'!A:K,6,0)</f>
        <v>DESLIGADO</v>
      </c>
    </row>
    <row r="306" spans="1:14">
      <c r="A306" t="s">
        <v>516</v>
      </c>
      <c r="B306" t="s">
        <v>517</v>
      </c>
      <c r="C306" t="s">
        <v>74</v>
      </c>
      <c r="D306" t="s">
        <v>609</v>
      </c>
      <c r="E306" t="s">
        <v>383</v>
      </c>
      <c r="F306" t="str">
        <f>VLOOKUP(WLMRA[[#This Row],[NOME]],'CADASTRO'!A:K,5,0)</f>
        <v>TECNICO AUTOMACAO</v>
      </c>
      <c r="G306" s="8">
        <v>44020</v>
      </c>
      <c r="H306" s="38">
        <v>365</v>
      </c>
      <c r="I3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IF(G717="01/01/1900",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+WLMRA[[#This Row],[TREINADO EM]]+WLMRA[[#This Row],[VALIDADE]]</f>
        <v>44385</v>
      </c>
      <c r="K306">
        <v>1</v>
      </c>
      <c r="L306" t="s">
        <v>5</v>
      </c>
      <c r="M306" t="str">
        <f>VLOOKUP(WLMRA[[#This Row],[NOME]],'CADASTRO'!A:K,6,0)</f>
        <v>ATIVO</v>
      </c>
    </row>
    <row r="307" spans="1:14">
      <c r="A307" t="s">
        <v>516</v>
      </c>
      <c r="B307" t="s">
        <v>517</v>
      </c>
      <c r="C307" t="s">
        <v>381</v>
      </c>
      <c r="D307" t="s">
        <v>609</v>
      </c>
      <c r="E307" t="s">
        <v>383</v>
      </c>
      <c r="F307" t="str">
        <f>VLOOKUP(WLMRA[[#This Row],[NOME]],'CADASTRO'!A:K,5,0)</f>
        <v>TECNICO AUTOMACAO</v>
      </c>
      <c r="G307" s="8">
        <v>45063</v>
      </c>
      <c r="H307" s="38">
        <v>365</v>
      </c>
      <c r="I3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IF(G718="01/01/1900",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+WLMRA[[#This Row],[TREINADO EM]]+WLMRA[[#This Row],[VALIDADE]]</f>
        <v>45428</v>
      </c>
      <c r="K307">
        <v>1</v>
      </c>
      <c r="L307" t="s">
        <v>5</v>
      </c>
      <c r="M307" t="str">
        <f>VLOOKUP(WLMRA[[#This Row],[NOME]],'CADASTRO'!A:K,6,0)</f>
        <v>ATIVO</v>
      </c>
    </row>
    <row r="308" spans="1:14">
      <c r="A308" t="s">
        <v>516</v>
      </c>
      <c r="B308" t="s">
        <v>517</v>
      </c>
      <c r="C308" t="s">
        <v>381</v>
      </c>
      <c r="D308" t="s">
        <v>609</v>
      </c>
      <c r="E308" t="s">
        <v>383</v>
      </c>
      <c r="F308" t="str">
        <f>VLOOKUP(WLMRA[[#This Row],[NOME]],'CADASTRO'!A:K,5,0)</f>
        <v>TECNICO AUTOMACAO</v>
      </c>
      <c r="G308" s="8">
        <v>45278</v>
      </c>
      <c r="H308" s="38">
        <v>365</v>
      </c>
      <c r="I3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IF(G719="01/01/1900",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+WLMRA[[#This Row],[TREINADO EM]]+WLMRA[[#This Row],[VALIDADE]]</f>
        <v>45643</v>
      </c>
      <c r="K308">
        <v>1</v>
      </c>
      <c r="L308" t="s">
        <v>5</v>
      </c>
      <c r="M308" t="str">
        <f>VLOOKUP(WLMRA[[#This Row],[NOME]],'CADASTRO'!A:K,6,0)</f>
        <v>ATIVO</v>
      </c>
    </row>
    <row r="309" spans="1:14">
      <c r="A309" t="s">
        <v>516</v>
      </c>
      <c r="B309" t="s">
        <v>517</v>
      </c>
      <c r="C309" t="s">
        <v>381</v>
      </c>
      <c r="D309" t="s">
        <v>609</v>
      </c>
      <c r="E309" t="s">
        <v>383</v>
      </c>
      <c r="F309" t="str">
        <f>VLOOKUP(WLMRA[[#This Row],[NOME]],'CADASTRO'!A:K,5,0)</f>
        <v>TECNICO AUTOMACAO</v>
      </c>
      <c r="G309" s="26">
        <v>45645</v>
      </c>
      <c r="H309" s="38">
        <v>365</v>
      </c>
      <c r="I3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IF(G720="01/01/1900",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+WLMRA[[#This Row],[TREINADO EM]]+WLMRA[[#This Row],[VALIDADE]]</f>
        <v>46010</v>
      </c>
      <c r="K309">
        <v>1</v>
      </c>
      <c r="L309" t="s">
        <v>5</v>
      </c>
      <c r="M309" t="str">
        <f>VLOOKUP(WLMRA[[#This Row],[NOME]],'CADASTRO'!A:K,6,0)</f>
        <v>ATIVO</v>
      </c>
    </row>
    <row r="310" spans="1:14">
      <c r="A310" t="s">
        <v>516</v>
      </c>
      <c r="B310" t="s">
        <v>517</v>
      </c>
      <c r="C310" t="s">
        <v>76</v>
      </c>
      <c r="D310" t="s">
        <v>609</v>
      </c>
      <c r="E310" t="s">
        <v>383</v>
      </c>
      <c r="F310" t="str">
        <f>VLOOKUP(WLMRA[[#This Row],[NOME]],'CADASTRO'!A:K,5,0)</f>
        <v>TECNICO AUTOMACAO</v>
      </c>
      <c r="G310" s="26">
        <v>46010</v>
      </c>
      <c r="H310" s="38">
        <v>365</v>
      </c>
      <c r="I3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IF(G721="01/01/1900", "SEM REGISTRO",
                        IF((G310+H310)&gt;TODAY(), "NO PRAZO", "VENCIDO"
                        )
                    )
                )
            )
        )
    ),"N.A.")</f>
        <v>NO PRAZO</v>
      </c>
      <c r="J310" s="14">
        <f>+WLMRA[[#This Row],[TREINADO EM]]+WLMRA[[#This Row],[VALIDADE]]</f>
        <v>46375</v>
      </c>
      <c r="K310">
        <v>1</v>
      </c>
      <c r="L310" t="s">
        <v>3</v>
      </c>
      <c r="M310" t="str">
        <f>VLOOKUP(WLMRA[[#This Row],[NOME]],'CADASTRO'!A:K,6,0)</f>
        <v>ATIVO</v>
      </c>
      <c r="N310" s="63" t="s">
        <v>612</v>
      </c>
    </row>
    <row r="311" spans="1:14">
      <c r="A311" t="s">
        <v>516</v>
      </c>
      <c r="B311" t="s">
        <v>517</v>
      </c>
      <c r="C311" t="s">
        <v>381</v>
      </c>
      <c r="D311" t="s">
        <v>609</v>
      </c>
      <c r="E311" t="s">
        <v>385</v>
      </c>
      <c r="F311" t="str">
        <f>VLOOKUP(WLMRA[[#This Row],[NOME]],'CADASTRO'!A:K,5,0)</f>
        <v>OPERADOR INDUSTRIAL I</v>
      </c>
      <c r="G311" s="26">
        <v>46106</v>
      </c>
      <c r="H311" s="38">
        <v>365</v>
      </c>
      <c r="I3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IF(G722="01/01/1900", "SEM REGISTRO",
                        IF((G311+H311)&gt;TODAY(), "NO PRAZO", "VENCIDO"
                        )
                    )
                )
            )
        )
    ),"N.A.")</f>
        <v>NO PRAZO</v>
      </c>
      <c r="J311" s="14">
        <f>+WLMRA[[#This Row],[TREINADO EM]]+WLMRA[[#This Row],[VALIDADE]]</f>
        <v>46471</v>
      </c>
      <c r="K311">
        <v>1</v>
      </c>
      <c r="L311" t="s">
        <v>3</v>
      </c>
      <c r="M311" t="str">
        <f>VLOOKUP(WLMRA[[#This Row],[NOME]],'CADASTRO'!A:K,6,0)</f>
        <v>ATIVO</v>
      </c>
      <c r="N311" s="63" t="s">
        <v>617</v>
      </c>
    </row>
    <row r="312" spans="1:14">
      <c r="A312" t="s">
        <v>516</v>
      </c>
      <c r="B312" t="s">
        <v>517</v>
      </c>
      <c r="C312" t="s">
        <v>381</v>
      </c>
      <c r="D312" t="s">
        <v>609</v>
      </c>
      <c r="E312" t="s">
        <v>278</v>
      </c>
      <c r="F312" t="str">
        <f>VLOOKUP(WLMRA[[#This Row],[NOME]],'CADASTRO'!A:K,5,0)</f>
        <v>OPERADOR INDUSTRIAL I</v>
      </c>
      <c r="G312" s="26">
        <v>44928</v>
      </c>
      <c r="H312" s="38">
        <v>365</v>
      </c>
      <c r="I3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IF(G723="01/01/1900",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+WLMRA[[#This Row],[TREINADO EM]]+WLMRA[[#This Row],[VALIDADE]]</f>
        <v>45293</v>
      </c>
      <c r="K312">
        <v>1</v>
      </c>
      <c r="L312" t="s">
        <v>5</v>
      </c>
      <c r="M312" t="str">
        <f>VLOOKUP(WLMRA[[#This Row],[NOME]],'CADASTRO'!A:K,6,0)</f>
        <v>DESLIGADO</v>
      </c>
    </row>
    <row r="313" spans="1:14">
      <c r="A313" t="s">
        <v>516</v>
      </c>
      <c r="B313" t="s">
        <v>517</v>
      </c>
      <c r="C313" t="s">
        <v>381</v>
      </c>
      <c r="D313" t="s">
        <v>609</v>
      </c>
      <c r="E313" t="s">
        <v>278</v>
      </c>
      <c r="F313" t="str">
        <f>VLOOKUP(WLMRA[[#This Row],[NOME]],'CADASTRO'!A:K,5,0)</f>
        <v>OPERADOR INDUSTRIAL I</v>
      </c>
      <c r="G313" s="26">
        <v>45278</v>
      </c>
      <c r="H313" s="38">
        <v>365</v>
      </c>
      <c r="I3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IF(G724="01/01/1900",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+WLMRA[[#This Row],[TREINADO EM]]+WLMRA[[#This Row],[VALIDADE]]</f>
        <v>45643</v>
      </c>
      <c r="K313">
        <v>1</v>
      </c>
      <c r="L313" t="s">
        <v>5</v>
      </c>
      <c r="M313" t="str">
        <f>VLOOKUP(WLMRA[[#This Row],[NOME]],'CADASTRO'!A:K,6,0)</f>
        <v>DESLIGADO</v>
      </c>
    </row>
    <row r="314" spans="1:14">
      <c r="A314" t="s">
        <v>516</v>
      </c>
      <c r="B314" t="s">
        <v>517</v>
      </c>
      <c r="C314" t="s">
        <v>76</v>
      </c>
      <c r="D314" t="s">
        <v>609</v>
      </c>
      <c r="E314" t="s">
        <v>278</v>
      </c>
      <c r="F314" t="str">
        <f>VLOOKUP(WLMRA[[#This Row],[NOME]],'CADASTRO'!A:K,5,0)</f>
        <v>OPERADOR INDUSTRIAL I</v>
      </c>
      <c r="G314" s="26">
        <v>45645</v>
      </c>
      <c r="H314" s="38">
        <v>365</v>
      </c>
      <c r="I3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IF(G725="01/01/1900",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+WLMRA[[#This Row],[TREINADO EM]]+WLMRA[[#This Row],[VALIDADE]]</f>
        <v>46010</v>
      </c>
      <c r="K314">
        <v>1</v>
      </c>
      <c r="L314" t="s">
        <v>3</v>
      </c>
      <c r="M314" t="str">
        <f>VLOOKUP(WLMRA[[#This Row],[NOME]],'CADASTRO'!A:K,6,0)</f>
        <v>DESLIGADO</v>
      </c>
    </row>
    <row r="315" spans="1:14">
      <c r="A315" t="s">
        <v>516</v>
      </c>
      <c r="B315" t="s">
        <v>517</v>
      </c>
      <c r="C315" t="s">
        <v>381</v>
      </c>
      <c r="D315" t="s">
        <v>609</v>
      </c>
      <c r="E315" t="s">
        <v>491</v>
      </c>
      <c r="F315" t="str">
        <f>VLOOKUP(WLMRA[[#This Row],[NOME]],'CADASTRO'!A:K,5,0)</f>
        <v>APRENDIZ</v>
      </c>
      <c r="G315" s="26">
        <v>46303.713726851849</v>
      </c>
      <c r="H315" s="38">
        <v>365</v>
      </c>
      <c r="I3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IF(G726="01/01/1900",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+WLMRA[[#This Row],[TREINADO EM]]+WLMRA[[#This Row],[VALIDADE]]</f>
        <v>46668.713726851849</v>
      </c>
      <c r="K315">
        <v>1</v>
      </c>
      <c r="L315" t="s">
        <v>3</v>
      </c>
      <c r="M315" t="str">
        <f>VLOOKUP(WLMRA[[#This Row],[NOME]],'CADASTRO'!A:K,6,0)</f>
        <v>ATIVO</v>
      </c>
    </row>
    <row r="316" spans="1:14">
      <c r="A316" t="s">
        <v>516</v>
      </c>
      <c r="B316" t="s">
        <v>517</v>
      </c>
      <c r="C316" t="s">
        <v>381</v>
      </c>
      <c r="D316" t="s">
        <v>609</v>
      </c>
      <c r="E316" t="s">
        <v>386</v>
      </c>
      <c r="F316" t="str">
        <f>VLOOKUP(WLMRA[[#This Row],[NOME]],'CADASTRO'!A:K,5,0)</f>
        <v>OPERADOR INDUSTRIAL II</v>
      </c>
      <c r="G316" s="8">
        <v>44928</v>
      </c>
      <c r="H316" s="38">
        <v>365</v>
      </c>
      <c r="I3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IF(G727="01/01/1900",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+WLMRA[[#This Row],[TREINADO EM]]+WLMRA[[#This Row],[VALIDADE]]</f>
        <v>45293</v>
      </c>
      <c r="K316">
        <v>1</v>
      </c>
      <c r="L316" t="s">
        <v>5</v>
      </c>
      <c r="M316" t="str">
        <f>VLOOKUP(WLMRA[[#This Row],[NOME]],'CADASTRO'!A:K,6,0)</f>
        <v>ATIVO</v>
      </c>
    </row>
    <row r="317" spans="1:14">
      <c r="A317" t="s">
        <v>516</v>
      </c>
      <c r="B317" t="s">
        <v>517</v>
      </c>
      <c r="C317" t="s">
        <v>381</v>
      </c>
      <c r="D317" t="s">
        <v>609</v>
      </c>
      <c r="E317" t="s">
        <v>386</v>
      </c>
      <c r="F317" t="str">
        <f>VLOOKUP(WLMRA[[#This Row],[NOME]],'CADASTRO'!A:K,5,0)</f>
        <v>OPERADOR INDUSTRIAL II</v>
      </c>
      <c r="G317" s="26">
        <v>45278</v>
      </c>
      <c r="H317" s="38">
        <v>365</v>
      </c>
      <c r="I3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IF(G728="01/01/1900",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+WLMRA[[#This Row],[TREINADO EM]]+WLMRA[[#This Row],[VALIDADE]]</f>
        <v>45643</v>
      </c>
      <c r="K317">
        <v>1</v>
      </c>
      <c r="L317" t="s">
        <v>5</v>
      </c>
      <c r="M317" t="str">
        <f>VLOOKUP(WLMRA[[#This Row],[NOME]],'CADASTRO'!A:K,6,0)</f>
        <v>ATIVO</v>
      </c>
    </row>
    <row r="318" spans="1:14">
      <c r="A318" t="s">
        <v>516</v>
      </c>
      <c r="B318" t="s">
        <v>517</v>
      </c>
      <c r="C318" t="s">
        <v>76</v>
      </c>
      <c r="D318" t="s">
        <v>609</v>
      </c>
      <c r="E318" t="s">
        <v>386</v>
      </c>
      <c r="F318" t="str">
        <f>VLOOKUP(WLMRA[[#This Row],[NOME]],'CADASTRO'!A:K,5,0)</f>
        <v>OPERADOR INDUSTRIAL II</v>
      </c>
      <c r="G318" s="8">
        <v>45645</v>
      </c>
      <c r="H318" s="38">
        <v>365</v>
      </c>
      <c r="I3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IF(G729="01/01/1900",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+WLMRA[[#This Row],[TREINADO EM]]+WLMRA[[#This Row],[VALIDADE]]</f>
        <v>46010</v>
      </c>
      <c r="K318">
        <v>1</v>
      </c>
      <c r="L318" t="s">
        <v>5</v>
      </c>
      <c r="M318" t="str">
        <f>VLOOKUP(WLMRA[[#This Row],[NOME]],'CADASTRO'!A:K,6,0)</f>
        <v>ATIVO</v>
      </c>
    </row>
    <row r="319" spans="1:14">
      <c r="A319" t="s">
        <v>516</v>
      </c>
      <c r="B319" t="s">
        <v>517</v>
      </c>
      <c r="C319" t="s">
        <v>381</v>
      </c>
      <c r="D319" t="s">
        <v>609</v>
      </c>
      <c r="E319" t="s">
        <v>386</v>
      </c>
      <c r="F319" t="str">
        <f>VLOOKUP(WLMRA[[#This Row],[NOME]],'CADASTRO'!A:K,5,0)</f>
        <v>OPERADOR INDUSTRIAL II</v>
      </c>
      <c r="G319" s="26">
        <v>46010</v>
      </c>
      <c r="H319" s="38">
        <v>365</v>
      </c>
      <c r="I3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IF(G730="01/01/1900",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+WLMRA[[#This Row],[TREINADO EM]]+WLMRA[[#This Row],[VALIDADE]]</f>
        <v>46375</v>
      </c>
      <c r="K319">
        <v>1</v>
      </c>
      <c r="L319" t="s">
        <v>3</v>
      </c>
      <c r="M319" t="str">
        <f>VLOOKUP(WLMRA[[#This Row],[NOME]],'CADASTRO'!A:K,6,0)</f>
        <v>ATIVO</v>
      </c>
      <c r="N319" s="69"/>
    </row>
    <row r="320" spans="1:14">
      <c r="A320" t="s">
        <v>516</v>
      </c>
      <c r="B320" t="s">
        <v>517</v>
      </c>
      <c r="C320" t="s">
        <v>381</v>
      </c>
      <c r="D320" t="s">
        <v>609</v>
      </c>
      <c r="E320" t="s">
        <v>387</v>
      </c>
      <c r="F320" t="str">
        <f>VLOOKUP(WLMRA[[#This Row],[NOME]],'CADASTRO'!A:K,5,0)</f>
        <v>OPERADOR INDUSTRIAL III</v>
      </c>
      <c r="G320" s="26">
        <v>44928</v>
      </c>
      <c r="H320" s="38">
        <v>365</v>
      </c>
      <c r="I3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IF(G731="01/01/1900",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+WLMRA[[#This Row],[TREINADO EM]]+WLMRA[[#This Row],[VALIDADE]]</f>
        <v>45293</v>
      </c>
      <c r="K320">
        <v>1</v>
      </c>
      <c r="L320" t="s">
        <v>5</v>
      </c>
      <c r="M320" t="str">
        <f>VLOOKUP(WLMRA[[#This Row],[NOME]],'CADASTRO'!A:K,6,0)</f>
        <v>ATIVO</v>
      </c>
    </row>
    <row r="321" spans="1:14">
      <c r="A321" t="s">
        <v>516</v>
      </c>
      <c r="B321" t="s">
        <v>517</v>
      </c>
      <c r="C321" t="s">
        <v>381</v>
      </c>
      <c r="D321" t="s">
        <v>609</v>
      </c>
      <c r="E321" t="s">
        <v>387</v>
      </c>
      <c r="F321" t="str">
        <f>VLOOKUP(WLMRA[[#This Row],[NOME]],'CADASTRO'!A:K,5,0)</f>
        <v>OPERADOR INDUSTRIAL III</v>
      </c>
      <c r="G321" s="26">
        <v>45278</v>
      </c>
      <c r="H321" s="38">
        <v>365</v>
      </c>
      <c r="I3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IF(G732="01/01/1900",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+WLMRA[[#This Row],[TREINADO EM]]+WLMRA[[#This Row],[VALIDADE]]</f>
        <v>45643</v>
      </c>
      <c r="K321">
        <v>1</v>
      </c>
      <c r="L321" t="s">
        <v>5</v>
      </c>
      <c r="M321" t="str">
        <f>VLOOKUP(WLMRA[[#This Row],[NOME]],'CADASTRO'!A:K,6,0)</f>
        <v>ATIVO</v>
      </c>
    </row>
    <row r="322" spans="1:14">
      <c r="A322" t="s">
        <v>516</v>
      </c>
      <c r="B322" t="s">
        <v>517</v>
      </c>
      <c r="C322" t="s">
        <v>381</v>
      </c>
      <c r="D322" t="s">
        <v>609</v>
      </c>
      <c r="E322" t="s">
        <v>387</v>
      </c>
      <c r="F322" t="str">
        <f>VLOOKUP(WLMRA[[#This Row],[NOME]],'CADASTRO'!A:K,5,0)</f>
        <v>OPERADOR INDUSTRIAL III</v>
      </c>
      <c r="G322" s="26">
        <v>45880</v>
      </c>
      <c r="H322" s="38">
        <v>365</v>
      </c>
      <c r="I3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IF(G733="01/01/1900",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+WLMRA[[#This Row],[TREINADO EM]]+WLMRA[[#This Row],[VALIDADE]]</f>
        <v>46245</v>
      </c>
      <c r="K322">
        <v>1</v>
      </c>
      <c r="L322" t="s">
        <v>5</v>
      </c>
      <c r="M322" t="str">
        <f>VLOOKUP(WLMRA[[#This Row],[NOME]],'CADASTRO'!A:K,6,0)</f>
        <v>ATIVO</v>
      </c>
    </row>
    <row r="323" spans="1:14">
      <c r="A323" t="s">
        <v>516</v>
      </c>
      <c r="B323" t="s">
        <v>517</v>
      </c>
      <c r="C323" t="s">
        <v>381</v>
      </c>
      <c r="D323" t="s">
        <v>609</v>
      </c>
      <c r="E323" t="s">
        <v>387</v>
      </c>
      <c r="F323" t="str">
        <f>VLOOKUP(WLMRA[[#This Row],[NOME]],'CADASTRO'!A:K,5,0)</f>
        <v>OPERADOR INDUSTRIAL III</v>
      </c>
      <c r="G323" s="26">
        <v>46010</v>
      </c>
      <c r="H323" s="38">
        <v>365</v>
      </c>
      <c r="I3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IF(G734="01/01/1900", "SEM REGISTRO",
                        IF((G323+H323)&gt;TODAY(), "NO PRAZO", "VENCIDO"
                        )
                    )
                )
            )
        )
    ),"N.A.")</f>
        <v>NO PRAZO</v>
      </c>
      <c r="J323" s="14">
        <f>+WLMRA[[#This Row],[TREINADO EM]]+WLMRA[[#This Row],[VALIDADE]]</f>
        <v>46375</v>
      </c>
      <c r="K323">
        <v>1</v>
      </c>
      <c r="L323" t="s">
        <v>3</v>
      </c>
      <c r="M323" t="str">
        <f>VLOOKUP(WLMRA[[#This Row],[NOME]],'CADASTRO'!A:K,6,0)</f>
        <v>ATIVO</v>
      </c>
      <c r="N323" s="69"/>
    </row>
    <row r="324" spans="1:14">
      <c r="A324" t="s">
        <v>516</v>
      </c>
      <c r="B324" t="s">
        <v>517</v>
      </c>
      <c r="C324" t="s">
        <v>381</v>
      </c>
      <c r="D324" t="s">
        <v>609</v>
      </c>
      <c r="E324" t="s">
        <v>331</v>
      </c>
      <c r="F324" t="str">
        <f>VLOOKUP(WLMRA[[#This Row],[NOME]],'CADASTRO'!A:K,5,0)</f>
        <v>LIDER DE TURNO</v>
      </c>
      <c r="G324" s="26">
        <v>44761</v>
      </c>
      <c r="H324" s="38">
        <v>365</v>
      </c>
      <c r="I3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IF(G735="01/01/1900",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+WLMRA[[#This Row],[TREINADO EM]]+WLMRA[[#This Row],[VALIDADE]]</f>
        <v>45126</v>
      </c>
      <c r="K324">
        <v>1</v>
      </c>
      <c r="L324" t="s">
        <v>5</v>
      </c>
      <c r="M324" t="str">
        <f>VLOOKUP(WLMRA[[#This Row],[NOME]],'CADASTRO'!A:K,6,0)</f>
        <v>ATIVO</v>
      </c>
    </row>
    <row r="325" spans="1:14">
      <c r="A325" t="s">
        <v>516</v>
      </c>
      <c r="B325" t="s">
        <v>517</v>
      </c>
      <c r="C325" t="s">
        <v>381</v>
      </c>
      <c r="D325" t="s">
        <v>609</v>
      </c>
      <c r="E325" t="s">
        <v>331</v>
      </c>
      <c r="F325" t="str">
        <f>VLOOKUP(WLMRA[[#This Row],[NOME]],'CADASTRO'!A:K,5,0)</f>
        <v>LIDER DE TURNO</v>
      </c>
      <c r="G325" s="26">
        <v>45063</v>
      </c>
      <c r="H325" s="38">
        <v>365</v>
      </c>
      <c r="I3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IF(G736="01/01/1900",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+WLMRA[[#This Row],[TREINADO EM]]+WLMRA[[#This Row],[VALIDADE]]</f>
        <v>45428</v>
      </c>
      <c r="K325">
        <v>1</v>
      </c>
      <c r="L325" t="s">
        <v>5</v>
      </c>
      <c r="M325" t="str">
        <f>VLOOKUP(WLMRA[[#This Row],[NOME]],'CADASTRO'!A:K,6,0)</f>
        <v>ATIVO</v>
      </c>
    </row>
    <row r="326" spans="1:14">
      <c r="A326" t="s">
        <v>516</v>
      </c>
      <c r="B326" t="s">
        <v>517</v>
      </c>
      <c r="C326" t="s">
        <v>381</v>
      </c>
      <c r="D326" t="s">
        <v>609</v>
      </c>
      <c r="E326" t="s">
        <v>331</v>
      </c>
      <c r="F326" t="str">
        <f>VLOOKUP(WLMRA[[#This Row],[NOME]],'CADASTRO'!A:K,5,0)</f>
        <v>LIDER DE TURNO</v>
      </c>
      <c r="G326" s="26">
        <v>45278</v>
      </c>
      <c r="H326" s="38">
        <v>365</v>
      </c>
      <c r="I3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IF(G737="01/01/1900",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+WLMRA[[#This Row],[TREINADO EM]]+WLMRA[[#This Row],[VALIDADE]]</f>
        <v>45643</v>
      </c>
      <c r="K326">
        <v>1</v>
      </c>
      <c r="L326" t="s">
        <v>5</v>
      </c>
      <c r="M326" t="str">
        <f>VLOOKUP(WLMRA[[#This Row],[NOME]],'CADASTRO'!A:K,6,0)</f>
        <v>ATIVO</v>
      </c>
    </row>
    <row r="327" spans="1:14">
      <c r="A327" t="s">
        <v>516</v>
      </c>
      <c r="B327" t="s">
        <v>517</v>
      </c>
      <c r="C327" t="s">
        <v>381</v>
      </c>
      <c r="D327" t="s">
        <v>609</v>
      </c>
      <c r="E327" t="s">
        <v>331</v>
      </c>
      <c r="F327" t="str">
        <f>VLOOKUP(WLMRA[[#This Row],[NOME]],'CADASTRO'!A:K,5,0)</f>
        <v>LIDER DE TURNO</v>
      </c>
      <c r="G327" s="26">
        <v>45645</v>
      </c>
      <c r="H327" s="38">
        <v>365</v>
      </c>
      <c r="I3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IF(G738="01/01/1900",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+WLMRA[[#This Row],[TREINADO EM]]+WLMRA[[#This Row],[VALIDADE]]</f>
        <v>46010</v>
      </c>
      <c r="K327">
        <v>1</v>
      </c>
      <c r="L327" t="s">
        <v>5</v>
      </c>
      <c r="M327" t="str">
        <f>VLOOKUP(WLMRA[[#This Row],[NOME]],'CADASTRO'!A:K,6,0)</f>
        <v>ATIVO</v>
      </c>
    </row>
    <row r="328" spans="1:14">
      <c r="A328" t="s">
        <v>516</v>
      </c>
      <c r="B328" t="s">
        <v>517</v>
      </c>
      <c r="C328" t="s">
        <v>381</v>
      </c>
      <c r="D328" t="s">
        <v>609</v>
      </c>
      <c r="E328" t="s">
        <v>331</v>
      </c>
      <c r="F328" t="str">
        <f>VLOOKUP(WLMRA[[#This Row],[NOME]],'CADASTRO'!A:K,5,0)</f>
        <v>LIDER DE TURNO</v>
      </c>
      <c r="G328" s="26">
        <v>46010</v>
      </c>
      <c r="H328" s="38">
        <v>365</v>
      </c>
      <c r="I3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IF(G739="01/01/1900", "SEM REGISTRO",
                        IF((G328+H328)&gt;TODAY(), "NO PRAZO", "VENCIDO"
                        )
                    )
                )
            )
        )
    ),"N.A.")</f>
        <v>NO PRAZO</v>
      </c>
      <c r="J328" s="14">
        <f>+WLMRA[[#This Row],[TREINADO EM]]+WLMRA[[#This Row],[VALIDADE]]</f>
        <v>46375</v>
      </c>
      <c r="K328">
        <v>1</v>
      </c>
      <c r="L328" t="s">
        <v>3</v>
      </c>
      <c r="M328" t="str">
        <f>VLOOKUP(WLMRA[[#This Row],[NOME]],'CADASTRO'!A:K,6,0)</f>
        <v>ATIVO</v>
      </c>
      <c r="N328" s="69"/>
    </row>
    <row r="329" spans="1:14">
      <c r="A329" t="s">
        <v>516</v>
      </c>
      <c r="B329" t="s">
        <v>517</v>
      </c>
      <c r="C329" t="s">
        <v>74</v>
      </c>
      <c r="D329" t="s">
        <v>609</v>
      </c>
      <c r="E329" t="s">
        <v>390</v>
      </c>
      <c r="F329" t="str">
        <f>VLOOKUP(WLMRA[[#This Row],[NOME]],'CADASTRO'!A:K,5,0)</f>
        <v>TECNICO ELETRONICO II</v>
      </c>
      <c r="G329" s="26">
        <v>44019</v>
      </c>
      <c r="H329" s="38">
        <v>365</v>
      </c>
      <c r="I3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IF(G740="01/01/1900",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+WLMRA[[#This Row],[TREINADO EM]]+WLMRA[[#This Row],[VALIDADE]]</f>
        <v>44384</v>
      </c>
      <c r="K329">
        <v>1</v>
      </c>
      <c r="L329" t="s">
        <v>5</v>
      </c>
      <c r="M329" t="str">
        <f>VLOOKUP(WLMRA[[#This Row],[NOME]],'CADASTRO'!A:K,6,0)</f>
        <v>ATIVO</v>
      </c>
    </row>
    <row r="330" spans="1:14">
      <c r="A330" t="s">
        <v>516</v>
      </c>
      <c r="B330" t="s">
        <v>517</v>
      </c>
      <c r="C330" t="s">
        <v>381</v>
      </c>
      <c r="D330" t="s">
        <v>609</v>
      </c>
      <c r="E330" t="s">
        <v>390</v>
      </c>
      <c r="F330" t="str">
        <f>VLOOKUP(WLMRA[[#This Row],[NOME]],'CADASTRO'!A:K,5,0)</f>
        <v>TECNICO ELETRONICO II</v>
      </c>
      <c r="G330" s="26">
        <v>44693</v>
      </c>
      <c r="H330" s="38">
        <v>365</v>
      </c>
      <c r="I3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IF(G741="01/01/1900",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+WLMRA[[#This Row],[TREINADO EM]]+WLMRA[[#This Row],[VALIDADE]]</f>
        <v>45058</v>
      </c>
      <c r="K330">
        <v>1</v>
      </c>
      <c r="L330" t="s">
        <v>5</v>
      </c>
      <c r="M330" t="str">
        <f>VLOOKUP(WLMRA[[#This Row],[NOME]],'CADASTRO'!A:K,6,0)</f>
        <v>ATIVO</v>
      </c>
    </row>
    <row r="331" spans="1:14">
      <c r="A331" t="s">
        <v>516</v>
      </c>
      <c r="B331" t="s">
        <v>517</v>
      </c>
      <c r="C331" t="s">
        <v>381</v>
      </c>
      <c r="D331" t="s">
        <v>609</v>
      </c>
      <c r="E331" t="s">
        <v>390</v>
      </c>
      <c r="F331" t="str">
        <f>VLOOKUP(WLMRA[[#This Row],[NOME]],'CADASTRO'!A:K,5,0)</f>
        <v>TECNICO ELETRONICO II</v>
      </c>
      <c r="G331" s="26">
        <v>44928</v>
      </c>
      <c r="H331" s="38">
        <v>365</v>
      </c>
      <c r="I3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IF(G742="01/01/1900",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+WLMRA[[#This Row],[TREINADO EM]]+WLMRA[[#This Row],[VALIDADE]]</f>
        <v>45293</v>
      </c>
      <c r="K331">
        <v>1</v>
      </c>
      <c r="L331" t="s">
        <v>5</v>
      </c>
      <c r="M331" t="str">
        <f>VLOOKUP(WLMRA[[#This Row],[NOME]],'CADASTRO'!A:K,6,0)</f>
        <v>ATIVO</v>
      </c>
    </row>
    <row r="332" spans="1:14">
      <c r="A332" t="s">
        <v>516</v>
      </c>
      <c r="B332" t="s">
        <v>517</v>
      </c>
      <c r="C332" t="s">
        <v>381</v>
      </c>
      <c r="D332" t="s">
        <v>609</v>
      </c>
      <c r="E332" t="s">
        <v>390</v>
      </c>
      <c r="F332" t="str">
        <f>VLOOKUP(WLMRA[[#This Row],[NOME]],'CADASTRO'!A:K,5,0)</f>
        <v>TECNICO ELETRONICO II</v>
      </c>
      <c r="G332" s="26">
        <v>45546</v>
      </c>
      <c r="H332" s="38">
        <v>365</v>
      </c>
      <c r="I3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IF(G743="01/01/1900",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+WLMRA[[#This Row],[TREINADO EM]]+WLMRA[[#This Row],[VALIDADE]]</f>
        <v>45911</v>
      </c>
      <c r="K332">
        <v>1</v>
      </c>
      <c r="L332" t="s">
        <v>5</v>
      </c>
      <c r="M332" t="str">
        <f>VLOOKUP(WLMRA[[#This Row],[NOME]],'CADASTRO'!A:K,6,0)</f>
        <v>ATIVO</v>
      </c>
    </row>
    <row r="333" spans="1:14">
      <c r="A333" t="s">
        <v>516</v>
      </c>
      <c r="B333" t="s">
        <v>517</v>
      </c>
      <c r="C333" t="s">
        <v>381</v>
      </c>
      <c r="D333" t="s">
        <v>609</v>
      </c>
      <c r="E333" t="s">
        <v>390</v>
      </c>
      <c r="F333" t="str">
        <f>VLOOKUP(WLMRA[[#This Row],[NOME]],'CADASTRO'!A:K,5,0)</f>
        <v>TECNICO ELETRONICO II</v>
      </c>
      <c r="G333" s="26">
        <v>46211.533715277801</v>
      </c>
      <c r="H333" s="38">
        <v>183</v>
      </c>
      <c r="I3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IF(G744="01/01/1900",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+WLMRA[[#This Row],[TREINADO EM]]+WLMRA[[#This Row],[VALIDADE]]</f>
        <v>46394.533715277801</v>
      </c>
      <c r="K333">
        <v>1</v>
      </c>
      <c r="L333" t="s">
        <v>5</v>
      </c>
      <c r="M333" t="str">
        <f>VLOOKUP(WLMRA[[#This Row],[NOME]],'CADASTRO'!A:K,6,0)</f>
        <v>ATIVO</v>
      </c>
    </row>
    <row r="334" spans="1:14">
      <c r="A334" t="s">
        <v>516</v>
      </c>
      <c r="B334" t="s">
        <v>517</v>
      </c>
      <c r="C334" t="s">
        <v>381</v>
      </c>
      <c r="D334" t="s">
        <v>609</v>
      </c>
      <c r="E334" t="s">
        <v>390</v>
      </c>
      <c r="F334" t="str">
        <f>VLOOKUP(WLMRA[[#This Row],[NOME]],'CADASTRO'!A:K,5,0)</f>
        <v>TECNICO ELETRONICO II</v>
      </c>
      <c r="G334" s="26">
        <v>46294.346342592595</v>
      </c>
      <c r="H334" s="38">
        <v>365</v>
      </c>
      <c r="I3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IF(G745="01/01/1900", "SEM REGISTRO",
                        IF((G334+H334)&gt;TODAY(), "NO PRAZO", "VENCIDO"
                        )
                    )
                )
            )
        )
    ),"N.A.")</f>
        <v>NO PRAZO</v>
      </c>
      <c r="J334" s="14">
        <f>+WLMRA[[#This Row],[TREINADO EM]]+WLMRA[[#This Row],[VALIDADE]]</f>
        <v>46659.346342592595</v>
      </c>
      <c r="K334">
        <v>1</v>
      </c>
      <c r="L334" t="s">
        <v>3</v>
      </c>
      <c r="M334" t="str">
        <f>VLOOKUP(WLMRA[[#This Row],[NOME]],'CADASTRO'!A:K,6,0)</f>
        <v>ATIVO</v>
      </c>
    </row>
    <row r="335" spans="1:14">
      <c r="A335" t="s">
        <v>516</v>
      </c>
      <c r="B335" t="s">
        <v>517</v>
      </c>
      <c r="C335" t="s">
        <v>381</v>
      </c>
      <c r="D335" t="s">
        <v>609</v>
      </c>
      <c r="E335" t="s">
        <v>496</v>
      </c>
      <c r="F335" t="str">
        <f>VLOOKUP(WLMRA[[#This Row],[NOME]],'CADASTRO'!A:K,5,0)</f>
        <v>AUXILIAR INDUSTRIAL</v>
      </c>
      <c r="G335" s="26">
        <v>46302.388553240744</v>
      </c>
      <c r="H335" s="38">
        <v>365</v>
      </c>
      <c r="I3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IF(G746="01/01/1900",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+WLMRA[[#This Row],[TREINADO EM]]+WLMRA[[#This Row],[VALIDADE]]</f>
        <v>46667.388553240744</v>
      </c>
      <c r="K335">
        <v>1</v>
      </c>
      <c r="L335" t="s">
        <v>3</v>
      </c>
      <c r="M335" t="str">
        <f>VLOOKUP(WLMRA[[#This Row],[NOME]],'CADASTRO'!A:K,6,0)</f>
        <v>ATIVO</v>
      </c>
    </row>
    <row r="336" spans="1:14">
      <c r="A336" t="s">
        <v>516</v>
      </c>
      <c r="B336" t="s">
        <v>517</v>
      </c>
      <c r="C336" t="s">
        <v>381</v>
      </c>
      <c r="D336" t="s">
        <v>609</v>
      </c>
      <c r="E336" t="s">
        <v>391</v>
      </c>
      <c r="F336" t="str">
        <f>VLOOKUP(WLMRA[[#This Row],[NOME]],'CADASTRO'!A:K,5,0)</f>
        <v>ESTAGIARIO</v>
      </c>
      <c r="G336" s="26">
        <v>45754</v>
      </c>
      <c r="H336" s="38">
        <v>5000</v>
      </c>
      <c r="I3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IF(G747="01/01/1900", "SEM REGISTRO",
                        IF((G336+H336)&gt;TODAY(), "NO PRAZO", "VENCIDO"
                        )
                    )
                )
            )
        )
    ),"N.A.")</f>
        <v>NO PRAZO</v>
      </c>
      <c r="J336" s="14">
        <f>+WLMRA[[#This Row],[TREINADO EM]]+WLMRA[[#This Row],[VALIDADE]]</f>
        <v>50754</v>
      </c>
      <c r="K336">
        <v>2</v>
      </c>
      <c r="L336" t="s">
        <v>3</v>
      </c>
      <c r="M336" t="str">
        <f>VLOOKUP(WLMRA[[#This Row],[NOME]],'CADASTRO'!A:K,6,0)</f>
        <v>ATIVO</v>
      </c>
    </row>
    <row r="337" spans="1:14">
      <c r="A337" t="s">
        <v>516</v>
      </c>
      <c r="B337" t="s">
        <v>517</v>
      </c>
      <c r="C337" t="s">
        <v>381</v>
      </c>
      <c r="D337" t="s">
        <v>609</v>
      </c>
      <c r="E337" s="10" t="s">
        <v>287</v>
      </c>
      <c r="F337" t="str">
        <f>VLOOKUP(WLMRA[[#This Row],[NOME]],'CADASTRO'!A:K,5,0)</f>
        <v>OPERADOR INDUSTRIAL I</v>
      </c>
      <c r="G337" s="58">
        <v>45845</v>
      </c>
      <c r="H337" s="38">
        <v>365</v>
      </c>
      <c r="I3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IF(G748="01/01/1900",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+WLMRA[[#This Row],[TREINADO EM]]+WLMRA[[#This Row],[VALIDADE]]</f>
        <v>46210</v>
      </c>
      <c r="K337">
        <v>1</v>
      </c>
      <c r="L337" t="s">
        <v>3</v>
      </c>
      <c r="M337" t="str">
        <f>VLOOKUP(WLMRA[[#This Row],[NOME]],'CADASTRO'!A:K,6,0)</f>
        <v>DESLIGADO</v>
      </c>
    </row>
    <row r="338" spans="1:14">
      <c r="A338" t="s">
        <v>516</v>
      </c>
      <c r="B338" t="s">
        <v>517</v>
      </c>
      <c r="C338" t="s">
        <v>266</v>
      </c>
      <c r="D338" t="s">
        <v>609</v>
      </c>
      <c r="E338" t="s">
        <v>288</v>
      </c>
      <c r="F338" t="str">
        <f>VLOOKUP(WLMRA[[#This Row],[NOME]],'CADASTRO'!A:K,5,0)</f>
        <v>APRENDIZ</v>
      </c>
      <c r="G338" s="26">
        <v>45301</v>
      </c>
      <c r="H338" s="38">
        <v>365</v>
      </c>
      <c r="I3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IF(G749="01/01/1900",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+WLMRA[[#This Row],[TREINADO EM]]+WLMRA[[#This Row],[VALIDADE]]</f>
        <v>45666</v>
      </c>
      <c r="K338">
        <v>1</v>
      </c>
      <c r="L338" t="s">
        <v>1</v>
      </c>
      <c r="M338" t="str">
        <f>VLOOKUP(WLMRA[[#This Row],[NOME]],'CADASTRO'!A:K,6,0)</f>
        <v>DESLIGADO</v>
      </c>
    </row>
    <row r="339" spans="1:14">
      <c r="A339" t="s">
        <v>516</v>
      </c>
      <c r="B339" t="s">
        <v>517</v>
      </c>
      <c r="C339" t="s">
        <v>381</v>
      </c>
      <c r="D339" t="s">
        <v>609</v>
      </c>
      <c r="E339" t="s">
        <v>485</v>
      </c>
      <c r="F339" t="str">
        <f>VLOOKUP(WLMRA[[#This Row],[NOME]],'CADASTRO'!A:K,5,0)</f>
        <v>OPERADOR INDUSTRIAL III</v>
      </c>
      <c r="G339" s="26">
        <v>46239</v>
      </c>
      <c r="H339" s="38">
        <v>365</v>
      </c>
      <c r="I3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IF(G750="01/01/1900", "SEM REGISTRO",
                        IF((G339+H339)&gt;TODAY(), "NO PRAZO", "VENCIDO"
                        )
                    )
                )
            )
        )
    ),"N.A.")</f>
        <v>NO PRAZO</v>
      </c>
      <c r="J339" s="14">
        <f>+WLMRA[[#This Row],[TREINADO EM]]+WLMRA[[#This Row],[VALIDADE]]</f>
        <v>46604</v>
      </c>
      <c r="K339">
        <v>1</v>
      </c>
      <c r="L339" t="s">
        <v>3</v>
      </c>
      <c r="M339" t="str">
        <f>VLOOKUP(WLMRA[[#This Row],[NOME]],'CADASTRO'!A:K,6,0)</f>
        <v>ATIVO</v>
      </c>
      <c r="N339" s="63" t="s">
        <v>614</v>
      </c>
    </row>
    <row r="340" spans="1:14">
      <c r="A340" t="s">
        <v>516</v>
      </c>
      <c r="B340" t="s">
        <v>517</v>
      </c>
      <c r="C340" t="s">
        <v>266</v>
      </c>
      <c r="D340" t="s">
        <v>609</v>
      </c>
      <c r="E340" t="s">
        <v>289</v>
      </c>
      <c r="F340" t="str">
        <f>VLOOKUP(WLMRA[[#This Row],[NOME]],'CADASTRO'!A:K,5,0)</f>
        <v>APRENDIZ</v>
      </c>
      <c r="G340" s="26">
        <v>45301</v>
      </c>
      <c r="H340" s="38">
        <v>365</v>
      </c>
      <c r="I3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IF(G751="01/01/1900",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+WLMRA[[#This Row],[TREINADO EM]]+WLMRA[[#This Row],[VALIDADE]]</f>
        <v>45666</v>
      </c>
      <c r="K340">
        <v>1</v>
      </c>
      <c r="L340" t="s">
        <v>1</v>
      </c>
      <c r="M340" t="str">
        <f>VLOOKUP(WLMRA[[#This Row],[NOME]],'CADASTRO'!A:K,6,0)</f>
        <v>DESLIGADO</v>
      </c>
    </row>
    <row r="341" spans="1:14">
      <c r="A341" t="s">
        <v>516</v>
      </c>
      <c r="B341" t="s">
        <v>517</v>
      </c>
      <c r="C341" t="s">
        <v>381</v>
      </c>
      <c r="D341" t="s">
        <v>609</v>
      </c>
      <c r="E341" t="s">
        <v>495</v>
      </c>
      <c r="F341" t="str">
        <f>VLOOKUP(WLMRA[[#This Row],[NOME]],'CADASTRO'!A:K,5,0)</f>
        <v>AUXILIAR INDUSTRIAL</v>
      </c>
      <c r="G341" s="26">
        <v>46281</v>
      </c>
      <c r="H341" s="38">
        <v>365</v>
      </c>
      <c r="I3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IF(G752="01/01/1900", "SEM REGISTRO",
                        IF((G341+H341)&gt;TODAY(), "NO PRAZO", "VENCIDO"
                        )
                    )
                )
            )
        )
    ),"N.A.")</f>
        <v>NO PRAZO</v>
      </c>
      <c r="J341" s="14">
        <f>+WLMRA[[#This Row],[TREINADO EM]]+WLMRA[[#This Row],[VALIDADE]]</f>
        <v>46646</v>
      </c>
      <c r="K341">
        <v>1</v>
      </c>
      <c r="L341" t="s">
        <v>3</v>
      </c>
      <c r="M341" t="str">
        <f>VLOOKUP(WLMRA[[#This Row],[NOME]],'CADASTRO'!A:K,6,0)</f>
        <v>ATIVO</v>
      </c>
    </row>
    <row r="342" spans="1:14">
      <c r="A342" t="s">
        <v>516</v>
      </c>
      <c r="B342" t="s">
        <v>517</v>
      </c>
      <c r="C342" t="s">
        <v>381</v>
      </c>
      <c r="D342" t="s">
        <v>609</v>
      </c>
      <c r="E342" t="s">
        <v>290</v>
      </c>
      <c r="F342" t="str">
        <f>VLOOKUP(WLMRA[[#This Row],[NOME]],'CADASTRO'!A:K,5,0)</f>
        <v>OPERADOR INDUSTRIAL II</v>
      </c>
      <c r="G342" s="26">
        <v>44928</v>
      </c>
      <c r="H342" s="38">
        <v>365</v>
      </c>
      <c r="I3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IF(G753="01/01/1900",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+WLMRA[[#This Row],[TREINADO EM]]+WLMRA[[#This Row],[VALIDADE]]</f>
        <v>45293</v>
      </c>
      <c r="K342">
        <v>1</v>
      </c>
      <c r="L342" t="s">
        <v>5</v>
      </c>
      <c r="M342" t="str">
        <f>VLOOKUP(WLMRA[[#This Row],[NOME]],'CADASTRO'!A:K,6,0)</f>
        <v>DESLIGADO</v>
      </c>
    </row>
    <row r="343" spans="1:14">
      <c r="A343" t="s">
        <v>516</v>
      </c>
      <c r="B343" t="s">
        <v>517</v>
      </c>
      <c r="C343" t="s">
        <v>381</v>
      </c>
      <c r="D343" t="s">
        <v>609</v>
      </c>
      <c r="E343" t="s">
        <v>290</v>
      </c>
      <c r="F343" t="str">
        <f>VLOOKUP(WLMRA[[#This Row],[NOME]],'CADASTRO'!A:K,5,0)</f>
        <v>OPERADOR INDUSTRIAL II</v>
      </c>
      <c r="G343" s="26">
        <v>45278</v>
      </c>
      <c r="H343" s="38">
        <v>365</v>
      </c>
      <c r="I3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IF(G754="01/01/1900",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+WLMRA[[#This Row],[TREINADO EM]]+WLMRA[[#This Row],[VALIDADE]]</f>
        <v>45643</v>
      </c>
      <c r="K343">
        <v>1</v>
      </c>
      <c r="L343" t="s">
        <v>3</v>
      </c>
      <c r="M343" t="str">
        <f>VLOOKUP(WLMRA[[#This Row],[NOME]],'CADASTRO'!A:K,6,0)</f>
        <v>DESLIGADO</v>
      </c>
    </row>
    <row r="344" spans="1:14">
      <c r="A344" t="s">
        <v>516</v>
      </c>
      <c r="B344" t="s">
        <v>517</v>
      </c>
      <c r="C344" t="s">
        <v>381</v>
      </c>
      <c r="D344" t="s">
        <v>609</v>
      </c>
      <c r="E344" t="s">
        <v>392</v>
      </c>
      <c r="F344" t="str">
        <f>VLOOKUP(WLMRA[[#This Row],[NOME]],'CADASTRO'!A:K,5,0)</f>
        <v>Almoxarife</v>
      </c>
      <c r="G344" s="26">
        <v>45063</v>
      </c>
      <c r="H344" s="38">
        <v>365</v>
      </c>
      <c r="I3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IF(G755="01/01/1900",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+WLMRA[[#This Row],[TREINADO EM]]+WLMRA[[#This Row],[VALIDADE]]</f>
        <v>45428</v>
      </c>
      <c r="K344">
        <v>1</v>
      </c>
      <c r="L344" t="s">
        <v>5</v>
      </c>
      <c r="M344" t="str">
        <f>VLOOKUP(WLMRA[[#This Row],[NOME]],'CADASTRO'!A:K,6,0)</f>
        <v>ATIVO</v>
      </c>
    </row>
    <row r="345" spans="1:14">
      <c r="A345" t="s">
        <v>516</v>
      </c>
      <c r="B345" t="s">
        <v>517</v>
      </c>
      <c r="C345" t="s">
        <v>381</v>
      </c>
      <c r="D345" t="s">
        <v>609</v>
      </c>
      <c r="E345" t="s">
        <v>392</v>
      </c>
      <c r="F345" t="str">
        <f>VLOOKUP(WLMRA[[#This Row],[NOME]],'CADASTRO'!A:K,5,0)</f>
        <v>Almoxarife</v>
      </c>
      <c r="G345" s="26">
        <v>45278</v>
      </c>
      <c r="H345" s="38">
        <v>365</v>
      </c>
      <c r="I3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IF(G756="01/01/1900",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+WLMRA[[#This Row],[TREINADO EM]]+WLMRA[[#This Row],[VALIDADE]]</f>
        <v>45643</v>
      </c>
      <c r="K345">
        <v>1</v>
      </c>
      <c r="L345" t="s">
        <v>5</v>
      </c>
      <c r="M345" t="str">
        <f>VLOOKUP(WLMRA[[#This Row],[NOME]],'CADASTRO'!A:K,6,0)</f>
        <v>ATIVO</v>
      </c>
    </row>
    <row r="346" spans="1:14">
      <c r="A346" t="s">
        <v>516</v>
      </c>
      <c r="B346" t="s">
        <v>517</v>
      </c>
      <c r="C346" t="s">
        <v>381</v>
      </c>
      <c r="D346" t="s">
        <v>609</v>
      </c>
      <c r="E346" t="s">
        <v>392</v>
      </c>
      <c r="F346" t="str">
        <f>VLOOKUP(WLMRA[[#This Row],[NOME]],'CADASTRO'!A:K,5,0)</f>
        <v>Almoxarife</v>
      </c>
      <c r="G346" s="26">
        <v>45588</v>
      </c>
      <c r="H346" s="38">
        <v>365</v>
      </c>
      <c r="I3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IF(G757="01/01/1900",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+WLMRA[[#This Row],[TREINADO EM]]+WLMRA[[#This Row],[VALIDADE]]</f>
        <v>45953</v>
      </c>
      <c r="K346">
        <v>1</v>
      </c>
      <c r="L346" t="s">
        <v>5</v>
      </c>
      <c r="M346" t="str">
        <f>VLOOKUP(WLMRA[[#This Row],[NOME]],'CADASTRO'!A:K,6,0)</f>
        <v>ATIVO</v>
      </c>
    </row>
    <row r="347" spans="1:14">
      <c r="A347" t="s">
        <v>516</v>
      </c>
      <c r="B347" t="s">
        <v>517</v>
      </c>
      <c r="C347" t="s">
        <v>381</v>
      </c>
      <c r="D347" t="s">
        <v>609</v>
      </c>
      <c r="E347" t="s">
        <v>392</v>
      </c>
      <c r="F347" t="str">
        <f>VLOOKUP(WLMRA[[#This Row],[NOME]],'CADASTRO'!A:K,5,0)</f>
        <v>Almoxarife</v>
      </c>
      <c r="G347" s="26">
        <v>45824</v>
      </c>
      <c r="H347" s="38">
        <v>365</v>
      </c>
      <c r="I3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IF(G758="01/01/1900",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+WLMRA[[#This Row],[TREINADO EM]]+WLMRA[[#This Row],[VALIDADE]]</f>
        <v>46189</v>
      </c>
      <c r="K347">
        <v>1</v>
      </c>
      <c r="L347" t="s">
        <v>5</v>
      </c>
      <c r="M347" t="str">
        <f>VLOOKUP(WLMRA[[#This Row],[NOME]],'CADASTRO'!A:K,6,0)</f>
        <v>ATIVO</v>
      </c>
    </row>
    <row r="348" spans="1:14">
      <c r="A348" t="s">
        <v>516</v>
      </c>
      <c r="B348" t="s">
        <v>517</v>
      </c>
      <c r="C348" t="s">
        <v>381</v>
      </c>
      <c r="D348" t="s">
        <v>609</v>
      </c>
      <c r="E348" t="s">
        <v>392</v>
      </c>
      <c r="F348" t="str">
        <f>VLOOKUP(WLMRA[[#This Row],[NOME]],'CADASTRO'!A:K,5,0)</f>
        <v>Almoxarife</v>
      </c>
      <c r="G348" s="26">
        <v>46246</v>
      </c>
      <c r="H348" s="38">
        <v>365</v>
      </c>
      <c r="I3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IF(G759="01/01/1900", "SEM REGISTRO",
                        IF((G348+H348)&gt;TODAY(), "NO PRAZO", "VENCIDO"
                        )
                    )
                )
            )
        )
    ),"N.A.")</f>
        <v>NO PRAZO</v>
      </c>
      <c r="J348" s="14">
        <f>+WLMRA[[#This Row],[TREINADO EM]]+WLMRA[[#This Row],[VALIDADE]]</f>
        <v>46611</v>
      </c>
      <c r="K348">
        <v>1</v>
      </c>
      <c r="L348" t="s">
        <v>3</v>
      </c>
      <c r="M348" t="str">
        <f>VLOOKUP(WLMRA[[#This Row],[NOME]],'CADASTRO'!A:K,6,0)</f>
        <v>ATIVO</v>
      </c>
    </row>
    <row r="349" spans="1:14">
      <c r="A349" t="s">
        <v>516</v>
      </c>
      <c r="B349" t="s">
        <v>517</v>
      </c>
      <c r="C349" t="s">
        <v>74</v>
      </c>
      <c r="D349" t="s">
        <v>609</v>
      </c>
      <c r="E349" t="s">
        <v>291</v>
      </c>
      <c r="F349" t="str">
        <f>VLOOKUP(WLMRA[[#This Row],[NOME]],'CADASTRO'!A:K,5,0)</f>
        <v>OPERADOR INDUSTRIAL III</v>
      </c>
      <c r="G349" s="26">
        <v>44250</v>
      </c>
      <c r="H349" s="38">
        <v>365</v>
      </c>
      <c r="I3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IF(G760="01/01/1900",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+WLMRA[[#This Row],[TREINADO EM]]+WLMRA[[#This Row],[VALIDADE]]</f>
        <v>44615</v>
      </c>
      <c r="K349">
        <v>1</v>
      </c>
      <c r="L349" t="s">
        <v>5</v>
      </c>
      <c r="M349" t="str">
        <f>VLOOKUP(WLMRA[[#This Row],[NOME]],'CADASTRO'!A:K,6,0)</f>
        <v>DESLIGADO</v>
      </c>
    </row>
    <row r="350" spans="1:14">
      <c r="A350" t="s">
        <v>516</v>
      </c>
      <c r="B350" t="s">
        <v>517</v>
      </c>
      <c r="C350" t="s">
        <v>381</v>
      </c>
      <c r="D350" t="s">
        <v>609</v>
      </c>
      <c r="E350" t="s">
        <v>291</v>
      </c>
      <c r="F350" t="str">
        <f>VLOOKUP(WLMRA[[#This Row],[NOME]],'CADASTRO'!A:K,5,0)</f>
        <v>OPERADOR INDUSTRIAL III</v>
      </c>
      <c r="G350" s="26">
        <v>44928</v>
      </c>
      <c r="H350" s="38">
        <v>365</v>
      </c>
      <c r="I3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IF(G761="01/01/1900",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+WLMRA[[#This Row],[TREINADO EM]]+WLMRA[[#This Row],[VALIDADE]]</f>
        <v>45293</v>
      </c>
      <c r="K350">
        <v>1</v>
      </c>
      <c r="L350" t="s">
        <v>5</v>
      </c>
      <c r="M350" t="str">
        <f>VLOOKUP(WLMRA[[#This Row],[NOME]],'CADASTRO'!A:K,6,0)</f>
        <v>DESLIGADO</v>
      </c>
    </row>
    <row r="351" spans="1:14">
      <c r="A351" t="s">
        <v>516</v>
      </c>
      <c r="B351" t="s">
        <v>517</v>
      </c>
      <c r="C351" t="s">
        <v>381</v>
      </c>
      <c r="D351" t="s">
        <v>609</v>
      </c>
      <c r="E351" t="s">
        <v>291</v>
      </c>
      <c r="F351" t="str">
        <f>VLOOKUP(WLMRA[[#This Row],[NOME]],'CADASTRO'!A:K,5,0)</f>
        <v>OPERADOR INDUSTRIAL III</v>
      </c>
      <c r="G351" s="26">
        <v>45278</v>
      </c>
      <c r="H351" s="38">
        <v>365</v>
      </c>
      <c r="I3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IF(G762="01/01/1900",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+WLMRA[[#This Row],[TREINADO EM]]+WLMRA[[#This Row],[VALIDADE]]</f>
        <v>45643</v>
      </c>
      <c r="K351">
        <v>1</v>
      </c>
      <c r="L351" t="s">
        <v>3</v>
      </c>
      <c r="M351" t="str">
        <f>VLOOKUP(WLMRA[[#This Row],[NOME]],'CADASTRO'!A:K,6,0)</f>
        <v>DESLIGADO</v>
      </c>
    </row>
    <row r="352" spans="1:14">
      <c r="A352" t="s">
        <v>516</v>
      </c>
      <c r="B352" t="s">
        <v>517</v>
      </c>
      <c r="C352" t="s">
        <v>74</v>
      </c>
      <c r="D352" t="s">
        <v>609</v>
      </c>
      <c r="E352" t="s">
        <v>293</v>
      </c>
      <c r="F352" t="str">
        <f>VLOOKUP(WLMRA[[#This Row],[NOME]],'CADASTRO'!A:K,5,0)</f>
        <v>OPERADOR INDUSTRIAL II</v>
      </c>
      <c r="G352" s="26">
        <v>43420</v>
      </c>
      <c r="H352" s="38">
        <v>365</v>
      </c>
      <c r="I3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IF(G763="01/01/1900",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+WLMRA[[#This Row],[TREINADO EM]]+WLMRA[[#This Row],[VALIDADE]]</f>
        <v>43785</v>
      </c>
      <c r="K352">
        <v>1</v>
      </c>
      <c r="L352" t="s">
        <v>1</v>
      </c>
      <c r="M352" t="str">
        <f>VLOOKUP(WLMRA[[#This Row],[NOME]],'CADASTRO'!A:K,6,0)</f>
        <v>DESLIGADO</v>
      </c>
    </row>
    <row r="353" spans="1:14">
      <c r="A353" t="s">
        <v>516</v>
      </c>
      <c r="B353" t="s">
        <v>517</v>
      </c>
      <c r="C353" t="s">
        <v>381</v>
      </c>
      <c r="D353" t="s">
        <v>609</v>
      </c>
      <c r="E353" t="s">
        <v>294</v>
      </c>
      <c r="F353" t="str">
        <f>VLOOKUP(WLMRA[[#This Row],[NOME]],'CADASTRO'!A:K,5,0)</f>
        <v>OPERADOR INDUSTRIAL I</v>
      </c>
      <c r="G353" s="26">
        <v>45278</v>
      </c>
      <c r="H353" s="38">
        <v>365</v>
      </c>
      <c r="I3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IF(G764="01/01/1900",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+WLMRA[[#This Row],[TREINADO EM]]+WLMRA[[#This Row],[VALIDADE]]</f>
        <v>45643</v>
      </c>
      <c r="K353">
        <v>1</v>
      </c>
      <c r="L353" t="s">
        <v>3</v>
      </c>
      <c r="M353" t="str">
        <f>VLOOKUP(WLMRA[[#This Row],[NOME]],'CADASTRO'!A:K,6,0)</f>
        <v>DESLIGADO</v>
      </c>
    </row>
    <row r="354" spans="1:14">
      <c r="A354" t="s">
        <v>516</v>
      </c>
      <c r="B354" t="s">
        <v>517</v>
      </c>
      <c r="C354" t="s">
        <v>381</v>
      </c>
      <c r="D354" t="s">
        <v>609</v>
      </c>
      <c r="E354" t="s">
        <v>394</v>
      </c>
      <c r="F354" t="str">
        <f>VLOOKUP(WLMRA[[#This Row],[NOME]],'CADASTRO'!A:K,5,0)</f>
        <v>OPERADOR INDUSTRIAL I</v>
      </c>
      <c r="G354" s="26">
        <v>44928</v>
      </c>
      <c r="H354" s="38">
        <v>365</v>
      </c>
      <c r="I3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IF(G765="01/01/1900",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+WLMRA[[#This Row],[TREINADO EM]]+WLMRA[[#This Row],[VALIDADE]]</f>
        <v>45293</v>
      </c>
      <c r="K354">
        <v>1</v>
      </c>
      <c r="L354" t="s">
        <v>5</v>
      </c>
      <c r="M354" t="str">
        <f>VLOOKUP(WLMRA[[#This Row],[NOME]],'CADASTRO'!A:K,6,0)</f>
        <v>ATIVO</v>
      </c>
    </row>
    <row r="355" spans="1:14">
      <c r="A355" t="s">
        <v>516</v>
      </c>
      <c r="B355" t="s">
        <v>517</v>
      </c>
      <c r="C355" t="s">
        <v>381</v>
      </c>
      <c r="D355" t="s">
        <v>609</v>
      </c>
      <c r="E355" t="s">
        <v>394</v>
      </c>
      <c r="F355" t="str">
        <f>VLOOKUP(WLMRA[[#This Row],[NOME]],'CADASTRO'!A:K,5,0)</f>
        <v>OPERADOR INDUSTRIAL I</v>
      </c>
      <c r="G355" s="26">
        <v>45278</v>
      </c>
      <c r="H355" s="38">
        <v>365</v>
      </c>
      <c r="I3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IF(G766="01/01/1900",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+WLMRA[[#This Row],[TREINADO EM]]+WLMRA[[#This Row],[VALIDADE]]</f>
        <v>45643</v>
      </c>
      <c r="K355">
        <v>1</v>
      </c>
      <c r="L355" t="s">
        <v>5</v>
      </c>
      <c r="M355" t="str">
        <f>VLOOKUP(WLMRA[[#This Row],[NOME]],'CADASTRO'!A:K,6,0)</f>
        <v>ATIVO</v>
      </c>
    </row>
    <row r="356" spans="1:14">
      <c r="A356" t="s">
        <v>516</v>
      </c>
      <c r="B356" t="s">
        <v>517</v>
      </c>
      <c r="C356" t="s">
        <v>381</v>
      </c>
      <c r="D356" t="s">
        <v>609</v>
      </c>
      <c r="E356" t="s">
        <v>394</v>
      </c>
      <c r="F356" t="str">
        <f>VLOOKUP(WLMRA[[#This Row],[NOME]],'CADASTRO'!A:K,5,0)</f>
        <v>OPERADOR INDUSTRIAL I</v>
      </c>
      <c r="G356" s="26">
        <v>45645</v>
      </c>
      <c r="H356" s="38">
        <v>365</v>
      </c>
      <c r="I3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IF(G767="01/01/1900",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+WLMRA[[#This Row],[TREINADO EM]]+WLMRA[[#This Row],[VALIDADE]]</f>
        <v>46010</v>
      </c>
      <c r="K356">
        <v>1</v>
      </c>
      <c r="L356" t="s">
        <v>5</v>
      </c>
      <c r="M356" t="str">
        <f>VLOOKUP(WLMRA[[#This Row],[NOME]],'CADASTRO'!A:K,6,0)</f>
        <v>ATIVO</v>
      </c>
    </row>
    <row r="357" spans="1:14">
      <c r="A357" t="s">
        <v>516</v>
      </c>
      <c r="B357" t="s">
        <v>517</v>
      </c>
      <c r="C357" t="s">
        <v>381</v>
      </c>
      <c r="D357" t="s">
        <v>609</v>
      </c>
      <c r="E357" s="1" t="s">
        <v>394</v>
      </c>
      <c r="F357" t="str">
        <f>VLOOKUP(WLMRA[[#This Row],[NOME]],'CADASTRO'!A:K,5,0)</f>
        <v>OPERADOR INDUSTRIAL I</v>
      </c>
      <c r="G357" s="26">
        <v>45873</v>
      </c>
      <c r="H357" s="38">
        <v>365</v>
      </c>
      <c r="I3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IF(G768="01/01/1900",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+WLMRA[[#This Row],[TREINADO EM]]+WLMRA[[#This Row],[VALIDADE]]</f>
        <v>46238</v>
      </c>
      <c r="K357">
        <v>1</v>
      </c>
      <c r="L357" t="s">
        <v>5</v>
      </c>
      <c r="M357" t="str">
        <f>VLOOKUP(WLMRA[[#This Row],[NOME]],'CADASTRO'!A:K,6,0)</f>
        <v>ATIVO</v>
      </c>
    </row>
    <row r="358" spans="1:14">
      <c r="A358" t="s">
        <v>516</v>
      </c>
      <c r="B358" t="s">
        <v>517</v>
      </c>
      <c r="C358" t="s">
        <v>381</v>
      </c>
      <c r="D358" t="s">
        <v>609</v>
      </c>
      <c r="E358" t="s">
        <v>394</v>
      </c>
      <c r="F358" t="str">
        <f>VLOOKUP(WLMRA[[#This Row],[NOME]],'CADASTRO'!A:K,5,0)</f>
        <v>OPERADOR INDUSTRIAL I</v>
      </c>
      <c r="G358" s="26">
        <v>46289.580520833333</v>
      </c>
      <c r="H358" s="38">
        <v>365</v>
      </c>
      <c r="I3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IF(G769="01/01/1900",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+WLMRA[[#This Row],[TREINADO EM]]+WLMRA[[#This Row],[VALIDADE]]</f>
        <v>46654.580520833333</v>
      </c>
      <c r="K358">
        <v>1</v>
      </c>
      <c r="L358" t="s">
        <v>3</v>
      </c>
      <c r="M358" t="str">
        <f>VLOOKUP(WLMRA[[#This Row],[NOME]],'CADASTRO'!A:K,6,0)</f>
        <v>ATIVO</v>
      </c>
    </row>
    <row r="359" spans="1:14">
      <c r="A359" t="s">
        <v>516</v>
      </c>
      <c r="B359" t="s">
        <v>517</v>
      </c>
      <c r="C359" t="s">
        <v>74</v>
      </c>
      <c r="D359" t="s">
        <v>609</v>
      </c>
      <c r="E359" t="s">
        <v>295</v>
      </c>
      <c r="F359" t="str">
        <f>VLOOKUP(WLMRA[[#This Row],[NOME]],'CADASTRO'!A:K,5,0)</f>
        <v>ANALISTA PROCESSOS</v>
      </c>
      <c r="G359" s="26">
        <v>43420</v>
      </c>
      <c r="H359" s="38">
        <v>365</v>
      </c>
      <c r="I3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IF(G770="01/01/1900",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+WLMRA[[#This Row],[TREINADO EM]]+WLMRA[[#This Row],[VALIDADE]]</f>
        <v>43785</v>
      </c>
      <c r="K359">
        <v>1</v>
      </c>
      <c r="L359" t="s">
        <v>5</v>
      </c>
      <c r="M359" t="str">
        <f>VLOOKUP(WLMRA[[#This Row],[NOME]],'CADASTRO'!A:K,6,0)</f>
        <v>DESLIGADO</v>
      </c>
    </row>
    <row r="360" spans="1:14">
      <c r="A360" t="s">
        <v>516</v>
      </c>
      <c r="B360" t="s">
        <v>517</v>
      </c>
      <c r="C360" t="s">
        <v>381</v>
      </c>
      <c r="D360" t="s">
        <v>609</v>
      </c>
      <c r="E360" t="s">
        <v>295</v>
      </c>
      <c r="F360" t="str">
        <f>VLOOKUP(WLMRA[[#This Row],[NOME]],'CADASTRO'!A:K,5,0)</f>
        <v>ANALISTA PROCESSOS</v>
      </c>
      <c r="G360" s="26">
        <v>44613</v>
      </c>
      <c r="H360" s="38">
        <v>365</v>
      </c>
      <c r="I3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IF(G771="01/01/1900",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+WLMRA[[#This Row],[TREINADO EM]]+WLMRA[[#This Row],[VALIDADE]]</f>
        <v>44978</v>
      </c>
      <c r="K360">
        <v>1</v>
      </c>
      <c r="L360" t="s">
        <v>3</v>
      </c>
      <c r="M360" t="str">
        <f>VLOOKUP(WLMRA[[#This Row],[NOME]],'CADASTRO'!A:K,6,0)</f>
        <v>DESLIGADO</v>
      </c>
    </row>
    <row r="361" spans="1:14">
      <c r="A361" t="s">
        <v>516</v>
      </c>
      <c r="B361" t="s">
        <v>517</v>
      </c>
      <c r="C361" t="s">
        <v>74</v>
      </c>
      <c r="D361" t="s">
        <v>609</v>
      </c>
      <c r="E361" t="s">
        <v>296</v>
      </c>
      <c r="F361" t="str">
        <f>VLOOKUP(WLMRA[[#This Row],[NOME]],'CADASTRO'!A:K,5,0)</f>
        <v>TECNICO ELETRONICO II</v>
      </c>
      <c r="G361" s="26">
        <v>44020</v>
      </c>
      <c r="H361" s="38">
        <v>365</v>
      </c>
      <c r="I3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IF(G772="01/01/1900",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+WLMRA[[#This Row],[TREINADO EM]]+WLMRA[[#This Row],[VALIDADE]]</f>
        <v>44385</v>
      </c>
      <c r="K361">
        <v>1</v>
      </c>
      <c r="L361" t="s">
        <v>5</v>
      </c>
      <c r="M361" t="str">
        <f>VLOOKUP(WLMRA[[#This Row],[NOME]],'CADASTRO'!A:K,6,0)</f>
        <v>DESLIGADO</v>
      </c>
    </row>
    <row r="362" spans="1:14">
      <c r="A362" t="s">
        <v>516</v>
      </c>
      <c r="B362" t="s">
        <v>517</v>
      </c>
      <c r="C362" t="s">
        <v>381</v>
      </c>
      <c r="D362" t="s">
        <v>609</v>
      </c>
      <c r="E362" t="s">
        <v>296</v>
      </c>
      <c r="F362" t="str">
        <f>VLOOKUP(WLMRA[[#This Row],[NOME]],'CADASTRO'!A:K,5,0)</f>
        <v>TECNICO ELETRONICO II</v>
      </c>
      <c r="G362" s="26">
        <v>44776</v>
      </c>
      <c r="H362" s="38">
        <v>365</v>
      </c>
      <c r="I3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IF(G773="01/01/1900",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+WLMRA[[#This Row],[TREINADO EM]]+WLMRA[[#This Row],[VALIDADE]]</f>
        <v>45141</v>
      </c>
      <c r="K362">
        <v>1</v>
      </c>
      <c r="L362" t="s">
        <v>5</v>
      </c>
      <c r="M362" t="str">
        <f>VLOOKUP(WLMRA[[#This Row],[NOME]],'CADASTRO'!A:K,6,0)</f>
        <v>DESLIGADO</v>
      </c>
    </row>
    <row r="363" spans="1:14">
      <c r="A363" t="s">
        <v>516</v>
      </c>
      <c r="B363" t="s">
        <v>517</v>
      </c>
      <c r="C363" t="s">
        <v>381</v>
      </c>
      <c r="D363" t="s">
        <v>609</v>
      </c>
      <c r="E363" t="s">
        <v>296</v>
      </c>
      <c r="F363" t="str">
        <f>VLOOKUP(WLMRA[[#This Row],[NOME]],'CADASTRO'!A:K,5,0)</f>
        <v>TECNICO ELETRONICO II</v>
      </c>
      <c r="G363" s="26">
        <v>44928</v>
      </c>
      <c r="H363" s="38">
        <v>365</v>
      </c>
      <c r="I3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IF(G774="01/01/1900",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+WLMRA[[#This Row],[TREINADO EM]]+WLMRA[[#This Row],[VALIDADE]]</f>
        <v>45293</v>
      </c>
      <c r="K363">
        <v>1</v>
      </c>
      <c r="L363" t="s">
        <v>5</v>
      </c>
      <c r="M363" t="str">
        <f>VLOOKUP(WLMRA[[#This Row],[NOME]],'CADASTRO'!A:K,6,0)</f>
        <v>DESLIGADO</v>
      </c>
    </row>
    <row r="364" spans="1:14">
      <c r="A364" t="s">
        <v>516</v>
      </c>
      <c r="B364" t="s">
        <v>517</v>
      </c>
      <c r="C364" t="s">
        <v>381</v>
      </c>
      <c r="D364" t="s">
        <v>609</v>
      </c>
      <c r="E364" t="s">
        <v>296</v>
      </c>
      <c r="F364" t="str">
        <f>VLOOKUP(WLMRA[[#This Row],[NOME]],'CADASTRO'!A:K,5,0)</f>
        <v>TECNICO ELETRONICO II</v>
      </c>
      <c r="G364" s="26">
        <v>45546</v>
      </c>
      <c r="H364" s="38">
        <v>365</v>
      </c>
      <c r="I3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IF(G775="01/01/1900",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+WLMRA[[#This Row],[TREINADO EM]]+WLMRA[[#This Row],[VALIDADE]]</f>
        <v>45911</v>
      </c>
      <c r="K364">
        <v>1</v>
      </c>
      <c r="L364" t="s">
        <v>5</v>
      </c>
      <c r="M364" t="str">
        <f>VLOOKUP(WLMRA[[#This Row],[NOME]],'CADASTRO'!A:K,6,0)</f>
        <v>DESLIGADO</v>
      </c>
    </row>
    <row r="365" spans="1:14">
      <c r="A365" t="s">
        <v>516</v>
      </c>
      <c r="B365" t="s">
        <v>517</v>
      </c>
      <c r="C365" t="s">
        <v>381</v>
      </c>
      <c r="D365" t="s">
        <v>609</v>
      </c>
      <c r="E365" t="s">
        <v>296</v>
      </c>
      <c r="F365" t="str">
        <f>VLOOKUP(WLMRA[[#This Row],[NOME]],'CADASTRO'!A:K,5,0)</f>
        <v>TECNICO ELETRONICO II</v>
      </c>
      <c r="G365" s="26">
        <v>45645</v>
      </c>
      <c r="H365" s="38">
        <v>365</v>
      </c>
      <c r="I3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IF(G776="01/01/1900",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+WLMRA[[#This Row],[TREINADO EM]]+WLMRA[[#This Row],[VALIDADE]]</f>
        <v>46010</v>
      </c>
      <c r="K365">
        <v>1</v>
      </c>
      <c r="L365" t="s">
        <v>5</v>
      </c>
      <c r="M365" t="str">
        <f>VLOOKUP(WLMRA[[#This Row],[NOME]],'CADASTRO'!A:K,6,0)</f>
        <v>DESLIGADO</v>
      </c>
    </row>
    <row r="366" spans="1:14">
      <c r="A366" t="s">
        <v>516</v>
      </c>
      <c r="B366" t="s">
        <v>517</v>
      </c>
      <c r="C366" t="s">
        <v>381</v>
      </c>
      <c r="D366" t="s">
        <v>609</v>
      </c>
      <c r="E366" t="s">
        <v>296</v>
      </c>
      <c r="F366" t="str">
        <f>VLOOKUP(WLMRA[[#This Row],[NOME]],'CADASTRO'!A:K,5,0)</f>
        <v>TECNICO ELETRONICO II</v>
      </c>
      <c r="G366" s="26">
        <v>46010</v>
      </c>
      <c r="H366" s="38">
        <v>365</v>
      </c>
      <c r="I3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IF(G777="01/01/1900",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+WLMRA[[#This Row],[TREINADO EM]]+WLMRA[[#This Row],[VALIDADE]]</f>
        <v>46375</v>
      </c>
      <c r="K366">
        <v>1</v>
      </c>
      <c r="L366" t="s">
        <v>3</v>
      </c>
      <c r="M366" t="str">
        <f>VLOOKUP(WLMRA[[#This Row],[NOME]],'CADASTRO'!A:K,6,0)</f>
        <v>DESLIGADO</v>
      </c>
      <c r="N366" s="69"/>
    </row>
    <row r="367" spans="1:14">
      <c r="A367" t="s">
        <v>516</v>
      </c>
      <c r="B367" t="s">
        <v>517</v>
      </c>
      <c r="C367" t="s">
        <v>381</v>
      </c>
      <c r="D367" t="s">
        <v>609</v>
      </c>
      <c r="E367" t="s">
        <v>298</v>
      </c>
      <c r="F367" t="str">
        <f>VLOOKUP(WLMRA[[#This Row],[NOME]],'CADASTRO'!A:K,5,0)</f>
        <v>OPERADOR INDUSTRIAL III</v>
      </c>
      <c r="G367" s="26">
        <v>45063</v>
      </c>
      <c r="H367" s="38">
        <v>365</v>
      </c>
      <c r="I3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IF(G778="01/01/1900",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+WLMRA[[#This Row],[TREINADO EM]]+WLMRA[[#This Row],[VALIDADE]]</f>
        <v>45428</v>
      </c>
      <c r="K367">
        <v>1</v>
      </c>
      <c r="L367" t="s">
        <v>5</v>
      </c>
      <c r="M367" t="str">
        <f>VLOOKUP(WLMRA[[#This Row],[NOME]],'CADASTRO'!A:K,6,0)</f>
        <v>DESLIGADO</v>
      </c>
    </row>
    <row r="368" spans="1:14">
      <c r="A368" t="s">
        <v>516</v>
      </c>
      <c r="B368" t="s">
        <v>517</v>
      </c>
      <c r="C368" t="s">
        <v>381</v>
      </c>
      <c r="D368" t="s">
        <v>609</v>
      </c>
      <c r="E368" t="s">
        <v>298</v>
      </c>
      <c r="F368" t="str">
        <f>VLOOKUP(WLMRA[[#This Row],[NOME]],'CADASTRO'!A:K,5,0)</f>
        <v>OPERADOR INDUSTRIAL III</v>
      </c>
      <c r="G368" s="26">
        <v>45645</v>
      </c>
      <c r="H368" s="38">
        <v>365</v>
      </c>
      <c r="I3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IF(G779="01/01/1900",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+WLMRA[[#This Row],[TREINADO EM]]+WLMRA[[#This Row],[VALIDADE]]</f>
        <v>46010</v>
      </c>
      <c r="K368">
        <v>1</v>
      </c>
      <c r="L368" t="s">
        <v>3</v>
      </c>
      <c r="M368" t="str">
        <f>VLOOKUP(WLMRA[[#This Row],[NOME]],'CADASTRO'!A:K,6,0)</f>
        <v>DESLIGADO</v>
      </c>
    </row>
    <row r="369" spans="1:14">
      <c r="A369" t="s">
        <v>516</v>
      </c>
      <c r="B369" t="s">
        <v>517</v>
      </c>
      <c r="C369" t="s">
        <v>381</v>
      </c>
      <c r="D369" t="s">
        <v>609</v>
      </c>
      <c r="E369" t="s">
        <v>299</v>
      </c>
      <c r="F369" t="str">
        <f>VLOOKUP(WLMRA[[#This Row],[NOME]],'CADASTRO'!A:K,5,0)</f>
        <v>ESTAGIARIO</v>
      </c>
      <c r="G369" s="26">
        <v>45154</v>
      </c>
      <c r="H369" s="38">
        <v>365</v>
      </c>
      <c r="I3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IF(G780="01/01/1900",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+WLMRA[[#This Row],[TREINADO EM]]+WLMRA[[#This Row],[VALIDADE]]</f>
        <v>45519</v>
      </c>
      <c r="K369">
        <v>1</v>
      </c>
      <c r="L369" t="s">
        <v>3</v>
      </c>
      <c r="M369" t="str">
        <f>VLOOKUP(WLMRA[[#This Row],[NOME]],'CADASTRO'!A:K,6,0)</f>
        <v>DESLIGADO</v>
      </c>
    </row>
    <row r="370" spans="1:14">
      <c r="A370" t="s">
        <v>516</v>
      </c>
      <c r="B370" t="s">
        <v>517</v>
      </c>
      <c r="C370" t="s">
        <v>381</v>
      </c>
      <c r="D370" t="s">
        <v>609</v>
      </c>
      <c r="E370" t="s">
        <v>300</v>
      </c>
      <c r="F370" t="str">
        <f>VLOOKUP(WLMRA[[#This Row],[NOME]],'CADASTRO'!A:K,5,0)</f>
        <v>PARCEIRO DE NEGOCIO DE RH</v>
      </c>
      <c r="G370" s="26">
        <v>45588</v>
      </c>
      <c r="H370" s="38">
        <v>365</v>
      </c>
      <c r="I3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IF(G781="01/01/1900",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+WLMRA[[#This Row],[TREINADO EM]]+WLMRA[[#This Row],[VALIDADE]]</f>
        <v>45953</v>
      </c>
      <c r="K370">
        <v>1</v>
      </c>
      <c r="L370" t="s">
        <v>3</v>
      </c>
      <c r="M370" t="str">
        <f>VLOOKUP(WLMRA[[#This Row],[NOME]],'CADASTRO'!A:K,6,0)</f>
        <v>DESLIGADO</v>
      </c>
    </row>
    <row r="371" spans="1:14">
      <c r="A371" t="s">
        <v>516</v>
      </c>
      <c r="B371" t="s">
        <v>517</v>
      </c>
      <c r="C371" t="s">
        <v>74</v>
      </c>
      <c r="D371" t="s">
        <v>609</v>
      </c>
      <c r="E371" t="s">
        <v>302</v>
      </c>
      <c r="F371" t="str">
        <f>VLOOKUP(WLMRA[[#This Row],[NOME]],'CADASTRO'!A:K,5,0)</f>
        <v>TECNICO MECANICO III</v>
      </c>
      <c r="G371" s="26">
        <v>44020</v>
      </c>
      <c r="H371" s="38">
        <v>365</v>
      </c>
      <c r="I3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IF(G782="01/01/1900",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+WLMRA[[#This Row],[TREINADO EM]]+WLMRA[[#This Row],[VALIDADE]]</f>
        <v>44385</v>
      </c>
      <c r="K371">
        <v>1</v>
      </c>
      <c r="L371" t="s">
        <v>1</v>
      </c>
      <c r="M371" t="str">
        <f>VLOOKUP(WLMRA[[#This Row],[NOME]],'CADASTRO'!A:K,6,0)</f>
        <v>DESLIGADO</v>
      </c>
    </row>
    <row r="372" spans="1:14">
      <c r="A372" t="s">
        <v>516</v>
      </c>
      <c r="B372" t="s">
        <v>517</v>
      </c>
      <c r="C372" t="s">
        <v>381</v>
      </c>
      <c r="D372" t="s">
        <v>609</v>
      </c>
      <c r="E372" t="s">
        <v>304</v>
      </c>
      <c r="F372" t="str">
        <f>VLOOKUP(WLMRA[[#This Row],[NOME]],'CADASTRO'!A:K,5,0)</f>
        <v>ASSISTENTE ADMINISTRATIVO</v>
      </c>
      <c r="G372" s="26">
        <v>44849</v>
      </c>
      <c r="H372" s="38">
        <v>365</v>
      </c>
      <c r="I3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IF(G783="01/01/1900",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+WLMRA[[#This Row],[TREINADO EM]]+WLMRA[[#This Row],[VALIDADE]]</f>
        <v>45214</v>
      </c>
      <c r="K372">
        <v>1</v>
      </c>
      <c r="L372" t="s">
        <v>3</v>
      </c>
      <c r="M372" t="str">
        <f>VLOOKUP(WLMRA[[#This Row],[NOME]],'CADASTRO'!A:K,6,0)</f>
        <v>DESLIGADO</v>
      </c>
    </row>
    <row r="373" spans="1:14">
      <c r="A373" t="s">
        <v>516</v>
      </c>
      <c r="B373" t="s">
        <v>517</v>
      </c>
      <c r="C373" t="s">
        <v>381</v>
      </c>
      <c r="D373" t="s">
        <v>609</v>
      </c>
      <c r="E373" t="s">
        <v>395</v>
      </c>
      <c r="F373" t="str">
        <f>VLOOKUP(WLMRA[[#This Row],[NOME]],'CADASTRO'!A:K,5,0)</f>
        <v>OPERADOR INDUSTRIAL II</v>
      </c>
      <c r="G373" s="26">
        <v>44928</v>
      </c>
      <c r="H373" s="38">
        <v>365</v>
      </c>
      <c r="I3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IF(G784="01/01/1900",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+WLMRA[[#This Row],[TREINADO EM]]+WLMRA[[#This Row],[VALIDADE]]</f>
        <v>45293</v>
      </c>
      <c r="K373">
        <v>1</v>
      </c>
      <c r="L373" t="s">
        <v>5</v>
      </c>
      <c r="M373" t="str">
        <f>VLOOKUP(WLMRA[[#This Row],[NOME]],'CADASTRO'!A:K,6,0)</f>
        <v>ATIVO</v>
      </c>
    </row>
    <row r="374" spans="1:14">
      <c r="A374" t="s">
        <v>516</v>
      </c>
      <c r="B374" t="s">
        <v>517</v>
      </c>
      <c r="C374" t="s">
        <v>381</v>
      </c>
      <c r="D374" t="s">
        <v>609</v>
      </c>
      <c r="E374" t="s">
        <v>395</v>
      </c>
      <c r="F374" t="str">
        <f>VLOOKUP(WLMRA[[#This Row],[NOME]],'CADASTRO'!A:K,5,0)</f>
        <v>OPERADOR INDUSTRIAL II</v>
      </c>
      <c r="G374" s="26">
        <v>45278</v>
      </c>
      <c r="H374" s="38">
        <v>365</v>
      </c>
      <c r="I3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IF(G785="01/01/1900",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+WLMRA[[#This Row],[TREINADO EM]]+WLMRA[[#This Row],[VALIDADE]]</f>
        <v>45643</v>
      </c>
      <c r="K374">
        <v>1</v>
      </c>
      <c r="L374" t="s">
        <v>5</v>
      </c>
      <c r="M374" t="str">
        <f>VLOOKUP(WLMRA[[#This Row],[NOME]],'CADASTRO'!A:K,6,0)</f>
        <v>ATIVO</v>
      </c>
    </row>
    <row r="375" spans="1:14">
      <c r="A375" t="s">
        <v>516</v>
      </c>
      <c r="B375" t="s">
        <v>517</v>
      </c>
      <c r="C375" t="s">
        <v>76</v>
      </c>
      <c r="D375" t="s">
        <v>609</v>
      </c>
      <c r="E375" t="s">
        <v>395</v>
      </c>
      <c r="F375" t="str">
        <f>VLOOKUP(WLMRA[[#This Row],[NOME]],'CADASTRO'!A:K,5,0)</f>
        <v>OPERADOR INDUSTRIAL II</v>
      </c>
      <c r="G375" s="26">
        <v>45645</v>
      </c>
      <c r="H375" s="38">
        <v>365</v>
      </c>
      <c r="I3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IF(G786="01/01/1900",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+WLMRA[[#This Row],[TREINADO EM]]+WLMRA[[#This Row],[VALIDADE]]</f>
        <v>46010</v>
      </c>
      <c r="K375">
        <v>1</v>
      </c>
      <c r="L375" t="s">
        <v>5</v>
      </c>
      <c r="M375" t="str">
        <f>VLOOKUP(WLMRA[[#This Row],[NOME]],'CADASTRO'!A:K,6,0)</f>
        <v>ATIVO</v>
      </c>
    </row>
    <row r="376" spans="1:14">
      <c r="A376" t="s">
        <v>516</v>
      </c>
      <c r="B376" t="s">
        <v>517</v>
      </c>
      <c r="C376" t="s">
        <v>381</v>
      </c>
      <c r="D376" t="s">
        <v>609</v>
      </c>
      <c r="E376" t="s">
        <v>395</v>
      </c>
      <c r="F376" t="str">
        <f>VLOOKUP(WLMRA[[#This Row],[NOME]],'CADASTRO'!A:K,5,0)</f>
        <v>OPERADOR INDUSTRIAL II</v>
      </c>
      <c r="G376" s="26">
        <v>46010</v>
      </c>
      <c r="H376" s="38">
        <v>365</v>
      </c>
      <c r="I3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IF(G787="01/01/1900",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+WLMRA[[#This Row],[TREINADO EM]]+WLMRA[[#This Row],[VALIDADE]]</f>
        <v>46375</v>
      </c>
      <c r="K376">
        <v>1</v>
      </c>
      <c r="L376" t="s">
        <v>3</v>
      </c>
      <c r="M376" t="str">
        <f>VLOOKUP(WLMRA[[#This Row],[NOME]],'CADASTRO'!A:K,6,0)</f>
        <v>ATIVO</v>
      </c>
      <c r="N376" s="69"/>
    </row>
    <row r="377" spans="1:14">
      <c r="A377" t="s">
        <v>516</v>
      </c>
      <c r="B377" t="s">
        <v>517</v>
      </c>
      <c r="C377" t="s">
        <v>381</v>
      </c>
      <c r="D377" t="s">
        <v>609</v>
      </c>
      <c r="E377" t="s">
        <v>313</v>
      </c>
      <c r="F377" t="str">
        <f>VLOOKUP(WLMRA[[#This Row],[NOME]],'CADASTRO'!A:K,5,0)</f>
        <v>OPERADOR INDUSTRIAL I</v>
      </c>
      <c r="G377" s="26">
        <v>45001</v>
      </c>
      <c r="H377" s="38">
        <v>365</v>
      </c>
      <c r="I3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IF(G788="01/01/1900",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+WLMRA[[#This Row],[TREINADO EM]]+WLMRA[[#This Row],[VALIDADE]]</f>
        <v>45366</v>
      </c>
      <c r="K377">
        <v>1</v>
      </c>
      <c r="L377" t="s">
        <v>5</v>
      </c>
      <c r="M377" t="str">
        <f>VLOOKUP(WLMRA[[#This Row],[NOME]],'CADASTRO'!A:K,6,0)</f>
        <v>DESLIGADO</v>
      </c>
    </row>
    <row r="378" spans="1:14">
      <c r="A378" t="s">
        <v>516</v>
      </c>
      <c r="B378" t="s">
        <v>517</v>
      </c>
      <c r="C378" t="s">
        <v>381</v>
      </c>
      <c r="D378" t="s">
        <v>609</v>
      </c>
      <c r="E378" t="s">
        <v>313</v>
      </c>
      <c r="F378" t="str">
        <f>VLOOKUP(WLMRA[[#This Row],[NOME]],'CADASTRO'!A:K,5,0)</f>
        <v>OPERADOR INDUSTRIAL I</v>
      </c>
      <c r="G378" s="26">
        <v>45278</v>
      </c>
      <c r="H378" s="38">
        <v>365</v>
      </c>
      <c r="I3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IF(G789="01/01/1900",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+WLMRA[[#This Row],[TREINADO EM]]+WLMRA[[#This Row],[VALIDADE]]</f>
        <v>45643</v>
      </c>
      <c r="K378">
        <v>1</v>
      </c>
      <c r="L378" t="s">
        <v>5</v>
      </c>
      <c r="M378" t="str">
        <f>VLOOKUP(WLMRA[[#This Row],[NOME]],'CADASTRO'!A:K,6,0)</f>
        <v>DESLIGADO</v>
      </c>
    </row>
    <row r="379" spans="1:14">
      <c r="A379" t="s">
        <v>516</v>
      </c>
      <c r="B379" t="s">
        <v>517</v>
      </c>
      <c r="C379" t="s">
        <v>76</v>
      </c>
      <c r="D379" t="s">
        <v>609</v>
      </c>
      <c r="E379" t="s">
        <v>313</v>
      </c>
      <c r="F379" t="str">
        <f>VLOOKUP(WLMRA[[#This Row],[NOME]],'CADASTRO'!A:K,5,0)</f>
        <v>OPERADOR INDUSTRIAL I</v>
      </c>
      <c r="G379" s="26">
        <v>45645</v>
      </c>
      <c r="H379" s="38">
        <v>365</v>
      </c>
      <c r="I3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IF(G790="01/01/1900",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+WLMRA[[#This Row],[TREINADO EM]]+WLMRA[[#This Row],[VALIDADE]]</f>
        <v>46010</v>
      </c>
      <c r="K379">
        <v>1</v>
      </c>
      <c r="L379" t="s">
        <v>3</v>
      </c>
      <c r="M379" t="str">
        <f>VLOOKUP(WLMRA[[#This Row],[NOME]],'CADASTRO'!A:K,6,0)</f>
        <v>DESLIGADO</v>
      </c>
    </row>
    <row r="380" spans="1:14">
      <c r="A380" t="s">
        <v>516</v>
      </c>
      <c r="B380" t="s">
        <v>517</v>
      </c>
      <c r="C380" t="s">
        <v>381</v>
      </c>
      <c r="D380" t="s">
        <v>609</v>
      </c>
      <c r="E380" t="s">
        <v>396</v>
      </c>
      <c r="F380" t="str">
        <f>VLOOKUP(WLMRA[[#This Row],[NOME]],'CADASTRO'!A:K,5,0)</f>
        <v>OPERADOR INDUSTRIAL I</v>
      </c>
      <c r="G380" s="26">
        <v>46162</v>
      </c>
      <c r="H380" s="38">
        <v>365</v>
      </c>
      <c r="I3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IF(G791="01/01/1900",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+WLMRA[[#This Row],[TREINADO EM]]+WLMRA[[#This Row],[VALIDADE]]</f>
        <v>46527</v>
      </c>
      <c r="K380">
        <v>1</v>
      </c>
      <c r="L380" t="s">
        <v>3</v>
      </c>
      <c r="M380" t="str">
        <f>VLOOKUP(WLMRA[[#This Row],[NOME]],'CADASTRO'!A:K,6,0)</f>
        <v>ATIVO</v>
      </c>
      <c r="N380" s="63" t="s">
        <v>613</v>
      </c>
    </row>
    <row r="381" spans="1:14">
      <c r="A381" t="s">
        <v>516</v>
      </c>
      <c r="B381" t="s">
        <v>517</v>
      </c>
      <c r="C381" t="s">
        <v>381</v>
      </c>
      <c r="D381" t="s">
        <v>609</v>
      </c>
      <c r="E381" t="s">
        <v>315</v>
      </c>
      <c r="F381" t="str">
        <f>VLOOKUP(WLMRA[[#This Row],[NOME]],'CADASTRO'!A:K,5,0)</f>
        <v>ESTAGIARIO</v>
      </c>
      <c r="G381" s="26">
        <v>45224</v>
      </c>
      <c r="H381" s="38">
        <v>365</v>
      </c>
      <c r="I3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IF(G792="01/01/1900",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+WLMRA[[#This Row],[TREINADO EM]]+WLMRA[[#This Row],[VALIDADE]]</f>
        <v>45589</v>
      </c>
      <c r="K381">
        <v>1</v>
      </c>
      <c r="L381" t="s">
        <v>3</v>
      </c>
      <c r="M381" t="str">
        <f>VLOOKUP(WLMRA[[#This Row],[NOME]],'CADASTRO'!A:K,6,0)</f>
        <v>TRANSFERIDO</v>
      </c>
    </row>
    <row r="382" spans="1:14">
      <c r="A382" t="s">
        <v>516</v>
      </c>
      <c r="B382" t="s">
        <v>517</v>
      </c>
      <c r="C382" t="s">
        <v>381</v>
      </c>
      <c r="D382" t="s">
        <v>609</v>
      </c>
      <c r="E382" t="s">
        <v>317</v>
      </c>
      <c r="F382" t="str">
        <f>VLOOKUP(WLMRA[[#This Row],[NOME]],'CADASTRO'!A:K,5,0)</f>
        <v>AUXILIAR INDUSTRIAL</v>
      </c>
      <c r="G382" s="26">
        <v>45754</v>
      </c>
      <c r="H382" s="38">
        <v>365</v>
      </c>
      <c r="I3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IF(G793="01/01/1900",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+WLMRA[[#This Row],[TREINADO EM]]+WLMRA[[#This Row],[VALIDADE]]</f>
        <v>46119</v>
      </c>
      <c r="K382">
        <v>3</v>
      </c>
      <c r="L382" t="s">
        <v>3</v>
      </c>
      <c r="M382" t="str">
        <f>VLOOKUP(WLMRA[[#This Row],[NOME]],'CADASTRO'!A:K,6,0)</f>
        <v>DESLIGADO</v>
      </c>
    </row>
    <row r="383" spans="1:14">
      <c r="A383" t="s">
        <v>516</v>
      </c>
      <c r="B383" t="s">
        <v>517</v>
      </c>
      <c r="C383" t="s">
        <v>381</v>
      </c>
      <c r="D383" t="s">
        <v>609</v>
      </c>
      <c r="E383" t="s">
        <v>497</v>
      </c>
      <c r="F383" t="str">
        <f>VLOOKUP(WLMRA[[#This Row],[NOME]],'CADASTRO'!A:K,5,0)</f>
        <v>OPERADOR LOGISTICO I</v>
      </c>
      <c r="G383" s="26">
        <v>46302.38585648148</v>
      </c>
      <c r="H383" s="38">
        <v>365</v>
      </c>
      <c r="I3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IF(G794="01/01/1900", "SEM REGISTRO",
                        IF((G383+H383)&gt;TODAY(), "NO PRAZO", "VENCIDO"
                        )
                    )
                )
            )
        )
    ),"N.A.")</f>
        <v>NO PRAZO</v>
      </c>
      <c r="J383" s="14">
        <f>+WLMRA[[#This Row],[TREINADO EM]]+WLMRA[[#This Row],[VALIDADE]]</f>
        <v>46667.38585648148</v>
      </c>
      <c r="K383">
        <v>1</v>
      </c>
      <c r="L383" t="s">
        <v>3</v>
      </c>
      <c r="M383" t="str">
        <f>VLOOKUP(WLMRA[[#This Row],[NOME]],'CADASTRO'!A:K,6,0)</f>
        <v>ATIVO</v>
      </c>
    </row>
    <row r="384" spans="1:14">
      <c r="A384" t="s">
        <v>516</v>
      </c>
      <c r="B384" t="s">
        <v>517</v>
      </c>
      <c r="C384" t="s">
        <v>381</v>
      </c>
      <c r="D384" t="s">
        <v>609</v>
      </c>
      <c r="E384" t="s">
        <v>176</v>
      </c>
      <c r="F384" t="str">
        <f>VLOOKUP(WLMRA[[#This Row],[NOME]],'CADASTRO'!A:K,5,0)</f>
        <v>ANALISTA MANUTENCAO JR</v>
      </c>
      <c r="G384" s="26">
        <v>45329</v>
      </c>
      <c r="H384" s="38">
        <v>365</v>
      </c>
      <c r="I3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IF(G795="01/01/1900",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+WLMRA[[#This Row],[TREINADO EM]]+WLMRA[[#This Row],[VALIDADE]]</f>
        <v>45694</v>
      </c>
      <c r="K384">
        <v>1</v>
      </c>
      <c r="L384" t="s">
        <v>5</v>
      </c>
      <c r="M384" t="str">
        <f>VLOOKUP(WLMRA[[#This Row],[NOME]],'CADASTRO'!A:K,6,0)</f>
        <v>DESLIGADO</v>
      </c>
    </row>
    <row r="385" spans="1:14">
      <c r="A385" t="s">
        <v>516</v>
      </c>
      <c r="B385" t="s">
        <v>517</v>
      </c>
      <c r="C385" t="s">
        <v>381</v>
      </c>
      <c r="D385" t="s">
        <v>609</v>
      </c>
      <c r="E385" t="s">
        <v>176</v>
      </c>
      <c r="F385" t="str">
        <f>VLOOKUP(WLMRA[[#This Row],[NOME]],'CADASTRO'!A:K,5,0)</f>
        <v>ANALISTA MANUTENCAO JR</v>
      </c>
      <c r="G385" s="26">
        <v>45824</v>
      </c>
      <c r="H385" s="38">
        <v>365</v>
      </c>
      <c r="I3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IF(G796="01/01/1900",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+WLMRA[[#This Row],[TREINADO EM]]+WLMRA[[#This Row],[VALIDADE]]</f>
        <v>46189</v>
      </c>
      <c r="K385">
        <v>1</v>
      </c>
      <c r="L385" t="s">
        <v>3</v>
      </c>
      <c r="M385" t="str">
        <f>VLOOKUP(WLMRA[[#This Row],[NOME]],'CADASTRO'!A:K,6,0)</f>
        <v>DESLIGADO</v>
      </c>
    </row>
    <row r="386" spans="1:14">
      <c r="A386" t="s">
        <v>516</v>
      </c>
      <c r="B386" t="s">
        <v>517</v>
      </c>
      <c r="C386" t="s">
        <v>74</v>
      </c>
      <c r="D386" t="s">
        <v>609</v>
      </c>
      <c r="E386" t="s">
        <v>324</v>
      </c>
      <c r="F386" t="str">
        <f>VLOOKUP(WLMRA[[#This Row],[NOME]],'CADASTRO'!A:K,5,0)</f>
        <v>LIDER DE TURNO</v>
      </c>
      <c r="G386" s="26">
        <v>43420</v>
      </c>
      <c r="H386" s="38">
        <v>365</v>
      </c>
      <c r="I3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IF(G797="01/01/1900",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+WLMRA[[#This Row],[TREINADO EM]]+WLMRA[[#This Row],[VALIDADE]]</f>
        <v>43785</v>
      </c>
      <c r="K386">
        <v>1</v>
      </c>
      <c r="L386" t="s">
        <v>5</v>
      </c>
      <c r="M386" t="str">
        <f>VLOOKUP(WLMRA[[#This Row],[NOME]],'CADASTRO'!A:K,6,0)</f>
        <v>ATIVO</v>
      </c>
    </row>
    <row r="387" spans="1:14">
      <c r="A387" t="s">
        <v>516</v>
      </c>
      <c r="B387" t="s">
        <v>517</v>
      </c>
      <c r="C387" t="s">
        <v>381</v>
      </c>
      <c r="D387" t="s">
        <v>609</v>
      </c>
      <c r="E387" t="s">
        <v>324</v>
      </c>
      <c r="F387" t="str">
        <f>VLOOKUP(WLMRA[[#This Row],[NOME]],'CADASTRO'!A:K,5,0)</f>
        <v>LIDER DE TURNO</v>
      </c>
      <c r="G387" s="26">
        <v>44928</v>
      </c>
      <c r="H387" s="38">
        <v>365</v>
      </c>
      <c r="I3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IF(G798="01/01/1900",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+WLMRA[[#This Row],[TREINADO EM]]+WLMRA[[#This Row],[VALIDADE]]</f>
        <v>45293</v>
      </c>
      <c r="K387">
        <v>1</v>
      </c>
      <c r="L387" t="s">
        <v>5</v>
      </c>
      <c r="M387" t="str">
        <f>VLOOKUP(WLMRA[[#This Row],[NOME]],'CADASTRO'!A:K,6,0)</f>
        <v>ATIVO</v>
      </c>
    </row>
    <row r="388" spans="1:14">
      <c r="A388" t="s">
        <v>516</v>
      </c>
      <c r="B388" t="s">
        <v>517</v>
      </c>
      <c r="C388" t="s">
        <v>381</v>
      </c>
      <c r="D388" t="s">
        <v>609</v>
      </c>
      <c r="E388" t="s">
        <v>324</v>
      </c>
      <c r="F388" t="str">
        <f>VLOOKUP(WLMRA[[#This Row],[NOME]],'CADASTRO'!A:K,5,0)</f>
        <v>LIDER DE TURNO</v>
      </c>
      <c r="G388" s="26">
        <v>45278</v>
      </c>
      <c r="H388" s="38">
        <v>365</v>
      </c>
      <c r="I3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IF(G799="01/01/1900",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+WLMRA[[#This Row],[TREINADO EM]]+WLMRA[[#This Row],[VALIDADE]]</f>
        <v>45643</v>
      </c>
      <c r="K388">
        <v>1</v>
      </c>
      <c r="L388" t="s">
        <v>5</v>
      </c>
      <c r="M388" t="str">
        <f>VLOOKUP(WLMRA[[#This Row],[NOME]],'CADASTRO'!A:K,6,0)</f>
        <v>ATIVO</v>
      </c>
    </row>
    <row r="389" spans="1:14">
      <c r="A389" t="s">
        <v>516</v>
      </c>
      <c r="B389" t="s">
        <v>517</v>
      </c>
      <c r="C389" t="s">
        <v>76</v>
      </c>
      <c r="D389" t="s">
        <v>609</v>
      </c>
      <c r="E389" t="s">
        <v>324</v>
      </c>
      <c r="F389" t="str">
        <f>VLOOKUP(WLMRA[[#This Row],[NOME]],'CADASTRO'!A:K,5,0)</f>
        <v>LIDER DE TURNO</v>
      </c>
      <c r="G389" s="26">
        <v>45645</v>
      </c>
      <c r="H389" s="38">
        <v>365</v>
      </c>
      <c r="I3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IF(G800="01/01/1900",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+WLMRA[[#This Row],[TREINADO EM]]+WLMRA[[#This Row],[VALIDADE]]</f>
        <v>46010</v>
      </c>
      <c r="K389">
        <v>1</v>
      </c>
      <c r="L389" t="s">
        <v>5</v>
      </c>
      <c r="M389" t="str">
        <f>VLOOKUP(WLMRA[[#This Row],[NOME]],'CADASTRO'!A:K,6,0)</f>
        <v>ATIVO</v>
      </c>
    </row>
    <row r="390" spans="1:14">
      <c r="A390" t="s">
        <v>516</v>
      </c>
      <c r="B390" t="s">
        <v>517</v>
      </c>
      <c r="C390" t="s">
        <v>381</v>
      </c>
      <c r="D390" t="s">
        <v>609</v>
      </c>
      <c r="E390" t="s">
        <v>324</v>
      </c>
      <c r="F390" t="str">
        <f>VLOOKUP(WLMRA[[#This Row],[NOME]],'CADASTRO'!A:K,5,0)</f>
        <v>LIDER DE TURNO</v>
      </c>
      <c r="G390" s="26">
        <v>46010</v>
      </c>
      <c r="H390" s="38">
        <v>365</v>
      </c>
      <c r="I3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IF(G801="01/01/1900",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+WLMRA[[#This Row],[TREINADO EM]]+WLMRA[[#This Row],[VALIDADE]]</f>
        <v>46375</v>
      </c>
      <c r="K390">
        <v>1</v>
      </c>
      <c r="L390" t="s">
        <v>3</v>
      </c>
      <c r="M390" t="str">
        <f>VLOOKUP(WLMRA[[#This Row],[NOME]],'CADASTRO'!A:K,6,0)</f>
        <v>ATIVO</v>
      </c>
      <c r="N390" s="69"/>
    </row>
    <row r="391" spans="1:14">
      <c r="A391" t="s">
        <v>516</v>
      </c>
      <c r="B391" t="s">
        <v>517</v>
      </c>
      <c r="C391" t="s">
        <v>381</v>
      </c>
      <c r="D391" t="s">
        <v>609</v>
      </c>
      <c r="E391" t="s">
        <v>397</v>
      </c>
      <c r="F391" t="str">
        <f>VLOOKUP(WLMRA[[#This Row],[NOME]],'CADASTRO'!A:K,5,0)</f>
        <v>AUXILIAR INDUSTRIAL</v>
      </c>
      <c r="G391" s="26">
        <v>46155</v>
      </c>
      <c r="H391" s="38">
        <v>365</v>
      </c>
      <c r="I3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IF(G802="01/01/1900",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+WLMRA[[#This Row],[TREINADO EM]]+WLMRA[[#This Row],[VALIDADE]]</f>
        <v>46520</v>
      </c>
      <c r="K391">
        <v>1</v>
      </c>
      <c r="L391" t="s">
        <v>3</v>
      </c>
      <c r="M391" t="str">
        <f>VLOOKUP(WLMRA[[#This Row],[NOME]],'CADASTRO'!A:K,6,0)</f>
        <v>DESLIGADO</v>
      </c>
      <c r="N391" s="63" t="s">
        <v>613</v>
      </c>
    </row>
    <row r="392" spans="1:14">
      <c r="A392" t="s">
        <v>516</v>
      </c>
      <c r="B392" t="s">
        <v>517</v>
      </c>
      <c r="C392" t="s">
        <v>381</v>
      </c>
      <c r="D392" t="s">
        <v>609</v>
      </c>
      <c r="E392" t="s">
        <v>169</v>
      </c>
      <c r="F392" t="str">
        <f>VLOOKUP(WLMRA[[#This Row],[NOME]],'CADASTRO'!A:K,5,0)</f>
        <v>COORDENADOR MELHORIA CONTINUA</v>
      </c>
      <c r="G392" s="26">
        <v>46246</v>
      </c>
      <c r="H392" s="38">
        <v>365</v>
      </c>
      <c r="I3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IF(G803="01/01/1900", "SEM REGISTRO",
                        IF((G392+H392)&gt;TODAY(), "NO PRAZO", "VENCIDO"
                        )
                    )
                )
            )
        )
    ),"N.A.")</f>
        <v>NO PRAZO</v>
      </c>
      <c r="J392" s="14">
        <f>+WLMRA[[#This Row],[TREINADO EM]]+WLMRA[[#This Row],[VALIDADE]]</f>
        <v>46611</v>
      </c>
      <c r="K392">
        <v>1</v>
      </c>
      <c r="L392" t="s">
        <v>3</v>
      </c>
      <c r="M392" t="str">
        <f>VLOOKUP(WLMRA[[#This Row],[NOME]],'CADASTRO'!A:K,6,0)</f>
        <v>ATIVO</v>
      </c>
    </row>
    <row r="393" spans="1:14">
      <c r="A393" t="s">
        <v>516</v>
      </c>
      <c r="B393" t="s">
        <v>517</v>
      </c>
      <c r="C393" t="s">
        <v>381</v>
      </c>
      <c r="D393" t="s">
        <v>609</v>
      </c>
      <c r="E393" t="s">
        <v>166</v>
      </c>
      <c r="F393" t="str">
        <f>VLOOKUP(WLMRA[[#This Row],[NOME]],'CADASTRO'!A:K,5,0)</f>
        <v>ESTAGIARIO</v>
      </c>
      <c r="G393" s="26">
        <v>44972</v>
      </c>
      <c r="H393" s="38">
        <v>365</v>
      </c>
      <c r="I3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IF(G804="01/01/1900",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+WLMRA[[#This Row],[TREINADO EM]]+WLMRA[[#This Row],[VALIDADE]]</f>
        <v>45337</v>
      </c>
      <c r="K393">
        <v>2</v>
      </c>
      <c r="L393" t="s">
        <v>3</v>
      </c>
      <c r="M393" t="str">
        <f>VLOOKUP(WLMRA[[#This Row],[NOME]],'CADASTRO'!A:K,6,0)</f>
        <v>DESLIGADO</v>
      </c>
    </row>
    <row r="394" spans="1:14">
      <c r="A394" t="s">
        <v>516</v>
      </c>
      <c r="B394" t="s">
        <v>517</v>
      </c>
      <c r="C394" t="s">
        <v>74</v>
      </c>
      <c r="D394" t="s">
        <v>609</v>
      </c>
      <c r="E394" t="s">
        <v>164</v>
      </c>
      <c r="F394" t="str">
        <f>VLOOKUP(WLMRA[[#This Row],[NOME]],'CADASTRO'!A:K,5,0)</f>
        <v>OPERADOR INDUSTRIAL II</v>
      </c>
      <c r="G394" s="26">
        <v>44250</v>
      </c>
      <c r="H394" s="38">
        <v>365</v>
      </c>
      <c r="I3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IF(G805="01/01/1900",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+WLMRA[[#This Row],[TREINADO EM]]+WLMRA[[#This Row],[VALIDADE]]</f>
        <v>44615</v>
      </c>
      <c r="K394">
        <v>1</v>
      </c>
      <c r="L394" t="s">
        <v>5</v>
      </c>
      <c r="M394" t="str">
        <f>VLOOKUP(WLMRA[[#This Row],[NOME]],'CADASTRO'!A:K,6,0)</f>
        <v>DESLIGADO</v>
      </c>
    </row>
    <row r="395" spans="1:14">
      <c r="A395" t="s">
        <v>516</v>
      </c>
      <c r="B395" t="s">
        <v>517</v>
      </c>
      <c r="C395" t="s">
        <v>381</v>
      </c>
      <c r="D395" t="s">
        <v>609</v>
      </c>
      <c r="E395" t="s">
        <v>164</v>
      </c>
      <c r="F395" t="str">
        <f>VLOOKUP(WLMRA[[#This Row],[NOME]],'CADASTRO'!A:K,5,0)</f>
        <v>OPERADOR INDUSTRIAL II</v>
      </c>
      <c r="G395" s="26">
        <v>45028</v>
      </c>
      <c r="H395" s="38">
        <v>365</v>
      </c>
      <c r="I3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IF(G806="01/01/1900",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+WLMRA[[#This Row],[TREINADO EM]]+WLMRA[[#This Row],[VALIDADE]]</f>
        <v>45393</v>
      </c>
      <c r="K395">
        <v>1</v>
      </c>
      <c r="L395" t="s">
        <v>3</v>
      </c>
      <c r="M395" t="str">
        <f>VLOOKUP(WLMRA[[#This Row],[NOME]],'CADASTRO'!A:K,6,0)</f>
        <v>DESLIGADO</v>
      </c>
    </row>
    <row r="396" spans="1:14">
      <c r="A396" t="s">
        <v>516</v>
      </c>
      <c r="B396" t="s">
        <v>517</v>
      </c>
      <c r="C396" t="s">
        <v>381</v>
      </c>
      <c r="D396" t="s">
        <v>609</v>
      </c>
      <c r="E396" t="s">
        <v>398</v>
      </c>
      <c r="F396" t="str">
        <f>VLOOKUP(WLMRA[[#This Row],[NOME]],'CADASTRO'!A:K,5,0)</f>
        <v>AUXILIAR INDUSTRIAL</v>
      </c>
      <c r="G396" s="26">
        <v>46176</v>
      </c>
      <c r="H396" s="38">
        <v>365</v>
      </c>
      <c r="I3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IF(G807="01/01/1900",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+WLMRA[[#This Row],[TREINADO EM]]+WLMRA[[#This Row],[VALIDADE]]</f>
        <v>46541</v>
      </c>
      <c r="K396">
        <v>1</v>
      </c>
      <c r="L396" t="s">
        <v>3</v>
      </c>
      <c r="M396" t="str">
        <f>VLOOKUP(WLMRA[[#This Row],[NOME]],'CADASTRO'!A:K,6,0)</f>
        <v>ATIVO</v>
      </c>
      <c r="N396" s="63"/>
    </row>
    <row r="397" spans="1:14">
      <c r="A397" t="s">
        <v>516</v>
      </c>
      <c r="B397" t="s">
        <v>517</v>
      </c>
      <c r="C397" t="s">
        <v>381</v>
      </c>
      <c r="D397" t="s">
        <v>609</v>
      </c>
      <c r="E397" t="s">
        <v>160</v>
      </c>
      <c r="F397" t="str">
        <f>VLOOKUP(WLMRA[[#This Row],[NOME]],'CADASTRO'!A:K,5,0)</f>
        <v>TECNICO ELETRONICO II</v>
      </c>
      <c r="G397" s="26">
        <v>44697</v>
      </c>
      <c r="H397" s="38">
        <v>365</v>
      </c>
      <c r="I3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IF(G808="01/01/1900",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+WLMRA[[#This Row],[TREINADO EM]]+WLMRA[[#This Row],[VALIDADE]]</f>
        <v>45062</v>
      </c>
      <c r="K397">
        <v>1</v>
      </c>
      <c r="L397" t="s">
        <v>5</v>
      </c>
      <c r="M397" t="str">
        <f>VLOOKUP(WLMRA[[#This Row],[NOME]],'CADASTRO'!A:K,6,0)</f>
        <v>DESLIGADO</v>
      </c>
    </row>
    <row r="398" spans="1:14">
      <c r="A398" t="s">
        <v>516</v>
      </c>
      <c r="B398" t="s">
        <v>517</v>
      </c>
      <c r="C398" t="s">
        <v>381</v>
      </c>
      <c r="D398" t="s">
        <v>609</v>
      </c>
      <c r="E398" t="s">
        <v>160</v>
      </c>
      <c r="F398" t="str">
        <f>VLOOKUP(WLMRA[[#This Row],[NOME]],'CADASTRO'!A:K,5,0)</f>
        <v>TECNICO ELETRONICO II</v>
      </c>
      <c r="G398" s="26">
        <v>44785</v>
      </c>
      <c r="H398" s="38">
        <v>365</v>
      </c>
      <c r="I3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IF(G809="01/01/1900",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+WLMRA[[#This Row],[TREINADO EM]]+WLMRA[[#This Row],[VALIDADE]]</f>
        <v>45150</v>
      </c>
      <c r="K398">
        <v>1</v>
      </c>
      <c r="L398" t="s">
        <v>5</v>
      </c>
      <c r="M398" t="str">
        <f>VLOOKUP(WLMRA[[#This Row],[NOME]],'CADASTRO'!A:K,6,0)</f>
        <v>DESLIGADO</v>
      </c>
    </row>
    <row r="399" spans="1:14">
      <c r="A399" t="s">
        <v>516</v>
      </c>
      <c r="B399" t="s">
        <v>517</v>
      </c>
      <c r="C399" t="s">
        <v>381</v>
      </c>
      <c r="D399" t="s">
        <v>609</v>
      </c>
      <c r="E399" t="s">
        <v>160</v>
      </c>
      <c r="F399" t="str">
        <f>VLOOKUP(WLMRA[[#This Row],[NOME]],'CADASTRO'!A:K,5,0)</f>
        <v>TECNICO ELETRONICO II</v>
      </c>
      <c r="G399" s="26">
        <v>44928</v>
      </c>
      <c r="H399" s="38">
        <v>365</v>
      </c>
      <c r="I3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IF(G810="01/01/1900",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+WLMRA[[#This Row],[TREINADO EM]]+WLMRA[[#This Row],[VALIDADE]]</f>
        <v>45293</v>
      </c>
      <c r="K399">
        <v>1</v>
      </c>
      <c r="L399" t="s">
        <v>5</v>
      </c>
      <c r="M399" t="str">
        <f>VLOOKUP(WLMRA[[#This Row],[NOME]],'CADASTRO'!A:K,6,0)</f>
        <v>DESLIGADO</v>
      </c>
    </row>
    <row r="400" spans="1:14">
      <c r="A400" t="s">
        <v>516</v>
      </c>
      <c r="B400" t="s">
        <v>517</v>
      </c>
      <c r="C400" t="s">
        <v>381</v>
      </c>
      <c r="D400" t="s">
        <v>609</v>
      </c>
      <c r="E400" t="s">
        <v>160</v>
      </c>
      <c r="F400" t="str">
        <f>VLOOKUP(WLMRA[[#This Row],[NOME]],'CADASTRO'!A:K,5,0)</f>
        <v>TECNICO ELETRONICO II</v>
      </c>
      <c r="G400" s="26">
        <v>45028</v>
      </c>
      <c r="H400" s="38">
        <v>365</v>
      </c>
      <c r="I4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IF(G811="01/01/1900",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+WLMRA[[#This Row],[TREINADO EM]]+WLMRA[[#This Row],[VALIDADE]]</f>
        <v>45393</v>
      </c>
      <c r="K400">
        <v>1</v>
      </c>
      <c r="L400" t="s">
        <v>5</v>
      </c>
      <c r="M400" t="str">
        <f>VLOOKUP(WLMRA[[#This Row],[NOME]],'CADASTRO'!A:K,6,0)</f>
        <v>DESLIGADO</v>
      </c>
    </row>
    <row r="401" spans="1:14">
      <c r="A401" t="s">
        <v>516</v>
      </c>
      <c r="B401" t="s">
        <v>517</v>
      </c>
      <c r="C401" t="s">
        <v>381</v>
      </c>
      <c r="D401" t="s">
        <v>609</v>
      </c>
      <c r="E401" t="s">
        <v>160</v>
      </c>
      <c r="F401" t="str">
        <f>VLOOKUP(WLMRA[[#This Row],[NOME]],'CADASTRO'!A:K,5,0)</f>
        <v>TECNICO ELETRONICO II</v>
      </c>
      <c r="G401" s="26">
        <v>45063</v>
      </c>
      <c r="H401" s="38">
        <v>365</v>
      </c>
      <c r="I4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IF(G812="01/01/1900",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+WLMRA[[#This Row],[TREINADO EM]]+WLMRA[[#This Row],[VALIDADE]]</f>
        <v>45428</v>
      </c>
      <c r="K401">
        <v>1</v>
      </c>
      <c r="L401" t="s">
        <v>5</v>
      </c>
      <c r="M401" t="str">
        <f>VLOOKUP(WLMRA[[#This Row],[NOME]],'CADASTRO'!A:K,6,0)</f>
        <v>DESLIGADO</v>
      </c>
    </row>
    <row r="402" spans="1:14">
      <c r="A402" t="s">
        <v>516</v>
      </c>
      <c r="B402" t="s">
        <v>517</v>
      </c>
      <c r="C402" t="s">
        <v>381</v>
      </c>
      <c r="D402" t="s">
        <v>609</v>
      </c>
      <c r="E402" t="s">
        <v>160</v>
      </c>
      <c r="F402" t="str">
        <f>VLOOKUP(WLMRA[[#This Row],[NOME]],'CADASTRO'!A:K,5,0)</f>
        <v>TECNICO ELETRONICO II</v>
      </c>
      <c r="G402" s="26">
        <v>45546</v>
      </c>
      <c r="H402" s="38">
        <v>365</v>
      </c>
      <c r="I4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IF(G813="01/01/1900",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+WLMRA[[#This Row],[TREINADO EM]]+WLMRA[[#This Row],[VALIDADE]]</f>
        <v>45911</v>
      </c>
      <c r="K402">
        <v>1</v>
      </c>
      <c r="L402" t="s">
        <v>5</v>
      </c>
      <c r="M402" t="str">
        <f>VLOOKUP(WLMRA[[#This Row],[NOME]],'CADASTRO'!A:K,6,0)</f>
        <v>DESLIGADO</v>
      </c>
    </row>
    <row r="403" spans="1:14">
      <c r="A403" t="s">
        <v>516</v>
      </c>
      <c r="B403" t="s">
        <v>517</v>
      </c>
      <c r="C403" t="s">
        <v>381</v>
      </c>
      <c r="D403" t="s">
        <v>609</v>
      </c>
      <c r="E403" t="s">
        <v>160</v>
      </c>
      <c r="F403" t="str">
        <f>VLOOKUP(WLMRA[[#This Row],[NOME]],'CADASTRO'!A:K,5,0)</f>
        <v>TECNICO ELETRONICO II</v>
      </c>
      <c r="G403" s="26">
        <v>45645</v>
      </c>
      <c r="H403" s="38">
        <v>365</v>
      </c>
      <c r="I4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IF(G814="01/01/1900",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+WLMRA[[#This Row],[TREINADO EM]]+WLMRA[[#This Row],[VALIDADE]]</f>
        <v>46010</v>
      </c>
      <c r="K403">
        <v>1</v>
      </c>
      <c r="L403" t="s">
        <v>5</v>
      </c>
      <c r="M403" t="str">
        <f>VLOOKUP(WLMRA[[#This Row],[NOME]],'CADASTRO'!A:K,6,0)</f>
        <v>DESLIGADO</v>
      </c>
    </row>
    <row r="404" spans="1:14">
      <c r="A404" t="s">
        <v>516</v>
      </c>
      <c r="B404" t="s">
        <v>517</v>
      </c>
      <c r="C404" t="s">
        <v>381</v>
      </c>
      <c r="D404" t="s">
        <v>609</v>
      </c>
      <c r="E404" t="s">
        <v>160</v>
      </c>
      <c r="F404" t="str">
        <f>VLOOKUP(WLMRA[[#This Row],[NOME]],'CADASTRO'!A:K,5,0)</f>
        <v>TECNICO ELETRONICO II</v>
      </c>
      <c r="G404" s="26">
        <v>46010</v>
      </c>
      <c r="H404" s="38">
        <v>365</v>
      </c>
      <c r="I4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IF(G815="01/01/1900",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+WLMRA[[#This Row],[TREINADO EM]]+WLMRA[[#This Row],[VALIDADE]]</f>
        <v>46375</v>
      </c>
      <c r="K404">
        <v>1</v>
      </c>
      <c r="L404" t="s">
        <v>3</v>
      </c>
      <c r="M404" t="str">
        <f>VLOOKUP(WLMRA[[#This Row],[NOME]],'CADASTRO'!A:K,6,0)</f>
        <v>DESLIGADO</v>
      </c>
      <c r="N404" s="69"/>
    </row>
    <row r="405" spans="1:14">
      <c r="A405" t="s">
        <v>516</v>
      </c>
      <c r="B405" t="s">
        <v>517</v>
      </c>
      <c r="C405" t="s">
        <v>74</v>
      </c>
      <c r="D405" t="s">
        <v>609</v>
      </c>
      <c r="E405" t="s">
        <v>399</v>
      </c>
      <c r="F405" t="str">
        <f>VLOOKUP(WLMRA[[#This Row],[NOME]],'CADASTRO'!A:K,5,0)</f>
        <v>OPERADOR INDUSTRIAL III</v>
      </c>
      <c r="G405" s="26">
        <v>43420</v>
      </c>
      <c r="H405" s="38">
        <v>365</v>
      </c>
      <c r="I4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IF(G816="01/01/1900",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+WLMRA[[#This Row],[TREINADO EM]]+WLMRA[[#This Row],[VALIDADE]]</f>
        <v>43785</v>
      </c>
      <c r="K405">
        <v>1</v>
      </c>
      <c r="L405" t="s">
        <v>5</v>
      </c>
      <c r="M405" t="str">
        <f>VLOOKUP(WLMRA[[#This Row],[NOME]],'CADASTRO'!A:K,6,0)</f>
        <v>DESLIGADO</v>
      </c>
    </row>
    <row r="406" spans="1:14" ht="13.9" customHeight="1">
      <c r="A406" t="s">
        <v>516</v>
      </c>
      <c r="B406" t="s">
        <v>517</v>
      </c>
      <c r="C406" t="s">
        <v>381</v>
      </c>
      <c r="D406" t="s">
        <v>609</v>
      </c>
      <c r="E406" t="s">
        <v>399</v>
      </c>
      <c r="F406" t="str">
        <f>VLOOKUP(WLMRA[[#This Row],[NOME]],'CADASTRO'!A:K,5,0)</f>
        <v>OPERADOR INDUSTRIAL III</v>
      </c>
      <c r="G406" s="26">
        <v>44928</v>
      </c>
      <c r="H406" s="38">
        <v>365</v>
      </c>
      <c r="I4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IF(G817="01/01/1900",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+WLMRA[[#This Row],[TREINADO EM]]+WLMRA[[#This Row],[VALIDADE]]</f>
        <v>45293</v>
      </c>
      <c r="K406">
        <v>1</v>
      </c>
      <c r="L406" t="s">
        <v>5</v>
      </c>
      <c r="M406" t="str">
        <f>VLOOKUP(WLMRA[[#This Row],[NOME]],'CADASTRO'!A:K,6,0)</f>
        <v>DESLIGADO</v>
      </c>
    </row>
    <row r="407" spans="1:14">
      <c r="A407" t="s">
        <v>516</v>
      </c>
      <c r="B407" t="s">
        <v>517</v>
      </c>
      <c r="C407" t="s">
        <v>381</v>
      </c>
      <c r="D407" t="s">
        <v>609</v>
      </c>
      <c r="E407" t="s">
        <v>399</v>
      </c>
      <c r="F407" t="str">
        <f>VLOOKUP(WLMRA[[#This Row],[NOME]],'CADASTRO'!A:K,5,0)</f>
        <v>OPERADOR INDUSTRIAL III</v>
      </c>
      <c r="G407" s="26">
        <v>45278</v>
      </c>
      <c r="H407" s="38">
        <v>365</v>
      </c>
      <c r="I4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IF(G818="01/01/1900",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+WLMRA[[#This Row],[TREINADO EM]]+WLMRA[[#This Row],[VALIDADE]]</f>
        <v>45643</v>
      </c>
      <c r="K407">
        <v>1</v>
      </c>
      <c r="L407" t="s">
        <v>5</v>
      </c>
      <c r="M407" t="str">
        <f>VLOOKUP(WLMRA[[#This Row],[NOME]],'CADASTRO'!A:K,6,0)</f>
        <v>DESLIGADO</v>
      </c>
    </row>
    <row r="408" spans="1:14">
      <c r="A408" t="s">
        <v>516</v>
      </c>
      <c r="B408" t="s">
        <v>517</v>
      </c>
      <c r="C408" t="s">
        <v>381</v>
      </c>
      <c r="D408" t="s">
        <v>609</v>
      </c>
      <c r="E408" t="s">
        <v>399</v>
      </c>
      <c r="F408" t="str">
        <f>VLOOKUP(WLMRA[[#This Row],[NOME]],'CADASTRO'!A:K,5,0)</f>
        <v>OPERADOR INDUSTRIAL III</v>
      </c>
      <c r="G408" s="26">
        <v>45645</v>
      </c>
      <c r="H408" s="38">
        <v>365</v>
      </c>
      <c r="I4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IF(G819="01/01/1900",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+WLMRA[[#This Row],[TREINADO EM]]+WLMRA[[#This Row],[VALIDADE]]</f>
        <v>46010</v>
      </c>
      <c r="K408">
        <v>1</v>
      </c>
      <c r="L408" t="s">
        <v>5</v>
      </c>
      <c r="M408" t="str">
        <f>VLOOKUP(WLMRA[[#This Row],[NOME]],'CADASTRO'!A:K,6,0)</f>
        <v>DESLIGADO</v>
      </c>
    </row>
    <row r="409" spans="1:14">
      <c r="A409" t="s">
        <v>516</v>
      </c>
      <c r="B409" t="s">
        <v>517</v>
      </c>
      <c r="C409" t="s">
        <v>381</v>
      </c>
      <c r="D409" t="s">
        <v>609</v>
      </c>
      <c r="E409" t="s">
        <v>399</v>
      </c>
      <c r="F409" t="str">
        <f>VLOOKUP(WLMRA[[#This Row],[NOME]],'CADASTRO'!A:K,5,0)</f>
        <v>OPERADOR INDUSTRIAL III</v>
      </c>
      <c r="G409" s="26">
        <v>46010</v>
      </c>
      <c r="H409" s="38">
        <v>365</v>
      </c>
      <c r="I4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IF(G820="01/01/1900",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+WLMRA[[#This Row],[TREINADO EM]]+WLMRA[[#This Row],[VALIDADE]]</f>
        <v>46375</v>
      </c>
      <c r="K409">
        <v>1</v>
      </c>
      <c r="L409" t="s">
        <v>3</v>
      </c>
      <c r="M409" t="str">
        <f>VLOOKUP(WLMRA[[#This Row],[NOME]],'CADASTRO'!A:K,6,0)</f>
        <v>DESLIGADO</v>
      </c>
      <c r="N409" s="69"/>
    </row>
    <row r="410" spans="1:14">
      <c r="A410" t="s">
        <v>516</v>
      </c>
      <c r="B410" t="s">
        <v>517</v>
      </c>
      <c r="C410" t="s">
        <v>74</v>
      </c>
      <c r="D410" t="s">
        <v>609</v>
      </c>
      <c r="E410" t="s">
        <v>400</v>
      </c>
      <c r="F410" t="str">
        <f>VLOOKUP(WLMRA[[#This Row],[NOME]],'CADASTRO'!A:K,5,0)</f>
        <v>TECNICO MECANICO III</v>
      </c>
      <c r="G410" s="26">
        <v>44020</v>
      </c>
      <c r="H410" s="38">
        <v>365</v>
      </c>
      <c r="I4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IF(G821="01/01/1900",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+WLMRA[[#This Row],[TREINADO EM]]+WLMRA[[#This Row],[VALIDADE]]</f>
        <v>44385</v>
      </c>
      <c r="K410">
        <v>1</v>
      </c>
      <c r="L410" t="s">
        <v>5</v>
      </c>
      <c r="M410" t="str">
        <f>VLOOKUP(WLMRA[[#This Row],[NOME]],'CADASTRO'!A:K,6,0)</f>
        <v>ATIVO</v>
      </c>
    </row>
    <row r="411" spans="1:14">
      <c r="A411" t="s">
        <v>516</v>
      </c>
      <c r="B411" t="s">
        <v>517</v>
      </c>
      <c r="C411" t="s">
        <v>381</v>
      </c>
      <c r="D411" t="s">
        <v>609</v>
      </c>
      <c r="E411" t="s">
        <v>400</v>
      </c>
      <c r="F411" t="str">
        <f>VLOOKUP(WLMRA[[#This Row],[NOME]],'CADASTRO'!A:K,5,0)</f>
        <v>TECNICO MECANICO III</v>
      </c>
      <c r="G411" s="26">
        <v>44698</v>
      </c>
      <c r="H411" s="38">
        <v>365</v>
      </c>
      <c r="I4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IF(G822="01/01/1900",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+WLMRA[[#This Row],[TREINADO EM]]+WLMRA[[#This Row],[VALIDADE]]</f>
        <v>45063</v>
      </c>
      <c r="K411">
        <v>1</v>
      </c>
      <c r="L411" t="s">
        <v>5</v>
      </c>
      <c r="M411" t="str">
        <f>VLOOKUP(WLMRA[[#This Row],[NOME]],'CADASTRO'!A:K,6,0)</f>
        <v>ATIVO</v>
      </c>
    </row>
    <row r="412" spans="1:14">
      <c r="A412" t="s">
        <v>516</v>
      </c>
      <c r="B412" t="s">
        <v>517</v>
      </c>
      <c r="C412" t="s">
        <v>381</v>
      </c>
      <c r="D412" t="s">
        <v>609</v>
      </c>
      <c r="E412" t="s">
        <v>400</v>
      </c>
      <c r="F412" t="str">
        <f>VLOOKUP(WLMRA[[#This Row],[NOME]],'CADASTRO'!A:K,5,0)</f>
        <v>TECNICO MECANICO III</v>
      </c>
      <c r="G412" s="26">
        <v>45063</v>
      </c>
      <c r="H412" s="38">
        <v>365</v>
      </c>
      <c r="I4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IF(G823="01/01/1900",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+WLMRA[[#This Row],[TREINADO EM]]+WLMRA[[#This Row],[VALIDADE]]</f>
        <v>45428</v>
      </c>
      <c r="K412">
        <v>1</v>
      </c>
      <c r="L412" t="s">
        <v>5</v>
      </c>
      <c r="M412" t="str">
        <f>VLOOKUP(WLMRA[[#This Row],[NOME]],'CADASTRO'!A:K,6,0)</f>
        <v>ATIVO</v>
      </c>
    </row>
    <row r="413" spans="1:14">
      <c r="A413" t="s">
        <v>516</v>
      </c>
      <c r="B413" t="s">
        <v>517</v>
      </c>
      <c r="C413" t="s">
        <v>102</v>
      </c>
      <c r="D413" t="s">
        <v>609</v>
      </c>
      <c r="E413" t="s">
        <v>400</v>
      </c>
      <c r="F413" t="str">
        <f>VLOOKUP(WLMRA[[#This Row],[NOME]],'CADASTRO'!A:K,5,0)</f>
        <v>TECNICO MECANICO III</v>
      </c>
      <c r="G413" s="26">
        <v>45532</v>
      </c>
      <c r="H413" s="38">
        <v>365</v>
      </c>
      <c r="I4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IF(G824="01/01/1900",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+WLMRA[[#This Row],[TREINADO EM]]+WLMRA[[#This Row],[VALIDADE]]</f>
        <v>45897</v>
      </c>
      <c r="K413">
        <v>1</v>
      </c>
      <c r="L413" t="s">
        <v>5</v>
      </c>
      <c r="M413" t="str">
        <f>VLOOKUP(WLMRA[[#This Row],[NOME]],'CADASTRO'!A:K,6,0)</f>
        <v>ATIVO</v>
      </c>
    </row>
    <row r="414" spans="1:14">
      <c r="A414" t="s">
        <v>516</v>
      </c>
      <c r="B414" t="s">
        <v>517</v>
      </c>
      <c r="C414" t="s">
        <v>381</v>
      </c>
      <c r="D414" t="s">
        <v>609</v>
      </c>
      <c r="E414" t="s">
        <v>400</v>
      </c>
      <c r="F414" t="str">
        <f>VLOOKUP(WLMRA[[#This Row],[NOME]],'CADASTRO'!A:K,5,0)</f>
        <v>TECNICO MECANICO III</v>
      </c>
      <c r="G414" s="26">
        <v>45546</v>
      </c>
      <c r="H414" s="38">
        <v>365</v>
      </c>
      <c r="I4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IF(G825="01/01/1900",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+WLMRA[[#This Row],[TREINADO EM]]+WLMRA[[#This Row],[VALIDADE]]</f>
        <v>45911</v>
      </c>
      <c r="K414">
        <v>1</v>
      </c>
      <c r="L414" t="s">
        <v>5</v>
      </c>
      <c r="M414" t="str">
        <f>VLOOKUP(WLMRA[[#This Row],[NOME]],'CADASTRO'!A:K,6,0)</f>
        <v>ATIVO</v>
      </c>
    </row>
    <row r="415" spans="1:14">
      <c r="A415" t="s">
        <v>516</v>
      </c>
      <c r="B415" t="s">
        <v>517</v>
      </c>
      <c r="C415" t="s">
        <v>381</v>
      </c>
      <c r="D415" t="s">
        <v>609</v>
      </c>
      <c r="E415" t="s">
        <v>400</v>
      </c>
      <c r="F415" t="str">
        <f>VLOOKUP(WLMRA[[#This Row],[NOME]],'CADASTRO'!A:K,5,0)</f>
        <v>TECNICO MECANICO III</v>
      </c>
      <c r="G415" s="26">
        <v>45645</v>
      </c>
      <c r="H415" s="38">
        <v>365</v>
      </c>
      <c r="I4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IF(G826="01/01/1900",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+WLMRA[[#This Row],[TREINADO EM]]+WLMRA[[#This Row],[VALIDADE]]</f>
        <v>46010</v>
      </c>
      <c r="K415">
        <v>1</v>
      </c>
      <c r="L415" t="s">
        <v>5</v>
      </c>
      <c r="M415" t="str">
        <f>VLOOKUP(WLMRA[[#This Row],[NOME]],'CADASTRO'!A:K,6,0)</f>
        <v>ATIVO</v>
      </c>
    </row>
    <row r="416" spans="1:14">
      <c r="A416" t="s">
        <v>516</v>
      </c>
      <c r="B416" t="s">
        <v>517</v>
      </c>
      <c r="C416" t="s">
        <v>381</v>
      </c>
      <c r="D416" t="s">
        <v>609</v>
      </c>
      <c r="E416" t="s">
        <v>400</v>
      </c>
      <c r="F416" t="str">
        <f>VLOOKUP(WLMRA[[#This Row],[NOME]],'CADASTRO'!A:K,5,0)</f>
        <v>TECNICO MECANICO III</v>
      </c>
      <c r="G416" s="26">
        <v>46010</v>
      </c>
      <c r="H416" s="38">
        <v>365</v>
      </c>
      <c r="I4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IF(G827="01/01/1900",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+WLMRA[[#This Row],[TREINADO EM]]+WLMRA[[#This Row],[VALIDADE]]</f>
        <v>46375</v>
      </c>
      <c r="K416">
        <v>1</v>
      </c>
      <c r="L416" t="s">
        <v>5</v>
      </c>
      <c r="M416" t="str">
        <f>VLOOKUP(WLMRA[[#This Row],[NOME]],'CADASTRO'!A:K,6,0)</f>
        <v>ATIVO</v>
      </c>
      <c r="N416" s="69"/>
    </row>
    <row r="417" spans="1:14">
      <c r="A417" t="s">
        <v>516</v>
      </c>
      <c r="B417" t="s">
        <v>517</v>
      </c>
      <c r="C417" t="s">
        <v>381</v>
      </c>
      <c r="D417" t="s">
        <v>609</v>
      </c>
      <c r="E417" t="s">
        <v>400</v>
      </c>
      <c r="F417" t="str">
        <f>VLOOKUP(WLMRA[[#This Row],[NOME]],'CADASTRO'!A:K,5,0)</f>
        <v>TECNICO MECANICO III</v>
      </c>
      <c r="G417" s="26">
        <v>46290.740312499998</v>
      </c>
      <c r="H417" s="38">
        <v>365</v>
      </c>
      <c r="I4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IF(G828="01/01/1900", "SEM REGISTRO",
                        IF((G417+H417)&gt;TODAY(), "NO PRAZO", "VENCIDO"
                        )
                    )
                )
            )
        )
    ),"N.A.")</f>
        <v>NO PRAZO</v>
      </c>
      <c r="J417" s="14">
        <f>+WLMRA[[#This Row],[TREINADO EM]]+WLMRA[[#This Row],[VALIDADE]]</f>
        <v>46655.740312499998</v>
      </c>
      <c r="K417">
        <v>1</v>
      </c>
      <c r="L417" t="s">
        <v>3</v>
      </c>
      <c r="M417" t="str">
        <f>VLOOKUP(WLMRA[[#This Row],[NOME]],'CADASTRO'!A:K,6,0)</f>
        <v>ATIVO</v>
      </c>
    </row>
    <row r="418" spans="1:14">
      <c r="A418" t="s">
        <v>516</v>
      </c>
      <c r="B418" t="s">
        <v>517</v>
      </c>
      <c r="C418" t="s">
        <v>74</v>
      </c>
      <c r="D418" t="s">
        <v>609</v>
      </c>
      <c r="E418" t="s">
        <v>159</v>
      </c>
      <c r="F418" t="str">
        <f>VLOOKUP(WLMRA[[#This Row],[NOME]],'CADASTRO'!A:K,5,0)</f>
        <v>ESTAGIARIO</v>
      </c>
      <c r="G418" s="26">
        <v>44000</v>
      </c>
      <c r="H418" s="38">
        <v>365</v>
      </c>
      <c r="I4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IF(G829="01/01/1900",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+WLMRA[[#This Row],[TREINADO EM]]+WLMRA[[#This Row],[VALIDADE]]</f>
        <v>44365</v>
      </c>
      <c r="K418">
        <v>1</v>
      </c>
      <c r="L418" t="s">
        <v>1</v>
      </c>
      <c r="M418" t="str">
        <f>VLOOKUP(WLMRA[[#This Row],[NOME]],'CADASTRO'!A:K,6,0)</f>
        <v>DESLIGADO</v>
      </c>
    </row>
    <row r="419" spans="1:14">
      <c r="A419" t="s">
        <v>516</v>
      </c>
      <c r="B419" t="s">
        <v>517</v>
      </c>
      <c r="C419" t="s">
        <v>74</v>
      </c>
      <c r="D419" t="s">
        <v>609</v>
      </c>
      <c r="E419" t="s">
        <v>158</v>
      </c>
      <c r="F419" t="str">
        <f>VLOOKUP(WLMRA[[#This Row],[NOME]],'CADASTRO'!A:K,5,0)</f>
        <v>OPERADOR INDUSTRIAL I</v>
      </c>
      <c r="G419" s="26">
        <v>44249</v>
      </c>
      <c r="H419" s="38">
        <v>365</v>
      </c>
      <c r="I4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IF(G830="01/01/1900",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+WLMRA[[#This Row],[TREINADO EM]]+WLMRA[[#This Row],[VALIDADE]]</f>
        <v>44614</v>
      </c>
      <c r="K419">
        <v>1</v>
      </c>
      <c r="L419" t="s">
        <v>1</v>
      </c>
      <c r="M419" t="str">
        <f>VLOOKUP(WLMRA[[#This Row],[NOME]],'CADASTRO'!A:K,6,0)</f>
        <v>DESLIGADO</v>
      </c>
    </row>
    <row r="420" spans="1:14">
      <c r="A420" t="s">
        <v>516</v>
      </c>
      <c r="B420" t="s">
        <v>517</v>
      </c>
      <c r="C420" t="s">
        <v>74</v>
      </c>
      <c r="D420" t="s">
        <v>609</v>
      </c>
      <c r="E420" t="s">
        <v>158</v>
      </c>
      <c r="F420" t="str">
        <f>VLOOKUP(WLMRA[[#This Row],[NOME]],'CADASTRO'!A:K,5,0)</f>
        <v>OPERADOR INDUSTRIAL I</v>
      </c>
      <c r="G420" s="26">
        <v>44250</v>
      </c>
      <c r="H420" s="38">
        <v>365</v>
      </c>
      <c r="I4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IF(G831="01/01/1900",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+WLMRA[[#This Row],[TREINADO EM]]+WLMRA[[#This Row],[VALIDADE]]</f>
        <v>44615</v>
      </c>
      <c r="K420">
        <v>1</v>
      </c>
      <c r="L420" t="s">
        <v>1</v>
      </c>
      <c r="M420" t="str">
        <f>VLOOKUP(WLMRA[[#This Row],[NOME]],'CADASTRO'!A:K,6,0)</f>
        <v>DESLIGADO</v>
      </c>
    </row>
    <row r="421" spans="1:14">
      <c r="A421" t="s">
        <v>516</v>
      </c>
      <c r="B421" t="s">
        <v>517</v>
      </c>
      <c r="C421" t="s">
        <v>74</v>
      </c>
      <c r="D421" t="s">
        <v>609</v>
      </c>
      <c r="E421" t="s">
        <v>239</v>
      </c>
      <c r="F421" t="str">
        <f>VLOOKUP(WLMRA[[#This Row],[NOME]],'CADASTRO'!A:K,5,0)</f>
        <v>COORDENADOR MANUTENCAO SR</v>
      </c>
      <c r="G421" s="26">
        <v>43832</v>
      </c>
      <c r="H421" s="38">
        <v>365</v>
      </c>
      <c r="I4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IF(G832="01/01/1900",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+WLMRA[[#This Row],[TREINADO EM]]+WLMRA[[#This Row],[VALIDADE]]</f>
        <v>44197</v>
      </c>
      <c r="K421">
        <v>1</v>
      </c>
      <c r="L421" t="s">
        <v>1</v>
      </c>
      <c r="M421" t="str">
        <f>VLOOKUP(WLMRA[[#This Row],[NOME]],'CADASTRO'!A:K,6,0)</f>
        <v>TRANSFERIDO</v>
      </c>
    </row>
    <row r="422" spans="1:14">
      <c r="A422" t="s">
        <v>516</v>
      </c>
      <c r="B422" t="s">
        <v>517</v>
      </c>
      <c r="C422" t="s">
        <v>381</v>
      </c>
      <c r="D422" t="s">
        <v>609</v>
      </c>
      <c r="E422" t="s">
        <v>486</v>
      </c>
      <c r="F422" t="str">
        <f>VLOOKUP(WLMRA[[#This Row],[NOME]],'CADASTRO'!A:K,5,0)</f>
        <v>OPERADOR INDUSTRIAL I</v>
      </c>
      <c r="G422" s="26">
        <v>46239</v>
      </c>
      <c r="H422" s="38">
        <v>365</v>
      </c>
      <c r="I4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IF(G833="01/01/1900", "SEM REGISTRO",
                        IF((G422+H422)&gt;TODAY(), "NO PRAZO", "VENCIDO"
                        )
                    )
                )
            )
        )
    ),"N.A.")</f>
        <v>NO PRAZO</v>
      </c>
      <c r="J422" s="14">
        <f>+WLMRA[[#This Row],[TREINADO EM]]+WLMRA[[#This Row],[VALIDADE]]</f>
        <v>46604</v>
      </c>
      <c r="K422">
        <v>1</v>
      </c>
      <c r="L422" t="s">
        <v>3</v>
      </c>
      <c r="M422" t="str">
        <f>VLOOKUP(WLMRA[[#This Row],[NOME]],'CADASTRO'!A:K,6,0)</f>
        <v>ATIVO</v>
      </c>
      <c r="N422" s="63" t="s">
        <v>614</v>
      </c>
    </row>
    <row r="423" spans="1:14">
      <c r="A423" t="s">
        <v>516</v>
      </c>
      <c r="B423" t="s">
        <v>517</v>
      </c>
      <c r="C423" t="s">
        <v>74</v>
      </c>
      <c r="D423" t="s">
        <v>609</v>
      </c>
      <c r="E423" t="s">
        <v>401</v>
      </c>
      <c r="F423" t="str">
        <f>VLOOKUP(WLMRA[[#This Row],[NOME]],'CADASTRO'!A:K,5,0)</f>
        <v>TECNICO MECANICO I</v>
      </c>
      <c r="G423" s="26">
        <v>44250</v>
      </c>
      <c r="H423" s="38">
        <v>365</v>
      </c>
      <c r="I4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IF(G834="01/01/1900",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+WLMRA[[#This Row],[TREINADO EM]]+WLMRA[[#This Row],[VALIDADE]]</f>
        <v>44615</v>
      </c>
      <c r="K423">
        <v>1</v>
      </c>
      <c r="L423" t="s">
        <v>5</v>
      </c>
      <c r="M423" t="str">
        <f>VLOOKUP(WLMRA[[#This Row],[NOME]],'CADASTRO'!A:K,6,0)</f>
        <v>ATIVO</v>
      </c>
    </row>
    <row r="424" spans="1:14">
      <c r="A424" t="s">
        <v>516</v>
      </c>
      <c r="B424" t="s">
        <v>517</v>
      </c>
      <c r="C424" t="s">
        <v>381</v>
      </c>
      <c r="D424" t="s">
        <v>609</v>
      </c>
      <c r="E424" t="s">
        <v>401</v>
      </c>
      <c r="F424" t="str">
        <f>VLOOKUP(WLMRA[[#This Row],[NOME]],'CADASTRO'!A:K,5,0)</f>
        <v>TECNICO MECANICO I</v>
      </c>
      <c r="G424" s="26">
        <v>44928</v>
      </c>
      <c r="H424" s="38">
        <v>365</v>
      </c>
      <c r="I4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IF(G835="01/01/1900",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+WLMRA[[#This Row],[TREINADO EM]]+WLMRA[[#This Row],[VALIDADE]]</f>
        <v>45293</v>
      </c>
      <c r="K424">
        <v>1</v>
      </c>
      <c r="L424" t="s">
        <v>5</v>
      </c>
      <c r="M424" t="str">
        <f>VLOOKUP(WLMRA[[#This Row],[NOME]],'CADASTRO'!A:K,6,0)</f>
        <v>ATIVO</v>
      </c>
    </row>
    <row r="425" spans="1:14">
      <c r="A425" t="s">
        <v>516</v>
      </c>
      <c r="B425" t="s">
        <v>517</v>
      </c>
      <c r="C425" t="s">
        <v>381</v>
      </c>
      <c r="D425" t="s">
        <v>609</v>
      </c>
      <c r="E425" t="s">
        <v>401</v>
      </c>
      <c r="F425" t="str">
        <f>VLOOKUP(WLMRA[[#This Row],[NOME]],'CADASTRO'!A:K,5,0)</f>
        <v>TECNICO MECANICO I</v>
      </c>
      <c r="G425" s="41">
        <v>45278</v>
      </c>
      <c r="H425" s="38">
        <v>365</v>
      </c>
      <c r="I4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IF(G836="01/01/1900",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+WLMRA[[#This Row],[TREINADO EM]]+WLMRA[[#This Row],[VALIDADE]]</f>
        <v>45643</v>
      </c>
      <c r="K425">
        <v>1</v>
      </c>
      <c r="L425" t="s">
        <v>5</v>
      </c>
      <c r="M425" t="str">
        <f>VLOOKUP(WLMRA[[#This Row],[NOME]],'CADASTRO'!A:K,6,0)</f>
        <v>ATIVO</v>
      </c>
    </row>
    <row r="426" spans="1:14">
      <c r="A426" t="s">
        <v>516</v>
      </c>
      <c r="B426" t="s">
        <v>517</v>
      </c>
      <c r="C426" t="s">
        <v>381</v>
      </c>
      <c r="D426" t="s">
        <v>609</v>
      </c>
      <c r="E426" t="s">
        <v>401</v>
      </c>
      <c r="F426" t="str">
        <f>VLOOKUP(WLMRA[[#This Row],[NOME]],'CADASTRO'!A:K,5,0)</f>
        <v>TECNICO MECANICO I</v>
      </c>
      <c r="G426" s="41">
        <v>45645</v>
      </c>
      <c r="H426" s="38">
        <v>365</v>
      </c>
      <c r="I4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IF(G837="01/01/1900",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+WLMRA[[#This Row],[TREINADO EM]]+WLMRA[[#This Row],[VALIDADE]]</f>
        <v>46010</v>
      </c>
      <c r="K426">
        <v>1</v>
      </c>
      <c r="L426" t="s">
        <v>5</v>
      </c>
      <c r="M426" t="str">
        <f>VLOOKUP(WLMRA[[#This Row],[NOME]],'CADASTRO'!A:K,6,0)</f>
        <v>ATIVO</v>
      </c>
    </row>
    <row r="427" spans="1:14">
      <c r="A427" t="s">
        <v>516</v>
      </c>
      <c r="B427" t="s">
        <v>517</v>
      </c>
      <c r="C427" t="s">
        <v>381</v>
      </c>
      <c r="D427" t="s">
        <v>609</v>
      </c>
      <c r="E427" t="s">
        <v>401</v>
      </c>
      <c r="F427" t="str">
        <f>VLOOKUP(WLMRA[[#This Row],[NOME]],'CADASTRO'!A:K,5,0)</f>
        <v>TECNICO MECANICO I</v>
      </c>
      <c r="G427" s="41">
        <v>46010</v>
      </c>
      <c r="H427" s="38">
        <v>365</v>
      </c>
      <c r="I4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IF(G838="01/01/1900",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+WLMRA[[#This Row],[TREINADO EM]]+WLMRA[[#This Row],[VALIDADE]]</f>
        <v>46375</v>
      </c>
      <c r="K427">
        <v>1</v>
      </c>
      <c r="L427" t="s">
        <v>5</v>
      </c>
      <c r="M427" t="str">
        <f>VLOOKUP(WLMRA[[#This Row],[NOME]],'CADASTRO'!A:K,6,0)</f>
        <v>ATIVO</v>
      </c>
      <c r="N427" s="69"/>
    </row>
    <row r="428" spans="1:14">
      <c r="A428" t="s">
        <v>516</v>
      </c>
      <c r="B428" t="s">
        <v>517</v>
      </c>
      <c r="C428" t="s">
        <v>381</v>
      </c>
      <c r="D428" t="s">
        <v>609</v>
      </c>
      <c r="E428" t="s">
        <v>401</v>
      </c>
      <c r="F428" t="str">
        <f>VLOOKUP(WLMRA[[#This Row],[NOME]],'CADASTRO'!A:K,5,0)</f>
        <v>TECNICO MECANICO I</v>
      </c>
      <c r="G428" s="41">
        <v>46295</v>
      </c>
      <c r="H428" s="38">
        <v>365</v>
      </c>
      <c r="I4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IF(G839="01/01/1900",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+WLMRA[[#This Row],[TREINADO EM]]+WLMRA[[#This Row],[VALIDADE]]</f>
        <v>46660</v>
      </c>
      <c r="K428">
        <v>1</v>
      </c>
      <c r="L428" t="s">
        <v>3</v>
      </c>
      <c r="M428" t="str">
        <f>VLOOKUP(WLMRA[[#This Row],[NOME]],'CADASTRO'!A:K,6,0)</f>
        <v>ATIVO</v>
      </c>
    </row>
    <row r="429" spans="1:14">
      <c r="A429" t="s">
        <v>516</v>
      </c>
      <c r="B429" t="s">
        <v>517</v>
      </c>
      <c r="C429" t="s">
        <v>381</v>
      </c>
      <c r="D429" t="s">
        <v>609</v>
      </c>
      <c r="E429" s="1" t="s">
        <v>403</v>
      </c>
      <c r="F429" t="str">
        <f>VLOOKUP(WLMRA[[#This Row],[NOME]],'CADASTRO'!A:K,5,0)</f>
        <v>OPERADOR INDUSTRIAL I</v>
      </c>
      <c r="G429" s="41">
        <v>45252</v>
      </c>
      <c r="H429" s="38">
        <v>365</v>
      </c>
      <c r="I4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IF(G840="01/01/1900",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+WLMRA[[#This Row],[TREINADO EM]]+WLMRA[[#This Row],[VALIDADE]]</f>
        <v>45617</v>
      </c>
      <c r="K429">
        <v>1</v>
      </c>
      <c r="L429" t="s">
        <v>5</v>
      </c>
      <c r="M429" t="str">
        <f>VLOOKUP(WLMRA[[#This Row],[NOME]],'CADASTRO'!A:K,6,0)</f>
        <v>ATIVO</v>
      </c>
    </row>
    <row r="430" spans="1:14">
      <c r="A430" t="s">
        <v>516</v>
      </c>
      <c r="B430" t="s">
        <v>517</v>
      </c>
      <c r="C430" t="s">
        <v>381</v>
      </c>
      <c r="D430" t="s">
        <v>609</v>
      </c>
      <c r="E430" t="s">
        <v>403</v>
      </c>
      <c r="F430" t="str">
        <f>VLOOKUP(WLMRA[[#This Row],[NOME]],'CADASTRO'!A:K,5,0)</f>
        <v>OPERADOR INDUSTRIAL I</v>
      </c>
      <c r="G430" s="41">
        <v>45278</v>
      </c>
      <c r="H430" s="38">
        <v>365</v>
      </c>
      <c r="I4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IF(G841="01/01/1900",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+WLMRA[[#This Row],[TREINADO EM]]+WLMRA[[#This Row],[VALIDADE]]</f>
        <v>45643</v>
      </c>
      <c r="K430">
        <v>1</v>
      </c>
      <c r="L430" t="s">
        <v>5</v>
      </c>
      <c r="M430" t="str">
        <f>VLOOKUP(WLMRA[[#This Row],[NOME]],'CADASTRO'!A:K,6,0)</f>
        <v>ATIVO</v>
      </c>
    </row>
    <row r="431" spans="1:14">
      <c r="A431" t="s">
        <v>516</v>
      </c>
      <c r="B431" t="s">
        <v>517</v>
      </c>
      <c r="C431" t="s">
        <v>76</v>
      </c>
      <c r="D431" t="s">
        <v>609</v>
      </c>
      <c r="E431" t="s">
        <v>403</v>
      </c>
      <c r="F431" t="str">
        <f>VLOOKUP(WLMRA[[#This Row],[NOME]],'CADASTRO'!A:K,5,0)</f>
        <v>OPERADOR INDUSTRIAL I</v>
      </c>
      <c r="G431" s="41">
        <v>45645</v>
      </c>
      <c r="H431" s="38">
        <v>365</v>
      </c>
      <c r="I4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IF(G842="01/01/1900",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+WLMRA[[#This Row],[TREINADO EM]]+WLMRA[[#This Row],[VALIDADE]]</f>
        <v>46010</v>
      </c>
      <c r="K431">
        <v>1</v>
      </c>
      <c r="L431" t="s">
        <v>5</v>
      </c>
      <c r="M431" t="str">
        <f>VLOOKUP(WLMRA[[#This Row],[NOME]],'CADASTRO'!A:K,6,0)</f>
        <v>ATIVO</v>
      </c>
    </row>
    <row r="432" spans="1:14">
      <c r="A432" t="s">
        <v>516</v>
      </c>
      <c r="B432" t="s">
        <v>517</v>
      </c>
      <c r="C432" t="s">
        <v>381</v>
      </c>
      <c r="D432" t="s">
        <v>609</v>
      </c>
      <c r="E432" t="s">
        <v>403</v>
      </c>
      <c r="F432" t="str">
        <f>VLOOKUP(WLMRA[[#This Row],[NOME]],'CADASTRO'!A:K,5,0)</f>
        <v>OPERADOR INDUSTRIAL I</v>
      </c>
      <c r="G432" s="41">
        <v>46010</v>
      </c>
      <c r="H432" s="38">
        <v>365</v>
      </c>
      <c r="I4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IF(G843="01/01/1900", "SEM REGISTRO",
                        IF((G432+H432)&gt;TODAY(), "NO PRAZO", "VENCIDO"
                        )
                    )
                )
            )
        )
    ),"N.A.")</f>
        <v>NO PRAZO</v>
      </c>
      <c r="J432" s="14">
        <f>+WLMRA[[#This Row],[TREINADO EM]]+WLMRA[[#This Row],[VALIDADE]]</f>
        <v>46375</v>
      </c>
      <c r="K432">
        <v>1</v>
      </c>
      <c r="L432" t="s">
        <v>3</v>
      </c>
      <c r="M432" t="str">
        <f>VLOOKUP(WLMRA[[#This Row],[NOME]],'CADASTRO'!A:K,6,0)</f>
        <v>ATIVO</v>
      </c>
      <c r="N432" s="69"/>
    </row>
    <row r="433" spans="1:14">
      <c r="A433" t="s">
        <v>516</v>
      </c>
      <c r="B433" t="s">
        <v>517</v>
      </c>
      <c r="C433" t="s">
        <v>381</v>
      </c>
      <c r="D433" t="s">
        <v>609</v>
      </c>
      <c r="E433" t="s">
        <v>404</v>
      </c>
      <c r="F433" t="str">
        <f>VLOOKUP(WLMRA[[#This Row],[NOME]],'CADASTRO'!A:K,5,0)</f>
        <v>ANALISTA TREINAMENTO JR</v>
      </c>
      <c r="G433" s="41">
        <v>44615</v>
      </c>
      <c r="H433" s="38">
        <v>365</v>
      </c>
      <c r="I4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IF(G844="01/01/1900",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+WLMRA[[#This Row],[TREINADO EM]]+WLMRA[[#This Row],[VALIDADE]]</f>
        <v>44980</v>
      </c>
      <c r="K433">
        <v>1</v>
      </c>
      <c r="L433" t="s">
        <v>5</v>
      </c>
      <c r="M433" t="str">
        <f>VLOOKUP(WLMRA[[#This Row],[NOME]],'CADASTRO'!A:K,6,0)</f>
        <v>ATIVO</v>
      </c>
    </row>
    <row r="434" spans="1:14">
      <c r="A434" t="s">
        <v>516</v>
      </c>
      <c r="B434" t="s">
        <v>517</v>
      </c>
      <c r="C434" t="s">
        <v>381</v>
      </c>
      <c r="D434" t="s">
        <v>609</v>
      </c>
      <c r="E434" s="31" t="s">
        <v>404</v>
      </c>
      <c r="F434" t="str">
        <f>VLOOKUP(WLMRA[[#This Row],[NOME]],'CADASTRO'!A:K,5,0)</f>
        <v>ANALISTA TREINAMENTO JR</v>
      </c>
      <c r="G434" s="41">
        <v>45028</v>
      </c>
      <c r="H434" s="49">
        <v>365</v>
      </c>
      <c r="I4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IF(G845="01/01/1900",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+WLMRA[[#This Row],[TREINADO EM]]+WLMRA[[#This Row],[VALIDADE]]</f>
        <v>45393</v>
      </c>
      <c r="K434">
        <v>1</v>
      </c>
      <c r="L434" t="s">
        <v>5</v>
      </c>
      <c r="M434" t="str">
        <f>VLOOKUP(WLMRA[[#This Row],[NOME]],'CADASTRO'!A:K,6,0)</f>
        <v>ATIVO</v>
      </c>
    </row>
    <row r="435" spans="1:14">
      <c r="A435" t="s">
        <v>516</v>
      </c>
      <c r="B435" t="s">
        <v>517</v>
      </c>
      <c r="C435" t="s">
        <v>381</v>
      </c>
      <c r="D435" t="s">
        <v>609</v>
      </c>
      <c r="E435" t="s">
        <v>404</v>
      </c>
      <c r="F435" t="str">
        <f>VLOOKUP(WLMRA[[#This Row],[NOME]],'CADASTRO'!A:K,5,0)</f>
        <v>ANALISTA TREINAMENTO JR</v>
      </c>
      <c r="G435" s="41">
        <v>45511</v>
      </c>
      <c r="H435" s="49">
        <v>365</v>
      </c>
      <c r="I4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IF(G846="01/01/1900",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+WLMRA[[#This Row],[TREINADO EM]]+WLMRA[[#This Row],[VALIDADE]]</f>
        <v>45876</v>
      </c>
      <c r="K435">
        <v>1</v>
      </c>
      <c r="L435" t="s">
        <v>5</v>
      </c>
      <c r="M435" t="str">
        <f>VLOOKUP(WLMRA[[#This Row],[NOME]],'CADASTRO'!A:K,6,0)</f>
        <v>ATIVO</v>
      </c>
    </row>
    <row r="436" spans="1:14">
      <c r="A436" t="s">
        <v>516</v>
      </c>
      <c r="B436" t="s">
        <v>517</v>
      </c>
      <c r="C436" t="s">
        <v>381</v>
      </c>
      <c r="D436" t="s">
        <v>609</v>
      </c>
      <c r="E436" t="s">
        <v>404</v>
      </c>
      <c r="F436" t="str">
        <f>VLOOKUP(WLMRA[[#This Row],[NOME]],'CADASTRO'!A:K,5,0)</f>
        <v>ANALISTA TREINAMENTO JR</v>
      </c>
      <c r="G436" s="41">
        <v>46209.502106481501</v>
      </c>
      <c r="H436" s="49">
        <v>183</v>
      </c>
      <c r="I4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IF(G847="01/01/1900", "SEM REGISTRO",
                        IF((G436+H436)&gt;TODAY(), "NO PRAZO", "VENCIDO"
                        )
                    )
                )
            )
        )
    ),"N.A.")</f>
        <v>NO PRAZO</v>
      </c>
      <c r="J436" s="14">
        <f>+WLMRA[[#This Row],[TREINADO EM]]+WLMRA[[#This Row],[VALIDADE]]</f>
        <v>46392.502106481501</v>
      </c>
      <c r="K436">
        <v>1</v>
      </c>
      <c r="L436" t="s">
        <v>3</v>
      </c>
      <c r="M436" t="str">
        <f>VLOOKUP(WLMRA[[#This Row],[NOME]],'CADASTRO'!A:K,6,0)</f>
        <v>ATIVO</v>
      </c>
    </row>
    <row r="437" spans="1:14">
      <c r="A437" t="s">
        <v>516</v>
      </c>
      <c r="B437" t="s">
        <v>517</v>
      </c>
      <c r="C437" t="s">
        <v>381</v>
      </c>
      <c r="D437" t="s">
        <v>609</v>
      </c>
      <c r="E437" t="s">
        <v>154</v>
      </c>
      <c r="F437" t="str">
        <f>VLOOKUP(WLMRA[[#This Row],[NOME]],'CADASTRO'!A:K,5,0)</f>
        <v>ESTAGIARIO</v>
      </c>
      <c r="G437" s="41">
        <v>45357</v>
      </c>
      <c r="H437" s="49">
        <v>365</v>
      </c>
      <c r="I4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IF(G848="01/01/1900",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+WLMRA[[#This Row],[TREINADO EM]]+WLMRA[[#This Row],[VALIDADE]]</f>
        <v>45722</v>
      </c>
      <c r="K437">
        <v>1</v>
      </c>
      <c r="L437" t="s">
        <v>3</v>
      </c>
      <c r="M437" t="str">
        <f>VLOOKUP(WLMRA[[#This Row],[NOME]],'CADASTRO'!A:K,6,0)</f>
        <v>DESLIGADO</v>
      </c>
    </row>
    <row r="438" spans="1:14">
      <c r="A438" t="s">
        <v>516</v>
      </c>
      <c r="B438" t="s">
        <v>517</v>
      </c>
      <c r="C438" t="s">
        <v>74</v>
      </c>
      <c r="D438" t="s">
        <v>609</v>
      </c>
      <c r="E438" t="s">
        <v>406</v>
      </c>
      <c r="F438" t="str">
        <f>VLOOKUP(WLMRA[[#This Row],[NOME]],'CADASTRO'!A:K,5,0)</f>
        <v>OPERADOR LOGISTICO II</v>
      </c>
      <c r="G438" s="41">
        <v>44249</v>
      </c>
      <c r="H438" s="49">
        <v>365</v>
      </c>
      <c r="I4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IF(G849="01/01/1900",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+WLMRA[[#This Row],[TREINADO EM]]+WLMRA[[#This Row],[VALIDADE]]</f>
        <v>44614</v>
      </c>
      <c r="K438">
        <v>1</v>
      </c>
      <c r="L438" t="s">
        <v>5</v>
      </c>
      <c r="M438" t="str">
        <f>VLOOKUP(WLMRA[[#This Row],[NOME]],'CADASTRO'!A:K,6,0)</f>
        <v>ATIVO</v>
      </c>
    </row>
    <row r="439" spans="1:14">
      <c r="A439" t="s">
        <v>516</v>
      </c>
      <c r="B439" t="s">
        <v>517</v>
      </c>
      <c r="C439" t="s">
        <v>381</v>
      </c>
      <c r="D439" t="s">
        <v>609</v>
      </c>
      <c r="E439" t="s">
        <v>406</v>
      </c>
      <c r="F439" t="str">
        <f>VLOOKUP(WLMRA[[#This Row],[NOME]],'CADASTRO'!A:K,5,0)</f>
        <v>OPERADOR LOGISTICO II</v>
      </c>
      <c r="G439" s="41">
        <v>44928</v>
      </c>
      <c r="H439" s="49">
        <v>365</v>
      </c>
      <c r="I4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IF(G850="01/01/1900",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+WLMRA[[#This Row],[TREINADO EM]]+WLMRA[[#This Row],[VALIDADE]]</f>
        <v>45293</v>
      </c>
      <c r="K439">
        <v>1</v>
      </c>
      <c r="L439" t="s">
        <v>5</v>
      </c>
      <c r="M439" t="str">
        <f>VLOOKUP(WLMRA[[#This Row],[NOME]],'CADASTRO'!A:K,6,0)</f>
        <v>ATIVO</v>
      </c>
    </row>
    <row r="440" spans="1:14">
      <c r="A440" t="s">
        <v>516</v>
      </c>
      <c r="B440" t="s">
        <v>517</v>
      </c>
      <c r="C440" t="s">
        <v>381</v>
      </c>
      <c r="D440" t="s">
        <v>609</v>
      </c>
      <c r="E440" s="34" t="s">
        <v>406</v>
      </c>
      <c r="F440" t="str">
        <f>VLOOKUP(WLMRA[[#This Row],[NOME]],'CADASTRO'!A:K,5,0)</f>
        <v>OPERADOR LOGISTICO II</v>
      </c>
      <c r="G440" s="41">
        <v>45278</v>
      </c>
      <c r="H440" s="49">
        <v>365</v>
      </c>
      <c r="I4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IF(G851="01/01/1900",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+WLMRA[[#This Row],[TREINADO EM]]+WLMRA[[#This Row],[VALIDADE]]</f>
        <v>45643</v>
      </c>
      <c r="K440">
        <v>1</v>
      </c>
      <c r="L440" t="s">
        <v>5</v>
      </c>
      <c r="M440" t="str">
        <f>VLOOKUP(WLMRA[[#This Row],[NOME]],'CADASTRO'!A:K,6,0)</f>
        <v>ATIVO</v>
      </c>
    </row>
    <row r="441" spans="1:14">
      <c r="A441" t="s">
        <v>516</v>
      </c>
      <c r="B441" t="s">
        <v>517</v>
      </c>
      <c r="C441" t="s">
        <v>76</v>
      </c>
      <c r="D441" t="s">
        <v>609</v>
      </c>
      <c r="E441" s="17" t="s">
        <v>406</v>
      </c>
      <c r="F441" t="str">
        <f>VLOOKUP(WLMRA[[#This Row],[NOME]],'CADASTRO'!A:K,5,0)</f>
        <v>OPERADOR LOGISTICO II</v>
      </c>
      <c r="G441" s="41">
        <v>45645</v>
      </c>
      <c r="H441" s="49">
        <v>365</v>
      </c>
      <c r="I4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IF(G852="01/01/1900",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+WLMRA[[#This Row],[TREINADO EM]]+WLMRA[[#This Row],[VALIDADE]]</f>
        <v>46010</v>
      </c>
      <c r="K441">
        <v>1</v>
      </c>
      <c r="L441" t="s">
        <v>5</v>
      </c>
      <c r="M441" t="str">
        <f>VLOOKUP(WLMRA[[#This Row],[NOME]],'CADASTRO'!A:K,6,0)</f>
        <v>ATIVO</v>
      </c>
    </row>
    <row r="442" spans="1:14">
      <c r="A442" t="s">
        <v>516</v>
      </c>
      <c r="B442" t="s">
        <v>517</v>
      </c>
      <c r="C442" t="s">
        <v>381</v>
      </c>
      <c r="D442" t="s">
        <v>609</v>
      </c>
      <c r="E442" s="17" t="s">
        <v>406</v>
      </c>
      <c r="F442" t="str">
        <f>VLOOKUP(WLMRA[[#This Row],[NOME]],'CADASTRO'!A:K,5,0)</f>
        <v>OPERADOR LOGISTICO II</v>
      </c>
      <c r="G442" s="41">
        <v>46010</v>
      </c>
      <c r="H442" s="49">
        <v>365</v>
      </c>
      <c r="I4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IF(G853="01/01/1900", "SEM REGISTRO",
                        IF((G442+H442)&gt;TODAY(), "NO PRAZO", "VENCIDO"
                        )
                    )
                )
            )
        )
    ),"N.A.")</f>
        <v>NO PRAZO</v>
      </c>
      <c r="J442" s="14">
        <f>+WLMRA[[#This Row],[TREINADO EM]]+WLMRA[[#This Row],[VALIDADE]]</f>
        <v>46375</v>
      </c>
      <c r="K442">
        <v>1</v>
      </c>
      <c r="L442" t="s">
        <v>3</v>
      </c>
      <c r="M442" t="str">
        <f>VLOOKUP(WLMRA[[#This Row],[NOME]],'CADASTRO'!A:K,6,0)</f>
        <v>ATIVO</v>
      </c>
      <c r="N442" s="69"/>
    </row>
    <row r="443" spans="1:14">
      <c r="A443" t="s">
        <v>516</v>
      </c>
      <c r="B443" t="s">
        <v>517</v>
      </c>
      <c r="C443" t="s">
        <v>381</v>
      </c>
      <c r="D443" t="s">
        <v>609</v>
      </c>
      <c r="E443" s="17" t="s">
        <v>152</v>
      </c>
      <c r="F443" t="str">
        <f>VLOOKUP(WLMRA[[#This Row],[NOME]],'CADASTRO'!A:K,5,0)</f>
        <v>OPERADOR LOGISTICO I</v>
      </c>
      <c r="G443" s="41">
        <v>45392</v>
      </c>
      <c r="H443" s="49">
        <v>365</v>
      </c>
      <c r="I4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IF(G854="01/01/1900",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+WLMRA[[#This Row],[TREINADO EM]]+WLMRA[[#This Row],[VALIDADE]]</f>
        <v>45757</v>
      </c>
      <c r="K443">
        <v>1</v>
      </c>
      <c r="L443" t="s">
        <v>5</v>
      </c>
      <c r="M443" t="str">
        <f>VLOOKUP(WLMRA[[#This Row],[NOME]],'CADASTRO'!A:K,6,0)</f>
        <v>DESLIGADO</v>
      </c>
    </row>
    <row r="444" spans="1:14">
      <c r="A444" t="s">
        <v>516</v>
      </c>
      <c r="B444" t="s">
        <v>517</v>
      </c>
      <c r="C444" t="s">
        <v>76</v>
      </c>
      <c r="D444" t="s">
        <v>609</v>
      </c>
      <c r="E444" s="17" t="s">
        <v>152</v>
      </c>
      <c r="F444" t="str">
        <f>VLOOKUP(WLMRA[[#This Row],[NOME]],'CADASTRO'!A:K,5,0)</f>
        <v>OPERADOR LOGISTICO I</v>
      </c>
      <c r="G444" s="59">
        <v>45645</v>
      </c>
      <c r="H444" s="49">
        <v>365</v>
      </c>
      <c r="I4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IF(G855="01/01/1900",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+WLMRA[[#This Row],[TREINADO EM]]+WLMRA[[#This Row],[VALIDADE]]</f>
        <v>46010</v>
      </c>
      <c r="K444">
        <v>1</v>
      </c>
      <c r="L444" t="s">
        <v>3</v>
      </c>
      <c r="M444" t="str">
        <f>VLOOKUP(WLMRA[[#This Row],[NOME]],'CADASTRO'!A:K,6,0)</f>
        <v>DESLIGADO</v>
      </c>
    </row>
    <row r="445" spans="1:14">
      <c r="A445" t="s">
        <v>516</v>
      </c>
      <c r="B445" t="s">
        <v>517</v>
      </c>
      <c r="C445" t="s">
        <v>381</v>
      </c>
      <c r="D445" t="s">
        <v>609</v>
      </c>
      <c r="E445" t="s">
        <v>150</v>
      </c>
      <c r="F445" t="str">
        <f>VLOOKUP(WLMRA[[#This Row],[NOME]],'CADASTRO'!A:K,5,0)</f>
        <v>TECNICO MECANICO II</v>
      </c>
      <c r="G445" s="41">
        <v>44783</v>
      </c>
      <c r="H445" s="38">
        <v>365</v>
      </c>
      <c r="I4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IF(G856="01/01/1900",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+WLMRA[[#This Row],[TREINADO EM]]+WLMRA[[#This Row],[VALIDADE]]</f>
        <v>45148</v>
      </c>
      <c r="K445">
        <v>1</v>
      </c>
      <c r="L445" t="s">
        <v>5</v>
      </c>
      <c r="M445" t="str">
        <f>VLOOKUP(WLMRA[[#This Row],[NOME]],'CADASTRO'!A:K,6,0)</f>
        <v>DESLIGADO</v>
      </c>
    </row>
    <row r="446" spans="1:14">
      <c r="A446" t="s">
        <v>516</v>
      </c>
      <c r="B446" t="s">
        <v>517</v>
      </c>
      <c r="C446" t="s">
        <v>381</v>
      </c>
      <c r="D446" t="s">
        <v>609</v>
      </c>
      <c r="E446" t="s">
        <v>150</v>
      </c>
      <c r="F446" t="str">
        <f>VLOOKUP(WLMRA[[#This Row],[NOME]],'CADASTRO'!A:K,5,0)</f>
        <v>TECNICO MECANICO II</v>
      </c>
      <c r="G446" s="41">
        <v>44928</v>
      </c>
      <c r="H446" s="38">
        <v>365</v>
      </c>
      <c r="I4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IF(G857="01/01/1900",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+WLMRA[[#This Row],[TREINADO EM]]+WLMRA[[#This Row],[VALIDADE]]</f>
        <v>45293</v>
      </c>
      <c r="K446">
        <v>1</v>
      </c>
      <c r="L446" t="s">
        <v>5</v>
      </c>
      <c r="M446" t="str">
        <f>VLOOKUP(WLMRA[[#This Row],[NOME]],'CADASTRO'!A:K,6,0)</f>
        <v>DESLIGADO</v>
      </c>
    </row>
    <row r="447" spans="1:14">
      <c r="A447" t="s">
        <v>516</v>
      </c>
      <c r="B447" t="s">
        <v>517</v>
      </c>
      <c r="C447" t="s">
        <v>381</v>
      </c>
      <c r="D447" t="s">
        <v>609</v>
      </c>
      <c r="E447" t="s">
        <v>150</v>
      </c>
      <c r="F447" t="str">
        <f>VLOOKUP(WLMRA[[#This Row],[NOME]],'CADASTRO'!A:K,5,0)</f>
        <v>TECNICO MECANICO II</v>
      </c>
      <c r="G447" s="41">
        <v>45063</v>
      </c>
      <c r="H447" s="38">
        <v>365</v>
      </c>
      <c r="I4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IF(G858="01/01/1900",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+WLMRA[[#This Row],[TREINADO EM]]+WLMRA[[#This Row],[VALIDADE]]</f>
        <v>45428</v>
      </c>
      <c r="K447">
        <v>1</v>
      </c>
      <c r="L447" t="s">
        <v>3</v>
      </c>
      <c r="M447" t="str">
        <f>VLOOKUP(WLMRA[[#This Row],[NOME]],'CADASTRO'!A:K,6,0)</f>
        <v>DESLIGADO</v>
      </c>
    </row>
    <row r="448" spans="1:14">
      <c r="A448" t="s">
        <v>516</v>
      </c>
      <c r="B448" t="s">
        <v>517</v>
      </c>
      <c r="C448" t="s">
        <v>381</v>
      </c>
      <c r="D448" t="s">
        <v>609</v>
      </c>
      <c r="E448" t="s">
        <v>407</v>
      </c>
      <c r="F448" t="str">
        <f>VLOOKUP(WLMRA[[#This Row],[NOME]],'CADASTRO'!A:K,5,0)</f>
        <v>TECNICO MECANICO II</v>
      </c>
      <c r="G448" s="41">
        <v>45784</v>
      </c>
      <c r="H448" s="38">
        <v>365</v>
      </c>
      <c r="I4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IF(G859="01/01/1900",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+WLMRA[[#This Row],[TREINADO EM]]+WLMRA[[#This Row],[VALIDADE]]</f>
        <v>46149</v>
      </c>
      <c r="K448">
        <v>1</v>
      </c>
      <c r="L448" t="s">
        <v>5</v>
      </c>
      <c r="M448" t="str">
        <f>VLOOKUP(WLMRA[[#This Row],[NOME]],'CADASTRO'!A:K,6,0)</f>
        <v>ATIVO</v>
      </c>
    </row>
    <row r="449" spans="1:14">
      <c r="A449" t="s">
        <v>516</v>
      </c>
      <c r="B449" t="s">
        <v>517</v>
      </c>
      <c r="C449" t="s">
        <v>381</v>
      </c>
      <c r="D449" t="s">
        <v>609</v>
      </c>
      <c r="E449" t="s">
        <v>407</v>
      </c>
      <c r="F449" t="str">
        <f>VLOOKUP(WLMRA[[#This Row],[NOME]],'CADASTRO'!A:K,5,0)</f>
        <v>TECNICO MECANICO II</v>
      </c>
      <c r="G449" s="41">
        <v>46010</v>
      </c>
      <c r="H449" s="38">
        <v>365</v>
      </c>
      <c r="I4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IF(G860="01/01/1900",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+WLMRA[[#This Row],[TREINADO EM]]+WLMRA[[#This Row],[VALIDADE]]</f>
        <v>46375</v>
      </c>
      <c r="K449">
        <v>1</v>
      </c>
      <c r="L449" t="s">
        <v>5</v>
      </c>
      <c r="M449" t="str">
        <f>VLOOKUP(WLMRA[[#This Row],[NOME]],'CADASTRO'!A:K,6,0)</f>
        <v>ATIVO</v>
      </c>
      <c r="N449" s="69"/>
    </row>
    <row r="450" spans="1:14">
      <c r="A450" t="s">
        <v>516</v>
      </c>
      <c r="B450" t="s">
        <v>517</v>
      </c>
      <c r="C450" t="s">
        <v>381</v>
      </c>
      <c r="D450" t="s">
        <v>609</v>
      </c>
      <c r="E450" t="s">
        <v>407</v>
      </c>
      <c r="F450" t="str">
        <f>VLOOKUP(WLMRA[[#This Row],[NOME]],'CADASTRO'!A:K,5,0)</f>
        <v>TECNICO MECANICO II</v>
      </c>
      <c r="G450" s="41">
        <v>46211.606111111098</v>
      </c>
      <c r="H450" s="38">
        <v>183</v>
      </c>
      <c r="I4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IF(G861="01/01/1900", "SEM REGISTRO",
                        IF((G450+H450)&gt;TODAY(), "NO PRAZO", "VENCIDO"
                        )
                    )
                )
            )
        )
    ),"N.A.")</f>
        <v>NO PRAZO</v>
      </c>
      <c r="J450" s="14">
        <f>+WLMRA[[#This Row],[TREINADO EM]]+WLMRA[[#This Row],[VALIDADE]]</f>
        <v>46394.606111111098</v>
      </c>
      <c r="K450">
        <v>1</v>
      </c>
      <c r="L450" t="s">
        <v>3</v>
      </c>
      <c r="M450" t="str">
        <f>VLOOKUP(WLMRA[[#This Row],[NOME]],'CADASTRO'!A:K,6,0)</f>
        <v>ATIVO</v>
      </c>
    </row>
    <row r="451" spans="1:14">
      <c r="A451" t="s">
        <v>516</v>
      </c>
      <c r="B451" t="s">
        <v>517</v>
      </c>
      <c r="C451" t="s">
        <v>74</v>
      </c>
      <c r="D451" t="s">
        <v>609</v>
      </c>
      <c r="E451" t="s">
        <v>409</v>
      </c>
      <c r="F451" t="str">
        <f>VLOOKUP(WLMRA[[#This Row],[NOME]],'CADASTRO'!A:K,5,0)</f>
        <v>OPERADOR LOGISTICO I</v>
      </c>
      <c r="G451" s="41">
        <v>43420</v>
      </c>
      <c r="H451" s="38">
        <v>365</v>
      </c>
      <c r="I4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IF(G862="01/01/1900",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+WLMRA[[#This Row],[TREINADO EM]]+WLMRA[[#This Row],[VALIDADE]]</f>
        <v>43785</v>
      </c>
      <c r="K451">
        <v>1</v>
      </c>
      <c r="L451" t="s">
        <v>5</v>
      </c>
      <c r="M451" t="str">
        <f>VLOOKUP(WLMRA[[#This Row],[NOME]],'CADASTRO'!A:K,6,0)</f>
        <v>ATIVO</v>
      </c>
    </row>
    <row r="452" spans="1:14">
      <c r="A452" t="s">
        <v>516</v>
      </c>
      <c r="B452" t="s">
        <v>517</v>
      </c>
      <c r="C452" t="s">
        <v>74</v>
      </c>
      <c r="D452" t="s">
        <v>609</v>
      </c>
      <c r="E452" t="s">
        <v>409</v>
      </c>
      <c r="F452" t="str">
        <f>VLOOKUP(WLMRA[[#This Row],[NOME]],'CADASTRO'!A:K,5,0)</f>
        <v>OPERADOR LOGISTICO I</v>
      </c>
      <c r="G452" s="41">
        <v>44249</v>
      </c>
      <c r="H452" s="38">
        <v>365</v>
      </c>
      <c r="I4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IF(G863="01/01/1900",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+WLMRA[[#This Row],[TREINADO EM]]+WLMRA[[#This Row],[VALIDADE]]</f>
        <v>44614</v>
      </c>
      <c r="K452">
        <v>1</v>
      </c>
      <c r="L452" t="s">
        <v>5</v>
      </c>
      <c r="M452" t="str">
        <f>VLOOKUP(WLMRA[[#This Row],[NOME]],'CADASTRO'!A:K,6,0)</f>
        <v>ATIVO</v>
      </c>
    </row>
    <row r="453" spans="1:14">
      <c r="A453" t="s">
        <v>516</v>
      </c>
      <c r="B453" t="s">
        <v>517</v>
      </c>
      <c r="C453" t="s">
        <v>381</v>
      </c>
      <c r="D453" t="s">
        <v>609</v>
      </c>
      <c r="E453" t="s">
        <v>409</v>
      </c>
      <c r="F453" t="str">
        <f>VLOOKUP(WLMRA[[#This Row],[NOME]],'CADASTRO'!A:K,5,0)</f>
        <v>OPERADOR LOGISTICO I</v>
      </c>
      <c r="G453" s="41">
        <v>45278</v>
      </c>
      <c r="H453" s="38">
        <v>365</v>
      </c>
      <c r="I4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IF(G864="01/01/1900",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+WLMRA[[#This Row],[TREINADO EM]]+WLMRA[[#This Row],[VALIDADE]]</f>
        <v>45643</v>
      </c>
      <c r="K453">
        <v>1</v>
      </c>
      <c r="L453" t="s">
        <v>5</v>
      </c>
      <c r="M453" t="str">
        <f>VLOOKUP(WLMRA[[#This Row],[NOME]],'CADASTRO'!A:K,6,0)</f>
        <v>ATIVO</v>
      </c>
    </row>
    <row r="454" spans="1:14">
      <c r="A454" t="s">
        <v>516</v>
      </c>
      <c r="B454" t="s">
        <v>517</v>
      </c>
      <c r="C454" t="s">
        <v>76</v>
      </c>
      <c r="D454" t="s">
        <v>609</v>
      </c>
      <c r="E454" t="s">
        <v>409</v>
      </c>
      <c r="F454" t="str">
        <f>VLOOKUP(WLMRA[[#This Row],[NOME]],'CADASTRO'!A:K,5,0)</f>
        <v>OPERADOR LOGISTICO I</v>
      </c>
      <c r="G454" s="41">
        <v>45645</v>
      </c>
      <c r="H454" s="38">
        <v>365</v>
      </c>
      <c r="I4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IF(G865="01/01/1900",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+WLMRA[[#This Row],[TREINADO EM]]+WLMRA[[#This Row],[VALIDADE]]</f>
        <v>46010</v>
      </c>
      <c r="K454">
        <v>1</v>
      </c>
      <c r="L454" t="s">
        <v>5</v>
      </c>
      <c r="M454" t="str">
        <f>VLOOKUP(WLMRA[[#This Row],[NOME]],'CADASTRO'!A:K,6,0)</f>
        <v>ATIVO</v>
      </c>
    </row>
    <row r="455" spans="1:14">
      <c r="A455" t="s">
        <v>516</v>
      </c>
      <c r="B455" t="s">
        <v>517</v>
      </c>
      <c r="C455" t="s">
        <v>381</v>
      </c>
      <c r="D455" t="s">
        <v>609</v>
      </c>
      <c r="E455" s="31" t="s">
        <v>409</v>
      </c>
      <c r="F455" t="str">
        <f>VLOOKUP(WLMRA[[#This Row],[NOME]],'CADASTRO'!A:K,5,0)</f>
        <v>OPERADOR LOGISTICO I</v>
      </c>
      <c r="G455" s="41">
        <v>46010</v>
      </c>
      <c r="H455" s="38">
        <v>365</v>
      </c>
      <c r="I4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IF(G866="01/01/1900", "SEM REGISTRO",
                        IF((G455+H455)&gt;TODAY(), "NO PRAZO", "VENCIDO"
                        )
                    )
                )
            )
        )
    ),"N.A.")</f>
        <v>NO PRAZO</v>
      </c>
      <c r="J455" s="14">
        <f>+WLMRA[[#This Row],[TREINADO EM]]+WLMRA[[#This Row],[VALIDADE]]</f>
        <v>46375</v>
      </c>
      <c r="K455">
        <v>1</v>
      </c>
      <c r="L455" t="s">
        <v>3</v>
      </c>
      <c r="M455" t="str">
        <f>VLOOKUP(WLMRA[[#This Row],[NOME]],'CADASTRO'!A:K,6,0)</f>
        <v>ATIVO</v>
      </c>
      <c r="N455" s="69"/>
    </row>
    <row r="456" spans="1:14">
      <c r="A456" t="s">
        <v>516</v>
      </c>
      <c r="B456" t="s">
        <v>517</v>
      </c>
      <c r="C456" t="s">
        <v>381</v>
      </c>
      <c r="D456" t="s">
        <v>609</v>
      </c>
      <c r="E456" t="s">
        <v>149</v>
      </c>
      <c r="F456" t="str">
        <f>VLOOKUP(WLMRA[[#This Row],[NOME]],'CADASTRO'!A:K,5,0)</f>
        <v>OPERADOR LOGISTICO I</v>
      </c>
      <c r="G456" s="41">
        <v>45278</v>
      </c>
      <c r="H456" s="38">
        <v>365</v>
      </c>
      <c r="I4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IF(G867="01/01/1900",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+WLMRA[[#This Row],[TREINADO EM]]+WLMRA[[#This Row],[VALIDADE]]</f>
        <v>45643</v>
      </c>
      <c r="K456">
        <v>1</v>
      </c>
      <c r="L456" t="s">
        <v>3</v>
      </c>
      <c r="M456" t="str">
        <f>VLOOKUP(WLMRA[[#This Row],[NOME]],'CADASTRO'!A:K,6,0)</f>
        <v>DESLIGADO</v>
      </c>
    </row>
    <row r="457" spans="1:14">
      <c r="A457" t="s">
        <v>516</v>
      </c>
      <c r="B457" t="s">
        <v>517</v>
      </c>
      <c r="C457" t="s">
        <v>381</v>
      </c>
      <c r="D457" t="s">
        <v>609</v>
      </c>
      <c r="E457" t="s">
        <v>141</v>
      </c>
      <c r="F457" t="str">
        <f>VLOOKUP(WLMRA[[#This Row],[NOME]],'CADASTRO'!A:K,5,0)</f>
        <v xml:space="preserve">ANALISTA CONTROLE QUALIDADE PL      </v>
      </c>
      <c r="G457" s="41">
        <v>45063</v>
      </c>
      <c r="H457" s="38">
        <v>365</v>
      </c>
      <c r="I4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IF(G868="01/01/1900",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+WLMRA[[#This Row],[TREINADO EM]]+WLMRA[[#This Row],[VALIDADE]]</f>
        <v>45428</v>
      </c>
      <c r="K457">
        <v>1</v>
      </c>
      <c r="L457" t="s">
        <v>3</v>
      </c>
      <c r="M457" t="str">
        <f>VLOOKUP(WLMRA[[#This Row],[NOME]],'CADASTRO'!A:K,6,0)</f>
        <v>DESLIGADO</v>
      </c>
    </row>
    <row r="458" spans="1:14">
      <c r="A458" t="s">
        <v>516</v>
      </c>
      <c r="B458" t="s">
        <v>517</v>
      </c>
      <c r="C458" t="s">
        <v>381</v>
      </c>
      <c r="D458" t="s">
        <v>609</v>
      </c>
      <c r="E458" t="s">
        <v>481</v>
      </c>
      <c r="F458" t="str">
        <f>VLOOKUP(WLMRA[[#This Row],[NOME]],'CADASTRO'!A:K,5,0)</f>
        <v>ESTAGIARIO</v>
      </c>
      <c r="G458" s="41">
        <v>45936</v>
      </c>
      <c r="H458" s="38">
        <v>365</v>
      </c>
      <c r="I4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IF(G869="01/01/1900",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+WLMRA[[#This Row],[TREINADO EM]]+WLMRA[[#This Row],[VALIDADE]]</f>
        <v>46301</v>
      </c>
      <c r="K458">
        <v>1</v>
      </c>
      <c r="L458" t="s">
        <v>3</v>
      </c>
      <c r="M458" t="str">
        <f>VLOOKUP(WLMRA[[#This Row],[NOME]],'CADASTRO'!A:K,6,0)</f>
        <v>TRANSFERIDO</v>
      </c>
    </row>
    <row r="459" spans="1:14">
      <c r="A459" t="s">
        <v>516</v>
      </c>
      <c r="B459" t="s">
        <v>517</v>
      </c>
      <c r="C459" t="s">
        <v>74</v>
      </c>
      <c r="D459" t="s">
        <v>609</v>
      </c>
      <c r="E459" t="s">
        <v>114</v>
      </c>
      <c r="F459" t="str">
        <f>VLOOKUP(WLMRA[[#This Row],[NOME]],'CADASTRO'!A:K,5,0)</f>
        <v>COORDENADOR CONTROLE DE QUALIDADE</v>
      </c>
      <c r="G459" s="41">
        <v>43864</v>
      </c>
      <c r="H459" s="38">
        <v>365</v>
      </c>
      <c r="I4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IF(G870="01/01/1900",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+WLMRA[[#This Row],[TREINADO EM]]+WLMRA[[#This Row],[VALIDADE]]</f>
        <v>44229</v>
      </c>
      <c r="K459">
        <v>1</v>
      </c>
      <c r="L459" t="s">
        <v>3</v>
      </c>
      <c r="M459" t="str">
        <f>VLOOKUP(WLMRA[[#This Row],[NOME]],'CADASTRO'!A:K,6,0)</f>
        <v>TRANSFERIDO</v>
      </c>
    </row>
    <row r="460" spans="1:14">
      <c r="A460" t="s">
        <v>516</v>
      </c>
      <c r="B460" t="s">
        <v>517</v>
      </c>
      <c r="C460" t="s">
        <v>381</v>
      </c>
      <c r="D460" t="s">
        <v>609</v>
      </c>
      <c r="E460" t="s">
        <v>138</v>
      </c>
      <c r="F460" t="str">
        <f>VLOOKUP(WLMRA[[#This Row],[NOME]],'CADASTRO'!A:K,5,0)</f>
        <v>AUXILIAR INDUSTRIAL</v>
      </c>
      <c r="G460" s="41">
        <v>46010</v>
      </c>
      <c r="H460" s="38">
        <v>365</v>
      </c>
      <c r="I4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IF(G871="01/01/1900",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+WLMRA[[#This Row],[TREINADO EM]]+WLMRA[[#This Row],[VALIDADE]]</f>
        <v>46375</v>
      </c>
      <c r="K460">
        <v>1</v>
      </c>
      <c r="L460" t="s">
        <v>3</v>
      </c>
      <c r="M460" t="str">
        <f>VLOOKUP(WLMRA[[#This Row],[NOME]],'CADASTRO'!A:K,6,0)</f>
        <v>DESLIGADO</v>
      </c>
      <c r="N460" s="69"/>
    </row>
    <row r="461" spans="1:14">
      <c r="A461" t="s">
        <v>516</v>
      </c>
      <c r="B461" t="s">
        <v>517</v>
      </c>
      <c r="C461" t="s">
        <v>74</v>
      </c>
      <c r="D461" t="s">
        <v>609</v>
      </c>
      <c r="E461" t="s">
        <v>137</v>
      </c>
      <c r="F461" t="str">
        <f>VLOOKUP(WLMRA[[#This Row],[NOME]],'CADASTRO'!A:K,5,0)</f>
        <v>AUXILIAR INDUSTRIAL</v>
      </c>
      <c r="G461" s="41">
        <v>44249</v>
      </c>
      <c r="H461" s="38">
        <v>365</v>
      </c>
      <c r="I4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IF(G872="01/01/1900",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+WLMRA[[#This Row],[TREINADO EM]]+WLMRA[[#This Row],[VALIDADE]]</f>
        <v>44614</v>
      </c>
      <c r="K461">
        <v>1</v>
      </c>
      <c r="L461" t="s">
        <v>3</v>
      </c>
      <c r="M461" t="str">
        <f>VLOOKUP(WLMRA[[#This Row],[NOME]],'CADASTRO'!A:K,6,0)</f>
        <v>DESLIGADO</v>
      </c>
    </row>
    <row r="462" spans="1:14">
      <c r="A462" t="s">
        <v>516</v>
      </c>
      <c r="B462" t="s">
        <v>517</v>
      </c>
      <c r="C462" t="s">
        <v>74</v>
      </c>
      <c r="D462" t="s">
        <v>609</v>
      </c>
      <c r="E462" t="s">
        <v>137</v>
      </c>
      <c r="F462" t="str">
        <f>VLOOKUP(WLMRA[[#This Row],[NOME]],'CADASTRO'!A:K,5,0)</f>
        <v>AUXILIAR INDUSTRIAL</v>
      </c>
      <c r="G462" s="41">
        <v>44250</v>
      </c>
      <c r="H462" s="38">
        <v>365</v>
      </c>
      <c r="I4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IF(G873="01/01/1900",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+WLMRA[[#This Row],[TREINADO EM]]+WLMRA[[#This Row],[VALIDADE]]</f>
        <v>44615</v>
      </c>
      <c r="K462">
        <v>1</v>
      </c>
      <c r="L462" t="s">
        <v>3</v>
      </c>
      <c r="M462" t="str">
        <f>VLOOKUP(WLMRA[[#This Row],[NOME]],'CADASTRO'!A:K,6,0)</f>
        <v>DESLIGADO</v>
      </c>
    </row>
    <row r="463" spans="1:14">
      <c r="A463" t="s">
        <v>516</v>
      </c>
      <c r="B463" t="s">
        <v>517</v>
      </c>
      <c r="C463" t="s">
        <v>381</v>
      </c>
      <c r="D463" t="s">
        <v>609</v>
      </c>
      <c r="E463" s="31" t="s">
        <v>410</v>
      </c>
      <c r="F463" t="str">
        <f>VLOOKUP(WLMRA[[#This Row],[NOME]],'CADASTRO'!A:K,5,0)</f>
        <v>ESTAGIARIO</v>
      </c>
      <c r="G463" s="41">
        <v>45937</v>
      </c>
      <c r="H463" s="38">
        <v>365</v>
      </c>
      <c r="I4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IF(G874="01/01/1900", "SEM REGISTRO",
                        IF((G463+H463)&gt;TODAY(), "NO PRAZO", "VENCIDO"
                        )
                    )
                )
            )
        )
    ),"N.A.")</f>
        <v>VENCIDO</v>
      </c>
      <c r="J463" s="14">
        <f>+WLMRA[[#This Row],[TREINADO EM]]+WLMRA[[#This Row],[VALIDADE]]</f>
        <v>46302</v>
      </c>
      <c r="K463">
        <v>1</v>
      </c>
      <c r="L463" t="s">
        <v>3</v>
      </c>
      <c r="M463" t="str">
        <f>VLOOKUP(WLMRA[[#This Row],[NOME]],'CADASTRO'!A:K,6,0)</f>
        <v>ATIVO</v>
      </c>
    </row>
    <row r="464" spans="1:14">
      <c r="A464" t="s">
        <v>516</v>
      </c>
      <c r="B464" t="s">
        <v>517</v>
      </c>
      <c r="C464" t="s">
        <v>74</v>
      </c>
      <c r="D464" t="s">
        <v>609</v>
      </c>
      <c r="E464" s="31" t="s">
        <v>411</v>
      </c>
      <c r="F464" t="str">
        <f>VLOOKUP(WLMRA[[#This Row],[NOME]],'CADASTRO'!A:K,5,0)</f>
        <v>OPERADOR LOGISTICO II</v>
      </c>
      <c r="G464" s="41">
        <v>44249</v>
      </c>
      <c r="H464" s="38">
        <v>365</v>
      </c>
      <c r="I4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IF(G875="01/01/1900",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+WLMRA[[#This Row],[TREINADO EM]]+WLMRA[[#This Row],[VALIDADE]]</f>
        <v>44614</v>
      </c>
      <c r="K464">
        <v>1</v>
      </c>
      <c r="L464" t="s">
        <v>5</v>
      </c>
      <c r="M464" t="str">
        <f>VLOOKUP(WLMRA[[#This Row],[NOME]],'CADASTRO'!A:K,6,0)</f>
        <v>ATIVO</v>
      </c>
    </row>
    <row r="465" spans="1:14">
      <c r="A465" t="s">
        <v>516</v>
      </c>
      <c r="B465" t="s">
        <v>517</v>
      </c>
      <c r="C465" t="s">
        <v>381</v>
      </c>
      <c r="D465" t="s">
        <v>609</v>
      </c>
      <c r="E465" s="31" t="s">
        <v>411</v>
      </c>
      <c r="F465" t="str">
        <f>VLOOKUP(WLMRA[[#This Row],[NOME]],'CADASTRO'!A:K,5,0)</f>
        <v>OPERADOR LOGISTICO II</v>
      </c>
      <c r="G465" s="41">
        <v>44928</v>
      </c>
      <c r="H465" s="38">
        <v>365</v>
      </c>
      <c r="I4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IF(G876="01/01/1900",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+WLMRA[[#This Row],[TREINADO EM]]+WLMRA[[#This Row],[VALIDADE]]</f>
        <v>45293</v>
      </c>
      <c r="K465">
        <v>1</v>
      </c>
      <c r="L465" t="s">
        <v>5</v>
      </c>
      <c r="M465" t="str">
        <f>VLOOKUP(WLMRA[[#This Row],[NOME]],'CADASTRO'!A:K,6,0)</f>
        <v>ATIVO</v>
      </c>
    </row>
    <row r="466" spans="1:14">
      <c r="A466" t="s">
        <v>516</v>
      </c>
      <c r="B466" t="s">
        <v>517</v>
      </c>
      <c r="C466" t="s">
        <v>381</v>
      </c>
      <c r="D466" t="s">
        <v>609</v>
      </c>
      <c r="E466" s="31" t="s">
        <v>411</v>
      </c>
      <c r="F466" t="str">
        <f>VLOOKUP(WLMRA[[#This Row],[NOME]],'CADASTRO'!A:K,5,0)</f>
        <v>OPERADOR LOGISTICO II</v>
      </c>
      <c r="G466" s="41">
        <v>45278</v>
      </c>
      <c r="H466" s="38">
        <v>365</v>
      </c>
      <c r="I4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IF(G877="01/01/1900",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+WLMRA[[#This Row],[TREINADO EM]]+WLMRA[[#This Row],[VALIDADE]]</f>
        <v>45643</v>
      </c>
      <c r="K466">
        <v>1</v>
      </c>
      <c r="L466" t="s">
        <v>5</v>
      </c>
      <c r="M466" t="str">
        <f>VLOOKUP(WLMRA[[#This Row],[NOME]],'CADASTRO'!A:K,6,0)</f>
        <v>ATIVO</v>
      </c>
    </row>
    <row r="467" spans="1:14">
      <c r="A467" t="s">
        <v>516</v>
      </c>
      <c r="B467" t="s">
        <v>517</v>
      </c>
      <c r="C467" t="s">
        <v>76</v>
      </c>
      <c r="D467" t="s">
        <v>609</v>
      </c>
      <c r="E467" s="31" t="s">
        <v>411</v>
      </c>
      <c r="F467" t="str">
        <f>VLOOKUP(WLMRA[[#This Row],[NOME]],'CADASTRO'!A:K,5,0)</f>
        <v>OPERADOR LOGISTICO II</v>
      </c>
      <c r="G467" s="41">
        <v>45645</v>
      </c>
      <c r="H467" s="38">
        <v>365</v>
      </c>
      <c r="I4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IF(G878="01/01/1900",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+WLMRA[[#This Row],[TREINADO EM]]+WLMRA[[#This Row],[VALIDADE]]</f>
        <v>46010</v>
      </c>
      <c r="K467">
        <v>1</v>
      </c>
      <c r="L467" t="s">
        <v>5</v>
      </c>
      <c r="M467" t="str">
        <f>VLOOKUP(WLMRA[[#This Row],[NOME]],'CADASTRO'!A:K,6,0)</f>
        <v>ATIVO</v>
      </c>
    </row>
    <row r="468" spans="1:14">
      <c r="A468" t="s">
        <v>516</v>
      </c>
      <c r="B468" t="s">
        <v>517</v>
      </c>
      <c r="C468" t="s">
        <v>381</v>
      </c>
      <c r="D468" t="s">
        <v>609</v>
      </c>
      <c r="E468" s="31" t="s">
        <v>411</v>
      </c>
      <c r="F468" t="str">
        <f>VLOOKUP(WLMRA[[#This Row],[NOME]],'CADASTRO'!A:K,5,0)</f>
        <v>OPERADOR LOGISTICO II</v>
      </c>
      <c r="G468" s="41">
        <v>46010</v>
      </c>
      <c r="H468" s="38">
        <v>365</v>
      </c>
      <c r="I4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IF(G879="01/01/1900", "SEM REGISTRO",
                        IF((G468+H468)&gt;TODAY(), "NO PRAZO", "VENCIDO"
                        )
                    )
                )
            )
        )
    ),"N.A.")</f>
        <v>NO PRAZO</v>
      </c>
      <c r="J468" s="14">
        <f>+WLMRA[[#This Row],[TREINADO EM]]+WLMRA[[#This Row],[VALIDADE]]</f>
        <v>46375</v>
      </c>
      <c r="K468">
        <v>1</v>
      </c>
      <c r="L468" t="s">
        <v>3</v>
      </c>
      <c r="M468" t="str">
        <f>VLOOKUP(WLMRA[[#This Row],[NOME]],'CADASTRO'!A:K,6,0)</f>
        <v>ATIVO</v>
      </c>
      <c r="N468" s="69"/>
    </row>
    <row r="469" spans="1:14">
      <c r="A469" t="s">
        <v>516</v>
      </c>
      <c r="B469" t="s">
        <v>517</v>
      </c>
      <c r="C469" t="s">
        <v>381</v>
      </c>
      <c r="D469" t="s">
        <v>609</v>
      </c>
      <c r="E469" s="90" t="s">
        <v>412</v>
      </c>
      <c r="F469" t="str">
        <f>VLOOKUP(WLMRA[[#This Row],[NOME]],'CADASTRO'!A:K,5,0)</f>
        <v>OPERADOR LOGISTICO I</v>
      </c>
      <c r="G469" s="41">
        <v>45852</v>
      </c>
      <c r="H469" s="38">
        <v>365</v>
      </c>
      <c r="I4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IF(G880="01/01/1900",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+WLMRA[[#This Row],[TREINADO EM]]+WLMRA[[#This Row],[VALIDADE]]</f>
        <v>46217</v>
      </c>
      <c r="K469">
        <v>1</v>
      </c>
      <c r="L469" t="s">
        <v>5</v>
      </c>
      <c r="M469" t="str">
        <f>VLOOKUP(WLMRA[[#This Row],[NOME]],'CADASTRO'!A:K,6,0)</f>
        <v>DESLIGADO</v>
      </c>
    </row>
    <row r="470" spans="1:14">
      <c r="A470" t="s">
        <v>516</v>
      </c>
      <c r="B470" t="s">
        <v>517</v>
      </c>
      <c r="C470" t="s">
        <v>381</v>
      </c>
      <c r="D470" t="s">
        <v>609</v>
      </c>
      <c r="E470" t="s">
        <v>412</v>
      </c>
      <c r="F470" t="str">
        <f>VLOOKUP(WLMRA[[#This Row],[NOME]],'CADASTRO'!A:K,5,0)</f>
        <v>OPERADOR LOGISTICO I</v>
      </c>
      <c r="G470" s="41">
        <v>46010</v>
      </c>
      <c r="H470" s="38">
        <v>365</v>
      </c>
      <c r="I4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IF(G881="01/01/1900",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+WLMRA[[#This Row],[TREINADO EM]]+WLMRA[[#This Row],[VALIDADE]]</f>
        <v>46375</v>
      </c>
      <c r="K470">
        <v>1</v>
      </c>
      <c r="L470" t="s">
        <v>3</v>
      </c>
      <c r="M470" t="str">
        <f>VLOOKUP(WLMRA[[#This Row],[NOME]],'CADASTRO'!A:K,6,0)</f>
        <v>DESLIGADO</v>
      </c>
      <c r="N470" s="69"/>
    </row>
    <row r="471" spans="1:14">
      <c r="A471" t="s">
        <v>516</v>
      </c>
      <c r="B471" t="s">
        <v>517</v>
      </c>
      <c r="C471" t="s">
        <v>74</v>
      </c>
      <c r="D471" t="s">
        <v>609</v>
      </c>
      <c r="E471" t="s">
        <v>33</v>
      </c>
      <c r="F471" t="str">
        <f>VLOOKUP(WLMRA[[#This Row],[NOME]],'CADASTRO'!A:K,5,0)</f>
        <v>COORDENADOR PRODUCAO</v>
      </c>
      <c r="G471" s="41">
        <v>43832</v>
      </c>
      <c r="H471" s="38">
        <v>365</v>
      </c>
      <c r="I4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IF(G882="01/01/1900",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+WLMRA[[#This Row],[TREINADO EM]]+WLMRA[[#This Row],[VALIDADE]]</f>
        <v>44197</v>
      </c>
      <c r="K471">
        <v>1</v>
      </c>
      <c r="L471" t="s">
        <v>5</v>
      </c>
      <c r="M471" t="str">
        <f>VLOOKUP(WLMRA[[#This Row],[NOME]],'CADASTRO'!A:K,6,0)</f>
        <v>ATIVO</v>
      </c>
    </row>
    <row r="472" spans="1:14">
      <c r="A472" t="s">
        <v>516</v>
      </c>
      <c r="B472" t="s">
        <v>517</v>
      </c>
      <c r="C472" t="s">
        <v>381</v>
      </c>
      <c r="D472" t="s">
        <v>609</v>
      </c>
      <c r="E472" t="s">
        <v>33</v>
      </c>
      <c r="F472" t="str">
        <f>VLOOKUP(WLMRA[[#This Row],[NOME]],'CADASTRO'!A:K,5,0)</f>
        <v>COORDENADOR PRODUCAO</v>
      </c>
      <c r="G472" s="41">
        <v>44699</v>
      </c>
      <c r="H472" s="38">
        <v>365</v>
      </c>
      <c r="I4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IF(G883="01/01/1900",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+WLMRA[[#This Row],[TREINADO EM]]+WLMRA[[#This Row],[VALIDADE]]</f>
        <v>45064</v>
      </c>
      <c r="K472">
        <v>1</v>
      </c>
      <c r="L472" t="s">
        <v>5</v>
      </c>
      <c r="M472" t="str">
        <f>VLOOKUP(WLMRA[[#This Row],[NOME]],'CADASTRO'!A:K,6,0)</f>
        <v>ATIVO</v>
      </c>
    </row>
    <row r="473" spans="1:14">
      <c r="A473" t="s">
        <v>516</v>
      </c>
      <c r="B473" t="s">
        <v>517</v>
      </c>
      <c r="C473" t="s">
        <v>381</v>
      </c>
      <c r="D473" t="s">
        <v>609</v>
      </c>
      <c r="E473" t="s">
        <v>33</v>
      </c>
      <c r="F473" t="str">
        <f>VLOOKUP(WLMRA[[#This Row],[NOME]],'CADASTRO'!A:K,5,0)</f>
        <v>COORDENADOR PRODUCAO</v>
      </c>
      <c r="G473" s="41">
        <v>45063</v>
      </c>
      <c r="H473" s="38">
        <v>365</v>
      </c>
      <c r="I4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IF(G884="01/01/1900",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+WLMRA[[#This Row],[TREINADO EM]]+WLMRA[[#This Row],[VALIDADE]]</f>
        <v>45428</v>
      </c>
      <c r="K473">
        <v>1</v>
      </c>
      <c r="L473" t="s">
        <v>5</v>
      </c>
      <c r="M473" t="str">
        <f>VLOOKUP(WLMRA[[#This Row],[NOME]],'CADASTRO'!A:K,6,0)</f>
        <v>ATIVO</v>
      </c>
    </row>
    <row r="474" spans="1:14">
      <c r="A474" t="s">
        <v>516</v>
      </c>
      <c r="B474" t="s">
        <v>517</v>
      </c>
      <c r="C474" t="s">
        <v>381</v>
      </c>
      <c r="D474" t="s">
        <v>609</v>
      </c>
      <c r="E474" t="s">
        <v>33</v>
      </c>
      <c r="F474" t="str">
        <f>VLOOKUP(WLMRA[[#This Row],[NOME]],'CADASTRO'!A:K,5,0)</f>
        <v>COORDENADOR PRODUCAO</v>
      </c>
      <c r="G474" s="41">
        <v>45278</v>
      </c>
      <c r="H474" s="38">
        <v>365</v>
      </c>
      <c r="I4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IF(G885="01/01/1900",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+WLMRA[[#This Row],[TREINADO EM]]+WLMRA[[#This Row],[VALIDADE]]</f>
        <v>45643</v>
      </c>
      <c r="K474">
        <v>1</v>
      </c>
      <c r="L474" t="s">
        <v>5</v>
      </c>
      <c r="M474" t="str">
        <f>VLOOKUP(WLMRA[[#This Row],[NOME]],'CADASTRO'!A:K,6,0)</f>
        <v>ATIVO</v>
      </c>
    </row>
    <row r="475" spans="1:14">
      <c r="A475" t="s">
        <v>516</v>
      </c>
      <c r="B475" t="s">
        <v>517</v>
      </c>
      <c r="C475" t="s">
        <v>381</v>
      </c>
      <c r="D475" t="s">
        <v>609</v>
      </c>
      <c r="E475" t="s">
        <v>33</v>
      </c>
      <c r="F475" t="str">
        <f>VLOOKUP(WLMRA[[#This Row],[NOME]],'CADASTRO'!A:K,5,0)</f>
        <v>COORDENADOR PRODUCAO</v>
      </c>
      <c r="G475" s="41">
        <v>45645</v>
      </c>
      <c r="H475" s="38">
        <v>365</v>
      </c>
      <c r="I4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IF(G886="01/01/1900",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+WLMRA[[#This Row],[TREINADO EM]]+WLMRA[[#This Row],[VALIDADE]]</f>
        <v>46010</v>
      </c>
      <c r="K475">
        <v>1</v>
      </c>
      <c r="L475" t="s">
        <v>5</v>
      </c>
      <c r="M475" t="str">
        <f>VLOOKUP(WLMRA[[#This Row],[NOME]],'CADASTRO'!A:K,6,0)</f>
        <v>ATIVO</v>
      </c>
    </row>
    <row r="476" spans="1:14">
      <c r="A476" t="s">
        <v>516</v>
      </c>
      <c r="B476" t="s">
        <v>517</v>
      </c>
      <c r="C476" t="s">
        <v>381</v>
      </c>
      <c r="D476" t="s">
        <v>609</v>
      </c>
      <c r="E476" t="s">
        <v>33</v>
      </c>
      <c r="F476" t="str">
        <f>VLOOKUP(WLMRA[[#This Row],[NOME]],'CADASTRO'!A:K,5,0)</f>
        <v>COORDENADOR PRODUCAO</v>
      </c>
      <c r="G476" s="41">
        <v>46010</v>
      </c>
      <c r="H476" s="38">
        <v>365</v>
      </c>
      <c r="I4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IF(G887="01/01/1900", "SEM REGISTRO",
                        IF((G476+H476)&gt;TODAY(), "NO PRAZO", "VENCIDO"
                        )
                    )
                )
            )
        )
    ),"N.A.")</f>
        <v>NO PRAZO</v>
      </c>
      <c r="J476" s="14">
        <f>+WLMRA[[#This Row],[TREINADO EM]]+WLMRA[[#This Row],[VALIDADE]]</f>
        <v>46375</v>
      </c>
      <c r="K476">
        <v>1</v>
      </c>
      <c r="L476" t="s">
        <v>3</v>
      </c>
      <c r="M476" t="str">
        <f>VLOOKUP(WLMRA[[#This Row],[NOME]],'CADASTRO'!A:K,6,0)</f>
        <v>ATIVO</v>
      </c>
    </row>
    <row r="477" spans="1:14">
      <c r="A477" t="s">
        <v>516</v>
      </c>
      <c r="B477" t="s">
        <v>517</v>
      </c>
      <c r="C477" t="s">
        <v>74</v>
      </c>
      <c r="D477" t="s">
        <v>609</v>
      </c>
      <c r="E477" t="s">
        <v>413</v>
      </c>
      <c r="F477" t="str">
        <f>VLOOKUP(WLMRA[[#This Row],[NOME]],'CADASTRO'!A:K,5,0)</f>
        <v>ANALISTA PRODUCAO JR</v>
      </c>
      <c r="G477" s="41">
        <v>44249</v>
      </c>
      <c r="H477" s="38">
        <v>365</v>
      </c>
      <c r="I4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IF(G888="01/01/1900",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+WLMRA[[#This Row],[TREINADO EM]]+WLMRA[[#This Row],[VALIDADE]]</f>
        <v>44614</v>
      </c>
      <c r="K477">
        <v>1</v>
      </c>
      <c r="L477" t="s">
        <v>5</v>
      </c>
      <c r="M477" t="str">
        <f>VLOOKUP(WLMRA[[#This Row],[NOME]],'CADASTRO'!A:K,6,0)</f>
        <v>ATIVO</v>
      </c>
    </row>
    <row r="478" spans="1:14">
      <c r="A478" t="s">
        <v>516</v>
      </c>
      <c r="B478" t="s">
        <v>517</v>
      </c>
      <c r="C478" t="s">
        <v>381</v>
      </c>
      <c r="D478" t="s">
        <v>609</v>
      </c>
      <c r="E478" t="s">
        <v>413</v>
      </c>
      <c r="F478" t="str">
        <f>VLOOKUP(WLMRA[[#This Row],[NOME]],'CADASTRO'!A:K,5,0)</f>
        <v>ANALISTA PRODUCAO JR</v>
      </c>
      <c r="G478" s="41">
        <v>44729</v>
      </c>
      <c r="H478" s="38">
        <v>365</v>
      </c>
      <c r="I4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IF(G889="01/01/1900",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+WLMRA[[#This Row],[TREINADO EM]]+WLMRA[[#This Row],[VALIDADE]]</f>
        <v>45094</v>
      </c>
      <c r="K478">
        <v>1</v>
      </c>
      <c r="L478" t="s">
        <v>5</v>
      </c>
      <c r="M478" t="str">
        <f>VLOOKUP(WLMRA[[#This Row],[NOME]],'CADASTRO'!A:K,6,0)</f>
        <v>ATIVO</v>
      </c>
    </row>
    <row r="479" spans="1:14">
      <c r="A479" t="s">
        <v>516</v>
      </c>
      <c r="B479" t="s">
        <v>517</v>
      </c>
      <c r="C479" t="s">
        <v>381</v>
      </c>
      <c r="D479" t="s">
        <v>609</v>
      </c>
      <c r="E479" t="s">
        <v>413</v>
      </c>
      <c r="F479" t="str">
        <f>VLOOKUP(WLMRA[[#This Row],[NOME]],'CADASTRO'!A:K,5,0)</f>
        <v>ANALISTA PRODUCAO JR</v>
      </c>
      <c r="G479" s="41">
        <v>44928</v>
      </c>
      <c r="H479" s="38">
        <v>365</v>
      </c>
      <c r="I4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IF(G890="01/01/1900",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+WLMRA[[#This Row],[TREINADO EM]]+WLMRA[[#This Row],[VALIDADE]]</f>
        <v>45293</v>
      </c>
      <c r="K479">
        <v>1</v>
      </c>
      <c r="L479" t="s">
        <v>5</v>
      </c>
      <c r="M479" t="str">
        <f>VLOOKUP(WLMRA[[#This Row],[NOME]],'CADASTRO'!A:K,6,0)</f>
        <v>ATIVO</v>
      </c>
    </row>
    <row r="480" spans="1:14">
      <c r="A480" t="s">
        <v>516</v>
      </c>
      <c r="B480" t="s">
        <v>517</v>
      </c>
      <c r="C480" t="s">
        <v>381</v>
      </c>
      <c r="D480" t="s">
        <v>609</v>
      </c>
      <c r="E480" t="s">
        <v>413</v>
      </c>
      <c r="F480" t="str">
        <f>VLOOKUP(WLMRA[[#This Row],[NOME]],'CADASTRO'!A:K,5,0)</f>
        <v>ANALISTA PRODUCAO JR</v>
      </c>
      <c r="G480" s="41">
        <v>45278</v>
      </c>
      <c r="H480" s="38">
        <v>365</v>
      </c>
      <c r="I4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IF(G891="01/01/1900",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+WLMRA[[#This Row],[TREINADO EM]]+WLMRA[[#This Row],[VALIDADE]]</f>
        <v>45643</v>
      </c>
      <c r="K480">
        <v>1</v>
      </c>
      <c r="L480" t="s">
        <v>5</v>
      </c>
      <c r="M480" t="str">
        <f>VLOOKUP(WLMRA[[#This Row],[NOME]],'CADASTRO'!A:K,6,0)</f>
        <v>ATIVO</v>
      </c>
    </row>
    <row r="481" spans="1:14">
      <c r="A481" t="s">
        <v>516</v>
      </c>
      <c r="B481" t="s">
        <v>517</v>
      </c>
      <c r="C481" t="s">
        <v>381</v>
      </c>
      <c r="D481" t="s">
        <v>609</v>
      </c>
      <c r="E481" t="s">
        <v>413</v>
      </c>
      <c r="F481" t="str">
        <f>VLOOKUP(WLMRA[[#This Row],[NOME]],'CADASTRO'!A:K,5,0)</f>
        <v>ANALISTA PRODUCAO JR</v>
      </c>
      <c r="G481" s="41">
        <v>45645</v>
      </c>
      <c r="H481" s="38">
        <v>365</v>
      </c>
      <c r="I4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IF(G892="01/01/1900",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+WLMRA[[#This Row],[TREINADO EM]]+WLMRA[[#This Row],[VALIDADE]]</f>
        <v>46010</v>
      </c>
      <c r="K481">
        <v>1</v>
      </c>
      <c r="L481" t="s">
        <v>5</v>
      </c>
      <c r="M481" t="str">
        <f>VLOOKUP(WLMRA[[#This Row],[NOME]],'CADASTRO'!A:K,6,0)</f>
        <v>ATIVO</v>
      </c>
    </row>
    <row r="482" spans="1:14">
      <c r="A482" t="s">
        <v>516</v>
      </c>
      <c r="B482" t="s">
        <v>517</v>
      </c>
      <c r="C482" t="s">
        <v>381</v>
      </c>
      <c r="D482" t="s">
        <v>609</v>
      </c>
      <c r="E482" t="s">
        <v>413</v>
      </c>
      <c r="F482" t="str">
        <f>VLOOKUP(WLMRA[[#This Row],[NOME]],'CADASTRO'!A:K,5,0)</f>
        <v>ANALISTA PRODUCAO JR</v>
      </c>
      <c r="G482" s="41">
        <v>46008</v>
      </c>
      <c r="H482" s="38">
        <v>365</v>
      </c>
      <c r="I4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IF(G893="01/01/1900",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+WLMRA[[#This Row],[TREINADO EM]]+WLMRA[[#This Row],[VALIDADE]]</f>
        <v>46373</v>
      </c>
      <c r="K482">
        <v>1</v>
      </c>
      <c r="L482" t="s">
        <v>5</v>
      </c>
      <c r="M482" t="str">
        <f>VLOOKUP(WLMRA[[#This Row],[NOME]],'CADASTRO'!A:K,6,0)</f>
        <v>ATIVO</v>
      </c>
      <c r="N482" s="69"/>
    </row>
    <row r="483" spans="1:14">
      <c r="A483" t="s">
        <v>516</v>
      </c>
      <c r="B483" t="s">
        <v>517</v>
      </c>
      <c r="C483" t="s">
        <v>381</v>
      </c>
      <c r="D483" t="s">
        <v>609</v>
      </c>
      <c r="E483" t="s">
        <v>413</v>
      </c>
      <c r="F483" t="str">
        <f>VLOOKUP(WLMRA[[#This Row],[NOME]],'CADASTRO'!A:K,5,0)</f>
        <v>ANALISTA PRODUCAO JR</v>
      </c>
      <c r="G483" s="41">
        <v>46010</v>
      </c>
      <c r="H483" s="38">
        <v>365</v>
      </c>
      <c r="I4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IF(G894="01/01/1900",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+WLMRA[[#This Row],[TREINADO EM]]+WLMRA[[#This Row],[VALIDADE]]</f>
        <v>46375</v>
      </c>
      <c r="K483">
        <v>1</v>
      </c>
      <c r="L483" t="s">
        <v>3</v>
      </c>
      <c r="M483" t="str">
        <f>VLOOKUP(WLMRA[[#This Row],[NOME]],'CADASTRO'!A:K,6,0)</f>
        <v>ATIVO</v>
      </c>
      <c r="N483" s="63" t="s">
        <v>618</v>
      </c>
    </row>
    <row r="484" spans="1:14">
      <c r="A484" t="s">
        <v>516</v>
      </c>
      <c r="B484" t="s">
        <v>517</v>
      </c>
      <c r="C484" t="s">
        <v>381</v>
      </c>
      <c r="D484" t="s">
        <v>609</v>
      </c>
      <c r="E484" t="s">
        <v>480</v>
      </c>
      <c r="F484" t="str">
        <f>VLOOKUP(WLMRA[[#This Row],[NOME]],'CADASTRO'!A:K,5,0)</f>
        <v>ANALISTA PROJETOS PL</v>
      </c>
      <c r="G484" s="41">
        <v>44690</v>
      </c>
      <c r="H484" s="38">
        <v>365</v>
      </c>
      <c r="I4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IF(G895="01/01/1900",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+WLMRA[[#This Row],[TREINADO EM]]+WLMRA[[#This Row],[VALIDADE]]</f>
        <v>45055</v>
      </c>
      <c r="K484">
        <v>1</v>
      </c>
      <c r="L484" t="s">
        <v>5</v>
      </c>
      <c r="M484" t="str">
        <f>VLOOKUP(WLMRA[[#This Row],[NOME]],'CADASTRO'!A:K,6,0)</f>
        <v>TRANSFERIDO</v>
      </c>
    </row>
    <row r="485" spans="1:14">
      <c r="A485" t="s">
        <v>516</v>
      </c>
      <c r="B485" t="s">
        <v>517</v>
      </c>
      <c r="C485" t="s">
        <v>381</v>
      </c>
      <c r="D485" t="s">
        <v>609</v>
      </c>
      <c r="E485" t="s">
        <v>480</v>
      </c>
      <c r="F485" t="str">
        <f>VLOOKUP(WLMRA[[#This Row],[NOME]],'CADASTRO'!A:K,5,0)</f>
        <v>ANALISTA PROJETOS PL</v>
      </c>
      <c r="G485" s="41">
        <v>44972</v>
      </c>
      <c r="H485" s="38">
        <v>365</v>
      </c>
      <c r="I4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IF(G896="01/01/1900",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+WLMRA[[#This Row],[TREINADO EM]]+WLMRA[[#This Row],[VALIDADE]]</f>
        <v>45337</v>
      </c>
      <c r="K485">
        <v>2</v>
      </c>
      <c r="L485" t="s">
        <v>5</v>
      </c>
      <c r="M485" t="str">
        <f>VLOOKUP(WLMRA[[#This Row],[NOME]],'CADASTRO'!A:K,6,0)</f>
        <v>TRANSFERIDO</v>
      </c>
    </row>
    <row r="486" spans="1:14">
      <c r="A486" t="s">
        <v>516</v>
      </c>
      <c r="B486" t="s">
        <v>517</v>
      </c>
      <c r="C486" t="s">
        <v>102</v>
      </c>
      <c r="D486" t="s">
        <v>609</v>
      </c>
      <c r="E486" t="s">
        <v>480</v>
      </c>
      <c r="F486" t="str">
        <f>VLOOKUP(WLMRA[[#This Row],[NOME]],'CADASTRO'!A:K,5,0)</f>
        <v>ANALISTA PROJETOS PL</v>
      </c>
      <c r="G486" s="41">
        <v>45371</v>
      </c>
      <c r="H486" s="38">
        <v>365</v>
      </c>
      <c r="I4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IF(G897="01/01/1900",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+WLMRA[[#This Row],[TREINADO EM]]+WLMRA[[#This Row],[VALIDADE]]</f>
        <v>45736</v>
      </c>
      <c r="K486">
        <v>1</v>
      </c>
      <c r="L486" t="s">
        <v>3</v>
      </c>
      <c r="M486" t="str">
        <f>VLOOKUP(WLMRA[[#This Row],[NOME]],'CADASTRO'!A:K,6,0)</f>
        <v>TRANSFERIDO</v>
      </c>
    </row>
    <row r="487" spans="1:14">
      <c r="A487" t="s">
        <v>516</v>
      </c>
      <c r="B487" t="s">
        <v>517</v>
      </c>
      <c r="C487" t="s">
        <v>381</v>
      </c>
      <c r="D487" t="s">
        <v>609</v>
      </c>
      <c r="E487" t="s">
        <v>132</v>
      </c>
      <c r="F487" t="str">
        <f>VLOOKUP(WLMRA[[#This Row],[NOME]],'CADASTRO'!A:K,5,0)</f>
        <v>ANALISTA CONTROLE QUALIDADE JR</v>
      </c>
      <c r="G487" s="41">
        <v>45546</v>
      </c>
      <c r="H487" s="38">
        <v>365</v>
      </c>
      <c r="I4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IF(G898="01/01/1900",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+WLMRA[[#This Row],[TREINADO EM]]+WLMRA[[#This Row],[VALIDADE]]</f>
        <v>45911</v>
      </c>
      <c r="K487">
        <v>1</v>
      </c>
      <c r="L487" t="s">
        <v>3</v>
      </c>
      <c r="M487" t="str">
        <f>VLOOKUP(WLMRA[[#This Row],[NOME]],'CADASTRO'!A:K,6,0)</f>
        <v>DESLIGADO</v>
      </c>
    </row>
    <row r="488" spans="1:14">
      <c r="A488" t="s">
        <v>516</v>
      </c>
      <c r="B488" t="s">
        <v>517</v>
      </c>
      <c r="C488" t="s">
        <v>381</v>
      </c>
      <c r="D488" t="s">
        <v>609</v>
      </c>
      <c r="E488" t="s">
        <v>415</v>
      </c>
      <c r="F488" t="str">
        <f>VLOOKUP(WLMRA[[#This Row],[NOME]],'CADASTRO'!A:K,5,0)</f>
        <v>ESTAGIARIO</v>
      </c>
      <c r="G488" s="41">
        <v>46099</v>
      </c>
      <c r="H488" s="38">
        <v>365</v>
      </c>
      <c r="I4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IF(G899="01/01/1900",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+WLMRA[[#This Row],[TREINADO EM]]+WLMRA[[#This Row],[VALIDADE]]</f>
        <v>46464</v>
      </c>
      <c r="K488">
        <v>1</v>
      </c>
      <c r="L488" t="s">
        <v>3</v>
      </c>
      <c r="M488" t="str">
        <f>VLOOKUP(WLMRA[[#This Row],[NOME]],'CADASTRO'!A:K,6,0)</f>
        <v>ATIVO</v>
      </c>
      <c r="N488" s="63"/>
    </row>
    <row r="489" spans="1:14">
      <c r="A489" t="s">
        <v>516</v>
      </c>
      <c r="B489" t="s">
        <v>517</v>
      </c>
      <c r="C489" t="s">
        <v>74</v>
      </c>
      <c r="D489" t="s">
        <v>609</v>
      </c>
      <c r="E489" t="s">
        <v>416</v>
      </c>
      <c r="F489" t="str">
        <f>VLOOKUP(WLMRA[[#This Row],[NOME]],'CADASTRO'!A:K,5,0)</f>
        <v>ENCARREGADO EXPEDICAO</v>
      </c>
      <c r="G489" s="41">
        <v>44249</v>
      </c>
      <c r="H489" s="38">
        <v>365</v>
      </c>
      <c r="I4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IF(G900="01/01/1900",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+WLMRA[[#This Row],[TREINADO EM]]+WLMRA[[#This Row],[VALIDADE]]</f>
        <v>44614</v>
      </c>
      <c r="K489">
        <v>1</v>
      </c>
      <c r="L489" t="s">
        <v>5</v>
      </c>
      <c r="M489" t="str">
        <f>VLOOKUP(WLMRA[[#This Row],[NOME]],'CADASTRO'!A:K,6,0)</f>
        <v>ATIVO</v>
      </c>
    </row>
    <row r="490" spans="1:14">
      <c r="A490" t="s">
        <v>516</v>
      </c>
      <c r="B490" t="s">
        <v>517</v>
      </c>
      <c r="C490" t="s">
        <v>381</v>
      </c>
      <c r="D490" t="s">
        <v>609</v>
      </c>
      <c r="E490" t="s">
        <v>416</v>
      </c>
      <c r="F490" t="str">
        <f>VLOOKUP(WLMRA[[#This Row],[NOME]],'CADASTRO'!A:K,5,0)</f>
        <v>ENCARREGADO EXPEDICAO</v>
      </c>
      <c r="G490" s="41">
        <v>44928</v>
      </c>
      <c r="H490" s="38">
        <v>365</v>
      </c>
      <c r="I4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IF(G901="01/01/1900",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+WLMRA[[#This Row],[TREINADO EM]]+WLMRA[[#This Row],[VALIDADE]]</f>
        <v>45293</v>
      </c>
      <c r="K490">
        <v>1</v>
      </c>
      <c r="L490" t="s">
        <v>5</v>
      </c>
      <c r="M490" t="str">
        <f>VLOOKUP(WLMRA[[#This Row],[NOME]],'CADASTRO'!A:K,6,0)</f>
        <v>ATIVO</v>
      </c>
    </row>
    <row r="491" spans="1:14">
      <c r="A491" t="s">
        <v>516</v>
      </c>
      <c r="B491" t="s">
        <v>517</v>
      </c>
      <c r="C491" t="s">
        <v>381</v>
      </c>
      <c r="D491" t="s">
        <v>609</v>
      </c>
      <c r="E491" t="s">
        <v>416</v>
      </c>
      <c r="F491" t="str">
        <f>VLOOKUP(WLMRA[[#This Row],[NOME]],'CADASTRO'!A:K,5,0)</f>
        <v>ENCARREGADO EXPEDICAO</v>
      </c>
      <c r="G491" s="41">
        <v>45278</v>
      </c>
      <c r="H491" s="38">
        <v>365</v>
      </c>
      <c r="I4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IF(G902="01/01/1900",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+WLMRA[[#This Row],[TREINADO EM]]+WLMRA[[#This Row],[VALIDADE]]</f>
        <v>45643</v>
      </c>
      <c r="K491">
        <v>1</v>
      </c>
      <c r="L491" t="s">
        <v>5</v>
      </c>
      <c r="M491" t="str">
        <f>VLOOKUP(WLMRA[[#This Row],[NOME]],'CADASTRO'!A:K,6,0)</f>
        <v>ATIVO</v>
      </c>
    </row>
    <row r="492" spans="1:14">
      <c r="A492" t="s">
        <v>516</v>
      </c>
      <c r="B492" t="s">
        <v>517</v>
      </c>
      <c r="C492" t="s">
        <v>381</v>
      </c>
      <c r="D492" t="s">
        <v>609</v>
      </c>
      <c r="E492" t="s">
        <v>416</v>
      </c>
      <c r="F492" t="str">
        <f>VLOOKUP(WLMRA[[#This Row],[NOME]],'CADASTRO'!A:K,5,0)</f>
        <v>ENCARREGADO EXPEDICAO</v>
      </c>
      <c r="G492" s="41">
        <v>45880</v>
      </c>
      <c r="H492" s="38">
        <v>365</v>
      </c>
      <c r="I4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IF(G903="01/01/1900",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+WLMRA[[#This Row],[TREINADO EM]]+WLMRA[[#This Row],[VALIDADE]]</f>
        <v>46245</v>
      </c>
      <c r="K492">
        <v>1</v>
      </c>
      <c r="L492" t="s">
        <v>5</v>
      </c>
      <c r="M492" t="str">
        <f>VLOOKUP(WLMRA[[#This Row],[NOME]],'CADASTRO'!A:K,6,0)</f>
        <v>ATIVO</v>
      </c>
    </row>
    <row r="493" spans="1:14">
      <c r="A493" t="s">
        <v>516</v>
      </c>
      <c r="B493" t="s">
        <v>517</v>
      </c>
      <c r="C493" t="s">
        <v>381</v>
      </c>
      <c r="D493" t="s">
        <v>609</v>
      </c>
      <c r="E493" t="s">
        <v>416</v>
      </c>
      <c r="F493" t="str">
        <f>VLOOKUP(WLMRA[[#This Row],[NOME]],'CADASTRO'!A:K,5,0)</f>
        <v>ENCARREGADO EXPEDICAO</v>
      </c>
      <c r="G493" s="41">
        <v>46290.355393518519</v>
      </c>
      <c r="H493" s="38">
        <v>365</v>
      </c>
      <c r="I4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IF(G904="01/01/1900",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+WLMRA[[#This Row],[TREINADO EM]]+WLMRA[[#This Row],[VALIDADE]]</f>
        <v>46655.355393518519</v>
      </c>
      <c r="K493">
        <v>1</v>
      </c>
      <c r="L493" t="s">
        <v>3</v>
      </c>
      <c r="M493" t="str">
        <f>VLOOKUP(WLMRA[[#This Row],[NOME]],'CADASTRO'!A:K,6,0)</f>
        <v>ATIVO</v>
      </c>
    </row>
    <row r="494" spans="1:14">
      <c r="A494" t="s">
        <v>516</v>
      </c>
      <c r="B494" t="s">
        <v>517</v>
      </c>
      <c r="C494" t="s">
        <v>74</v>
      </c>
      <c r="D494" t="s">
        <v>609</v>
      </c>
      <c r="E494" t="s">
        <v>418</v>
      </c>
      <c r="F494" t="str">
        <f>VLOOKUP(WLMRA[[#This Row],[NOME]],'CADASTRO'!A:K,5,0)</f>
        <v>AUXILIAR INDUSTRIAL</v>
      </c>
      <c r="G494" s="41">
        <v>43420</v>
      </c>
      <c r="H494" s="38">
        <v>365</v>
      </c>
      <c r="I4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IF(G905="01/01/1900",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+WLMRA[[#This Row],[TREINADO EM]]+WLMRA[[#This Row],[VALIDADE]]</f>
        <v>43785</v>
      </c>
      <c r="K494">
        <v>1</v>
      </c>
      <c r="L494" t="s">
        <v>1</v>
      </c>
      <c r="M494" t="str">
        <f>VLOOKUP(WLMRA[[#This Row],[NOME]],'CADASTRO'!A:K,6,0)</f>
        <v>ATIVO</v>
      </c>
    </row>
    <row r="495" spans="1:14">
      <c r="A495" t="s">
        <v>516</v>
      </c>
      <c r="B495" t="s">
        <v>517</v>
      </c>
      <c r="C495" t="s">
        <v>381</v>
      </c>
      <c r="D495" t="s">
        <v>609</v>
      </c>
      <c r="E495" t="s">
        <v>418</v>
      </c>
      <c r="F495" t="str">
        <f>VLOOKUP(WLMRA[[#This Row],[NOME]],'CADASTRO'!A:K,5,0)</f>
        <v>AUXILIAR INDUSTRIAL</v>
      </c>
      <c r="G495" s="41">
        <v>46010</v>
      </c>
      <c r="H495" s="38">
        <v>365</v>
      </c>
      <c r="I4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IF(G906="01/01/1900", "SEM REGISTRO",
                        IF((G495+H495)&gt;TODAY(), "NO PRAZO", "VENCIDO"
                        )
                    )
                )
            )
        )
    ),"N.A.")</f>
        <v>NO PRAZO</v>
      </c>
      <c r="J495" s="14">
        <f>+WLMRA[[#This Row],[TREINADO EM]]+WLMRA[[#This Row],[VALIDADE]]</f>
        <v>46375</v>
      </c>
      <c r="K495">
        <v>1</v>
      </c>
      <c r="L495" t="s">
        <v>3</v>
      </c>
      <c r="M495" t="str">
        <f>VLOOKUP(WLMRA[[#This Row],[NOME]],'CADASTRO'!A:K,6,0)</f>
        <v>ATIVO</v>
      </c>
      <c r="N495" s="69"/>
    </row>
    <row r="496" spans="1:14">
      <c r="A496" t="s">
        <v>516</v>
      </c>
      <c r="B496" t="s">
        <v>517</v>
      </c>
      <c r="C496" t="s">
        <v>381</v>
      </c>
      <c r="D496" t="s">
        <v>609</v>
      </c>
      <c r="E496" s="10" t="s">
        <v>131</v>
      </c>
      <c r="F496" t="str">
        <f>VLOOKUP(WLMRA[[#This Row],[NOME]],'CADASTRO'!A:K,5,0)</f>
        <v>AUXILIAR INDUSTRIAL</v>
      </c>
      <c r="G496" s="48">
        <v>45845</v>
      </c>
      <c r="H496" s="38">
        <v>365</v>
      </c>
      <c r="I4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IF(G907="01/01/1900",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+WLMRA[[#This Row],[TREINADO EM]]+WLMRA[[#This Row],[VALIDADE]]</f>
        <v>46210</v>
      </c>
      <c r="K496">
        <v>1</v>
      </c>
      <c r="L496" t="s">
        <v>3</v>
      </c>
      <c r="M496" t="str">
        <f>VLOOKUP(WLMRA[[#This Row],[NOME]],'CADASTRO'!A:K,6,0)</f>
        <v>DESLIGADO</v>
      </c>
    </row>
    <row r="497" spans="1:14">
      <c r="A497" t="s">
        <v>516</v>
      </c>
      <c r="B497" t="s">
        <v>517</v>
      </c>
      <c r="C497" t="s">
        <v>381</v>
      </c>
      <c r="D497" t="s">
        <v>609</v>
      </c>
      <c r="E497" t="s">
        <v>131</v>
      </c>
      <c r="F497" t="str">
        <f>VLOOKUP(WLMRA[[#This Row],[NOME]],'CADASTRO'!A:K,5,0)</f>
        <v>AUXILIAR INDUSTRIAL</v>
      </c>
      <c r="G497" s="41">
        <v>46010</v>
      </c>
      <c r="H497" s="38">
        <v>365</v>
      </c>
      <c r="I4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IF(G908="01/01/1900",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+WLMRA[[#This Row],[TREINADO EM]]+WLMRA[[#This Row],[VALIDADE]]</f>
        <v>46375</v>
      </c>
      <c r="K497">
        <v>1</v>
      </c>
      <c r="L497" t="s">
        <v>3</v>
      </c>
      <c r="M497" t="str">
        <f>VLOOKUP(WLMRA[[#This Row],[NOME]],'CADASTRO'!A:K,6,0)</f>
        <v>DESLIGADO</v>
      </c>
      <c r="N497" s="69"/>
    </row>
    <row r="498" spans="1:14">
      <c r="A498" t="s">
        <v>516</v>
      </c>
      <c r="B498" t="s">
        <v>517</v>
      </c>
      <c r="C498" t="s">
        <v>74</v>
      </c>
      <c r="D498" t="s">
        <v>609</v>
      </c>
      <c r="E498" t="s">
        <v>128</v>
      </c>
      <c r="F498" t="str">
        <f>VLOOKUP(WLMRA[[#This Row],[NOME]],'CADASTRO'!A:K,5,0)</f>
        <v>ASSISTENTE ADMINISTRATIVO</v>
      </c>
      <c r="G498" s="41">
        <v>44250</v>
      </c>
      <c r="H498" s="38">
        <v>365</v>
      </c>
      <c r="I4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IF(G909="01/01/1900",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+WLMRA[[#This Row],[TREINADO EM]]+WLMRA[[#This Row],[VALIDADE]]</f>
        <v>44615</v>
      </c>
      <c r="K498">
        <v>1</v>
      </c>
      <c r="L498" t="s">
        <v>5</v>
      </c>
      <c r="M498" t="str">
        <f>VLOOKUP(WLMRA[[#This Row],[NOME]],'CADASTRO'!A:K,6,0)</f>
        <v>DESLIGADO</v>
      </c>
    </row>
    <row r="499" spans="1:14">
      <c r="A499" t="s">
        <v>516</v>
      </c>
      <c r="B499" t="s">
        <v>517</v>
      </c>
      <c r="C499" t="s">
        <v>381</v>
      </c>
      <c r="D499" t="s">
        <v>609</v>
      </c>
      <c r="E499" t="s">
        <v>128</v>
      </c>
      <c r="F499" t="str">
        <f>VLOOKUP(WLMRA[[#This Row],[NOME]],'CADASTRO'!A:K,5,0)</f>
        <v>ASSISTENTE ADMINISTRATIVO</v>
      </c>
      <c r="G499" s="41">
        <v>44732</v>
      </c>
      <c r="H499" s="38">
        <v>365</v>
      </c>
      <c r="I4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IF(G910="01/01/1900",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+WLMRA[[#This Row],[TREINADO EM]]+WLMRA[[#This Row],[VALIDADE]]</f>
        <v>45097</v>
      </c>
      <c r="K499">
        <v>1</v>
      </c>
      <c r="L499" t="s">
        <v>3</v>
      </c>
      <c r="M499" t="str">
        <f>VLOOKUP(WLMRA[[#This Row],[NOME]],'CADASTRO'!A:K,6,0)</f>
        <v>DESLIGADO</v>
      </c>
    </row>
    <row r="500" spans="1:14">
      <c r="A500" t="s">
        <v>516</v>
      </c>
      <c r="B500" t="s">
        <v>517</v>
      </c>
      <c r="C500" t="s">
        <v>74</v>
      </c>
      <c r="D500" t="s">
        <v>609</v>
      </c>
      <c r="E500" t="s">
        <v>419</v>
      </c>
      <c r="F500" t="str">
        <f>VLOOKUP(WLMRA[[#This Row],[NOME]],'CADASTRO'!A:K,5,0)</f>
        <v>OPERADOR INDUSTRIAL II</v>
      </c>
      <c r="G500" s="41">
        <v>44250</v>
      </c>
      <c r="H500" s="38">
        <v>365</v>
      </c>
      <c r="I5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IF(G911="01/01/1900",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+WLMRA[[#This Row],[TREINADO EM]]+WLMRA[[#This Row],[VALIDADE]]</f>
        <v>44615</v>
      </c>
      <c r="K500">
        <v>1</v>
      </c>
      <c r="L500" t="s">
        <v>5</v>
      </c>
      <c r="M500" t="str">
        <f>VLOOKUP(WLMRA[[#This Row],[NOME]],'CADASTRO'!A:K,6,0)</f>
        <v>ATIVO</v>
      </c>
    </row>
    <row r="501" spans="1:14">
      <c r="A501" t="s">
        <v>516</v>
      </c>
      <c r="B501" t="s">
        <v>517</v>
      </c>
      <c r="C501" t="s">
        <v>381</v>
      </c>
      <c r="D501" t="s">
        <v>609</v>
      </c>
      <c r="E501" t="s">
        <v>419</v>
      </c>
      <c r="F501" t="str">
        <f>VLOOKUP(WLMRA[[#This Row],[NOME]],'CADASTRO'!A:K,5,0)</f>
        <v>OPERADOR INDUSTRIAL II</v>
      </c>
      <c r="G501" s="41">
        <v>44928</v>
      </c>
      <c r="H501" s="38">
        <v>365</v>
      </c>
      <c r="I5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IF(G912="01/01/1900",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+WLMRA[[#This Row],[TREINADO EM]]+WLMRA[[#This Row],[VALIDADE]]</f>
        <v>45293</v>
      </c>
      <c r="K501">
        <v>1</v>
      </c>
      <c r="L501" t="s">
        <v>5</v>
      </c>
      <c r="M501" t="str">
        <f>VLOOKUP(WLMRA[[#This Row],[NOME]],'CADASTRO'!A:K,6,0)</f>
        <v>ATIVO</v>
      </c>
    </row>
    <row r="502" spans="1:14">
      <c r="A502" t="s">
        <v>516</v>
      </c>
      <c r="B502" t="s">
        <v>517</v>
      </c>
      <c r="C502" t="s">
        <v>381</v>
      </c>
      <c r="D502" t="s">
        <v>609</v>
      </c>
      <c r="E502" s="1" t="s">
        <v>419</v>
      </c>
      <c r="F502" t="str">
        <f>VLOOKUP(WLMRA[[#This Row],[NOME]],'CADASTRO'!A:K,5,0)</f>
        <v>OPERADOR INDUSTRIAL II</v>
      </c>
      <c r="G502" s="41">
        <v>45873</v>
      </c>
      <c r="H502" s="38">
        <v>365</v>
      </c>
      <c r="I5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IF(G913="01/01/1900",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+WLMRA[[#This Row],[TREINADO EM]]+WLMRA[[#This Row],[VALIDADE]]</f>
        <v>46238</v>
      </c>
      <c r="K502">
        <v>1</v>
      </c>
      <c r="L502" t="s">
        <v>5</v>
      </c>
      <c r="M502" t="str">
        <f>VLOOKUP(WLMRA[[#This Row],[NOME]],'CADASTRO'!A:K,6,0)</f>
        <v>ATIVO</v>
      </c>
    </row>
    <row r="503" spans="1:14">
      <c r="A503" t="s">
        <v>516</v>
      </c>
      <c r="B503" t="s">
        <v>517</v>
      </c>
      <c r="C503" t="s">
        <v>381</v>
      </c>
      <c r="D503" t="s">
        <v>609</v>
      </c>
      <c r="E503" t="s">
        <v>419</v>
      </c>
      <c r="F503" t="str">
        <f>VLOOKUP(WLMRA[[#This Row],[NOME]],'CADASTRO'!A:K,5,0)</f>
        <v>OPERADOR INDUSTRIAL II</v>
      </c>
      <c r="G503" s="41">
        <v>46010</v>
      </c>
      <c r="H503" s="38">
        <v>365</v>
      </c>
      <c r="I5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IF(G914="01/01/1900",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+WLMRA[[#This Row],[TREINADO EM]]+WLMRA[[#This Row],[VALIDADE]]</f>
        <v>46375</v>
      </c>
      <c r="K503">
        <v>1</v>
      </c>
      <c r="L503" t="s">
        <v>3</v>
      </c>
      <c r="M503" t="str">
        <f>VLOOKUP(WLMRA[[#This Row],[NOME]],'CADASTRO'!A:K,6,0)</f>
        <v>ATIVO</v>
      </c>
      <c r="N503" s="69"/>
    </row>
    <row r="504" spans="1:14">
      <c r="A504" t="s">
        <v>516</v>
      </c>
      <c r="B504" t="s">
        <v>517</v>
      </c>
      <c r="C504" t="s">
        <v>381</v>
      </c>
      <c r="D504" t="s">
        <v>609</v>
      </c>
      <c r="E504" t="s">
        <v>420</v>
      </c>
      <c r="F504" t="str">
        <f>VLOOKUP(WLMRA[[#This Row],[NOME]],'CADASTRO'!A:K,5,0)</f>
        <v>Almoxarife de Manutencao</v>
      </c>
      <c r="G504" s="41">
        <v>45950</v>
      </c>
      <c r="H504" s="38">
        <v>365</v>
      </c>
      <c r="I5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IF(G915="01/01/1900", "SEM REGISTRO",
                        IF((G504+H504)&gt;TODAY(), "NO PRAZO", "VENCIDO"
                        )
                    )
                )
            )
        )
    ),"N.A.")</f>
        <v>VENCIDO</v>
      </c>
      <c r="J504" s="14">
        <f>+WLMRA[[#This Row],[TREINADO EM]]+WLMRA[[#This Row],[VALIDADE]]</f>
        <v>46315</v>
      </c>
      <c r="K504">
        <v>1</v>
      </c>
      <c r="L504" t="s">
        <v>3</v>
      </c>
      <c r="M504" t="str">
        <f>VLOOKUP(WLMRA[[#This Row],[NOME]],'CADASTRO'!A:K,6,0)</f>
        <v>ATIVO</v>
      </c>
    </row>
    <row r="505" spans="1:14">
      <c r="A505" t="s">
        <v>516</v>
      </c>
      <c r="B505" t="s">
        <v>517</v>
      </c>
      <c r="C505" t="s">
        <v>381</v>
      </c>
      <c r="D505" t="s">
        <v>609</v>
      </c>
      <c r="E505" t="s">
        <v>126</v>
      </c>
      <c r="F505" t="str">
        <f>VLOOKUP(WLMRA[[#This Row],[NOME]],'CADASTRO'!A:K,5,0)</f>
        <v>ESTAGIARIO</v>
      </c>
      <c r="G505" s="41">
        <v>45824</v>
      </c>
      <c r="H505" s="38">
        <v>365</v>
      </c>
      <c r="I5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IF(G916="01/01/1900",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+WLMRA[[#This Row],[TREINADO EM]]+WLMRA[[#This Row],[VALIDADE]]</f>
        <v>46189</v>
      </c>
      <c r="K505">
        <v>1</v>
      </c>
      <c r="L505" t="s">
        <v>3</v>
      </c>
      <c r="M505" t="str">
        <f>VLOOKUP(WLMRA[[#This Row],[NOME]],'CADASTRO'!A:K,6,0)</f>
        <v>DESLIGADO</v>
      </c>
    </row>
    <row r="506" spans="1:14">
      <c r="A506" t="s">
        <v>516</v>
      </c>
      <c r="B506" t="s">
        <v>517</v>
      </c>
      <c r="C506" t="s">
        <v>381</v>
      </c>
      <c r="D506" t="s">
        <v>609</v>
      </c>
      <c r="E506" t="s">
        <v>423</v>
      </c>
      <c r="F506" t="str">
        <f>VLOOKUP(WLMRA[[#This Row],[NOME]],'CADASTRO'!A:K,5,0)</f>
        <v>AUXILIAR INDUSTRIAL</v>
      </c>
      <c r="G506" s="41">
        <v>46001</v>
      </c>
      <c r="H506" s="38">
        <v>365</v>
      </c>
      <c r="I5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IF(G917="01/01/1900",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+WLMRA[[#This Row],[TREINADO EM]]+WLMRA[[#This Row],[VALIDADE]]</f>
        <v>46366</v>
      </c>
      <c r="K506">
        <v>1</v>
      </c>
      <c r="L506" t="s">
        <v>5</v>
      </c>
      <c r="M506" t="str">
        <f>VLOOKUP(WLMRA[[#This Row],[NOME]],'CADASTRO'!A:K,6,0)</f>
        <v>ATIVO</v>
      </c>
      <c r="N506" s="69"/>
    </row>
    <row r="507" spans="1:14">
      <c r="A507" t="s">
        <v>516</v>
      </c>
      <c r="B507" t="s">
        <v>517</v>
      </c>
      <c r="C507" t="s">
        <v>76</v>
      </c>
      <c r="D507" t="s">
        <v>609</v>
      </c>
      <c r="E507" t="s">
        <v>423</v>
      </c>
      <c r="F507" t="str">
        <f>VLOOKUP(WLMRA[[#This Row],[NOME]],'CADASTRO'!A:K,5,0)</f>
        <v>AUXILIAR INDUSTRIAL</v>
      </c>
      <c r="G507" s="41">
        <v>46010</v>
      </c>
      <c r="H507" s="38">
        <v>365</v>
      </c>
      <c r="I5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IF(G918="01/01/1900",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+WLMRA[[#This Row],[TREINADO EM]]+WLMRA[[#This Row],[VALIDADE]]</f>
        <v>46375</v>
      </c>
      <c r="K507">
        <v>1</v>
      </c>
      <c r="L507" t="s">
        <v>3</v>
      </c>
      <c r="M507" t="str">
        <f>VLOOKUP(WLMRA[[#This Row],[NOME]],'CADASTRO'!A:K,6,0)</f>
        <v>ATIVO</v>
      </c>
      <c r="N507" s="63" t="s">
        <v>612</v>
      </c>
    </row>
    <row r="508" spans="1:14">
      <c r="A508" t="s">
        <v>516</v>
      </c>
      <c r="B508" t="s">
        <v>517</v>
      </c>
      <c r="C508" t="s">
        <v>381</v>
      </c>
      <c r="D508" t="s">
        <v>609</v>
      </c>
      <c r="E508" s="1" t="s">
        <v>124</v>
      </c>
      <c r="F508" t="str">
        <f>VLOOKUP(WLMRA[[#This Row],[NOME]],'CADASTRO'!A:K,5,0)</f>
        <v>ANALISTA CONTROLE QUALIDADE JR</v>
      </c>
      <c r="G508" s="41">
        <v>45406</v>
      </c>
      <c r="H508" s="38">
        <v>365</v>
      </c>
      <c r="I5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IF(G919="01/01/1900",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+WLMRA[[#This Row],[TREINADO EM]]+WLMRA[[#This Row],[VALIDADE]]</f>
        <v>45771</v>
      </c>
      <c r="K508">
        <v>1</v>
      </c>
      <c r="L508" t="s">
        <v>5</v>
      </c>
      <c r="M508" t="str">
        <f>VLOOKUP(WLMRA[[#This Row],[NOME]],'CADASTRO'!A:K,6,0)</f>
        <v>DESLIGADO</v>
      </c>
    </row>
    <row r="509" spans="1:14">
      <c r="A509" t="s">
        <v>516</v>
      </c>
      <c r="B509" t="s">
        <v>517</v>
      </c>
      <c r="C509" t="s">
        <v>381</v>
      </c>
      <c r="D509" t="s">
        <v>609</v>
      </c>
      <c r="E509" t="s">
        <v>124</v>
      </c>
      <c r="F509" t="str">
        <f>VLOOKUP(WLMRA[[#This Row],[NOME]],'CADASTRO'!A:K,5,0)</f>
        <v>ANALISTA CONTROLE QUALIDADE JR</v>
      </c>
      <c r="G509" s="41">
        <v>45645</v>
      </c>
      <c r="H509" s="38">
        <v>365</v>
      </c>
      <c r="I5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IF(G920="01/01/1900",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+WLMRA[[#This Row],[TREINADO EM]]+WLMRA[[#This Row],[VALIDADE]]</f>
        <v>46010</v>
      </c>
      <c r="K509">
        <v>1</v>
      </c>
      <c r="L509" t="s">
        <v>3</v>
      </c>
      <c r="M509" t="str">
        <f>VLOOKUP(WLMRA[[#This Row],[NOME]],'CADASTRO'!A:K,6,0)</f>
        <v>DESLIGADO</v>
      </c>
    </row>
    <row r="510" spans="1:14">
      <c r="A510" t="s">
        <v>516</v>
      </c>
      <c r="B510" t="s">
        <v>517</v>
      </c>
      <c r="C510" t="s">
        <v>74</v>
      </c>
      <c r="D510" t="s">
        <v>609</v>
      </c>
      <c r="E510" t="s">
        <v>119</v>
      </c>
      <c r="F510" t="str">
        <f>VLOOKUP(WLMRA[[#This Row],[NOME]],'CADASTRO'!A:K,5,0)</f>
        <v>TECNICO SEGURANCA TRABALHO</v>
      </c>
      <c r="G510" s="41">
        <v>44000</v>
      </c>
      <c r="H510" s="38">
        <v>365</v>
      </c>
      <c r="I5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IF(G921="01/01/1900",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+WLMRA[[#This Row],[TREINADO EM]]+WLMRA[[#This Row],[VALIDADE]]</f>
        <v>44365</v>
      </c>
      <c r="K510">
        <v>1</v>
      </c>
      <c r="L510" t="s">
        <v>1</v>
      </c>
      <c r="M510" t="str">
        <f>VLOOKUP(WLMRA[[#This Row],[NOME]],'CADASTRO'!A:K,6,0)</f>
        <v>DESLIGADO</v>
      </c>
    </row>
    <row r="511" spans="1:14">
      <c r="A511" t="s">
        <v>516</v>
      </c>
      <c r="B511" t="s">
        <v>517</v>
      </c>
      <c r="C511" t="s">
        <v>266</v>
      </c>
      <c r="D511" t="s">
        <v>609</v>
      </c>
      <c r="E511" t="s">
        <v>424</v>
      </c>
      <c r="F511" t="str">
        <f>VLOOKUP(WLMRA[[#This Row],[NOME]],'CADASTRO'!A:K,5,0)</f>
        <v>OPERADOR INDUSTRIAL III</v>
      </c>
      <c r="G511" s="41">
        <v>45301</v>
      </c>
      <c r="H511" s="38">
        <v>365</v>
      </c>
      <c r="I5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IF(G922="01/01/1900",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+WLMRA[[#This Row],[TREINADO EM]]+WLMRA[[#This Row],[VALIDADE]]</f>
        <v>45666</v>
      </c>
      <c r="K511">
        <v>1</v>
      </c>
      <c r="L511" t="s">
        <v>5</v>
      </c>
      <c r="M511" t="str">
        <f>VLOOKUP(WLMRA[[#This Row],[NOME]],'CADASTRO'!A:K,6,0)</f>
        <v>ATIVO</v>
      </c>
    </row>
    <row r="512" spans="1:14">
      <c r="A512" t="s">
        <v>516</v>
      </c>
      <c r="B512" t="s">
        <v>517</v>
      </c>
      <c r="C512" t="s">
        <v>76</v>
      </c>
      <c r="D512" t="s">
        <v>609</v>
      </c>
      <c r="E512" t="s">
        <v>424</v>
      </c>
      <c r="F512" t="str">
        <f>VLOOKUP(WLMRA[[#This Row],[NOME]],'CADASTRO'!A:K,5,0)</f>
        <v>OPERADOR INDUSTRIAL III</v>
      </c>
      <c r="G512" s="41">
        <v>45645</v>
      </c>
      <c r="H512" s="38">
        <v>365</v>
      </c>
      <c r="I5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IF(G923="01/01/1900",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+WLMRA[[#This Row],[TREINADO EM]]+WLMRA[[#This Row],[VALIDADE]]</f>
        <v>46010</v>
      </c>
      <c r="K512">
        <v>1</v>
      </c>
      <c r="L512" t="s">
        <v>5</v>
      </c>
      <c r="M512" t="str">
        <f>VLOOKUP(WLMRA[[#This Row],[NOME]],'CADASTRO'!A:K,6,0)</f>
        <v>ATIVO</v>
      </c>
    </row>
    <row r="513" spans="1:14">
      <c r="A513" t="s">
        <v>516</v>
      </c>
      <c r="B513" t="s">
        <v>517</v>
      </c>
      <c r="C513" t="s">
        <v>381</v>
      </c>
      <c r="D513" t="s">
        <v>609</v>
      </c>
      <c r="E513" t="s">
        <v>424</v>
      </c>
      <c r="F513" t="str">
        <f>VLOOKUP(WLMRA[[#This Row],[NOME]],'CADASTRO'!A:K,5,0)</f>
        <v>OPERADOR INDUSTRIAL III</v>
      </c>
      <c r="G513" s="41">
        <v>46010</v>
      </c>
      <c r="H513" s="38">
        <v>365</v>
      </c>
      <c r="I5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IF(G924="01/01/1900", "SEM REGISTRO",
                        IF((G513+H513)&gt;TODAY(), "NO PRAZO", "VENCIDO"
                        )
                    )
                )
            )
        )
    ),"N.A.")</f>
        <v>NO PRAZO</v>
      </c>
      <c r="J513" s="14">
        <f>+WLMRA[[#This Row],[TREINADO EM]]+WLMRA[[#This Row],[VALIDADE]]</f>
        <v>46375</v>
      </c>
      <c r="K513">
        <v>1</v>
      </c>
      <c r="L513" t="s">
        <v>3</v>
      </c>
      <c r="M513" t="str">
        <f>VLOOKUP(WLMRA[[#This Row],[NOME]],'CADASTRO'!A:K,6,0)</f>
        <v>ATIVO</v>
      </c>
      <c r="N513" s="69"/>
    </row>
    <row r="514" spans="1:14">
      <c r="A514" t="s">
        <v>516</v>
      </c>
      <c r="B514" t="s">
        <v>517</v>
      </c>
      <c r="C514" t="s">
        <v>381</v>
      </c>
      <c r="D514" t="s">
        <v>609</v>
      </c>
      <c r="E514" t="s">
        <v>488</v>
      </c>
      <c r="F514" t="str">
        <f>VLOOKUP(WLMRA[[#This Row],[NOME]],'CADASTRO'!A:K,5,0)</f>
        <v>TECNICO ELETRONICO II</v>
      </c>
      <c r="G514" s="41">
        <v>46246</v>
      </c>
      <c r="H514" s="38">
        <v>365</v>
      </c>
      <c r="I5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IF(G925="01/01/1900", "SEM REGISTRO",
                        IF((G514+H514)&gt;TODAY(), "NO PRAZO", "VENCIDO"
                        )
                    )
                )
            )
        )
    ),"N.A.")</f>
        <v>NO PRAZO</v>
      </c>
      <c r="J514" s="14">
        <f>+WLMRA[[#This Row],[TREINADO EM]]+WLMRA[[#This Row],[VALIDADE]]</f>
        <v>46611</v>
      </c>
      <c r="K514">
        <v>1</v>
      </c>
      <c r="L514" t="s">
        <v>3</v>
      </c>
      <c r="M514" t="str">
        <f>VLOOKUP(WLMRA[[#This Row],[NOME]],'CADASTRO'!A:K,6,0)</f>
        <v>ATIVO</v>
      </c>
    </row>
    <row r="515" spans="1:14">
      <c r="A515" t="s">
        <v>516</v>
      </c>
      <c r="B515" t="s">
        <v>517</v>
      </c>
      <c r="C515" t="s">
        <v>74</v>
      </c>
      <c r="D515" t="s">
        <v>609</v>
      </c>
      <c r="E515" t="s">
        <v>425</v>
      </c>
      <c r="F515" t="str">
        <f>VLOOKUP(WLMRA[[#This Row],[NOME]],'CADASTRO'!A:K,5,0)</f>
        <v>ANALISTA LOGISTICA JR</v>
      </c>
      <c r="G515" s="41">
        <v>43420</v>
      </c>
      <c r="H515" s="38">
        <v>365</v>
      </c>
      <c r="I5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IF(G926="01/01/1900",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+WLMRA[[#This Row],[TREINADO EM]]+WLMRA[[#This Row],[VALIDADE]]</f>
        <v>43785</v>
      </c>
      <c r="K515">
        <v>1</v>
      </c>
      <c r="L515" t="s">
        <v>5</v>
      </c>
      <c r="M515" t="str">
        <f>VLOOKUP(WLMRA[[#This Row],[NOME]],'CADASTRO'!A:K,6,0)</f>
        <v>ATIVO</v>
      </c>
    </row>
    <row r="516" spans="1:14">
      <c r="A516" t="s">
        <v>516</v>
      </c>
      <c r="B516" t="s">
        <v>517</v>
      </c>
      <c r="C516" t="s">
        <v>74</v>
      </c>
      <c r="D516" t="s">
        <v>609</v>
      </c>
      <c r="E516" t="s">
        <v>425</v>
      </c>
      <c r="F516" t="str">
        <f>VLOOKUP(WLMRA[[#This Row],[NOME]],'CADASTRO'!A:K,5,0)</f>
        <v>ANALISTA LOGISTICA JR</v>
      </c>
      <c r="G516" s="41">
        <v>44249</v>
      </c>
      <c r="H516" s="38">
        <v>365</v>
      </c>
      <c r="I5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IF(G927="01/01/1900", "SEM REGISTRO",
                        IF((G516+H516)&gt;TODAY(), "NO PRAZO", "VENCIDO"
                        )
                    )
                )
            )
        )
    ),"N.A.")</f>
        <v>HISTORICO</v>
      </c>
      <c r="J516" s="14">
        <f>+WLMRA[[#This Row],[TREINADO EM]]+WLMRA[[#This Row],[VALIDADE]]</f>
        <v>44614</v>
      </c>
      <c r="K516">
        <v>1</v>
      </c>
      <c r="L516" t="s">
        <v>5</v>
      </c>
      <c r="M516" t="str">
        <f>VLOOKUP(WLMRA[[#This Row],[NOME]],'CADASTRO'!A:K,6,0)</f>
        <v>ATIVO</v>
      </c>
    </row>
    <row r="517" spans="1:14">
      <c r="A517" t="s">
        <v>516</v>
      </c>
      <c r="B517" t="s">
        <v>517</v>
      </c>
      <c r="C517" t="s">
        <v>381</v>
      </c>
      <c r="D517" t="s">
        <v>609</v>
      </c>
      <c r="E517" t="s">
        <v>425</v>
      </c>
      <c r="F517" t="str">
        <f>VLOOKUP(WLMRA[[#This Row],[NOME]],'CADASTRO'!A:K,5,0)</f>
        <v>ANALISTA LOGISTICA JR</v>
      </c>
      <c r="G517" s="41">
        <v>45278</v>
      </c>
      <c r="H517" s="38">
        <v>365</v>
      </c>
      <c r="I5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IF(G928="01/01/1900", "SEM REGISTRO",
                        IF((G517+H517)&gt;TODAY(), "NO PRAZO", "VENCIDO"
                        )
                    )
                )
            )
        )
    ),"N.A.")</f>
        <v>HISTORICO</v>
      </c>
      <c r="J517" s="14">
        <f>+WLMRA[[#This Row],[TREINADO EM]]+WLMRA[[#This Row],[VALIDADE]]</f>
        <v>45643</v>
      </c>
      <c r="K517">
        <v>1</v>
      </c>
      <c r="L517" t="s">
        <v>5</v>
      </c>
      <c r="M517" t="str">
        <f>VLOOKUP(WLMRA[[#This Row],[NOME]],'CADASTRO'!A:K,6,0)</f>
        <v>ATIVO</v>
      </c>
    </row>
    <row r="518" spans="1:14">
      <c r="A518" t="s">
        <v>516</v>
      </c>
      <c r="B518" t="s">
        <v>517</v>
      </c>
      <c r="C518" t="s">
        <v>381</v>
      </c>
      <c r="D518" t="s">
        <v>609</v>
      </c>
      <c r="E518" t="s">
        <v>425</v>
      </c>
      <c r="F518" t="str">
        <f>VLOOKUP(WLMRA[[#This Row],[NOME]],'CADASTRO'!A:K,5,0)</f>
        <v>ANALISTA LOGISTICA JR</v>
      </c>
      <c r="G518" s="41">
        <v>45645</v>
      </c>
      <c r="H518" s="38">
        <v>365</v>
      </c>
      <c r="I5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IF(G929="01/01/1900", "SEM REGISTRO",
                        IF((G518+H518)&gt;TODAY(), "NO PRAZO", "VENCIDO"
                        )
                    )
                )
            )
        )
    ),"N.A.")</f>
        <v>HISTORICO</v>
      </c>
      <c r="J518" s="14">
        <f>+WLMRA[[#This Row],[TREINADO EM]]+WLMRA[[#This Row],[VALIDADE]]</f>
        <v>46010</v>
      </c>
      <c r="K518">
        <v>1</v>
      </c>
      <c r="L518" t="s">
        <v>5</v>
      </c>
      <c r="M518" t="str">
        <f>VLOOKUP(WLMRA[[#This Row],[NOME]],'CADASTRO'!A:K,6,0)</f>
        <v>ATIVO</v>
      </c>
    </row>
    <row r="519" spans="1:14">
      <c r="A519" t="s">
        <v>516</v>
      </c>
      <c r="B519" t="s">
        <v>517</v>
      </c>
      <c r="C519" t="s">
        <v>381</v>
      </c>
      <c r="D519" t="s">
        <v>609</v>
      </c>
      <c r="E519" t="s">
        <v>425</v>
      </c>
      <c r="F519" t="str">
        <f>VLOOKUP(WLMRA[[#This Row],[NOME]],'CADASTRO'!A:K,5,0)</f>
        <v>ANALISTA LOGISTICA JR</v>
      </c>
      <c r="G519" s="41">
        <v>46010</v>
      </c>
      <c r="H519" s="38">
        <v>365</v>
      </c>
      <c r="I5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IF(G930="01/01/1900", "SEM REGISTRO",
                        IF((G519+H519)&gt;TODAY(), "NO PRAZO", "VENCIDO"
                        )
                    )
                )
            )
        )
    ),"N.A.")</f>
        <v>NO PRAZO</v>
      </c>
      <c r="J519" s="14">
        <f>+WLMRA[[#This Row],[TREINADO EM]]+WLMRA[[#This Row],[VALIDADE]]</f>
        <v>46375</v>
      </c>
      <c r="K519">
        <v>1</v>
      </c>
      <c r="L519" t="s">
        <v>3</v>
      </c>
      <c r="M519" t="str">
        <f>VLOOKUP(WLMRA[[#This Row],[NOME]],'CADASTRO'!A:K,6,0)</f>
        <v>ATIVO</v>
      </c>
      <c r="N519" s="69"/>
    </row>
    <row r="520" spans="1:14">
      <c r="A520" t="s">
        <v>516</v>
      </c>
      <c r="B520" t="s">
        <v>517</v>
      </c>
      <c r="C520" t="s">
        <v>381</v>
      </c>
      <c r="D520" t="s">
        <v>609</v>
      </c>
      <c r="E520" t="s">
        <v>116</v>
      </c>
      <c r="F520" t="str">
        <f>VLOOKUP(WLMRA[[#This Row],[NOME]],'CADASTRO'!A:K,5,0)</f>
        <v>OPERADOR INDUSTRIAL I</v>
      </c>
      <c r="G520" s="41">
        <v>45196</v>
      </c>
      <c r="H520" s="38">
        <v>365</v>
      </c>
      <c r="I5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IF(G931="01/01/1900",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+WLMRA[[#This Row],[TREINADO EM]]+WLMRA[[#This Row],[VALIDADE]]</f>
        <v>45561</v>
      </c>
      <c r="K520">
        <v>1</v>
      </c>
      <c r="L520" t="s">
        <v>5</v>
      </c>
      <c r="M520" t="str">
        <f>VLOOKUP(WLMRA[[#This Row],[NOME]],'CADASTRO'!A:K,6,0)</f>
        <v>DESLIGADO</v>
      </c>
    </row>
    <row r="521" spans="1:14">
      <c r="A521" t="s">
        <v>516</v>
      </c>
      <c r="B521" t="s">
        <v>517</v>
      </c>
      <c r="C521" t="s">
        <v>381</v>
      </c>
      <c r="D521" t="s">
        <v>609</v>
      </c>
      <c r="E521" t="s">
        <v>116</v>
      </c>
      <c r="F521" t="str">
        <f>VLOOKUP(WLMRA[[#This Row],[NOME]],'CADASTRO'!A:K,5,0)</f>
        <v>OPERADOR INDUSTRIAL I</v>
      </c>
      <c r="G521" s="41">
        <v>45278</v>
      </c>
      <c r="H521" s="38">
        <v>365</v>
      </c>
      <c r="I5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IF(G932="01/01/1900",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+WLMRA[[#This Row],[TREINADO EM]]+WLMRA[[#This Row],[VALIDADE]]</f>
        <v>45643</v>
      </c>
      <c r="K521">
        <v>1</v>
      </c>
      <c r="L521" t="s">
        <v>5</v>
      </c>
      <c r="M521" t="str">
        <f>VLOOKUP(WLMRA[[#This Row],[NOME]],'CADASTRO'!A:K,6,0)</f>
        <v>DESLIGADO</v>
      </c>
    </row>
    <row r="522" spans="1:14">
      <c r="A522" t="s">
        <v>516</v>
      </c>
      <c r="B522" t="s">
        <v>517</v>
      </c>
      <c r="C522" t="s">
        <v>381</v>
      </c>
      <c r="D522" t="s">
        <v>609</v>
      </c>
      <c r="E522" t="s">
        <v>116</v>
      </c>
      <c r="F522" t="str">
        <f>VLOOKUP(WLMRA[[#This Row],[NOME]],'CADASTRO'!A:K,5,0)</f>
        <v>OPERADOR INDUSTRIAL I</v>
      </c>
      <c r="G522" s="41">
        <v>45588</v>
      </c>
      <c r="H522" s="38">
        <v>365</v>
      </c>
      <c r="I5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IF(G933="01/01/1900",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+WLMRA[[#This Row],[TREINADO EM]]+WLMRA[[#This Row],[VALIDADE]]</f>
        <v>45953</v>
      </c>
      <c r="K522">
        <v>1</v>
      </c>
      <c r="L522" t="s">
        <v>5</v>
      </c>
      <c r="M522" t="str">
        <f>VLOOKUP(WLMRA[[#This Row],[NOME]],'CADASTRO'!A:K,6,0)</f>
        <v>DESLIGADO</v>
      </c>
    </row>
    <row r="523" spans="1:14">
      <c r="A523" t="s">
        <v>516</v>
      </c>
      <c r="B523" t="s">
        <v>517</v>
      </c>
      <c r="C523" t="s">
        <v>76</v>
      </c>
      <c r="D523" t="s">
        <v>609</v>
      </c>
      <c r="E523" t="s">
        <v>116</v>
      </c>
      <c r="F523" t="str">
        <f>VLOOKUP(WLMRA[[#This Row],[NOME]],'CADASTRO'!A:K,5,0)</f>
        <v>OPERADOR INDUSTRIAL I</v>
      </c>
      <c r="G523" s="41">
        <v>45645</v>
      </c>
      <c r="H523" s="38">
        <v>365</v>
      </c>
      <c r="I5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IF(G934="01/01/1900",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+WLMRA[[#This Row],[TREINADO EM]]+WLMRA[[#This Row],[VALIDADE]]</f>
        <v>46010</v>
      </c>
      <c r="K523">
        <v>1</v>
      </c>
      <c r="L523" t="s">
        <v>3</v>
      </c>
      <c r="M523" t="str">
        <f>VLOOKUP(WLMRA[[#This Row],[NOME]],'CADASTRO'!A:K,6,0)</f>
        <v>DESLIGADO</v>
      </c>
    </row>
    <row r="524" spans="1:14">
      <c r="A524" t="s">
        <v>516</v>
      </c>
      <c r="B524" t="s">
        <v>517</v>
      </c>
      <c r="C524" t="s">
        <v>74</v>
      </c>
      <c r="D524" t="s">
        <v>609</v>
      </c>
      <c r="E524" t="s">
        <v>115</v>
      </c>
      <c r="F524" t="str">
        <f>VLOOKUP(WLMRA[[#This Row],[NOME]],'CADASTRO'!A:K,5,0)</f>
        <v>AUXILIAR INDUSTRIAL</v>
      </c>
      <c r="G524" s="41">
        <v>44250</v>
      </c>
      <c r="H524" s="38">
        <v>365</v>
      </c>
      <c r="I5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IF(G935="01/01/1900", "SEM REGISTRO",
                        IF((G524+H524)&gt;TODAY(), "NO PRAZO", "VENCIDO"
                        )
                    )
                )
            )
        )
    ),"N.A.")</f>
        <v>N.A.</v>
      </c>
      <c r="J524" s="14">
        <f>+WLMRA[[#This Row],[TREINADO EM]]+WLMRA[[#This Row],[VALIDADE]]</f>
        <v>44615</v>
      </c>
      <c r="K524">
        <v>1</v>
      </c>
      <c r="L524" t="s">
        <v>1</v>
      </c>
      <c r="M524" t="str">
        <f>VLOOKUP(WLMRA[[#This Row],[NOME]],'CADASTRO'!A:K,6,0)</f>
        <v>DESLIGADO</v>
      </c>
    </row>
    <row r="525" spans="1:14">
      <c r="A525" t="s">
        <v>516</v>
      </c>
      <c r="B525" t="s">
        <v>517</v>
      </c>
      <c r="C525" t="s">
        <v>74</v>
      </c>
      <c r="D525" t="s">
        <v>609</v>
      </c>
      <c r="E525" t="s">
        <v>338</v>
      </c>
      <c r="F525" t="str">
        <f>VLOOKUP(WLMRA[[#This Row],[NOME]],'CADASTRO'!A:K,5,0)</f>
        <v>LIDER DE TURNO</v>
      </c>
      <c r="G525" s="41">
        <v>43420</v>
      </c>
      <c r="H525" s="38">
        <v>365</v>
      </c>
      <c r="I5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IF(G936="01/01/1900",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+WLMRA[[#This Row],[TREINADO EM]]+WLMRA[[#This Row],[VALIDADE]]</f>
        <v>43785</v>
      </c>
      <c r="K525">
        <v>1</v>
      </c>
      <c r="L525" t="s">
        <v>5</v>
      </c>
      <c r="M525" t="str">
        <f>VLOOKUP(WLMRA[[#This Row],[NOME]],'CADASTRO'!A:K,6,0)</f>
        <v>ATIVO</v>
      </c>
    </row>
    <row r="526" spans="1:14">
      <c r="A526" t="s">
        <v>516</v>
      </c>
      <c r="B526" t="s">
        <v>517</v>
      </c>
      <c r="C526" t="s">
        <v>74</v>
      </c>
      <c r="D526" t="s">
        <v>609</v>
      </c>
      <c r="E526" t="s">
        <v>338</v>
      </c>
      <c r="F526" t="str">
        <f>VLOOKUP(WLMRA[[#This Row],[NOME]],'CADASTRO'!A:K,5,0)</f>
        <v>LIDER DE TURNO</v>
      </c>
      <c r="G526" s="41">
        <v>44249</v>
      </c>
      <c r="H526" s="38">
        <v>365</v>
      </c>
      <c r="I5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IF(G937="01/01/1900",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+WLMRA[[#This Row],[TREINADO EM]]+WLMRA[[#This Row],[VALIDADE]]</f>
        <v>44614</v>
      </c>
      <c r="K526">
        <v>1</v>
      </c>
      <c r="L526" t="s">
        <v>5</v>
      </c>
      <c r="M526" t="str">
        <f>VLOOKUP(WLMRA[[#This Row],[NOME]],'CADASTRO'!A:K,6,0)</f>
        <v>ATIVO</v>
      </c>
    </row>
    <row r="527" spans="1:14">
      <c r="A527" t="s">
        <v>516</v>
      </c>
      <c r="B527" t="s">
        <v>517</v>
      </c>
      <c r="C527" t="s">
        <v>381</v>
      </c>
      <c r="D527" t="s">
        <v>609</v>
      </c>
      <c r="E527" t="s">
        <v>338</v>
      </c>
      <c r="F527" t="str">
        <f>VLOOKUP(WLMRA[[#This Row],[NOME]],'CADASTRO'!A:K,5,0)</f>
        <v>LIDER DE TURNO</v>
      </c>
      <c r="G527" s="41">
        <v>44928</v>
      </c>
      <c r="H527" s="38">
        <v>365</v>
      </c>
      <c r="I5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IF(G938="01/01/1900",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+WLMRA[[#This Row],[TREINADO EM]]+WLMRA[[#This Row],[VALIDADE]]</f>
        <v>45293</v>
      </c>
      <c r="K527">
        <v>1</v>
      </c>
      <c r="L527" t="s">
        <v>5</v>
      </c>
      <c r="M527" t="str">
        <f>VLOOKUP(WLMRA[[#This Row],[NOME]],'CADASTRO'!A:K,6,0)</f>
        <v>ATIVO</v>
      </c>
    </row>
    <row r="528" spans="1:14">
      <c r="A528" t="s">
        <v>516</v>
      </c>
      <c r="B528" t="s">
        <v>517</v>
      </c>
      <c r="C528" t="s">
        <v>381</v>
      </c>
      <c r="D528" t="s">
        <v>609</v>
      </c>
      <c r="E528" t="s">
        <v>338</v>
      </c>
      <c r="F528" t="str">
        <f>VLOOKUP(WLMRA[[#This Row],[NOME]],'CADASTRO'!A:K,5,0)</f>
        <v>LIDER DE TURNO</v>
      </c>
      <c r="G528" s="41">
        <v>45063</v>
      </c>
      <c r="H528" s="38">
        <v>365</v>
      </c>
      <c r="I5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IF(G939="01/01/1900",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+WLMRA[[#This Row],[TREINADO EM]]+WLMRA[[#This Row],[VALIDADE]]</f>
        <v>45428</v>
      </c>
      <c r="K528">
        <v>1</v>
      </c>
      <c r="L528" t="s">
        <v>5</v>
      </c>
      <c r="M528" t="str">
        <f>VLOOKUP(WLMRA[[#This Row],[NOME]],'CADASTRO'!A:K,6,0)</f>
        <v>ATIVO</v>
      </c>
    </row>
    <row r="529" spans="1:14">
      <c r="A529" t="s">
        <v>516</v>
      </c>
      <c r="B529" t="s">
        <v>517</v>
      </c>
      <c r="C529" t="s">
        <v>381</v>
      </c>
      <c r="D529" t="s">
        <v>609</v>
      </c>
      <c r="E529" t="s">
        <v>338</v>
      </c>
      <c r="F529" t="str">
        <f>VLOOKUP(WLMRA[[#This Row],[NOME]],'CADASTRO'!A:K,5,0)</f>
        <v>LIDER DE TURNO</v>
      </c>
      <c r="G529" s="41">
        <v>45532</v>
      </c>
      <c r="H529" s="38">
        <v>365</v>
      </c>
      <c r="I5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IF(G940="01/01/1900",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+WLMRA[[#This Row],[TREINADO EM]]+WLMRA[[#This Row],[VALIDADE]]</f>
        <v>45897</v>
      </c>
      <c r="K529">
        <v>1</v>
      </c>
      <c r="L529" t="s">
        <v>5</v>
      </c>
      <c r="M529" t="str">
        <f>VLOOKUP(WLMRA[[#This Row],[NOME]],'CADASTRO'!A:K,6,0)</f>
        <v>ATIVO</v>
      </c>
    </row>
    <row r="530" spans="1:14">
      <c r="A530" t="s">
        <v>516</v>
      </c>
      <c r="B530" t="s">
        <v>517</v>
      </c>
      <c r="C530" t="s">
        <v>381</v>
      </c>
      <c r="D530" t="s">
        <v>609</v>
      </c>
      <c r="E530" t="s">
        <v>338</v>
      </c>
      <c r="F530" t="str">
        <f>VLOOKUP(WLMRA[[#This Row],[NOME]],'CADASTRO'!A:K,5,0)</f>
        <v>LIDER DE TURNO</v>
      </c>
      <c r="G530" s="41">
        <v>46010</v>
      </c>
      <c r="H530" s="38">
        <v>365</v>
      </c>
      <c r="I5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IF(G941="01/01/1900", "SEM REGISTRO",
                        IF((G530+H530)&gt;TODAY(), "NO PRAZO", "VENCIDO"
                        )
                    )
                )
            )
        )
    ),"N.A.")</f>
        <v>NO PRAZO</v>
      </c>
      <c r="J530" s="14">
        <f>+WLMRA[[#This Row],[TREINADO EM]]+WLMRA[[#This Row],[VALIDADE]]</f>
        <v>46375</v>
      </c>
      <c r="K530">
        <v>1</v>
      </c>
      <c r="L530" t="s">
        <v>3</v>
      </c>
      <c r="M530" t="str">
        <f>VLOOKUP(WLMRA[[#This Row],[NOME]],'CADASTRO'!A:K,6,0)</f>
        <v>ATIVO</v>
      </c>
      <c r="N530" s="69"/>
    </row>
    <row r="531" spans="1:14">
      <c r="A531" t="s">
        <v>516</v>
      </c>
      <c r="B531" t="s">
        <v>517</v>
      </c>
      <c r="C531" t="s">
        <v>74</v>
      </c>
      <c r="D531" t="s">
        <v>609</v>
      </c>
      <c r="E531" t="s">
        <v>111</v>
      </c>
      <c r="F531" t="str">
        <f>VLOOKUP(WLMRA[[#This Row],[NOME]],'CADASTRO'!A:K,5,0)</f>
        <v>TECNICO MECANICO II</v>
      </c>
      <c r="G531" s="41">
        <v>44020</v>
      </c>
      <c r="H531" s="38">
        <v>365</v>
      </c>
      <c r="I5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IF(G942="01/01/1900",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+WLMRA[[#This Row],[TREINADO EM]]+WLMRA[[#This Row],[VALIDADE]]</f>
        <v>44385</v>
      </c>
      <c r="K531">
        <v>1</v>
      </c>
      <c r="L531" t="s">
        <v>1</v>
      </c>
      <c r="M531" t="str">
        <f>VLOOKUP(WLMRA[[#This Row],[NOME]],'CADASTRO'!A:K,6,0)</f>
        <v>DESLIGADO</v>
      </c>
    </row>
    <row r="532" spans="1:14">
      <c r="A532" t="s">
        <v>516</v>
      </c>
      <c r="B532" t="s">
        <v>517</v>
      </c>
      <c r="C532" t="s">
        <v>74</v>
      </c>
      <c r="D532" t="s">
        <v>609</v>
      </c>
      <c r="E532" t="s">
        <v>111</v>
      </c>
      <c r="F532" t="str">
        <f>VLOOKUP(WLMRA[[#This Row],[NOME]],'CADASTRO'!A:K,5,0)</f>
        <v>TECNICO MECANICO II</v>
      </c>
      <c r="G532" s="41">
        <v>44020</v>
      </c>
      <c r="H532" s="38">
        <v>365</v>
      </c>
      <c r="I5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IF(G943="01/01/1900",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+WLMRA[[#This Row],[TREINADO EM]]+WLMRA[[#This Row],[VALIDADE]]</f>
        <v>44385</v>
      </c>
      <c r="K532">
        <v>1</v>
      </c>
      <c r="L532" t="s">
        <v>1</v>
      </c>
      <c r="M532" t="str">
        <f>VLOOKUP(WLMRA[[#This Row],[NOME]],'CADASTRO'!A:K,6,0)</f>
        <v>DESLIGADO</v>
      </c>
    </row>
    <row r="533" spans="1:14">
      <c r="A533" t="s">
        <v>516</v>
      </c>
      <c r="B533" t="s">
        <v>517</v>
      </c>
      <c r="C533" t="s">
        <v>381</v>
      </c>
      <c r="D533" t="s">
        <v>609</v>
      </c>
      <c r="E533" s="10" t="s">
        <v>110</v>
      </c>
      <c r="F533" t="str">
        <f>VLOOKUP(WLMRA[[#This Row],[NOME]],'CADASTRO'!A:K,5,0)</f>
        <v>OPERADOR INDUSTRIAL I</v>
      </c>
      <c r="G533" s="48">
        <v>45845</v>
      </c>
      <c r="H533" s="38">
        <v>365</v>
      </c>
      <c r="I5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IF(G944="01/01/1900",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+WLMRA[[#This Row],[TREINADO EM]]+WLMRA[[#This Row],[VALIDADE]]</f>
        <v>46210</v>
      </c>
      <c r="K533">
        <v>1</v>
      </c>
      <c r="L533" t="s">
        <v>3</v>
      </c>
      <c r="M533" t="str">
        <f>VLOOKUP(WLMRA[[#This Row],[NOME]],'CADASTRO'!A:K,6,0)</f>
        <v>DESLIGADO</v>
      </c>
    </row>
    <row r="534" spans="1:14">
      <c r="A534" t="s">
        <v>516</v>
      </c>
      <c r="B534" t="s">
        <v>517</v>
      </c>
      <c r="C534" t="s">
        <v>381</v>
      </c>
      <c r="D534" t="s">
        <v>609</v>
      </c>
      <c r="E534" t="s">
        <v>45</v>
      </c>
      <c r="F534" t="str">
        <f>VLOOKUP(WLMRA[[#This Row],[NOME]],'CADASTRO'!A:K,5,0)</f>
        <v>COORDENADOR PRODUCAO</v>
      </c>
      <c r="G534" s="41">
        <v>44849</v>
      </c>
      <c r="H534" s="38">
        <v>365</v>
      </c>
      <c r="I5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IF(G945="01/01/1900",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+WLMRA[[#This Row],[TREINADO EM]]+WLMRA[[#This Row],[VALIDADE]]</f>
        <v>45214</v>
      </c>
      <c r="K534">
        <v>1</v>
      </c>
      <c r="L534" t="s">
        <v>5</v>
      </c>
      <c r="M534" t="str">
        <f>VLOOKUP(WLMRA[[#This Row],[NOME]],'CADASTRO'!A:K,6,0)</f>
        <v>TRANSFERIDO</v>
      </c>
    </row>
    <row r="535" spans="1:14">
      <c r="A535" t="s">
        <v>516</v>
      </c>
      <c r="B535" t="s">
        <v>517</v>
      </c>
      <c r="C535" t="s">
        <v>381</v>
      </c>
      <c r="D535" t="s">
        <v>609</v>
      </c>
      <c r="E535" t="s">
        <v>45</v>
      </c>
      <c r="F535" t="str">
        <f>VLOOKUP(WLMRA[[#This Row],[NOME]],'CADASTRO'!A:K,5,0)</f>
        <v>COORDENADOR PRODUCAO</v>
      </c>
      <c r="G535" s="41">
        <v>45091</v>
      </c>
      <c r="H535" s="38">
        <v>365</v>
      </c>
      <c r="I5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IF(G946="01/01/1900",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+WLMRA[[#This Row],[TREINADO EM]]+WLMRA[[#This Row],[VALIDADE]]</f>
        <v>45456</v>
      </c>
      <c r="K535">
        <v>1</v>
      </c>
      <c r="L535" t="s">
        <v>5</v>
      </c>
      <c r="M535" t="str">
        <f>VLOOKUP(WLMRA[[#This Row],[NOME]],'CADASTRO'!A:K,6,0)</f>
        <v>TRANSFERIDO</v>
      </c>
    </row>
    <row r="536" spans="1:14">
      <c r="A536" t="s">
        <v>516</v>
      </c>
      <c r="B536" t="s">
        <v>517</v>
      </c>
      <c r="C536" t="s">
        <v>381</v>
      </c>
      <c r="D536" t="s">
        <v>609</v>
      </c>
      <c r="E536" t="s">
        <v>45</v>
      </c>
      <c r="F536" t="str">
        <f>VLOOKUP(WLMRA[[#This Row],[NOME]],'CADASTRO'!A:K,5,0)</f>
        <v>COORDENADOR PRODUCAO</v>
      </c>
      <c r="G536" s="41">
        <v>45278</v>
      </c>
      <c r="H536" s="38">
        <v>365</v>
      </c>
      <c r="I5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IF(G947="01/01/1900",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+WLMRA[[#This Row],[TREINADO EM]]+WLMRA[[#This Row],[VALIDADE]]</f>
        <v>45643</v>
      </c>
      <c r="K536">
        <v>1</v>
      </c>
      <c r="L536" t="s">
        <v>5</v>
      </c>
      <c r="M536" t="str">
        <f>VLOOKUP(WLMRA[[#This Row],[NOME]],'CADASTRO'!A:K,6,0)</f>
        <v>TRANSFERIDO</v>
      </c>
    </row>
    <row r="537" spans="1:14">
      <c r="A537" t="s">
        <v>516</v>
      </c>
      <c r="B537" t="s">
        <v>517</v>
      </c>
      <c r="C537" t="s">
        <v>76</v>
      </c>
      <c r="D537" t="s">
        <v>609</v>
      </c>
      <c r="E537" t="s">
        <v>45</v>
      </c>
      <c r="F537" t="str">
        <f>VLOOKUP(WLMRA[[#This Row],[NOME]],'CADASTRO'!A:K,5,0)</f>
        <v>COORDENADOR PRODUCAO</v>
      </c>
      <c r="G537" s="41">
        <v>45645</v>
      </c>
      <c r="H537" s="38">
        <v>365</v>
      </c>
      <c r="I5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IF(G948="01/01/1900",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+WLMRA[[#This Row],[TREINADO EM]]+WLMRA[[#This Row],[VALIDADE]]</f>
        <v>46010</v>
      </c>
      <c r="K537">
        <v>1</v>
      </c>
      <c r="L537" t="s">
        <v>5</v>
      </c>
      <c r="M537" t="str">
        <f>VLOOKUP(WLMRA[[#This Row],[NOME]],'CADASTRO'!A:K,6,0)</f>
        <v>TRANSFERIDO</v>
      </c>
    </row>
    <row r="538" spans="1:14">
      <c r="A538" t="s">
        <v>516</v>
      </c>
      <c r="B538" t="s">
        <v>517</v>
      </c>
      <c r="C538" t="s">
        <v>76</v>
      </c>
      <c r="D538" t="s">
        <v>609</v>
      </c>
      <c r="E538" t="s">
        <v>45</v>
      </c>
      <c r="F538" t="str">
        <f>VLOOKUP(WLMRA[[#This Row],[NOME]],'CADASTRO'!A:K,5,0)</f>
        <v>COORDENADOR PRODUCAO</v>
      </c>
      <c r="G538" s="41">
        <v>46010</v>
      </c>
      <c r="H538" s="38">
        <v>365</v>
      </c>
      <c r="I5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IF(G949="01/01/1900",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+WLMRA[[#This Row],[TREINADO EM]]+WLMRA[[#This Row],[VALIDADE]]</f>
        <v>46375</v>
      </c>
      <c r="K538">
        <v>1</v>
      </c>
      <c r="L538" t="s">
        <v>3</v>
      </c>
      <c r="M538" t="str">
        <f>VLOOKUP(WLMRA[[#This Row],[NOME]],'CADASTRO'!A:K,6,0)</f>
        <v>TRANSFERIDO</v>
      </c>
      <c r="N538" s="63" t="s">
        <v>612</v>
      </c>
    </row>
    <row r="539" spans="1:14">
      <c r="A539" t="s">
        <v>516</v>
      </c>
      <c r="B539" t="s">
        <v>517</v>
      </c>
      <c r="C539" t="s">
        <v>381</v>
      </c>
      <c r="D539" t="s">
        <v>609</v>
      </c>
      <c r="E539" t="s">
        <v>45</v>
      </c>
      <c r="F539" t="str">
        <f>VLOOKUP(WLMRA[[#This Row],[NOME]],'CADASTRO'!A:K,5,0)</f>
        <v>COORDENADOR PRODUCAO</v>
      </c>
      <c r="G539" s="41">
        <v>46010</v>
      </c>
      <c r="H539" s="38">
        <v>365</v>
      </c>
      <c r="I5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IF(G950="01/01/1900",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+WLMRA[[#This Row],[TREINADO EM]]+WLMRA[[#This Row],[VALIDADE]]</f>
        <v>46375</v>
      </c>
      <c r="K539">
        <v>1</v>
      </c>
      <c r="L539" t="s">
        <v>3</v>
      </c>
      <c r="M539" t="str">
        <f>VLOOKUP(WLMRA[[#This Row],[NOME]],'CADASTRO'!A:K,6,0)</f>
        <v>TRANSFERIDO</v>
      </c>
      <c r="N539" s="69"/>
    </row>
    <row r="540" spans="1:14">
      <c r="A540" t="s">
        <v>516</v>
      </c>
      <c r="B540" t="s">
        <v>517</v>
      </c>
      <c r="C540" t="s">
        <v>381</v>
      </c>
      <c r="D540" t="s">
        <v>609</v>
      </c>
      <c r="E540" t="s">
        <v>109</v>
      </c>
      <c r="F540" t="str">
        <f>VLOOKUP(WLMRA[[#This Row],[NOME]],'CADASTRO'!A:K,5,0)</f>
        <v>OPERADOR INDUSTRIAL I</v>
      </c>
      <c r="G540" s="41">
        <v>45880</v>
      </c>
      <c r="H540" s="38">
        <v>365</v>
      </c>
      <c r="I5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IF(G951="01/01/1900", "SEM REGISTRO",
                        IF((G540+H540)&gt;TODAY(), "NO PRAZO", "VENCIDO"
                        )
                    )
                )
            )
        )
    ),"N.A.")</f>
        <v>N.A.</v>
      </c>
      <c r="J540" s="14">
        <f>+WLMRA[[#This Row],[TREINADO EM]]+WLMRA[[#This Row],[VALIDADE]]</f>
        <v>46245</v>
      </c>
      <c r="K540">
        <v>1</v>
      </c>
      <c r="L540" t="s">
        <v>5</v>
      </c>
      <c r="M540" t="str">
        <f>VLOOKUP(WLMRA[[#This Row],[NOME]],'CADASTRO'!A:K,6,0)</f>
        <v>DESLIGADO</v>
      </c>
    </row>
    <row r="541" spans="1:14">
      <c r="A541" t="s">
        <v>516</v>
      </c>
      <c r="B541" t="s">
        <v>517</v>
      </c>
      <c r="C541" t="s">
        <v>381</v>
      </c>
      <c r="D541" t="s">
        <v>609</v>
      </c>
      <c r="E541" t="s">
        <v>109</v>
      </c>
      <c r="F541" t="str">
        <f>VLOOKUP(WLMRA[[#This Row],[NOME]],'CADASTRO'!A:K,5,0)</f>
        <v>OPERADOR INDUSTRIAL I</v>
      </c>
      <c r="G541" s="41">
        <v>46010</v>
      </c>
      <c r="H541" s="38">
        <v>365</v>
      </c>
      <c r="I5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IF(G952="01/01/1900",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+WLMRA[[#This Row],[TREINADO EM]]+WLMRA[[#This Row],[VALIDADE]]</f>
        <v>46375</v>
      </c>
      <c r="K541">
        <v>1</v>
      </c>
      <c r="L541" t="s">
        <v>3</v>
      </c>
      <c r="M541" t="str">
        <f>VLOOKUP(WLMRA[[#This Row],[NOME]],'CADASTRO'!A:K,6,0)</f>
        <v>DESLIGADO</v>
      </c>
      <c r="N541" s="69"/>
    </row>
    <row r="542" spans="1:14">
      <c r="A542" t="s">
        <v>516</v>
      </c>
      <c r="B542" t="s">
        <v>517</v>
      </c>
      <c r="C542" t="s">
        <v>381</v>
      </c>
      <c r="D542" t="s">
        <v>609</v>
      </c>
      <c r="E542" t="s">
        <v>73</v>
      </c>
      <c r="F542" t="str">
        <f>VLOOKUP(WLMRA[[#This Row],[NOME]],'CADASTRO'!A:K,5,0)</f>
        <v>COORDENADOR PRODUCAO</v>
      </c>
      <c r="G542" s="41">
        <v>44826</v>
      </c>
      <c r="H542" s="38">
        <v>365</v>
      </c>
      <c r="I5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IF(G953="01/01/1900",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+WLMRA[[#This Row],[TREINADO EM]]+WLMRA[[#This Row],[VALIDADE]]</f>
        <v>45191</v>
      </c>
      <c r="K542">
        <v>1</v>
      </c>
      <c r="L542" t="s">
        <v>3</v>
      </c>
      <c r="M542" t="str">
        <f>VLOOKUP(WLMRA[[#This Row],[NOME]],'CADASTRO'!A:K,6,0)</f>
        <v>DESLIGADO</v>
      </c>
    </row>
    <row r="543" spans="1:14">
      <c r="A543" t="s">
        <v>516</v>
      </c>
      <c r="B543" t="s">
        <v>517</v>
      </c>
      <c r="C543" t="s">
        <v>381</v>
      </c>
      <c r="D543" t="s">
        <v>609</v>
      </c>
      <c r="E543" t="s">
        <v>107</v>
      </c>
      <c r="F543" t="str">
        <f>VLOOKUP(WLMRA[[#This Row],[NOME]],'CADASTRO'!A:K,5,0)</f>
        <v>TECNICO MECANICO II</v>
      </c>
      <c r="G543" s="41">
        <v>44776</v>
      </c>
      <c r="H543" s="38">
        <v>365</v>
      </c>
      <c r="I5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IF(G954="01/01/1900",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+WLMRA[[#This Row],[TREINADO EM]]+WLMRA[[#This Row],[VALIDADE]]</f>
        <v>45141</v>
      </c>
      <c r="K543">
        <v>1</v>
      </c>
      <c r="L543" t="s">
        <v>5</v>
      </c>
      <c r="M543" t="str">
        <f>VLOOKUP(WLMRA[[#This Row],[NOME]],'CADASTRO'!A:K,6,0)</f>
        <v>DESLIGADO</v>
      </c>
    </row>
    <row r="544" spans="1:14">
      <c r="A544" t="s">
        <v>516</v>
      </c>
      <c r="B544" t="s">
        <v>517</v>
      </c>
      <c r="C544" t="s">
        <v>381</v>
      </c>
      <c r="D544" t="s">
        <v>609</v>
      </c>
      <c r="E544" t="s">
        <v>107</v>
      </c>
      <c r="F544" t="str">
        <f>VLOOKUP(WLMRA[[#This Row],[NOME]],'CADASTRO'!A:K,5,0)</f>
        <v>TECNICO MECANICO II</v>
      </c>
      <c r="G544" s="41">
        <v>44928</v>
      </c>
      <c r="H544" s="38">
        <v>365</v>
      </c>
      <c r="I5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IF(G955="01/01/1900",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+WLMRA[[#This Row],[TREINADO EM]]+WLMRA[[#This Row],[VALIDADE]]</f>
        <v>45293</v>
      </c>
      <c r="K544">
        <v>1</v>
      </c>
      <c r="L544" t="s">
        <v>3</v>
      </c>
      <c r="M544" t="str">
        <f>VLOOKUP(WLMRA[[#This Row],[NOME]],'CADASTRO'!A:K,6,0)</f>
        <v>DESLIGADO</v>
      </c>
    </row>
    <row r="545" spans="1:14">
      <c r="A545" t="s">
        <v>516</v>
      </c>
      <c r="B545" t="s">
        <v>517</v>
      </c>
      <c r="C545" t="s">
        <v>74</v>
      </c>
      <c r="D545" t="s">
        <v>609</v>
      </c>
      <c r="E545" t="s">
        <v>106</v>
      </c>
      <c r="F545" t="str">
        <f>VLOOKUP(WLMRA[[#This Row],[NOME]],'CADASTRO'!A:K,5,0)</f>
        <v>OPERADOR INDUSTRIAL II</v>
      </c>
      <c r="G545" s="41">
        <v>43420</v>
      </c>
      <c r="H545" s="38">
        <v>365</v>
      </c>
      <c r="I5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IF(G956="01/01/1900",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+WLMRA[[#This Row],[TREINADO EM]]+WLMRA[[#This Row],[VALIDADE]]</f>
        <v>43785</v>
      </c>
      <c r="K545">
        <v>1</v>
      </c>
      <c r="L545" t="s">
        <v>5</v>
      </c>
      <c r="M545" t="str">
        <f>VLOOKUP(WLMRA[[#This Row],[NOME]],'CADASTRO'!A:K,6,0)</f>
        <v>DESLIGADO</v>
      </c>
    </row>
    <row r="546" spans="1:14">
      <c r="A546" t="s">
        <v>516</v>
      </c>
      <c r="B546" t="s">
        <v>517</v>
      </c>
      <c r="C546" t="s">
        <v>74</v>
      </c>
      <c r="D546" t="s">
        <v>609</v>
      </c>
      <c r="E546" t="s">
        <v>106</v>
      </c>
      <c r="F546" t="str">
        <f>VLOOKUP(WLMRA[[#This Row],[NOME]],'CADASTRO'!A:K,5,0)</f>
        <v>OPERADOR INDUSTRIAL II</v>
      </c>
      <c r="G546" s="41">
        <v>43832</v>
      </c>
      <c r="H546" s="38">
        <v>365</v>
      </c>
      <c r="I5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IF(G957="01/01/1900",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+WLMRA[[#This Row],[TREINADO EM]]+WLMRA[[#This Row],[VALIDADE]]</f>
        <v>44197</v>
      </c>
      <c r="K546">
        <v>1</v>
      </c>
      <c r="L546" t="s">
        <v>5</v>
      </c>
      <c r="M546" t="str">
        <f>VLOOKUP(WLMRA[[#This Row],[NOME]],'CADASTRO'!A:K,6,0)</f>
        <v>DESLIGADO</v>
      </c>
    </row>
    <row r="547" spans="1:14">
      <c r="A547" t="s">
        <v>516</v>
      </c>
      <c r="B547" t="s">
        <v>517</v>
      </c>
      <c r="C547" t="s">
        <v>381</v>
      </c>
      <c r="D547" t="s">
        <v>609</v>
      </c>
      <c r="E547" t="s">
        <v>106</v>
      </c>
      <c r="F547" t="str">
        <f>VLOOKUP(WLMRA[[#This Row],[NOME]],'CADASTRO'!A:K,5,0)</f>
        <v>OPERADOR INDUSTRIAL II</v>
      </c>
      <c r="G547" s="41">
        <v>45028</v>
      </c>
      <c r="H547" s="38">
        <v>365</v>
      </c>
      <c r="I5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IF(G958="01/01/1900",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+WLMRA[[#This Row],[TREINADO EM]]+WLMRA[[#This Row],[VALIDADE]]</f>
        <v>45393</v>
      </c>
      <c r="K547">
        <v>1</v>
      </c>
      <c r="L547" t="s">
        <v>5</v>
      </c>
      <c r="M547" t="str">
        <f>VLOOKUP(WLMRA[[#This Row],[NOME]],'CADASTRO'!A:K,6,0)</f>
        <v>DESLIGADO</v>
      </c>
    </row>
    <row r="548" spans="1:14">
      <c r="A548" t="s">
        <v>516</v>
      </c>
      <c r="B548" t="s">
        <v>517</v>
      </c>
      <c r="C548" t="s">
        <v>381</v>
      </c>
      <c r="D548" t="s">
        <v>609</v>
      </c>
      <c r="E548" t="s">
        <v>106</v>
      </c>
      <c r="F548" t="str">
        <f>VLOOKUP(WLMRA[[#This Row],[NOME]],'CADASTRO'!A:K,5,0)</f>
        <v>OPERADOR INDUSTRIAL II</v>
      </c>
      <c r="G548" s="41">
        <v>45278</v>
      </c>
      <c r="H548" s="38">
        <v>365</v>
      </c>
      <c r="I5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IF(G959="01/01/1900", "SEM REGISTRO",
                        IF((G548+H548)&gt;TODAY(), "NO PRAZO", "VENCIDO"
                        )
                    )
                )
            )
        )
    ),"N.A.")</f>
        <v>N.A.</v>
      </c>
      <c r="J548" s="14">
        <f>+WLMRA[[#This Row],[TREINADO EM]]+WLMRA[[#This Row],[VALIDADE]]</f>
        <v>45643</v>
      </c>
      <c r="K548">
        <v>1</v>
      </c>
      <c r="L548" t="s">
        <v>3</v>
      </c>
      <c r="M548" t="str">
        <f>VLOOKUP(WLMRA[[#This Row],[NOME]],'CADASTRO'!A:K,6,0)</f>
        <v>DESLIGADO</v>
      </c>
    </row>
    <row r="549" spans="1:14">
      <c r="A549" t="s">
        <v>516</v>
      </c>
      <c r="B549" t="s">
        <v>517</v>
      </c>
      <c r="C549" t="s">
        <v>381</v>
      </c>
      <c r="D549" t="s">
        <v>609</v>
      </c>
      <c r="E549" t="s">
        <v>104</v>
      </c>
      <c r="F549" t="str">
        <f>VLOOKUP(WLMRA[[#This Row],[NOME]],'CADASTRO'!A:K,5,0)</f>
        <v>OPERADOR INDUSTRIAL II</v>
      </c>
      <c r="G549" s="41">
        <v>44928</v>
      </c>
      <c r="H549" s="38">
        <v>365</v>
      </c>
      <c r="I5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IF(G960="01/01/1900", "SEM REGISTRO",
                        IF((G549+H549)&gt;TODAY(), "NO PRAZO", "VENCIDO"
                        )
                    )
                )
            )
        )
    ),"N.A.")</f>
        <v>N.A.</v>
      </c>
      <c r="J549" s="14">
        <f>+WLMRA[[#This Row],[TREINADO EM]]+WLMRA[[#This Row],[VALIDADE]]</f>
        <v>45293</v>
      </c>
      <c r="K549">
        <v>1</v>
      </c>
      <c r="L549" t="s">
        <v>5</v>
      </c>
      <c r="M549" t="str">
        <f>VLOOKUP(WLMRA[[#This Row],[NOME]],'CADASTRO'!A:K,6,0)</f>
        <v>DESLIGADO</v>
      </c>
    </row>
    <row r="550" spans="1:14">
      <c r="A550" t="s">
        <v>516</v>
      </c>
      <c r="B550" t="s">
        <v>517</v>
      </c>
      <c r="C550" t="s">
        <v>381</v>
      </c>
      <c r="D550" t="s">
        <v>609</v>
      </c>
      <c r="E550" t="s">
        <v>104</v>
      </c>
      <c r="F550" t="str">
        <f>VLOOKUP(WLMRA[[#This Row],[NOME]],'CADASTRO'!A:K,5,0)</f>
        <v>OPERADOR INDUSTRIAL II</v>
      </c>
      <c r="G550" s="41">
        <v>45278</v>
      </c>
      <c r="H550" s="38">
        <v>365</v>
      </c>
      <c r="I5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IF(G961="01/01/1900", "SEM REGISTRO",
                        IF((G550+H550)&gt;TODAY(), "NO PRAZO", "VENCIDO"
                        )
                    )
                )
            )
        )
    ),"N.A.")</f>
        <v>N.A.</v>
      </c>
      <c r="J550" s="14">
        <f>+WLMRA[[#This Row],[TREINADO EM]]+WLMRA[[#This Row],[VALIDADE]]</f>
        <v>45643</v>
      </c>
      <c r="K550">
        <v>1</v>
      </c>
      <c r="L550" t="s">
        <v>5</v>
      </c>
      <c r="M550" t="str">
        <f>VLOOKUP(WLMRA[[#This Row],[NOME]],'CADASTRO'!A:K,6,0)</f>
        <v>DESLIGADO</v>
      </c>
    </row>
    <row r="551" spans="1:14">
      <c r="A551" t="s">
        <v>516</v>
      </c>
      <c r="B551" t="s">
        <v>517</v>
      </c>
      <c r="C551" t="s">
        <v>381</v>
      </c>
      <c r="D551" t="s">
        <v>609</v>
      </c>
      <c r="E551" t="s">
        <v>104</v>
      </c>
      <c r="F551" t="str">
        <f>VLOOKUP(WLMRA[[#This Row],[NOME]],'CADASTRO'!A:K,5,0)</f>
        <v>OPERADOR INDUSTRIAL II</v>
      </c>
      <c r="G551" s="41">
        <v>45645</v>
      </c>
      <c r="H551" s="38">
        <v>365</v>
      </c>
      <c r="I5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IF(G962="01/01/1900",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+WLMRA[[#This Row],[TREINADO EM]]+WLMRA[[#This Row],[VALIDADE]]</f>
        <v>46010</v>
      </c>
      <c r="K551">
        <v>1</v>
      </c>
      <c r="L551" t="s">
        <v>3</v>
      </c>
      <c r="M551" t="str">
        <f>VLOOKUP(WLMRA[[#This Row],[NOME]],'CADASTRO'!A:K,6,0)</f>
        <v>DESLIGADO</v>
      </c>
    </row>
    <row r="552" spans="1:14">
      <c r="A552" t="s">
        <v>516</v>
      </c>
      <c r="B552" t="s">
        <v>517</v>
      </c>
      <c r="C552" t="s">
        <v>74</v>
      </c>
      <c r="D552" t="s">
        <v>609</v>
      </c>
      <c r="E552" t="s">
        <v>426</v>
      </c>
      <c r="F552" t="str">
        <f>VLOOKUP(WLMRA[[#This Row],[NOME]],'CADASTRO'!A:K,5,0)</f>
        <v>OPERADOR INDUSTRIAL II</v>
      </c>
      <c r="G552" s="41">
        <v>44250</v>
      </c>
      <c r="H552" s="38">
        <v>365</v>
      </c>
      <c r="I5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IF(G963="01/01/1900",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+WLMRA[[#This Row],[TREINADO EM]]+WLMRA[[#This Row],[VALIDADE]]</f>
        <v>44615</v>
      </c>
      <c r="K552">
        <v>1</v>
      </c>
      <c r="L552" t="s">
        <v>1</v>
      </c>
      <c r="M552" t="str">
        <f>VLOOKUP(WLMRA[[#This Row],[NOME]],'CADASTRO'!A:K,6,0)</f>
        <v>ATIVO</v>
      </c>
    </row>
    <row r="553" spans="1:14">
      <c r="A553" t="s">
        <v>516</v>
      </c>
      <c r="B553" t="s">
        <v>517</v>
      </c>
      <c r="C553" t="s">
        <v>381</v>
      </c>
      <c r="D553" t="s">
        <v>609</v>
      </c>
      <c r="E553" t="s">
        <v>426</v>
      </c>
      <c r="F553" t="str">
        <f>VLOOKUP(WLMRA[[#This Row],[NOME]],'CADASTRO'!A:K,5,0)</f>
        <v>OPERADOR INDUSTRIAL II</v>
      </c>
      <c r="G553" s="41">
        <v>45532</v>
      </c>
      <c r="H553" s="38">
        <v>365</v>
      </c>
      <c r="I5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IF(G964="01/01/1900", "SEM REGISTRO",
                        IF((G553+H553)&gt;TODAY(), "NO PRAZO", "VENCIDO"
                        )
                    )
                )
            )
        )
    ),"N.A.")</f>
        <v>HISTORICO</v>
      </c>
      <c r="J553" s="14">
        <f>+WLMRA[[#This Row],[TREINADO EM]]+WLMRA[[#This Row],[VALIDADE]]</f>
        <v>45897</v>
      </c>
      <c r="K553">
        <v>1</v>
      </c>
      <c r="L553" t="s">
        <v>5</v>
      </c>
      <c r="M553" t="str">
        <f>VLOOKUP(WLMRA[[#This Row],[NOME]],'CADASTRO'!A:K,6,0)</f>
        <v>ATIVO</v>
      </c>
    </row>
    <row r="554" spans="1:14">
      <c r="A554" t="s">
        <v>516</v>
      </c>
      <c r="B554" t="s">
        <v>517</v>
      </c>
      <c r="C554" t="s">
        <v>76</v>
      </c>
      <c r="D554" t="s">
        <v>609</v>
      </c>
      <c r="E554" t="s">
        <v>426</v>
      </c>
      <c r="F554" t="str">
        <f>VLOOKUP(WLMRA[[#This Row],[NOME]],'CADASTRO'!A:K,5,0)</f>
        <v>OPERADOR INDUSTRIAL II</v>
      </c>
      <c r="G554" s="41">
        <v>45645</v>
      </c>
      <c r="H554" s="38">
        <v>365</v>
      </c>
      <c r="I5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IF(G965="01/01/1900",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+WLMRA[[#This Row],[TREINADO EM]]+WLMRA[[#This Row],[VALIDADE]]</f>
        <v>46010</v>
      </c>
      <c r="K554">
        <v>1</v>
      </c>
      <c r="L554" t="s">
        <v>5</v>
      </c>
      <c r="M554" t="str">
        <f>VLOOKUP(WLMRA[[#This Row],[NOME]],'CADASTRO'!A:K,6,0)</f>
        <v>ATIVO</v>
      </c>
    </row>
    <row r="555" spans="1:14">
      <c r="A555" t="s">
        <v>516</v>
      </c>
      <c r="B555" t="s">
        <v>517</v>
      </c>
      <c r="C555" t="s">
        <v>76</v>
      </c>
      <c r="D555" t="s">
        <v>609</v>
      </c>
      <c r="E555" t="s">
        <v>426</v>
      </c>
      <c r="F555" t="str">
        <f>VLOOKUP(WLMRA[[#This Row],[NOME]],'CADASTRO'!A:K,5,0)</f>
        <v>OPERADOR INDUSTRIAL II</v>
      </c>
      <c r="G555" s="41">
        <v>46010</v>
      </c>
      <c r="H555" s="38">
        <v>365</v>
      </c>
      <c r="I5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IF(G966="01/01/1900", "SEM REGISTRO",
                        IF((G555+H555)&gt;TODAY(), "NO PRAZO", "VENCIDO"
                        )
                    )
                )
            )
        )
    ),"N.A.")</f>
        <v>NO PRAZO</v>
      </c>
      <c r="J555" s="14">
        <f>+WLMRA[[#This Row],[TREINADO EM]]+WLMRA[[#This Row],[VALIDADE]]</f>
        <v>46375</v>
      </c>
      <c r="K555">
        <v>1</v>
      </c>
      <c r="L555" t="s">
        <v>3</v>
      </c>
      <c r="M555" t="str">
        <f>VLOOKUP(WLMRA[[#This Row],[NOME]],'CADASTRO'!A:K,6,0)</f>
        <v>ATIVO</v>
      </c>
      <c r="N555" s="63" t="s">
        <v>612</v>
      </c>
    </row>
    <row r="556" spans="1:14">
      <c r="A556" t="s">
        <v>516</v>
      </c>
      <c r="B556" t="s">
        <v>517</v>
      </c>
      <c r="C556" t="s">
        <v>381</v>
      </c>
      <c r="D556" t="s">
        <v>609</v>
      </c>
      <c r="E556" t="s">
        <v>102</v>
      </c>
      <c r="F556" t="str">
        <f>VLOOKUP(WLMRA[[#This Row],[NOME]],'CADASTRO'!A:K,5,0)</f>
        <v>ESTAGIARIO</v>
      </c>
      <c r="G556" s="41">
        <v>45154</v>
      </c>
      <c r="H556" s="38">
        <v>5000</v>
      </c>
      <c r="I5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IF(G967="01/01/1900", "SEM REGISTRO",
                        IF((G556+H556)&gt;TODAY(), "NO PRAZO", "VENCIDO"
                        )
                    )
                )
            )
        )
    ),"N.A.")</f>
        <v>N.A.</v>
      </c>
      <c r="J556" s="14">
        <f>+WLMRA[[#This Row],[TREINADO EM]]+WLMRA[[#This Row],[VALIDADE]]</f>
        <v>50154</v>
      </c>
      <c r="K556">
        <v>1</v>
      </c>
      <c r="L556" t="s">
        <v>3</v>
      </c>
      <c r="M556" t="str">
        <f>VLOOKUP(WLMRA[[#This Row],[NOME]],'CADASTRO'!A:K,6,0)</f>
        <v>DESLIGADO</v>
      </c>
    </row>
    <row r="557" spans="1:14">
      <c r="A557" t="s">
        <v>516</v>
      </c>
      <c r="B557" t="s">
        <v>517</v>
      </c>
      <c r="C557" t="s">
        <v>381</v>
      </c>
      <c r="D557" t="s">
        <v>609</v>
      </c>
      <c r="E557" t="s">
        <v>101</v>
      </c>
      <c r="F557" t="str">
        <f>VLOOKUP(WLMRA[[#This Row],[NOME]],'CADASTRO'!A:K,5,0)</f>
        <v>OPERADOR INDUSTRIAL I</v>
      </c>
      <c r="G557" s="41">
        <v>45784</v>
      </c>
      <c r="H557" s="38">
        <v>365</v>
      </c>
      <c r="I5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IF(G968="01/01/1900", "SEM REGISTRO",
                        IF((G557+H557)&gt;TODAY(), "NO PRAZO", "VENCIDO"
                        )
                    )
                )
            )
        )
    ),"N.A.")</f>
        <v>N.A.</v>
      </c>
      <c r="J557" s="14">
        <f>+WLMRA[[#This Row],[TREINADO EM]]+WLMRA[[#This Row],[VALIDADE]]</f>
        <v>46149</v>
      </c>
      <c r="K557">
        <v>1</v>
      </c>
      <c r="L557" t="s">
        <v>3</v>
      </c>
      <c r="M557" t="str">
        <f>VLOOKUP(WLMRA[[#This Row],[NOME]],'CADASTRO'!A:K,6,0)</f>
        <v>DESLIGADO</v>
      </c>
    </row>
    <row r="558" spans="1:14">
      <c r="A558" t="s">
        <v>516</v>
      </c>
      <c r="B558" t="s">
        <v>517</v>
      </c>
      <c r="C558" t="s">
        <v>381</v>
      </c>
      <c r="D558" t="s">
        <v>609</v>
      </c>
      <c r="E558" t="s">
        <v>100</v>
      </c>
      <c r="F558" t="str">
        <f>VLOOKUP(WLMRA[[#This Row],[NOME]],'CADASTRO'!A:K,5,0)</f>
        <v>AUXILIAR INDUSTRIAL</v>
      </c>
      <c r="G558" s="41">
        <v>45063</v>
      </c>
      <c r="H558" s="38">
        <v>365</v>
      </c>
      <c r="I5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IF(G969="01/01/1900",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+WLMRA[[#This Row],[TREINADO EM]]+WLMRA[[#This Row],[VALIDADE]]</f>
        <v>45428</v>
      </c>
      <c r="K558">
        <v>1</v>
      </c>
      <c r="L558" t="s">
        <v>5</v>
      </c>
      <c r="M558" t="str">
        <f>VLOOKUP(WLMRA[[#This Row],[NOME]],'CADASTRO'!A:K,6,0)</f>
        <v>DESLIGADO</v>
      </c>
    </row>
    <row r="559" spans="1:14">
      <c r="A559" t="s">
        <v>516</v>
      </c>
      <c r="B559" t="s">
        <v>517</v>
      </c>
      <c r="C559" t="s">
        <v>381</v>
      </c>
      <c r="D559" t="s">
        <v>609</v>
      </c>
      <c r="E559" t="s">
        <v>100</v>
      </c>
      <c r="F559" t="str">
        <f>VLOOKUP(WLMRA[[#This Row],[NOME]],'CADASTRO'!A:K,5,0)</f>
        <v>AUXILIAR INDUSTRIAL</v>
      </c>
      <c r="G559" s="41">
        <v>45278</v>
      </c>
      <c r="H559" s="38">
        <v>365</v>
      </c>
      <c r="I5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IF(G970="01/01/1900",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+WLMRA[[#This Row],[TREINADO EM]]+WLMRA[[#This Row],[VALIDADE]]</f>
        <v>45643</v>
      </c>
      <c r="K559">
        <v>1</v>
      </c>
      <c r="L559" t="s">
        <v>3</v>
      </c>
      <c r="M559" t="str">
        <f>VLOOKUP(WLMRA[[#This Row],[NOME]],'CADASTRO'!A:K,6,0)</f>
        <v>DESLIGADO</v>
      </c>
    </row>
    <row r="560" spans="1:14">
      <c r="A560" t="s">
        <v>516</v>
      </c>
      <c r="B560" t="s">
        <v>517</v>
      </c>
      <c r="C560" t="s">
        <v>74</v>
      </c>
      <c r="D560" t="s">
        <v>609</v>
      </c>
      <c r="E560" t="s">
        <v>427</v>
      </c>
      <c r="F560" t="str">
        <f>VLOOKUP(WLMRA[[#This Row],[NOME]],'CADASTRO'!A:K,5,0)</f>
        <v>CONTROLADOR QUALIDADE</v>
      </c>
      <c r="G560" s="41">
        <v>43420</v>
      </c>
      <c r="H560" s="38">
        <v>365</v>
      </c>
      <c r="I5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IF(G971="01/01/1900",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+WLMRA[[#This Row],[TREINADO EM]]+WLMRA[[#This Row],[VALIDADE]]</f>
        <v>43785</v>
      </c>
      <c r="K560">
        <v>1</v>
      </c>
      <c r="L560" t="s">
        <v>5</v>
      </c>
      <c r="M560" t="str">
        <f>VLOOKUP(WLMRA[[#This Row],[NOME]],'CADASTRO'!A:K,6,0)</f>
        <v>ATIVO</v>
      </c>
    </row>
    <row r="561" spans="1:14">
      <c r="A561" t="s">
        <v>516</v>
      </c>
      <c r="B561" t="s">
        <v>517</v>
      </c>
      <c r="C561" t="s">
        <v>74</v>
      </c>
      <c r="D561" t="s">
        <v>609</v>
      </c>
      <c r="E561" t="s">
        <v>427</v>
      </c>
      <c r="F561" t="str">
        <f>VLOOKUP(WLMRA[[#This Row],[NOME]],'CADASTRO'!A:K,5,0)</f>
        <v>CONTROLADOR QUALIDADE</v>
      </c>
      <c r="G561" s="41">
        <v>44249</v>
      </c>
      <c r="H561" s="38">
        <v>365</v>
      </c>
      <c r="I5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IF(G972="01/01/1900",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+WLMRA[[#This Row],[TREINADO EM]]+WLMRA[[#This Row],[VALIDADE]]</f>
        <v>44614</v>
      </c>
      <c r="K561">
        <v>1</v>
      </c>
      <c r="L561" t="s">
        <v>5</v>
      </c>
      <c r="M561" t="str">
        <f>VLOOKUP(WLMRA[[#This Row],[NOME]],'CADASTRO'!A:K,6,0)</f>
        <v>ATIVO</v>
      </c>
    </row>
    <row r="562" spans="1:14">
      <c r="A562" t="s">
        <v>516</v>
      </c>
      <c r="B562" t="s">
        <v>517</v>
      </c>
      <c r="C562" t="s">
        <v>381</v>
      </c>
      <c r="D562" t="s">
        <v>609</v>
      </c>
      <c r="E562" t="s">
        <v>427</v>
      </c>
      <c r="F562" t="str">
        <f>VLOOKUP(WLMRA[[#This Row],[NOME]],'CADASTRO'!A:K,5,0)</f>
        <v>CONTROLADOR QUALIDADE</v>
      </c>
      <c r="G562" s="41">
        <v>44928</v>
      </c>
      <c r="H562" s="38">
        <v>365</v>
      </c>
      <c r="I5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IF(G973="01/01/1900",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+WLMRA[[#This Row],[TREINADO EM]]+WLMRA[[#This Row],[VALIDADE]]</f>
        <v>45293</v>
      </c>
      <c r="K562">
        <v>1</v>
      </c>
      <c r="L562" t="s">
        <v>5</v>
      </c>
      <c r="M562" t="str">
        <f>VLOOKUP(WLMRA[[#This Row],[NOME]],'CADASTRO'!A:K,6,0)</f>
        <v>ATIVO</v>
      </c>
    </row>
    <row r="563" spans="1:14">
      <c r="A563" t="s">
        <v>516</v>
      </c>
      <c r="B563" t="s">
        <v>517</v>
      </c>
      <c r="C563" t="s">
        <v>381</v>
      </c>
      <c r="D563" t="s">
        <v>609</v>
      </c>
      <c r="E563" t="s">
        <v>427</v>
      </c>
      <c r="F563" t="str">
        <f>VLOOKUP(WLMRA[[#This Row],[NOME]],'CADASTRO'!A:K,5,0)</f>
        <v>CONTROLADOR QUALIDADE</v>
      </c>
      <c r="G563" s="41">
        <v>45645</v>
      </c>
      <c r="H563" s="38">
        <v>365</v>
      </c>
      <c r="I5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IF(G974="01/01/1900",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+WLMRA[[#This Row],[TREINADO EM]]+WLMRA[[#This Row],[VALIDADE]]</f>
        <v>46010</v>
      </c>
      <c r="K563">
        <v>1</v>
      </c>
      <c r="L563" t="s">
        <v>5</v>
      </c>
      <c r="M563" t="str">
        <f>VLOOKUP(WLMRA[[#This Row],[NOME]],'CADASTRO'!A:K,6,0)</f>
        <v>ATIVO</v>
      </c>
    </row>
    <row r="564" spans="1:14">
      <c r="A564" t="s">
        <v>516</v>
      </c>
      <c r="B564" t="s">
        <v>517</v>
      </c>
      <c r="C564" t="s">
        <v>381</v>
      </c>
      <c r="D564" t="s">
        <v>609</v>
      </c>
      <c r="E564" t="s">
        <v>427</v>
      </c>
      <c r="F564" t="str">
        <f>VLOOKUP(WLMRA[[#This Row],[NOME]],'CADASTRO'!A:K,5,0)</f>
        <v>CONTROLADOR QUALIDADE</v>
      </c>
      <c r="G564" s="41">
        <v>46291.395162037035</v>
      </c>
      <c r="H564" s="38">
        <v>365</v>
      </c>
      <c r="I5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IF(G975="01/01/1900",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+WLMRA[[#This Row],[TREINADO EM]]+WLMRA[[#This Row],[VALIDADE]]</f>
        <v>46656.395162037035</v>
      </c>
      <c r="K564">
        <v>1</v>
      </c>
      <c r="L564" t="s">
        <v>3</v>
      </c>
      <c r="M564" t="str">
        <f>VLOOKUP(WLMRA[[#This Row],[NOME]],'CADASTRO'!A:K,6,0)</f>
        <v>ATIVO</v>
      </c>
    </row>
    <row r="565" spans="1:14">
      <c r="A565" t="s">
        <v>516</v>
      </c>
      <c r="B565" t="s">
        <v>517</v>
      </c>
      <c r="C565" t="s">
        <v>74</v>
      </c>
      <c r="D565" t="s">
        <v>609</v>
      </c>
      <c r="E565" t="s">
        <v>428</v>
      </c>
      <c r="F565" t="str">
        <f>VLOOKUP(WLMRA[[#This Row],[NOME]],'CADASTRO'!A:K,5,0)</f>
        <v>ANALISTA PROCESSOS</v>
      </c>
      <c r="G565" s="41">
        <v>44000</v>
      </c>
      <c r="H565" s="38">
        <v>365</v>
      </c>
      <c r="I5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IF(G976="01/01/1900",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+WLMRA[[#This Row],[TREINADO EM]]+WLMRA[[#This Row],[VALIDADE]]</f>
        <v>44365</v>
      </c>
      <c r="K565">
        <v>1</v>
      </c>
      <c r="L565" t="s">
        <v>5</v>
      </c>
      <c r="M565" t="str">
        <f>VLOOKUP(WLMRA[[#This Row],[NOME]],'CADASTRO'!A:K,6,0)</f>
        <v>ATIVO</v>
      </c>
    </row>
    <row r="566" spans="1:14">
      <c r="A566" t="s">
        <v>516</v>
      </c>
      <c r="B566" t="s">
        <v>517</v>
      </c>
      <c r="C566" t="s">
        <v>74</v>
      </c>
      <c r="D566" t="s">
        <v>609</v>
      </c>
      <c r="E566" t="s">
        <v>428</v>
      </c>
      <c r="F566" t="str">
        <f>VLOOKUP(WLMRA[[#This Row],[NOME]],'CADASTRO'!A:K,5,0)</f>
        <v>ANALISTA PROCESSOS</v>
      </c>
      <c r="G566" s="41">
        <v>44035</v>
      </c>
      <c r="H566" s="38">
        <v>365</v>
      </c>
      <c r="I5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IF(G977="01/01/1900",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+WLMRA[[#This Row],[TREINADO EM]]+WLMRA[[#This Row],[VALIDADE]]</f>
        <v>44400</v>
      </c>
      <c r="K566">
        <v>1</v>
      </c>
      <c r="L566" t="s">
        <v>5</v>
      </c>
      <c r="M566" t="str">
        <f>VLOOKUP(WLMRA[[#This Row],[NOME]],'CADASTRO'!A:K,6,0)</f>
        <v>ATIVO</v>
      </c>
    </row>
    <row r="567" spans="1:14">
      <c r="A567" t="s">
        <v>516</v>
      </c>
      <c r="B567" t="s">
        <v>517</v>
      </c>
      <c r="C567" t="s">
        <v>381</v>
      </c>
      <c r="D567" t="s">
        <v>609</v>
      </c>
      <c r="E567" t="s">
        <v>428</v>
      </c>
      <c r="F567" t="str">
        <f>VLOOKUP(WLMRA[[#This Row],[NOME]],'CADASTRO'!A:K,5,0)</f>
        <v>ANALISTA PROCESSOS</v>
      </c>
      <c r="G567" s="41">
        <v>44615</v>
      </c>
      <c r="H567" s="38">
        <v>365</v>
      </c>
      <c r="I5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IF(G978="01/01/1900",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+WLMRA[[#This Row],[TREINADO EM]]+WLMRA[[#This Row],[VALIDADE]]</f>
        <v>44980</v>
      </c>
      <c r="K567">
        <v>1</v>
      </c>
      <c r="L567" t="s">
        <v>5</v>
      </c>
      <c r="M567" t="str">
        <f>VLOOKUP(WLMRA[[#This Row],[NOME]],'CADASTRO'!A:K,6,0)</f>
        <v>ATIVO</v>
      </c>
    </row>
    <row r="568" spans="1:14">
      <c r="A568" t="s">
        <v>516</v>
      </c>
      <c r="B568" t="s">
        <v>517</v>
      </c>
      <c r="C568" t="s">
        <v>381</v>
      </c>
      <c r="D568" t="s">
        <v>609</v>
      </c>
      <c r="E568" t="s">
        <v>428</v>
      </c>
      <c r="F568" t="str">
        <f>VLOOKUP(WLMRA[[#This Row],[NOME]],'CADASTRO'!A:K,5,0)</f>
        <v>ANALISTA PROCESSOS</v>
      </c>
      <c r="G568" s="41">
        <v>44991</v>
      </c>
      <c r="H568" s="38">
        <v>365</v>
      </c>
      <c r="I5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IF(G979="01/01/1900", "SEM REGISTRO",
                        IF((G568+H568)&gt;TODAY(), "NO PRAZO", "VENCIDO"
                        )
                    )
                )
            )
        )
    ),"N.A.")</f>
        <v>HISTORICO</v>
      </c>
      <c r="J568" s="14">
        <f>+WLMRA[[#This Row],[TREINADO EM]]+WLMRA[[#This Row],[VALIDADE]]</f>
        <v>45356</v>
      </c>
      <c r="K568">
        <v>0.5</v>
      </c>
      <c r="L568" t="s">
        <v>5</v>
      </c>
      <c r="M568" t="str">
        <f>VLOOKUP(WLMRA[[#This Row],[NOME]],'CADASTRO'!A:K,6,0)</f>
        <v>ATIVO</v>
      </c>
    </row>
    <row r="569" spans="1:14">
      <c r="A569" t="s">
        <v>516</v>
      </c>
      <c r="B569" t="s">
        <v>517</v>
      </c>
      <c r="C569" t="s">
        <v>381</v>
      </c>
      <c r="D569" t="s">
        <v>609</v>
      </c>
      <c r="E569" t="s">
        <v>428</v>
      </c>
      <c r="F569" t="str">
        <f>VLOOKUP(WLMRA[[#This Row],[NOME]],'CADASTRO'!A:K,5,0)</f>
        <v>ANALISTA PROCESSOS</v>
      </c>
      <c r="G569" s="41">
        <v>45063</v>
      </c>
      <c r="H569" s="38">
        <v>365</v>
      </c>
      <c r="I5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IF(G980="01/01/1900",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+WLMRA[[#This Row],[TREINADO EM]]+WLMRA[[#This Row],[VALIDADE]]</f>
        <v>45428</v>
      </c>
      <c r="K569">
        <v>1</v>
      </c>
      <c r="L569" t="s">
        <v>5</v>
      </c>
      <c r="M569" t="str">
        <f>VLOOKUP(WLMRA[[#This Row],[NOME]],'CADASTRO'!A:K,6,0)</f>
        <v>ATIVO</v>
      </c>
    </row>
    <row r="570" spans="1:14">
      <c r="A570" t="s">
        <v>516</v>
      </c>
      <c r="B570" t="s">
        <v>517</v>
      </c>
      <c r="C570" t="s">
        <v>381</v>
      </c>
      <c r="D570" t="s">
        <v>609</v>
      </c>
      <c r="E570" t="s">
        <v>428</v>
      </c>
      <c r="F570" t="str">
        <f>VLOOKUP(WLMRA[[#This Row],[NOME]],'CADASTRO'!A:K,5,0)</f>
        <v>ANALISTA PROCESSOS</v>
      </c>
      <c r="G570" s="41">
        <v>45392</v>
      </c>
      <c r="H570" s="38">
        <v>365</v>
      </c>
      <c r="I5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IF(G981="01/01/1900",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+WLMRA[[#This Row],[TREINADO EM]]+WLMRA[[#This Row],[VALIDADE]]</f>
        <v>45757</v>
      </c>
      <c r="K570">
        <v>1</v>
      </c>
      <c r="L570" t="s">
        <v>5</v>
      </c>
      <c r="M570" t="str">
        <f>VLOOKUP(WLMRA[[#This Row],[NOME]],'CADASTRO'!A:K,6,0)</f>
        <v>ATIVO</v>
      </c>
    </row>
    <row r="571" spans="1:14">
      <c r="A571" t="s">
        <v>516</v>
      </c>
      <c r="B571" t="s">
        <v>517</v>
      </c>
      <c r="C571" t="s">
        <v>381</v>
      </c>
      <c r="D571" t="s">
        <v>609</v>
      </c>
      <c r="E571" t="s">
        <v>428</v>
      </c>
      <c r="F571" t="str">
        <f>VLOOKUP(WLMRA[[#This Row],[NOME]],'CADASTRO'!A:K,5,0)</f>
        <v>ANALISTA PROCESSOS</v>
      </c>
      <c r="G571" s="41">
        <v>45754</v>
      </c>
      <c r="H571" s="38">
        <v>365</v>
      </c>
      <c r="I5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IF(G982="01/01/1900",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+WLMRA[[#This Row],[TREINADO EM]]+WLMRA[[#This Row],[VALIDADE]]</f>
        <v>46119</v>
      </c>
      <c r="K571">
        <v>4</v>
      </c>
      <c r="L571" t="s">
        <v>5</v>
      </c>
      <c r="M571" t="str">
        <f>VLOOKUP(WLMRA[[#This Row],[NOME]],'CADASTRO'!A:K,6,0)</f>
        <v>ATIVO</v>
      </c>
    </row>
    <row r="572" spans="1:14">
      <c r="A572" t="s">
        <v>516</v>
      </c>
      <c r="B572" t="s">
        <v>517</v>
      </c>
      <c r="C572" t="s">
        <v>381</v>
      </c>
      <c r="D572" t="s">
        <v>609</v>
      </c>
      <c r="E572" t="s">
        <v>428</v>
      </c>
      <c r="F572" t="str">
        <f>VLOOKUP(WLMRA[[#This Row],[NOME]],'CADASTRO'!A:K,5,0)</f>
        <v>ANALISTA PROCESSOS</v>
      </c>
      <c r="G572" s="41">
        <v>46010</v>
      </c>
      <c r="H572" s="38">
        <v>365</v>
      </c>
      <c r="I5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IF(G983="01/01/1900",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+WLMRA[[#This Row],[TREINADO EM]]+WLMRA[[#This Row],[VALIDADE]]</f>
        <v>46375</v>
      </c>
      <c r="K572">
        <v>1</v>
      </c>
      <c r="L572" t="s">
        <v>5</v>
      </c>
      <c r="M572" t="str">
        <f>VLOOKUP(WLMRA[[#This Row],[NOME]],'CADASTRO'!A:K,6,0)</f>
        <v>ATIVO</v>
      </c>
      <c r="N572" s="69"/>
    </row>
    <row r="573" spans="1:14">
      <c r="A573" t="s">
        <v>516</v>
      </c>
      <c r="B573" t="s">
        <v>517</v>
      </c>
      <c r="C573" t="s">
        <v>381</v>
      </c>
      <c r="D573" t="s">
        <v>609</v>
      </c>
      <c r="E573" t="s">
        <v>428</v>
      </c>
      <c r="F573" t="str">
        <f>VLOOKUP(WLMRA[[#This Row],[NOME]],'CADASTRO'!A:K,5,0)</f>
        <v>ANALISTA PROCESSOS</v>
      </c>
      <c r="G573" s="41">
        <v>46127</v>
      </c>
      <c r="H573" s="38">
        <v>365</v>
      </c>
      <c r="I5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IF(G984="01/01/1900", "SEM REGISTRO",
                        IF((G573+H573)&gt;TODAY(), "NO PRAZO", "VENCIDO"
                        )
                    )
                )
            )
        )
    ),"N.A.")</f>
        <v>NO PRAZO</v>
      </c>
      <c r="J573" s="14">
        <f>+WLMRA[[#This Row],[TREINADO EM]]+WLMRA[[#This Row],[VALIDADE]]</f>
        <v>46492</v>
      </c>
      <c r="K573">
        <v>1</v>
      </c>
      <c r="L573" t="s">
        <v>3</v>
      </c>
      <c r="M573" t="str">
        <f>VLOOKUP(WLMRA[[#This Row],[NOME]],'CADASTRO'!A:K,6,0)</f>
        <v>ATIVO</v>
      </c>
      <c r="N573" s="63"/>
    </row>
    <row r="574" spans="1:14">
      <c r="A574" t="s">
        <v>516</v>
      </c>
      <c r="B574" t="s">
        <v>517</v>
      </c>
      <c r="C574" t="s">
        <v>381</v>
      </c>
      <c r="D574" t="s">
        <v>609</v>
      </c>
      <c r="E574" s="10" t="s">
        <v>430</v>
      </c>
      <c r="F574" t="str">
        <f>VLOOKUP(WLMRA[[#This Row],[NOME]],'CADASTRO'!A:K,5,0)</f>
        <v>OPERADOR INDUSTRIAL I</v>
      </c>
      <c r="G574" s="41">
        <v>45852</v>
      </c>
      <c r="H574" s="38">
        <v>365</v>
      </c>
      <c r="I5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IF(G985="01/01/1900",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+WLMRA[[#This Row],[TREINADO EM]]+WLMRA[[#This Row],[VALIDADE]]</f>
        <v>46217</v>
      </c>
      <c r="K574">
        <v>1</v>
      </c>
      <c r="L574" t="s">
        <v>5</v>
      </c>
      <c r="M574" t="str">
        <f>VLOOKUP(WLMRA[[#This Row],[NOME]],'CADASTRO'!A:K,6,0)</f>
        <v>ATIVO</v>
      </c>
    </row>
    <row r="575" spans="1:14">
      <c r="A575" t="s">
        <v>516</v>
      </c>
      <c r="B575" t="s">
        <v>517</v>
      </c>
      <c r="C575" t="s">
        <v>381</v>
      </c>
      <c r="D575" t="s">
        <v>609</v>
      </c>
      <c r="E575" t="s">
        <v>430</v>
      </c>
      <c r="F575" t="str">
        <f>VLOOKUP(WLMRA[[#This Row],[NOME]],'CADASTRO'!A:K,5,0)</f>
        <v>OPERADOR INDUSTRIAL I</v>
      </c>
      <c r="G575" s="41">
        <v>46010</v>
      </c>
      <c r="H575" s="38">
        <v>365</v>
      </c>
      <c r="I5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IF(G986="01/01/1900", "SEM REGISTRO",
                        IF((G575+H575)&gt;TODAY(), "NO PRAZO", "VENCIDO"
                        )
                    )
                )
            )
        )
    ),"N.A.")</f>
        <v>NO PRAZO</v>
      </c>
      <c r="J575" s="14">
        <f>+WLMRA[[#This Row],[TREINADO EM]]+WLMRA[[#This Row],[VALIDADE]]</f>
        <v>46375</v>
      </c>
      <c r="K575">
        <v>1</v>
      </c>
      <c r="L575" t="s">
        <v>3</v>
      </c>
      <c r="M575" t="str">
        <f>VLOOKUP(WLMRA[[#This Row],[NOME]],'CADASTRO'!A:K,6,0)</f>
        <v>ATIVO</v>
      </c>
      <c r="N575" s="69"/>
    </row>
    <row r="576" spans="1:14">
      <c r="A576" t="s">
        <v>516</v>
      </c>
      <c r="B576" t="s">
        <v>517</v>
      </c>
      <c r="C576" t="s">
        <v>381</v>
      </c>
      <c r="D576" t="s">
        <v>609</v>
      </c>
      <c r="E576" t="s">
        <v>431</v>
      </c>
      <c r="F576" t="str">
        <f>VLOOKUP(WLMRA[[#This Row],[NOME]],'CADASTRO'!A:K,5,0)</f>
        <v>ANALISTA PROJETOS PL</v>
      </c>
      <c r="G576" s="41">
        <v>44615</v>
      </c>
      <c r="H576" s="38">
        <v>365</v>
      </c>
      <c r="I5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IF(G987="01/01/1900", "SEM REGISTRO",
                        IF((G576+H576)&gt;TODAY(), "NO PRAZO", "VENCIDO"
                        )
                    )
                )
            )
        )
    ),"N.A.")</f>
        <v>HISTORICO</v>
      </c>
      <c r="J576" s="14">
        <f>+WLMRA[[#This Row],[TREINADO EM]]+WLMRA[[#This Row],[VALIDADE]]</f>
        <v>44980</v>
      </c>
      <c r="K576">
        <v>1</v>
      </c>
      <c r="L576" t="s">
        <v>5</v>
      </c>
      <c r="M576" t="str">
        <f>VLOOKUP(WLMRA[[#This Row],[NOME]],'CADASTRO'!A:K,6,0)</f>
        <v>ATIVO</v>
      </c>
    </row>
    <row r="577" spans="1:14">
      <c r="A577" t="s">
        <v>516</v>
      </c>
      <c r="B577" t="s">
        <v>517</v>
      </c>
      <c r="C577" t="s">
        <v>381</v>
      </c>
      <c r="D577" t="s">
        <v>609</v>
      </c>
      <c r="E577" t="s">
        <v>431</v>
      </c>
      <c r="F577" t="str">
        <f>VLOOKUP(WLMRA[[#This Row],[NOME]],'CADASTRO'!A:K,5,0)</f>
        <v>ANALISTA PROJETOS PL</v>
      </c>
      <c r="G577" s="41">
        <v>45063</v>
      </c>
      <c r="H577" s="38">
        <v>365</v>
      </c>
      <c r="I5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IF(G988="01/01/1900",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+WLMRA[[#This Row],[TREINADO EM]]+WLMRA[[#This Row],[VALIDADE]]</f>
        <v>45428</v>
      </c>
      <c r="K577">
        <v>1</v>
      </c>
      <c r="L577" t="s">
        <v>5</v>
      </c>
      <c r="M577" t="str">
        <f>VLOOKUP(WLMRA[[#This Row],[NOME]],'CADASTRO'!A:K,6,0)</f>
        <v>ATIVO</v>
      </c>
    </row>
    <row r="578" spans="1:14">
      <c r="A578" t="s">
        <v>516</v>
      </c>
      <c r="B578" t="s">
        <v>517</v>
      </c>
      <c r="C578" t="s">
        <v>381</v>
      </c>
      <c r="D578" t="s">
        <v>609</v>
      </c>
      <c r="E578" t="s">
        <v>431</v>
      </c>
      <c r="F578" t="str">
        <f>VLOOKUP(WLMRA[[#This Row],[NOME]],'CADASTRO'!A:K,5,0)</f>
        <v>ANALISTA PROJETOS PL</v>
      </c>
      <c r="G578" s="41">
        <v>45532</v>
      </c>
      <c r="H578" s="38">
        <v>365</v>
      </c>
      <c r="I5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IF(G989="01/01/1900", "SEM REGISTRO",
                        IF((G578+H578)&gt;TODAY(), "NO PRAZO", "VENCIDO"
                        )
                    )
                )
            )
        )
    ),"N.A.")</f>
        <v>HISTORICO</v>
      </c>
      <c r="J578" s="14">
        <f>+WLMRA[[#This Row],[TREINADO EM]]+WLMRA[[#This Row],[VALIDADE]]</f>
        <v>45897</v>
      </c>
      <c r="K578">
        <v>1</v>
      </c>
      <c r="L578" t="s">
        <v>5</v>
      </c>
      <c r="M578" t="str">
        <f>VLOOKUP(WLMRA[[#This Row],[NOME]],'CADASTRO'!A:K,6,0)</f>
        <v>ATIVO</v>
      </c>
    </row>
    <row r="579" spans="1:14">
      <c r="A579" t="s">
        <v>516</v>
      </c>
      <c r="B579" t="s">
        <v>517</v>
      </c>
      <c r="C579" t="s">
        <v>381</v>
      </c>
      <c r="D579" t="s">
        <v>609</v>
      </c>
      <c r="E579" t="s">
        <v>431</v>
      </c>
      <c r="F579" t="str">
        <f>VLOOKUP(WLMRA[[#This Row],[NOME]],'CADASTRO'!A:K,5,0)</f>
        <v>ANALISTA PROJETOS PL</v>
      </c>
      <c r="G579" s="41">
        <v>45908</v>
      </c>
      <c r="H579" s="38">
        <v>365</v>
      </c>
      <c r="I5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IF(G990="01/01/1900",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+WLMRA[[#This Row],[TREINADO EM]]+WLMRA[[#This Row],[VALIDADE]]</f>
        <v>46273</v>
      </c>
      <c r="K579">
        <v>1</v>
      </c>
      <c r="L579" t="s">
        <v>5</v>
      </c>
      <c r="M579" t="str">
        <f>VLOOKUP(WLMRA[[#This Row],[NOME]],'CADASTRO'!A:K,6,0)</f>
        <v>ATIVO</v>
      </c>
    </row>
    <row r="580" spans="1:14">
      <c r="A580" t="s">
        <v>516</v>
      </c>
      <c r="B580" t="s">
        <v>517</v>
      </c>
      <c r="C580" t="s">
        <v>381</v>
      </c>
      <c r="D580" t="s">
        <v>609</v>
      </c>
      <c r="E580" t="s">
        <v>431</v>
      </c>
      <c r="F580" t="str">
        <f>VLOOKUP(WLMRA[[#This Row],[NOME]],'CADASTRO'!A:K,5,0)</f>
        <v>ANALISTA PROJETOS PL</v>
      </c>
      <c r="G580" s="41">
        <v>46127</v>
      </c>
      <c r="H580" s="38">
        <v>365</v>
      </c>
      <c r="I5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IF(G991="01/01/1900", "SEM REGISTRO",
                        IF((G580+H580)&gt;TODAY(), "NO PRAZO", "VENCIDO"
                        )
                    )
                )
            )
        )
    ),"N.A.")</f>
        <v>NO PRAZO</v>
      </c>
      <c r="J580" s="14">
        <f>+WLMRA[[#This Row],[TREINADO EM]]+WLMRA[[#This Row],[VALIDADE]]</f>
        <v>46492</v>
      </c>
      <c r="K580">
        <v>1</v>
      </c>
      <c r="L580" t="s">
        <v>3</v>
      </c>
      <c r="M580" t="str">
        <f>VLOOKUP(WLMRA[[#This Row],[NOME]],'CADASTRO'!A:K,6,0)</f>
        <v>ATIVO</v>
      </c>
      <c r="N580" s="63"/>
    </row>
    <row r="581" spans="1:14">
      <c r="A581" t="s">
        <v>516</v>
      </c>
      <c r="B581" t="s">
        <v>517</v>
      </c>
      <c r="C581" t="s">
        <v>381</v>
      </c>
      <c r="D581" t="s">
        <v>609</v>
      </c>
      <c r="E581" t="s">
        <v>97</v>
      </c>
      <c r="F581" t="str">
        <f>VLOOKUP(WLMRA[[#This Row],[NOME]],'CADASTRO'!A:K,5,0)</f>
        <v>AUXILIAR INDUSTRIAL</v>
      </c>
      <c r="G581" s="41">
        <v>46029</v>
      </c>
      <c r="H581" s="38">
        <v>365</v>
      </c>
      <c r="I5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IF(G992="01/01/1900",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+WLMRA[[#This Row],[TREINADO EM]]+WLMRA[[#This Row],[VALIDADE]]</f>
        <v>46394</v>
      </c>
      <c r="K581">
        <v>1</v>
      </c>
      <c r="L581" t="s">
        <v>3</v>
      </c>
      <c r="M581" t="str">
        <f>VLOOKUP(WLMRA[[#This Row],[NOME]],'CADASTRO'!A:K,6,0)</f>
        <v>DESLIGADO</v>
      </c>
      <c r="N581" s="69"/>
    </row>
    <row r="582" spans="1:14">
      <c r="A582" t="s">
        <v>516</v>
      </c>
      <c r="B582" t="s">
        <v>517</v>
      </c>
      <c r="C582" t="s">
        <v>381</v>
      </c>
      <c r="D582" t="s">
        <v>609</v>
      </c>
      <c r="E582" t="s">
        <v>433</v>
      </c>
      <c r="F582" t="str">
        <f>VLOOKUP(WLMRA[[#This Row],[NOME]],'CADASTRO'!A:K,5,0)</f>
        <v>ANALISTA SEGURANCA TRABALHO E MEIO</v>
      </c>
      <c r="G582" s="41">
        <v>44928</v>
      </c>
      <c r="H582" s="38">
        <v>365</v>
      </c>
      <c r="I5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IF(G993="01/01/1900", "SEM REGISTRO",
                        IF((G582+H582)&gt;TODAY(), "NO PRAZO", "VENCIDO"
                        )
                    )
                )
            )
        )
    ),"N.A.")</f>
        <v>HISTORICO</v>
      </c>
      <c r="J582" s="14">
        <f>+WLMRA[[#This Row],[TREINADO EM]]+WLMRA[[#This Row],[VALIDADE]]</f>
        <v>45293</v>
      </c>
      <c r="K582">
        <v>1</v>
      </c>
      <c r="L582" t="s">
        <v>5</v>
      </c>
      <c r="M582" t="str">
        <f>VLOOKUP(WLMRA[[#This Row],[NOME]],'CADASTRO'!A:K,6,0)</f>
        <v>ATIVO</v>
      </c>
    </row>
    <row r="583" spans="1:14">
      <c r="A583" t="s">
        <v>516</v>
      </c>
      <c r="B583" t="s">
        <v>517</v>
      </c>
      <c r="C583" t="s">
        <v>381</v>
      </c>
      <c r="D583" t="s">
        <v>609</v>
      </c>
      <c r="E583" t="s">
        <v>433</v>
      </c>
      <c r="F583" t="str">
        <f>VLOOKUP(WLMRA[[#This Row],[NOME]],'CADASTRO'!A:K,5,0)</f>
        <v>ANALISTA SEGURANCA TRABALHO E MEIO</v>
      </c>
      <c r="G583" s="41">
        <v>45278</v>
      </c>
      <c r="H583" s="38">
        <v>365</v>
      </c>
      <c r="I5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IF(G994="01/01/1900", "SEM REGISTRO",
                        IF((G583+H583)&gt;TODAY(), "NO PRAZO", "VENCIDO"
                        )
                    )
                )
            )
        )
    ),"N.A.")</f>
        <v>HISTORICO</v>
      </c>
      <c r="J583" s="14">
        <f>+WLMRA[[#This Row],[TREINADO EM]]+WLMRA[[#This Row],[VALIDADE]]</f>
        <v>45643</v>
      </c>
      <c r="K583">
        <v>1</v>
      </c>
      <c r="L583" t="s">
        <v>5</v>
      </c>
      <c r="M583" t="str">
        <f>VLOOKUP(WLMRA[[#This Row],[NOME]],'CADASTRO'!A:K,6,0)</f>
        <v>ATIVO</v>
      </c>
    </row>
    <row r="584" spans="1:14">
      <c r="A584" t="s">
        <v>516</v>
      </c>
      <c r="B584" t="s">
        <v>517</v>
      </c>
      <c r="C584" t="s">
        <v>381</v>
      </c>
      <c r="D584" t="s">
        <v>609</v>
      </c>
      <c r="E584" t="s">
        <v>433</v>
      </c>
      <c r="F584" t="str">
        <f>VLOOKUP(WLMRA[[#This Row],[NOME]],'CADASTRO'!A:K,5,0)</f>
        <v>ANALISTA SEGURANCA TRABALHO E MEIO</v>
      </c>
      <c r="G584" s="41">
        <v>46008</v>
      </c>
      <c r="H584" s="38">
        <v>365</v>
      </c>
      <c r="I5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IF(G995="01/01/1900", "SEM REGISTRO",
                        IF((G584+H584)&gt;TODAY(), "NO PRAZO", "VENCIDO"
                        )
                    )
                )
            )
        )
    ),"N.A.")</f>
        <v>NO PRAZO</v>
      </c>
      <c r="J584" s="14">
        <f>+WLMRA[[#This Row],[TREINADO EM]]+WLMRA[[#This Row],[VALIDADE]]</f>
        <v>46373</v>
      </c>
      <c r="K584">
        <v>1</v>
      </c>
      <c r="L584" t="s">
        <v>3</v>
      </c>
      <c r="M584" t="str">
        <f>VLOOKUP(WLMRA[[#This Row],[NOME]],'CADASTRO'!A:K,6,0)</f>
        <v>ATIVO</v>
      </c>
      <c r="N584" s="63" t="s">
        <v>618</v>
      </c>
    </row>
    <row r="585" spans="1:14">
      <c r="A585" t="s">
        <v>516</v>
      </c>
      <c r="B585" t="s">
        <v>517</v>
      </c>
      <c r="C585" t="s">
        <v>381</v>
      </c>
      <c r="D585" t="s">
        <v>609</v>
      </c>
      <c r="E585" t="s">
        <v>96</v>
      </c>
      <c r="F585" t="str">
        <f>VLOOKUP(WLMRA[[#This Row],[NOME]],'CADASTRO'!A:K,5,0)</f>
        <v>OPERADOR INDUSTRIAL II</v>
      </c>
      <c r="G585" s="41">
        <v>44928</v>
      </c>
      <c r="H585" s="38">
        <v>365</v>
      </c>
      <c r="I5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IF(G996="01/01/1900",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+WLMRA[[#This Row],[TREINADO EM]]+WLMRA[[#This Row],[VALIDADE]]</f>
        <v>45293</v>
      </c>
      <c r="K585">
        <v>1</v>
      </c>
      <c r="L585" t="s">
        <v>5</v>
      </c>
      <c r="M585" t="str">
        <f>VLOOKUP(WLMRA[[#This Row],[NOME]],'CADASTRO'!A:K,6,0)</f>
        <v>DESLIGADO</v>
      </c>
    </row>
    <row r="586" spans="1:14">
      <c r="A586" t="s">
        <v>516</v>
      </c>
      <c r="B586" t="s">
        <v>517</v>
      </c>
      <c r="C586" t="s">
        <v>381</v>
      </c>
      <c r="D586" t="s">
        <v>609</v>
      </c>
      <c r="E586" t="s">
        <v>96</v>
      </c>
      <c r="F586" t="str">
        <f>VLOOKUP(WLMRA[[#This Row],[NOME]],'CADASTRO'!A:K,5,0)</f>
        <v>OPERADOR INDUSTRIAL II</v>
      </c>
      <c r="G586" s="41">
        <v>45278</v>
      </c>
      <c r="H586" s="38">
        <v>365</v>
      </c>
      <c r="I5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IF(G997="01/01/1900",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+WLMRA[[#This Row],[TREINADO EM]]+WLMRA[[#This Row],[VALIDADE]]</f>
        <v>45643</v>
      </c>
      <c r="K586">
        <v>1</v>
      </c>
      <c r="L586" t="s">
        <v>5</v>
      </c>
      <c r="M586" t="str">
        <f>VLOOKUP(WLMRA[[#This Row],[NOME]],'CADASTRO'!A:K,6,0)</f>
        <v>DESLIGADO</v>
      </c>
    </row>
    <row r="587" spans="1:14">
      <c r="A587" t="s">
        <v>516</v>
      </c>
      <c r="B587" t="s">
        <v>517</v>
      </c>
      <c r="C587" t="s">
        <v>76</v>
      </c>
      <c r="D587" t="s">
        <v>609</v>
      </c>
      <c r="E587" t="s">
        <v>96</v>
      </c>
      <c r="F587" t="str">
        <f>VLOOKUP(WLMRA[[#This Row],[NOME]],'CADASTRO'!A:K,5,0)</f>
        <v>OPERADOR INDUSTRIAL II</v>
      </c>
      <c r="G587" s="41">
        <v>45645</v>
      </c>
      <c r="H587" s="38">
        <v>365</v>
      </c>
      <c r="I5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IF(G998="01/01/1900",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+WLMRA[[#This Row],[TREINADO EM]]+WLMRA[[#This Row],[VALIDADE]]</f>
        <v>46010</v>
      </c>
      <c r="K587">
        <v>1</v>
      </c>
      <c r="L587" t="s">
        <v>3</v>
      </c>
      <c r="M587" t="str">
        <f>VLOOKUP(WLMRA[[#This Row],[NOME]],'CADASTRO'!A:K,6,0)</f>
        <v>DESLIGADO</v>
      </c>
    </row>
    <row r="588" spans="1:14">
      <c r="A588" t="s">
        <v>516</v>
      </c>
      <c r="B588" t="s">
        <v>517</v>
      </c>
      <c r="C588" t="s">
        <v>381</v>
      </c>
      <c r="D588" t="s">
        <v>609</v>
      </c>
      <c r="E588" t="s">
        <v>211</v>
      </c>
      <c r="F588" t="str">
        <f>VLOOKUP(WLMRA[[#This Row],[NOME]],'CADASTRO'!A:K,5,0)</f>
        <v>CONTROLADOR PLANTA</v>
      </c>
      <c r="G588" s="41">
        <v>44616</v>
      </c>
      <c r="H588" s="38">
        <v>365</v>
      </c>
      <c r="I5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IF(G999="01/01/1900", "SEM REGISTRO",
                        IF((G588+H588)&gt;TODAY(), "NO PRAZO", "VENCIDO"
                        )
                    )
                )
            )
        )
    ),"N.A.")</f>
        <v>HISTORICO</v>
      </c>
      <c r="J588" s="14">
        <f>+WLMRA[[#This Row],[TREINADO EM]]+WLMRA[[#This Row],[VALIDADE]]</f>
        <v>44981</v>
      </c>
      <c r="K588">
        <v>1</v>
      </c>
      <c r="L588" t="s">
        <v>5</v>
      </c>
      <c r="M588" t="str">
        <f>VLOOKUP(WLMRA[[#This Row],[NOME]],'CADASTRO'!A:K,6,0)</f>
        <v>ATIVO</v>
      </c>
    </row>
    <row r="589" spans="1:14">
      <c r="A589" t="s">
        <v>516</v>
      </c>
      <c r="B589" t="s">
        <v>517</v>
      </c>
      <c r="C589" t="s">
        <v>381</v>
      </c>
      <c r="D589" t="s">
        <v>609</v>
      </c>
      <c r="E589" t="s">
        <v>211</v>
      </c>
      <c r="F589" t="str">
        <f>VLOOKUP(WLMRA[[#This Row],[NOME]],'CADASTRO'!A:K,5,0)</f>
        <v>CONTROLADOR PLANTA</v>
      </c>
      <c r="G589" s="41">
        <v>45028</v>
      </c>
      <c r="H589" s="38">
        <v>365</v>
      </c>
      <c r="I5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IF(G1000="01/01/1900",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+WLMRA[[#This Row],[TREINADO EM]]+WLMRA[[#This Row],[VALIDADE]]</f>
        <v>45393</v>
      </c>
      <c r="K589">
        <v>1</v>
      </c>
      <c r="L589" t="s">
        <v>5</v>
      </c>
      <c r="M589" t="str">
        <f>VLOOKUP(WLMRA[[#This Row],[NOME]],'CADASTRO'!A:K,6,0)</f>
        <v>ATIVO</v>
      </c>
    </row>
    <row r="590" spans="1:14">
      <c r="A590" t="s">
        <v>516</v>
      </c>
      <c r="B590" t="s">
        <v>517</v>
      </c>
      <c r="C590" t="s">
        <v>381</v>
      </c>
      <c r="D590" t="s">
        <v>609</v>
      </c>
      <c r="E590" t="s">
        <v>211</v>
      </c>
      <c r="F590" t="str">
        <f>VLOOKUP(WLMRA[[#This Row],[NOME]],'CADASTRO'!A:K,5,0)</f>
        <v>CONTROLADOR PLANTA</v>
      </c>
      <c r="G590" s="41">
        <v>45343</v>
      </c>
      <c r="H590" s="38">
        <v>365</v>
      </c>
      <c r="I5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IF(G1001="01/01/1900",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+WLMRA[[#This Row],[TREINADO EM]]+WLMRA[[#This Row],[VALIDADE]]</f>
        <v>45708</v>
      </c>
      <c r="K590">
        <v>1</v>
      </c>
      <c r="L590" t="s">
        <v>5</v>
      </c>
      <c r="M590" t="str">
        <f>VLOOKUP(WLMRA[[#This Row],[NOME]],'CADASTRO'!A:K,6,0)</f>
        <v>ATIVO</v>
      </c>
    </row>
    <row r="591" spans="1:14" ht="15.6" customHeight="1">
      <c r="A591" t="s">
        <v>516</v>
      </c>
      <c r="B591" t="s">
        <v>517</v>
      </c>
      <c r="C591" t="s">
        <v>381</v>
      </c>
      <c r="D591" t="s">
        <v>609</v>
      </c>
      <c r="E591" t="s">
        <v>211</v>
      </c>
      <c r="F591" t="str">
        <f>VLOOKUP(WLMRA[[#This Row],[NOME]],'CADASTRO'!A:K,5,0)</f>
        <v>CONTROLADOR PLANTA</v>
      </c>
      <c r="G591" s="41">
        <v>45810</v>
      </c>
      <c r="H591" s="38">
        <v>365</v>
      </c>
      <c r="I5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IF(G1002="01/01/1900",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+WLMRA[[#This Row],[TREINADO EM]]+WLMRA[[#This Row],[VALIDADE]]</f>
        <v>46175</v>
      </c>
      <c r="K591">
        <v>1</v>
      </c>
      <c r="L591" t="s">
        <v>5</v>
      </c>
      <c r="M591" t="str">
        <f>VLOOKUP(WLMRA[[#This Row],[NOME]],'CADASTRO'!A:K,6,0)</f>
        <v>ATIVO</v>
      </c>
    </row>
    <row r="592" spans="1:14" ht="15.6" customHeight="1">
      <c r="A592" t="s">
        <v>516</v>
      </c>
      <c r="B592" t="s">
        <v>517</v>
      </c>
      <c r="C592" t="s">
        <v>381</v>
      </c>
      <c r="D592" t="s">
        <v>609</v>
      </c>
      <c r="E592" t="s">
        <v>211</v>
      </c>
      <c r="F592" t="str">
        <f>VLOOKUP(WLMRA[[#This Row],[NOME]],'CADASTRO'!A:K,5,0)</f>
        <v>CONTROLADOR PLANTA</v>
      </c>
      <c r="G592" s="41">
        <v>46008</v>
      </c>
      <c r="H592" s="38">
        <v>365</v>
      </c>
      <c r="I5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IF(G1003="01/01/1900",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+WLMRA[[#This Row],[TREINADO EM]]+WLMRA[[#This Row],[VALIDADE]]</f>
        <v>46373</v>
      </c>
      <c r="K592">
        <v>1</v>
      </c>
      <c r="L592" t="s">
        <v>5</v>
      </c>
      <c r="M592" t="str">
        <f>VLOOKUP(WLMRA[[#This Row],[NOME]],'CADASTRO'!A:K,6,0)</f>
        <v>ATIVO</v>
      </c>
      <c r="N592" s="69"/>
    </row>
    <row r="593" spans="1:14" ht="15.6" customHeight="1">
      <c r="A593" t="s">
        <v>516</v>
      </c>
      <c r="B593" t="s">
        <v>517</v>
      </c>
      <c r="C593" t="s">
        <v>381</v>
      </c>
      <c r="D593" t="s">
        <v>609</v>
      </c>
      <c r="E593" t="s">
        <v>211</v>
      </c>
      <c r="F593" t="str">
        <f>VLOOKUP(WLMRA[[#This Row],[NOME]],'CADASTRO'!A:K,5,0)</f>
        <v>CONTROLADOR PLANTA</v>
      </c>
      <c r="G593" s="41">
        <v>46010</v>
      </c>
      <c r="H593" s="38">
        <v>365</v>
      </c>
      <c r="I5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IF(G1004="01/01/1900",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+WLMRA[[#This Row],[TREINADO EM]]+WLMRA[[#This Row],[VALIDADE]]</f>
        <v>46375</v>
      </c>
      <c r="K593">
        <v>1</v>
      </c>
      <c r="L593" t="s">
        <v>3</v>
      </c>
      <c r="M593" t="str">
        <f>VLOOKUP(WLMRA[[#This Row],[NOME]],'CADASTRO'!A:K,6,0)</f>
        <v>ATIVO</v>
      </c>
      <c r="N593" s="63" t="s">
        <v>618</v>
      </c>
    </row>
    <row r="594" spans="1:14" ht="15.6" customHeight="1">
      <c r="A594" t="s">
        <v>516</v>
      </c>
      <c r="B594" t="s">
        <v>517</v>
      </c>
      <c r="C594" t="s">
        <v>74</v>
      </c>
      <c r="D594" t="s">
        <v>609</v>
      </c>
      <c r="E594" t="s">
        <v>436</v>
      </c>
      <c r="F594" t="str">
        <f>VLOOKUP(WLMRA[[#This Row],[NOME]],'CADASTRO'!A:K,5,0)</f>
        <v>TECNICO ELETRONICO II</v>
      </c>
      <c r="G594" s="41">
        <v>44020</v>
      </c>
      <c r="H594" s="38">
        <v>365</v>
      </c>
      <c r="I5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IF(G1005="01/01/1900", "SEM REGISTRO",
                        IF((G594+H594)&gt;TODAY(), "NO PRAZO", "VENCIDO"
                        )
                    )
                )
            )
        )
    ),"N.A.")</f>
        <v>HISTORICO</v>
      </c>
      <c r="J594" s="14">
        <f>+WLMRA[[#This Row],[TREINADO EM]]+WLMRA[[#This Row],[VALIDADE]]</f>
        <v>44385</v>
      </c>
      <c r="K594">
        <v>1</v>
      </c>
      <c r="L594" t="s">
        <v>5</v>
      </c>
      <c r="M594" t="str">
        <f>VLOOKUP(WLMRA[[#This Row],[NOME]],'CADASTRO'!A:K,6,0)</f>
        <v>ATIVO</v>
      </c>
    </row>
    <row r="595" spans="1:14" ht="15.6" customHeight="1">
      <c r="A595" t="s">
        <v>516</v>
      </c>
      <c r="B595" t="s">
        <v>517</v>
      </c>
      <c r="C595" t="s">
        <v>381</v>
      </c>
      <c r="D595" t="s">
        <v>609</v>
      </c>
      <c r="E595" t="s">
        <v>436</v>
      </c>
      <c r="F595" t="str">
        <f>VLOOKUP(WLMRA[[#This Row],[NOME]],'CADASTRO'!A:K,5,0)</f>
        <v>TECNICO ELETRONICO II</v>
      </c>
      <c r="G595" s="41">
        <v>44870</v>
      </c>
      <c r="H595" s="38">
        <v>365</v>
      </c>
      <c r="I5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IF(G1006="01/01/1900", "SEM REGISTRO",
                        IF((G595+H595)&gt;TODAY(), "NO PRAZO", "VENCIDO"
                        )
                    )
                )
            )
        )
    ),"N.A.")</f>
        <v>HISTORICO</v>
      </c>
      <c r="J595" s="14">
        <f>+WLMRA[[#This Row],[TREINADO EM]]+WLMRA[[#This Row],[VALIDADE]]</f>
        <v>45235</v>
      </c>
      <c r="K595">
        <v>1</v>
      </c>
      <c r="L595" t="s">
        <v>5</v>
      </c>
      <c r="M595" t="str">
        <f>VLOOKUP(WLMRA[[#This Row],[NOME]],'CADASTRO'!A:K,6,0)</f>
        <v>ATIVO</v>
      </c>
    </row>
    <row r="596" spans="1:14" ht="15.6" customHeight="1">
      <c r="A596" t="s">
        <v>516</v>
      </c>
      <c r="B596" t="s">
        <v>517</v>
      </c>
      <c r="C596" t="s">
        <v>381</v>
      </c>
      <c r="D596" t="s">
        <v>609</v>
      </c>
      <c r="E596" t="s">
        <v>436</v>
      </c>
      <c r="F596" t="str">
        <f>VLOOKUP(WLMRA[[#This Row],[NOME]],'CADASTRO'!A:K,5,0)</f>
        <v>TECNICO ELETRONICO II</v>
      </c>
      <c r="G596" s="41">
        <v>45546</v>
      </c>
      <c r="H596" s="38">
        <v>365</v>
      </c>
      <c r="I5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IF(G1007="01/01/1900", "SEM REGISTRO",
                        IF((G596+H596)&gt;TODAY(), "NO PRAZO", "VENCIDO"
                        )
                    )
                )
            )
        )
    ),"N.A.")</f>
        <v>HISTORICO</v>
      </c>
      <c r="J596" s="14">
        <f>+WLMRA[[#This Row],[TREINADO EM]]+WLMRA[[#This Row],[VALIDADE]]</f>
        <v>45911</v>
      </c>
      <c r="K596">
        <v>1</v>
      </c>
      <c r="L596" t="s">
        <v>5</v>
      </c>
      <c r="M596" t="str">
        <f>VLOOKUP(WLMRA[[#This Row],[NOME]],'CADASTRO'!A:K,6,0)</f>
        <v>ATIVO</v>
      </c>
    </row>
    <row r="597" spans="1:14" ht="15.6" customHeight="1">
      <c r="A597" t="s">
        <v>516</v>
      </c>
      <c r="B597" t="s">
        <v>517</v>
      </c>
      <c r="C597" t="s">
        <v>381</v>
      </c>
      <c r="D597" t="s">
        <v>609</v>
      </c>
      <c r="E597" t="s">
        <v>436</v>
      </c>
      <c r="F597" t="str">
        <f>VLOOKUP(WLMRA[[#This Row],[NOME]],'CADASTRO'!A:K,5,0)</f>
        <v>TECNICO ELETRONICO II</v>
      </c>
      <c r="G597" s="41">
        <v>45645</v>
      </c>
      <c r="H597" s="38">
        <v>365</v>
      </c>
      <c r="I5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IF(G1008="01/01/1900",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+WLMRA[[#This Row],[TREINADO EM]]+WLMRA[[#This Row],[VALIDADE]]</f>
        <v>46010</v>
      </c>
      <c r="K597">
        <v>1</v>
      </c>
      <c r="L597" t="s">
        <v>5</v>
      </c>
      <c r="M597" t="str">
        <f>VLOOKUP(WLMRA[[#This Row],[NOME]],'CADASTRO'!A:K,6,0)</f>
        <v>ATIVO</v>
      </c>
    </row>
    <row r="598" spans="1:14" ht="15.6" customHeight="1">
      <c r="A598" t="s">
        <v>516</v>
      </c>
      <c r="B598" t="s">
        <v>517</v>
      </c>
      <c r="C598" t="s">
        <v>381</v>
      </c>
      <c r="D598" t="s">
        <v>609</v>
      </c>
      <c r="E598" t="s">
        <v>436</v>
      </c>
      <c r="F598" t="str">
        <f>VLOOKUP(WLMRA[[#This Row],[NOME]],'CADASTRO'!A:K,5,0)</f>
        <v>TECNICO ELETRONICO II</v>
      </c>
      <c r="G598" s="41">
        <v>46211.978599536997</v>
      </c>
      <c r="H598" s="38">
        <v>183</v>
      </c>
      <c r="I5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IF(G1009="01/01/1900",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+WLMRA[[#This Row],[TREINADO EM]]+WLMRA[[#This Row],[VALIDADE]]</f>
        <v>46394.978599536997</v>
      </c>
      <c r="K598">
        <v>1</v>
      </c>
      <c r="L598" t="s">
        <v>5</v>
      </c>
      <c r="M598" t="str">
        <f>VLOOKUP(WLMRA[[#This Row],[NOME]],'CADASTRO'!A:K,6,0)</f>
        <v>ATIVO</v>
      </c>
    </row>
    <row r="599" spans="1:14" ht="15.6" customHeight="1">
      <c r="A599" t="s">
        <v>516</v>
      </c>
      <c r="B599" t="s">
        <v>517</v>
      </c>
      <c r="C599" t="s">
        <v>381</v>
      </c>
      <c r="D599" t="s">
        <v>609</v>
      </c>
      <c r="E599" t="s">
        <v>436</v>
      </c>
      <c r="F599" t="str">
        <f>VLOOKUP(WLMRA[[#This Row],[NOME]],'CADASTRO'!A:K,5,0)</f>
        <v>TECNICO ELETRONICO II</v>
      </c>
      <c r="G599" s="41">
        <v>46295</v>
      </c>
      <c r="H599" s="38">
        <v>365</v>
      </c>
      <c r="I5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IF(G1010="01/01/1900", "SEM REGISTRO",
                        IF((G599+H599)&gt;TODAY(), "NO PRAZO", "VENCIDO"
                        )
                    )
                )
            )
        )
    ),"N.A.")</f>
        <v>NO PRAZO</v>
      </c>
      <c r="J599" s="14">
        <f>+WLMRA[[#This Row],[TREINADO EM]]+WLMRA[[#This Row],[VALIDADE]]</f>
        <v>46660</v>
      </c>
      <c r="K599">
        <v>1</v>
      </c>
      <c r="L599" t="s">
        <v>3</v>
      </c>
      <c r="M599" t="str">
        <f>VLOOKUP(WLMRA[[#This Row],[NOME]],'CADASTRO'!A:K,6,0)</f>
        <v>ATIVO</v>
      </c>
    </row>
    <row r="600" spans="1:14" ht="15.6" customHeight="1">
      <c r="A600" t="s">
        <v>516</v>
      </c>
      <c r="B600" t="s">
        <v>517</v>
      </c>
      <c r="C600" t="s">
        <v>381</v>
      </c>
      <c r="D600" t="s">
        <v>609</v>
      </c>
      <c r="E600" t="s">
        <v>437</v>
      </c>
      <c r="F600" t="str">
        <f>VLOOKUP(WLMRA[[#This Row],[NOME]],'CADASTRO'!A:K,5,0)</f>
        <v>ANALISTA CONTROLE QUALIDADE PL</v>
      </c>
      <c r="G600" s="41">
        <v>45196</v>
      </c>
      <c r="H600" s="38">
        <v>365</v>
      </c>
      <c r="I6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IF(G1011="01/01/1900",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+WLMRA[[#This Row],[TREINADO EM]]+WLMRA[[#This Row],[VALIDADE]]</f>
        <v>45561</v>
      </c>
      <c r="K600">
        <v>1</v>
      </c>
      <c r="L600" t="s">
        <v>5</v>
      </c>
      <c r="M600" t="str">
        <f>VLOOKUP(WLMRA[[#This Row],[NOME]],'CADASTRO'!A:K,6,0)</f>
        <v>ATIVO</v>
      </c>
    </row>
    <row r="601" spans="1:14" ht="15.6" customHeight="1">
      <c r="A601" t="s">
        <v>516</v>
      </c>
      <c r="B601" t="s">
        <v>517</v>
      </c>
      <c r="C601" t="s">
        <v>381</v>
      </c>
      <c r="D601" t="s">
        <v>609</v>
      </c>
      <c r="E601" t="s">
        <v>437</v>
      </c>
      <c r="F601" t="str">
        <f>VLOOKUP(WLMRA[[#This Row],[NOME]],'CADASTRO'!A:K,5,0)</f>
        <v>ANALISTA CONTROLE QUALIDADE PL</v>
      </c>
      <c r="G601" s="41">
        <v>45645</v>
      </c>
      <c r="H601" s="38">
        <v>365</v>
      </c>
      <c r="I6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IF(G1012="01/01/1900", "SEM REGISTRO",
                        IF((G601+H601)&gt;TODAY(), "NO PRAZO", "VENCIDO"
                        )
                    )
                )
            )
        )
    ),"N.A.")</f>
        <v>HISTORICO</v>
      </c>
      <c r="J601" s="14">
        <f>+WLMRA[[#This Row],[TREINADO EM]]+WLMRA[[#This Row],[VALIDADE]]</f>
        <v>46010</v>
      </c>
      <c r="K601">
        <v>1</v>
      </c>
      <c r="L601" t="s">
        <v>5</v>
      </c>
      <c r="M601" t="str">
        <f>VLOOKUP(WLMRA[[#This Row],[NOME]],'CADASTRO'!A:K,6,0)</f>
        <v>ATIVO</v>
      </c>
    </row>
    <row r="602" spans="1:14" ht="15.6" customHeight="1">
      <c r="A602" t="s">
        <v>516</v>
      </c>
      <c r="B602" t="s">
        <v>517</v>
      </c>
      <c r="C602" t="s">
        <v>381</v>
      </c>
      <c r="D602" t="s">
        <v>609</v>
      </c>
      <c r="E602" t="s">
        <v>437</v>
      </c>
      <c r="F602" t="str">
        <f>VLOOKUP(WLMRA[[#This Row],[NOME]],'CADASTRO'!A:K,5,0)</f>
        <v>ANALISTA CONTROLE QUALIDADE PL</v>
      </c>
      <c r="G602" s="41">
        <v>46008</v>
      </c>
      <c r="H602" s="38">
        <v>365</v>
      </c>
      <c r="I6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IF(G1013="01/01/1900", "SEM REGISTRO",
                        IF((G602+H602)&gt;TODAY(), "NO PRAZO", "VENCIDO"
                        )
                    )
                )
            )
        )
    ),"N.A.")</f>
        <v>HISTORICO</v>
      </c>
      <c r="J602" s="14">
        <f>+WLMRA[[#This Row],[TREINADO EM]]+WLMRA[[#This Row],[VALIDADE]]</f>
        <v>46373</v>
      </c>
      <c r="K602">
        <v>1</v>
      </c>
      <c r="L602" t="s">
        <v>5</v>
      </c>
      <c r="M602" t="str">
        <f>VLOOKUP(WLMRA[[#This Row],[NOME]],'CADASTRO'!A:K,6,0)</f>
        <v>ATIVO</v>
      </c>
      <c r="N602" s="63" t="s">
        <v>618</v>
      </c>
    </row>
    <row r="603" spans="1:14" ht="15.6" customHeight="1">
      <c r="A603" t="s">
        <v>516</v>
      </c>
      <c r="B603" t="s">
        <v>517</v>
      </c>
      <c r="C603" t="s">
        <v>381</v>
      </c>
      <c r="D603" t="s">
        <v>609</v>
      </c>
      <c r="E603" t="s">
        <v>437</v>
      </c>
      <c r="F603" t="str">
        <f>VLOOKUP(WLMRA[[#This Row],[NOME]],'CADASTRO'!A:K,5,0)</f>
        <v>ANALISTA CONTROLE QUALIDADE PL</v>
      </c>
      <c r="G603" s="41">
        <v>46213</v>
      </c>
      <c r="H603" s="38">
        <v>183</v>
      </c>
      <c r="I6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IF(G1014="01/01/1900",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+WLMRA[[#This Row],[TREINADO EM]]+WLMRA[[#This Row],[VALIDADE]]</f>
        <v>46396</v>
      </c>
      <c r="K603">
        <v>1</v>
      </c>
      <c r="L603" t="s">
        <v>3</v>
      </c>
      <c r="M603" t="str">
        <f>VLOOKUP(WLMRA[[#This Row],[NOME]],'CADASTRO'!A:K,6,0)</f>
        <v>ATIVO</v>
      </c>
    </row>
    <row r="604" spans="1:14" ht="15.6" customHeight="1">
      <c r="A604" t="s">
        <v>516</v>
      </c>
      <c r="B604" t="s">
        <v>517</v>
      </c>
      <c r="C604" t="s">
        <v>381</v>
      </c>
      <c r="D604" t="s">
        <v>609</v>
      </c>
      <c r="E604" t="s">
        <v>439</v>
      </c>
      <c r="F604" t="str">
        <f>VLOOKUP(WLMRA[[#This Row],[NOME]],'CADASTRO'!A:K,5,0)</f>
        <v>ANALISTA CONTROLE ESTOQUE PL</v>
      </c>
      <c r="G604" s="41">
        <v>44972</v>
      </c>
      <c r="H604" s="38">
        <v>365</v>
      </c>
      <c r="I6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IF(G1015="01/01/1900", "SEM REGISTRO",
                        IF((G604+H604)&gt;TODAY(), "NO PRAZO", "VENCIDO"
                        )
                    )
                )
            )
        )
    ),"N.A.")</f>
        <v>HISTORICO</v>
      </c>
      <c r="J604" s="14">
        <f>+WLMRA[[#This Row],[TREINADO EM]]+WLMRA[[#This Row],[VALIDADE]]</f>
        <v>45337</v>
      </c>
      <c r="K604">
        <v>1</v>
      </c>
      <c r="L604" t="s">
        <v>5</v>
      </c>
      <c r="M604" t="str">
        <f>VLOOKUP(WLMRA[[#This Row],[NOME]],'CADASTRO'!A:K,6,0)</f>
        <v>ATIVO</v>
      </c>
    </row>
    <row r="605" spans="1:14" ht="15.6" customHeight="1">
      <c r="A605" t="s">
        <v>516</v>
      </c>
      <c r="B605" t="s">
        <v>517</v>
      </c>
      <c r="C605" t="s">
        <v>381</v>
      </c>
      <c r="D605" t="s">
        <v>609</v>
      </c>
      <c r="E605" t="s">
        <v>439</v>
      </c>
      <c r="F605" t="str">
        <f>VLOOKUP(WLMRA[[#This Row],[NOME]],'CADASTRO'!A:K,5,0)</f>
        <v>ANALISTA CONTROLE ESTOQUE PL</v>
      </c>
      <c r="G605" s="41">
        <v>45428</v>
      </c>
      <c r="H605" s="38">
        <v>365</v>
      </c>
      <c r="I6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IF(G1016="01/01/1900", "SEM REGISTRO",
                        IF((G605+H605)&gt;TODAY(), "NO PRAZO", "VENCIDO"
                        )
                    )
                )
            )
        )
    ),"N.A.")</f>
        <v>HISTORICO</v>
      </c>
      <c r="J605" s="14">
        <f>+WLMRA[[#This Row],[TREINADO EM]]+WLMRA[[#This Row],[VALIDADE]]</f>
        <v>45793</v>
      </c>
      <c r="K605">
        <v>1</v>
      </c>
      <c r="L605" t="s">
        <v>5</v>
      </c>
      <c r="M605" t="str">
        <f>VLOOKUP(WLMRA[[#This Row],[NOME]],'CADASTRO'!A:K,6,0)</f>
        <v>ATIVO</v>
      </c>
    </row>
    <row r="606" spans="1:14" ht="15.6" customHeight="1">
      <c r="A606" t="s">
        <v>516</v>
      </c>
      <c r="B606" t="s">
        <v>517</v>
      </c>
      <c r="C606" t="s">
        <v>381</v>
      </c>
      <c r="D606" t="s">
        <v>609</v>
      </c>
      <c r="E606" t="s">
        <v>439</v>
      </c>
      <c r="F606" t="str">
        <f>VLOOKUP(WLMRA[[#This Row],[NOME]],'CADASTRO'!A:K,5,0)</f>
        <v>ANALISTA CONTROLE ESTOQUE PL</v>
      </c>
      <c r="G606" s="41">
        <v>45645</v>
      </c>
      <c r="H606" s="38">
        <v>365</v>
      </c>
      <c r="I6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IF(G1017="01/01/1900", "SEM REGISTRO",
                        IF((G606+H606)&gt;TODAY(), "NO PRAZO", "VENCIDO"
                        )
                    )
                )
            )
        )
    ),"N.A.")</f>
        <v>HISTORICO</v>
      </c>
      <c r="J606" s="14">
        <f>+WLMRA[[#This Row],[TREINADO EM]]+WLMRA[[#This Row],[VALIDADE]]</f>
        <v>46010</v>
      </c>
      <c r="K606">
        <v>1</v>
      </c>
      <c r="L606" t="s">
        <v>5</v>
      </c>
      <c r="M606" t="str">
        <f>VLOOKUP(WLMRA[[#This Row],[NOME]],'CADASTRO'!A:K,6,0)</f>
        <v>ATIVO</v>
      </c>
    </row>
    <row r="607" spans="1:14" ht="15.6" customHeight="1">
      <c r="A607" t="s">
        <v>516</v>
      </c>
      <c r="B607" t="s">
        <v>517</v>
      </c>
      <c r="C607" t="s">
        <v>381</v>
      </c>
      <c r="D607" t="s">
        <v>609</v>
      </c>
      <c r="E607" t="s">
        <v>439</v>
      </c>
      <c r="F607" t="str">
        <f>VLOOKUP(WLMRA[[#This Row],[NOME]],'CADASTRO'!A:K,5,0)</f>
        <v>ANALISTA CONTROLE ESTOQUE PL</v>
      </c>
      <c r="G607" s="41">
        <v>46008</v>
      </c>
      <c r="H607" s="38">
        <v>365</v>
      </c>
      <c r="I6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IF(G1018="01/01/1900",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+WLMRA[[#This Row],[TREINADO EM]]+WLMRA[[#This Row],[VALIDADE]]</f>
        <v>46373</v>
      </c>
      <c r="K607">
        <v>1</v>
      </c>
      <c r="L607" t="s">
        <v>5</v>
      </c>
      <c r="M607" t="str">
        <f>VLOOKUP(WLMRA[[#This Row],[NOME]],'CADASTRO'!A:K,6,0)</f>
        <v>ATIVO</v>
      </c>
      <c r="N607" s="69"/>
    </row>
    <row r="608" spans="1:14" ht="15.6" customHeight="1">
      <c r="A608" t="s">
        <v>516</v>
      </c>
      <c r="B608" t="s">
        <v>517</v>
      </c>
      <c r="C608" t="s">
        <v>381</v>
      </c>
      <c r="D608" t="s">
        <v>609</v>
      </c>
      <c r="E608" t="s">
        <v>439</v>
      </c>
      <c r="F608" t="str">
        <f>VLOOKUP(WLMRA[[#This Row],[NOME]],'CADASTRO'!A:K,5,0)</f>
        <v>ANALISTA CONTROLE ESTOQUE PL</v>
      </c>
      <c r="G608" s="41">
        <v>46010</v>
      </c>
      <c r="H608" s="38">
        <v>365</v>
      </c>
      <c r="I6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IF(G1019="01/01/1900", "SEM REGISTRO",
                        IF((G608+H608)&gt;TODAY(), "NO PRAZO", "VENCIDO"
                        )
                    )
                )
            )
        )
    ),"N.A.")</f>
        <v>NO PRAZO</v>
      </c>
      <c r="J608" s="14">
        <f>+WLMRA[[#This Row],[TREINADO EM]]+WLMRA[[#This Row],[VALIDADE]]</f>
        <v>46375</v>
      </c>
      <c r="K608">
        <v>1</v>
      </c>
      <c r="L608" t="s">
        <v>3</v>
      </c>
      <c r="M608" t="str">
        <f>VLOOKUP(WLMRA[[#This Row],[NOME]],'CADASTRO'!A:K,6,0)</f>
        <v>ATIVO</v>
      </c>
      <c r="N608" s="63" t="s">
        <v>618</v>
      </c>
    </row>
    <row r="609" spans="1:14" ht="15.6" customHeight="1">
      <c r="A609" t="s">
        <v>516</v>
      </c>
      <c r="B609" t="s">
        <v>517</v>
      </c>
      <c r="C609" t="s">
        <v>381</v>
      </c>
      <c r="D609" t="s">
        <v>609</v>
      </c>
      <c r="E609" t="s">
        <v>88</v>
      </c>
      <c r="F609" t="str">
        <f>VLOOKUP(WLMRA[[#This Row],[NOME]],'CADASTRO'!A:K,5,0)</f>
        <v>ESTAGIARIO</v>
      </c>
      <c r="G609" s="41">
        <v>44783</v>
      </c>
      <c r="H609" s="38">
        <v>365</v>
      </c>
      <c r="I6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IF(G1020="01/01/1900", "SEM REGISTRO",
                        IF((G609+H609)&gt;TODAY(), "NO PRAZO", "VENCIDO"
                        )
                    )
                )
            )
        )
    ),"N.A.")</f>
        <v>N.A.</v>
      </c>
      <c r="J609" s="14">
        <f>+WLMRA[[#This Row],[TREINADO EM]]+WLMRA[[#This Row],[VALIDADE]]</f>
        <v>45148</v>
      </c>
      <c r="K609">
        <v>1</v>
      </c>
      <c r="L609" t="s">
        <v>3</v>
      </c>
      <c r="M609" t="str">
        <f>VLOOKUP(WLMRA[[#This Row],[NOME]],'CADASTRO'!A:K,6,0)</f>
        <v>DESLIGADO</v>
      </c>
    </row>
    <row r="610" spans="1:14" ht="15.6" customHeight="1">
      <c r="A610" t="s">
        <v>516</v>
      </c>
      <c r="B610" t="s">
        <v>517</v>
      </c>
      <c r="C610" t="s">
        <v>76</v>
      </c>
      <c r="D610" t="s">
        <v>609</v>
      </c>
      <c r="E610" t="s">
        <v>441</v>
      </c>
      <c r="F610" t="str">
        <f>VLOOKUP(WLMRA[[#This Row],[NOME]],'CADASTRO'!A:K,5,0)</f>
        <v>OPERADOR INDUSTRIAL I</v>
      </c>
      <c r="G610" s="41">
        <v>45645</v>
      </c>
      <c r="H610" s="38">
        <v>365</v>
      </c>
      <c r="I6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IF(G1021="01/01/1900", "SEM REGISTRO",
                        IF((G610+H610)&gt;TODAY(), "NO PRAZO", "VENCIDO"
                        )
                    )
                )
            )
        )
    ),"N.A.")</f>
        <v>HISTORICO</v>
      </c>
      <c r="J610" s="14">
        <f>+WLMRA[[#This Row],[TREINADO EM]]+WLMRA[[#This Row],[VALIDADE]]</f>
        <v>46010</v>
      </c>
      <c r="K610">
        <v>1</v>
      </c>
      <c r="L610" t="s">
        <v>5</v>
      </c>
      <c r="M610" t="str">
        <f>VLOOKUP(WLMRA[[#This Row],[NOME]],'CADASTRO'!A:K,6,0)</f>
        <v>ATIVO</v>
      </c>
    </row>
    <row r="611" spans="1:14" ht="15.6" customHeight="1">
      <c r="A611" t="s">
        <v>516</v>
      </c>
      <c r="B611" t="s">
        <v>517</v>
      </c>
      <c r="C611" t="s">
        <v>381</v>
      </c>
      <c r="D611" t="s">
        <v>609</v>
      </c>
      <c r="E611" t="s">
        <v>441</v>
      </c>
      <c r="F611" t="str">
        <f>VLOOKUP(WLMRA[[#This Row],[NOME]],'CADASTRO'!A:K,5,0)</f>
        <v>OPERADOR INDUSTRIAL I</v>
      </c>
      <c r="G611" s="41">
        <v>46010</v>
      </c>
      <c r="H611" s="38">
        <v>365</v>
      </c>
      <c r="I6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IF(G1022="01/01/1900", "SEM REGISTRO",
                        IF((G611+H611)&gt;TODAY(), "NO PRAZO", "VENCIDO"
                        )
                    )
                )
            )
        )
    ),"N.A.")</f>
        <v>NO PRAZO</v>
      </c>
      <c r="J611" s="14">
        <f>+WLMRA[[#This Row],[TREINADO EM]]+WLMRA[[#This Row],[VALIDADE]]</f>
        <v>46375</v>
      </c>
      <c r="K611">
        <v>1</v>
      </c>
      <c r="L611" t="s">
        <v>3</v>
      </c>
      <c r="M611" t="str">
        <f>VLOOKUP(WLMRA[[#This Row],[NOME]],'CADASTRO'!A:K,6,0)</f>
        <v>ATIVO</v>
      </c>
      <c r="N611" s="69"/>
    </row>
    <row r="612" spans="1:14" ht="15.6" customHeight="1">
      <c r="A612" t="s">
        <v>516</v>
      </c>
      <c r="B612" t="s">
        <v>517</v>
      </c>
      <c r="C612" t="s">
        <v>381</v>
      </c>
      <c r="D612" t="s">
        <v>609</v>
      </c>
      <c r="E612" t="s">
        <v>442</v>
      </c>
      <c r="F612" t="str">
        <f>VLOOKUP(WLMRA[[#This Row],[NOME]],'CADASTRO'!A:K,5,0)</f>
        <v>ANALISTA CONTROLE QUALIDADE PL</v>
      </c>
      <c r="G612" s="41">
        <v>46001</v>
      </c>
      <c r="H612" s="38">
        <v>365</v>
      </c>
      <c r="I6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IF(G1023="01/01/1900", "SEM REGISTRO",
                        IF((G612+H612)&gt;TODAY(), "NO PRAZO", "VENCIDO"
                        )
                    )
                )
            )
        )
    ),"N.A.")</f>
        <v>NO PRAZO</v>
      </c>
      <c r="J612" s="14">
        <f>+WLMRA[[#This Row],[TREINADO EM]]+WLMRA[[#This Row],[VALIDADE]]</f>
        <v>46366</v>
      </c>
      <c r="K612">
        <v>1</v>
      </c>
      <c r="L612" t="s">
        <v>3</v>
      </c>
      <c r="M612" t="str">
        <f>VLOOKUP(WLMRA[[#This Row],[NOME]],'CADASTRO'!A:K,6,0)</f>
        <v>ATIVO</v>
      </c>
    </row>
    <row r="613" spans="1:14" ht="15.6" customHeight="1">
      <c r="A613" t="s">
        <v>516</v>
      </c>
      <c r="B613" t="s">
        <v>517</v>
      </c>
      <c r="C613" t="s">
        <v>74</v>
      </c>
      <c r="D613" t="s">
        <v>609</v>
      </c>
      <c r="E613" t="s">
        <v>80</v>
      </c>
      <c r="F613" t="str">
        <f>VLOOKUP(WLMRA[[#This Row],[NOME]],'CADASTRO'!A:K,5,0)</f>
        <v>TECNICO MECANICO II</v>
      </c>
      <c r="G613" s="41">
        <v>43871</v>
      </c>
      <c r="H613" s="38">
        <v>365</v>
      </c>
      <c r="I6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IF(G1024="01/01/1900", "SEM REGISTRO",
                        IF((G613+H613)&gt;TODAY(), "NO PRAZO", "VENCIDO"
                        )
                    )
                )
            )
        )
    ),"N.A.")</f>
        <v>N.A.</v>
      </c>
      <c r="J613" s="14">
        <f>+WLMRA[[#This Row],[TREINADO EM]]+WLMRA[[#This Row],[VALIDADE]]</f>
        <v>44236</v>
      </c>
      <c r="K613">
        <v>1</v>
      </c>
      <c r="L613" t="s">
        <v>1</v>
      </c>
      <c r="M613" t="str">
        <f>VLOOKUP(WLMRA[[#This Row],[NOME]],'CADASTRO'!A:K,6,0)</f>
        <v>DESLIGADO</v>
      </c>
    </row>
    <row r="614" spans="1:14" ht="15.6" customHeight="1">
      <c r="A614" t="s">
        <v>516</v>
      </c>
      <c r="B614" t="s">
        <v>517</v>
      </c>
      <c r="C614" t="s">
        <v>74</v>
      </c>
      <c r="D614" t="s">
        <v>609</v>
      </c>
      <c r="E614" t="s">
        <v>72</v>
      </c>
      <c r="F614" t="str">
        <f>VLOOKUP(WLMRA[[#This Row],[NOME]],'CADASTRO'!A:K,5,0)</f>
        <v>OPERADOR INDUSTRIAL I</v>
      </c>
      <c r="G614" s="41">
        <v>44250</v>
      </c>
      <c r="H614" s="38">
        <v>365</v>
      </c>
      <c r="I6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IF(G1025="01/01/1900", "SEM REGISTRO",
                        IF((G614+H614)&gt;TODAY(), "NO PRAZO", "VENCIDO"
                        )
                    )
                )
            )
        )
    ),"N.A.")</f>
        <v>N.A.</v>
      </c>
      <c r="J614" s="14">
        <f>+WLMRA[[#This Row],[TREINADO EM]]+WLMRA[[#This Row],[VALIDADE]]</f>
        <v>44615</v>
      </c>
      <c r="K614">
        <v>1</v>
      </c>
      <c r="L614" t="s">
        <v>3</v>
      </c>
      <c r="M614" t="str">
        <f>VLOOKUP(WLMRA[[#This Row],[NOME]],'CADASTRO'!A:K,6,0)</f>
        <v>DESLIGADO</v>
      </c>
    </row>
    <row r="615" spans="1:14" ht="15.6" customHeight="1">
      <c r="A615" t="s">
        <v>516</v>
      </c>
      <c r="B615" t="s">
        <v>517</v>
      </c>
      <c r="C615" t="s">
        <v>74</v>
      </c>
      <c r="D615" t="s">
        <v>609</v>
      </c>
      <c r="E615" t="s">
        <v>70</v>
      </c>
      <c r="F615" t="str">
        <f>VLOOKUP(WLMRA[[#This Row],[NOME]],'CADASTRO'!A:K,5,0)</f>
        <v>OPERADOR INDUSTRIAL I</v>
      </c>
      <c r="G615" s="41">
        <v>44249</v>
      </c>
      <c r="H615" s="38">
        <v>365</v>
      </c>
      <c r="I6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IF(G1026="01/01/1900", "SEM REGISTRO",
                        IF((G615+H615)&gt;TODAY(), "NO PRAZO", "VENCIDO"
                        )
                    )
                )
            )
        )
    ),"N.A.")</f>
        <v>N.A.</v>
      </c>
      <c r="J615" s="14">
        <f>+WLMRA[[#This Row],[TREINADO EM]]+WLMRA[[#This Row],[VALIDADE]]</f>
        <v>44614</v>
      </c>
      <c r="K615">
        <v>1</v>
      </c>
      <c r="L615" t="s">
        <v>3</v>
      </c>
      <c r="M615" t="str">
        <f>VLOOKUP(WLMRA[[#This Row],[NOME]],'CADASTRO'!A:K,6,0)</f>
        <v>DESLIGADO</v>
      </c>
    </row>
    <row r="616" spans="1:14" ht="15.6" customHeight="1">
      <c r="A616" t="s">
        <v>516</v>
      </c>
      <c r="B616" t="s">
        <v>517</v>
      </c>
      <c r="C616" t="s">
        <v>381</v>
      </c>
      <c r="D616" t="s">
        <v>609</v>
      </c>
      <c r="E616" t="s">
        <v>76</v>
      </c>
      <c r="F616" t="str">
        <f>VLOOKUP(WLMRA[[#This Row],[NOME]],'CADASTRO'!A:K,5,0)</f>
        <v>COORDENADOR SEG DO TRABALHO E MEIO</v>
      </c>
      <c r="G616" s="41">
        <v>46207.6687731481</v>
      </c>
      <c r="H616" s="38">
        <v>183</v>
      </c>
      <c r="I6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IF(G1027="01/01/1900", "SEM REGISTRO",
                        IF((G616+H616)&gt;TODAY(), "NO PRAZO", "VENCIDO"
                        )
                    )
                )
            )
        )
    ),"N.A.")</f>
        <v>NO PRAZO</v>
      </c>
      <c r="J616" s="14">
        <f>+WLMRA[[#This Row],[TREINADO EM]]+WLMRA[[#This Row],[VALIDADE]]</f>
        <v>46390.6687731481</v>
      </c>
      <c r="K616">
        <v>1</v>
      </c>
      <c r="L616" t="s">
        <v>3</v>
      </c>
      <c r="M616" t="str">
        <f>VLOOKUP(WLMRA[[#This Row],[NOME]],'CADASTRO'!A:K,6,0)</f>
        <v>ATIVO</v>
      </c>
    </row>
    <row r="617" spans="1:14" ht="15.6" customHeight="1">
      <c r="A617" t="s">
        <v>516</v>
      </c>
      <c r="B617" t="s">
        <v>517</v>
      </c>
      <c r="C617" t="s">
        <v>381</v>
      </c>
      <c r="D617" t="s">
        <v>609</v>
      </c>
      <c r="E617" t="s">
        <v>66</v>
      </c>
      <c r="F617" t="str">
        <f>VLOOKUP(WLMRA[[#This Row],[NOME]],'CADASTRO'!A:K,5,0)</f>
        <v>OPERADOR INDUSTRIAL II</v>
      </c>
      <c r="G617" s="41">
        <v>44928</v>
      </c>
      <c r="H617" s="38">
        <v>365</v>
      </c>
      <c r="I6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IF(G1028="01/01/1900", "SEM REGISTRO",
                        IF((G617+H617)&gt;TODAY(), "NO PRAZO", "VENCIDO"
                        )
                    )
                )
            )
        )
    ),"N.A.")</f>
        <v>N.A.</v>
      </c>
      <c r="J617" s="14">
        <f>+WLMRA[[#This Row],[TREINADO EM]]+WLMRA[[#This Row],[VALIDADE]]</f>
        <v>45293</v>
      </c>
      <c r="K617">
        <v>1</v>
      </c>
      <c r="L617" t="s">
        <v>5</v>
      </c>
      <c r="M617" t="str">
        <f>VLOOKUP(WLMRA[[#This Row],[NOME]],'CADASTRO'!A:K,6,0)</f>
        <v>DESLIGADO</v>
      </c>
    </row>
    <row r="618" spans="1:14" ht="15.6" customHeight="1">
      <c r="A618" t="s">
        <v>516</v>
      </c>
      <c r="B618" t="s">
        <v>517</v>
      </c>
      <c r="C618" t="s">
        <v>381</v>
      </c>
      <c r="D618" t="s">
        <v>609</v>
      </c>
      <c r="E618" t="s">
        <v>66</v>
      </c>
      <c r="F618" t="str">
        <f>VLOOKUP(WLMRA[[#This Row],[NOME]],'CADASTRO'!A:K,5,0)</f>
        <v>OPERADOR INDUSTRIAL II</v>
      </c>
      <c r="G618" s="41">
        <v>45278</v>
      </c>
      <c r="H618" s="38">
        <v>365</v>
      </c>
      <c r="I6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IF(G1029="01/01/1900",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+WLMRA[[#This Row],[TREINADO EM]]+WLMRA[[#This Row],[VALIDADE]]</f>
        <v>45643</v>
      </c>
      <c r="K618">
        <v>1</v>
      </c>
      <c r="L618" t="s">
        <v>5</v>
      </c>
      <c r="M618" t="str">
        <f>VLOOKUP(WLMRA[[#This Row],[NOME]],'CADASTRO'!A:K,6,0)</f>
        <v>DESLIGADO</v>
      </c>
    </row>
    <row r="619" spans="1:14" ht="15.6" customHeight="1">
      <c r="A619" t="s">
        <v>516</v>
      </c>
      <c r="B619" t="s">
        <v>517</v>
      </c>
      <c r="C619" t="s">
        <v>381</v>
      </c>
      <c r="D619" t="s">
        <v>609</v>
      </c>
      <c r="E619" t="s">
        <v>66</v>
      </c>
      <c r="F619" t="str">
        <f>VLOOKUP(WLMRA[[#This Row],[NOME]],'CADASTRO'!A:K,5,0)</f>
        <v>OPERADOR INDUSTRIAL II</v>
      </c>
      <c r="G619" s="41">
        <v>45880</v>
      </c>
      <c r="H619" s="38">
        <v>365</v>
      </c>
      <c r="I6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IF(G1030="01/01/1900",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+WLMRA[[#This Row],[TREINADO EM]]+WLMRA[[#This Row],[VALIDADE]]</f>
        <v>46245</v>
      </c>
      <c r="K619">
        <v>1</v>
      </c>
      <c r="L619" t="s">
        <v>3</v>
      </c>
      <c r="M619" t="str">
        <f>VLOOKUP(WLMRA[[#This Row],[NOME]],'CADASTRO'!A:K,6,0)</f>
        <v>DESLIGADO</v>
      </c>
    </row>
    <row r="620" spans="1:14" ht="15.6" customHeight="1">
      <c r="A620" t="s">
        <v>516</v>
      </c>
      <c r="B620" t="s">
        <v>517</v>
      </c>
      <c r="C620" t="s">
        <v>381</v>
      </c>
      <c r="D620" t="s">
        <v>609</v>
      </c>
      <c r="E620" s="1" t="s">
        <v>443</v>
      </c>
      <c r="F620" t="str">
        <f>VLOOKUP(WLMRA[[#This Row],[NOME]],'CADASTRO'!A:K,5,0)</f>
        <v>ESTAGIARIO</v>
      </c>
      <c r="G620" s="41">
        <v>45873</v>
      </c>
      <c r="H620" s="38">
        <v>365</v>
      </c>
      <c r="I6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IF(G1031="01/01/1900", "SEM REGISTRO",
                        IF((G620+H620)&gt;TODAY(), "NO PRAZO", "VENCIDO"
                        )
                    )
                )
            )
        )
    ),"N.A.")</f>
        <v>HISTORICO</v>
      </c>
      <c r="J620" s="14">
        <f>+WLMRA[[#This Row],[TREINADO EM]]+WLMRA[[#This Row],[VALIDADE]]</f>
        <v>46238</v>
      </c>
      <c r="K620">
        <v>1</v>
      </c>
      <c r="L620" t="s">
        <v>5</v>
      </c>
      <c r="M620" t="str">
        <f>VLOOKUP(WLMRA[[#This Row],[NOME]],'CADASTRO'!A:K,6,0)</f>
        <v>ATIVO</v>
      </c>
    </row>
    <row r="621" spans="1:14" ht="15.6" customHeight="1">
      <c r="A621" t="s">
        <v>516</v>
      </c>
      <c r="B621" t="s">
        <v>517</v>
      </c>
      <c r="C621" t="s">
        <v>381</v>
      </c>
      <c r="D621" t="s">
        <v>609</v>
      </c>
      <c r="E621" t="s">
        <v>443</v>
      </c>
      <c r="F621" t="str">
        <f>VLOOKUP(WLMRA[[#This Row],[NOME]],'CADASTRO'!A:K,5,0)</f>
        <v>ESTAGIARIO</v>
      </c>
      <c r="G621" s="41">
        <v>46275</v>
      </c>
      <c r="H621" s="38">
        <v>365</v>
      </c>
      <c r="I6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IF(G1032="01/01/1900", "SEM REGISTRO",
                        IF((G621+H621)&gt;TODAY(), "NO PRAZO", "VENCIDO"
                        )
                    )
                )
            )
        )
    ),"N.A.")</f>
        <v>NO PRAZO</v>
      </c>
      <c r="J621" s="14">
        <f>+WLMRA[[#This Row],[TREINADO EM]]+WLMRA[[#This Row],[VALIDADE]]</f>
        <v>46640</v>
      </c>
      <c r="K621">
        <v>1</v>
      </c>
      <c r="L621" t="s">
        <v>3</v>
      </c>
      <c r="M621" t="str">
        <f>VLOOKUP(WLMRA[[#This Row],[NOME]],'CADASTRO'!A:K,6,0)</f>
        <v>ATIVO</v>
      </c>
    </row>
    <row r="622" spans="1:14" ht="15.6" customHeight="1">
      <c r="A622" t="s">
        <v>516</v>
      </c>
      <c r="B622" t="s">
        <v>517</v>
      </c>
      <c r="C622" t="s">
        <v>381</v>
      </c>
      <c r="D622" t="s">
        <v>609</v>
      </c>
      <c r="E622" t="s">
        <v>63</v>
      </c>
      <c r="F622" t="str">
        <f>VLOOKUP(WLMRA[[#This Row],[NOME]],'CADASTRO'!A:K,5,0)</f>
        <v>ESTAGIARIO</v>
      </c>
      <c r="G622" s="41">
        <v>44972</v>
      </c>
      <c r="H622" s="38">
        <v>365</v>
      </c>
      <c r="I6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IF(G1033="01/01/1900",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+WLMRA[[#This Row],[TREINADO EM]]+WLMRA[[#This Row],[VALIDADE]]</f>
        <v>45337</v>
      </c>
      <c r="K622">
        <v>2</v>
      </c>
      <c r="L622" t="s">
        <v>3</v>
      </c>
      <c r="M622" t="str">
        <f>VLOOKUP(WLMRA[[#This Row],[NOME]],'CADASTRO'!A:K,6,0)</f>
        <v>DESLIGADO</v>
      </c>
    </row>
    <row r="623" spans="1:14">
      <c r="A623" t="s">
        <v>516</v>
      </c>
      <c r="B623" t="s">
        <v>517</v>
      </c>
      <c r="C623" t="s">
        <v>74</v>
      </c>
      <c r="D623" t="s">
        <v>609</v>
      </c>
      <c r="E623" t="s">
        <v>473</v>
      </c>
      <c r="F623" t="str">
        <f>VLOOKUP(WLMRA[[#This Row],[NOME]],'CADASTRO'!A:K,5,0)</f>
        <v>AUXILIAR INDUSTRIAL</v>
      </c>
      <c r="G623" s="41">
        <v>43832</v>
      </c>
      <c r="H623" s="38">
        <v>365</v>
      </c>
      <c r="I6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IF(G1034="01/01/1900",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+WLMRA[[#This Row],[TREINADO EM]]+WLMRA[[#This Row],[VALIDADE]]</f>
        <v>44197</v>
      </c>
      <c r="K623">
        <v>1</v>
      </c>
      <c r="L623" t="s">
        <v>5</v>
      </c>
      <c r="M623" t="str">
        <f>VLOOKUP(WLMRA[[#This Row],[NOME]],'CADASTRO'!A:K,6,0)</f>
        <v>S-AFASTADO</v>
      </c>
    </row>
    <row r="624" spans="1:14">
      <c r="A624" t="s">
        <v>516</v>
      </c>
      <c r="B624" t="s">
        <v>517</v>
      </c>
      <c r="C624" t="s">
        <v>381</v>
      </c>
      <c r="D624" t="s">
        <v>609</v>
      </c>
      <c r="E624" t="s">
        <v>473</v>
      </c>
      <c r="F624" t="str">
        <f>VLOOKUP(WLMRA[[#This Row],[NOME]],'CADASTRO'!A:K,5,0)</f>
        <v>AUXILIAR INDUSTRIAL</v>
      </c>
      <c r="G624" s="41">
        <v>44928</v>
      </c>
      <c r="H624" s="38">
        <v>365</v>
      </c>
      <c r="I6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IF(G1035="01/01/1900",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+WLMRA[[#This Row],[TREINADO EM]]+WLMRA[[#This Row],[VALIDADE]]</f>
        <v>45293</v>
      </c>
      <c r="K624">
        <v>1</v>
      </c>
      <c r="L624" t="s">
        <v>5</v>
      </c>
      <c r="M624" t="str">
        <f>VLOOKUP(WLMRA[[#This Row],[NOME]],'CADASTRO'!A:K,6,0)</f>
        <v>S-AFASTADO</v>
      </c>
    </row>
    <row r="625" spans="1:14">
      <c r="A625" t="s">
        <v>516</v>
      </c>
      <c r="B625" t="s">
        <v>517</v>
      </c>
      <c r="C625" t="s">
        <v>381</v>
      </c>
      <c r="D625" t="s">
        <v>609</v>
      </c>
      <c r="E625" t="s">
        <v>473</v>
      </c>
      <c r="F625" t="str">
        <f>VLOOKUP(WLMRA[[#This Row],[NOME]],'CADASTRO'!A:K,5,0)</f>
        <v>AUXILIAR INDUSTRIAL</v>
      </c>
      <c r="G625" s="41">
        <v>45278</v>
      </c>
      <c r="H625" s="38">
        <v>365</v>
      </c>
      <c r="I6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IF(G1036="01/01/1900", "SEM REGISTRO",
                        IF((G625+H625)&gt;TODAY(), "NO PRAZO", "VENCIDO"
                        )
                    )
                )
            )
        )
    ),"N.A.")</f>
        <v>N.A.</v>
      </c>
      <c r="J625" s="14">
        <f>+WLMRA[[#This Row],[TREINADO EM]]+WLMRA[[#This Row],[VALIDADE]]</f>
        <v>45643</v>
      </c>
      <c r="K625">
        <v>1</v>
      </c>
      <c r="L625" t="s">
        <v>5</v>
      </c>
      <c r="M625" t="str">
        <f>VLOOKUP(WLMRA[[#This Row],[NOME]],'CADASTRO'!A:K,6,0)</f>
        <v>S-AFASTADO</v>
      </c>
    </row>
    <row r="626" spans="1:14">
      <c r="A626" t="s">
        <v>516</v>
      </c>
      <c r="B626" t="s">
        <v>517</v>
      </c>
      <c r="C626" t="s">
        <v>76</v>
      </c>
      <c r="D626" t="s">
        <v>609</v>
      </c>
      <c r="E626" t="s">
        <v>473</v>
      </c>
      <c r="F626" t="str">
        <f>VLOOKUP(WLMRA[[#This Row],[NOME]],'CADASTRO'!A:K,5,0)</f>
        <v>AUXILIAR INDUSTRIAL</v>
      </c>
      <c r="G626" s="41">
        <v>45645</v>
      </c>
      <c r="H626" s="38">
        <v>365</v>
      </c>
      <c r="I6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IF(G1037="01/01/1900",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+WLMRA[[#This Row],[TREINADO EM]]+WLMRA[[#This Row],[VALIDADE]]</f>
        <v>46010</v>
      </c>
      <c r="K626">
        <v>1</v>
      </c>
      <c r="L626" t="s">
        <v>5</v>
      </c>
      <c r="M626" t="str">
        <f>VLOOKUP(WLMRA[[#This Row],[NOME]],'CADASTRO'!A:K,6,0)</f>
        <v>S-AFASTADO</v>
      </c>
    </row>
    <row r="627" spans="1:14">
      <c r="A627" t="s">
        <v>516</v>
      </c>
      <c r="B627" t="s">
        <v>517</v>
      </c>
      <c r="C627" t="s">
        <v>381</v>
      </c>
      <c r="D627" t="s">
        <v>609</v>
      </c>
      <c r="E627" t="s">
        <v>473</v>
      </c>
      <c r="F627" t="str">
        <f>VLOOKUP(WLMRA[[#This Row],[NOME]],'CADASTRO'!A:K,5,0)</f>
        <v>AUXILIAR INDUSTRIAL</v>
      </c>
      <c r="G627" s="41">
        <v>46010</v>
      </c>
      <c r="H627" s="38">
        <v>365</v>
      </c>
      <c r="I6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IF(G1038="01/01/1900",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+WLMRA[[#This Row],[TREINADO EM]]+WLMRA[[#This Row],[VALIDADE]]</f>
        <v>46375</v>
      </c>
      <c r="K627">
        <v>1</v>
      </c>
      <c r="L627" t="s">
        <v>3</v>
      </c>
      <c r="M627" t="str">
        <f>VLOOKUP(WLMRA[[#This Row],[NOME]],'CADASTRO'!A:K,6,0)</f>
        <v>S-AFASTADO</v>
      </c>
      <c r="N627" s="69"/>
    </row>
    <row r="628" spans="1:14">
      <c r="A628" t="s">
        <v>516</v>
      </c>
      <c r="B628" t="s">
        <v>517</v>
      </c>
      <c r="C628" t="s">
        <v>381</v>
      </c>
      <c r="D628" t="s">
        <v>609</v>
      </c>
      <c r="E628" t="s">
        <v>493</v>
      </c>
      <c r="F628" t="str">
        <f>VLOOKUP(WLMRA[[#This Row],[NOME]],'CADASTRO'!A:K,5,0)</f>
        <v>ESTAGIARIO</v>
      </c>
      <c r="G628" s="41">
        <v>46275</v>
      </c>
      <c r="H628" s="38">
        <v>365</v>
      </c>
      <c r="I6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IF(G1039="01/01/1900", "SEM REGISTRO",
                        IF((G628+H628)&gt;TODAY(), "NO PRAZO", "VENCIDO"
                        )
                    )
                )
            )
        )
    ),"N.A.")</f>
        <v>NO PRAZO</v>
      </c>
      <c r="J628" s="14">
        <f>+WLMRA[[#This Row],[TREINADO EM]]+WLMRA[[#This Row],[VALIDADE]]</f>
        <v>46640</v>
      </c>
      <c r="K628">
        <v>1</v>
      </c>
      <c r="L628" t="s">
        <v>3</v>
      </c>
      <c r="M628" t="str">
        <f>VLOOKUP(WLMRA[[#This Row],[NOME]],'CADASTRO'!A:K,6,0)</f>
        <v>ATIVO</v>
      </c>
    </row>
    <row r="629" spans="1:14">
      <c r="A629" t="s">
        <v>516</v>
      </c>
      <c r="B629" t="s">
        <v>517</v>
      </c>
      <c r="C629" t="s">
        <v>381</v>
      </c>
      <c r="D629" t="s">
        <v>609</v>
      </c>
      <c r="E629" t="s">
        <v>478</v>
      </c>
      <c r="F629" t="str">
        <f>VLOOKUP(WLMRA[[#This Row],[NOME]],'CADASTRO'!A:K,5,0)</f>
        <v>ANALISTA PROCESSOS</v>
      </c>
      <c r="G629" s="41">
        <v>45063</v>
      </c>
      <c r="H629" s="38">
        <v>365</v>
      </c>
      <c r="I6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IF(G1040="01/01/1900", "SEM REGISTRO",
                        IF((G629+H629)&gt;TODAY(), "NO PRAZO", "VENCIDO"
                        )
                    )
                )
            )
        )
    ),"N.A.")</f>
        <v>N.A.</v>
      </c>
      <c r="J629" s="14">
        <f>+WLMRA[[#This Row],[TREINADO EM]]+WLMRA[[#This Row],[VALIDADE]]</f>
        <v>45428</v>
      </c>
      <c r="K629">
        <v>1</v>
      </c>
      <c r="L629" t="s">
        <v>5</v>
      </c>
      <c r="M629" t="str">
        <f>VLOOKUP(WLMRA[[#This Row],[NOME]],'CADASTRO'!A:K,6,0)</f>
        <v>TRANSFERIDO</v>
      </c>
    </row>
    <row r="630" spans="1:14">
      <c r="A630" t="s">
        <v>516</v>
      </c>
      <c r="B630" t="s">
        <v>517</v>
      </c>
      <c r="C630" t="s">
        <v>381</v>
      </c>
      <c r="D630" t="s">
        <v>609</v>
      </c>
      <c r="E630" t="s">
        <v>478</v>
      </c>
      <c r="F630" t="str">
        <f>VLOOKUP(WLMRA[[#This Row],[NOME]],'CADASTRO'!A:K,5,0)</f>
        <v>ANALISTA PROCESSOS</v>
      </c>
      <c r="G630" s="41">
        <v>45511</v>
      </c>
      <c r="H630" s="38">
        <v>365</v>
      </c>
      <c r="I6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IF(G1041="01/01/1900", "SEM REGISTRO",
                        IF((G630+H630)&gt;TODAY(), "NO PRAZO", "VENCIDO"
                        )
                    )
                )
            )
        )
    ),"N.A.")</f>
        <v>N.A.</v>
      </c>
      <c r="J630" s="14">
        <f>+WLMRA[[#This Row],[TREINADO EM]]+WLMRA[[#This Row],[VALIDADE]]</f>
        <v>45876</v>
      </c>
      <c r="K630">
        <v>1</v>
      </c>
      <c r="L630" t="s">
        <v>3</v>
      </c>
      <c r="M630" t="str">
        <f>VLOOKUP(WLMRA[[#This Row],[NOME]],'CADASTRO'!A:K,6,0)</f>
        <v>TRANSFERIDO</v>
      </c>
    </row>
    <row r="631" spans="1:14">
      <c r="A631" t="s">
        <v>516</v>
      </c>
      <c r="B631" t="s">
        <v>517</v>
      </c>
      <c r="C631" t="s">
        <v>74</v>
      </c>
      <c r="D631" t="s">
        <v>609</v>
      </c>
      <c r="E631" t="s">
        <v>444</v>
      </c>
      <c r="F631" t="str">
        <f>VLOOKUP(WLMRA[[#This Row],[NOME]],'CADASTRO'!A:K,5,0)</f>
        <v>TECNICO MECANICO II</v>
      </c>
      <c r="G631" s="41">
        <v>44019</v>
      </c>
      <c r="H631" s="38">
        <v>365</v>
      </c>
      <c r="I6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IF(G1042="01/01/1900", "SEM REGISTRO",
                        IF((G631+H631)&gt;TODAY(), "NO PRAZO", "VENCIDO"
                        )
                    )
                )
            )
        )
    ),"N.A.")</f>
        <v>HISTORICO</v>
      </c>
      <c r="J631" s="14">
        <f>+WLMRA[[#This Row],[TREINADO EM]]+WLMRA[[#This Row],[VALIDADE]]</f>
        <v>44384</v>
      </c>
      <c r="K631">
        <v>1</v>
      </c>
      <c r="L631" t="s">
        <v>5</v>
      </c>
      <c r="M631" t="str">
        <f>VLOOKUP(WLMRA[[#This Row],[NOME]],'CADASTRO'!A:K,6,0)</f>
        <v>ATIVO</v>
      </c>
    </row>
    <row r="632" spans="1:14">
      <c r="A632" t="s">
        <v>516</v>
      </c>
      <c r="B632" t="s">
        <v>517</v>
      </c>
      <c r="C632" t="s">
        <v>381</v>
      </c>
      <c r="D632" t="s">
        <v>609</v>
      </c>
      <c r="E632" t="s">
        <v>444</v>
      </c>
      <c r="F632" t="str">
        <f>VLOOKUP(WLMRA[[#This Row],[NOME]],'CADASTRO'!A:K,5,0)</f>
        <v>TECNICO MECANICO II</v>
      </c>
      <c r="G632" s="41">
        <v>44691</v>
      </c>
      <c r="H632" s="38">
        <v>365</v>
      </c>
      <c r="I6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IF(G1043="01/01/1900", "SEM REGISTRO",
                        IF((G632+H632)&gt;TODAY(), "NO PRAZO", "VENCIDO"
                        )
                    )
                )
            )
        )
    ),"N.A.")</f>
        <v>HISTORICO</v>
      </c>
      <c r="J632" s="14">
        <f>+WLMRA[[#This Row],[TREINADO EM]]+WLMRA[[#This Row],[VALIDADE]]</f>
        <v>45056</v>
      </c>
      <c r="K632">
        <v>1</v>
      </c>
      <c r="L632" t="s">
        <v>5</v>
      </c>
      <c r="M632" t="str">
        <f>VLOOKUP(WLMRA[[#This Row],[NOME]],'CADASTRO'!A:K,6,0)</f>
        <v>ATIVO</v>
      </c>
    </row>
    <row r="633" spans="1:14">
      <c r="A633" t="s">
        <v>516</v>
      </c>
      <c r="B633" t="s">
        <v>517</v>
      </c>
      <c r="C633" t="s">
        <v>381</v>
      </c>
      <c r="D633" t="s">
        <v>609</v>
      </c>
      <c r="E633" t="s">
        <v>444</v>
      </c>
      <c r="F633" t="str">
        <f>VLOOKUP(WLMRA[[#This Row],[NOME]],'CADASTRO'!A:K,5,0)</f>
        <v>TECNICO MECANICO II</v>
      </c>
      <c r="G633" s="41">
        <v>45278</v>
      </c>
      <c r="H633" s="38">
        <v>365</v>
      </c>
      <c r="I6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IF(G1044="01/01/1900", "SEM REGISTRO",
                        IF((G633+H633)&gt;TODAY(), "NO PRAZO", "VENCIDO"
                        )
                    )
                )
            )
        )
    ),"N.A.")</f>
        <v>HISTORICO</v>
      </c>
      <c r="J633" s="14">
        <f>+WLMRA[[#This Row],[TREINADO EM]]+WLMRA[[#This Row],[VALIDADE]]</f>
        <v>45643</v>
      </c>
      <c r="K633">
        <v>1</v>
      </c>
      <c r="L633" t="s">
        <v>5</v>
      </c>
      <c r="M633" t="str">
        <f>VLOOKUP(WLMRA[[#This Row],[NOME]],'CADASTRO'!A:K,6,0)</f>
        <v>ATIVO</v>
      </c>
    </row>
    <row r="634" spans="1:14">
      <c r="A634" t="s">
        <v>516</v>
      </c>
      <c r="B634" t="s">
        <v>517</v>
      </c>
      <c r="C634" t="s">
        <v>102</v>
      </c>
      <c r="D634" t="s">
        <v>609</v>
      </c>
      <c r="E634" t="s">
        <v>444</v>
      </c>
      <c r="F634" t="str">
        <f>VLOOKUP(WLMRA[[#This Row],[NOME]],'CADASTRO'!A:K,5,0)</f>
        <v>TECNICO MECANICO II</v>
      </c>
      <c r="G634" s="41">
        <v>45371</v>
      </c>
      <c r="H634" s="38">
        <v>365</v>
      </c>
      <c r="I6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IF(G1045="01/01/1900", "SEM REGISTRO",
                        IF((G634+H634)&gt;TODAY(), "NO PRAZO", "VENCIDO"
                        )
                    )
                )
            )
        )
    ),"N.A.")</f>
        <v>HISTORICO</v>
      </c>
      <c r="J634" s="14">
        <f>+WLMRA[[#This Row],[TREINADO EM]]+WLMRA[[#This Row],[VALIDADE]]</f>
        <v>45736</v>
      </c>
      <c r="K634">
        <v>1</v>
      </c>
      <c r="L634" t="s">
        <v>5</v>
      </c>
      <c r="M634" t="str">
        <f>VLOOKUP(WLMRA[[#This Row],[NOME]],'CADASTRO'!A:K,6,0)</f>
        <v>ATIVO</v>
      </c>
    </row>
    <row r="635" spans="1:14">
      <c r="A635" t="s">
        <v>516</v>
      </c>
      <c r="B635" t="s">
        <v>517</v>
      </c>
      <c r="C635" t="s">
        <v>381</v>
      </c>
      <c r="D635" t="s">
        <v>609</v>
      </c>
      <c r="E635" t="s">
        <v>444</v>
      </c>
      <c r="F635" t="str">
        <f>VLOOKUP(WLMRA[[#This Row],[NOME]],'CADASTRO'!A:K,5,0)</f>
        <v>TECNICO MECANICO II</v>
      </c>
      <c r="G635" s="41">
        <v>45645</v>
      </c>
      <c r="H635" s="38">
        <v>365</v>
      </c>
      <c r="I6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IF(G1046="01/01/1900", "SEM REGISTRO",
                        IF((G635+H635)&gt;TODAY(), "NO PRAZO", "VENCIDO"
                        )
                    )
                )
            )
        )
    ),"N.A.")</f>
        <v>HISTORICO</v>
      </c>
      <c r="J635" s="14">
        <f>+WLMRA[[#This Row],[TREINADO EM]]+WLMRA[[#This Row],[VALIDADE]]</f>
        <v>46010</v>
      </c>
      <c r="K635">
        <v>1</v>
      </c>
      <c r="L635" t="s">
        <v>5</v>
      </c>
      <c r="M635" t="str">
        <f>VLOOKUP(WLMRA[[#This Row],[NOME]],'CADASTRO'!A:K,6,0)</f>
        <v>ATIVO</v>
      </c>
    </row>
    <row r="636" spans="1:14">
      <c r="A636" t="s">
        <v>516</v>
      </c>
      <c r="B636" t="s">
        <v>517</v>
      </c>
      <c r="C636" t="s">
        <v>381</v>
      </c>
      <c r="D636" t="s">
        <v>609</v>
      </c>
      <c r="E636" t="s">
        <v>444</v>
      </c>
      <c r="F636" t="str">
        <f>VLOOKUP(WLMRA[[#This Row],[NOME]],'CADASTRO'!A:K,5,0)</f>
        <v>TECNICO MECANICO II</v>
      </c>
      <c r="G636" s="41">
        <v>46010</v>
      </c>
      <c r="H636" s="38">
        <v>365</v>
      </c>
      <c r="I6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IF(G1047="01/01/1900", "SEM REGISTRO",
                        IF((G636+H636)&gt;TODAY(), "NO PRAZO", "VENCIDO"
                        )
                    )
                )
            )
        )
    ),"N.A.")</f>
        <v>HISTORICO</v>
      </c>
      <c r="J636" s="14">
        <f>+WLMRA[[#This Row],[TREINADO EM]]+WLMRA[[#This Row],[VALIDADE]]</f>
        <v>46375</v>
      </c>
      <c r="K636">
        <v>1</v>
      </c>
      <c r="L636" t="s">
        <v>5</v>
      </c>
      <c r="M636" t="str">
        <f>VLOOKUP(WLMRA[[#This Row],[NOME]],'CADASTRO'!A:K,6,0)</f>
        <v>ATIVO</v>
      </c>
      <c r="N636" s="69"/>
    </row>
    <row r="637" spans="1:14">
      <c r="A637" t="s">
        <v>516</v>
      </c>
      <c r="B637" t="s">
        <v>517</v>
      </c>
      <c r="C637" t="s">
        <v>381</v>
      </c>
      <c r="D637" t="s">
        <v>609</v>
      </c>
      <c r="E637" t="s">
        <v>444</v>
      </c>
      <c r="F637" t="str">
        <f>VLOOKUP(WLMRA[[#This Row],[NOME]],'CADASTRO'!A:K,5,0)</f>
        <v>TECNICO MECANICO II</v>
      </c>
      <c r="G637" s="41">
        <v>46289.938773148147</v>
      </c>
      <c r="H637" s="38">
        <v>365</v>
      </c>
      <c r="I6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IF(G1048="01/01/1900", "SEM REGISTRO",
                        IF((G637+H637)&gt;TODAY(), "NO PRAZO", "VENCIDO"
                        )
                    )
                )
            )
        )
    ),"N.A.")</f>
        <v>NO PRAZO</v>
      </c>
      <c r="J637" s="14">
        <f>+WLMRA[[#This Row],[TREINADO EM]]+WLMRA[[#This Row],[VALIDADE]]</f>
        <v>46654.938773148147</v>
      </c>
      <c r="K637">
        <v>1</v>
      </c>
      <c r="L637" t="s">
        <v>3</v>
      </c>
      <c r="M637" t="str">
        <f>VLOOKUP(WLMRA[[#This Row],[NOME]],'CADASTRO'!A:K,6,0)</f>
        <v>ATIVO</v>
      </c>
    </row>
    <row r="638" spans="1:14">
      <c r="A638" t="s">
        <v>516</v>
      </c>
      <c r="B638" t="s">
        <v>517</v>
      </c>
      <c r="C638" t="s">
        <v>74</v>
      </c>
      <c r="D638" t="s">
        <v>609</v>
      </c>
      <c r="E638" t="s">
        <v>60</v>
      </c>
      <c r="F638" t="str">
        <f>VLOOKUP(WLMRA[[#This Row],[NOME]],'CADASTRO'!A:K,5,0)</f>
        <v>OPERADOR INDUSTRIAL II</v>
      </c>
      <c r="G638" s="41">
        <v>44250</v>
      </c>
      <c r="H638" s="38">
        <v>365</v>
      </c>
      <c r="I6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IF(G1049="01/01/1900", "SEM REGISTRO",
                        IF((G638+H638)&gt;TODAY(), "NO PRAZO", "VENCIDO"
                        )
                    )
                )
            )
        )
    ),"N.A.")</f>
        <v>N.A.</v>
      </c>
      <c r="J638" s="14">
        <f>+WLMRA[[#This Row],[TREINADO EM]]+WLMRA[[#This Row],[VALIDADE]]</f>
        <v>44615</v>
      </c>
      <c r="K638">
        <v>1</v>
      </c>
      <c r="L638" t="s">
        <v>1</v>
      </c>
      <c r="M638" t="str">
        <f>VLOOKUP(WLMRA[[#This Row],[NOME]],'CADASTRO'!A:K,6,0)</f>
        <v>DESLIGADO</v>
      </c>
    </row>
    <row r="639" spans="1:14">
      <c r="A639" t="s">
        <v>516</v>
      </c>
      <c r="B639" t="s">
        <v>517</v>
      </c>
      <c r="C639" t="s">
        <v>381</v>
      </c>
      <c r="D639" t="s">
        <v>609</v>
      </c>
      <c r="E639" t="s">
        <v>458</v>
      </c>
      <c r="F639" t="str">
        <f>VLOOKUP(WLMRA[[#This Row],[NOME]],'CADASTRO'!A:K,5,0)</f>
        <v>TECNICO MECANICO II</v>
      </c>
      <c r="G639" s="41">
        <v>46220</v>
      </c>
      <c r="H639" s="38">
        <v>365</v>
      </c>
      <c r="I6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IF(G1050="01/01/1900", "SEM REGISTRO",
                        IF((G639+H639)&gt;TODAY(), "NO PRAZO", "VENCIDO"
                        )
                    )
                )
            )
        )
    ),"N.A.")</f>
        <v>NO PRAZO</v>
      </c>
      <c r="J639" s="14">
        <f>+WLMRA[[#This Row],[TREINADO EM]]+WLMRA[[#This Row],[VALIDADE]]</f>
        <v>46585</v>
      </c>
      <c r="K639">
        <v>1</v>
      </c>
      <c r="L639" t="s">
        <v>3</v>
      </c>
      <c r="M639" t="str">
        <f>VLOOKUP(WLMRA[[#This Row],[NOME]],'CADASTRO'!A:K,6,0)</f>
        <v>ATIVO</v>
      </c>
    </row>
    <row r="640" spans="1:14">
      <c r="A640" t="s">
        <v>516</v>
      </c>
      <c r="B640" t="s">
        <v>517</v>
      </c>
      <c r="C640" t="s">
        <v>381</v>
      </c>
      <c r="D640" t="s">
        <v>609</v>
      </c>
      <c r="E640" t="s">
        <v>445</v>
      </c>
      <c r="F640" t="str">
        <f>VLOOKUP(WLMRA[[#This Row],[NOME]],'CADASTRO'!A:K,5,0)</f>
        <v>OPERADOR INDUSTRIAL II</v>
      </c>
      <c r="G640" s="41">
        <v>45859</v>
      </c>
      <c r="H640" s="38">
        <v>365</v>
      </c>
      <c r="I6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IF(G1051="01/01/1900", "SEM REGISTRO",
                        IF((G640+H640)&gt;TODAY(), "NO PRAZO", "VENCIDO"
                        )
                    )
                )
            )
        )
    ),"N.A.")</f>
        <v>HISTORICO</v>
      </c>
      <c r="J640" s="14">
        <f>+WLMRA[[#This Row],[TREINADO EM]]+WLMRA[[#This Row],[VALIDADE]]</f>
        <v>46224</v>
      </c>
      <c r="K640">
        <v>1</v>
      </c>
      <c r="L640" t="s">
        <v>5</v>
      </c>
      <c r="M640" t="str">
        <f>VLOOKUP(WLMRA[[#This Row],[NOME]],'CADASTRO'!A:K,6,0)</f>
        <v>ATIVO</v>
      </c>
    </row>
    <row r="641" spans="1:14">
      <c r="A641" t="s">
        <v>516</v>
      </c>
      <c r="B641" t="s">
        <v>517</v>
      </c>
      <c r="C641" t="s">
        <v>381</v>
      </c>
      <c r="D641" t="s">
        <v>609</v>
      </c>
      <c r="E641" t="s">
        <v>445</v>
      </c>
      <c r="F641" t="str">
        <f>VLOOKUP(WLMRA[[#This Row],[NOME]],'CADASTRO'!A:K,5,0)</f>
        <v>OPERADOR INDUSTRIAL II</v>
      </c>
      <c r="G641" s="26">
        <v>46210.681990740697</v>
      </c>
      <c r="H641" s="38">
        <v>183</v>
      </c>
      <c r="I6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IF(G1052="01/01/1900", "SEM REGISTRO",
                        IF((G641+H641)&gt;TODAY(), "NO PRAZO", "VENCIDO"
                        )
                    )
                )
            )
        )
    ),"N.A.")</f>
        <v>HISTORICO</v>
      </c>
      <c r="J641" s="14">
        <f>+WLMRA[[#This Row],[TREINADO EM]]+WLMRA[[#This Row],[VALIDADE]]</f>
        <v>46393.681990740697</v>
      </c>
      <c r="K641">
        <v>1</v>
      </c>
      <c r="L641" t="s">
        <v>5</v>
      </c>
      <c r="M641" t="str">
        <f>VLOOKUP(WLMRA[[#This Row],[NOME]],'CADASTRO'!A:K,6,0)</f>
        <v>ATIVO</v>
      </c>
    </row>
    <row r="642" spans="1:14">
      <c r="A642" t="s">
        <v>516</v>
      </c>
      <c r="B642" t="s">
        <v>517</v>
      </c>
      <c r="C642" t="s">
        <v>381</v>
      </c>
      <c r="D642" t="s">
        <v>609</v>
      </c>
      <c r="E642" t="s">
        <v>445</v>
      </c>
      <c r="F642" t="str">
        <f>VLOOKUP(WLMRA[[#This Row],[NOME]],'CADASTRO'!A:K,5,0)</f>
        <v>OPERADOR INDUSTRIAL II</v>
      </c>
      <c r="G642" s="26">
        <v>46253</v>
      </c>
      <c r="H642" s="38">
        <v>365</v>
      </c>
      <c r="I6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IF(G1053="01/01/1900", "SEM REGISTRO",
                        IF((G642+H642)&gt;TODAY(), "NO PRAZO", "VENCIDO"
                        )
                    )
                )
            )
        )
    ),"N.A.")</f>
        <v>NO PRAZO</v>
      </c>
      <c r="J642" s="14">
        <f>+WLMRA[[#This Row],[TREINADO EM]]+WLMRA[[#This Row],[VALIDADE]]</f>
        <v>46618</v>
      </c>
      <c r="K642">
        <v>1</v>
      </c>
      <c r="L642" t="s">
        <v>3</v>
      </c>
      <c r="M642" t="str">
        <f>VLOOKUP(WLMRA[[#This Row],[NOME]],'CADASTRO'!A:K,6,0)</f>
        <v>ATIVO</v>
      </c>
    </row>
    <row r="643" spans="1:14">
      <c r="A643" t="s">
        <v>516</v>
      </c>
      <c r="B643" t="s">
        <v>517</v>
      </c>
      <c r="C643" t="s">
        <v>381</v>
      </c>
      <c r="D643" t="s">
        <v>609</v>
      </c>
      <c r="E643" t="s">
        <v>446</v>
      </c>
      <c r="F643" t="str">
        <f>VLOOKUP(WLMRA[[#This Row],[NOME]],'CADASTRO'!A:K,5,0)</f>
        <v>OPERADOR INDUSTRIAL III</v>
      </c>
      <c r="G643" s="26">
        <v>44972</v>
      </c>
      <c r="H643" s="38">
        <v>365</v>
      </c>
      <c r="I6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IF(G1054="01/01/1900", "SEM REGISTRO",
                        IF((G643+H643)&gt;TODAY(), "NO PRAZO", "VENCIDO"
                        )
                    )
                )
            )
        )
    ),"N.A.")</f>
        <v>HISTORICO</v>
      </c>
      <c r="J643" s="14">
        <f>+WLMRA[[#This Row],[TREINADO EM]]+WLMRA[[#This Row],[VALIDADE]]</f>
        <v>45337</v>
      </c>
      <c r="K643">
        <v>2</v>
      </c>
      <c r="L643" t="s">
        <v>5</v>
      </c>
      <c r="M643" t="str">
        <f>VLOOKUP(WLMRA[[#This Row],[NOME]],'CADASTRO'!A:K,6,0)</f>
        <v>ATIVO</v>
      </c>
    </row>
    <row r="644" spans="1:14">
      <c r="A644" t="s">
        <v>516</v>
      </c>
      <c r="B644" t="s">
        <v>517</v>
      </c>
      <c r="C644" t="s">
        <v>381</v>
      </c>
      <c r="D644" t="s">
        <v>609</v>
      </c>
      <c r="E644" t="s">
        <v>446</v>
      </c>
      <c r="F644" t="str">
        <f>VLOOKUP(WLMRA[[#This Row],[NOME]],'CADASTRO'!A:K,5,0)</f>
        <v>OPERADOR INDUSTRIAL III</v>
      </c>
      <c r="G644" s="41">
        <v>45278</v>
      </c>
      <c r="H644" s="38">
        <v>365</v>
      </c>
      <c r="I6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IF(G1055="01/01/1900", "SEM REGISTRO",
                        IF((G644+H644)&gt;TODAY(), "NO PRAZO", "VENCIDO"
                        )
                    )
                )
            )
        )
    ),"N.A.")</f>
        <v>HISTORICO</v>
      </c>
      <c r="J644" s="14">
        <f>+WLMRA[[#This Row],[TREINADO EM]]+WLMRA[[#This Row],[VALIDADE]]</f>
        <v>45643</v>
      </c>
      <c r="K644">
        <v>1</v>
      </c>
      <c r="L644" t="s">
        <v>5</v>
      </c>
      <c r="M644" t="str">
        <f>VLOOKUP(WLMRA[[#This Row],[NOME]],'CADASTRO'!A:K,6,0)</f>
        <v>ATIVO</v>
      </c>
    </row>
    <row r="645" spans="1:14">
      <c r="A645" t="s">
        <v>516</v>
      </c>
      <c r="B645" t="s">
        <v>517</v>
      </c>
      <c r="C645" t="s">
        <v>381</v>
      </c>
      <c r="D645" t="s">
        <v>609</v>
      </c>
      <c r="E645" t="s">
        <v>446</v>
      </c>
      <c r="F645" t="str">
        <f>VLOOKUP(WLMRA[[#This Row],[NOME]],'CADASTRO'!A:K,5,0)</f>
        <v>OPERADOR INDUSTRIAL III</v>
      </c>
      <c r="G645" s="41">
        <v>45645</v>
      </c>
      <c r="H645" s="38">
        <v>365</v>
      </c>
      <c r="I6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IF(G1056="01/01/1900", "SEM REGISTRO",
                        IF((G645+H645)&gt;TODAY(), "NO PRAZO", "VENCIDO"
                        )
                    )
                )
            )
        )
    ),"N.A.")</f>
        <v>HISTORICO</v>
      </c>
      <c r="J645" s="14">
        <f>+WLMRA[[#This Row],[TREINADO EM]]+WLMRA[[#This Row],[VALIDADE]]</f>
        <v>46010</v>
      </c>
      <c r="K645">
        <v>1</v>
      </c>
      <c r="L645" t="s">
        <v>5</v>
      </c>
      <c r="M645" t="str">
        <f>VLOOKUP(WLMRA[[#This Row],[NOME]],'CADASTRO'!A:K,6,0)</f>
        <v>ATIVO</v>
      </c>
    </row>
    <row r="646" spans="1:14">
      <c r="A646" t="s">
        <v>516</v>
      </c>
      <c r="B646" t="s">
        <v>517</v>
      </c>
      <c r="C646" t="s">
        <v>381</v>
      </c>
      <c r="D646" t="s">
        <v>609</v>
      </c>
      <c r="E646" s="10" t="s">
        <v>446</v>
      </c>
      <c r="F646" t="str">
        <f>VLOOKUP(WLMRA[[#This Row],[NOME]],'CADASTRO'!A:K,5,0)</f>
        <v>OPERADOR INDUSTRIAL III</v>
      </c>
      <c r="G646" s="48">
        <v>45845</v>
      </c>
      <c r="H646" s="38">
        <v>365</v>
      </c>
      <c r="I6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IF(G1057="01/01/1900", "SEM REGISTRO",
                        IF((G646+H646)&gt;TODAY(), "NO PRAZO", "VENCIDO"
                        )
                    )
                )
            )
        )
    ),"N.A.")</f>
        <v>HISTORICO</v>
      </c>
      <c r="J646" s="14">
        <f>+WLMRA[[#This Row],[TREINADO EM]]+WLMRA[[#This Row],[VALIDADE]]</f>
        <v>46210</v>
      </c>
      <c r="K646">
        <v>1</v>
      </c>
      <c r="L646" t="s">
        <v>5</v>
      </c>
      <c r="M646" t="str">
        <f>VLOOKUP(WLMRA[[#This Row],[NOME]],'CADASTRO'!A:K,6,0)</f>
        <v>ATIVO</v>
      </c>
    </row>
    <row r="647" spans="1:14">
      <c r="A647" t="s">
        <v>516</v>
      </c>
      <c r="B647" t="s">
        <v>517</v>
      </c>
      <c r="C647" t="s">
        <v>76</v>
      </c>
      <c r="D647" t="s">
        <v>609</v>
      </c>
      <c r="E647" t="s">
        <v>446</v>
      </c>
      <c r="F647" t="str">
        <f>VLOOKUP(WLMRA[[#This Row],[NOME]],'CADASTRO'!A:K,5,0)</f>
        <v>OPERADOR INDUSTRIAL III</v>
      </c>
      <c r="G647" s="41">
        <v>46010</v>
      </c>
      <c r="H647" s="38">
        <v>365</v>
      </c>
      <c r="I6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IF(G1058="01/01/1900", "SEM REGISTRO",
                        IF((G647+H647)&gt;TODAY(), "NO PRAZO", "VENCIDO"
                        )
                    )
                )
            )
        )
    ),"N.A.")</f>
        <v>NO PRAZO</v>
      </c>
      <c r="J647" s="14">
        <f>+WLMRA[[#This Row],[TREINADO EM]]+WLMRA[[#This Row],[VALIDADE]]</f>
        <v>46375</v>
      </c>
      <c r="K647">
        <v>1</v>
      </c>
      <c r="L647" t="s">
        <v>3</v>
      </c>
      <c r="M647" t="str">
        <f>VLOOKUP(WLMRA[[#This Row],[NOME]],'CADASTRO'!A:K,6,0)</f>
        <v>ATIVO</v>
      </c>
      <c r="N647" s="63" t="s">
        <v>612</v>
      </c>
    </row>
    <row r="648" spans="1:14">
      <c r="A648" t="s">
        <v>516</v>
      </c>
      <c r="B648" t="s">
        <v>517</v>
      </c>
      <c r="C648" t="s">
        <v>381</v>
      </c>
      <c r="D648" t="s">
        <v>609</v>
      </c>
      <c r="E648" t="s">
        <v>447</v>
      </c>
      <c r="F648" t="str">
        <f>VLOOKUP(WLMRA[[#This Row],[NOME]],'CADASTRO'!A:K,5,0)</f>
        <v>APRENDIZ</v>
      </c>
      <c r="G648" s="41">
        <v>46297</v>
      </c>
      <c r="H648" s="38">
        <v>365</v>
      </c>
      <c r="I6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IF(G1059="01/01/1900", "SEM REGISTRO",
                        IF((G648+H648)&gt;TODAY(), "NO PRAZO", "VENCIDO"
                        )
                    )
                )
            )
        )
    ),"N.A.")</f>
        <v>NO PRAZO</v>
      </c>
      <c r="J648" s="14">
        <f>+WLMRA[[#This Row],[TREINADO EM]]+WLMRA[[#This Row],[VALIDADE]]</f>
        <v>46662</v>
      </c>
      <c r="K648">
        <v>1</v>
      </c>
      <c r="L648" t="s">
        <v>3</v>
      </c>
      <c r="M648" t="str">
        <f>VLOOKUP(WLMRA[[#This Row],[NOME]],'CADASTRO'!A:K,6,0)</f>
        <v>ATIVO</v>
      </c>
    </row>
    <row r="649" spans="1:14">
      <c r="A649" t="s">
        <v>516</v>
      </c>
      <c r="B649" t="s">
        <v>517</v>
      </c>
      <c r="C649" t="s">
        <v>381</v>
      </c>
      <c r="D649" t="s">
        <v>609</v>
      </c>
      <c r="E649" t="s">
        <v>448</v>
      </c>
      <c r="F649" t="str">
        <f>VLOOKUP(WLMRA[[#This Row],[NOME]],'CADASTRO'!A:K,5,0)</f>
        <v>OPERADOR INDUSTRIAL II</v>
      </c>
      <c r="G649" s="41">
        <v>44928</v>
      </c>
      <c r="H649" s="38">
        <v>365</v>
      </c>
      <c r="I6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IF(G1060="01/01/1900", "SEM REGISTRO",
                        IF((G649+H649)&gt;TODAY(), "NO PRAZO", "VENCIDO"
                        )
                    )
                )
            )
        )
    ),"N.A.")</f>
        <v>N.A.</v>
      </c>
      <c r="J649" s="14">
        <f>+WLMRA[[#This Row],[TREINADO EM]]+WLMRA[[#This Row],[VALIDADE]]</f>
        <v>45293</v>
      </c>
      <c r="K649">
        <v>1</v>
      </c>
      <c r="L649" t="s">
        <v>5</v>
      </c>
      <c r="M649" t="str">
        <f>VLOOKUP(WLMRA[[#This Row],[NOME]],'CADASTRO'!A:K,6,0)</f>
        <v>DESLIGADO</v>
      </c>
    </row>
    <row r="650" spans="1:14">
      <c r="A650" t="s">
        <v>516</v>
      </c>
      <c r="B650" t="s">
        <v>517</v>
      </c>
      <c r="C650" t="s">
        <v>381</v>
      </c>
      <c r="D650" t="s">
        <v>609</v>
      </c>
      <c r="E650" t="s">
        <v>448</v>
      </c>
      <c r="F650" t="str">
        <f>VLOOKUP(WLMRA[[#This Row],[NOME]],'CADASTRO'!A:K,5,0)</f>
        <v>OPERADOR INDUSTRIAL II</v>
      </c>
      <c r="G650" s="41">
        <v>45278</v>
      </c>
      <c r="H650" s="38">
        <v>365</v>
      </c>
      <c r="I6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IF(G1061="01/01/1900", "SEM REGISTRO",
                        IF((G650+H650)&gt;TODAY(), "NO PRAZO", "VENCIDO"
                        )
                    )
                )
            )
        )
    ),"N.A.")</f>
        <v>N.A.</v>
      </c>
      <c r="J650" s="14">
        <f>+WLMRA[[#This Row],[TREINADO EM]]+WLMRA[[#This Row],[VALIDADE]]</f>
        <v>45643</v>
      </c>
      <c r="K650">
        <v>1</v>
      </c>
      <c r="L650" t="s">
        <v>5</v>
      </c>
      <c r="M650" t="str">
        <f>VLOOKUP(WLMRA[[#This Row],[NOME]],'CADASTRO'!A:K,6,0)</f>
        <v>DESLIGADO</v>
      </c>
    </row>
    <row r="651" spans="1:14">
      <c r="A651" t="s">
        <v>516</v>
      </c>
      <c r="B651" t="s">
        <v>517</v>
      </c>
      <c r="C651" t="s">
        <v>76</v>
      </c>
      <c r="D651" t="s">
        <v>609</v>
      </c>
      <c r="E651" t="s">
        <v>448</v>
      </c>
      <c r="F651" t="str">
        <f>VLOOKUP(WLMRA[[#This Row],[NOME]],'CADASTRO'!A:K,5,0)</f>
        <v>OPERADOR INDUSTRIAL II</v>
      </c>
      <c r="G651" s="41">
        <v>45645</v>
      </c>
      <c r="H651" s="38">
        <v>365</v>
      </c>
      <c r="I6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IF(G1062="01/01/1900", "SEM REGISTRO",
                        IF((G651+H651)&gt;TODAY(), "NO PRAZO", "VENCIDO"
                        )
                    )
                )
            )
        )
    ),"N.A.")</f>
        <v>N.A.</v>
      </c>
      <c r="J651" s="14">
        <f>+WLMRA[[#This Row],[TREINADO EM]]+WLMRA[[#This Row],[VALIDADE]]</f>
        <v>46010</v>
      </c>
      <c r="K651">
        <v>1</v>
      </c>
      <c r="L651" t="s">
        <v>5</v>
      </c>
      <c r="M651" t="str">
        <f>VLOOKUP(WLMRA[[#This Row],[NOME]],'CADASTRO'!A:K,6,0)</f>
        <v>DESLIGADO</v>
      </c>
    </row>
    <row r="652" spans="1:14">
      <c r="A652" t="s">
        <v>516</v>
      </c>
      <c r="B652" t="s">
        <v>517</v>
      </c>
      <c r="C652" t="s">
        <v>381</v>
      </c>
      <c r="D652" t="s">
        <v>609</v>
      </c>
      <c r="E652" t="s">
        <v>448</v>
      </c>
      <c r="F652" t="str">
        <f>VLOOKUP(WLMRA[[#This Row],[NOME]],'CADASTRO'!A:K,5,0)</f>
        <v>OPERADOR INDUSTRIAL II</v>
      </c>
      <c r="G652" s="41">
        <v>46010</v>
      </c>
      <c r="H652" s="38">
        <v>365</v>
      </c>
      <c r="I6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IF(G1063="01/01/1900", "SEM REGISTRO",
                        IF((G652+H652)&gt;TODAY(), "NO PRAZO", "VENCIDO"
                        )
                    )
                )
            )
        )
    ),"N.A.")</f>
        <v>N.A.</v>
      </c>
      <c r="J652" s="14">
        <f>+WLMRA[[#This Row],[TREINADO EM]]+WLMRA[[#This Row],[VALIDADE]]</f>
        <v>46375</v>
      </c>
      <c r="K652">
        <v>1</v>
      </c>
      <c r="L652" t="s">
        <v>3</v>
      </c>
      <c r="M652" t="str">
        <f>VLOOKUP(WLMRA[[#This Row],[NOME]],'CADASTRO'!A:K,6,0)</f>
        <v>DESLIGADO</v>
      </c>
      <c r="N652" s="69"/>
    </row>
    <row r="653" spans="1:14">
      <c r="A653" t="s">
        <v>516</v>
      </c>
      <c r="B653" t="s">
        <v>517</v>
      </c>
      <c r="C653" t="s">
        <v>74</v>
      </c>
      <c r="D653" t="s">
        <v>609</v>
      </c>
      <c r="E653" t="s">
        <v>449</v>
      </c>
      <c r="F653" t="str">
        <f>VLOOKUP(WLMRA[[#This Row],[NOME]],'CADASTRO'!A:K,5,0)</f>
        <v>TECNICO ELETRONICO II</v>
      </c>
      <c r="G653" s="41">
        <v>44250</v>
      </c>
      <c r="H653" s="38">
        <v>365</v>
      </c>
      <c r="I6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IF(G1064="01/01/1900", "SEM REGISTRO",
                        IF((G653+H653)&gt;TODAY(), "NO PRAZO", "VENCIDO"
                        )
                    )
                )
            )
        )
    ),"N.A.")</f>
        <v>HISTORICO</v>
      </c>
      <c r="J653" s="14">
        <f>+WLMRA[[#This Row],[TREINADO EM]]+WLMRA[[#This Row],[VALIDADE]]</f>
        <v>44615</v>
      </c>
      <c r="K653">
        <v>1</v>
      </c>
      <c r="L653" t="s">
        <v>5</v>
      </c>
      <c r="M653" t="str">
        <f>VLOOKUP(WLMRA[[#This Row],[NOME]],'CADASTRO'!A:K,6,0)</f>
        <v>ATIVO</v>
      </c>
    </row>
    <row r="654" spans="1:14">
      <c r="A654" t="s">
        <v>516</v>
      </c>
      <c r="B654" t="s">
        <v>517</v>
      </c>
      <c r="C654" t="s">
        <v>381</v>
      </c>
      <c r="D654" t="s">
        <v>609</v>
      </c>
      <c r="E654" t="s">
        <v>449</v>
      </c>
      <c r="F654" t="str">
        <f>VLOOKUP(WLMRA[[#This Row],[NOME]],'CADASTRO'!A:K,5,0)</f>
        <v>TECNICO ELETRONICO II</v>
      </c>
      <c r="G654" s="41">
        <v>44991</v>
      </c>
      <c r="H654" s="38">
        <v>365</v>
      </c>
      <c r="I6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IF(G1065="01/01/1900", "SEM REGISTRO",
                        IF((G654+H654)&gt;TODAY(), "NO PRAZO", "VENCIDO"
                        )
                    )
                )
            )
        )
    ),"N.A.")</f>
        <v>HISTORICO</v>
      </c>
      <c r="J654" s="14">
        <f>+WLMRA[[#This Row],[TREINADO EM]]+WLMRA[[#This Row],[VALIDADE]]</f>
        <v>45356</v>
      </c>
      <c r="K654">
        <v>0.5</v>
      </c>
      <c r="L654" t="s">
        <v>5</v>
      </c>
      <c r="M654" t="str">
        <f>VLOOKUP(WLMRA[[#This Row],[NOME]],'CADASTRO'!A:K,6,0)</f>
        <v>ATIVO</v>
      </c>
    </row>
    <row r="655" spans="1:14">
      <c r="A655" t="s">
        <v>516</v>
      </c>
      <c r="B655" t="s">
        <v>517</v>
      </c>
      <c r="C655" t="s">
        <v>381</v>
      </c>
      <c r="D655" t="s">
        <v>609</v>
      </c>
      <c r="E655" t="s">
        <v>449</v>
      </c>
      <c r="F655" t="str">
        <f>VLOOKUP(WLMRA[[#This Row],[NOME]],'CADASTRO'!A:K,5,0)</f>
        <v>TECNICO ELETRONICO II</v>
      </c>
      <c r="G655" s="41">
        <v>45063</v>
      </c>
      <c r="H655" s="38">
        <v>365</v>
      </c>
      <c r="I6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IF(G1066="01/01/1900", "SEM REGISTRO",
                        IF((G655+H655)&gt;TODAY(), "NO PRAZO", "VENCIDO"
                        )
                    )
                )
            )
        )
    ),"N.A.")</f>
        <v>HISTORICO</v>
      </c>
      <c r="J655" s="14">
        <f>+WLMRA[[#This Row],[TREINADO EM]]+WLMRA[[#This Row],[VALIDADE]]</f>
        <v>45428</v>
      </c>
      <c r="K655">
        <v>1</v>
      </c>
      <c r="L655" t="s">
        <v>5</v>
      </c>
      <c r="M655" t="str">
        <f>VLOOKUP(WLMRA[[#This Row],[NOME]],'CADASTRO'!A:K,6,0)</f>
        <v>ATIVO</v>
      </c>
    </row>
    <row r="656" spans="1:14">
      <c r="A656" t="s">
        <v>516</v>
      </c>
      <c r="B656" t="s">
        <v>517</v>
      </c>
      <c r="C656" t="s">
        <v>381</v>
      </c>
      <c r="D656" t="s">
        <v>609</v>
      </c>
      <c r="E656" t="s">
        <v>449</v>
      </c>
      <c r="F656" t="str">
        <f>VLOOKUP(WLMRA[[#This Row],[NOME]],'CADASTRO'!A:K,5,0)</f>
        <v>TECNICO ELETRONICO II</v>
      </c>
      <c r="G656" s="41">
        <v>45532</v>
      </c>
      <c r="H656" s="38">
        <v>365</v>
      </c>
      <c r="I6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IF(G1067="01/01/1900", "SEM REGISTRO",
                        IF((G656+H656)&gt;TODAY(), "NO PRAZO", "VENCIDO"
                        )
                    )
                )
            )
        )
    ),"N.A.")</f>
        <v>HISTORICO</v>
      </c>
      <c r="J656" s="14">
        <f>+WLMRA[[#This Row],[TREINADO EM]]+WLMRA[[#This Row],[VALIDADE]]</f>
        <v>45897</v>
      </c>
      <c r="K656">
        <v>1</v>
      </c>
      <c r="L656" t="s">
        <v>5</v>
      </c>
      <c r="M656" t="str">
        <f>VLOOKUP(WLMRA[[#This Row],[NOME]],'CADASTRO'!A:K,6,0)</f>
        <v>ATIVO</v>
      </c>
    </row>
    <row r="657" spans="1:14">
      <c r="A657" t="s">
        <v>516</v>
      </c>
      <c r="B657" t="s">
        <v>517</v>
      </c>
      <c r="C657" t="s">
        <v>381</v>
      </c>
      <c r="D657" t="s">
        <v>609</v>
      </c>
      <c r="E657" t="s">
        <v>449</v>
      </c>
      <c r="F657" t="str">
        <f>VLOOKUP(WLMRA[[#This Row],[NOME]],'CADASTRO'!A:K,5,0)</f>
        <v>TECNICO ELETRONICO II</v>
      </c>
      <c r="G657" s="41">
        <v>45645</v>
      </c>
      <c r="H657" s="38">
        <v>365</v>
      </c>
      <c r="I6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IF(G1068="01/01/1900", "SEM REGISTRO",
                        IF((G657+H657)&gt;TODAY(), "NO PRAZO", "VENCIDO"
                        )
                    )
                )
            )
        )
    ),"N.A.")</f>
        <v>HISTORICO</v>
      </c>
      <c r="J657" s="14">
        <f>+WLMRA[[#This Row],[TREINADO EM]]+WLMRA[[#This Row],[VALIDADE]]</f>
        <v>46010</v>
      </c>
      <c r="K657">
        <v>1</v>
      </c>
      <c r="L657" t="s">
        <v>5</v>
      </c>
      <c r="M657" t="str">
        <f>VLOOKUP(WLMRA[[#This Row],[NOME]],'CADASTRO'!A:K,6,0)</f>
        <v>ATIVO</v>
      </c>
    </row>
    <row r="658" spans="1:14">
      <c r="A658" t="s">
        <v>516</v>
      </c>
      <c r="B658" t="s">
        <v>517</v>
      </c>
      <c r="C658" t="s">
        <v>381</v>
      </c>
      <c r="D658" t="s">
        <v>609</v>
      </c>
      <c r="E658" t="s">
        <v>449</v>
      </c>
      <c r="F658" t="str">
        <f>VLOOKUP(WLMRA[[#This Row],[NOME]],'CADASTRO'!A:K,5,0)</f>
        <v>TECNICO ELETRONICO II</v>
      </c>
      <c r="G658" s="41">
        <v>46008</v>
      </c>
      <c r="H658" s="38">
        <v>365</v>
      </c>
      <c r="I6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IF(G1069="01/01/1900", "SEM REGISTRO",
                        IF((G658+H658)&gt;TODAY(), "NO PRAZO", "VENCIDO"
                        )
                    )
                )
            )
        )
    ),"N.A.")</f>
        <v>HISTORICO</v>
      </c>
      <c r="J658" s="14">
        <f>+WLMRA[[#This Row],[TREINADO EM]]+WLMRA[[#This Row],[VALIDADE]]</f>
        <v>46373</v>
      </c>
      <c r="K658">
        <v>1</v>
      </c>
      <c r="L658" t="s">
        <v>5</v>
      </c>
      <c r="M658" t="str">
        <f>VLOOKUP(WLMRA[[#This Row],[NOME]],'CADASTRO'!A:K,6,0)</f>
        <v>ATIVO</v>
      </c>
      <c r="N658" s="63" t="s">
        <v>618</v>
      </c>
    </row>
    <row r="659" spans="1:14">
      <c r="A659" t="s">
        <v>516</v>
      </c>
      <c r="B659" t="s">
        <v>517</v>
      </c>
      <c r="C659" t="s">
        <v>381</v>
      </c>
      <c r="D659" t="s">
        <v>609</v>
      </c>
      <c r="E659" t="s">
        <v>449</v>
      </c>
      <c r="F659" t="str">
        <f>VLOOKUP(WLMRA[[#This Row],[NOME]],'CADASTRO'!A:K,5,0)</f>
        <v>TECNICO ELETRONICO II</v>
      </c>
      <c r="G659" s="41">
        <v>46290.611504629633</v>
      </c>
      <c r="H659" s="38">
        <v>365</v>
      </c>
      <c r="I6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IF(G1070="01/01/1900", "SEM REGISTRO",
                        IF((G659+H659)&gt;TODAY(), "NO PRAZO", "VENCIDO"
                        )
                    )
                )
            )
        )
    ),"N.A.")</f>
        <v>NO PRAZO</v>
      </c>
      <c r="J659" s="14">
        <f>+WLMRA[[#This Row],[TREINADO EM]]+WLMRA[[#This Row],[VALIDADE]]</f>
        <v>46655.611504629633</v>
      </c>
      <c r="K659">
        <v>1</v>
      </c>
      <c r="L659" t="s">
        <v>3</v>
      </c>
      <c r="M659" t="str">
        <f>VLOOKUP(WLMRA[[#This Row],[NOME]],'CADASTRO'!A:K,6,0)</f>
        <v>ATIVO</v>
      </c>
    </row>
    <row r="660" spans="1:14">
      <c r="A660" t="s">
        <v>516</v>
      </c>
      <c r="B660" t="s">
        <v>517</v>
      </c>
      <c r="C660" t="s">
        <v>381</v>
      </c>
      <c r="D660" t="s">
        <v>609</v>
      </c>
      <c r="E660" t="s">
        <v>52</v>
      </c>
      <c r="F660" t="str">
        <f>VLOOKUP(WLMRA[[#This Row],[NOME]],'CADASTRO'!A:K,5,0)</f>
        <v>OPERADOR LOGISTICO I</v>
      </c>
      <c r="G660" s="41">
        <v>44928</v>
      </c>
      <c r="H660" s="38">
        <v>365</v>
      </c>
      <c r="I6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IF(G1071="01/01/1900", "SEM REGISTRO",
                        IF((G660+H660)&gt;TODAY(), "NO PRAZO", "VENCIDO"
                        )
                    )
                )
            )
        )
    ),"N.A.")</f>
        <v>N.A.</v>
      </c>
      <c r="J660" s="14">
        <f>+WLMRA[[#This Row],[TREINADO EM]]+WLMRA[[#This Row],[VALIDADE]]</f>
        <v>45293</v>
      </c>
      <c r="K660">
        <v>1</v>
      </c>
      <c r="L660" t="s">
        <v>3</v>
      </c>
      <c r="M660" t="str">
        <f>VLOOKUP(WLMRA[[#This Row],[NOME]],'CADASTRO'!A:K,6,0)</f>
        <v>DESLIGADO</v>
      </c>
    </row>
    <row r="661" spans="1:14">
      <c r="A661" t="s">
        <v>516</v>
      </c>
      <c r="B661" t="s">
        <v>517</v>
      </c>
      <c r="C661" t="s">
        <v>74</v>
      </c>
      <c r="D661" t="s">
        <v>609</v>
      </c>
      <c r="E661" t="s">
        <v>450</v>
      </c>
      <c r="F661" t="str">
        <f>VLOOKUP(WLMRA[[#This Row],[NOME]],'CADASTRO'!A:K,5,0)</f>
        <v>OPERADOR INDUSTRIAL II</v>
      </c>
      <c r="G661" s="41">
        <v>43420</v>
      </c>
      <c r="H661" s="38">
        <v>365</v>
      </c>
      <c r="I6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IF(G1072="01/01/1900", "SEM REGISTRO",
                        IF((G661+H661)&gt;TODAY(), "NO PRAZO", "VENCIDO"
                        )
                    )
                )
            )
        )
    ),"N.A.")</f>
        <v>HISTORICO</v>
      </c>
      <c r="J661" s="14">
        <f>+WLMRA[[#This Row],[TREINADO EM]]+WLMRA[[#This Row],[VALIDADE]]</f>
        <v>43785</v>
      </c>
      <c r="K661">
        <v>1</v>
      </c>
      <c r="L661" t="s">
        <v>5</v>
      </c>
      <c r="M661" t="str">
        <f>VLOOKUP(WLMRA[[#This Row],[NOME]],'CADASTRO'!A:K,6,0)</f>
        <v>ATIVO</v>
      </c>
    </row>
    <row r="662" spans="1:14">
      <c r="A662" t="s">
        <v>516</v>
      </c>
      <c r="B662" t="s">
        <v>517</v>
      </c>
      <c r="C662" t="s">
        <v>74</v>
      </c>
      <c r="D662" t="s">
        <v>609</v>
      </c>
      <c r="E662" t="s">
        <v>450</v>
      </c>
      <c r="F662" t="str">
        <f>VLOOKUP(WLMRA[[#This Row],[NOME]],'CADASTRO'!A:K,5,0)</f>
        <v>OPERADOR INDUSTRIAL II</v>
      </c>
      <c r="G662" s="41">
        <v>44249</v>
      </c>
      <c r="H662" s="38">
        <v>365</v>
      </c>
      <c r="I6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IF(G1073="01/01/1900", "SEM REGISTRO",
                        IF((G662+H662)&gt;TODAY(), "NO PRAZO", "VENCIDO"
                        )
                    )
                )
            )
        )
    ),"N.A.")</f>
        <v>HISTORICO</v>
      </c>
      <c r="J662" s="14">
        <f>+WLMRA[[#This Row],[TREINADO EM]]+WLMRA[[#This Row],[VALIDADE]]</f>
        <v>44614</v>
      </c>
      <c r="K662">
        <v>1</v>
      </c>
      <c r="L662" t="s">
        <v>5</v>
      </c>
      <c r="M662" t="str">
        <f>VLOOKUP(WLMRA[[#This Row],[NOME]],'CADASTRO'!A:K,6,0)</f>
        <v>ATIVO</v>
      </c>
    </row>
    <row r="663" spans="1:14">
      <c r="A663" t="s">
        <v>516</v>
      </c>
      <c r="B663" t="s">
        <v>517</v>
      </c>
      <c r="C663" t="s">
        <v>381</v>
      </c>
      <c r="D663" t="s">
        <v>609</v>
      </c>
      <c r="E663" t="s">
        <v>450</v>
      </c>
      <c r="F663" t="str">
        <f>VLOOKUP(WLMRA[[#This Row],[NOME]],'CADASTRO'!A:K,5,0)</f>
        <v>OPERADOR INDUSTRIAL II</v>
      </c>
      <c r="G663" s="41">
        <v>44928</v>
      </c>
      <c r="H663" s="38">
        <v>365</v>
      </c>
      <c r="I6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IF(G1074="01/01/1900", "SEM REGISTRO",
                        IF((G663+H663)&gt;TODAY(), "NO PRAZO", "VENCIDO"
                        )
                    )
                )
            )
        )
    ),"N.A.")</f>
        <v>HISTORICO</v>
      </c>
      <c r="J663" s="14">
        <f>+WLMRA[[#This Row],[TREINADO EM]]+WLMRA[[#This Row],[VALIDADE]]</f>
        <v>45293</v>
      </c>
      <c r="K663">
        <v>1</v>
      </c>
      <c r="L663" t="s">
        <v>5</v>
      </c>
      <c r="M663" t="str">
        <f>VLOOKUP(WLMRA[[#This Row],[NOME]],'CADASTRO'!A:K,6,0)</f>
        <v>ATIVO</v>
      </c>
    </row>
    <row r="664" spans="1:14">
      <c r="A664" t="s">
        <v>516</v>
      </c>
      <c r="B664" t="s">
        <v>517</v>
      </c>
      <c r="C664" t="s">
        <v>381</v>
      </c>
      <c r="D664" t="s">
        <v>609</v>
      </c>
      <c r="E664" t="s">
        <v>450</v>
      </c>
      <c r="F664" t="str">
        <f>VLOOKUP(WLMRA[[#This Row],[NOME]],'CADASTRO'!A:K,5,0)</f>
        <v>OPERADOR INDUSTRIAL II</v>
      </c>
      <c r="G664" s="41">
        <v>45278</v>
      </c>
      <c r="H664" s="38">
        <v>365</v>
      </c>
      <c r="I6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IF(G1075="01/01/1900", "SEM REGISTRO",
                        IF((G664+H664)&gt;TODAY(), "NO PRAZO", "VENCIDO"
                        )
                    )
                )
            )
        )
    ),"N.A.")</f>
        <v>HISTORICO</v>
      </c>
      <c r="J664" s="14">
        <f>+WLMRA[[#This Row],[TREINADO EM]]+WLMRA[[#This Row],[VALIDADE]]</f>
        <v>45643</v>
      </c>
      <c r="K664">
        <v>1</v>
      </c>
      <c r="L664" t="s">
        <v>5</v>
      </c>
      <c r="M664" t="str">
        <f>VLOOKUP(WLMRA[[#This Row],[NOME]],'CADASTRO'!A:K,6,0)</f>
        <v>ATIVO</v>
      </c>
    </row>
    <row r="665" spans="1:14">
      <c r="A665" t="s">
        <v>516</v>
      </c>
      <c r="B665" t="s">
        <v>517</v>
      </c>
      <c r="C665" t="s">
        <v>76</v>
      </c>
      <c r="D665" t="s">
        <v>609</v>
      </c>
      <c r="E665" t="s">
        <v>450</v>
      </c>
      <c r="F665" t="str">
        <f>VLOOKUP(WLMRA[[#This Row],[NOME]],'CADASTRO'!A:K,5,0)</f>
        <v>OPERADOR INDUSTRIAL II</v>
      </c>
      <c r="G665" s="41">
        <v>45645</v>
      </c>
      <c r="H665" s="38">
        <v>365</v>
      </c>
      <c r="I6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IF(G1076="01/01/1900", "SEM REGISTRO",
                        IF((G665+H665)&gt;TODAY(), "NO PRAZO", "VENCIDO"
                        )
                    )
                )
            )
        )
    ),"N.A.")</f>
        <v>HISTORICO</v>
      </c>
      <c r="J665" s="14">
        <f>+WLMRA[[#This Row],[TREINADO EM]]+WLMRA[[#This Row],[VALIDADE]]</f>
        <v>46010</v>
      </c>
      <c r="K665">
        <v>1</v>
      </c>
      <c r="L665" t="s">
        <v>5</v>
      </c>
      <c r="M665" t="str">
        <f>VLOOKUP(WLMRA[[#This Row],[NOME]],'CADASTRO'!A:K,6,0)</f>
        <v>ATIVO</v>
      </c>
    </row>
    <row r="666" spans="1:14">
      <c r="A666" t="s">
        <v>516</v>
      </c>
      <c r="B666" t="s">
        <v>517</v>
      </c>
      <c r="C666" t="s">
        <v>381</v>
      </c>
      <c r="D666" t="s">
        <v>609</v>
      </c>
      <c r="E666" t="s">
        <v>450</v>
      </c>
      <c r="F666" t="str">
        <f>VLOOKUP(WLMRA[[#This Row],[NOME]],'CADASTRO'!A:K,5,0)</f>
        <v>OPERADOR INDUSTRIAL II</v>
      </c>
      <c r="G666" s="41">
        <v>46209.405312499999</v>
      </c>
      <c r="H666" s="38">
        <v>183</v>
      </c>
      <c r="I6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IF(G1077="01/01/1900", "SEM REGISTRO",
                        IF((G666+H666)&gt;TODAY(), "NO PRAZO", "VENCIDO"
                        )
                    )
                )
            )
        )
    ),"N.A.")</f>
        <v>NO PRAZO</v>
      </c>
      <c r="J666" s="14">
        <f>+WLMRA[[#This Row],[TREINADO EM]]+WLMRA[[#This Row],[VALIDADE]]</f>
        <v>46392.405312499999</v>
      </c>
      <c r="K666">
        <v>1</v>
      </c>
      <c r="L666" t="s">
        <v>3</v>
      </c>
      <c r="M666" t="str">
        <f>VLOOKUP(WLMRA[[#This Row],[NOME]],'CADASTRO'!A:K,6,0)</f>
        <v>ATIVO</v>
      </c>
    </row>
    <row r="667" spans="1:14">
      <c r="A667" t="s">
        <v>516</v>
      </c>
      <c r="B667" t="s">
        <v>517</v>
      </c>
      <c r="C667" t="s">
        <v>74</v>
      </c>
      <c r="D667" t="s">
        <v>609</v>
      </c>
      <c r="E667" t="s">
        <v>46</v>
      </c>
      <c r="F667" t="str">
        <f>VLOOKUP(WLMRA[[#This Row],[NOME]],'CADASTRO'!A:K,5,0)</f>
        <v>OPERADOR LOGISTICO I</v>
      </c>
      <c r="G667" s="41">
        <v>43420</v>
      </c>
      <c r="H667" s="38">
        <v>365</v>
      </c>
      <c r="I6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IF(G1078="01/01/1900", "SEM REGISTRO",
                        IF((G667+H667)&gt;TODAY(), "NO PRAZO", "VENCIDO"
                        )
                    )
                )
            )
        )
    ),"N.A.")</f>
        <v>N.A.</v>
      </c>
      <c r="J667" s="14">
        <f>+WLMRA[[#This Row],[TREINADO EM]]+WLMRA[[#This Row],[VALIDADE]]</f>
        <v>43785</v>
      </c>
      <c r="K667">
        <v>1</v>
      </c>
      <c r="L667" t="s">
        <v>5</v>
      </c>
      <c r="M667" t="str">
        <f>VLOOKUP(WLMRA[[#This Row],[NOME]],'CADASTRO'!A:K,6,0)</f>
        <v>DESLIGADO</v>
      </c>
    </row>
    <row r="668" spans="1:14">
      <c r="A668" t="s">
        <v>516</v>
      </c>
      <c r="B668" t="s">
        <v>517</v>
      </c>
      <c r="C668" t="s">
        <v>74</v>
      </c>
      <c r="D668" t="s">
        <v>609</v>
      </c>
      <c r="E668" t="s">
        <v>46</v>
      </c>
      <c r="F668" t="str">
        <f>VLOOKUP(WLMRA[[#This Row],[NOME]],'CADASTRO'!A:K,5,0)</f>
        <v>OPERADOR LOGISTICO I</v>
      </c>
      <c r="G668" s="41">
        <v>44249</v>
      </c>
      <c r="H668" s="38">
        <v>365</v>
      </c>
      <c r="I6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IF(G1079="01/01/1900", "SEM REGISTRO",
                        IF((G668+H668)&gt;TODAY(), "NO PRAZO", "VENCIDO"
                        )
                    )
                )
            )
        )
    ),"N.A.")</f>
        <v>N.A.</v>
      </c>
      <c r="J668" s="14">
        <f>+WLMRA[[#This Row],[TREINADO EM]]+WLMRA[[#This Row],[VALIDADE]]</f>
        <v>44614</v>
      </c>
      <c r="K668">
        <v>1</v>
      </c>
      <c r="L668" t="s">
        <v>5</v>
      </c>
      <c r="M668" t="str">
        <f>VLOOKUP(WLMRA[[#This Row],[NOME]],'CADASTRO'!A:K,6,0)</f>
        <v>DESLIGADO</v>
      </c>
    </row>
    <row r="669" spans="1:14">
      <c r="A669" t="s">
        <v>516</v>
      </c>
      <c r="B669" t="s">
        <v>517</v>
      </c>
      <c r="C669" t="s">
        <v>381</v>
      </c>
      <c r="D669" t="s">
        <v>609</v>
      </c>
      <c r="E669" t="s">
        <v>46</v>
      </c>
      <c r="F669" t="str">
        <f>VLOOKUP(WLMRA[[#This Row],[NOME]],'CADASTRO'!A:K,5,0)</f>
        <v>OPERADOR LOGISTICO I</v>
      </c>
      <c r="G669" s="41">
        <v>44928</v>
      </c>
      <c r="H669" s="38">
        <v>365</v>
      </c>
      <c r="I6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IF(G1080="01/01/1900", "SEM REGISTRO",
                        IF((G669+H669)&gt;TODAY(), "NO PRAZO", "VENCIDO"
                        )
                    )
                )
            )
        )
    ),"N.A.")</f>
        <v>N.A.</v>
      </c>
      <c r="J669" s="14">
        <f>+WLMRA[[#This Row],[TREINADO EM]]+WLMRA[[#This Row],[VALIDADE]]</f>
        <v>45293</v>
      </c>
      <c r="K669">
        <v>1</v>
      </c>
      <c r="L669" t="s">
        <v>5</v>
      </c>
      <c r="M669" t="str">
        <f>VLOOKUP(WLMRA[[#This Row],[NOME]],'CADASTRO'!A:K,6,0)</f>
        <v>DESLIGADO</v>
      </c>
    </row>
    <row r="670" spans="1:14">
      <c r="A670" t="s">
        <v>516</v>
      </c>
      <c r="B670" t="s">
        <v>517</v>
      </c>
      <c r="C670" t="s">
        <v>381</v>
      </c>
      <c r="D670" t="s">
        <v>609</v>
      </c>
      <c r="E670" t="s">
        <v>46</v>
      </c>
      <c r="F670" t="str">
        <f>VLOOKUP(WLMRA[[#This Row],[NOME]],'CADASTRO'!A:K,5,0)</f>
        <v>OPERADOR LOGISTICO I</v>
      </c>
      <c r="G670" s="41">
        <v>45278</v>
      </c>
      <c r="H670" s="38">
        <v>365</v>
      </c>
      <c r="I6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IF(G1081="01/01/1900", "SEM REGISTRO",
                        IF((G670+H670)&gt;TODAY(), "NO PRAZO", "VENCIDO"
                        )
                    )
                )
            )
        )
    ),"N.A.")</f>
        <v>N.A.</v>
      </c>
      <c r="J670" s="14">
        <f>+WLMRA[[#This Row],[TREINADO EM]]+WLMRA[[#This Row],[VALIDADE]]</f>
        <v>45643</v>
      </c>
      <c r="K670">
        <v>1</v>
      </c>
      <c r="L670" t="s">
        <v>5</v>
      </c>
      <c r="M670" t="str">
        <f>VLOOKUP(WLMRA[[#This Row],[NOME]],'CADASTRO'!A:K,6,0)</f>
        <v>DESLIGADO</v>
      </c>
    </row>
    <row r="671" spans="1:14">
      <c r="A671" t="s">
        <v>516</v>
      </c>
      <c r="B671" t="s">
        <v>517</v>
      </c>
      <c r="C671" t="s">
        <v>76</v>
      </c>
      <c r="D671" t="s">
        <v>609</v>
      </c>
      <c r="E671" t="s">
        <v>46</v>
      </c>
      <c r="F671" t="str">
        <f>VLOOKUP(WLMRA[[#This Row],[NOME]],'CADASTRO'!A:K,5,0)</f>
        <v>OPERADOR LOGISTICO I</v>
      </c>
      <c r="G671" s="41">
        <v>45645</v>
      </c>
      <c r="H671" s="38">
        <v>365</v>
      </c>
      <c r="I6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IF(G1082="01/01/1900", "SEM REGISTRO",
                        IF((G671+H671)&gt;TODAY(), "NO PRAZO", "VENCIDO"
                        )
                    )
                )
            )
        )
    ),"N.A.")</f>
        <v>N.A.</v>
      </c>
      <c r="J671" s="14">
        <f>+WLMRA[[#This Row],[TREINADO EM]]+WLMRA[[#This Row],[VALIDADE]]</f>
        <v>46010</v>
      </c>
      <c r="K671">
        <v>1</v>
      </c>
      <c r="L671" t="s">
        <v>3</v>
      </c>
      <c r="M671" t="str">
        <f>VLOOKUP(WLMRA[[#This Row],[NOME]],'CADASTRO'!A:K,6,0)</f>
        <v>DESLIGADO</v>
      </c>
    </row>
    <row r="672" spans="1:14">
      <c r="A672" t="s">
        <v>516</v>
      </c>
      <c r="B672" t="s">
        <v>517</v>
      </c>
      <c r="C672" t="s">
        <v>381</v>
      </c>
      <c r="D672" t="s">
        <v>609</v>
      </c>
      <c r="E672" t="s">
        <v>451</v>
      </c>
      <c r="F672" t="str">
        <f>VLOOKUP(WLMRA[[#This Row],[NOME]],'CADASTRO'!A:K,5,0)</f>
        <v>ESTAGIARIO</v>
      </c>
      <c r="G672" s="41">
        <v>46099</v>
      </c>
      <c r="H672" s="38">
        <v>365</v>
      </c>
      <c r="I6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IF(G1083="01/01/1900", "SEM REGISTRO",
                        IF((G672+H672)&gt;TODAY(), "NO PRAZO", "VENCIDO"
                        )
                    )
                )
            )
        )
    ),"N.A.")</f>
        <v>NO PRAZO</v>
      </c>
      <c r="J672" s="14">
        <f>+WLMRA[[#This Row],[TREINADO EM]]+WLMRA[[#This Row],[VALIDADE]]</f>
        <v>46464</v>
      </c>
      <c r="K672">
        <v>1</v>
      </c>
      <c r="L672" t="s">
        <v>3</v>
      </c>
      <c r="M672" t="str">
        <f>VLOOKUP(WLMRA[[#This Row],[NOME]],'CADASTRO'!A:K,6,0)</f>
        <v>ATIVO</v>
      </c>
      <c r="N672" s="63"/>
    </row>
    <row r="673" spans="1:14">
      <c r="A673" t="s">
        <v>516</v>
      </c>
      <c r="B673" t="s">
        <v>517</v>
      </c>
      <c r="C673" t="s">
        <v>381</v>
      </c>
      <c r="D673" t="s">
        <v>609</v>
      </c>
      <c r="E673" t="s">
        <v>30</v>
      </c>
      <c r="F673" t="str">
        <f>VLOOKUP(WLMRA[[#This Row],[NOME]],'CADASTRO'!A:K,5,0)</f>
        <v>OPERADOR INDUSTRIAL I</v>
      </c>
      <c r="G673" s="41">
        <v>45028</v>
      </c>
      <c r="H673" s="38">
        <v>365</v>
      </c>
      <c r="I6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IF(G1084="01/01/1900", "SEM REGISTRO",
                        IF((G673+H673)&gt;TODAY(), "NO PRAZO", "VENCIDO"
                        )
                    )
                )
            )
        )
    ),"N.A.")</f>
        <v>N.A.</v>
      </c>
      <c r="J673" s="14">
        <f>+WLMRA[[#This Row],[TREINADO EM]]+WLMRA[[#This Row],[VALIDADE]]</f>
        <v>45393</v>
      </c>
      <c r="K673">
        <v>1</v>
      </c>
      <c r="L673" t="s">
        <v>5</v>
      </c>
      <c r="M673" t="str">
        <f>VLOOKUP(WLMRA[[#This Row],[NOME]],'CADASTRO'!A:K,6,0)</f>
        <v>DESLIGADO</v>
      </c>
    </row>
    <row r="674" spans="1:14">
      <c r="A674" t="s">
        <v>516</v>
      </c>
      <c r="B674" t="s">
        <v>517</v>
      </c>
      <c r="C674" t="s">
        <v>381</v>
      </c>
      <c r="D674" t="s">
        <v>609</v>
      </c>
      <c r="E674" t="s">
        <v>30</v>
      </c>
      <c r="F674" t="str">
        <f>VLOOKUP(WLMRA[[#This Row],[NOME]],'CADASTRO'!A:K,5,0)</f>
        <v>OPERADOR INDUSTRIAL I</v>
      </c>
      <c r="G674" s="41">
        <v>45278</v>
      </c>
      <c r="H674" s="38">
        <v>365</v>
      </c>
      <c r="I6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IF(G1085="01/01/1900", "SEM REGISTRO",
                        IF((G674+H674)&gt;TODAY(), "NO PRAZO", "VENCIDO"
                        )
                    )
                )
            )
        )
    ),"N.A.")</f>
        <v>N.A.</v>
      </c>
      <c r="J674" s="14">
        <f>+WLMRA[[#This Row],[TREINADO EM]]+WLMRA[[#This Row],[VALIDADE]]</f>
        <v>45643</v>
      </c>
      <c r="K674">
        <v>1</v>
      </c>
      <c r="L674" t="s">
        <v>5</v>
      </c>
      <c r="M674" t="str">
        <f>VLOOKUP(WLMRA[[#This Row],[NOME]],'CADASTRO'!A:K,6,0)</f>
        <v>DESLIGADO</v>
      </c>
    </row>
    <row r="675" spans="1:14">
      <c r="A675" t="s">
        <v>516</v>
      </c>
      <c r="B675" t="s">
        <v>517</v>
      </c>
      <c r="C675" t="s">
        <v>381</v>
      </c>
      <c r="D675" t="s">
        <v>609</v>
      </c>
      <c r="E675" t="s">
        <v>30</v>
      </c>
      <c r="F675" t="str">
        <f>VLOOKUP(WLMRA[[#This Row],[NOME]],'CADASTRO'!A:K,5,0)</f>
        <v>OPERADOR INDUSTRIAL I</v>
      </c>
      <c r="G675" s="41">
        <v>45532</v>
      </c>
      <c r="H675" s="38">
        <v>365</v>
      </c>
      <c r="I6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IF(G1086="01/01/1900", "SEM REGISTRO",
                        IF((G675+H675)&gt;TODAY(), "NO PRAZO", "VENCIDO"
                        )
                    )
                )
            )
        )
    ),"N.A.")</f>
        <v>N.A.</v>
      </c>
      <c r="J675" s="14">
        <f>+WLMRA[[#This Row],[TREINADO EM]]+WLMRA[[#This Row],[VALIDADE]]</f>
        <v>45897</v>
      </c>
      <c r="K675">
        <v>1</v>
      </c>
      <c r="L675" t="s">
        <v>5</v>
      </c>
      <c r="M675" t="str">
        <f>VLOOKUP(WLMRA[[#This Row],[NOME]],'CADASTRO'!A:K,6,0)</f>
        <v>DESLIGADO</v>
      </c>
    </row>
    <row r="676" spans="1:14">
      <c r="A676" t="s">
        <v>516</v>
      </c>
      <c r="B676" t="s">
        <v>517</v>
      </c>
      <c r="C676" t="s">
        <v>76</v>
      </c>
      <c r="D676" t="s">
        <v>609</v>
      </c>
      <c r="E676" t="s">
        <v>30</v>
      </c>
      <c r="F676" t="str">
        <f>VLOOKUP(WLMRA[[#This Row],[NOME]],'CADASTRO'!A:K,5,0)</f>
        <v>OPERADOR INDUSTRIAL I</v>
      </c>
      <c r="G676" s="41">
        <v>45645</v>
      </c>
      <c r="H676" s="38">
        <v>365</v>
      </c>
      <c r="I6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IF(G1087="01/01/1900", "SEM REGISTRO",
                        IF((G676+H676)&gt;TODAY(), "NO PRAZO", "VENCIDO"
                        )
                    )
                )
            )
        )
    ),"N.A.")</f>
        <v>N.A.</v>
      </c>
      <c r="J676" s="14">
        <f>+WLMRA[[#This Row],[TREINADO EM]]+WLMRA[[#This Row],[VALIDADE]]</f>
        <v>46010</v>
      </c>
      <c r="K676">
        <v>1</v>
      </c>
      <c r="L676" t="s">
        <v>5</v>
      </c>
      <c r="M676" t="str">
        <f>VLOOKUP(WLMRA[[#This Row],[NOME]],'CADASTRO'!A:K,6,0)</f>
        <v>DESLIGADO</v>
      </c>
    </row>
    <row r="677" spans="1:14">
      <c r="A677" t="s">
        <v>516</v>
      </c>
      <c r="B677" t="s">
        <v>517</v>
      </c>
      <c r="C677" t="s">
        <v>381</v>
      </c>
      <c r="D677" t="s">
        <v>609</v>
      </c>
      <c r="E677" t="s">
        <v>30</v>
      </c>
      <c r="F677" t="str">
        <f>VLOOKUP(WLMRA[[#This Row],[NOME]],'CADASTRO'!A:K,5,0)</f>
        <v>OPERADOR INDUSTRIAL I</v>
      </c>
      <c r="G677" s="41">
        <v>46010</v>
      </c>
      <c r="H677" s="38">
        <v>365</v>
      </c>
      <c r="I6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IF(G1088="01/01/1900", "SEM REGISTRO",
                        IF((G677+H677)&gt;TODAY(), "NO PRAZO", "VENCIDO"
                        )
                    )
                )
            )
        )
    ),"N.A.")</f>
        <v>N.A.</v>
      </c>
      <c r="J677" s="14">
        <f>+WLMRA[[#This Row],[TREINADO EM]]+WLMRA[[#This Row],[VALIDADE]]</f>
        <v>46375</v>
      </c>
      <c r="K677">
        <v>1</v>
      </c>
      <c r="L677" t="s">
        <v>3</v>
      </c>
      <c r="M677" t="str">
        <f>VLOOKUP(WLMRA[[#This Row],[NOME]],'CADASTRO'!A:K,6,0)</f>
        <v>DESLIGADO</v>
      </c>
      <c r="N677" s="69"/>
    </row>
    <row r="678" spans="1:14">
      <c r="A678" t="s">
        <v>516</v>
      </c>
      <c r="B678" t="s">
        <v>517</v>
      </c>
      <c r="C678" t="s">
        <v>381</v>
      </c>
      <c r="D678" t="s">
        <v>609</v>
      </c>
      <c r="E678" t="s">
        <v>539</v>
      </c>
      <c r="F678" t="e">
        <f>VLOOKUP(WLMRA[[#This Row],[NOME]],'CADASTRO'!A:K,5,0)</f>
        <v>#N/A</v>
      </c>
      <c r="G678" s="41">
        <v>46162</v>
      </c>
      <c r="H678" s="38">
        <v>365</v>
      </c>
      <c r="I678" s="5" t="e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IF(G1089="01/01/1900", "SEM REGISTRO",
                        IF((G678+H678)&gt;TODAY(), "NO PRAZO", "VENCIDO"
                        )
                    )
                )
            )
        )
    ),"N.A.")</f>
        <v>#N/A</v>
      </c>
      <c r="J678" s="14">
        <f>+WLMRA[[#This Row],[TREINADO EM]]+WLMRA[[#This Row],[VALIDADE]]</f>
        <v>46527</v>
      </c>
      <c r="K678">
        <v>1</v>
      </c>
      <c r="L678" t="s">
        <v>3</v>
      </c>
      <c r="M678" t="e">
        <f>VLOOKUP(WLMRA[[#This Row],[NOME]],'CADASTRO'!A:K,6,0)</f>
        <v>#N/A</v>
      </c>
      <c r="N678" s="63" t="s">
        <v>613</v>
      </c>
    </row>
    <row r="679" spans="1:14">
      <c r="A679" t="s">
        <v>516</v>
      </c>
      <c r="B679" t="s">
        <v>517</v>
      </c>
      <c r="C679" t="s">
        <v>381</v>
      </c>
      <c r="D679" t="s">
        <v>609</v>
      </c>
      <c r="E679" t="s">
        <v>42</v>
      </c>
      <c r="F679" t="str">
        <f>VLOOKUP(WLMRA[[#This Row],[NOME]],'CADASTRO'!A:K,5,0)</f>
        <v>AUXILIAR INDUSTRIAL</v>
      </c>
      <c r="G679" s="41">
        <v>45810</v>
      </c>
      <c r="H679" s="38">
        <v>365</v>
      </c>
      <c r="I6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IF(G1090="01/01/1900", "SEM REGISTRO",
                        IF((G679+H679)&gt;TODAY(), "NO PRAZO", "VENCIDO"
                        )
                    )
                )
            )
        )
    ),"N.A.")</f>
        <v>N.A.</v>
      </c>
      <c r="J679" s="14">
        <f>+WLMRA[[#This Row],[TREINADO EM]]+WLMRA[[#This Row],[VALIDADE]]</f>
        <v>46175</v>
      </c>
      <c r="K679">
        <v>1</v>
      </c>
      <c r="L679" t="s">
        <v>3</v>
      </c>
      <c r="M679" t="str">
        <f>VLOOKUP(WLMRA[[#This Row],[NOME]],'CADASTRO'!A:K,6,0)</f>
        <v>DESLIGADO</v>
      </c>
    </row>
  </sheetData>
  <sheetProtection sort="0" autoFilter="0"/>
  <conditionalFormatting sqref="I1:I1048576">
    <cfRule type="cellIs" dxfId="742" priority="1" operator="equal">
      <formula>"SEM REGISTRO"</formula>
    </cfRule>
  </conditionalFormatting>
  <conditionalFormatting sqref="I2:I679">
    <cfRule type="cellIs" dxfId="741" priority="25" operator="equal">
      <formula>"REPROVADO"</formula>
    </cfRule>
    <cfRule type="cellIs" dxfId="740" priority="26" stopIfTrue="1" operator="equal">
      <formula>"HISTORICO"</formula>
    </cfRule>
    <cfRule type="cellIs" dxfId="739" priority="27" stopIfTrue="1" operator="equal">
      <formula>"N.A."</formula>
    </cfRule>
    <cfRule type="cellIs" dxfId="738" priority="28" stopIfTrue="1" operator="equal">
      <formula>"NO PRAZO"</formula>
    </cfRule>
    <cfRule type="cellIs" dxfId="737" priority="29" stopIfTrue="1" operator="equal">
      <formula>"VENCIDO"</formula>
    </cfRule>
  </conditionalFormatting>
  <conditionalFormatting sqref="J2:J180">
    <cfRule type="cellIs" dxfId="736" priority="16" stopIfTrue="1" operator="equal">
      <formula>"N.A."</formula>
    </cfRule>
    <cfRule type="cellIs" dxfId="735" priority="17" stopIfTrue="1" operator="equal">
      <formula>"NO PRAZO"</formula>
    </cfRule>
    <cfRule type="cellIs" dxfId="734" priority="18" stopIfTrue="1" operator="equal">
      <formula>"VENCIDO"</formula>
    </cfRule>
  </conditionalFormatting>
  <hyperlinks>
    <hyperlink ref="N175" r:id="rId1" display="../../../../:b:/s/TreinamentosPiumhi/IQDt9g0UMow5TbiOLph0UzUIAX1fvgXamiHydheVM3v_4D8?e=GUQa40" xr:uid="{C41DBF83-401D-4780-89C8-1A9FD0979F68}"/>
    <hyperlink ref="N70" r:id="rId2" display="../../../../:b:/s/TreinamentosPiumhi/IQDt9g0UMow5TbiOLph0UzUIAX1fvgXamiHydheVM3v_4D8?e=GUQa40" xr:uid="{36EB18AF-A531-4B90-AEA3-EF2449796938}"/>
    <hyperlink ref="N91" r:id="rId3" display="../../../../:b:/s/TreinamentosPiumhi/IQDt9g0UMow5TbiOLph0UzUIAX1fvgXamiHydheVM3v_4D8?e=GUQa40" xr:uid="{996C5B5F-DF59-403E-B6D4-68637A18AAC9}"/>
    <hyperlink ref="N507" r:id="rId4" display="../../../../:b:/s/TreinamentosPiumhi/IQDt9g0UMow5TbiOLph0UzUIAX1fvgXamiHydheVM3v_4D8?e=GUQa40" xr:uid="{77E0E707-34B0-4AA1-81F8-A6C5C14C62C6}"/>
    <hyperlink ref="N118" r:id="rId5" display="../../../../:b:/s/TreinamentosPiumhi/IQDt9g0UMow5TbiOLph0UzUIAX1fvgXamiHydheVM3v_4D8?e=GUQa40" xr:uid="{F26027F8-3C09-4082-B7B7-37BCDFBA9A5E}"/>
    <hyperlink ref="N279" r:id="rId6" display="../../../../:b:/s/TreinamentosPiumhi/IQDt9g0UMow5TbiOLph0UzUIAX1fvgXamiHydheVM3v_4D8?e=GUQa40" xr:uid="{161BDF86-61B5-47A3-9634-2329F0894DB9}"/>
    <hyperlink ref="N310" r:id="rId7" display="../../../../:b:/s/TreinamentosPiumhi/IQDt9g0UMow5TbiOLph0UzUIAX1fvgXamiHydheVM3v_4D8?e=GUQa40" xr:uid="{72F42DCE-A717-4BE5-B1B9-57BC8094AFE4}"/>
    <hyperlink ref="N50" r:id="rId8" display="../../../../:b:/s/TreinamentosPiumhi/IQDt9g0UMow5TbiOLph0UzUIAX1fvgXamiHydheVM3v_4D8?e=GUQa40" xr:uid="{547A2B18-E6EB-481D-941C-FB37C98C7F72}"/>
    <hyperlink ref="N153" r:id="rId9" display="../../../../:b:/s/TreinamentosPiumhi/IQDt9g0UMow5TbiOLph0UzUIAX1fvgXamiHydheVM3v_4D8?e=GUQa40" xr:uid="{434F596C-1668-4C4C-B32B-ABDFC1D80A71}"/>
    <hyperlink ref="N555" r:id="rId10" display="../../../../:b:/s/TreinamentosPiumhi/IQDt9g0UMow5TbiOLph0UzUIAX1fvgXamiHydheVM3v_4D8?e=GUQa40" xr:uid="{A73E00B0-3038-444D-B387-3994514E28D1}"/>
    <hyperlink ref="N96" r:id="rId11" display="../../../../:b:/s/TreinamentosPiumhi/IQDt9g0UMow5TbiOLph0UzUIAX1fvgXamiHydheVM3v_4D8?e=GUQa40" xr:uid="{81BE4840-256B-4849-A5F2-C37BA59DA2A3}"/>
    <hyperlink ref="N79" r:id="rId12" display="../../../../:b:/s/TreinamentosPiumhi/IQDt9g0UMow5TbiOLph0UzUIAX1fvgXamiHydheVM3v_4D8?e=GUQa40" xr:uid="{6A0B6E7D-4DC3-445F-99E2-FC480EA1A163}"/>
    <hyperlink ref="N15" r:id="rId13" display="../../../../:b:/s/TreinamentosPiumhi/IQDt9g0UMow5TbiOLph0UzUIAX1fvgXamiHydheVM3v_4D8?e=GUQa40" xr:uid="{04762014-8E03-4215-80F5-6EE96D522F50}"/>
    <hyperlink ref="N191" r:id="rId14" display="../../../../:b:/s/TreinamentosPiumhi/IQDt9g0UMow5TbiOLph0UzUIAX1fvgXamiHydheVM3v_4D8?e=GUQa40" xr:uid="{C9CABE15-F698-4EE0-B3BD-0E043E545511}"/>
    <hyperlink ref="N238" r:id="rId15" display="../../../../:b:/s/TreinamentosPiumhi/IQDt9g0UMow5TbiOLph0UzUIAX1fvgXamiHydheVM3v_4D8?e=GUQa40" xr:uid="{6252B6F9-4F7D-48B8-8C47-4982213523F9}"/>
    <hyperlink ref="N298" r:id="rId16" display="../../../../:b:/s/TreinamentosPiumhi/IQDt9g0UMow5TbiOLph0UzUIAX1fvgXamiHydheVM3v_4D8?e=GUQa40" xr:uid="{CB617C66-F6F1-4068-B7B6-AEA919629F0D}"/>
    <hyperlink ref="N209" r:id="rId17" display="../../../../:b:/s/TreinamentosPiumhi/IQDt9g0UMow5TbiOLph0UzUIAX1fvgXamiHydheVM3v_4D8?e=GUQa40" xr:uid="{B0170721-3BE3-4455-B58A-0357172DDA16}"/>
    <hyperlink ref="N245" r:id="rId18" display="../../../../:b:/s/TreinamentosPiumhi/IQDt9g0UMow5TbiOLph0UzUIAX1fvgXamiHydheVM3v_4D8?e=GUQa40" xr:uid="{0A508C8E-BF59-41F3-B8ED-0EE3D5E4A6ED}"/>
    <hyperlink ref="N21" r:id="rId19" display="../../../../:b:/s/TreinamentosPiumhi/IQDt9g0UMow5TbiOLph0UzUIAX1fvgXamiHydheVM3v_4D8?e=GUQa40" xr:uid="{03CE8200-5B4F-4151-852D-D98CEF48AE58}"/>
    <hyperlink ref="N266" r:id="rId20" display="../../../../:b:/s/TreinamentosPiumhi/IQDt9g0UMow5TbiOLph0UzUIAX1fvgXamiHydheVM3v_4D8?e=GUQa40" xr:uid="{8AEE0E63-0728-4901-B975-23C6E1D1A04C}"/>
    <hyperlink ref="N538" r:id="rId21" display="../../../../:b:/s/TreinamentosPiumhi/IQDt9g0UMow5TbiOLph0UzUIAX1fvgXamiHydheVM3v_4D8?e=GUQa40" xr:uid="{2479D00A-56A6-4267-B6EE-4AA738CF187E}"/>
    <hyperlink ref="N212" r:id="rId22" display="../../../../:b:/s/TreinamentosPiumhi/IQDt9g0UMow5TbiOLph0UzUIAX1fvgXamiHydheVM3v_4D8?e=GUQa40" xr:uid="{EBCB97D0-2B40-48B1-A624-356084178901}"/>
    <hyperlink ref="N647" r:id="rId23" display="../../../../:b:/s/TreinamentosPiumhi/IQDt9g0UMow5TbiOLph0UzUIAX1fvgXamiHydheVM3v_4D8?e=GUQa40" xr:uid="{6932E508-4A33-455B-A436-1C5EC12C2E9E}"/>
    <hyperlink ref="N137" r:id="rId24" display="../../../../:b:/s/TreinamentosPiumhi/IQDt9g0UMow5TbiOLph0UzUIAX1fvgXamiHydheVM3v_4D8?e=GUQa40" xr:uid="{7056C295-84A5-4BEC-BBD1-0B3F9F588DF9}"/>
    <hyperlink ref="N200" r:id="rId25" display="../../../../:b:/s/TreinamentosPiumhi/IQDt9g0UMow5TbiOLph0UzUIAX1fvgXamiHydheVM3v_4D8?e=GUQa40" xr:uid="{83A639DA-A5D8-443A-BF09-4C1D9D7186C9}"/>
    <hyperlink ref="N85" r:id="rId26" display="../../../../:b:/s/TreinamentosPiumhi/IQDt9g0UMow5TbiOLph0UzUIAX1fvgXamiHydheVM3v_4D8?e=GUQa40" xr:uid="{FDBE9D94-0991-46F9-A678-1D3FE7E210D2}"/>
    <hyperlink ref="N11" r:id="rId27" display="../../../../:b:/s/TreinamentosPiumhi/IQDt9g0UMow5TbiOLph0UzUIAX1fvgXamiHydheVM3v_4D8?e=GUQa40" xr:uid="{F78730AC-D397-4DCB-87DB-CFD179AE0DA6}"/>
    <hyperlink ref="N228" r:id="rId28" display="../../../../:b:/s/TreinamentosPiumhi/IQDt9g0UMow5TbiOLph0UzUIAX1fvgXamiHydheVM3v_4D8?e=GUQa40" xr:uid="{E97C5C90-EA29-4AE3-8194-BD326046B6C9}"/>
    <hyperlink ref="N143" r:id="rId29" display="../../../../:b:/s/TreinamentosPiumhi/IQDt9g0UMow5TbiOLph0UzUIAX1fvgXamiHydheVM3v_4D8?e=GUQa40" xr:uid="{5145FC03-59AF-4A6B-9C8C-0487B3F67481}"/>
    <hyperlink ref="N483" r:id="rId30" display="../../../../:b:/s/TreinamentosPiumhi/IQAR_-NEe8D8T4zUpE9jUC4FAeiAauNKZc2ruOm6yLE1-kU?e=68tZwl" xr:uid="{ED2ADA67-34DC-42DC-BBC9-CEB31607B026}"/>
    <hyperlink ref="N593" r:id="rId31" display="../../../../:b:/s/TreinamentosPiumhi/IQAR_-NEe8D8T4zUpE9jUC4FAeiAauNKZc2ruOm6yLE1-kU?e=68tZwl" xr:uid="{7AA2370F-4671-450E-88E1-31FDF3172126}"/>
    <hyperlink ref="N608" r:id="rId32" display="../../../../:b:/s/TreinamentosPiumhi/IQAR_-NEe8D8T4zUpE9jUC4FAeiAauNKZc2ruOm6yLE1-kU?e=68tZwl" xr:uid="{1437738D-E44A-4BCD-9530-FD2929B254E6}"/>
    <hyperlink ref="N658" r:id="rId33" display="../../../../:b:/s/TreinamentosPiumhi/IQAR_-NEe8D8T4zUpE9jUC4FAeiAauNKZc2ruOm6yLE1-kU?e=68tZwl" xr:uid="{99D7E6F4-3047-4876-AB2B-1366B51093D9}"/>
    <hyperlink ref="N584" r:id="rId34" display="../../../../:b:/s/TreinamentosPiumhi/IQAR_-NEe8D8T4zUpE9jUC4FAeiAauNKZc2ruOm6yLE1-kU?e=68tZwl" xr:uid="{38C0BBA8-6288-4BF6-9487-EDD7816E85CB}"/>
    <hyperlink ref="N602" r:id="rId35" display="../../../../:b:/s/TreinamentosPiumhi/IQAR_-NEe8D8T4zUpE9jUC4FAeiAauNKZc2ruOm6yLE1-kU?e=68tZwl" xr:uid="{C7F4702E-6A90-480F-8775-3492B9149D29}"/>
    <hyperlink ref="N4" r:id="rId36" display="../../../../:b:/s/TreinamentosPiumhi/IQAW9sewNb43R5xdUcjDxkWIAZN8sw1PlEUwtJgCGWJdjhk?e=he7Yds" xr:uid="{E593B9ED-9F2C-4EFA-BAF3-16BB6BE9E534}"/>
    <hyperlink ref="N311" r:id="rId37" display="../../../../:b:/s/TreinamentosPiumhi/IQCEZov-ZS41Tbge_ihQrQuxAax-sDpeP-1HPfeMmtGU1fs?e=mIFaWt" xr:uid="{728931C7-5D4C-4E8A-81A7-2D7C26DF5674}"/>
    <hyperlink ref="N88" r:id="rId38" display="https://coffeeandtea.sharepoint.com/:b:/s/TreinamentosPiumhi/IQDBC9jO5IvsRr32HAvqMWS8AVBMPFSmc4VGfzeGTIZ00Fc?e=gK1Twt" xr:uid="{A2C2EE90-AFAB-4295-A860-51B9C413C201}"/>
    <hyperlink ref="N2" r:id="rId39" display="https://coffeeandtea.sharepoint.com/:b:/s/TreinamentosPiumhi/IQDBC9jO5IvsRr32HAvqMWS8AVBMPFSmc4VGfzeGTIZ00Fc?e=gK1Twt" xr:uid="{95D04EC0-B41F-46B5-BA2C-E264D1A3227F}"/>
    <hyperlink ref="N274" r:id="rId40" display="../../../../:i:/s/TreinamentosPiumhi/IQD9QJArb19KQqQjpk_J2xyfAYCgYtwCwsGct1uvV1q6YkM?e=gyBskr" xr:uid="{D38F6B8A-6FDB-4084-90E9-B75294B99F02}"/>
    <hyperlink ref="N380" r:id="rId41" display="https://coffeeandtea.sharepoint.com/:b:/s/TreinamentosPiumhi/IQChnlOzQdr0R5VmWjDlpaOWAZJBt2Ns1GLmdHmsRIB044I?e=CzUNYz" xr:uid="{05D3EB26-A6FD-4135-92D1-BE3FCAD24F82}"/>
    <hyperlink ref="N678" r:id="rId42" display="https://coffeeandtea.sharepoint.com/:b:/s/TreinamentosPiumhi/IQChnlOzQdr0R5VmWjDlpaOWAZJBt2Ns1GLmdHmsRIB044I?e=CzUNYz" xr:uid="{951A445D-40C4-4536-AA82-8A043291AB3C}"/>
    <hyperlink ref="N391" r:id="rId43" display="https://coffeeandtea.sharepoint.com/:b:/s/TreinamentosPiumhi/IQChnlOzQdr0R5VmWjDlpaOWAZJBt2Ns1GLmdHmsRIB044I?e=CzUNYz" xr:uid="{307D09C7-2E26-4E15-8838-D827ADFD2F33}"/>
    <hyperlink ref="N52" r:id="rId44" display="https://coffeeandtea.sharepoint.com/:b:/s/TreinamentosPiumhi/IQChnlOzQdr0R5VmWjDlpaOWAZJBt2Ns1GLmdHmsRIB044I?e=CzUNYz" xr:uid="{F4E64E36-F775-4BEB-94D7-F69A2C4853AA}"/>
    <hyperlink ref="N288" r:id="rId45" display="https://coffeeandtea.sharepoint.com/:b:/s/TreinamentosPiumhi/IQB3ozaxuhkZTJEdYLf6tTX8AS7VUKZbPI84LykjnO4CLHA?e=bQm6Hm" xr:uid="{AA47EBE2-2EF5-4EDB-9295-EDD6C3778D30}"/>
    <hyperlink ref="N65" r:id="rId46" display="https://coffeeandtea.sharepoint.com/:b:/s/TreinamentosPiumhi/IQCsHVwugOTDSqBDtmPyU_hxASU0F0wJ7O_2QBFM_drHhQ8?e=wvowG0" xr:uid="{7CFA0AFA-18ED-4D05-8F4C-56F941A41C31}"/>
    <hyperlink ref="N339" r:id="rId47" display="https://coffeeandtea.sharepoint.com/:b:/s/TreinamentosPiumhi/IQCsHVwugOTDSqBDtmPyU_hxASU0F0wJ7O_2QBFM_drHhQ8?e=wvowG0" xr:uid="{CA1DFD98-5000-4E08-B316-8293EEAC8C6F}"/>
    <hyperlink ref="N422" r:id="rId48" display="https://coffeeandtea.sharepoint.com/:b:/s/TreinamentosPiumhi/IQCsHVwugOTDSqBDtmPyU_hxASU0F0wJ7O_2QBFM_drHhQ8?e=wvowG0" xr:uid="{5C7C31AB-2639-44CF-8433-B24F35139249}"/>
    <hyperlink ref="N169" r:id="rId49" display="https://coffeeandtea.sharepoint.com/:b:/s/TreinamentosPiumhi/IQChnlOzQdr0R5VmWjDlpaOWAZJBt2Ns1GLmdHmsRIB044I?e=CzUNYz" xr:uid="{AA946731-A0A0-4E59-98AB-9EA7610C620A}"/>
  </hyperlinks>
  <pageMargins left="0.511811024" right="0.511811024" top="0.78740157499999996" bottom="0.78740157499999996" header="0.31496062000000002" footer="0.31496062000000002"/>
  <pageSetup paperSize="9" orientation="portrait" r:id="rId50"/>
  <tableParts count="1">
    <tablePart r:id="rId5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FBE661-D043-42BD-BCDC-E6C5850C73F3}">
          <x14:formula1>
            <xm:f>'BASE '!$A$2:$A$6</xm:f>
          </x14:formula1>
          <xm:sqref>L2:L679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B0DB-5412-4D45-A646-F3EF66861490}">
  <sheetPr codeName="Planilha15">
    <tabColor rgb="FFC00000"/>
  </sheetPr>
  <dimension ref="A1:N725"/>
  <sheetViews>
    <sheetView zoomScale="70" zoomScaleNormal="70" workbookViewId="0">
      <pane ySplit="1" topLeftCell="A2" activePane="bottomLeft" state="frozen"/>
      <selection pane="bottomLeft" activeCell="F10" sqref="F10"/>
    </sheetView>
  </sheetViews>
  <sheetFormatPr defaultColWidth="8.7109375" defaultRowHeight="14.45"/>
  <cols>
    <col min="1" max="1" width="8.5703125" customWidth="1"/>
    <col min="2" max="2" width="10" customWidth="1"/>
    <col min="3" max="3" width="11.5703125" customWidth="1"/>
    <col min="4" max="4" width="10.42578125" customWidth="1"/>
    <col min="5" max="5" width="41.28515625" bestFit="1" customWidth="1"/>
    <col min="6" max="6" width="37.5703125" bestFit="1" customWidth="1"/>
    <col min="7" max="7" width="18.28515625" bestFit="1" customWidth="1"/>
    <col min="8" max="8" width="12" bestFit="1" customWidth="1"/>
    <col min="9" max="9" width="12.5703125" bestFit="1" customWidth="1"/>
    <col min="10" max="10" width="14.7109375" bestFit="1" customWidth="1"/>
    <col min="11" max="11" width="11" customWidth="1"/>
    <col min="12" max="12" width="15" bestFit="1" customWidth="1"/>
    <col min="13" max="13" width="14.5703125" bestFit="1" customWidth="1"/>
    <col min="14" max="14" width="17.57031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15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s="1" t="s">
        <v>516</v>
      </c>
      <c r="B2" s="1" t="s">
        <v>517</v>
      </c>
      <c r="C2" s="1" t="s">
        <v>381</v>
      </c>
      <c r="D2" s="1" t="s">
        <v>619</v>
      </c>
      <c r="E2" t="s">
        <v>323</v>
      </c>
      <c r="F2" t="str">
        <f>VLOOKUP(LOTOTO[[#This Row],[NOME]],'CADASTRO'!A:K,5,0)</f>
        <v>OPERADOR INDUSTRIAL I</v>
      </c>
      <c r="G2" s="7">
        <v>46120</v>
      </c>
      <c r="H2" s="38">
        <v>365</v>
      </c>
      <c r="I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IF(G385="01/01/1900", "SEM REGISTRO",
                        IF((G2+H2)&gt;TODAY(), "NO PRAZO", "VENCIDO"
                        )
                    )
                )
            )
        )
    ),"N.A.")</f>
        <v>NO PRAZO</v>
      </c>
      <c r="J2" s="14">
        <f>LOTOTO[[#This Row],[TREINADO EM]]+LOTOTO[[#This Row],[VALIDADE]]</f>
        <v>46485</v>
      </c>
      <c r="K2">
        <v>1.5</v>
      </c>
      <c r="L2" t="s">
        <v>3</v>
      </c>
      <c r="M2" t="str">
        <f>VLOOKUP(LOTOTO[[#This Row],[NOME]],'CADASTRO'!A:K,6,0)</f>
        <v>ATIVO</v>
      </c>
      <c r="N2" s="63" t="s">
        <v>620</v>
      </c>
    </row>
    <row r="3" spans="1:14">
      <c r="A3" s="1" t="s">
        <v>516</v>
      </c>
      <c r="B3" s="1" t="s">
        <v>517</v>
      </c>
      <c r="C3" s="1" t="s">
        <v>381</v>
      </c>
      <c r="D3" s="1" t="s">
        <v>619</v>
      </c>
      <c r="E3" t="s">
        <v>185</v>
      </c>
      <c r="F3" t="str">
        <f>VLOOKUP(LOTOTO[[#This Row],[NOME]],'CADASTRO'!A:K,5,0)</f>
        <v>AUXILIAR INDUSTRIAL</v>
      </c>
      <c r="G3" s="7">
        <v>45923</v>
      </c>
      <c r="H3" s="38">
        <v>365</v>
      </c>
      <c r="I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IF(G386="01/01/1900", "SEM REGISTRO",
                        IF((G3+H3)&gt;TODAY(), "NO PRAZO", "VENCIDO"
                        )
                    )
                )
            )
        )
    ),"N.A.")</f>
        <v>N.A.</v>
      </c>
      <c r="J3" s="14">
        <f>LOTOTO[[#This Row],[TREINADO EM]]+LOTOTO[[#This Row],[VALIDADE]]</f>
        <v>46288</v>
      </c>
      <c r="K3">
        <v>2</v>
      </c>
      <c r="L3" t="s">
        <v>3</v>
      </c>
      <c r="M3" t="str">
        <f>VLOOKUP(LOTOTO[[#This Row],[NOME]],'CADASTRO'!A:K,6,0)</f>
        <v>DESLIGADO</v>
      </c>
    </row>
    <row r="4" spans="1:14">
      <c r="A4" s="1" t="s">
        <v>516</v>
      </c>
      <c r="B4" s="1" t="s">
        <v>517</v>
      </c>
      <c r="C4" s="1" t="s">
        <v>381</v>
      </c>
      <c r="D4" s="1" t="s">
        <v>619</v>
      </c>
      <c r="E4" t="s">
        <v>319</v>
      </c>
      <c r="F4" t="str">
        <f>VLOOKUP(LOTOTO[[#This Row],[NOME]],'CADASTRO'!A:K,5,0)</f>
        <v>TECNICO MECANICO II</v>
      </c>
      <c r="G4" s="7">
        <v>45092</v>
      </c>
      <c r="H4" s="38">
        <v>365</v>
      </c>
      <c r="I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IF(G387="01/01/1900", "SEM REGISTRO",
                        IF((G4+H4)&gt;TODAY(), "NO PRAZO", "VENCIDO"
                        )
                    )
                )
            )
        )
    ),"N.A.")</f>
        <v>HISTORICO</v>
      </c>
      <c r="J4" s="14">
        <f>LOTOTO[[#This Row],[TREINADO EM]]+LOTOTO[[#This Row],[VALIDADE]]</f>
        <v>45457</v>
      </c>
      <c r="K4">
        <v>1</v>
      </c>
      <c r="L4" t="s">
        <v>5</v>
      </c>
      <c r="M4" t="str">
        <f>VLOOKUP(LOTOTO[[#This Row],[NOME]],'CADASTRO'!A:K,6,0)</f>
        <v>ATIVO</v>
      </c>
    </row>
    <row r="5" spans="1:14">
      <c r="A5" s="1" t="s">
        <v>516</v>
      </c>
      <c r="B5" s="1" t="s">
        <v>517</v>
      </c>
      <c r="C5" s="1" t="s">
        <v>381</v>
      </c>
      <c r="D5" s="1" t="s">
        <v>619</v>
      </c>
      <c r="E5" t="s">
        <v>319</v>
      </c>
      <c r="F5" t="str">
        <f>VLOOKUP(LOTOTO[[#This Row],[NOME]],'CADASTRO'!A:K,5,0)</f>
        <v>TECNICO MECANICO II</v>
      </c>
      <c r="G5" s="7">
        <v>45280</v>
      </c>
      <c r="H5" s="38">
        <v>365</v>
      </c>
      <c r="I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IF(G388="01/01/1900", "SEM REGISTRO",
                        IF((G5+H5)&gt;TODAY(), "NO PRAZO", "VENCIDO"
                        )
                    )
                )
            )
        )
    ),"N.A.")</f>
        <v>HISTORICO</v>
      </c>
      <c r="J5" s="14">
        <f>LOTOTO[[#This Row],[TREINADO EM]]+LOTOTO[[#This Row],[VALIDADE]]</f>
        <v>45645</v>
      </c>
      <c r="K5">
        <v>2</v>
      </c>
      <c r="L5" t="s">
        <v>5</v>
      </c>
      <c r="M5" t="str">
        <f>VLOOKUP(LOTOTO[[#This Row],[NOME]],'CADASTRO'!A:K,6,0)</f>
        <v>ATIVO</v>
      </c>
    </row>
    <row r="6" spans="1:14">
      <c r="A6" s="1" t="s">
        <v>516</v>
      </c>
      <c r="B6" s="1" t="s">
        <v>517</v>
      </c>
      <c r="C6" s="1" t="s">
        <v>381</v>
      </c>
      <c r="D6" s="1" t="s">
        <v>619</v>
      </c>
      <c r="E6" t="s">
        <v>319</v>
      </c>
      <c r="F6" t="str">
        <f>VLOOKUP(LOTOTO[[#This Row],[NOME]],'CADASTRO'!A:K,5,0)</f>
        <v>TECNICO MECANICO II</v>
      </c>
      <c r="G6" s="8">
        <v>46036</v>
      </c>
      <c r="H6" s="38">
        <v>365</v>
      </c>
      <c r="I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IF(G389="01/01/1900", "SEM REGISTRO",
                        IF((G6+H6)&gt;TODAY(), "NO PRAZO", "VENCIDO"
                        )
                    )
                )
            )
        )
    ),"N.A.")</f>
        <v>HISTORICO</v>
      </c>
      <c r="J6" s="14">
        <f>LOTOTO[[#This Row],[TREINADO EM]]+LOTOTO[[#This Row],[VALIDADE]]</f>
        <v>46401</v>
      </c>
      <c r="K6">
        <v>1</v>
      </c>
      <c r="L6" t="s">
        <v>5</v>
      </c>
      <c r="M6" t="str">
        <f>VLOOKUP(LOTOTO[[#This Row],[NOME]],'CADASTRO'!A:K,6,0)</f>
        <v>ATIVO</v>
      </c>
      <c r="N6" s="63" t="s">
        <v>621</v>
      </c>
    </row>
    <row r="7" spans="1:14">
      <c r="A7" s="1" t="s">
        <v>516</v>
      </c>
      <c r="B7" s="1" t="s">
        <v>517</v>
      </c>
      <c r="C7" s="1" t="s">
        <v>381</v>
      </c>
      <c r="D7" s="1" t="s">
        <v>619</v>
      </c>
      <c r="E7" t="s">
        <v>319</v>
      </c>
      <c r="F7" t="str">
        <f>VLOOKUP(LOTOTO[[#This Row],[NOME]],'CADASTRO'!A:K,5,0)</f>
        <v>TECNICO MECANICO II</v>
      </c>
      <c r="G7" s="8">
        <v>46211.529085648101</v>
      </c>
      <c r="H7" s="38">
        <v>183</v>
      </c>
      <c r="I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IF(G390="01/01/1900", "SEM REGISTRO",
                        IF((G7+H7)&gt;TODAY(), "NO PRAZO", "VENCIDO"
                        )
                    )
                )
            )
        )
    ),"N.A.")</f>
        <v>HISTORICO</v>
      </c>
      <c r="J7" s="14">
        <f>LOTOTO[[#This Row],[TREINADO EM]]+LOTOTO[[#This Row],[VALIDADE]]</f>
        <v>46394.529085648101</v>
      </c>
      <c r="K7">
        <v>2</v>
      </c>
      <c r="L7" t="s">
        <v>5</v>
      </c>
      <c r="M7" t="str">
        <f>VLOOKUP(LOTOTO[[#This Row],[NOME]],'CADASTRO'!A:K,6,0)</f>
        <v>ATIVO</v>
      </c>
    </row>
    <row r="8" spans="1:14">
      <c r="A8" s="1" t="s">
        <v>516</v>
      </c>
      <c r="B8" s="1" t="s">
        <v>517</v>
      </c>
      <c r="C8" s="1" t="s">
        <v>381</v>
      </c>
      <c r="D8" s="1" t="s">
        <v>619</v>
      </c>
      <c r="E8" t="s">
        <v>319</v>
      </c>
      <c r="F8" t="str">
        <f>VLOOKUP(LOTOTO[[#This Row],[NOME]],'CADASTRO'!A:K,5,0)</f>
        <v>TECNICO MECANICO II</v>
      </c>
      <c r="G8" s="8">
        <v>46295</v>
      </c>
      <c r="H8" s="38">
        <v>365</v>
      </c>
      <c r="I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IF(G391="01/01/1900", "SEM REGISTRO",
                        IF((G8+H8)&gt;TODAY(), "NO PRAZO", "VENCIDO"
                        )
                    )
                )
            )
        )
    ),"N.A.")</f>
        <v>NO PRAZO</v>
      </c>
      <c r="J8" s="14">
        <f>LOTOTO[[#This Row],[TREINADO EM]]+LOTOTO[[#This Row],[VALIDADE]]</f>
        <v>46660</v>
      </c>
      <c r="K8">
        <v>1</v>
      </c>
      <c r="L8" t="s">
        <v>3</v>
      </c>
      <c r="M8" t="str">
        <f>VLOOKUP(LOTOTO[[#This Row],[NOME]],'CADASTRO'!A:K,6,0)</f>
        <v>ATIVO</v>
      </c>
    </row>
    <row r="9" spans="1:14">
      <c r="A9" s="1" t="s">
        <v>516</v>
      </c>
      <c r="B9" s="1" t="s">
        <v>517</v>
      </c>
      <c r="C9" s="1" t="s">
        <v>381</v>
      </c>
      <c r="D9" s="1" t="s">
        <v>619</v>
      </c>
      <c r="E9" s="1" t="s">
        <v>322</v>
      </c>
      <c r="F9" s="1" t="str">
        <f>VLOOKUP(LOTOTO[[#This Row],[NOME]],'CADASTRO'!A:K,5,0)</f>
        <v>OPERADOR INDUSTRIAL II</v>
      </c>
      <c r="G9" s="28">
        <v>44671</v>
      </c>
      <c r="H9" s="39">
        <v>365</v>
      </c>
      <c r="I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IF(G392="01/01/1900", "SEM REGISTRO",
                        IF((G9+H9)&gt;TODAY(), "NO PRAZO", "VENCIDO"
                        )
                    )
                )
            )
        )
    ),"N.A.")</f>
        <v>HISTORICO</v>
      </c>
      <c r="J9" s="14">
        <f>LOTOTO[[#This Row],[TREINADO EM]]+LOTOTO[[#This Row],[VALIDADE]]</f>
        <v>45036</v>
      </c>
      <c r="K9">
        <v>1</v>
      </c>
      <c r="L9" t="s">
        <v>5</v>
      </c>
      <c r="M9" t="str">
        <f>VLOOKUP(LOTOTO[[#This Row],[NOME]],'CADASTRO'!A:K,6,0)</f>
        <v>ATIVO</v>
      </c>
    </row>
    <row r="10" spans="1:14">
      <c r="A10" s="1" t="s">
        <v>516</v>
      </c>
      <c r="B10" s="1" t="s">
        <v>517</v>
      </c>
      <c r="C10" s="1" t="s">
        <v>381</v>
      </c>
      <c r="D10" s="1" t="s">
        <v>619</v>
      </c>
      <c r="E10" t="s">
        <v>322</v>
      </c>
      <c r="F10" t="str">
        <f>VLOOKUP(LOTOTO[[#This Row],[NOME]],'CADASTRO'!A:K,5,0)</f>
        <v>OPERADOR INDUSTRIAL II</v>
      </c>
      <c r="G10" s="8">
        <v>44930</v>
      </c>
      <c r="H10" s="39">
        <v>365</v>
      </c>
      <c r="I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IF(G393="01/01/1900",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LOTOTO[[#This Row],[TREINADO EM]]+LOTOTO[[#This Row],[VALIDADE]]</f>
        <v>45295</v>
      </c>
      <c r="K10">
        <v>2</v>
      </c>
      <c r="L10" t="s">
        <v>5</v>
      </c>
      <c r="M10" t="str">
        <f>VLOOKUP(LOTOTO[[#This Row],[NOME]],'CADASTRO'!A:K,6,0)</f>
        <v>ATIVO</v>
      </c>
    </row>
    <row r="11" spans="1:14">
      <c r="A11" s="1" t="s">
        <v>516</v>
      </c>
      <c r="B11" s="1" t="s">
        <v>517</v>
      </c>
      <c r="C11" s="1" t="s">
        <v>381</v>
      </c>
      <c r="D11" s="1" t="s">
        <v>619</v>
      </c>
      <c r="E11" t="s">
        <v>322</v>
      </c>
      <c r="F11" t="str">
        <f>VLOOKUP(LOTOTO[[#This Row],[NOME]],'CADASTRO'!A:K,5,0)</f>
        <v>OPERADOR INDUSTRIAL II</v>
      </c>
      <c r="G11" s="8">
        <v>45280</v>
      </c>
      <c r="H11" s="38">
        <v>365</v>
      </c>
      <c r="I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IF(G394="01/01/1900",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LOTOTO[[#This Row],[TREINADO EM]]+LOTOTO[[#This Row],[VALIDADE]]</f>
        <v>45645</v>
      </c>
      <c r="K11">
        <v>2</v>
      </c>
      <c r="L11" t="s">
        <v>5</v>
      </c>
      <c r="M11" t="str">
        <f>VLOOKUP(LOTOTO[[#This Row],[NOME]],'CADASTRO'!A:K,6,0)</f>
        <v>ATIVO</v>
      </c>
    </row>
    <row r="12" spans="1:14">
      <c r="A12" s="1" t="s">
        <v>516</v>
      </c>
      <c r="B12" s="1" t="s">
        <v>517</v>
      </c>
      <c r="C12" s="1" t="s">
        <v>381</v>
      </c>
      <c r="D12" s="1" t="s">
        <v>619</v>
      </c>
      <c r="E12" t="s">
        <v>322</v>
      </c>
      <c r="F12" t="str">
        <f>VLOOKUP(LOTOTO[[#This Row],[NOME]],'CADASTRO'!A:K,5,0)</f>
        <v>OPERADOR INDUSTRIAL II</v>
      </c>
      <c r="G12" s="98">
        <v>45645</v>
      </c>
      <c r="H12" s="38">
        <v>365</v>
      </c>
      <c r="I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IF(G395="01/01/1900",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LOTOTO[[#This Row],[TREINADO EM]]+LOTOTO[[#This Row],[VALIDADE]]</f>
        <v>46010</v>
      </c>
      <c r="K12">
        <v>2</v>
      </c>
      <c r="L12" t="s">
        <v>5</v>
      </c>
      <c r="M12" t="str">
        <f>VLOOKUP(LOTOTO[[#This Row],[NOME]],'CADASTRO'!A:K,6,0)</f>
        <v>ATIVO</v>
      </c>
    </row>
    <row r="13" spans="1:14">
      <c r="A13" s="1" t="s">
        <v>516</v>
      </c>
      <c r="B13" s="1" t="s">
        <v>517</v>
      </c>
      <c r="C13" s="1" t="s">
        <v>381</v>
      </c>
      <c r="D13" s="1" t="s">
        <v>619</v>
      </c>
      <c r="E13" t="s">
        <v>322</v>
      </c>
      <c r="F13" t="str">
        <f>VLOOKUP(LOTOTO[[#This Row],[NOME]],'CADASTRO'!A:K,5,0)</f>
        <v>OPERADOR INDUSTRIAL II</v>
      </c>
      <c r="G13" s="36">
        <v>46010</v>
      </c>
      <c r="H13" s="38">
        <v>365</v>
      </c>
      <c r="I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IF(G396="01/01/1900",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LOTOTO[[#This Row],[TREINADO EM]]+LOTOTO[[#This Row],[VALIDADE]]</f>
        <v>46375</v>
      </c>
      <c r="K13">
        <v>2</v>
      </c>
      <c r="L13" t="s">
        <v>3</v>
      </c>
      <c r="M13" t="str">
        <f>VLOOKUP(LOTOTO[[#This Row],[NOME]],'CADASTRO'!A:K,6,0)</f>
        <v>ATIVO</v>
      </c>
    </row>
    <row r="14" spans="1:14">
      <c r="A14" s="1" t="s">
        <v>516</v>
      </c>
      <c r="B14" s="1" t="s">
        <v>517</v>
      </c>
      <c r="C14" s="1" t="s">
        <v>381</v>
      </c>
      <c r="D14" s="1" t="s">
        <v>619</v>
      </c>
      <c r="E14" t="s">
        <v>186</v>
      </c>
      <c r="F14" t="str">
        <f>VLOOKUP(LOTOTO[[#This Row],[NOME]],'CADASTRO'!A:K,5,0)</f>
        <v>OPERADOR LOGISTICO I</v>
      </c>
      <c r="G14" s="8">
        <v>45253</v>
      </c>
      <c r="H14" s="39">
        <v>365</v>
      </c>
      <c r="I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IF(G397="01/01/1900", "SEM REGISTRO",
                        IF((G14+H14)&gt;TODAY(), "NO PRAZO", "VENCIDO"
                        )
                    )
                )
            )
        )
    ),"N.A.")</f>
        <v>N.A.</v>
      </c>
      <c r="J14" s="14">
        <f>LOTOTO[[#This Row],[TREINADO EM]]+LOTOTO[[#This Row],[VALIDADE]]</f>
        <v>45618</v>
      </c>
      <c r="K14">
        <v>2</v>
      </c>
      <c r="L14" t="s">
        <v>5</v>
      </c>
      <c r="M14" t="str">
        <f>VLOOKUP(LOTOTO[[#This Row],[NOME]],'CADASTRO'!A:K,6,0)</f>
        <v>DESLIGADO</v>
      </c>
    </row>
    <row r="15" spans="1:14">
      <c r="A15" s="1" t="s">
        <v>516</v>
      </c>
      <c r="B15" s="1" t="s">
        <v>517</v>
      </c>
      <c r="C15" s="1" t="s">
        <v>76</v>
      </c>
      <c r="D15" s="1" t="s">
        <v>619</v>
      </c>
      <c r="E15" t="s">
        <v>186</v>
      </c>
      <c r="F15" t="str">
        <f>VLOOKUP(LOTOTO[[#This Row],[NOME]],'CADASTRO'!A:K,5,0)</f>
        <v>OPERADOR LOGISTICO I</v>
      </c>
      <c r="G15" s="8">
        <v>45280</v>
      </c>
      <c r="H15" s="38">
        <v>365</v>
      </c>
      <c r="I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IF(G398="01/01/1900", "SEM REGISTRO",
                        IF((G15+H15)&gt;TODAY(), "NO PRAZO", "VENCIDO"
                        )
                    )
                )
            )
        )
    ),"N.A.")</f>
        <v>N.A.</v>
      </c>
      <c r="J15" s="14">
        <f>LOTOTO[[#This Row],[TREINADO EM]]+LOTOTO[[#This Row],[VALIDADE]]</f>
        <v>45645</v>
      </c>
      <c r="K15">
        <v>2</v>
      </c>
      <c r="L15" t="s">
        <v>5</v>
      </c>
      <c r="M15" t="str">
        <f>VLOOKUP(LOTOTO[[#This Row],[NOME]],'CADASTRO'!A:K,6,0)</f>
        <v>DESLIGADO</v>
      </c>
    </row>
    <row r="16" spans="1:14">
      <c r="A16" s="1" t="s">
        <v>516</v>
      </c>
      <c r="B16" s="1" t="s">
        <v>517</v>
      </c>
      <c r="C16" s="1" t="s">
        <v>76</v>
      </c>
      <c r="D16" s="1" t="s">
        <v>619</v>
      </c>
      <c r="E16" t="s">
        <v>186</v>
      </c>
      <c r="F16" t="str">
        <f>VLOOKUP(LOTOTO[[#This Row],[NOME]],'CADASTRO'!A:K,5,0)</f>
        <v>OPERADOR LOGISTICO I</v>
      </c>
      <c r="G16" s="8">
        <v>45645</v>
      </c>
      <c r="H16" s="38">
        <v>365</v>
      </c>
      <c r="I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IF(G399="01/01/1900", "SEM REGISTRO",
                        IF((G16+H16)&gt;TODAY(), "NO PRAZO", "VENCIDO"
                        )
                    )
                )
            )
        )
    ),"N.A.")</f>
        <v>N.A.</v>
      </c>
      <c r="J16" s="14">
        <f>LOTOTO[[#This Row],[TREINADO EM]]+LOTOTO[[#This Row],[VALIDADE]]</f>
        <v>46010</v>
      </c>
      <c r="K16">
        <v>2</v>
      </c>
      <c r="L16" t="s">
        <v>5</v>
      </c>
      <c r="M16" t="str">
        <f>VLOOKUP(LOTOTO[[#This Row],[NOME]],'CADASTRO'!A:K,6,0)</f>
        <v>DESLIGADO</v>
      </c>
    </row>
    <row r="17" spans="1:13">
      <c r="A17" s="1" t="s">
        <v>516</v>
      </c>
      <c r="B17" s="1" t="s">
        <v>517</v>
      </c>
      <c r="C17" s="1" t="s">
        <v>381</v>
      </c>
      <c r="D17" s="1" t="s">
        <v>619</v>
      </c>
      <c r="E17" t="s">
        <v>186</v>
      </c>
      <c r="F17" t="str">
        <f>VLOOKUP(LOTOTO[[#This Row],[NOME]],'CADASTRO'!A:K,5,0)</f>
        <v>OPERADOR LOGISTICO I</v>
      </c>
      <c r="G17" s="8">
        <v>46010</v>
      </c>
      <c r="H17" s="38">
        <v>365</v>
      </c>
      <c r="I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IF(G400="01/01/1900", "SEM REGISTRO",
                        IF((G17+H17)&gt;TODAY(), "NO PRAZO", "VENCIDO"
                        )
                    )
                )
            )
        )
    ),"N.A.")</f>
        <v>N.A.</v>
      </c>
      <c r="J17" s="14">
        <f>LOTOTO[[#This Row],[TREINADO EM]]+LOTOTO[[#This Row],[VALIDADE]]</f>
        <v>46375</v>
      </c>
      <c r="K17">
        <v>2</v>
      </c>
      <c r="L17" t="s">
        <v>3</v>
      </c>
      <c r="M17" t="str">
        <f>VLOOKUP(LOTOTO[[#This Row],[NOME]],'CADASTRO'!A:K,6,0)</f>
        <v>DESLIGADO</v>
      </c>
    </row>
    <row r="18" spans="1:13">
      <c r="A18" t="s">
        <v>516</v>
      </c>
      <c r="B18" t="s">
        <v>517</v>
      </c>
      <c r="C18" t="s">
        <v>76</v>
      </c>
      <c r="D18" s="1" t="s">
        <v>619</v>
      </c>
      <c r="E18" t="s">
        <v>325</v>
      </c>
      <c r="F18" t="str">
        <f>VLOOKUP(LOTOTO[[#This Row],[NOME]],'CADASTRO'!A:K,5,0)</f>
        <v>TECNICO MECANICO III</v>
      </c>
      <c r="G18" s="8">
        <v>44020</v>
      </c>
      <c r="H18" s="38">
        <v>365</v>
      </c>
      <c r="I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IF(G401="01/01/1900",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LOTOTO[[#This Row],[TREINADO EM]]+LOTOTO[[#This Row],[VALIDADE]]</f>
        <v>44385</v>
      </c>
      <c r="K18">
        <v>1</v>
      </c>
      <c r="L18" t="s">
        <v>5</v>
      </c>
      <c r="M18" t="str">
        <f>VLOOKUP(LOTOTO[[#This Row],[NOME]],'CADASTRO'!A:K,6,0)</f>
        <v>ATIVO</v>
      </c>
    </row>
    <row r="19" spans="1:13">
      <c r="A19" s="1" t="s">
        <v>516</v>
      </c>
      <c r="B19" s="1" t="s">
        <v>517</v>
      </c>
      <c r="C19" s="1" t="s">
        <v>381</v>
      </c>
      <c r="D19" s="1" t="s">
        <v>619</v>
      </c>
      <c r="E19" s="1" t="s">
        <v>325</v>
      </c>
      <c r="F19" s="1" t="str">
        <f>VLOOKUP(LOTOTO[[#This Row],[NOME]],'CADASTRO'!A:K,5,0)</f>
        <v>TECNICO MECANICO III</v>
      </c>
      <c r="G19" s="28">
        <v>44677</v>
      </c>
      <c r="H19" s="39">
        <v>365</v>
      </c>
      <c r="I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IF(G402="01/01/1900",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LOTOTO[[#This Row],[TREINADO EM]]+LOTOTO[[#This Row],[VALIDADE]]</f>
        <v>45042</v>
      </c>
      <c r="K19">
        <v>1</v>
      </c>
      <c r="L19" t="s">
        <v>5</v>
      </c>
      <c r="M19" t="str">
        <f>VLOOKUP(LOTOTO[[#This Row],[NOME]],'CADASTRO'!A:K,6,0)</f>
        <v>ATIVO</v>
      </c>
    </row>
    <row r="20" spans="1:13">
      <c r="A20" s="1" t="s">
        <v>516</v>
      </c>
      <c r="B20" s="1" t="s">
        <v>517</v>
      </c>
      <c r="C20" s="1" t="s">
        <v>381</v>
      </c>
      <c r="D20" s="1" t="s">
        <v>619</v>
      </c>
      <c r="E20" t="s">
        <v>325</v>
      </c>
      <c r="F20" t="str">
        <f>VLOOKUP(LOTOTO[[#This Row],[NOME]],'CADASTRO'!A:K,5,0)</f>
        <v>TECNICO MECANICO III</v>
      </c>
      <c r="G20" s="8">
        <v>44930</v>
      </c>
      <c r="H20" s="39">
        <v>365</v>
      </c>
      <c r="I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IF(G403="01/01/1900",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LOTOTO[[#This Row],[TREINADO EM]]+LOTOTO[[#This Row],[VALIDADE]]</f>
        <v>45295</v>
      </c>
      <c r="K20">
        <v>2</v>
      </c>
      <c r="L20" t="s">
        <v>5</v>
      </c>
      <c r="M20" t="str">
        <f>VLOOKUP(LOTOTO[[#This Row],[NOME]],'CADASTRO'!A:K,6,0)</f>
        <v>ATIVO</v>
      </c>
    </row>
    <row r="21" spans="1:13">
      <c r="A21" s="1" t="s">
        <v>516</v>
      </c>
      <c r="B21" s="1" t="s">
        <v>517</v>
      </c>
      <c r="C21" s="1" t="s">
        <v>381</v>
      </c>
      <c r="D21" s="1" t="s">
        <v>619</v>
      </c>
      <c r="E21" t="s">
        <v>325</v>
      </c>
      <c r="F21" t="str">
        <f>VLOOKUP(LOTOTO[[#This Row],[NOME]],'CADASTRO'!A:K,5,0)</f>
        <v>TECNICO MECANICO III</v>
      </c>
      <c r="G21" s="8">
        <v>45358</v>
      </c>
      <c r="H21" s="38">
        <v>365</v>
      </c>
      <c r="I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IF(G404="01/01/1900",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LOTOTO[[#This Row],[TREINADO EM]]+LOTOTO[[#This Row],[VALIDADE]]</f>
        <v>45723</v>
      </c>
      <c r="K21">
        <v>2</v>
      </c>
      <c r="L21" t="s">
        <v>5</v>
      </c>
      <c r="M21" t="str">
        <f>VLOOKUP(LOTOTO[[#This Row],[NOME]],'CADASTRO'!A:K,6,0)</f>
        <v>ATIVO</v>
      </c>
    </row>
    <row r="22" spans="1:13">
      <c r="A22" s="1" t="s">
        <v>516</v>
      </c>
      <c r="B22" s="1" t="s">
        <v>517</v>
      </c>
      <c r="C22" s="1" t="s">
        <v>381</v>
      </c>
      <c r="D22" s="1" t="s">
        <v>619</v>
      </c>
      <c r="E22" t="s">
        <v>325</v>
      </c>
      <c r="F22" t="str">
        <f>VLOOKUP(LOTOTO[[#This Row],[NOME]],'CADASTRO'!A:K,5,0)</f>
        <v>TECNICO MECANICO III</v>
      </c>
      <c r="G22" s="8">
        <v>45645</v>
      </c>
      <c r="H22" s="38">
        <v>365</v>
      </c>
      <c r="I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IF(G405="01/01/1900",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LOTOTO[[#This Row],[TREINADO EM]]+LOTOTO[[#This Row],[VALIDADE]]</f>
        <v>46010</v>
      </c>
      <c r="K22">
        <v>2</v>
      </c>
      <c r="L22" t="s">
        <v>5</v>
      </c>
      <c r="M22" t="str">
        <f>VLOOKUP(LOTOTO[[#This Row],[NOME]],'CADASTRO'!A:K,6,0)</f>
        <v>ATIVO</v>
      </c>
    </row>
    <row r="23" spans="1:13">
      <c r="A23" s="1" t="s">
        <v>516</v>
      </c>
      <c r="B23" s="1" t="s">
        <v>517</v>
      </c>
      <c r="C23" s="1" t="s">
        <v>381</v>
      </c>
      <c r="D23" s="1" t="s">
        <v>619</v>
      </c>
      <c r="E23" t="s">
        <v>325</v>
      </c>
      <c r="F23" t="str">
        <f>VLOOKUP(LOTOTO[[#This Row],[NOME]],'CADASTRO'!A:K,5,0)</f>
        <v>TECNICO MECANICO III</v>
      </c>
      <c r="G23" s="8">
        <v>46010</v>
      </c>
      <c r="H23" s="38">
        <v>365</v>
      </c>
      <c r="I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IF(G406="01/01/1900",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LOTOTO[[#This Row],[TREINADO EM]]+LOTOTO[[#This Row],[VALIDADE]]</f>
        <v>46375</v>
      </c>
      <c r="K23">
        <v>2</v>
      </c>
      <c r="L23" t="s">
        <v>3</v>
      </c>
      <c r="M23" t="str">
        <f>VLOOKUP(LOTOTO[[#This Row],[NOME]],'CADASTRO'!A:K,6,0)</f>
        <v>ATIVO</v>
      </c>
    </row>
    <row r="24" spans="1:13">
      <c r="A24" s="1" t="s">
        <v>516</v>
      </c>
      <c r="B24" s="1" t="s">
        <v>517</v>
      </c>
      <c r="C24" s="1" t="s">
        <v>381</v>
      </c>
      <c r="D24" s="1" t="s">
        <v>619</v>
      </c>
      <c r="E24" s="1" t="s">
        <v>343</v>
      </c>
      <c r="F24" s="1" t="str">
        <f>VLOOKUP(LOTOTO[[#This Row],[NOME]],'CADASTRO'!A:K,5,0)</f>
        <v>TECNICO MECANICO II</v>
      </c>
      <c r="G24" s="28">
        <v>44680</v>
      </c>
      <c r="H24" s="39">
        <v>365</v>
      </c>
      <c r="I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IF(G407="01/01/1900",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LOTOTO[[#This Row],[TREINADO EM]]+LOTOTO[[#This Row],[VALIDADE]]</f>
        <v>45045</v>
      </c>
      <c r="K24">
        <v>1</v>
      </c>
      <c r="L24" t="s">
        <v>5</v>
      </c>
      <c r="M24" t="str">
        <f>VLOOKUP(LOTOTO[[#This Row],[NOME]],'CADASTRO'!A:K,6,0)</f>
        <v>ATIVO</v>
      </c>
    </row>
    <row r="25" spans="1:13">
      <c r="A25" s="1" t="s">
        <v>516</v>
      </c>
      <c r="B25" s="1" t="s">
        <v>517</v>
      </c>
      <c r="C25" s="1" t="s">
        <v>381</v>
      </c>
      <c r="D25" s="1" t="s">
        <v>619</v>
      </c>
      <c r="E25" t="s">
        <v>343</v>
      </c>
      <c r="F25" t="str">
        <f>VLOOKUP(LOTOTO[[#This Row],[NOME]],'CADASTRO'!A:K,5,0)</f>
        <v>TECNICO MECANICO II</v>
      </c>
      <c r="G25" s="8">
        <v>45280</v>
      </c>
      <c r="H25" s="38">
        <v>365</v>
      </c>
      <c r="I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IF(G408="01/01/1900",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LOTOTO[[#This Row],[TREINADO EM]]+LOTOTO[[#This Row],[VALIDADE]]</f>
        <v>45645</v>
      </c>
      <c r="K25">
        <v>2</v>
      </c>
      <c r="L25" t="s">
        <v>5</v>
      </c>
      <c r="M25" t="str">
        <f>VLOOKUP(LOTOTO[[#This Row],[NOME]],'CADASTRO'!A:K,6,0)</f>
        <v>ATIVO</v>
      </c>
    </row>
    <row r="26" spans="1:13">
      <c r="A26" s="1" t="s">
        <v>516</v>
      </c>
      <c r="B26" s="1" t="s">
        <v>517</v>
      </c>
      <c r="C26" s="1" t="s">
        <v>381</v>
      </c>
      <c r="D26" s="1" t="s">
        <v>619</v>
      </c>
      <c r="E26" t="s">
        <v>343</v>
      </c>
      <c r="F26" t="str">
        <f>VLOOKUP(LOTOTO[[#This Row],[NOME]],'CADASTRO'!A:K,5,0)</f>
        <v>TECNICO MECANICO II</v>
      </c>
      <c r="G26" s="8">
        <v>45645</v>
      </c>
      <c r="H26" s="38">
        <v>365</v>
      </c>
      <c r="I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IF(G409="01/01/1900",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LOTOTO[[#This Row],[TREINADO EM]]+LOTOTO[[#This Row],[VALIDADE]]</f>
        <v>46010</v>
      </c>
      <c r="K26">
        <v>2</v>
      </c>
      <c r="L26" t="s">
        <v>5</v>
      </c>
      <c r="M26" t="str">
        <f>VLOOKUP(LOTOTO[[#This Row],[NOME]],'CADASTRO'!A:K,6,0)</f>
        <v>ATIVO</v>
      </c>
    </row>
    <row r="27" spans="1:13">
      <c r="A27" s="1" t="s">
        <v>516</v>
      </c>
      <c r="B27" s="1" t="s">
        <v>517</v>
      </c>
      <c r="C27" s="1" t="s">
        <v>381</v>
      </c>
      <c r="D27" s="1" t="s">
        <v>619</v>
      </c>
      <c r="E27" t="s">
        <v>343</v>
      </c>
      <c r="F27" t="str">
        <f>VLOOKUP(LOTOTO[[#This Row],[NOME]],'CADASTRO'!A:K,5,0)</f>
        <v>TECNICO MECANICO II</v>
      </c>
      <c r="G27" s="8">
        <v>46211.974305555603</v>
      </c>
      <c r="H27" s="38">
        <v>183</v>
      </c>
      <c r="I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IF(G410="01/01/1900",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LOTOTO[[#This Row],[TREINADO EM]]+LOTOTO[[#This Row],[VALIDADE]]</f>
        <v>46394.974305555603</v>
      </c>
      <c r="K27">
        <v>2</v>
      </c>
      <c r="L27" t="s">
        <v>5</v>
      </c>
      <c r="M27" t="str">
        <f>VLOOKUP(LOTOTO[[#This Row],[NOME]],'CADASTRO'!A:K,6,0)</f>
        <v>ATIVO</v>
      </c>
    </row>
    <row r="28" spans="1:13">
      <c r="A28" s="1" t="s">
        <v>516</v>
      </c>
      <c r="B28" s="1" t="s">
        <v>517</v>
      </c>
      <c r="C28" s="1" t="s">
        <v>381</v>
      </c>
      <c r="D28" s="1" t="s">
        <v>619</v>
      </c>
      <c r="E28" t="s">
        <v>343</v>
      </c>
      <c r="F28" t="str">
        <f>VLOOKUP(LOTOTO[[#This Row],[NOME]],'CADASTRO'!A:K,5,0)</f>
        <v>TECNICO MECANICO II</v>
      </c>
      <c r="G28" s="8">
        <v>46289.955266203702</v>
      </c>
      <c r="H28" s="38">
        <v>365</v>
      </c>
      <c r="I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IF(G411="01/01/1900",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LOTOTO[[#This Row],[TREINADO EM]]+LOTOTO[[#This Row],[VALIDADE]]</f>
        <v>46654.955266203702</v>
      </c>
      <c r="K28">
        <v>2</v>
      </c>
      <c r="L28" t="s">
        <v>3</v>
      </c>
      <c r="M28" t="str">
        <f>VLOOKUP(LOTOTO[[#This Row],[NOME]],'CADASTRO'!A:K,6,0)</f>
        <v>ATIVO</v>
      </c>
    </row>
    <row r="29" spans="1:13">
      <c r="A29" s="1" t="s">
        <v>516</v>
      </c>
      <c r="B29" s="1" t="s">
        <v>517</v>
      </c>
      <c r="C29" s="1" t="s">
        <v>381</v>
      </c>
      <c r="D29" s="1" t="s">
        <v>619</v>
      </c>
      <c r="E29" t="s">
        <v>326</v>
      </c>
      <c r="F29" t="str">
        <f>VLOOKUP(LOTOTO[[#This Row],[NOME]],'CADASTRO'!A:K,5,0)</f>
        <v>ANALISTA GESTAO QUALIDADE PL</v>
      </c>
      <c r="G29" s="8">
        <v>46099</v>
      </c>
      <c r="H29" s="38">
        <v>365</v>
      </c>
      <c r="I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IF(G412="01/01/1900",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LOTOTO[[#This Row],[TREINADO EM]]+LOTOTO[[#This Row],[VALIDADE]]</f>
        <v>46464</v>
      </c>
      <c r="K29">
        <v>2</v>
      </c>
      <c r="L29" t="s">
        <v>3</v>
      </c>
      <c r="M29" t="str">
        <f>VLOOKUP(LOTOTO[[#This Row],[NOME]],'CADASTRO'!A:K,6,0)</f>
        <v>ATIVO</v>
      </c>
    </row>
    <row r="30" spans="1:13">
      <c r="A30" t="s">
        <v>516</v>
      </c>
      <c r="B30" t="s">
        <v>517</v>
      </c>
      <c r="C30" t="s">
        <v>76</v>
      </c>
      <c r="D30" s="1" t="s">
        <v>619</v>
      </c>
      <c r="E30" t="s">
        <v>327</v>
      </c>
      <c r="F30" t="str">
        <f>VLOOKUP(LOTOTO[[#This Row],[NOME]],'CADASTRO'!A:K,5,0)</f>
        <v>ASSISTENTE ADMINISTRATIVO</v>
      </c>
      <c r="G30" s="8">
        <v>44035</v>
      </c>
      <c r="H30" s="38">
        <v>365</v>
      </c>
      <c r="I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IF(G413="01/01/1900",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LOTOTO[[#This Row],[TREINADO EM]]+LOTOTO[[#This Row],[VALIDADE]]</f>
        <v>44400</v>
      </c>
      <c r="K30">
        <v>1</v>
      </c>
      <c r="L30" t="s">
        <v>5</v>
      </c>
      <c r="M30" t="str">
        <f>VLOOKUP(LOTOTO[[#This Row],[NOME]],'CADASTRO'!A:K,6,0)</f>
        <v>ATIVO</v>
      </c>
    </row>
    <row r="31" spans="1:13">
      <c r="A31" s="1" t="s">
        <v>516</v>
      </c>
      <c r="B31" s="1" t="s">
        <v>517</v>
      </c>
      <c r="C31" s="1" t="s">
        <v>381</v>
      </c>
      <c r="D31" s="1" t="s">
        <v>619</v>
      </c>
      <c r="E31" s="1" t="s">
        <v>327</v>
      </c>
      <c r="F31" s="1" t="str">
        <f>VLOOKUP(LOTOTO[[#This Row],[NOME]],'CADASTRO'!A:K,5,0)</f>
        <v>ASSISTENTE ADMINISTRATIVO</v>
      </c>
      <c r="G31" s="28">
        <v>44679</v>
      </c>
      <c r="H31" s="39">
        <v>365</v>
      </c>
      <c r="I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IF(G414="01/01/1900",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LOTOTO[[#This Row],[TREINADO EM]]+LOTOTO[[#This Row],[VALIDADE]]</f>
        <v>45044</v>
      </c>
      <c r="K31">
        <v>1</v>
      </c>
      <c r="L31" t="s">
        <v>5</v>
      </c>
      <c r="M31" t="str">
        <f>VLOOKUP(LOTOTO[[#This Row],[NOME]],'CADASTRO'!A:K,6,0)</f>
        <v>ATIVO</v>
      </c>
    </row>
    <row r="32" spans="1:13">
      <c r="A32" s="1" t="s">
        <v>516</v>
      </c>
      <c r="B32" s="1" t="s">
        <v>517</v>
      </c>
      <c r="C32" s="1" t="s">
        <v>266</v>
      </c>
      <c r="D32" s="1" t="s">
        <v>619</v>
      </c>
      <c r="E32" s="1" t="s">
        <v>327</v>
      </c>
      <c r="F32" s="1" t="str">
        <f>VLOOKUP(LOTOTO[[#This Row],[NOME]],'CADASTRO'!A:K,5,0)</f>
        <v>ASSISTENTE ADMINISTRATIVO</v>
      </c>
      <c r="G32" s="8">
        <v>45274</v>
      </c>
      <c r="H32" s="39">
        <v>365</v>
      </c>
      <c r="I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IF(G415="01/01/1900",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LOTOTO[[#This Row],[TREINADO EM]]+LOTOTO[[#This Row],[VALIDADE]]</f>
        <v>45639</v>
      </c>
      <c r="K32">
        <v>1</v>
      </c>
      <c r="L32" t="s">
        <v>5</v>
      </c>
      <c r="M32" t="str">
        <f>VLOOKUP(LOTOTO[[#This Row],[NOME]],'CADASTRO'!A:K,6,0)</f>
        <v>ATIVO</v>
      </c>
    </row>
    <row r="33" spans="1:14">
      <c r="A33" s="1" t="s">
        <v>516</v>
      </c>
      <c r="B33" s="1" t="s">
        <v>517</v>
      </c>
      <c r="C33" s="1" t="s">
        <v>381</v>
      </c>
      <c r="D33" s="1" t="s">
        <v>619</v>
      </c>
      <c r="E33" t="s">
        <v>327</v>
      </c>
      <c r="F33" t="str">
        <f>VLOOKUP(LOTOTO[[#This Row],[NOME]],'CADASTRO'!A:K,5,0)</f>
        <v>ASSISTENTE ADMINISTRATIVO</v>
      </c>
      <c r="G33" s="8">
        <v>45882</v>
      </c>
      <c r="H33" s="38">
        <v>365</v>
      </c>
      <c r="I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IF(G416="01/01/1900", "SEM REGISTRO",
                        IF((G33+H33)&gt;TODAY(), "NO PRAZO", "VENCIDO"
                        )
                    )
                )
            )
        )
    ),"N.A.")</f>
        <v>VENCIDO</v>
      </c>
      <c r="J33" s="14">
        <f>LOTOTO[[#This Row],[TREINADO EM]]+LOTOTO[[#This Row],[VALIDADE]]</f>
        <v>46247</v>
      </c>
      <c r="K33">
        <v>2</v>
      </c>
      <c r="L33" t="s">
        <v>3</v>
      </c>
      <c r="M33" t="str">
        <f>VLOOKUP(LOTOTO[[#This Row],[NOME]],'CADASTRO'!A:K,6,0)</f>
        <v>ATIVO</v>
      </c>
    </row>
    <row r="34" spans="1:14">
      <c r="A34" s="1" t="s">
        <v>516</v>
      </c>
      <c r="B34" s="1" t="s">
        <v>517</v>
      </c>
      <c r="C34" s="1" t="s">
        <v>381</v>
      </c>
      <c r="D34" s="1" t="s">
        <v>619</v>
      </c>
      <c r="E34" t="s">
        <v>454</v>
      </c>
      <c r="F34" t="str">
        <f>VLOOKUP(LOTOTO[[#This Row],[NOME]],'CADASTRO'!A:K,5,0)</f>
        <v>ESTAGIARIO</v>
      </c>
      <c r="G34" s="8">
        <v>46183</v>
      </c>
      <c r="H34" s="38">
        <v>365</v>
      </c>
      <c r="I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IF(G417="01/01/1900",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LOTOTO[[#This Row],[TREINADO EM]]+LOTOTO[[#This Row],[VALIDADE]]</f>
        <v>46548</v>
      </c>
      <c r="K34">
        <v>1</v>
      </c>
      <c r="L34" t="s">
        <v>3</v>
      </c>
      <c r="M34" t="str">
        <f>VLOOKUP(LOTOTO[[#This Row],[NOME]],'CADASTRO'!A:K,6,0)</f>
        <v>ATIVO</v>
      </c>
      <c r="N34" s="63" t="s">
        <v>622</v>
      </c>
    </row>
    <row r="35" spans="1:14">
      <c r="A35" s="1" t="s">
        <v>516</v>
      </c>
      <c r="B35" s="1" t="s">
        <v>517</v>
      </c>
      <c r="C35" s="1" t="s">
        <v>381</v>
      </c>
      <c r="D35" s="1" t="s">
        <v>619</v>
      </c>
      <c r="E35" s="11" t="s">
        <v>328</v>
      </c>
      <c r="F35" t="str">
        <f>VLOOKUP(LOTOTO[[#This Row],[NOME]],'CADASTRO'!A:K,5,0)</f>
        <v>ASSISTENTE ADMINISTRATIVO</v>
      </c>
      <c r="G35" s="8">
        <v>45826</v>
      </c>
      <c r="H35" s="38">
        <v>365</v>
      </c>
      <c r="I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IF(G418="01/01/1900",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LOTOTO[[#This Row],[TREINADO EM]]+LOTOTO[[#This Row],[VALIDADE]]</f>
        <v>46191</v>
      </c>
      <c r="K35">
        <v>2</v>
      </c>
      <c r="L35" t="s">
        <v>5</v>
      </c>
      <c r="M35" t="str">
        <f>VLOOKUP(LOTOTO[[#This Row],[NOME]],'CADASTRO'!A:K,6,0)</f>
        <v>ATIVO</v>
      </c>
    </row>
    <row r="36" spans="1:14">
      <c r="A36" s="1" t="s">
        <v>516</v>
      </c>
      <c r="B36" s="1" t="s">
        <v>517</v>
      </c>
      <c r="C36" s="1" t="s">
        <v>381</v>
      </c>
      <c r="D36" s="1" t="s">
        <v>619</v>
      </c>
      <c r="E36" t="s">
        <v>328</v>
      </c>
      <c r="F36" t="str">
        <f>VLOOKUP(LOTOTO[[#This Row],[NOME]],'CADASTRO'!A:K,5,0)</f>
        <v>ASSISTENTE ADMINISTRATIVO</v>
      </c>
      <c r="G36" s="8">
        <v>45882</v>
      </c>
      <c r="H36" s="38">
        <v>365</v>
      </c>
      <c r="I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IF(G419="01/01/1900",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LOTOTO[[#This Row],[TREINADO EM]]+LOTOTO[[#This Row],[VALIDADE]]</f>
        <v>46247</v>
      </c>
      <c r="K36">
        <v>2</v>
      </c>
      <c r="L36" t="s">
        <v>5</v>
      </c>
      <c r="M36" t="str">
        <f>VLOOKUP(LOTOTO[[#This Row],[NOME]],'CADASTRO'!A:K,6,0)</f>
        <v>ATIVO</v>
      </c>
    </row>
    <row r="37" spans="1:14">
      <c r="A37" s="1" t="s">
        <v>516</v>
      </c>
      <c r="B37" s="1" t="s">
        <v>517</v>
      </c>
      <c r="C37" s="1" t="s">
        <v>381</v>
      </c>
      <c r="D37" s="1" t="s">
        <v>619</v>
      </c>
      <c r="E37" t="s">
        <v>328</v>
      </c>
      <c r="F37" t="str">
        <f>VLOOKUP(LOTOTO[[#This Row],[NOME]],'CADASTRO'!A:K,5,0)</f>
        <v>ASSISTENTE ADMINISTRATIVO</v>
      </c>
      <c r="G37" s="8">
        <v>46275</v>
      </c>
      <c r="H37" s="38">
        <v>365</v>
      </c>
      <c r="I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IF(G420="01/01/1900",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LOTOTO[[#This Row],[TREINADO EM]]+LOTOTO[[#This Row],[VALIDADE]]</f>
        <v>46640</v>
      </c>
      <c r="K37">
        <v>2</v>
      </c>
      <c r="L37" t="s">
        <v>3</v>
      </c>
      <c r="M37" t="str">
        <f>VLOOKUP(LOTOTO[[#This Row],[NOME]],'CADASTRO'!A:K,6,0)</f>
        <v>ATIVO</v>
      </c>
    </row>
    <row r="38" spans="1:14">
      <c r="A38" s="1" t="s">
        <v>516</v>
      </c>
      <c r="B38" s="1" t="s">
        <v>517</v>
      </c>
      <c r="C38" s="1" t="s">
        <v>381</v>
      </c>
      <c r="D38" s="1" t="s">
        <v>619</v>
      </c>
      <c r="E38" t="s">
        <v>189</v>
      </c>
      <c r="F38" t="str">
        <f>VLOOKUP(LOTOTO[[#This Row],[NOME]],'CADASTRO'!A:K,5,0)</f>
        <v>ESTAGIARIO</v>
      </c>
      <c r="G38" s="8">
        <v>44840</v>
      </c>
      <c r="H38" s="39">
        <v>365</v>
      </c>
      <c r="I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IF(G421="01/01/1900", "SEM REGISTRO",
                        IF((G38+H38)&gt;TODAY(), "NO PRAZO", "VENCIDO"
                        )
                    )
                )
            )
        )
    ),"N.A.")</f>
        <v>N.A.</v>
      </c>
      <c r="J38" s="14">
        <f>LOTOTO[[#This Row],[TREINADO EM]]+LOTOTO[[#This Row],[VALIDADE]]</f>
        <v>45205</v>
      </c>
      <c r="K38">
        <v>1</v>
      </c>
      <c r="L38" t="s">
        <v>3</v>
      </c>
      <c r="M38" t="str">
        <f>VLOOKUP(LOTOTO[[#This Row],[NOME]],'CADASTRO'!A:K,6,0)</f>
        <v>DESLIGADO</v>
      </c>
    </row>
    <row r="39" spans="1:14">
      <c r="A39" s="1" t="s">
        <v>516</v>
      </c>
      <c r="B39" s="1" t="s">
        <v>517</v>
      </c>
      <c r="C39" s="1" t="s">
        <v>381</v>
      </c>
      <c r="D39" s="1" t="s">
        <v>619</v>
      </c>
      <c r="E39" t="s">
        <v>330</v>
      </c>
      <c r="F39" t="str">
        <f>VLOOKUP(LOTOTO[[#This Row],[NOME]],'CADASTRO'!A:K,5,0)</f>
        <v>OPERADOR INDUSTRIAL I</v>
      </c>
      <c r="G39" s="8">
        <v>45812</v>
      </c>
      <c r="H39" s="38">
        <v>365</v>
      </c>
      <c r="I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IF(G422="01/01/1900",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LOTOTO[[#This Row],[TREINADO EM]]+LOTOTO[[#This Row],[VALIDADE]]</f>
        <v>46177</v>
      </c>
      <c r="K39">
        <v>2</v>
      </c>
      <c r="L39" t="s">
        <v>5</v>
      </c>
      <c r="M39" t="str">
        <f>VLOOKUP(LOTOTO[[#This Row],[NOME]],'CADASTRO'!A:K,6,0)</f>
        <v>ATIVO</v>
      </c>
    </row>
    <row r="40" spans="1:14">
      <c r="A40" s="1" t="s">
        <v>516</v>
      </c>
      <c r="B40" s="1" t="s">
        <v>517</v>
      </c>
      <c r="C40" s="1" t="s">
        <v>381</v>
      </c>
      <c r="D40" s="1" t="s">
        <v>619</v>
      </c>
      <c r="E40" t="s">
        <v>330</v>
      </c>
      <c r="F40" t="str">
        <f>VLOOKUP(LOTOTO[[#This Row],[NOME]],'CADASTRO'!A:K,5,0)</f>
        <v>OPERADOR INDUSTRIAL I</v>
      </c>
      <c r="G40" s="8">
        <v>46010</v>
      </c>
      <c r="H40" s="38">
        <v>365</v>
      </c>
      <c r="I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IF(G423="01/01/1900",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LOTOTO[[#This Row],[TREINADO EM]]+LOTOTO[[#This Row],[VALIDADE]]</f>
        <v>46375</v>
      </c>
      <c r="K40">
        <v>2</v>
      </c>
      <c r="L40" t="s">
        <v>3</v>
      </c>
      <c r="M40" t="str">
        <f>VLOOKUP(LOTOTO[[#This Row],[NOME]],'CADASTRO'!A:K,6,0)</f>
        <v>ATIVO</v>
      </c>
    </row>
    <row r="41" spans="1:14">
      <c r="A41" s="1" t="s">
        <v>516</v>
      </c>
      <c r="B41" s="1" t="s">
        <v>517</v>
      </c>
      <c r="C41" s="1" t="s">
        <v>381</v>
      </c>
      <c r="D41" s="1" t="s">
        <v>619</v>
      </c>
      <c r="E41" t="s">
        <v>191</v>
      </c>
      <c r="F41" t="str">
        <f>VLOOKUP(LOTOTO[[#This Row],[NOME]],'CADASTRO'!A:K,5,0)</f>
        <v>ESTAGIARIO</v>
      </c>
      <c r="G41" s="8">
        <v>45064</v>
      </c>
      <c r="H41" s="39">
        <v>365</v>
      </c>
      <c r="I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IF(G424="01/01/1900", "SEM REGISTRO",
                        IF((G41+H41)&gt;TODAY(), "NO PRAZO", "VENCIDO"
                        )
                    )
                )
            )
        )
    ),"N.A.")</f>
        <v>N.A.</v>
      </c>
      <c r="J41" s="14">
        <f>LOTOTO[[#This Row],[TREINADO EM]]+LOTOTO[[#This Row],[VALIDADE]]</f>
        <v>45429</v>
      </c>
      <c r="K41">
        <v>2</v>
      </c>
      <c r="L41" t="s">
        <v>3</v>
      </c>
      <c r="M41" t="str">
        <f>VLOOKUP(LOTOTO[[#This Row],[NOME]],'CADASTRO'!A:K,6,0)</f>
        <v>DESLIGADO</v>
      </c>
    </row>
    <row r="42" spans="1:14">
      <c r="A42" s="1" t="s">
        <v>516</v>
      </c>
      <c r="B42" s="1" t="s">
        <v>517</v>
      </c>
      <c r="C42" s="1" t="s">
        <v>381</v>
      </c>
      <c r="D42" s="1" t="s">
        <v>619</v>
      </c>
      <c r="E42" t="s">
        <v>332</v>
      </c>
      <c r="F42" t="str">
        <f>VLOOKUP(LOTOTO[[#This Row],[NOME]],'CADASTRO'!A:K,5,0)</f>
        <v>ASSISTENTE ADMINISTRATIVO</v>
      </c>
      <c r="G42" s="8">
        <v>46127</v>
      </c>
      <c r="H42" s="38">
        <v>366</v>
      </c>
      <c r="I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IF(G425="01/01/1900",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LOTOTO[[#This Row],[TREINADO EM]]+LOTOTO[[#This Row],[VALIDADE]]</f>
        <v>46493</v>
      </c>
      <c r="K42">
        <v>2</v>
      </c>
      <c r="L42" t="s">
        <v>3</v>
      </c>
      <c r="M42" t="str">
        <f>VLOOKUP(LOTOTO[[#This Row],[NOME]],'CADASTRO'!A:K,6,0)</f>
        <v>ATIVO</v>
      </c>
      <c r="N42" s="63"/>
    </row>
    <row r="43" spans="1:14">
      <c r="A43" s="1" t="s">
        <v>516</v>
      </c>
      <c r="B43" s="1" t="s">
        <v>517</v>
      </c>
      <c r="C43" s="1" t="s">
        <v>381</v>
      </c>
      <c r="D43" s="1" t="s">
        <v>619</v>
      </c>
      <c r="E43" t="s">
        <v>333</v>
      </c>
      <c r="F43" t="str">
        <f>VLOOKUP(LOTOTO[[#This Row],[NOME]],'CADASTRO'!A:K,5,0)</f>
        <v>ANALISTA FACILITIES</v>
      </c>
      <c r="G43" s="98">
        <v>45092</v>
      </c>
      <c r="H43" s="38">
        <v>365</v>
      </c>
      <c r="I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IF(G426="01/01/1900",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LOTOTO[[#This Row],[TREINADO EM]]+LOTOTO[[#This Row],[VALIDADE]]</f>
        <v>45457</v>
      </c>
      <c r="K43">
        <v>1</v>
      </c>
      <c r="L43" t="s">
        <v>5</v>
      </c>
      <c r="M43" t="str">
        <f>VLOOKUP(LOTOTO[[#This Row],[NOME]],'CADASTRO'!A:K,6,0)</f>
        <v>ATIVO</v>
      </c>
    </row>
    <row r="44" spans="1:14">
      <c r="A44" s="1" t="s">
        <v>516</v>
      </c>
      <c r="B44" s="1" t="s">
        <v>517</v>
      </c>
      <c r="C44" s="1" t="s">
        <v>381</v>
      </c>
      <c r="D44" s="1" t="s">
        <v>619</v>
      </c>
      <c r="E44" t="s">
        <v>333</v>
      </c>
      <c r="F44" t="str">
        <f>VLOOKUP(LOTOTO[[#This Row],[NOME]],'CADASTRO'!A:K,5,0)</f>
        <v>ANALISTA FACILITIES</v>
      </c>
      <c r="G44" s="36">
        <v>45547</v>
      </c>
      <c r="H44" s="38">
        <v>365</v>
      </c>
      <c r="I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IF(G427="01/01/1900",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LOTOTO[[#This Row],[TREINADO EM]]+LOTOTO[[#This Row],[VALIDADE]]</f>
        <v>45912</v>
      </c>
      <c r="K44">
        <v>2</v>
      </c>
      <c r="L44" t="s">
        <v>5</v>
      </c>
      <c r="M44" t="str">
        <f>VLOOKUP(LOTOTO[[#This Row],[NOME]],'CADASTRO'!A:K,6,0)</f>
        <v>ATIVO</v>
      </c>
    </row>
    <row r="45" spans="1:14">
      <c r="A45" s="1" t="s">
        <v>516</v>
      </c>
      <c r="B45" s="1" t="s">
        <v>517</v>
      </c>
      <c r="C45" s="1" t="s">
        <v>381</v>
      </c>
      <c r="D45" s="1" t="s">
        <v>619</v>
      </c>
      <c r="E45" t="s">
        <v>333</v>
      </c>
      <c r="F45" t="str">
        <f>VLOOKUP(LOTOTO[[#This Row],[NOME]],'CADASTRO'!A:K,5,0)</f>
        <v>ANALISTA FACILITIES</v>
      </c>
      <c r="G45" s="8">
        <v>45903</v>
      </c>
      <c r="H45" s="38">
        <v>365</v>
      </c>
      <c r="I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IF(G428="01/01/1900",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LOTOTO[[#This Row],[TREINADO EM]]+LOTOTO[[#This Row],[VALIDADE]]</f>
        <v>46268</v>
      </c>
      <c r="K45">
        <v>2</v>
      </c>
      <c r="L45" t="s">
        <v>5</v>
      </c>
      <c r="M45" t="str">
        <f>VLOOKUP(LOTOTO[[#This Row],[NOME]],'CADASTRO'!A:K,6,0)</f>
        <v>ATIVO</v>
      </c>
    </row>
    <row r="46" spans="1:14">
      <c r="A46" s="1" t="s">
        <v>516</v>
      </c>
      <c r="B46" s="1" t="s">
        <v>517</v>
      </c>
      <c r="C46" s="1" t="s">
        <v>381</v>
      </c>
      <c r="D46" s="1" t="s">
        <v>619</v>
      </c>
      <c r="E46" t="s">
        <v>333</v>
      </c>
      <c r="F46" t="str">
        <f>VLOOKUP(LOTOTO[[#This Row],[NOME]],'CADASTRO'!A:K,5,0)</f>
        <v>ANALISTA FACILITIES</v>
      </c>
      <c r="G46" s="8">
        <v>46296.804178240738</v>
      </c>
      <c r="H46" s="38">
        <v>365</v>
      </c>
      <c r="I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IF(G429="01/01/1900",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LOTOTO[[#This Row],[TREINADO EM]]+LOTOTO[[#This Row],[VALIDADE]]</f>
        <v>46661.804178240738</v>
      </c>
      <c r="K46">
        <v>1</v>
      </c>
      <c r="L46" t="s">
        <v>3</v>
      </c>
      <c r="M46" t="str">
        <f>VLOOKUP(LOTOTO[[#This Row],[NOME]],'CADASTRO'!A:K,6,0)</f>
        <v>ATIVO</v>
      </c>
    </row>
    <row r="47" spans="1:14">
      <c r="A47" s="1" t="s">
        <v>516</v>
      </c>
      <c r="B47" s="1" t="s">
        <v>517</v>
      </c>
      <c r="C47" s="1" t="s">
        <v>381</v>
      </c>
      <c r="D47" s="1" t="s">
        <v>619</v>
      </c>
      <c r="E47" t="s">
        <v>335</v>
      </c>
      <c r="F47" t="str">
        <f>VLOOKUP(LOTOTO[[#This Row],[NOME]],'CADASTRO'!A:K,5,0)</f>
        <v>ANALISTA CONTROLE QUALIDADE JR</v>
      </c>
      <c r="G47" s="8">
        <v>45568</v>
      </c>
      <c r="H47" s="38">
        <v>365</v>
      </c>
      <c r="I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IF(G430="01/01/1900",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LOTOTO[[#This Row],[TREINADO EM]]+LOTOTO[[#This Row],[VALIDADE]]</f>
        <v>45933</v>
      </c>
      <c r="K47">
        <v>2</v>
      </c>
      <c r="L47" t="s">
        <v>5</v>
      </c>
      <c r="M47" t="str">
        <f>VLOOKUP(LOTOTO[[#This Row],[NOME]],'CADASTRO'!A:K,6,0)</f>
        <v>ATIVO</v>
      </c>
    </row>
    <row r="48" spans="1:14">
      <c r="A48" s="1" t="s">
        <v>516</v>
      </c>
      <c r="B48" s="1" t="s">
        <v>517</v>
      </c>
      <c r="C48" s="1" t="s">
        <v>381</v>
      </c>
      <c r="D48" s="1" t="s">
        <v>619</v>
      </c>
      <c r="E48" t="s">
        <v>335</v>
      </c>
      <c r="F48" t="str">
        <f>VLOOKUP(LOTOTO[[#This Row],[NOME]],'CADASTRO'!A:K,5,0)</f>
        <v>ANALISTA CONTROLE QUALIDADE JR</v>
      </c>
      <c r="G48" s="8">
        <v>45645</v>
      </c>
      <c r="H48" s="38">
        <v>365</v>
      </c>
      <c r="I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IF(G431="01/01/1900",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LOTOTO[[#This Row],[TREINADO EM]]+LOTOTO[[#This Row],[VALIDADE]]</f>
        <v>46010</v>
      </c>
      <c r="K48">
        <v>2</v>
      </c>
      <c r="L48" t="s">
        <v>5</v>
      </c>
      <c r="M48" t="str">
        <f>VLOOKUP(LOTOTO[[#This Row],[NOME]],'CADASTRO'!A:K,6,0)</f>
        <v>ATIVO</v>
      </c>
    </row>
    <row r="49" spans="1:14">
      <c r="A49" s="1" t="s">
        <v>516</v>
      </c>
      <c r="B49" s="1" t="s">
        <v>517</v>
      </c>
      <c r="C49" s="1" t="s">
        <v>381</v>
      </c>
      <c r="D49" s="1" t="s">
        <v>619</v>
      </c>
      <c r="E49" t="s">
        <v>335</v>
      </c>
      <c r="F49" t="str">
        <f>VLOOKUP(LOTOTO[[#This Row],[NOME]],'CADASTRO'!A:K,5,0)</f>
        <v>ANALISTA CONTROLE QUALIDADE JR</v>
      </c>
      <c r="G49" s="8">
        <v>46010</v>
      </c>
      <c r="H49" s="38">
        <v>365</v>
      </c>
      <c r="I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IF(G432="01/01/1900",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LOTOTO[[#This Row],[TREINADO EM]]+LOTOTO[[#This Row],[VALIDADE]]</f>
        <v>46375</v>
      </c>
      <c r="K49">
        <v>2</v>
      </c>
      <c r="L49" t="s">
        <v>3</v>
      </c>
      <c r="M49" t="str">
        <f>VLOOKUP(LOTOTO[[#This Row],[NOME]],'CADASTRO'!A:K,6,0)</f>
        <v>ATIVO</v>
      </c>
    </row>
    <row r="50" spans="1:14">
      <c r="A50" s="1" t="s">
        <v>516</v>
      </c>
      <c r="B50" s="1" t="s">
        <v>517</v>
      </c>
      <c r="C50" s="1" t="s">
        <v>381</v>
      </c>
      <c r="D50" s="1" t="s">
        <v>619</v>
      </c>
      <c r="E50" t="s">
        <v>337</v>
      </c>
      <c r="F50" t="str">
        <f>VLOOKUP(LOTOTO[[#This Row],[NOME]],'CADASTRO'!A:K,5,0)</f>
        <v>OPERADOR INDUSTRIAL I</v>
      </c>
      <c r="G50" s="98">
        <v>46155</v>
      </c>
      <c r="H50" s="38">
        <v>365</v>
      </c>
      <c r="I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IF(G433="01/01/1900", "SEM REGISTRO",
                        IF((G50+H50)&gt;TODAY(), "NO PRAZO", "VENCIDO"
                        )
                    )
                )
            )
        )
    ),"N.A.")</f>
        <v>N.A.</v>
      </c>
      <c r="J50" s="14">
        <f>LOTOTO[[#This Row],[TREINADO EM]]+LOTOTO[[#This Row],[VALIDADE]]</f>
        <v>46520</v>
      </c>
      <c r="K50">
        <v>1</v>
      </c>
      <c r="L50" t="s">
        <v>3</v>
      </c>
      <c r="M50" t="str">
        <f>VLOOKUP(LOTOTO[[#This Row],[NOME]],'CADASTRO'!A:K,6,0)</f>
        <v>DESLIGADO</v>
      </c>
      <c r="N50" s="63" t="s">
        <v>622</v>
      </c>
    </row>
    <row r="51" spans="1:14">
      <c r="A51" s="1" t="s">
        <v>516</v>
      </c>
      <c r="B51" s="1" t="s">
        <v>517</v>
      </c>
      <c r="C51" s="1" t="s">
        <v>381</v>
      </c>
      <c r="D51" s="1" t="s">
        <v>619</v>
      </c>
      <c r="E51" t="s">
        <v>487</v>
      </c>
      <c r="F51" t="str">
        <f>VLOOKUP(LOTOTO[[#This Row],[NOME]],'CADASTRO'!A:K,5,0)</f>
        <v>TECNICO ELETRONICO II</v>
      </c>
      <c r="G51" s="36">
        <v>46246</v>
      </c>
      <c r="H51" s="38">
        <v>365</v>
      </c>
      <c r="I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IF(G434="01/01/1900",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LOTOTO[[#This Row],[TREINADO EM]]+LOTOTO[[#This Row],[VALIDADE]]</f>
        <v>46611</v>
      </c>
      <c r="K51">
        <v>1</v>
      </c>
      <c r="L51" t="s">
        <v>3</v>
      </c>
      <c r="M51" t="str">
        <f>VLOOKUP(LOTOTO[[#This Row],[NOME]],'CADASTRO'!A:K,6,0)</f>
        <v>ATIVO</v>
      </c>
      <c r="N51" s="63" t="s">
        <v>623</v>
      </c>
    </row>
    <row r="52" spans="1:14">
      <c r="A52" s="1" t="s">
        <v>516</v>
      </c>
      <c r="B52" s="1" t="s">
        <v>517</v>
      </c>
      <c r="C52" s="1" t="s">
        <v>381</v>
      </c>
      <c r="D52" s="1" t="s">
        <v>619</v>
      </c>
      <c r="E52" t="s">
        <v>339</v>
      </c>
      <c r="F52" t="str">
        <f>VLOOKUP(LOTOTO[[#This Row],[NOME]],'CADASTRO'!A:K,5,0)</f>
        <v>ANALISTA MANUTENCAO JR</v>
      </c>
      <c r="G52" s="8">
        <v>45889</v>
      </c>
      <c r="H52" s="38">
        <v>365</v>
      </c>
      <c r="I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IF(G435="01/01/1900",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LOTOTO[[#This Row],[TREINADO EM]]+LOTOTO[[#This Row],[VALIDADE]]</f>
        <v>46254</v>
      </c>
      <c r="K52">
        <v>2</v>
      </c>
      <c r="L52" t="s">
        <v>5</v>
      </c>
      <c r="M52" t="str">
        <f>VLOOKUP(LOTOTO[[#This Row],[NOME]],'CADASTRO'!A:K,6,0)</f>
        <v>ATIVO</v>
      </c>
    </row>
    <row r="53" spans="1:14">
      <c r="A53" s="1" t="s">
        <v>516</v>
      </c>
      <c r="B53" s="1" t="s">
        <v>517</v>
      </c>
      <c r="C53" s="1" t="s">
        <v>381</v>
      </c>
      <c r="D53" s="1" t="s">
        <v>619</v>
      </c>
      <c r="E53" t="s">
        <v>339</v>
      </c>
      <c r="F53" t="str">
        <f>VLOOKUP(LOTOTO[[#This Row],[NOME]],'CADASTRO'!A:K,5,0)</f>
        <v>ANALISTA MANUTENCAO JR</v>
      </c>
      <c r="G53" s="8">
        <v>46293.112673611111</v>
      </c>
      <c r="H53" s="38">
        <v>365</v>
      </c>
      <c r="I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IF(G436="01/01/1900",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LOTOTO[[#This Row],[TREINADO EM]]+LOTOTO[[#This Row],[VALIDADE]]</f>
        <v>46658.112673611111</v>
      </c>
      <c r="K53">
        <v>2</v>
      </c>
      <c r="L53" t="s">
        <v>3</v>
      </c>
      <c r="M53" t="str">
        <f>VLOOKUP(LOTOTO[[#This Row],[NOME]],'CADASTRO'!A:K,6,0)</f>
        <v>ATIVO</v>
      </c>
    </row>
    <row r="54" spans="1:14">
      <c r="A54" s="1" t="s">
        <v>516</v>
      </c>
      <c r="B54" s="1" t="s">
        <v>517</v>
      </c>
      <c r="C54" s="1" t="s">
        <v>381</v>
      </c>
      <c r="D54" s="1" t="s">
        <v>619</v>
      </c>
      <c r="E54" t="s">
        <v>340</v>
      </c>
      <c r="F54" t="str">
        <f>VLOOKUP(LOTOTO[[#This Row],[NOME]],'CADASTRO'!A:K,5,0)</f>
        <v>AUXILIAR INDUSTRIAL</v>
      </c>
      <c r="G54" s="8">
        <v>44930</v>
      </c>
      <c r="H54" s="39">
        <v>365</v>
      </c>
      <c r="I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IF(G437="01/01/1900",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LOTOTO[[#This Row],[TREINADO EM]]+LOTOTO[[#This Row],[VALIDADE]]</f>
        <v>45295</v>
      </c>
      <c r="K54">
        <v>2</v>
      </c>
      <c r="L54" t="s">
        <v>5</v>
      </c>
      <c r="M54" t="str">
        <f>VLOOKUP(LOTOTO[[#This Row],[NOME]],'CADASTRO'!A:K,6,0)</f>
        <v>ATIVO</v>
      </c>
    </row>
    <row r="55" spans="1:14">
      <c r="A55" s="1" t="s">
        <v>516</v>
      </c>
      <c r="B55" s="1" t="s">
        <v>517</v>
      </c>
      <c r="C55" s="1" t="s">
        <v>381</v>
      </c>
      <c r="D55" s="1" t="s">
        <v>619</v>
      </c>
      <c r="E55" t="s">
        <v>340</v>
      </c>
      <c r="F55" t="str">
        <f>VLOOKUP(LOTOTO[[#This Row],[NOME]],'CADASTRO'!A:K,5,0)</f>
        <v>AUXILIAR INDUSTRIAL</v>
      </c>
      <c r="G55" s="8">
        <v>45280</v>
      </c>
      <c r="H55" s="38">
        <v>365</v>
      </c>
      <c r="I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IF(G438="01/01/1900",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LOTOTO[[#This Row],[TREINADO EM]]+LOTOTO[[#This Row],[VALIDADE]]</f>
        <v>45645</v>
      </c>
      <c r="K55">
        <v>2</v>
      </c>
      <c r="L55" t="s">
        <v>5</v>
      </c>
      <c r="M55" t="str">
        <f>VLOOKUP(LOTOTO[[#This Row],[NOME]],'CADASTRO'!A:K,6,0)</f>
        <v>ATIVO</v>
      </c>
    </row>
    <row r="56" spans="1:14">
      <c r="A56" s="1" t="s">
        <v>516</v>
      </c>
      <c r="B56" s="1" t="s">
        <v>517</v>
      </c>
      <c r="C56" s="1" t="s">
        <v>76</v>
      </c>
      <c r="D56" s="1" t="s">
        <v>619</v>
      </c>
      <c r="E56" t="s">
        <v>340</v>
      </c>
      <c r="F56" t="str">
        <f>VLOOKUP(LOTOTO[[#This Row],[NOME]],'CADASTRO'!A:K,5,0)</f>
        <v>AUXILIAR INDUSTRIAL</v>
      </c>
      <c r="G56" s="8">
        <v>45645</v>
      </c>
      <c r="H56" s="38">
        <v>365</v>
      </c>
      <c r="I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IF(G439="01/01/1900",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LOTOTO[[#This Row],[TREINADO EM]]+LOTOTO[[#This Row],[VALIDADE]]</f>
        <v>46010</v>
      </c>
      <c r="K56">
        <v>2</v>
      </c>
      <c r="L56" t="s">
        <v>5</v>
      </c>
      <c r="M56" t="str">
        <f>VLOOKUP(LOTOTO[[#This Row],[NOME]],'CADASTRO'!A:K,6,0)</f>
        <v>ATIVO</v>
      </c>
    </row>
    <row r="57" spans="1:14">
      <c r="A57" s="1" t="s">
        <v>516</v>
      </c>
      <c r="B57" s="1" t="s">
        <v>517</v>
      </c>
      <c r="C57" s="1" t="s">
        <v>381</v>
      </c>
      <c r="D57" s="1" t="s">
        <v>619</v>
      </c>
      <c r="E57" t="s">
        <v>340</v>
      </c>
      <c r="F57" t="str">
        <f>VLOOKUP(LOTOTO[[#This Row],[NOME]],'CADASTRO'!A:K,5,0)</f>
        <v>AUXILIAR INDUSTRIAL</v>
      </c>
      <c r="G57" s="8">
        <v>46010</v>
      </c>
      <c r="H57" s="38">
        <v>365</v>
      </c>
      <c r="I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IF(G440="01/01/1900",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LOTOTO[[#This Row],[TREINADO EM]]+LOTOTO[[#This Row],[VALIDADE]]</f>
        <v>46375</v>
      </c>
      <c r="K57">
        <v>2</v>
      </c>
      <c r="L57" t="s">
        <v>3</v>
      </c>
      <c r="M57" t="str">
        <f>VLOOKUP(LOTOTO[[#This Row],[NOME]],'CADASTRO'!A:K,6,0)</f>
        <v>ATIVO</v>
      </c>
    </row>
    <row r="58" spans="1:14">
      <c r="A58" s="1" t="s">
        <v>516</v>
      </c>
      <c r="B58" s="1" t="s">
        <v>517</v>
      </c>
      <c r="C58" s="1" t="s">
        <v>381</v>
      </c>
      <c r="D58" s="1" t="s">
        <v>619</v>
      </c>
      <c r="E58" t="s">
        <v>341</v>
      </c>
      <c r="F58" t="str">
        <f>VLOOKUP(LOTOTO[[#This Row],[NOME]],'CADASTRO'!A:K,5,0)</f>
        <v>Analista PCM PL</v>
      </c>
      <c r="G58" s="8">
        <v>44706</v>
      </c>
      <c r="H58" s="39">
        <v>365</v>
      </c>
      <c r="I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IF(G441="01/01/1900",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LOTOTO[[#This Row],[TREINADO EM]]+LOTOTO[[#This Row],[VALIDADE]]</f>
        <v>45071</v>
      </c>
      <c r="K58">
        <v>1</v>
      </c>
      <c r="L58" t="s">
        <v>5</v>
      </c>
      <c r="M58" t="str">
        <f>VLOOKUP(LOTOTO[[#This Row],[NOME]],'CADASTRO'!A:K,6,0)</f>
        <v>ATIVO</v>
      </c>
    </row>
    <row r="59" spans="1:14">
      <c r="A59" s="1" t="s">
        <v>516</v>
      </c>
      <c r="B59" s="1" t="s">
        <v>517</v>
      </c>
      <c r="C59" s="1" t="s">
        <v>381</v>
      </c>
      <c r="D59" s="1" t="s">
        <v>619</v>
      </c>
      <c r="E59" t="s">
        <v>341</v>
      </c>
      <c r="F59" t="str">
        <f>VLOOKUP(LOTOTO[[#This Row],[NOME]],'CADASTRO'!A:K,5,0)</f>
        <v>Analista PCM PL</v>
      </c>
      <c r="G59" s="8">
        <v>44973</v>
      </c>
      <c r="H59" s="38">
        <v>365</v>
      </c>
      <c r="I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IF(G442="01/01/1900",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LOTOTO[[#This Row],[TREINADO EM]]+LOTOTO[[#This Row],[VALIDADE]]</f>
        <v>45338</v>
      </c>
      <c r="K59">
        <v>2</v>
      </c>
      <c r="L59" t="s">
        <v>5</v>
      </c>
      <c r="M59" t="str">
        <f>VLOOKUP(LOTOTO[[#This Row],[NOME]],'CADASTRO'!A:K,6,0)</f>
        <v>ATIVO</v>
      </c>
    </row>
    <row r="60" spans="1:14">
      <c r="A60" s="1" t="s">
        <v>516</v>
      </c>
      <c r="B60" s="1" t="s">
        <v>517</v>
      </c>
      <c r="C60" s="1" t="s">
        <v>381</v>
      </c>
      <c r="D60" s="1" t="s">
        <v>619</v>
      </c>
      <c r="E60" t="s">
        <v>341</v>
      </c>
      <c r="F60" t="str">
        <f>VLOOKUP(LOTOTO[[#This Row],[NOME]],'CADASTRO'!A:K,5,0)</f>
        <v>Analista PCM PL</v>
      </c>
      <c r="G60" s="8">
        <v>45533</v>
      </c>
      <c r="H60" s="38">
        <v>365</v>
      </c>
      <c r="I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IF(G443="01/01/1900",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LOTOTO[[#This Row],[TREINADO EM]]+LOTOTO[[#This Row],[VALIDADE]]</f>
        <v>45898</v>
      </c>
      <c r="K60">
        <v>2</v>
      </c>
      <c r="L60" t="s">
        <v>5</v>
      </c>
      <c r="M60" t="str">
        <f>VLOOKUP(LOTOTO[[#This Row],[NOME]],'CADASTRO'!A:K,6,0)</f>
        <v>ATIVO</v>
      </c>
    </row>
    <row r="61" spans="1:14">
      <c r="A61" s="1" t="s">
        <v>516</v>
      </c>
      <c r="B61" s="1" t="s">
        <v>517</v>
      </c>
      <c r="C61" s="1" t="s">
        <v>381</v>
      </c>
      <c r="D61" s="1" t="s">
        <v>619</v>
      </c>
      <c r="E61" t="s">
        <v>341</v>
      </c>
      <c r="F61" t="str">
        <f>VLOOKUP(LOTOTO[[#This Row],[NOME]],'CADASTRO'!A:K,5,0)</f>
        <v>Analista PCM PL</v>
      </c>
      <c r="G61" s="8">
        <v>46211.425717592603</v>
      </c>
      <c r="H61" s="38">
        <v>183</v>
      </c>
      <c r="I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IF(G444="01/01/1900",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LOTOTO[[#This Row],[TREINADO EM]]+LOTOTO[[#This Row],[VALIDADE]]</f>
        <v>46394.425717592603</v>
      </c>
      <c r="K61">
        <v>2</v>
      </c>
      <c r="L61" t="s">
        <v>5</v>
      </c>
      <c r="M61" t="str">
        <f>VLOOKUP(LOTOTO[[#This Row],[NOME]],'CADASTRO'!A:K,6,0)</f>
        <v>ATIVO</v>
      </c>
    </row>
    <row r="62" spans="1:14">
      <c r="A62" s="1" t="s">
        <v>516</v>
      </c>
      <c r="B62" s="1" t="s">
        <v>517</v>
      </c>
      <c r="C62" s="1" t="s">
        <v>381</v>
      </c>
      <c r="D62" s="1" t="s">
        <v>619</v>
      </c>
      <c r="E62" t="s">
        <v>341</v>
      </c>
      <c r="F62" t="str">
        <f>VLOOKUP(LOTOTO[[#This Row],[NOME]],'CADASTRO'!A:K,5,0)</f>
        <v>Analista PCM PL</v>
      </c>
      <c r="G62" s="8">
        <v>46253</v>
      </c>
      <c r="H62" s="38">
        <v>365</v>
      </c>
      <c r="I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IF(G445="01/01/1900", "SEM REGISTRO",
                        IF((G62+H62)&gt;TODAY(), "NO PRAZO", "VENCIDO"
                        )
                    )
                )
            )
        )
    ),"N.A.")</f>
        <v>NO PRAZO</v>
      </c>
      <c r="J62" s="14">
        <f>LOTOTO[[#This Row],[TREINADO EM]]+LOTOTO[[#This Row],[VALIDADE]]</f>
        <v>46618</v>
      </c>
      <c r="K62">
        <v>1</v>
      </c>
      <c r="L62" t="s">
        <v>3</v>
      </c>
      <c r="M62" t="str">
        <f>VLOOKUP(LOTOTO[[#This Row],[NOME]],'CADASTRO'!A:K,6,0)</f>
        <v>ATIVO</v>
      </c>
      <c r="N62" s="63" t="s">
        <v>624</v>
      </c>
    </row>
    <row r="63" spans="1:14">
      <c r="A63" s="1" t="s">
        <v>516</v>
      </c>
      <c r="B63" s="1" t="s">
        <v>517</v>
      </c>
      <c r="C63" s="1" t="s">
        <v>381</v>
      </c>
      <c r="D63" s="1" t="s">
        <v>619</v>
      </c>
      <c r="E63" t="s">
        <v>194</v>
      </c>
      <c r="F63" t="str">
        <f>VLOOKUP(LOTOTO[[#This Row],[NOME]],'CADASTRO'!A:K,5,0)</f>
        <v>SUPERVISOR DE MANUTENCAO</v>
      </c>
      <c r="G63" s="8">
        <v>45393</v>
      </c>
      <c r="H63" s="38">
        <v>365</v>
      </c>
      <c r="I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IF(G446="01/01/1900", "SEM REGISTRO",
                        IF((G63+H63)&gt;TODAY(), "NO PRAZO", "VENCIDO"
                        )
                    )
                )
            )
        )
    ),"N.A.")</f>
        <v>N.A.</v>
      </c>
      <c r="J63" s="14">
        <f>LOTOTO[[#This Row],[TREINADO EM]]+LOTOTO[[#This Row],[VALIDADE]]</f>
        <v>45758</v>
      </c>
      <c r="K63">
        <v>1</v>
      </c>
      <c r="L63" t="s">
        <v>3</v>
      </c>
      <c r="M63" t="str">
        <f>VLOOKUP(LOTOTO[[#This Row],[NOME]],'CADASTRO'!A:K,6,0)</f>
        <v>DESLIGADO</v>
      </c>
    </row>
    <row r="64" spans="1:14">
      <c r="A64" s="1" t="s">
        <v>516</v>
      </c>
      <c r="B64" s="1" t="s">
        <v>517</v>
      </c>
      <c r="C64" s="1" t="s">
        <v>381</v>
      </c>
      <c r="D64" s="1" t="s">
        <v>619</v>
      </c>
      <c r="E64" t="s">
        <v>345</v>
      </c>
      <c r="F64" t="str">
        <f>VLOOKUP(LOTOTO[[#This Row],[NOME]],'CADASTRO'!A:K,5,0)</f>
        <v>OPERADOR INDUSTRIAL II</v>
      </c>
      <c r="G64" s="8">
        <v>44929</v>
      </c>
      <c r="H64" s="39">
        <v>365</v>
      </c>
      <c r="I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IF(G447="01/01/1900",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LOTOTO[[#This Row],[TREINADO EM]]+LOTOTO[[#This Row],[VALIDADE]]</f>
        <v>45294</v>
      </c>
      <c r="K64">
        <v>2</v>
      </c>
      <c r="L64" t="s">
        <v>5</v>
      </c>
      <c r="M64" t="str">
        <f>VLOOKUP(LOTOTO[[#This Row],[NOME]],'CADASTRO'!A:K,6,0)</f>
        <v>ATIVO</v>
      </c>
    </row>
    <row r="65" spans="1:13">
      <c r="A65" s="1" t="s">
        <v>516</v>
      </c>
      <c r="B65" s="1" t="s">
        <v>517</v>
      </c>
      <c r="C65" s="1" t="s">
        <v>381</v>
      </c>
      <c r="D65" s="1" t="s">
        <v>619</v>
      </c>
      <c r="E65" s="34" t="s">
        <v>345</v>
      </c>
      <c r="F65" s="34" t="str">
        <f>VLOOKUP(LOTOTO[[#This Row],[NOME]],'CADASTRO'!A:K,5,0)</f>
        <v>OPERADOR INDUSTRIAL II</v>
      </c>
      <c r="G65" s="8">
        <v>45280</v>
      </c>
      <c r="H65" s="38">
        <v>365</v>
      </c>
      <c r="I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IF(G448="01/01/1900",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LOTOTO[[#This Row],[TREINADO EM]]+LOTOTO[[#This Row],[VALIDADE]]</f>
        <v>45645</v>
      </c>
      <c r="K65">
        <v>2</v>
      </c>
      <c r="L65" t="s">
        <v>5</v>
      </c>
      <c r="M65" t="str">
        <f>VLOOKUP(LOTOTO[[#This Row],[NOME]],'CADASTRO'!A:K,6,0)</f>
        <v>ATIVO</v>
      </c>
    </row>
    <row r="66" spans="1:13">
      <c r="A66" s="1" t="s">
        <v>516</v>
      </c>
      <c r="B66" s="1" t="s">
        <v>517</v>
      </c>
      <c r="C66" s="1" t="s">
        <v>76</v>
      </c>
      <c r="D66" s="1" t="s">
        <v>619</v>
      </c>
      <c r="E66" s="34" t="s">
        <v>345</v>
      </c>
      <c r="F66" s="34" t="str">
        <f>VLOOKUP(LOTOTO[[#This Row],[NOME]],'CADASTRO'!A:K,5,0)</f>
        <v>OPERADOR INDUSTRIAL II</v>
      </c>
      <c r="G66" s="8">
        <v>45645</v>
      </c>
      <c r="H66" s="38">
        <v>365</v>
      </c>
      <c r="I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IF(G449="01/01/1900",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LOTOTO[[#This Row],[TREINADO EM]]+LOTOTO[[#This Row],[VALIDADE]]</f>
        <v>46010</v>
      </c>
      <c r="K66">
        <v>2</v>
      </c>
      <c r="L66" t="s">
        <v>5</v>
      </c>
      <c r="M66" t="str">
        <f>VLOOKUP(LOTOTO[[#This Row],[NOME]],'CADASTRO'!A:K,6,0)</f>
        <v>ATIVO</v>
      </c>
    </row>
    <row r="67" spans="1:13">
      <c r="A67" s="1" t="s">
        <v>516</v>
      </c>
      <c r="B67" s="1" t="s">
        <v>517</v>
      </c>
      <c r="C67" s="1" t="s">
        <v>381</v>
      </c>
      <c r="D67" s="1" t="s">
        <v>619</v>
      </c>
      <c r="E67" s="34" t="s">
        <v>345</v>
      </c>
      <c r="F67" s="34" t="str">
        <f>VLOOKUP(LOTOTO[[#This Row],[NOME]],'CADASTRO'!A:K,5,0)</f>
        <v>OPERADOR INDUSTRIAL II</v>
      </c>
      <c r="G67" s="8">
        <v>46010</v>
      </c>
      <c r="H67" s="38">
        <v>365</v>
      </c>
      <c r="I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IF(G450="01/01/1900", "SEM REGISTRO",
                        IF((G67+H67)&gt;TODAY(), "NO PRAZO", "VENCIDO"
                        )
                    )
                )
            )
        )
    ),"N.A.")</f>
        <v>NO PRAZO</v>
      </c>
      <c r="J67" s="14">
        <f>LOTOTO[[#This Row],[TREINADO EM]]+LOTOTO[[#This Row],[VALIDADE]]</f>
        <v>46375</v>
      </c>
      <c r="K67">
        <v>2</v>
      </c>
      <c r="L67" t="s">
        <v>3</v>
      </c>
      <c r="M67" t="str">
        <f>VLOOKUP(LOTOTO[[#This Row],[NOME]],'CADASTRO'!A:K,6,0)</f>
        <v>ATIVO</v>
      </c>
    </row>
    <row r="68" spans="1:13">
      <c r="A68" s="1" t="s">
        <v>516</v>
      </c>
      <c r="B68" s="1" t="s">
        <v>517</v>
      </c>
      <c r="C68" s="1" t="s">
        <v>381</v>
      </c>
      <c r="D68" s="1" t="s">
        <v>619</v>
      </c>
      <c r="E68" s="34" t="s">
        <v>93</v>
      </c>
      <c r="F68" s="34" t="str">
        <f>VLOOKUP(LOTOTO[[#This Row],[NOME]],'CADASTRO'!A:K,5,0)</f>
        <v>COORDENADOR CONTROLE DE QUALIDADE</v>
      </c>
      <c r="G68" s="8">
        <v>45092</v>
      </c>
      <c r="H68" s="38">
        <v>365</v>
      </c>
      <c r="I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IF(G451="01/01/1900", "SEM REGISTRO",
                        IF((G68+H68)&gt;TODAY(), "NO PRAZO", "VENCIDO"
                        )
                    )
                )
            )
        )
    ),"N.A.")</f>
        <v>N.A.</v>
      </c>
      <c r="J68" s="14">
        <f>LOTOTO[[#This Row],[TREINADO EM]]+LOTOTO[[#This Row],[VALIDADE]]</f>
        <v>45457</v>
      </c>
      <c r="K68">
        <v>1</v>
      </c>
      <c r="L68" t="s">
        <v>5</v>
      </c>
      <c r="M68" t="str">
        <f>VLOOKUP(LOTOTO[[#This Row],[NOME]],'CADASTRO'!A:K,6,0)</f>
        <v>DESLIGADO</v>
      </c>
    </row>
    <row r="69" spans="1:13">
      <c r="A69" s="1" t="s">
        <v>516</v>
      </c>
      <c r="B69" s="1" t="s">
        <v>517</v>
      </c>
      <c r="C69" s="1" t="s">
        <v>381</v>
      </c>
      <c r="D69" s="1" t="s">
        <v>619</v>
      </c>
      <c r="E69" s="34" t="s">
        <v>93</v>
      </c>
      <c r="F69" s="34" t="str">
        <f>VLOOKUP(LOTOTO[[#This Row],[NOME]],'CADASTRO'!A:K,5,0)</f>
        <v>COORDENADOR CONTROLE DE QUALIDADE</v>
      </c>
      <c r="G69" s="8">
        <v>46010</v>
      </c>
      <c r="H69" s="38">
        <v>365</v>
      </c>
      <c r="I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IF(G452="01/01/1900", "SEM REGISTRO",
                        IF((G69+H69)&gt;TODAY(), "NO PRAZO", "VENCIDO"
                        )
                    )
                )
            )
        )
    ),"N.A.")</f>
        <v>N.A.</v>
      </c>
      <c r="J69" s="14">
        <f>LOTOTO[[#This Row],[TREINADO EM]]+LOTOTO[[#This Row],[VALIDADE]]</f>
        <v>46375</v>
      </c>
      <c r="K69">
        <v>2</v>
      </c>
      <c r="L69" t="s">
        <v>3</v>
      </c>
      <c r="M69" t="str">
        <f>VLOOKUP(LOTOTO[[#This Row],[NOME]],'CADASTRO'!A:K,6,0)</f>
        <v>DESLIGADO</v>
      </c>
    </row>
    <row r="70" spans="1:13">
      <c r="A70" t="s">
        <v>516</v>
      </c>
      <c r="B70" t="s">
        <v>517</v>
      </c>
      <c r="C70" t="s">
        <v>76</v>
      </c>
      <c r="D70" s="1" t="s">
        <v>619</v>
      </c>
      <c r="E70" s="34" t="s">
        <v>199</v>
      </c>
      <c r="F70" s="34" t="str">
        <f>VLOOKUP(LOTOTO[[#This Row],[NOME]],'CADASTRO'!A:K,5,0)</f>
        <v>TECNICO ELETRONICO II</v>
      </c>
      <c r="G70" s="8">
        <v>44020</v>
      </c>
      <c r="H70" s="38">
        <v>365</v>
      </c>
      <c r="I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IF(G453="01/01/1900", "SEM REGISTRO",
                        IF((G70+H70)&gt;TODAY(), "NO PRAZO", "VENCIDO"
                        )
                    )
                )
            )
        )
    ),"N.A.")</f>
        <v>N.A.</v>
      </c>
      <c r="J70" s="14">
        <f>LOTOTO[[#This Row],[TREINADO EM]]+LOTOTO[[#This Row],[VALIDADE]]</f>
        <v>44385</v>
      </c>
      <c r="K70">
        <v>1</v>
      </c>
      <c r="L70" t="s">
        <v>5</v>
      </c>
      <c r="M70" t="str">
        <f>VLOOKUP(LOTOTO[[#This Row],[NOME]],'CADASTRO'!A:K,6,0)</f>
        <v>DESLIGADO</v>
      </c>
    </row>
    <row r="71" spans="1:13">
      <c r="A71" s="1" t="s">
        <v>516</v>
      </c>
      <c r="B71" s="1" t="s">
        <v>517</v>
      </c>
      <c r="C71" s="1" t="s">
        <v>381</v>
      </c>
      <c r="D71" s="1" t="s">
        <v>619</v>
      </c>
      <c r="E71" s="34" t="s">
        <v>199</v>
      </c>
      <c r="F71" s="34" t="str">
        <f>VLOOKUP(LOTOTO[[#This Row],[NOME]],'CADASTRO'!A:K,5,0)</f>
        <v>TECNICO ELETRONICO II</v>
      </c>
      <c r="G71" s="8">
        <v>44930</v>
      </c>
      <c r="H71" s="39">
        <v>365</v>
      </c>
      <c r="I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IF(G454="01/01/1900", "SEM REGISTRO",
                        IF((G71+H71)&gt;TODAY(), "NO PRAZO", "VENCIDO"
                        )
                    )
                )
            )
        )
    ),"N.A.")</f>
        <v>N.A.</v>
      </c>
      <c r="J71" s="14">
        <f>LOTOTO[[#This Row],[TREINADO EM]]+LOTOTO[[#This Row],[VALIDADE]]</f>
        <v>45295</v>
      </c>
      <c r="K71">
        <v>2</v>
      </c>
      <c r="L71" t="s">
        <v>5</v>
      </c>
      <c r="M71" t="str">
        <f>VLOOKUP(LOTOTO[[#This Row],[NOME]],'CADASTRO'!A:K,6,0)</f>
        <v>DESLIGADO</v>
      </c>
    </row>
    <row r="72" spans="1:13">
      <c r="A72" s="1" t="s">
        <v>516</v>
      </c>
      <c r="B72" s="1" t="s">
        <v>517</v>
      </c>
      <c r="C72" s="1" t="s">
        <v>381</v>
      </c>
      <c r="D72" s="1" t="s">
        <v>619</v>
      </c>
      <c r="E72" s="34" t="s">
        <v>199</v>
      </c>
      <c r="F72" s="34" t="str">
        <f>VLOOKUP(LOTOTO[[#This Row],[NOME]],'CADASTRO'!A:K,5,0)</f>
        <v>TECNICO ELETRONICO II</v>
      </c>
      <c r="G72" s="8">
        <v>45280</v>
      </c>
      <c r="H72" s="38">
        <v>365</v>
      </c>
      <c r="I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IF(G455="01/01/1900", "SEM REGISTRO",
                        IF((G72+H72)&gt;TODAY(), "NO PRAZO", "VENCIDO"
                        )
                    )
                )
            )
        )
    ),"N.A.")</f>
        <v>N.A.</v>
      </c>
      <c r="J72" s="14">
        <f>LOTOTO[[#This Row],[TREINADO EM]]+LOTOTO[[#This Row],[VALIDADE]]</f>
        <v>45645</v>
      </c>
      <c r="K72">
        <v>2</v>
      </c>
      <c r="L72" t="s">
        <v>5</v>
      </c>
      <c r="M72" t="str">
        <f>VLOOKUP(LOTOTO[[#This Row],[NOME]],'CADASTRO'!A:K,6,0)</f>
        <v>DESLIGADO</v>
      </c>
    </row>
    <row r="73" spans="1:13">
      <c r="A73" s="1" t="s">
        <v>516</v>
      </c>
      <c r="B73" s="1" t="s">
        <v>517</v>
      </c>
      <c r="C73" s="1" t="s">
        <v>381</v>
      </c>
      <c r="D73" s="1" t="s">
        <v>619</v>
      </c>
      <c r="E73" s="34" t="s">
        <v>199</v>
      </c>
      <c r="F73" s="34" t="str">
        <f>VLOOKUP(LOTOTO[[#This Row],[NOME]],'CADASTRO'!A:K,5,0)</f>
        <v>TECNICO ELETRONICO II</v>
      </c>
      <c r="G73" s="8">
        <v>45645</v>
      </c>
      <c r="H73" s="38">
        <v>365</v>
      </c>
      <c r="I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IF(G456="01/01/1900", "SEM REGISTRO",
                        IF((G73+H73)&gt;TODAY(), "NO PRAZO", "VENCIDO"
                        )
                    )
                )
            )
        )
    ),"N.A.")</f>
        <v>N.A.</v>
      </c>
      <c r="J73" s="14">
        <f>LOTOTO[[#This Row],[TREINADO EM]]+LOTOTO[[#This Row],[VALIDADE]]</f>
        <v>46010</v>
      </c>
      <c r="K73">
        <v>2</v>
      </c>
      <c r="L73" t="s">
        <v>5</v>
      </c>
      <c r="M73" t="str">
        <f>VLOOKUP(LOTOTO[[#This Row],[NOME]],'CADASTRO'!A:K,6,0)</f>
        <v>DESLIGADO</v>
      </c>
    </row>
    <row r="74" spans="1:13">
      <c r="A74" s="1" t="s">
        <v>516</v>
      </c>
      <c r="B74" s="1" t="s">
        <v>517</v>
      </c>
      <c r="C74" s="1" t="s">
        <v>381</v>
      </c>
      <c r="D74" s="1" t="s">
        <v>619</v>
      </c>
      <c r="E74" s="34" t="s">
        <v>199</v>
      </c>
      <c r="F74" s="34" t="str">
        <f>VLOOKUP(LOTOTO[[#This Row],[NOME]],'CADASTRO'!A:K,5,0)</f>
        <v>TECNICO ELETRONICO II</v>
      </c>
      <c r="G74" s="8">
        <v>46010</v>
      </c>
      <c r="H74" s="38">
        <v>365</v>
      </c>
      <c r="I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IF(G457="01/01/1900", "SEM REGISTRO",
                        IF((G74+H74)&gt;TODAY(), "NO PRAZO", "VENCIDO"
                        )
                    )
                )
            )
        )
    ),"N.A.")</f>
        <v>N.A.</v>
      </c>
      <c r="J74" s="14">
        <f>LOTOTO[[#This Row],[TREINADO EM]]+LOTOTO[[#This Row],[VALIDADE]]</f>
        <v>46375</v>
      </c>
      <c r="K74">
        <v>2</v>
      </c>
      <c r="L74" t="s">
        <v>3</v>
      </c>
      <c r="M74" t="str">
        <f>VLOOKUP(LOTOTO[[#This Row],[NOME]],'CADASTRO'!A:K,6,0)</f>
        <v>DESLIGADO</v>
      </c>
    </row>
    <row r="75" spans="1:13">
      <c r="A75" t="s">
        <v>516</v>
      </c>
      <c r="B75" t="s">
        <v>517</v>
      </c>
      <c r="C75" t="s">
        <v>76</v>
      </c>
      <c r="D75" s="1" t="s">
        <v>619</v>
      </c>
      <c r="E75" s="34" t="s">
        <v>344</v>
      </c>
      <c r="F75" s="34" t="str">
        <f>VLOOKUP(LOTOTO[[#This Row],[NOME]],'CADASTRO'!A:K,5,0)</f>
        <v>TECNICO MECANICO II</v>
      </c>
      <c r="G75" s="8">
        <v>44249</v>
      </c>
      <c r="H75" s="38">
        <v>365</v>
      </c>
      <c r="I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IF(G458="01/01/1900",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LOTOTO[[#This Row],[TREINADO EM]]+LOTOTO[[#This Row],[VALIDADE]]</f>
        <v>44614</v>
      </c>
      <c r="K75">
        <v>1</v>
      </c>
      <c r="L75" t="s">
        <v>5</v>
      </c>
      <c r="M75" t="str">
        <f>VLOOKUP(LOTOTO[[#This Row],[NOME]],'CADASTRO'!A:K,6,0)</f>
        <v>ATIVO</v>
      </c>
    </row>
    <row r="76" spans="1:13">
      <c r="A76" s="1" t="s">
        <v>516</v>
      </c>
      <c r="B76" s="1" t="s">
        <v>517</v>
      </c>
      <c r="C76" s="1" t="s">
        <v>381</v>
      </c>
      <c r="D76" s="1" t="s">
        <v>619</v>
      </c>
      <c r="E76" s="1" t="s">
        <v>344</v>
      </c>
      <c r="F76" s="1" t="str">
        <f>VLOOKUP(LOTOTO[[#This Row],[NOME]],'CADASTRO'!A:K,5,0)</f>
        <v>TECNICO MECANICO II</v>
      </c>
      <c r="G76" s="99">
        <v>44677</v>
      </c>
      <c r="H76" s="39">
        <v>365</v>
      </c>
      <c r="I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IF(G459="01/01/1900",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LOTOTO[[#This Row],[TREINADO EM]]+LOTOTO[[#This Row],[VALIDADE]]</f>
        <v>45042</v>
      </c>
      <c r="K76">
        <v>1</v>
      </c>
      <c r="L76" t="s">
        <v>5</v>
      </c>
      <c r="M76" t="str">
        <f>VLOOKUP(LOTOTO[[#This Row],[NOME]],'CADASTRO'!A:K,6,0)</f>
        <v>ATIVO</v>
      </c>
    </row>
    <row r="77" spans="1:13">
      <c r="A77" s="1" t="s">
        <v>516</v>
      </c>
      <c r="B77" s="1" t="s">
        <v>517</v>
      </c>
      <c r="C77" s="1" t="s">
        <v>381</v>
      </c>
      <c r="D77" s="1" t="s">
        <v>619</v>
      </c>
      <c r="E77" s="37" t="s">
        <v>344</v>
      </c>
      <c r="F77" s="37" t="str">
        <f>VLOOKUP(LOTOTO[[#This Row],[NOME]],'CADASTRO'!A:K,5,0)</f>
        <v>TECNICO MECANICO II</v>
      </c>
      <c r="G77" s="36">
        <v>44930</v>
      </c>
      <c r="H77" s="39">
        <v>365</v>
      </c>
      <c r="I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IF(G460="01/01/1900",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LOTOTO[[#This Row],[TREINADO EM]]+LOTOTO[[#This Row],[VALIDADE]]</f>
        <v>45295</v>
      </c>
      <c r="K77">
        <v>2</v>
      </c>
      <c r="L77" t="s">
        <v>5</v>
      </c>
      <c r="M77" t="str">
        <f>VLOOKUP(LOTOTO[[#This Row],[NOME]],'CADASTRO'!A:K,6,0)</f>
        <v>ATIVO</v>
      </c>
    </row>
    <row r="78" spans="1:13">
      <c r="A78" s="1" t="s">
        <v>516</v>
      </c>
      <c r="B78" s="1" t="s">
        <v>517</v>
      </c>
      <c r="C78" s="1" t="s">
        <v>381</v>
      </c>
      <c r="D78" s="1" t="s">
        <v>619</v>
      </c>
      <c r="E78" s="34" t="s">
        <v>344</v>
      </c>
      <c r="F78" s="34" t="str">
        <f>VLOOKUP(LOTOTO[[#This Row],[NOME]],'CADASTRO'!A:K,5,0)</f>
        <v>TECNICO MECANICO II</v>
      </c>
      <c r="G78" s="8">
        <v>45547</v>
      </c>
      <c r="H78" s="38">
        <v>365</v>
      </c>
      <c r="I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IF(G461="01/01/1900",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LOTOTO[[#This Row],[TREINADO EM]]+LOTOTO[[#This Row],[VALIDADE]]</f>
        <v>45912</v>
      </c>
      <c r="K78">
        <v>2</v>
      </c>
      <c r="L78" t="s">
        <v>5</v>
      </c>
      <c r="M78" t="str">
        <f>VLOOKUP(LOTOTO[[#This Row],[NOME]],'CADASTRO'!A:K,6,0)</f>
        <v>ATIVO</v>
      </c>
    </row>
    <row r="79" spans="1:13">
      <c r="A79" s="1" t="s">
        <v>516</v>
      </c>
      <c r="B79" s="1" t="s">
        <v>517</v>
      </c>
      <c r="C79" s="1" t="s">
        <v>381</v>
      </c>
      <c r="D79" s="1" t="s">
        <v>619</v>
      </c>
      <c r="E79" s="34" t="s">
        <v>344</v>
      </c>
      <c r="F79" s="34" t="str">
        <f>VLOOKUP(LOTOTO[[#This Row],[NOME]],'CADASTRO'!A:K,5,0)</f>
        <v>TECNICO MECANICO II</v>
      </c>
      <c r="G79" s="8">
        <v>45645</v>
      </c>
      <c r="H79" s="38">
        <v>365</v>
      </c>
      <c r="I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IF(G462="01/01/1900",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LOTOTO[[#This Row],[TREINADO EM]]+LOTOTO[[#This Row],[VALIDADE]]</f>
        <v>46010</v>
      </c>
      <c r="K79">
        <v>2</v>
      </c>
      <c r="L79" t="s">
        <v>5</v>
      </c>
      <c r="M79" t="str">
        <f>VLOOKUP(LOTOTO[[#This Row],[NOME]],'CADASTRO'!A:K,6,0)</f>
        <v>ATIVO</v>
      </c>
    </row>
    <row r="80" spans="1:13">
      <c r="A80" s="1" t="s">
        <v>516</v>
      </c>
      <c r="B80" s="1" t="s">
        <v>517</v>
      </c>
      <c r="C80" s="1" t="s">
        <v>381</v>
      </c>
      <c r="D80" s="1" t="s">
        <v>619</v>
      </c>
      <c r="E80" s="34" t="s">
        <v>344</v>
      </c>
      <c r="F80" s="34" t="str">
        <f>VLOOKUP(LOTOTO[[#This Row],[NOME]],'CADASTRO'!A:K,5,0)</f>
        <v>TECNICO MECANICO II</v>
      </c>
      <c r="G80" s="8">
        <v>46010</v>
      </c>
      <c r="H80" s="38">
        <v>365</v>
      </c>
      <c r="I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IF(G463="01/01/1900",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LOTOTO[[#This Row],[TREINADO EM]]+LOTOTO[[#This Row],[VALIDADE]]</f>
        <v>46375</v>
      </c>
      <c r="K80">
        <v>2</v>
      </c>
      <c r="L80" t="s">
        <v>5</v>
      </c>
      <c r="M80" t="str">
        <f>VLOOKUP(LOTOTO[[#This Row],[NOME]],'CADASTRO'!A:K,6,0)</f>
        <v>ATIVO</v>
      </c>
    </row>
    <row r="81" spans="1:14">
      <c r="A81" s="1" t="s">
        <v>516</v>
      </c>
      <c r="B81" s="1" t="s">
        <v>517</v>
      </c>
      <c r="C81" s="1" t="s">
        <v>381</v>
      </c>
      <c r="D81" s="1" t="s">
        <v>619</v>
      </c>
      <c r="E81" s="34" t="s">
        <v>344</v>
      </c>
      <c r="F81" s="34" t="str">
        <f>VLOOKUP(LOTOTO[[#This Row],[NOME]],'CADASTRO'!A:K,5,0)</f>
        <v>TECNICO MECANICO II</v>
      </c>
      <c r="G81" s="8">
        <v>46211.6039467593</v>
      </c>
      <c r="H81" s="38">
        <v>183</v>
      </c>
      <c r="I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IF(G464="01/01/1900", "SEM REGISTRO",
                        IF((G81+H81)&gt;TODAY(), "NO PRAZO", "VENCIDO"
                        )
                    )
                )
            )
        )
    ),"N.A.")</f>
        <v>HISTORICO</v>
      </c>
      <c r="J81" s="14">
        <f>LOTOTO[[#This Row],[TREINADO EM]]+LOTOTO[[#This Row],[VALIDADE]]</f>
        <v>46394.6039467593</v>
      </c>
      <c r="K81">
        <v>2</v>
      </c>
      <c r="L81" t="s">
        <v>5</v>
      </c>
      <c r="M81" t="str">
        <f>VLOOKUP(LOTOTO[[#This Row],[NOME]],'CADASTRO'!A:K,6,0)</f>
        <v>ATIVO</v>
      </c>
    </row>
    <row r="82" spans="1:14">
      <c r="A82" s="1" t="s">
        <v>516</v>
      </c>
      <c r="B82" s="1" t="s">
        <v>517</v>
      </c>
      <c r="C82" s="1" t="s">
        <v>381</v>
      </c>
      <c r="D82" s="1" t="s">
        <v>619</v>
      </c>
      <c r="E82" s="34" t="s">
        <v>344</v>
      </c>
      <c r="F82" s="34" t="str">
        <f>VLOOKUP(LOTOTO[[#This Row],[NOME]],'CADASTRO'!A:K,5,0)</f>
        <v>TECNICO MECANICO II</v>
      </c>
      <c r="G82" s="8">
        <v>46291.609155092592</v>
      </c>
      <c r="H82" s="38">
        <v>365</v>
      </c>
      <c r="I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IF(G465="01/01/1900", "SEM REGISTRO",
                        IF((G82+H82)&gt;TODAY(), "NO PRAZO", "VENCIDO"
                        )
                    )
                )
            )
        )
    ),"N.A.")</f>
        <v>NO PRAZO</v>
      </c>
      <c r="J82" s="14">
        <f>LOTOTO[[#This Row],[TREINADO EM]]+LOTOTO[[#This Row],[VALIDADE]]</f>
        <v>46656.609155092592</v>
      </c>
      <c r="K82">
        <v>2</v>
      </c>
      <c r="L82" t="s">
        <v>3</v>
      </c>
      <c r="M82" t="str">
        <f>VLOOKUP(LOTOTO[[#This Row],[NOME]],'CADASTRO'!A:K,6,0)</f>
        <v>ATIVO</v>
      </c>
    </row>
    <row r="83" spans="1:14">
      <c r="A83" s="1" t="s">
        <v>516</v>
      </c>
      <c r="B83" s="1" t="s">
        <v>517</v>
      </c>
      <c r="C83" s="1" t="s">
        <v>381</v>
      </c>
      <c r="D83" s="1" t="s">
        <v>619</v>
      </c>
      <c r="E83" s="34" t="s">
        <v>201</v>
      </c>
      <c r="F83" s="34" t="str">
        <f>VLOOKUP(LOTOTO[[#This Row],[NOME]],'CADASTRO'!A:K,5,0)</f>
        <v>OPERADOR INDUSTRIAL I</v>
      </c>
      <c r="G83" s="8">
        <v>46120</v>
      </c>
      <c r="H83" s="38">
        <v>365</v>
      </c>
      <c r="I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IF(G466="01/01/1900", "SEM REGISTRO",
                        IF((G83+H83)&gt;TODAY(), "NO PRAZO", "VENCIDO"
                        )
                    )
                )
            )
        )
    ),"N.A.")</f>
        <v>N.A.</v>
      </c>
      <c r="J83" s="14">
        <f>LOTOTO[[#This Row],[TREINADO EM]]+LOTOTO[[#This Row],[VALIDADE]]</f>
        <v>46485</v>
      </c>
      <c r="K83">
        <v>1.5</v>
      </c>
      <c r="L83" t="s">
        <v>3</v>
      </c>
      <c r="M83" t="str">
        <f>VLOOKUP(LOTOTO[[#This Row],[NOME]],'CADASTRO'!A:K,6,0)</f>
        <v>DESLIGADO</v>
      </c>
      <c r="N83" s="63" t="s">
        <v>620</v>
      </c>
    </row>
    <row r="84" spans="1:14">
      <c r="A84" s="1" t="s">
        <v>516</v>
      </c>
      <c r="B84" s="1" t="s">
        <v>517</v>
      </c>
      <c r="C84" s="1" t="s">
        <v>381</v>
      </c>
      <c r="D84" s="1" t="s">
        <v>619</v>
      </c>
      <c r="E84" s="34" t="s">
        <v>202</v>
      </c>
      <c r="F84" s="34" t="str">
        <f>VLOOKUP(LOTOTO[[#This Row],[NOME]],'CADASTRO'!A:K,5,0)</f>
        <v>ASSISTENTE ADMINISTRATIVO</v>
      </c>
      <c r="G84" s="8">
        <v>45358</v>
      </c>
      <c r="H84" s="38">
        <v>365</v>
      </c>
      <c r="I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IF(G467="01/01/1900", "SEM REGISTRO",
                        IF((G84+H84)&gt;TODAY(), "NO PRAZO", "VENCIDO"
                        )
                    )
                )
            )
        )
    ),"N.A.")</f>
        <v>N.A.</v>
      </c>
      <c r="J84" s="14">
        <f>LOTOTO[[#This Row],[TREINADO EM]]+LOTOTO[[#This Row],[VALIDADE]]</f>
        <v>45723</v>
      </c>
      <c r="K84">
        <v>2</v>
      </c>
      <c r="L84" t="s">
        <v>5</v>
      </c>
      <c r="M84" t="str">
        <f>VLOOKUP(LOTOTO[[#This Row],[NOME]],'CADASTRO'!A:K,6,0)</f>
        <v>DESLIGADO</v>
      </c>
    </row>
    <row r="85" spans="1:14">
      <c r="A85" s="1" t="s">
        <v>516</v>
      </c>
      <c r="B85" s="1" t="s">
        <v>517</v>
      </c>
      <c r="C85" s="1" t="s">
        <v>76</v>
      </c>
      <c r="D85" s="1" t="s">
        <v>619</v>
      </c>
      <c r="E85" s="34" t="s">
        <v>202</v>
      </c>
      <c r="F85" s="34" t="str">
        <f>VLOOKUP(LOTOTO[[#This Row],[NOME]],'CADASTRO'!A:K,5,0)</f>
        <v>ASSISTENTE ADMINISTRATIVO</v>
      </c>
      <c r="G85" s="8">
        <v>45645</v>
      </c>
      <c r="H85" s="38">
        <v>365</v>
      </c>
      <c r="I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IF(G468="01/01/1900", "SEM REGISTRO",
                        IF((G85+H85)&gt;TODAY(), "NO PRAZO", "VENCIDO"
                        )
                    )
                )
            )
        )
    ),"N.A.")</f>
        <v>N.A.</v>
      </c>
      <c r="J85" s="14">
        <f>LOTOTO[[#This Row],[TREINADO EM]]+LOTOTO[[#This Row],[VALIDADE]]</f>
        <v>46010</v>
      </c>
      <c r="K85">
        <v>2</v>
      </c>
      <c r="L85" t="s">
        <v>5</v>
      </c>
      <c r="M85" t="str">
        <f>VLOOKUP(LOTOTO[[#This Row],[NOME]],'CADASTRO'!A:K,6,0)</f>
        <v>DESLIGADO</v>
      </c>
    </row>
    <row r="86" spans="1:14">
      <c r="A86" s="1" t="s">
        <v>516</v>
      </c>
      <c r="B86" s="1" t="s">
        <v>517</v>
      </c>
      <c r="C86" s="1" t="s">
        <v>381</v>
      </c>
      <c r="D86" s="1" t="s">
        <v>619</v>
      </c>
      <c r="E86" s="34" t="s">
        <v>202</v>
      </c>
      <c r="F86" s="34" t="str">
        <f>VLOOKUP(LOTOTO[[#This Row],[NOME]],'CADASTRO'!A:K,5,0)</f>
        <v>ASSISTENTE ADMINISTRATIVO</v>
      </c>
      <c r="G86" s="8">
        <v>46010</v>
      </c>
      <c r="H86" s="38">
        <v>365</v>
      </c>
      <c r="I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IF(G469="01/01/1900", "SEM REGISTRO",
                        IF((G86+H86)&gt;TODAY(), "NO PRAZO", "VENCIDO"
                        )
                    )
                )
            )
        )
    ),"N.A.")</f>
        <v>N.A.</v>
      </c>
      <c r="J86" s="14">
        <f>LOTOTO[[#This Row],[TREINADO EM]]+LOTOTO[[#This Row],[VALIDADE]]</f>
        <v>46375</v>
      </c>
      <c r="K86">
        <v>2</v>
      </c>
      <c r="L86" t="s">
        <v>3</v>
      </c>
      <c r="M86" t="str">
        <f>VLOOKUP(LOTOTO[[#This Row],[NOME]],'CADASTRO'!A:K,6,0)</f>
        <v>DESLIGADO</v>
      </c>
    </row>
    <row r="87" spans="1:14">
      <c r="A87" s="1" t="s">
        <v>516</v>
      </c>
      <c r="B87" s="1" t="s">
        <v>517</v>
      </c>
      <c r="C87" s="1" t="s">
        <v>381</v>
      </c>
      <c r="D87" s="1" t="s">
        <v>619</v>
      </c>
      <c r="E87" t="s">
        <v>204</v>
      </c>
      <c r="F87" t="str">
        <f>VLOOKUP(LOTOTO[[#This Row],[NOME]],'CADASTRO'!A:K,5,0)</f>
        <v>AUXILIAR INDUSTRIAL</v>
      </c>
      <c r="G87" s="98">
        <v>45875</v>
      </c>
      <c r="H87" s="38">
        <v>365</v>
      </c>
      <c r="I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IF(G470="01/01/1900", "SEM REGISTRO",
                        IF((G87+H87)&gt;TODAY(), "NO PRAZO", "VENCIDO"
                        )
                    )
                )
            )
        )
    ),"N.A.")</f>
        <v>N.A.</v>
      </c>
      <c r="J87" s="14">
        <f>LOTOTO[[#This Row],[TREINADO EM]]+LOTOTO[[#This Row],[VALIDADE]]</f>
        <v>46240</v>
      </c>
      <c r="K87">
        <v>2</v>
      </c>
      <c r="L87" t="s">
        <v>3</v>
      </c>
      <c r="M87" t="str">
        <f>VLOOKUP(LOTOTO[[#This Row],[NOME]],'CADASTRO'!A:K,6,0)</f>
        <v>DESLIGADO</v>
      </c>
    </row>
    <row r="88" spans="1:14">
      <c r="A88" s="1" t="s">
        <v>516</v>
      </c>
      <c r="B88" s="1" t="s">
        <v>517</v>
      </c>
      <c r="C88" s="1" t="s">
        <v>381</v>
      </c>
      <c r="D88" s="1" t="s">
        <v>619</v>
      </c>
      <c r="E88" s="101" t="s">
        <v>475</v>
      </c>
      <c r="F88" s="37" t="str">
        <f>VLOOKUP(LOTOTO[[#This Row],[NOME]],'CADASTRO'!A:K,5,0)</f>
        <v>OPERADOR INDUSTRIAL I</v>
      </c>
      <c r="G88" s="36">
        <v>44804</v>
      </c>
      <c r="H88" s="39">
        <v>365</v>
      </c>
      <c r="I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IF(G471="01/01/1900", "SEM REGISTRO",
                        IF((G88+H88)&gt;TODAY(), "NO PRAZO", "VENCIDO"
                        )
                    )
                )
            )
        )
    ),"N.A.")</f>
        <v>N.A.</v>
      </c>
      <c r="J88" s="14">
        <f>LOTOTO[[#This Row],[TREINADO EM]]+LOTOTO[[#This Row],[VALIDADE]]</f>
        <v>45169</v>
      </c>
      <c r="K88">
        <v>1</v>
      </c>
      <c r="L88" t="s">
        <v>5</v>
      </c>
      <c r="M88" t="str">
        <f>VLOOKUP(LOTOTO[[#This Row],[NOME]],'CADASTRO'!A:K,6,0)</f>
        <v>S-AFASTADO</v>
      </c>
    </row>
    <row r="89" spans="1:14">
      <c r="A89" s="1" t="s">
        <v>516</v>
      </c>
      <c r="B89" s="1" t="s">
        <v>517</v>
      </c>
      <c r="C89" s="1" t="s">
        <v>381</v>
      </c>
      <c r="D89" s="1" t="s">
        <v>619</v>
      </c>
      <c r="E89" s="34" t="s">
        <v>475</v>
      </c>
      <c r="F89" s="34" t="str">
        <f>VLOOKUP(LOTOTO[[#This Row],[NOME]],'CADASTRO'!A:K,5,0)</f>
        <v>OPERADOR INDUSTRIAL I</v>
      </c>
      <c r="G89" s="8">
        <v>44930</v>
      </c>
      <c r="H89" s="39">
        <v>365</v>
      </c>
      <c r="I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IF(G472="01/01/1900", "SEM REGISTRO",
                        IF((G89+H89)&gt;TODAY(), "NO PRAZO", "VENCIDO"
                        )
                    )
                )
            )
        )
    ),"N.A.")</f>
        <v>N.A.</v>
      </c>
      <c r="J89" s="14">
        <f>LOTOTO[[#This Row],[TREINADO EM]]+LOTOTO[[#This Row],[VALIDADE]]</f>
        <v>45295</v>
      </c>
      <c r="K89">
        <v>2</v>
      </c>
      <c r="L89" t="s">
        <v>5</v>
      </c>
      <c r="M89" t="str">
        <f>VLOOKUP(LOTOTO[[#This Row],[NOME]],'CADASTRO'!A:K,6,0)</f>
        <v>S-AFASTADO</v>
      </c>
    </row>
    <row r="90" spans="1:14">
      <c r="A90" s="1" t="s">
        <v>516</v>
      </c>
      <c r="B90" s="1" t="s">
        <v>517</v>
      </c>
      <c r="C90" s="1" t="s">
        <v>381</v>
      </c>
      <c r="D90" s="1" t="s">
        <v>619</v>
      </c>
      <c r="E90" s="34" t="s">
        <v>475</v>
      </c>
      <c r="F90" s="34" t="str">
        <f>VLOOKUP(LOTOTO[[#This Row],[NOME]],'CADASTRO'!A:K,5,0)</f>
        <v>OPERADOR INDUSTRIAL I</v>
      </c>
      <c r="G90" s="8">
        <v>45280</v>
      </c>
      <c r="H90" s="38">
        <v>365</v>
      </c>
      <c r="I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IF(G473="01/01/1900", "SEM REGISTRO",
                        IF((G90+H90)&gt;TODAY(), "NO PRAZO", "VENCIDO"
                        )
                    )
                )
            )
        )
    ),"N.A.")</f>
        <v>N.A.</v>
      </c>
      <c r="J90" s="14">
        <f>LOTOTO[[#This Row],[TREINADO EM]]+LOTOTO[[#This Row],[VALIDADE]]</f>
        <v>45645</v>
      </c>
      <c r="K90">
        <v>2</v>
      </c>
      <c r="L90" t="s">
        <v>5</v>
      </c>
      <c r="M90" t="str">
        <f>VLOOKUP(LOTOTO[[#This Row],[NOME]],'CADASTRO'!A:K,6,0)</f>
        <v>S-AFASTADO</v>
      </c>
    </row>
    <row r="91" spans="1:14">
      <c r="A91" s="1" t="s">
        <v>516</v>
      </c>
      <c r="B91" s="1" t="s">
        <v>517</v>
      </c>
      <c r="C91" s="1" t="s">
        <v>381</v>
      </c>
      <c r="D91" s="1" t="s">
        <v>619</v>
      </c>
      <c r="E91" t="s">
        <v>475</v>
      </c>
      <c r="F91" t="str">
        <f>VLOOKUP(LOTOTO[[#This Row],[NOME]],'CADASTRO'!A:K,5,0)</f>
        <v>OPERADOR INDUSTRIAL I</v>
      </c>
      <c r="G91" s="8">
        <v>45589</v>
      </c>
      <c r="H91" s="38">
        <v>365</v>
      </c>
      <c r="I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IF(G474="01/01/1900", "SEM REGISTRO",
                        IF((G91+H91)&gt;TODAY(), "NO PRAZO", "VENCIDO"
                        )
                    )
                )
            )
        )
    ),"N.A.")</f>
        <v>N.A.</v>
      </c>
      <c r="J91" s="14">
        <f>LOTOTO[[#This Row],[TREINADO EM]]+LOTOTO[[#This Row],[VALIDADE]]</f>
        <v>45954</v>
      </c>
      <c r="K91">
        <v>2</v>
      </c>
      <c r="L91" t="s">
        <v>5</v>
      </c>
      <c r="M91" t="str">
        <f>VLOOKUP(LOTOTO[[#This Row],[NOME]],'CADASTRO'!A:K,6,0)</f>
        <v>S-AFASTADO</v>
      </c>
    </row>
    <row r="92" spans="1:14">
      <c r="A92" s="1" t="s">
        <v>516</v>
      </c>
      <c r="B92" s="1" t="s">
        <v>517</v>
      </c>
      <c r="C92" s="1" t="s">
        <v>381</v>
      </c>
      <c r="D92" s="1" t="s">
        <v>619</v>
      </c>
      <c r="E92" t="s">
        <v>475</v>
      </c>
      <c r="F92" t="str">
        <f>VLOOKUP(LOTOTO[[#This Row],[NOME]],'CADASTRO'!A:K,5,0)</f>
        <v>OPERADOR INDUSTRIAL I</v>
      </c>
      <c r="G92" s="8">
        <v>45609</v>
      </c>
      <c r="H92" s="38">
        <v>365</v>
      </c>
      <c r="I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IF(G475="01/01/1900", "SEM REGISTRO",
                        IF((G92+H92)&gt;TODAY(), "NO PRAZO", "VENCIDO"
                        )
                    )
                )
            )
        )
    ),"N.A.")</f>
        <v>N.A.</v>
      </c>
      <c r="J92" s="14">
        <f>LOTOTO[[#This Row],[TREINADO EM]]+LOTOTO[[#This Row],[VALIDADE]]</f>
        <v>45974</v>
      </c>
      <c r="K92">
        <v>2</v>
      </c>
      <c r="L92" t="s">
        <v>5</v>
      </c>
      <c r="M92" t="str">
        <f>VLOOKUP(LOTOTO[[#This Row],[NOME]],'CADASTRO'!A:K,6,0)</f>
        <v>S-AFASTADO</v>
      </c>
    </row>
    <row r="93" spans="1:14">
      <c r="A93" s="1" t="s">
        <v>516</v>
      </c>
      <c r="B93" s="1" t="s">
        <v>517</v>
      </c>
      <c r="C93" s="1" t="s">
        <v>76</v>
      </c>
      <c r="D93" s="1" t="s">
        <v>619</v>
      </c>
      <c r="E93" t="s">
        <v>475</v>
      </c>
      <c r="F93" t="str">
        <f>VLOOKUP(LOTOTO[[#This Row],[NOME]],'CADASTRO'!A:K,5,0)</f>
        <v>OPERADOR INDUSTRIAL I</v>
      </c>
      <c r="G93" s="8">
        <v>45645</v>
      </c>
      <c r="H93" s="38">
        <v>365</v>
      </c>
      <c r="I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IF(G476="01/01/1900", "SEM REGISTRO",
                        IF((G93+H93)&gt;TODAY(), "NO PRAZO", "VENCIDO"
                        )
                    )
                )
            )
        )
    ),"N.A.")</f>
        <v>N.A.</v>
      </c>
      <c r="J93" s="14">
        <f>LOTOTO[[#This Row],[TREINADO EM]]+LOTOTO[[#This Row],[VALIDADE]]</f>
        <v>46010</v>
      </c>
      <c r="K93">
        <v>2</v>
      </c>
      <c r="L93" t="s">
        <v>5</v>
      </c>
      <c r="M93" t="str">
        <f>VLOOKUP(LOTOTO[[#This Row],[NOME]],'CADASTRO'!A:K,6,0)</f>
        <v>S-AFASTADO</v>
      </c>
    </row>
    <row r="94" spans="1:14">
      <c r="A94" s="1" t="s">
        <v>516</v>
      </c>
      <c r="B94" s="1" t="s">
        <v>517</v>
      </c>
      <c r="C94" s="1" t="s">
        <v>381</v>
      </c>
      <c r="D94" s="1" t="s">
        <v>619</v>
      </c>
      <c r="E94" s="34" t="s">
        <v>475</v>
      </c>
      <c r="F94" t="str">
        <f>VLOOKUP(LOTOTO[[#This Row],[NOME]],'CADASTRO'!A:K,5,0)</f>
        <v>OPERADOR INDUSTRIAL I</v>
      </c>
      <c r="G94" s="8">
        <v>46010</v>
      </c>
      <c r="H94" s="38">
        <v>365</v>
      </c>
      <c r="I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IF(G477="01/01/1900", "SEM REGISTRO",
                        IF((G94+H94)&gt;TODAY(), "NO PRAZO", "VENCIDO"
                        )
                    )
                )
            )
        )
    ),"N.A.")</f>
        <v>N.A.</v>
      </c>
      <c r="J94" s="14">
        <f>LOTOTO[[#This Row],[TREINADO EM]]+LOTOTO[[#This Row],[VALIDADE]]</f>
        <v>46375</v>
      </c>
      <c r="K94">
        <v>2</v>
      </c>
      <c r="L94" t="s">
        <v>3</v>
      </c>
      <c r="M94" t="str">
        <f>VLOOKUP(LOTOTO[[#This Row],[NOME]],'CADASTRO'!A:K,6,0)</f>
        <v>S-AFASTADO</v>
      </c>
    </row>
    <row r="95" spans="1:14">
      <c r="A95" s="1" t="s">
        <v>516</v>
      </c>
      <c r="B95" s="1" t="s">
        <v>517</v>
      </c>
      <c r="C95" s="1" t="s">
        <v>381</v>
      </c>
      <c r="D95" s="1" t="s">
        <v>619</v>
      </c>
      <c r="E95" s="34" t="s">
        <v>353</v>
      </c>
      <c r="F95" t="str">
        <f>VLOOKUP(LOTOTO[[#This Row],[NOME]],'CADASTRO'!A:K,5,0)</f>
        <v>Almoxarife</v>
      </c>
      <c r="G95" s="8">
        <v>45910</v>
      </c>
      <c r="H95" s="38">
        <v>365</v>
      </c>
      <c r="I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IF(G478="01/01/1900",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LOTOTO[[#This Row],[TREINADO EM]]+LOTOTO[[#This Row],[VALIDADE]]</f>
        <v>46275</v>
      </c>
      <c r="K95">
        <v>2</v>
      </c>
      <c r="L95" t="s">
        <v>5</v>
      </c>
      <c r="M95" t="str">
        <f>VLOOKUP(LOTOTO[[#This Row],[NOME]],'CADASTRO'!A:K,6,0)</f>
        <v>ATIVO</v>
      </c>
    </row>
    <row r="96" spans="1:14">
      <c r="A96" s="1" t="s">
        <v>516</v>
      </c>
      <c r="B96" s="1" t="s">
        <v>517</v>
      </c>
      <c r="C96" s="1" t="s">
        <v>381</v>
      </c>
      <c r="D96" s="1" t="s">
        <v>619</v>
      </c>
      <c r="E96" s="34" t="s">
        <v>353</v>
      </c>
      <c r="F96" t="str">
        <f>VLOOKUP(LOTOTO[[#This Row],[NOME]],'CADASTRO'!A:K,5,0)</f>
        <v>Almoxarife</v>
      </c>
      <c r="G96" s="8">
        <v>46293.112673611111</v>
      </c>
      <c r="H96" s="38">
        <v>365</v>
      </c>
      <c r="I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IF(G479="01/01/1900", "SEM REGISTRO",
                        IF((G96+H96)&gt;TODAY(), "NO PRAZO", "VENCIDO"
                        )
                    )
                )
            )
        )
    ),"N.A.")</f>
        <v>NO PRAZO</v>
      </c>
      <c r="J96" s="14">
        <f>LOTOTO[[#This Row],[TREINADO EM]]+LOTOTO[[#This Row],[VALIDADE]]</f>
        <v>46658.112673611111</v>
      </c>
      <c r="K96">
        <v>2</v>
      </c>
      <c r="L96" t="s">
        <v>3</v>
      </c>
      <c r="M96" t="str">
        <f>VLOOKUP(LOTOTO[[#This Row],[NOME]],'CADASTRO'!A:K,6,0)</f>
        <v>ATIVO</v>
      </c>
    </row>
    <row r="97" spans="1:13">
      <c r="A97" s="1" t="s">
        <v>516</v>
      </c>
      <c r="B97" s="1" t="s">
        <v>517</v>
      </c>
      <c r="C97" s="1" t="s">
        <v>381</v>
      </c>
      <c r="D97" s="1" t="s">
        <v>619</v>
      </c>
      <c r="E97" s="17" t="s">
        <v>205</v>
      </c>
      <c r="F97" t="str">
        <f>VLOOKUP(LOTOTO[[#This Row],[NOME]],'CADASTRO'!A:K,5,0)</f>
        <v>AUXILIAR INDUSTRIAL</v>
      </c>
      <c r="G97" s="8">
        <v>45092</v>
      </c>
      <c r="H97" s="38">
        <v>365</v>
      </c>
      <c r="I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IF(G480="01/01/1900", "SEM REGISTRO",
                        IF((G97+H97)&gt;TODAY(), "NO PRAZO", "VENCIDO"
                        )
                    )
                )
            )
        )
    ),"N.A.")</f>
        <v>N.A.</v>
      </c>
      <c r="J97" s="14">
        <f>LOTOTO[[#This Row],[TREINADO EM]]+LOTOTO[[#This Row],[VALIDADE]]</f>
        <v>45457</v>
      </c>
      <c r="K97">
        <v>1</v>
      </c>
      <c r="L97" t="s">
        <v>5</v>
      </c>
      <c r="M97" t="str">
        <f>VLOOKUP(LOTOTO[[#This Row],[NOME]],'CADASTRO'!A:K,6,0)</f>
        <v>DESLIGADO</v>
      </c>
    </row>
    <row r="98" spans="1:13">
      <c r="A98" s="1" t="s">
        <v>516</v>
      </c>
      <c r="B98" s="1" t="s">
        <v>517</v>
      </c>
      <c r="C98" s="1" t="s">
        <v>381</v>
      </c>
      <c r="D98" s="1" t="s">
        <v>619</v>
      </c>
      <c r="E98" s="34" t="s">
        <v>205</v>
      </c>
      <c r="F98" t="str">
        <f>VLOOKUP(LOTOTO[[#This Row],[NOME]],'CADASTRO'!A:K,5,0)</f>
        <v>AUXILIAR INDUSTRIAL</v>
      </c>
      <c r="G98" s="8">
        <v>45280</v>
      </c>
      <c r="H98" s="38">
        <v>365</v>
      </c>
      <c r="I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IF(G481="01/01/1900", "SEM REGISTRO",
                        IF((G98+H98)&gt;TODAY(), "NO PRAZO", "VENCIDO"
                        )
                    )
                )
            )
        )
    ),"N.A.")</f>
        <v>N.A.</v>
      </c>
      <c r="J98" s="14">
        <f>LOTOTO[[#This Row],[TREINADO EM]]+LOTOTO[[#This Row],[VALIDADE]]</f>
        <v>45645</v>
      </c>
      <c r="K98">
        <v>2</v>
      </c>
      <c r="L98" t="s">
        <v>5</v>
      </c>
      <c r="M98" t="str">
        <f>VLOOKUP(LOTOTO[[#This Row],[NOME]],'CADASTRO'!A:K,6,0)</f>
        <v>DESLIGADO</v>
      </c>
    </row>
    <row r="99" spans="1:13">
      <c r="A99" s="1" t="s">
        <v>516</v>
      </c>
      <c r="B99" s="1" t="s">
        <v>517</v>
      </c>
      <c r="C99" s="1" t="s">
        <v>381</v>
      </c>
      <c r="D99" s="1" t="s">
        <v>619</v>
      </c>
      <c r="E99" s="17" t="s">
        <v>205</v>
      </c>
      <c r="F99" t="str">
        <f>VLOOKUP(LOTOTO[[#This Row],[NOME]],'CADASTRO'!A:K,5,0)</f>
        <v>AUXILIAR INDUSTRIAL</v>
      </c>
      <c r="G99" s="8">
        <v>45589</v>
      </c>
      <c r="H99" s="38">
        <v>365</v>
      </c>
      <c r="I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IF(G482="01/01/1900", "SEM REGISTRO",
                        IF((G99+H99)&gt;TODAY(), "NO PRAZO", "VENCIDO"
                        )
                    )
                )
            )
        )
    ),"N.A.")</f>
        <v>N.A.</v>
      </c>
      <c r="J99" s="14">
        <f>LOTOTO[[#This Row],[TREINADO EM]]+LOTOTO[[#This Row],[VALIDADE]]</f>
        <v>45954</v>
      </c>
      <c r="K99">
        <v>2</v>
      </c>
      <c r="L99" t="s">
        <v>3</v>
      </c>
      <c r="M99" t="str">
        <f>VLOOKUP(LOTOTO[[#This Row],[NOME]],'CADASTRO'!A:K,6,0)</f>
        <v>DESLIGADO</v>
      </c>
    </row>
    <row r="100" spans="1:13">
      <c r="A100" s="1" t="s">
        <v>516</v>
      </c>
      <c r="B100" s="1" t="s">
        <v>517</v>
      </c>
      <c r="C100" s="1" t="s">
        <v>76</v>
      </c>
      <c r="D100" s="1" t="s">
        <v>619</v>
      </c>
      <c r="E100" s="34" t="s">
        <v>205</v>
      </c>
      <c r="F100" t="str">
        <f>VLOOKUP(LOTOTO[[#This Row],[NOME]],'CADASTRO'!A:K,5,0)</f>
        <v>AUXILIAR INDUSTRIAL</v>
      </c>
      <c r="G100" s="8">
        <v>45645</v>
      </c>
      <c r="H100" s="38">
        <v>365</v>
      </c>
      <c r="I1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IF(G483="01/01/1900",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LOTOTO[[#This Row],[TREINADO EM]]+LOTOTO[[#This Row],[VALIDADE]]</f>
        <v>46010</v>
      </c>
      <c r="K100">
        <v>2</v>
      </c>
      <c r="L100" t="s">
        <v>3</v>
      </c>
      <c r="M100" t="str">
        <f>VLOOKUP(LOTOTO[[#This Row],[NOME]],'CADASTRO'!A:K,6,0)</f>
        <v>DESLIGADO</v>
      </c>
    </row>
    <row r="101" spans="1:13">
      <c r="A101" t="s">
        <v>516</v>
      </c>
      <c r="B101" t="s">
        <v>517</v>
      </c>
      <c r="C101" t="s">
        <v>76</v>
      </c>
      <c r="D101" s="1" t="s">
        <v>619</v>
      </c>
      <c r="E101" s="17" t="s">
        <v>206</v>
      </c>
      <c r="F101" t="str">
        <f>VLOOKUP(LOTOTO[[#This Row],[NOME]],'CADASTRO'!A:K,5,0)</f>
        <v>OPERADOR INDUSTRIAL II</v>
      </c>
      <c r="G101" s="8">
        <v>44249</v>
      </c>
      <c r="H101" s="38">
        <v>365</v>
      </c>
      <c r="I1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IF(G484="01/01/1900",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LOTOTO[[#This Row],[TREINADO EM]]+LOTOTO[[#This Row],[VALIDADE]]</f>
        <v>44614</v>
      </c>
      <c r="K101">
        <v>1</v>
      </c>
      <c r="L101" t="s">
        <v>5</v>
      </c>
      <c r="M101" t="str">
        <f>VLOOKUP(LOTOTO[[#This Row],[NOME]],'CADASTRO'!A:K,6,0)</f>
        <v>DESLIGADO</v>
      </c>
    </row>
    <row r="102" spans="1:13">
      <c r="A102" t="s">
        <v>516</v>
      </c>
      <c r="B102" t="s">
        <v>517</v>
      </c>
      <c r="C102" s="1" t="s">
        <v>381</v>
      </c>
      <c r="D102" s="1" t="s">
        <v>619</v>
      </c>
      <c r="E102" s="17" t="s">
        <v>206</v>
      </c>
      <c r="F102" t="str">
        <f>VLOOKUP(LOTOTO[[#This Row],[NOME]],'CADASTRO'!A:K,5,0)</f>
        <v>OPERADOR INDUSTRIAL II</v>
      </c>
      <c r="G102" s="8">
        <v>44676</v>
      </c>
      <c r="H102" s="38">
        <v>365</v>
      </c>
      <c r="I1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IF(G485="01/01/1900",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LOTOTO[[#This Row],[TREINADO EM]]+LOTOTO[[#This Row],[VALIDADE]]</f>
        <v>45041</v>
      </c>
      <c r="K102">
        <v>1</v>
      </c>
      <c r="L102" t="s">
        <v>3</v>
      </c>
      <c r="M102" t="str">
        <f>VLOOKUP(LOTOTO[[#This Row],[NOME]],'CADASTRO'!A:K,6,0)</f>
        <v>DESLIGADO</v>
      </c>
    </row>
    <row r="103" spans="1:13">
      <c r="A103" s="1" t="s">
        <v>516</v>
      </c>
      <c r="B103" s="1" t="s">
        <v>517</v>
      </c>
      <c r="C103" s="1" t="s">
        <v>381</v>
      </c>
      <c r="D103" s="1" t="s">
        <v>619</v>
      </c>
      <c r="E103" s="17" t="s">
        <v>68</v>
      </c>
      <c r="F103" t="str">
        <f>VLOOKUP(LOTOTO[[#This Row],[NOME]],'CADASTRO'!A:K,5,0)</f>
        <v>COORDENADOR CONTROLE DE QUALIDADE</v>
      </c>
      <c r="G103" s="8">
        <v>44804</v>
      </c>
      <c r="H103" s="39">
        <v>365</v>
      </c>
      <c r="I1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IF(G486="01/01/1900",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LOTOTO[[#This Row],[TREINADO EM]]+LOTOTO[[#This Row],[VALIDADE]]</f>
        <v>45169</v>
      </c>
      <c r="K103">
        <v>1</v>
      </c>
      <c r="L103" t="s">
        <v>5</v>
      </c>
      <c r="M103" t="str">
        <f>VLOOKUP(LOTOTO[[#This Row],[NOME]],'CADASTRO'!A:K,6,0)</f>
        <v>ATIVO</v>
      </c>
    </row>
    <row r="104" spans="1:13">
      <c r="A104" s="1" t="s">
        <v>516</v>
      </c>
      <c r="B104" s="1" t="s">
        <v>517</v>
      </c>
      <c r="C104" s="1" t="s">
        <v>381</v>
      </c>
      <c r="D104" s="1" t="s">
        <v>619</v>
      </c>
      <c r="E104" s="34" t="s">
        <v>68</v>
      </c>
      <c r="F104" t="str">
        <f>VLOOKUP(LOTOTO[[#This Row],[NOME]],'CADASTRO'!A:K,5,0)</f>
        <v>COORDENADOR CONTROLE DE QUALIDADE</v>
      </c>
      <c r="G104" s="8">
        <v>45092</v>
      </c>
      <c r="H104" s="38">
        <v>365</v>
      </c>
      <c r="I1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IF(G487="01/01/1900",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LOTOTO[[#This Row],[TREINADO EM]]+LOTOTO[[#This Row],[VALIDADE]]</f>
        <v>45457</v>
      </c>
      <c r="K104">
        <v>1</v>
      </c>
      <c r="L104" t="s">
        <v>5</v>
      </c>
      <c r="M104" t="str">
        <f>VLOOKUP(LOTOTO[[#This Row],[NOME]],'CADASTRO'!A:K,6,0)</f>
        <v>ATIVO</v>
      </c>
    </row>
    <row r="105" spans="1:13">
      <c r="A105" s="1" t="s">
        <v>516</v>
      </c>
      <c r="B105" s="1" t="s">
        <v>517</v>
      </c>
      <c r="C105" s="1" t="s">
        <v>381</v>
      </c>
      <c r="D105" s="1" t="s">
        <v>619</v>
      </c>
      <c r="E105" s="17" t="s">
        <v>68</v>
      </c>
      <c r="F105" t="str">
        <f>VLOOKUP(LOTOTO[[#This Row],[NOME]],'CADASTRO'!A:K,5,0)</f>
        <v>COORDENADOR CONTROLE DE QUALIDADE</v>
      </c>
      <c r="G105" s="8">
        <v>45547</v>
      </c>
      <c r="H105" s="38">
        <v>365</v>
      </c>
      <c r="I1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IF(G488="01/01/1900",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LOTOTO[[#This Row],[TREINADO EM]]+LOTOTO[[#This Row],[VALIDADE]]</f>
        <v>45912</v>
      </c>
      <c r="K105">
        <v>2</v>
      </c>
      <c r="L105" t="s">
        <v>5</v>
      </c>
      <c r="M105" t="str">
        <f>VLOOKUP(LOTOTO[[#This Row],[NOME]],'CADASTRO'!A:K,6,0)</f>
        <v>ATIVO</v>
      </c>
    </row>
    <row r="106" spans="1:13">
      <c r="A106" s="1" t="s">
        <v>516</v>
      </c>
      <c r="B106" s="1" t="s">
        <v>517</v>
      </c>
      <c r="C106" s="1" t="s">
        <v>381</v>
      </c>
      <c r="D106" s="1" t="s">
        <v>619</v>
      </c>
      <c r="E106" s="17" t="s">
        <v>68</v>
      </c>
      <c r="F106" t="str">
        <f>VLOOKUP(LOTOTO[[#This Row],[NOME]],'CADASTRO'!A:K,5,0)</f>
        <v>COORDENADOR CONTROLE DE QUALIDADE</v>
      </c>
      <c r="G106" s="8">
        <v>45645</v>
      </c>
      <c r="H106" s="38">
        <v>365</v>
      </c>
      <c r="I1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IF(G489="01/01/1900",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LOTOTO[[#This Row],[TREINADO EM]]+LOTOTO[[#This Row],[VALIDADE]]</f>
        <v>46010</v>
      </c>
      <c r="K106">
        <v>2</v>
      </c>
      <c r="L106" t="s">
        <v>5</v>
      </c>
      <c r="M106" t="str">
        <f>VLOOKUP(LOTOTO[[#This Row],[NOME]],'CADASTRO'!A:K,6,0)</f>
        <v>ATIVO</v>
      </c>
    </row>
    <row r="107" spans="1:13">
      <c r="A107" s="1" t="s">
        <v>516</v>
      </c>
      <c r="B107" s="1" t="s">
        <v>517</v>
      </c>
      <c r="C107" s="1" t="s">
        <v>381</v>
      </c>
      <c r="D107" s="1" t="s">
        <v>619</v>
      </c>
      <c r="E107" s="17" t="s">
        <v>68</v>
      </c>
      <c r="F107" t="str">
        <f>VLOOKUP(LOTOTO[[#This Row],[NOME]],'CADASTRO'!A:K,5,0)</f>
        <v>COORDENADOR CONTROLE DE QUALIDADE</v>
      </c>
      <c r="G107" s="8">
        <v>46010</v>
      </c>
      <c r="H107" s="38">
        <v>365</v>
      </c>
      <c r="I1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IF(G490="01/01/1900", "SEM REGISTRO",
                        IF((G107+H107)&gt;TODAY(), "NO PRAZO", "VENCIDO"
                        )
                    )
                )
            )
        )
    ),"N.A.")</f>
        <v>NO PRAZO</v>
      </c>
      <c r="J107" s="14">
        <f>LOTOTO[[#This Row],[TREINADO EM]]+LOTOTO[[#This Row],[VALIDADE]]</f>
        <v>46375</v>
      </c>
      <c r="K107">
        <v>2</v>
      </c>
      <c r="L107" t="s">
        <v>3</v>
      </c>
      <c r="M107" t="str">
        <f>VLOOKUP(LOTOTO[[#This Row],[NOME]],'CADASTRO'!A:K,6,0)</f>
        <v>ATIVO</v>
      </c>
    </row>
    <row r="108" spans="1:13">
      <c r="A108" s="1" t="s">
        <v>516</v>
      </c>
      <c r="B108" s="1" t="s">
        <v>517</v>
      </c>
      <c r="C108" t="s">
        <v>76</v>
      </c>
      <c r="D108" s="1" t="s">
        <v>619</v>
      </c>
      <c r="E108" s="82" t="s">
        <v>209</v>
      </c>
      <c r="F108" s="1" t="str">
        <f>VLOOKUP(LOTOTO[[#This Row],[NOME]],'CADASTRO'!A:K,5,0)</f>
        <v>ASSISTENTE ADMINISTRATIVO</v>
      </c>
      <c r="G108" s="28">
        <v>43832</v>
      </c>
      <c r="H108" s="39">
        <v>365</v>
      </c>
      <c r="I1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IF(G491="01/01/1900",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LOTOTO[[#This Row],[TREINADO EM]]+LOTOTO[[#This Row],[VALIDADE]]</f>
        <v>44197</v>
      </c>
      <c r="K108">
        <v>1</v>
      </c>
      <c r="L108" t="s">
        <v>5</v>
      </c>
      <c r="M108" t="str">
        <f>VLOOKUP(LOTOTO[[#This Row],[NOME]],'CADASTRO'!A:K,6,0)</f>
        <v>DESLIGADO</v>
      </c>
    </row>
    <row r="109" spans="1:13">
      <c r="A109" s="1" t="s">
        <v>516</v>
      </c>
      <c r="B109" s="1" t="s">
        <v>517</v>
      </c>
      <c r="C109" s="1" t="s">
        <v>381</v>
      </c>
      <c r="D109" s="1" t="s">
        <v>619</v>
      </c>
      <c r="E109" s="82" t="s">
        <v>209</v>
      </c>
      <c r="F109" s="1" t="str">
        <f>VLOOKUP(LOTOTO[[#This Row],[NOME]],'CADASTRO'!A:K,5,0)</f>
        <v>ASSISTENTE ADMINISTRATIVO</v>
      </c>
      <c r="G109" s="28">
        <v>44804</v>
      </c>
      <c r="H109" s="39">
        <v>365</v>
      </c>
      <c r="I1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IF(G492="01/01/1900",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LOTOTO[[#This Row],[TREINADO EM]]+LOTOTO[[#This Row],[VALIDADE]]</f>
        <v>45169</v>
      </c>
      <c r="K109">
        <v>1</v>
      </c>
      <c r="L109" t="s">
        <v>5</v>
      </c>
      <c r="M109" t="str">
        <f>VLOOKUP(LOTOTO[[#This Row],[NOME]],'CADASTRO'!A:K,6,0)</f>
        <v>DESLIGADO</v>
      </c>
    </row>
    <row r="110" spans="1:13">
      <c r="A110" s="1" t="s">
        <v>516</v>
      </c>
      <c r="B110" s="1" t="s">
        <v>517</v>
      </c>
      <c r="C110" s="1" t="s">
        <v>381</v>
      </c>
      <c r="D110" s="1" t="s">
        <v>619</v>
      </c>
      <c r="E110" s="17" t="s">
        <v>209</v>
      </c>
      <c r="F110" t="str">
        <f>VLOOKUP(LOTOTO[[#This Row],[NOME]],'CADASTRO'!A:K,5,0)</f>
        <v>ASSISTENTE ADMINISTRATIVO</v>
      </c>
      <c r="G110" s="8">
        <v>44929</v>
      </c>
      <c r="H110" s="39">
        <v>365</v>
      </c>
      <c r="I1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IF(G493="01/01/1900",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LOTOTO[[#This Row],[TREINADO EM]]+LOTOTO[[#This Row],[VALIDADE]]</f>
        <v>45294</v>
      </c>
      <c r="K110">
        <v>2</v>
      </c>
      <c r="L110" t="s">
        <v>5</v>
      </c>
      <c r="M110" t="str">
        <f>VLOOKUP(LOTOTO[[#This Row],[NOME]],'CADASTRO'!A:K,6,0)</f>
        <v>DESLIGADO</v>
      </c>
    </row>
    <row r="111" spans="1:13">
      <c r="A111" s="1" t="s">
        <v>516</v>
      </c>
      <c r="B111" s="1" t="s">
        <v>517</v>
      </c>
      <c r="C111" s="1" t="s">
        <v>76</v>
      </c>
      <c r="D111" s="1" t="s">
        <v>619</v>
      </c>
      <c r="E111" s="34" t="s">
        <v>209</v>
      </c>
      <c r="F111" t="str">
        <f>VLOOKUP(LOTOTO[[#This Row],[NOME]],'CADASTRO'!A:K,5,0)</f>
        <v>ASSISTENTE ADMINISTRATIVO</v>
      </c>
      <c r="G111" s="8">
        <v>45280</v>
      </c>
      <c r="H111" s="38">
        <v>365</v>
      </c>
      <c r="I1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IF(G494="01/01/1900",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LOTOTO[[#This Row],[TREINADO EM]]+LOTOTO[[#This Row],[VALIDADE]]</f>
        <v>45645</v>
      </c>
      <c r="K111">
        <v>2</v>
      </c>
      <c r="L111" t="s">
        <v>5</v>
      </c>
      <c r="M111" t="str">
        <f>VLOOKUP(LOTOTO[[#This Row],[NOME]],'CADASTRO'!A:K,6,0)</f>
        <v>DESLIGADO</v>
      </c>
    </row>
    <row r="112" spans="1:13">
      <c r="A112" s="1" t="s">
        <v>516</v>
      </c>
      <c r="B112" s="1" t="s">
        <v>517</v>
      </c>
      <c r="C112" s="1" t="s">
        <v>381</v>
      </c>
      <c r="D112" s="1" t="s">
        <v>619</v>
      </c>
      <c r="E112" s="17" t="s">
        <v>209</v>
      </c>
      <c r="F112" t="str">
        <f>VLOOKUP(LOTOTO[[#This Row],[NOME]],'CADASTRO'!A:K,5,0)</f>
        <v>ASSISTENTE ADMINISTRATIVO</v>
      </c>
      <c r="G112" s="8">
        <v>45589</v>
      </c>
      <c r="H112" s="38">
        <v>365</v>
      </c>
      <c r="I1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IF(G495="01/01/1900",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LOTOTO[[#This Row],[TREINADO EM]]+LOTOTO[[#This Row],[VALIDADE]]</f>
        <v>45954</v>
      </c>
      <c r="K112">
        <v>2</v>
      </c>
      <c r="L112" t="s">
        <v>5</v>
      </c>
      <c r="M112" t="str">
        <f>VLOOKUP(LOTOTO[[#This Row],[NOME]],'CADASTRO'!A:K,6,0)</f>
        <v>DESLIGADO</v>
      </c>
    </row>
    <row r="113" spans="1:13">
      <c r="A113" s="1" t="s">
        <v>516</v>
      </c>
      <c r="B113" s="1" t="s">
        <v>517</v>
      </c>
      <c r="C113" s="1" t="s">
        <v>381</v>
      </c>
      <c r="D113" s="1" t="s">
        <v>619</v>
      </c>
      <c r="E113" s="34" t="s">
        <v>209</v>
      </c>
      <c r="F113" t="str">
        <f>VLOOKUP(LOTOTO[[#This Row],[NOME]],'CADASTRO'!A:K,5,0)</f>
        <v>ASSISTENTE ADMINISTRATIVO</v>
      </c>
      <c r="G113" s="8">
        <v>45882</v>
      </c>
      <c r="H113" s="38">
        <v>365</v>
      </c>
      <c r="I1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IF(G496="01/01/1900",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LOTOTO[[#This Row],[TREINADO EM]]+LOTOTO[[#This Row],[VALIDADE]]</f>
        <v>46247</v>
      </c>
      <c r="K113">
        <v>2</v>
      </c>
      <c r="L113" t="s">
        <v>3</v>
      </c>
      <c r="M113" t="str">
        <f>VLOOKUP(LOTOTO[[#This Row],[NOME]],'CADASTRO'!A:K,6,0)</f>
        <v>DESLIGADO</v>
      </c>
    </row>
    <row r="114" spans="1:13">
      <c r="A114" s="1" t="s">
        <v>516</v>
      </c>
      <c r="B114" s="1" t="s">
        <v>517</v>
      </c>
      <c r="C114" t="s">
        <v>76</v>
      </c>
      <c r="D114" s="1" t="s">
        <v>619</v>
      </c>
      <c r="E114" s="82" t="s">
        <v>212</v>
      </c>
      <c r="F114" s="1" t="str">
        <f>VLOOKUP(LOTOTO[[#This Row],[NOME]],'CADASTRO'!A:K,5,0)</f>
        <v>ANALISTA LOGISTICA PL</v>
      </c>
      <c r="G114" s="28">
        <v>43832</v>
      </c>
      <c r="H114" s="39">
        <v>365</v>
      </c>
      <c r="I1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IF(G497="01/01/1900",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LOTOTO[[#This Row],[TREINADO EM]]+LOTOTO[[#This Row],[VALIDADE]]</f>
        <v>44197</v>
      </c>
      <c r="K114">
        <v>1</v>
      </c>
      <c r="L114" t="s">
        <v>5</v>
      </c>
      <c r="M114" t="str">
        <f>VLOOKUP(LOTOTO[[#This Row],[NOME]],'CADASTRO'!A:K,6,0)</f>
        <v>DESLIGADO</v>
      </c>
    </row>
    <row r="115" spans="1:13">
      <c r="A115" s="1" t="s">
        <v>516</v>
      </c>
      <c r="B115" s="1" t="s">
        <v>517</v>
      </c>
      <c r="C115" s="1" t="s">
        <v>76</v>
      </c>
      <c r="D115" s="1" t="s">
        <v>619</v>
      </c>
      <c r="E115" s="17" t="s">
        <v>212</v>
      </c>
      <c r="F115" t="str">
        <f>VLOOKUP(LOTOTO[[#This Row],[NOME]],'CADASTRO'!A:K,5,0)</f>
        <v>ANALISTA LOGISTICA PL</v>
      </c>
      <c r="G115" s="8">
        <v>45280</v>
      </c>
      <c r="H115" s="38">
        <v>365</v>
      </c>
      <c r="I1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IF(G498="01/01/1900",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LOTOTO[[#This Row],[TREINADO EM]]+LOTOTO[[#This Row],[VALIDADE]]</f>
        <v>45645</v>
      </c>
      <c r="K115">
        <v>2</v>
      </c>
      <c r="L115" t="s">
        <v>5</v>
      </c>
      <c r="M115" t="str">
        <f>VLOOKUP(LOTOTO[[#This Row],[NOME]],'CADASTRO'!A:K,6,0)</f>
        <v>DESLIGADO</v>
      </c>
    </row>
    <row r="116" spans="1:13">
      <c r="A116" s="1" t="s">
        <v>516</v>
      </c>
      <c r="B116" s="1" t="s">
        <v>517</v>
      </c>
      <c r="C116" s="1" t="s">
        <v>76</v>
      </c>
      <c r="D116" s="1" t="s">
        <v>619</v>
      </c>
      <c r="E116" s="17" t="s">
        <v>212</v>
      </c>
      <c r="F116" t="str">
        <f>VLOOKUP(LOTOTO[[#This Row],[NOME]],'CADASTRO'!A:K,5,0)</f>
        <v>ANALISTA LOGISTICA PL</v>
      </c>
      <c r="G116" s="8">
        <v>45645</v>
      </c>
      <c r="H116" s="38">
        <v>365</v>
      </c>
      <c r="I1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IF(G499="01/01/1900",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LOTOTO[[#This Row],[TREINADO EM]]+LOTOTO[[#This Row],[VALIDADE]]</f>
        <v>46010</v>
      </c>
      <c r="K116">
        <v>2</v>
      </c>
      <c r="L116" t="s">
        <v>3</v>
      </c>
      <c r="M116" t="str">
        <f>VLOOKUP(LOTOTO[[#This Row],[NOME]],'CADASTRO'!A:K,6,0)</f>
        <v>DESLIGADO</v>
      </c>
    </row>
    <row r="117" spans="1:13">
      <c r="A117" t="s">
        <v>516</v>
      </c>
      <c r="B117" t="s">
        <v>517</v>
      </c>
      <c r="C117" t="s">
        <v>76</v>
      </c>
      <c r="D117" s="1" t="s">
        <v>619</v>
      </c>
      <c r="E117" s="34" t="s">
        <v>482</v>
      </c>
      <c r="F117" t="str">
        <f>VLOOKUP(LOTOTO[[#This Row],[NOME]],'CADASTRO'!A:K,5,0)</f>
        <v>TECNICO MECANICO II</v>
      </c>
      <c r="G117" s="8">
        <v>44020</v>
      </c>
      <c r="H117" s="38">
        <v>365</v>
      </c>
      <c r="I1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IF(G500="01/01/1900",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LOTOTO[[#This Row],[TREINADO EM]]+LOTOTO[[#This Row],[VALIDADE]]</f>
        <v>44385</v>
      </c>
      <c r="K117">
        <v>1</v>
      </c>
      <c r="L117" t="s">
        <v>5</v>
      </c>
      <c r="M117" t="str">
        <f>VLOOKUP(LOTOTO[[#This Row],[NOME]],'CADASTRO'!A:K,6,0)</f>
        <v>TRANSFERIDO</v>
      </c>
    </row>
    <row r="118" spans="1:13">
      <c r="A118" s="1" t="s">
        <v>516</v>
      </c>
      <c r="B118" s="1" t="s">
        <v>517</v>
      </c>
      <c r="C118" s="1" t="s">
        <v>381</v>
      </c>
      <c r="D118" s="1" t="s">
        <v>619</v>
      </c>
      <c r="E118" s="82" t="s">
        <v>482</v>
      </c>
      <c r="F118" s="1" t="str">
        <f>VLOOKUP(LOTOTO[[#This Row],[NOME]],'CADASTRO'!A:K,5,0)</f>
        <v>TECNICO MECANICO II</v>
      </c>
      <c r="G118" s="28">
        <v>44680</v>
      </c>
      <c r="H118" s="39">
        <v>365</v>
      </c>
      <c r="I1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IF(G501="01/01/1900",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LOTOTO[[#This Row],[TREINADO EM]]+LOTOTO[[#This Row],[VALIDADE]]</f>
        <v>45045</v>
      </c>
      <c r="K118">
        <v>1</v>
      </c>
      <c r="L118" t="s">
        <v>5</v>
      </c>
      <c r="M118" t="str">
        <f>VLOOKUP(LOTOTO[[#This Row],[NOME]],'CADASTRO'!A:K,6,0)</f>
        <v>TRANSFERIDO</v>
      </c>
    </row>
    <row r="119" spans="1:13">
      <c r="A119" s="1" t="s">
        <v>516</v>
      </c>
      <c r="B119" s="1" t="s">
        <v>517</v>
      </c>
      <c r="C119" s="1" t="s">
        <v>381</v>
      </c>
      <c r="D119" s="1" t="s">
        <v>619</v>
      </c>
      <c r="E119" s="17" t="s">
        <v>482</v>
      </c>
      <c r="F119" t="str">
        <f>VLOOKUP(LOTOTO[[#This Row],[NOME]],'CADASTRO'!A:K,5,0)</f>
        <v>TECNICO MECANICO II</v>
      </c>
      <c r="G119" s="8">
        <v>45092</v>
      </c>
      <c r="H119" s="38">
        <v>365</v>
      </c>
      <c r="I1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IF(G502="01/01/1900",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LOTOTO[[#This Row],[TREINADO EM]]+LOTOTO[[#This Row],[VALIDADE]]</f>
        <v>45457</v>
      </c>
      <c r="K119">
        <v>1</v>
      </c>
      <c r="L119" t="s">
        <v>5</v>
      </c>
      <c r="M119" t="str">
        <f>VLOOKUP(LOTOTO[[#This Row],[NOME]],'CADASTRO'!A:K,6,0)</f>
        <v>TRANSFERIDO</v>
      </c>
    </row>
    <row r="120" spans="1:13">
      <c r="A120" s="1" t="s">
        <v>516</v>
      </c>
      <c r="B120" s="1" t="s">
        <v>517</v>
      </c>
      <c r="C120" s="1" t="s">
        <v>381</v>
      </c>
      <c r="D120" s="1" t="s">
        <v>619</v>
      </c>
      <c r="E120" s="34" t="s">
        <v>482</v>
      </c>
      <c r="F120" t="str">
        <f>VLOOKUP(LOTOTO[[#This Row],[NOME]],'CADASTRO'!A:K,5,0)</f>
        <v>TECNICO MECANICO II</v>
      </c>
      <c r="G120" s="8">
        <v>45280</v>
      </c>
      <c r="H120" s="38">
        <v>365</v>
      </c>
      <c r="I1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IF(G503="01/01/1900",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LOTOTO[[#This Row],[TREINADO EM]]+LOTOTO[[#This Row],[VALIDADE]]</f>
        <v>45645</v>
      </c>
      <c r="K120">
        <v>2</v>
      </c>
      <c r="L120" t="s">
        <v>5</v>
      </c>
      <c r="M120" t="str">
        <f>VLOOKUP(LOTOTO[[#This Row],[NOME]],'CADASTRO'!A:K,6,0)</f>
        <v>TRANSFERIDO</v>
      </c>
    </row>
    <row r="121" spans="1:13">
      <c r="A121" s="1" t="s">
        <v>516</v>
      </c>
      <c r="B121" s="1" t="s">
        <v>517</v>
      </c>
      <c r="C121" s="1" t="s">
        <v>381</v>
      </c>
      <c r="D121" s="1" t="s">
        <v>619</v>
      </c>
      <c r="E121" s="34" t="s">
        <v>482</v>
      </c>
      <c r="F121" t="str">
        <f>VLOOKUP(LOTOTO[[#This Row],[NOME]],'CADASTRO'!A:K,5,0)</f>
        <v>TECNICO MECANICO II</v>
      </c>
      <c r="G121" s="8">
        <v>46010</v>
      </c>
      <c r="H121" s="38">
        <v>365</v>
      </c>
      <c r="I1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IF(G504="01/01/1900",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LOTOTO[[#This Row],[TREINADO EM]]+LOTOTO[[#This Row],[VALIDADE]]</f>
        <v>46375</v>
      </c>
      <c r="K121">
        <v>2</v>
      </c>
      <c r="L121" t="s">
        <v>3</v>
      </c>
      <c r="M121" t="str">
        <f>VLOOKUP(LOTOTO[[#This Row],[NOME]],'CADASTRO'!A:K,6,0)</f>
        <v>TRANSFERIDO</v>
      </c>
    </row>
    <row r="122" spans="1:13">
      <c r="A122" t="s">
        <v>516</v>
      </c>
      <c r="B122" t="s">
        <v>517</v>
      </c>
      <c r="C122" t="s">
        <v>76</v>
      </c>
      <c r="D122" s="1" t="s">
        <v>619</v>
      </c>
      <c r="E122" s="34" t="s">
        <v>346</v>
      </c>
      <c r="F122" t="str">
        <f>VLOOKUP(LOTOTO[[#This Row],[NOME]],'CADASTRO'!A:K,5,0)</f>
        <v>Almoxarife</v>
      </c>
      <c r="G122" s="8">
        <v>44249</v>
      </c>
      <c r="H122" s="38">
        <v>365</v>
      </c>
      <c r="I1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IF(G505="01/01/1900",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LOTOTO[[#This Row],[TREINADO EM]]+LOTOTO[[#This Row],[VALIDADE]]</f>
        <v>44614</v>
      </c>
      <c r="K122">
        <v>1</v>
      </c>
      <c r="L122" t="s">
        <v>5</v>
      </c>
      <c r="M122" t="str">
        <f>VLOOKUP(LOTOTO[[#This Row],[NOME]],'CADASTRO'!A:K,6,0)</f>
        <v>ATIVO</v>
      </c>
    </row>
    <row r="123" spans="1:13">
      <c r="A123" s="1" t="s">
        <v>516</v>
      </c>
      <c r="B123" s="1" t="s">
        <v>517</v>
      </c>
      <c r="C123" s="1" t="s">
        <v>381</v>
      </c>
      <c r="D123" s="1" t="s">
        <v>619</v>
      </c>
      <c r="E123" s="102" t="s">
        <v>346</v>
      </c>
      <c r="F123" s="1" t="str">
        <f>VLOOKUP(LOTOTO[[#This Row],[NOME]],'CADASTRO'!A:K,5,0)</f>
        <v>Almoxarife</v>
      </c>
      <c r="G123" s="28">
        <v>44669</v>
      </c>
      <c r="H123" s="39">
        <v>365</v>
      </c>
      <c r="I1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IF(G506="01/01/1900",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LOTOTO[[#This Row],[TREINADO EM]]+LOTOTO[[#This Row],[VALIDADE]]</f>
        <v>45034</v>
      </c>
      <c r="K123">
        <v>1</v>
      </c>
      <c r="L123" t="s">
        <v>5</v>
      </c>
      <c r="M123" t="str">
        <f>VLOOKUP(LOTOTO[[#This Row],[NOME]],'CADASTRO'!A:K,6,0)</f>
        <v>ATIVO</v>
      </c>
    </row>
    <row r="124" spans="1:13">
      <c r="A124" s="1" t="s">
        <v>516</v>
      </c>
      <c r="B124" s="1" t="s">
        <v>517</v>
      </c>
      <c r="C124" s="1" t="s">
        <v>381</v>
      </c>
      <c r="D124" s="1" t="s">
        <v>619</v>
      </c>
      <c r="E124" s="17" t="s">
        <v>346</v>
      </c>
      <c r="F124" t="str">
        <f>VLOOKUP(LOTOTO[[#This Row],[NOME]],'CADASTRO'!A:K,5,0)</f>
        <v>Almoxarife</v>
      </c>
      <c r="G124" s="8">
        <v>45092</v>
      </c>
      <c r="H124" s="38">
        <v>365</v>
      </c>
      <c r="I1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IF(G507="01/01/1900",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LOTOTO[[#This Row],[TREINADO EM]]+LOTOTO[[#This Row],[VALIDADE]]</f>
        <v>45457</v>
      </c>
      <c r="K124">
        <v>1</v>
      </c>
      <c r="L124" t="s">
        <v>5</v>
      </c>
      <c r="M124" t="str">
        <f>VLOOKUP(LOTOTO[[#This Row],[NOME]],'CADASTRO'!A:K,6,0)</f>
        <v>ATIVO</v>
      </c>
    </row>
    <row r="125" spans="1:13">
      <c r="A125" s="1" t="s">
        <v>516</v>
      </c>
      <c r="B125" s="1" t="s">
        <v>517</v>
      </c>
      <c r="C125" s="1" t="s">
        <v>381</v>
      </c>
      <c r="D125" s="1" t="s">
        <v>619</v>
      </c>
      <c r="E125" s="17" t="s">
        <v>346</v>
      </c>
      <c r="F125" t="str">
        <f>VLOOKUP(LOTOTO[[#This Row],[NOME]],'CADASTRO'!A:K,5,0)</f>
        <v>Almoxarife</v>
      </c>
      <c r="G125" s="8">
        <v>45533</v>
      </c>
      <c r="H125" s="38">
        <v>365</v>
      </c>
      <c r="I1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IF(G508="01/01/1900",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LOTOTO[[#This Row],[TREINADO EM]]+LOTOTO[[#This Row],[VALIDADE]]</f>
        <v>45898</v>
      </c>
      <c r="K125">
        <v>2</v>
      </c>
      <c r="L125" t="s">
        <v>5</v>
      </c>
      <c r="M125" t="str">
        <f>VLOOKUP(LOTOTO[[#This Row],[NOME]],'CADASTRO'!A:K,6,0)</f>
        <v>ATIVO</v>
      </c>
    </row>
    <row r="126" spans="1:13">
      <c r="A126" s="1" t="s">
        <v>516</v>
      </c>
      <c r="B126" s="1" t="s">
        <v>517</v>
      </c>
      <c r="C126" s="1" t="s">
        <v>381</v>
      </c>
      <c r="D126" s="1" t="s">
        <v>619</v>
      </c>
      <c r="E126" s="17" t="s">
        <v>346</v>
      </c>
      <c r="F126" t="str">
        <f>VLOOKUP(LOTOTO[[#This Row],[NOME]],'CADASTRO'!A:K,5,0)</f>
        <v>Almoxarife</v>
      </c>
      <c r="G126" s="8">
        <v>45875</v>
      </c>
      <c r="H126" s="38">
        <v>365</v>
      </c>
      <c r="I1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IF(G509="01/01/1900",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LOTOTO[[#This Row],[TREINADO EM]]+LOTOTO[[#This Row],[VALIDADE]]</f>
        <v>46240</v>
      </c>
      <c r="K126">
        <v>2</v>
      </c>
      <c r="L126" t="s">
        <v>5</v>
      </c>
      <c r="M126" t="str">
        <f>VLOOKUP(LOTOTO[[#This Row],[NOME]],'CADASTRO'!A:K,6,0)</f>
        <v>ATIVO</v>
      </c>
    </row>
    <row r="127" spans="1:13">
      <c r="A127" s="1" t="s">
        <v>516</v>
      </c>
      <c r="B127" s="1" t="s">
        <v>517</v>
      </c>
      <c r="C127" s="1" t="s">
        <v>381</v>
      </c>
      <c r="D127" s="1" t="s">
        <v>619</v>
      </c>
      <c r="E127" s="17" t="s">
        <v>346</v>
      </c>
      <c r="F127" t="str">
        <f>VLOOKUP(LOTOTO[[#This Row],[NOME]],'CADASTRO'!A:K,5,0)</f>
        <v>Almoxarife</v>
      </c>
      <c r="G127" s="8">
        <v>46298.29519675926</v>
      </c>
      <c r="H127" s="38">
        <v>365</v>
      </c>
      <c r="I1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IF(G510="01/01/1900", "SEM REGISTRO",
                        IF((G127+H127)&gt;TODAY(), "NO PRAZO", "VENCIDO"
                        )
                    )
                )
            )
        )
    ),"N.A.")</f>
        <v>NO PRAZO</v>
      </c>
      <c r="J127" s="14">
        <f>LOTOTO[[#This Row],[TREINADO EM]]+LOTOTO[[#This Row],[VALIDADE]]</f>
        <v>46663.29519675926</v>
      </c>
      <c r="K127">
        <v>1</v>
      </c>
      <c r="L127" t="s">
        <v>3</v>
      </c>
      <c r="M127" t="str">
        <f>VLOOKUP(LOTOTO[[#This Row],[NOME]],'CADASTRO'!A:K,6,0)</f>
        <v>ATIVO</v>
      </c>
    </row>
    <row r="128" spans="1:13">
      <c r="A128" s="1" t="s">
        <v>516</v>
      </c>
      <c r="B128" s="1" t="s">
        <v>517</v>
      </c>
      <c r="C128" s="1" t="s">
        <v>381</v>
      </c>
      <c r="D128" s="1" t="s">
        <v>619</v>
      </c>
      <c r="E128" s="17" t="s">
        <v>347</v>
      </c>
      <c r="F128" t="str">
        <f>VLOOKUP(LOTOTO[[#This Row],[NOME]],'CADASTRO'!A:K,5,0)</f>
        <v>SUPERVISOR DE OPERAÇÕES</v>
      </c>
      <c r="G128" s="8">
        <v>46064</v>
      </c>
      <c r="H128" s="38">
        <v>365</v>
      </c>
      <c r="I1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IF(G511="01/01/1900", "SEM REGISTRO",
                        IF((G128+H128)&gt;TODAY(), "NO PRAZO", "VENCIDO"
                        )
                    )
                )
            )
        )
    ),"N.A.")</f>
        <v>NO PRAZO</v>
      </c>
      <c r="J128" s="14">
        <f>LOTOTO[[#This Row],[TREINADO EM]]+LOTOTO[[#This Row],[VALIDADE]]</f>
        <v>46429</v>
      </c>
      <c r="K128">
        <v>2</v>
      </c>
      <c r="L128" t="s">
        <v>3</v>
      </c>
      <c r="M128" t="str">
        <f>VLOOKUP(LOTOTO[[#This Row],[NOME]],'CADASTRO'!A:K,6,0)</f>
        <v>ATIVO</v>
      </c>
    </row>
    <row r="129" spans="1:13">
      <c r="A129" t="s">
        <v>516</v>
      </c>
      <c r="B129" t="s">
        <v>517</v>
      </c>
      <c r="C129" t="s">
        <v>76</v>
      </c>
      <c r="D129" s="1" t="s">
        <v>619</v>
      </c>
      <c r="E129" s="17" t="s">
        <v>351</v>
      </c>
      <c r="F129" t="str">
        <f>VLOOKUP(LOTOTO[[#This Row],[NOME]],'CADASTRO'!A:K,5,0)</f>
        <v>CONTROLADOR QUALIDADE</v>
      </c>
      <c r="G129" s="8">
        <v>44249</v>
      </c>
      <c r="H129" s="38">
        <v>365</v>
      </c>
      <c r="I1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IF(G512="01/01/1900",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LOTOTO[[#This Row],[TREINADO EM]]+LOTOTO[[#This Row],[VALIDADE]]</f>
        <v>44614</v>
      </c>
      <c r="K129">
        <v>1</v>
      </c>
      <c r="L129" t="s">
        <v>5</v>
      </c>
      <c r="M129" t="str">
        <f>VLOOKUP(LOTOTO[[#This Row],[NOME]],'CADASTRO'!A:K,6,0)</f>
        <v>ATIVO</v>
      </c>
    </row>
    <row r="130" spans="1:13">
      <c r="A130" s="1" t="s">
        <v>516</v>
      </c>
      <c r="B130" s="1" t="s">
        <v>517</v>
      </c>
      <c r="C130" s="1" t="s">
        <v>381</v>
      </c>
      <c r="D130" s="1" t="s">
        <v>619</v>
      </c>
      <c r="E130" s="102" t="s">
        <v>351</v>
      </c>
      <c r="F130" s="1" t="str">
        <f>VLOOKUP(LOTOTO[[#This Row],[NOME]],'CADASTRO'!A:K,5,0)</f>
        <v>CONTROLADOR QUALIDADE</v>
      </c>
      <c r="G130" s="28">
        <v>44671</v>
      </c>
      <c r="H130" s="39">
        <v>365</v>
      </c>
      <c r="I1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IF(G513="01/01/1900",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LOTOTO[[#This Row],[TREINADO EM]]+LOTOTO[[#This Row],[VALIDADE]]</f>
        <v>45036</v>
      </c>
      <c r="K130">
        <v>1</v>
      </c>
      <c r="L130" t="s">
        <v>5</v>
      </c>
      <c r="M130" t="str">
        <f>VLOOKUP(LOTOTO[[#This Row],[NOME]],'CADASTRO'!A:K,6,0)</f>
        <v>ATIVO</v>
      </c>
    </row>
    <row r="131" spans="1:13">
      <c r="A131" s="1" t="s">
        <v>516</v>
      </c>
      <c r="B131" s="1" t="s">
        <v>517</v>
      </c>
      <c r="C131" s="1" t="s">
        <v>381</v>
      </c>
      <c r="D131" s="1" t="s">
        <v>619</v>
      </c>
      <c r="E131" s="17" t="s">
        <v>351</v>
      </c>
      <c r="F131" t="str">
        <f>VLOOKUP(LOTOTO[[#This Row],[NOME]],'CADASTRO'!A:K,5,0)</f>
        <v>CONTROLADOR QUALIDADE</v>
      </c>
      <c r="G131" s="8">
        <v>44929</v>
      </c>
      <c r="H131" s="39">
        <v>365</v>
      </c>
      <c r="I1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IF(G514="01/01/1900",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LOTOTO[[#This Row],[TREINADO EM]]+LOTOTO[[#This Row],[VALIDADE]]</f>
        <v>45294</v>
      </c>
      <c r="K131">
        <v>2</v>
      </c>
      <c r="L131" t="s">
        <v>5</v>
      </c>
      <c r="M131" t="str">
        <f>VLOOKUP(LOTOTO[[#This Row],[NOME]],'CADASTRO'!A:K,6,0)</f>
        <v>ATIVO</v>
      </c>
    </row>
    <row r="132" spans="1:13">
      <c r="A132" s="1" t="s">
        <v>516</v>
      </c>
      <c r="B132" s="1" t="s">
        <v>517</v>
      </c>
      <c r="C132" s="1" t="s">
        <v>381</v>
      </c>
      <c r="D132" s="1" t="s">
        <v>619</v>
      </c>
      <c r="E132" s="17" t="s">
        <v>351</v>
      </c>
      <c r="F132" t="str">
        <f>VLOOKUP(LOTOTO[[#This Row],[NOME]],'CADASTRO'!A:K,5,0)</f>
        <v>CONTROLADOR QUALIDADE</v>
      </c>
      <c r="G132" s="8">
        <v>45280</v>
      </c>
      <c r="H132" s="38">
        <v>365</v>
      </c>
      <c r="I1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IF(G515="01/01/1900",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LOTOTO[[#This Row],[TREINADO EM]]+LOTOTO[[#This Row],[VALIDADE]]</f>
        <v>45645</v>
      </c>
      <c r="K132">
        <v>2</v>
      </c>
      <c r="L132" t="s">
        <v>5</v>
      </c>
      <c r="M132" t="str">
        <f>VLOOKUP(LOTOTO[[#This Row],[NOME]],'CADASTRO'!A:K,6,0)</f>
        <v>ATIVO</v>
      </c>
    </row>
    <row r="133" spans="1:13">
      <c r="A133" s="1" t="s">
        <v>516</v>
      </c>
      <c r="B133" s="1" t="s">
        <v>517</v>
      </c>
      <c r="C133" s="1" t="s">
        <v>381</v>
      </c>
      <c r="D133" s="1" t="s">
        <v>619</v>
      </c>
      <c r="E133" s="34" t="s">
        <v>351</v>
      </c>
      <c r="F133" t="str">
        <f>VLOOKUP(LOTOTO[[#This Row],[NOME]],'CADASTRO'!A:K,5,0)</f>
        <v>CONTROLADOR QUALIDADE</v>
      </c>
      <c r="G133" s="8">
        <v>45645</v>
      </c>
      <c r="H133" s="38">
        <v>365</v>
      </c>
      <c r="I1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IF(G516="01/01/1900",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LOTOTO[[#This Row],[TREINADO EM]]+LOTOTO[[#This Row],[VALIDADE]]</f>
        <v>46010</v>
      </c>
      <c r="K133">
        <v>2</v>
      </c>
      <c r="L133" t="s">
        <v>5</v>
      </c>
      <c r="M133" t="str">
        <f>VLOOKUP(LOTOTO[[#This Row],[NOME]],'CADASTRO'!A:K,6,0)</f>
        <v>ATIVO</v>
      </c>
    </row>
    <row r="134" spans="1:13">
      <c r="A134" s="1" t="s">
        <v>516</v>
      </c>
      <c r="B134" s="1" t="s">
        <v>517</v>
      </c>
      <c r="C134" s="1" t="s">
        <v>381</v>
      </c>
      <c r="D134" s="1" t="s">
        <v>619</v>
      </c>
      <c r="E134" s="17" t="s">
        <v>351</v>
      </c>
      <c r="F134" t="str">
        <f>VLOOKUP(LOTOTO[[#This Row],[NOME]],'CADASTRO'!A:K,5,0)</f>
        <v>CONTROLADOR QUALIDADE</v>
      </c>
      <c r="G134" s="8">
        <v>46010</v>
      </c>
      <c r="H134" s="38">
        <v>365</v>
      </c>
      <c r="I1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IF(G517="01/01/1900",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LOTOTO[[#This Row],[TREINADO EM]]+LOTOTO[[#This Row],[VALIDADE]]</f>
        <v>46375</v>
      </c>
      <c r="K134">
        <v>2</v>
      </c>
      <c r="L134" t="s">
        <v>5</v>
      </c>
      <c r="M134" t="str">
        <f>VLOOKUP(LOTOTO[[#This Row],[NOME]],'CADASTRO'!A:K,6,0)</f>
        <v>ATIVO</v>
      </c>
    </row>
    <row r="135" spans="1:13">
      <c r="A135" s="1" t="s">
        <v>516</v>
      </c>
      <c r="B135" s="1" t="s">
        <v>517</v>
      </c>
      <c r="C135" s="1" t="s">
        <v>381</v>
      </c>
      <c r="D135" s="1" t="s">
        <v>619</v>
      </c>
      <c r="E135" s="34" t="s">
        <v>351</v>
      </c>
      <c r="F135" t="str">
        <f>VLOOKUP(LOTOTO[[#This Row],[NOME]],'CADASTRO'!A:K,5,0)</f>
        <v>CONTROLADOR QUALIDADE</v>
      </c>
      <c r="G135" s="8">
        <v>46213.080289351798</v>
      </c>
      <c r="H135" s="38">
        <v>183</v>
      </c>
      <c r="I1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IF(G518="01/01/1900", "SEM REGISTRO",
                        IF((G135+H135)&gt;TODAY(), "NO PRAZO", "VENCIDO"
                        )
                    )
                )
            )
        )
    ),"N.A.")</f>
        <v>NO PRAZO</v>
      </c>
      <c r="J135" s="14">
        <f>LOTOTO[[#This Row],[TREINADO EM]]+LOTOTO[[#This Row],[VALIDADE]]</f>
        <v>46396.080289351798</v>
      </c>
      <c r="K135">
        <v>2</v>
      </c>
      <c r="L135" t="s">
        <v>3</v>
      </c>
      <c r="M135" t="str">
        <f>VLOOKUP(LOTOTO[[#This Row],[NOME]],'CADASTRO'!A:K,6,0)</f>
        <v>ATIVO</v>
      </c>
    </row>
    <row r="136" spans="1:13">
      <c r="A136" s="1" t="s">
        <v>516</v>
      </c>
      <c r="B136" s="1" t="s">
        <v>517</v>
      </c>
      <c r="C136" s="1" t="s">
        <v>266</v>
      </c>
      <c r="D136" s="1" t="s">
        <v>619</v>
      </c>
      <c r="E136" s="17" t="s">
        <v>216</v>
      </c>
      <c r="F136" t="str">
        <f>VLOOKUP(LOTOTO[[#This Row],[NOME]],'CADASTRO'!A:K,5,0)</f>
        <v>AUXILIAR INDUSTRIAL</v>
      </c>
      <c r="G136" s="8">
        <v>45302</v>
      </c>
      <c r="H136" s="38">
        <v>365</v>
      </c>
      <c r="I1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IF(G519="01/01/1900",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LOTOTO[[#This Row],[TREINADO EM]]+LOTOTO[[#This Row],[VALIDADE]]</f>
        <v>45667</v>
      </c>
      <c r="K136">
        <v>2</v>
      </c>
      <c r="L136" t="s">
        <v>3</v>
      </c>
      <c r="M136" t="str">
        <f>VLOOKUP(LOTOTO[[#This Row],[NOME]],'CADASTRO'!A:K,6,0)</f>
        <v>DESLIGADO</v>
      </c>
    </row>
    <row r="137" spans="1:13">
      <c r="A137" s="1" t="s">
        <v>516</v>
      </c>
      <c r="B137" s="1" t="s">
        <v>517</v>
      </c>
      <c r="C137" t="s">
        <v>76</v>
      </c>
      <c r="D137" s="1" t="s">
        <v>619</v>
      </c>
      <c r="E137" s="82" t="s">
        <v>352</v>
      </c>
      <c r="F137" s="1" t="str">
        <f>VLOOKUP(LOTOTO[[#This Row],[NOME]],'CADASTRO'!A:K,5,0)</f>
        <v>OPERADOR LOGISTICO I</v>
      </c>
      <c r="G137" s="28">
        <v>44249</v>
      </c>
      <c r="H137" s="39">
        <v>365</v>
      </c>
      <c r="I1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IF(G520="01/01/1900",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LOTOTO[[#This Row],[TREINADO EM]]+LOTOTO[[#This Row],[VALIDADE]]</f>
        <v>44614</v>
      </c>
      <c r="K137">
        <v>1</v>
      </c>
      <c r="L137" t="s">
        <v>5</v>
      </c>
      <c r="M137" t="str">
        <f>VLOOKUP(LOTOTO[[#This Row],[NOME]],'CADASTRO'!A:K,6,0)</f>
        <v>ATIVO</v>
      </c>
    </row>
    <row r="138" spans="1:13">
      <c r="A138" s="1" t="s">
        <v>516</v>
      </c>
      <c r="B138" s="1" t="s">
        <v>517</v>
      </c>
      <c r="C138" s="1" t="s">
        <v>381</v>
      </c>
      <c r="D138" s="1" t="s">
        <v>619</v>
      </c>
      <c r="E138" s="82" t="s">
        <v>352</v>
      </c>
      <c r="F138" t="str">
        <f>VLOOKUP(LOTOTO[[#This Row],[NOME]],'CADASTRO'!A:K,5,0)</f>
        <v>OPERADOR LOGISTICO I</v>
      </c>
      <c r="G138" s="8">
        <v>44804</v>
      </c>
      <c r="H138" s="39">
        <v>365</v>
      </c>
      <c r="I1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IF(G521="01/01/1900",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LOTOTO[[#This Row],[TREINADO EM]]+LOTOTO[[#This Row],[VALIDADE]]</f>
        <v>45169</v>
      </c>
      <c r="K138">
        <v>1</v>
      </c>
      <c r="L138" t="s">
        <v>5</v>
      </c>
      <c r="M138" t="str">
        <f>VLOOKUP(LOTOTO[[#This Row],[NOME]],'CADASTRO'!A:K,6,0)</f>
        <v>ATIVO</v>
      </c>
    </row>
    <row r="139" spans="1:13">
      <c r="A139" s="1" t="s">
        <v>516</v>
      </c>
      <c r="B139" s="1" t="s">
        <v>517</v>
      </c>
      <c r="C139" s="1" t="s">
        <v>381</v>
      </c>
      <c r="D139" s="1" t="s">
        <v>619</v>
      </c>
      <c r="E139" s="17" t="s">
        <v>352</v>
      </c>
      <c r="F139" t="str">
        <f>VLOOKUP(LOTOTO[[#This Row],[NOME]],'CADASTRO'!A:K,5,0)</f>
        <v>OPERADOR LOGISTICO I</v>
      </c>
      <c r="G139" s="8">
        <v>44930</v>
      </c>
      <c r="H139" s="39">
        <v>365</v>
      </c>
      <c r="I1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IF(G522="01/01/1900",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LOTOTO[[#This Row],[TREINADO EM]]+LOTOTO[[#This Row],[VALIDADE]]</f>
        <v>45295</v>
      </c>
      <c r="K139">
        <v>2</v>
      </c>
      <c r="L139" t="s">
        <v>5</v>
      </c>
      <c r="M139" t="str">
        <f>VLOOKUP(LOTOTO[[#This Row],[NOME]],'CADASTRO'!A:K,6,0)</f>
        <v>ATIVO</v>
      </c>
    </row>
    <row r="140" spans="1:13">
      <c r="A140" s="1" t="s">
        <v>516</v>
      </c>
      <c r="B140" s="1" t="s">
        <v>517</v>
      </c>
      <c r="C140" s="1" t="s">
        <v>76</v>
      </c>
      <c r="D140" s="1" t="s">
        <v>619</v>
      </c>
      <c r="E140" s="17" t="s">
        <v>352</v>
      </c>
      <c r="F140" t="str">
        <f>VLOOKUP(LOTOTO[[#This Row],[NOME]],'CADASTRO'!A:K,5,0)</f>
        <v>OPERADOR LOGISTICO I</v>
      </c>
      <c r="G140" s="8">
        <v>45280</v>
      </c>
      <c r="H140" s="38">
        <v>365</v>
      </c>
      <c r="I1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IF(G523="01/01/1900",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LOTOTO[[#This Row],[TREINADO EM]]+LOTOTO[[#This Row],[VALIDADE]]</f>
        <v>45645</v>
      </c>
      <c r="K140">
        <v>2</v>
      </c>
      <c r="L140" t="s">
        <v>5</v>
      </c>
      <c r="M140" t="str">
        <f>VLOOKUP(LOTOTO[[#This Row],[NOME]],'CADASTRO'!A:K,6,0)</f>
        <v>ATIVO</v>
      </c>
    </row>
    <row r="141" spans="1:13">
      <c r="A141" s="1" t="s">
        <v>516</v>
      </c>
      <c r="B141" s="1" t="s">
        <v>517</v>
      </c>
      <c r="C141" s="1" t="s">
        <v>76</v>
      </c>
      <c r="D141" s="1" t="s">
        <v>619</v>
      </c>
      <c r="E141" t="s">
        <v>352</v>
      </c>
      <c r="F141" t="str">
        <f>VLOOKUP(LOTOTO[[#This Row],[NOME]],'CADASTRO'!A:K,5,0)</f>
        <v>OPERADOR LOGISTICO I</v>
      </c>
      <c r="G141" s="98">
        <v>45645</v>
      </c>
      <c r="H141" s="38">
        <v>365</v>
      </c>
      <c r="I1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IF(G524="01/01/1900",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LOTOTO[[#This Row],[TREINADO EM]]+LOTOTO[[#This Row],[VALIDADE]]</f>
        <v>46010</v>
      </c>
      <c r="K141">
        <v>2</v>
      </c>
      <c r="L141" t="s">
        <v>5</v>
      </c>
      <c r="M141" t="str">
        <f>VLOOKUP(LOTOTO[[#This Row],[NOME]],'CADASTRO'!A:K,6,0)</f>
        <v>ATIVO</v>
      </c>
    </row>
    <row r="142" spans="1:13">
      <c r="A142" s="1" t="s">
        <v>516</v>
      </c>
      <c r="B142" s="1" t="s">
        <v>517</v>
      </c>
      <c r="C142" s="1" t="s">
        <v>381</v>
      </c>
      <c r="D142" s="1" t="s">
        <v>619</v>
      </c>
      <c r="E142" s="37" t="s">
        <v>352</v>
      </c>
      <c r="F142" t="str">
        <f>VLOOKUP(LOTOTO[[#This Row],[NOME]],'CADASTRO'!A:K,5,0)</f>
        <v>OPERADOR LOGISTICO I</v>
      </c>
      <c r="G142" s="36">
        <v>46010</v>
      </c>
      <c r="H142" s="38">
        <v>365</v>
      </c>
      <c r="I1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IF(G525="01/01/1900", "SEM REGISTRO",
                        IF((G142+H142)&gt;TODAY(), "NO PRAZO", "VENCIDO"
                        )
                    )
                )
            )
        )
    ),"N.A.")</f>
        <v>NO PRAZO</v>
      </c>
      <c r="J142" s="14">
        <f>LOTOTO[[#This Row],[TREINADO EM]]+LOTOTO[[#This Row],[VALIDADE]]</f>
        <v>46375</v>
      </c>
      <c r="K142">
        <v>2</v>
      </c>
      <c r="L142" t="s">
        <v>3</v>
      </c>
      <c r="M142" t="str">
        <f>VLOOKUP(LOTOTO[[#This Row],[NOME]],'CADASTRO'!A:K,6,0)</f>
        <v>ATIVO</v>
      </c>
    </row>
    <row r="143" spans="1:13">
      <c r="A143" s="1" t="s">
        <v>516</v>
      </c>
      <c r="B143" s="1" t="s">
        <v>517</v>
      </c>
      <c r="C143" s="1" t="s">
        <v>381</v>
      </c>
      <c r="D143" s="1" t="s">
        <v>619</v>
      </c>
      <c r="E143" s="82" t="s">
        <v>354</v>
      </c>
      <c r="F143" t="str">
        <f>VLOOKUP(LOTOTO[[#This Row],[NOME]],'CADASTRO'!A:K,5,0)</f>
        <v>OPERADOR INDUSTRIAL I</v>
      </c>
      <c r="G143" s="8">
        <v>45204</v>
      </c>
      <c r="H143" s="38">
        <v>365</v>
      </c>
      <c r="I1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IF(G526="01/01/1900",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LOTOTO[[#This Row],[TREINADO EM]]+LOTOTO[[#This Row],[VALIDADE]]</f>
        <v>45569</v>
      </c>
      <c r="K143">
        <v>2</v>
      </c>
      <c r="L143" t="s">
        <v>5</v>
      </c>
      <c r="M143" t="str">
        <f>VLOOKUP(LOTOTO[[#This Row],[NOME]],'CADASTRO'!A:K,6,0)</f>
        <v>ATIVO</v>
      </c>
    </row>
    <row r="144" spans="1:13">
      <c r="A144" s="1" t="s">
        <v>516</v>
      </c>
      <c r="B144" s="1" t="s">
        <v>517</v>
      </c>
      <c r="C144" s="1" t="s">
        <v>76</v>
      </c>
      <c r="D144" s="1" t="s">
        <v>619</v>
      </c>
      <c r="E144" s="34" t="s">
        <v>354</v>
      </c>
      <c r="F144" t="str">
        <f>VLOOKUP(LOTOTO[[#This Row],[NOME]],'CADASTRO'!A:K,5,0)</f>
        <v>OPERADOR INDUSTRIAL I</v>
      </c>
      <c r="G144" s="8">
        <v>45280</v>
      </c>
      <c r="H144" s="38">
        <v>365</v>
      </c>
      <c r="I1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IF(G527="01/01/1900",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LOTOTO[[#This Row],[TREINADO EM]]+LOTOTO[[#This Row],[VALIDADE]]</f>
        <v>45645</v>
      </c>
      <c r="K144">
        <v>2</v>
      </c>
      <c r="L144" t="s">
        <v>5</v>
      </c>
      <c r="M144" t="str">
        <f>VLOOKUP(LOTOTO[[#This Row],[NOME]],'CADASTRO'!A:K,6,0)</f>
        <v>ATIVO</v>
      </c>
    </row>
    <row r="145" spans="1:13">
      <c r="A145" s="1" t="s">
        <v>516</v>
      </c>
      <c r="B145" s="1" t="s">
        <v>517</v>
      </c>
      <c r="C145" s="1" t="s">
        <v>76</v>
      </c>
      <c r="D145" s="1" t="s">
        <v>619</v>
      </c>
      <c r="E145" s="17" t="s">
        <v>354</v>
      </c>
      <c r="F145" t="str">
        <f>VLOOKUP(LOTOTO[[#This Row],[NOME]],'CADASTRO'!A:K,5,0)</f>
        <v>OPERADOR INDUSTRIAL I</v>
      </c>
      <c r="G145" s="8">
        <v>45645</v>
      </c>
      <c r="H145" s="38">
        <v>365</v>
      </c>
      <c r="I1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IF(G528="01/01/1900",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LOTOTO[[#This Row],[TREINADO EM]]+LOTOTO[[#This Row],[VALIDADE]]</f>
        <v>46010</v>
      </c>
      <c r="K145">
        <v>2</v>
      </c>
      <c r="L145" t="s">
        <v>5</v>
      </c>
      <c r="M145" t="str">
        <f>VLOOKUP(LOTOTO[[#This Row],[NOME]],'CADASTRO'!A:K,6,0)</f>
        <v>ATIVO</v>
      </c>
    </row>
    <row r="146" spans="1:13">
      <c r="A146" s="1" t="s">
        <v>516</v>
      </c>
      <c r="B146" s="1" t="s">
        <v>517</v>
      </c>
      <c r="C146" s="1" t="s">
        <v>381</v>
      </c>
      <c r="D146" s="1" t="s">
        <v>619</v>
      </c>
      <c r="E146" t="s">
        <v>354</v>
      </c>
      <c r="F146" t="str">
        <f>VLOOKUP(LOTOTO[[#This Row],[NOME]],'CADASTRO'!A:K,5,0)</f>
        <v>OPERADOR INDUSTRIAL I</v>
      </c>
      <c r="G146" s="98">
        <v>46290.464513888888</v>
      </c>
      <c r="H146" s="38">
        <v>365</v>
      </c>
      <c r="I1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IF(G529="01/01/1900", "SEM REGISTRO",
                        IF((G146+H146)&gt;TODAY(), "NO PRAZO", "VENCIDO"
                        )
                    )
                )
            )
        )
    ),"N.A.")</f>
        <v>NO PRAZO</v>
      </c>
      <c r="J146" s="14">
        <f>LOTOTO[[#This Row],[TREINADO EM]]+LOTOTO[[#This Row],[VALIDADE]]</f>
        <v>46655.464513888888</v>
      </c>
      <c r="K146">
        <v>2</v>
      </c>
      <c r="L146" t="s">
        <v>3</v>
      </c>
      <c r="M146" t="str">
        <f>VLOOKUP(LOTOTO[[#This Row],[NOME]],'CADASTRO'!A:K,6,0)</f>
        <v>ATIVO</v>
      </c>
    </row>
    <row r="147" spans="1:13">
      <c r="A147" t="s">
        <v>516</v>
      </c>
      <c r="B147" t="s">
        <v>517</v>
      </c>
      <c r="C147" t="s">
        <v>76</v>
      </c>
      <c r="D147" s="1" t="s">
        <v>619</v>
      </c>
      <c r="E147" s="37" t="s">
        <v>217</v>
      </c>
      <c r="F147" t="str">
        <f>VLOOKUP(LOTOTO[[#This Row],[NOME]],'CADASTRO'!A:K,5,0)</f>
        <v>OPERADOR INDUSTRIAL I</v>
      </c>
      <c r="G147" s="36">
        <v>44250</v>
      </c>
      <c r="H147" s="38">
        <v>365</v>
      </c>
      <c r="I1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IF(G530="01/01/1900",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LOTOTO[[#This Row],[TREINADO EM]]+LOTOTO[[#This Row],[VALIDADE]]</f>
        <v>44615</v>
      </c>
      <c r="K147">
        <v>1</v>
      </c>
      <c r="L147" t="s">
        <v>5</v>
      </c>
      <c r="M147" t="str">
        <f>VLOOKUP(LOTOTO[[#This Row],[NOME]],'CADASTRO'!A:K,6,0)</f>
        <v>DESLIGADO</v>
      </c>
    </row>
    <row r="148" spans="1:13">
      <c r="A148" s="1" t="s">
        <v>516</v>
      </c>
      <c r="B148" s="1" t="s">
        <v>517</v>
      </c>
      <c r="C148" s="1" t="s">
        <v>381</v>
      </c>
      <c r="D148" s="1" t="s">
        <v>619</v>
      </c>
      <c r="E148" s="82" t="s">
        <v>217</v>
      </c>
      <c r="F148" s="1" t="str">
        <f>VLOOKUP(LOTOTO[[#This Row],[NOME]],'CADASTRO'!A:K,5,0)</f>
        <v>OPERADOR INDUSTRIAL I</v>
      </c>
      <c r="G148" s="28">
        <v>44805</v>
      </c>
      <c r="H148" s="39">
        <v>365</v>
      </c>
      <c r="I1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IF(G531="01/01/1900",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LOTOTO[[#This Row],[TREINADO EM]]+LOTOTO[[#This Row],[VALIDADE]]</f>
        <v>45170</v>
      </c>
      <c r="K148">
        <v>1</v>
      </c>
      <c r="L148" t="s">
        <v>5</v>
      </c>
      <c r="M148" t="str">
        <f>VLOOKUP(LOTOTO[[#This Row],[NOME]],'CADASTRO'!A:K,6,0)</f>
        <v>DESLIGADO</v>
      </c>
    </row>
    <row r="149" spans="1:13">
      <c r="A149" s="1" t="s">
        <v>516</v>
      </c>
      <c r="B149" s="1" t="s">
        <v>517</v>
      </c>
      <c r="C149" s="1" t="s">
        <v>381</v>
      </c>
      <c r="D149" s="1" t="s">
        <v>619</v>
      </c>
      <c r="E149" s="17" t="s">
        <v>217</v>
      </c>
      <c r="F149" t="str">
        <f>VLOOKUP(LOTOTO[[#This Row],[NOME]],'CADASTRO'!A:K,5,0)</f>
        <v>OPERADOR INDUSTRIAL I</v>
      </c>
      <c r="G149" s="8">
        <v>45092</v>
      </c>
      <c r="H149" s="38">
        <v>365</v>
      </c>
      <c r="I1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IF(G532="01/01/1900",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LOTOTO[[#This Row],[TREINADO EM]]+LOTOTO[[#This Row],[VALIDADE]]</f>
        <v>45457</v>
      </c>
      <c r="K149">
        <v>1</v>
      </c>
      <c r="L149" t="s">
        <v>3</v>
      </c>
      <c r="M149" t="str">
        <f>VLOOKUP(LOTOTO[[#This Row],[NOME]],'CADASTRO'!A:K,6,0)</f>
        <v>DESLIGADO</v>
      </c>
    </row>
    <row r="150" spans="1:13">
      <c r="A150" s="1" t="s">
        <v>516</v>
      </c>
      <c r="B150" s="1" t="s">
        <v>517</v>
      </c>
      <c r="C150" s="1" t="s">
        <v>381</v>
      </c>
      <c r="D150" s="1" t="s">
        <v>619</v>
      </c>
      <c r="E150" s="17" t="s">
        <v>218</v>
      </c>
      <c r="F150" t="str">
        <f>VLOOKUP(LOTOTO[[#This Row],[NOME]],'CADASTRO'!A:K,5,0)</f>
        <v>TECNICO MECANICO II</v>
      </c>
      <c r="G150" s="8">
        <v>45945</v>
      </c>
      <c r="H150" s="38">
        <v>365</v>
      </c>
      <c r="I1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IF(G533="01/01/1900",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LOTOTO[[#This Row],[TREINADO EM]]+LOTOTO[[#This Row],[VALIDADE]]</f>
        <v>46310</v>
      </c>
      <c r="K150">
        <v>2</v>
      </c>
      <c r="L150" t="s">
        <v>5</v>
      </c>
      <c r="M150" t="str">
        <f>VLOOKUP(LOTOTO[[#This Row],[NOME]],'CADASTRO'!A:K,6,0)</f>
        <v>DESLIGADO</v>
      </c>
    </row>
    <row r="151" spans="1:13">
      <c r="A151" s="1" t="s">
        <v>516</v>
      </c>
      <c r="B151" s="1" t="s">
        <v>517</v>
      </c>
      <c r="C151" s="1" t="s">
        <v>381</v>
      </c>
      <c r="D151" s="1" t="s">
        <v>619</v>
      </c>
      <c r="E151" s="17" t="s">
        <v>218</v>
      </c>
      <c r="F151" t="str">
        <f>VLOOKUP(LOTOTO[[#This Row],[NOME]],'CADASTRO'!A:K,5,0)</f>
        <v>TECNICO MECANICO II</v>
      </c>
      <c r="G151" s="8">
        <v>46010</v>
      </c>
      <c r="H151" s="38">
        <v>365</v>
      </c>
      <c r="I1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IF(G534="01/01/1900",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LOTOTO[[#This Row],[TREINADO EM]]+LOTOTO[[#This Row],[VALIDADE]]</f>
        <v>46375</v>
      </c>
      <c r="K151">
        <v>2</v>
      </c>
      <c r="L151" t="s">
        <v>3</v>
      </c>
      <c r="M151" t="str">
        <f>VLOOKUP(LOTOTO[[#This Row],[NOME]],'CADASTRO'!A:K,6,0)</f>
        <v>DESLIGADO</v>
      </c>
    </row>
    <row r="152" spans="1:13">
      <c r="A152" s="1" t="s">
        <v>516</v>
      </c>
      <c r="B152" s="1" t="s">
        <v>517</v>
      </c>
      <c r="C152" t="s">
        <v>76</v>
      </c>
      <c r="D152" s="1" t="s">
        <v>619</v>
      </c>
      <c r="E152" s="82" t="s">
        <v>219</v>
      </c>
      <c r="F152" s="1" t="str">
        <f>VLOOKUP(LOTOTO[[#This Row],[NOME]],'CADASTRO'!A:K,5,0)</f>
        <v>OPERADOR LOGISTICO II</v>
      </c>
      <c r="G152" s="28">
        <v>44249</v>
      </c>
      <c r="H152" s="39">
        <v>365</v>
      </c>
      <c r="I1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IF(G535="01/01/1900",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LOTOTO[[#This Row],[TREINADO EM]]+LOTOTO[[#This Row],[VALIDADE]]</f>
        <v>44614</v>
      </c>
      <c r="K152">
        <v>1</v>
      </c>
      <c r="L152" t="s">
        <v>5</v>
      </c>
      <c r="M152" t="str">
        <f>VLOOKUP(LOTOTO[[#This Row],[NOME]],'CADASTRO'!A:K,6,0)</f>
        <v>DESLIGADO</v>
      </c>
    </row>
    <row r="153" spans="1:13">
      <c r="A153" s="1" t="s">
        <v>516</v>
      </c>
      <c r="B153" s="1" t="s">
        <v>517</v>
      </c>
      <c r="C153" s="1" t="s">
        <v>381</v>
      </c>
      <c r="D153" s="1" t="s">
        <v>619</v>
      </c>
      <c r="E153" s="17" t="s">
        <v>219</v>
      </c>
      <c r="F153" t="str">
        <f>VLOOKUP(LOTOTO[[#This Row],[NOME]],'CADASTRO'!A:K,5,0)</f>
        <v>OPERADOR LOGISTICO II</v>
      </c>
      <c r="G153" s="8">
        <v>44804</v>
      </c>
      <c r="H153" s="39">
        <v>365</v>
      </c>
      <c r="I1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IF(G536="01/01/1900",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LOTOTO[[#This Row],[TREINADO EM]]+LOTOTO[[#This Row],[VALIDADE]]</f>
        <v>45169</v>
      </c>
      <c r="K153">
        <v>1</v>
      </c>
      <c r="L153" t="s">
        <v>3</v>
      </c>
      <c r="M153" t="str">
        <f>VLOOKUP(LOTOTO[[#This Row],[NOME]],'CADASTRO'!A:K,6,0)</f>
        <v>DESLIGADO</v>
      </c>
    </row>
    <row r="154" spans="1:13">
      <c r="A154" s="1" t="s">
        <v>516</v>
      </c>
      <c r="B154" s="1" t="s">
        <v>517</v>
      </c>
      <c r="C154" s="1" t="s">
        <v>381</v>
      </c>
      <c r="D154" s="1" t="s">
        <v>619</v>
      </c>
      <c r="E154" t="s">
        <v>221</v>
      </c>
      <c r="F154" t="str">
        <f>VLOOKUP(LOTOTO[[#This Row],[NOME]],'CADASTRO'!A:K,5,0)</f>
        <v>AUXILIAR INDUSTRIAL</v>
      </c>
      <c r="G154" s="8">
        <v>46001</v>
      </c>
      <c r="H154" s="38">
        <v>365</v>
      </c>
      <c r="I1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IF(G537="01/01/1900",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LOTOTO[[#This Row],[TREINADO EM]]+LOTOTO[[#This Row],[VALIDADE]]</f>
        <v>46366</v>
      </c>
      <c r="K154">
        <v>1</v>
      </c>
      <c r="L154" t="s">
        <v>3</v>
      </c>
      <c r="M154" t="str">
        <f>VLOOKUP(LOTOTO[[#This Row],[NOME]],'CADASTRO'!A:K,6,0)</f>
        <v>DESLIGADO</v>
      </c>
    </row>
    <row r="155" spans="1:13">
      <c r="A155" t="s">
        <v>516</v>
      </c>
      <c r="B155" t="s">
        <v>517</v>
      </c>
      <c r="C155" t="s">
        <v>76</v>
      </c>
      <c r="D155" s="1" t="s">
        <v>619</v>
      </c>
      <c r="E155" t="s">
        <v>358</v>
      </c>
      <c r="F155" t="str">
        <f>VLOOKUP(LOTOTO[[#This Row],[NOME]],'CADASTRO'!A:K,5,0)</f>
        <v>OPERADOR INDUSTRIAL II</v>
      </c>
      <c r="G155" s="8">
        <v>44250</v>
      </c>
      <c r="H155" s="38">
        <v>365</v>
      </c>
      <c r="I1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IF(G538="01/01/1900",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LOTOTO[[#This Row],[TREINADO EM]]+LOTOTO[[#This Row],[VALIDADE]]</f>
        <v>44615</v>
      </c>
      <c r="K155">
        <v>1</v>
      </c>
      <c r="L155" t="s">
        <v>5</v>
      </c>
      <c r="M155" t="str">
        <f>VLOOKUP(LOTOTO[[#This Row],[NOME]],'CADASTRO'!A:K,6,0)</f>
        <v>ATIVO</v>
      </c>
    </row>
    <row r="156" spans="1:13">
      <c r="A156" s="1" t="s">
        <v>516</v>
      </c>
      <c r="B156" s="1" t="s">
        <v>517</v>
      </c>
      <c r="C156" s="1" t="s">
        <v>381</v>
      </c>
      <c r="D156" s="1" t="s">
        <v>619</v>
      </c>
      <c r="E156" s="1" t="s">
        <v>358</v>
      </c>
      <c r="F156" s="1" t="str">
        <f>VLOOKUP(LOTOTO[[#This Row],[NOME]],'CADASTRO'!A:K,5,0)</f>
        <v>OPERADOR INDUSTRIAL II</v>
      </c>
      <c r="G156" s="28">
        <v>44805</v>
      </c>
      <c r="H156" s="39">
        <v>365</v>
      </c>
      <c r="I1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IF(G539="01/01/1900",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LOTOTO[[#This Row],[TREINADO EM]]+LOTOTO[[#This Row],[VALIDADE]]</f>
        <v>45170</v>
      </c>
      <c r="K156">
        <v>1</v>
      </c>
      <c r="L156" t="s">
        <v>5</v>
      </c>
      <c r="M156" t="str">
        <f>VLOOKUP(LOTOTO[[#This Row],[NOME]],'CADASTRO'!A:K,6,0)</f>
        <v>ATIVO</v>
      </c>
    </row>
    <row r="157" spans="1:13">
      <c r="A157" s="1" t="s">
        <v>516</v>
      </c>
      <c r="B157" s="1" t="s">
        <v>517</v>
      </c>
      <c r="C157" s="1" t="s">
        <v>381</v>
      </c>
      <c r="D157" s="1" t="s">
        <v>619</v>
      </c>
      <c r="E157" t="s">
        <v>358</v>
      </c>
      <c r="F157" t="str">
        <f>VLOOKUP(LOTOTO[[#This Row],[NOME]],'CADASTRO'!A:K,5,0)</f>
        <v>OPERADOR INDUSTRIAL II</v>
      </c>
      <c r="G157" s="8">
        <v>44930</v>
      </c>
      <c r="H157" s="39">
        <v>365</v>
      </c>
      <c r="I1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IF(G540="01/01/1900",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LOTOTO[[#This Row],[TREINADO EM]]+LOTOTO[[#This Row],[VALIDADE]]</f>
        <v>45295</v>
      </c>
      <c r="K157">
        <v>2</v>
      </c>
      <c r="L157" t="s">
        <v>5</v>
      </c>
      <c r="M157" t="str">
        <f>VLOOKUP(LOTOTO[[#This Row],[NOME]],'CADASTRO'!A:K,6,0)</f>
        <v>ATIVO</v>
      </c>
    </row>
    <row r="158" spans="1:13">
      <c r="A158" s="1" t="s">
        <v>516</v>
      </c>
      <c r="B158" s="1" t="s">
        <v>517</v>
      </c>
      <c r="C158" s="1" t="s">
        <v>381</v>
      </c>
      <c r="D158" s="1" t="s">
        <v>619</v>
      </c>
      <c r="E158" t="s">
        <v>358</v>
      </c>
      <c r="F158" t="str">
        <f>VLOOKUP(LOTOTO[[#This Row],[NOME]],'CADASTRO'!A:K,5,0)</f>
        <v>OPERADOR INDUSTRIAL II</v>
      </c>
      <c r="G158" s="8">
        <v>45280</v>
      </c>
      <c r="H158" s="38">
        <v>365</v>
      </c>
      <c r="I1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IF(G541="01/01/1900",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LOTOTO[[#This Row],[TREINADO EM]]+LOTOTO[[#This Row],[VALIDADE]]</f>
        <v>45645</v>
      </c>
      <c r="K158">
        <v>2</v>
      </c>
      <c r="L158" t="s">
        <v>5</v>
      </c>
      <c r="M158" t="str">
        <f>VLOOKUP(LOTOTO[[#This Row],[NOME]],'CADASTRO'!A:K,6,0)</f>
        <v>ATIVO</v>
      </c>
    </row>
    <row r="159" spans="1:13">
      <c r="A159" s="1" t="s">
        <v>516</v>
      </c>
      <c r="B159" s="1" t="s">
        <v>517</v>
      </c>
      <c r="C159" s="1" t="s">
        <v>76</v>
      </c>
      <c r="D159" s="1" t="s">
        <v>619</v>
      </c>
      <c r="E159" t="s">
        <v>358</v>
      </c>
      <c r="F159" t="str">
        <f>VLOOKUP(LOTOTO[[#This Row],[NOME]],'CADASTRO'!A:K,5,0)</f>
        <v>OPERADOR INDUSTRIAL II</v>
      </c>
      <c r="G159" s="8">
        <v>45645</v>
      </c>
      <c r="H159" s="38">
        <v>365</v>
      </c>
      <c r="I1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IF(G542="01/01/1900",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LOTOTO[[#This Row],[TREINADO EM]]+LOTOTO[[#This Row],[VALIDADE]]</f>
        <v>46010</v>
      </c>
      <c r="K159">
        <v>2</v>
      </c>
      <c r="L159" t="s">
        <v>5</v>
      </c>
      <c r="M159" t="str">
        <f>VLOOKUP(LOTOTO[[#This Row],[NOME]],'CADASTRO'!A:K,6,0)</f>
        <v>ATIVO</v>
      </c>
    </row>
    <row r="160" spans="1:13">
      <c r="A160" s="1" t="s">
        <v>516</v>
      </c>
      <c r="B160" s="1" t="s">
        <v>517</v>
      </c>
      <c r="C160" s="1" t="s">
        <v>381</v>
      </c>
      <c r="D160" s="1" t="s">
        <v>619</v>
      </c>
      <c r="E160" t="s">
        <v>358</v>
      </c>
      <c r="F160" t="str">
        <f>VLOOKUP(LOTOTO[[#This Row],[NOME]],'CADASTRO'!A:K,5,0)</f>
        <v>OPERADOR INDUSTRIAL II</v>
      </c>
      <c r="G160" s="8">
        <v>46207.013784722199</v>
      </c>
      <c r="H160" s="38">
        <v>183</v>
      </c>
      <c r="I1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IF(G543="01/01/1900",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LOTOTO[[#This Row],[TREINADO EM]]+LOTOTO[[#This Row],[VALIDADE]]</f>
        <v>46390.013784722199</v>
      </c>
      <c r="K160">
        <v>2</v>
      </c>
      <c r="L160" t="s">
        <v>3</v>
      </c>
      <c r="M160" t="str">
        <f>VLOOKUP(LOTOTO[[#This Row],[NOME]],'CADASTRO'!A:K,6,0)</f>
        <v>ATIVO</v>
      </c>
    </row>
    <row r="161" spans="1:13">
      <c r="A161" s="1" t="s">
        <v>516</v>
      </c>
      <c r="B161" s="1" t="s">
        <v>517</v>
      </c>
      <c r="C161" s="1" t="s">
        <v>381</v>
      </c>
      <c r="D161" s="1" t="s">
        <v>619</v>
      </c>
      <c r="E161" t="s">
        <v>225</v>
      </c>
      <c r="F161" t="str">
        <f>VLOOKUP(LOTOTO[[#This Row],[NOME]],'CADASTRO'!A:K,5,0)</f>
        <v>AUXILIAR INDUSTRIAL</v>
      </c>
      <c r="G161" s="8">
        <v>45029</v>
      </c>
      <c r="H161" s="39">
        <v>365</v>
      </c>
      <c r="I1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IF(G544="01/01/1900",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LOTOTO[[#This Row],[TREINADO EM]]+LOTOTO[[#This Row],[VALIDADE]]</f>
        <v>45394</v>
      </c>
      <c r="K161">
        <v>2</v>
      </c>
      <c r="L161" t="s">
        <v>3</v>
      </c>
      <c r="M161" t="str">
        <f>VLOOKUP(LOTOTO[[#This Row],[NOME]],'CADASTRO'!A:K,6,0)</f>
        <v>DESLIGADO</v>
      </c>
    </row>
    <row r="162" spans="1:13">
      <c r="A162" s="1" t="s">
        <v>516</v>
      </c>
      <c r="B162" s="1" t="s">
        <v>517</v>
      </c>
      <c r="C162" s="1" t="s">
        <v>381</v>
      </c>
      <c r="D162" s="1" t="s">
        <v>619</v>
      </c>
      <c r="E162" t="s">
        <v>170</v>
      </c>
      <c r="F162" t="str">
        <f>VLOOKUP(LOTOTO[[#This Row],[NOME]],'CADASTRO'!A:K,5,0)</f>
        <v>GERENTE PLANTA</v>
      </c>
      <c r="G162" s="8">
        <v>45092</v>
      </c>
      <c r="H162" s="38">
        <v>5000</v>
      </c>
      <c r="I1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IF(G545="01/01/1900", "SEM REGISTRO",
                        IF((G162+H162)&gt;TODAY(), "NO PRAZO", "VENCIDO"
                        )
                    )
                )
            )
        )
    ),"N.A.")</f>
        <v>NO PRAZO</v>
      </c>
      <c r="J162" s="14">
        <f>LOTOTO[[#This Row],[TREINADO EM]]+LOTOTO[[#This Row],[VALIDADE]]</f>
        <v>50092</v>
      </c>
      <c r="K162">
        <v>1</v>
      </c>
      <c r="L162" t="s">
        <v>3</v>
      </c>
      <c r="M162" t="str">
        <f>VLOOKUP(LOTOTO[[#This Row],[NOME]],'CADASTRO'!A:K,6,0)</f>
        <v>ATIVO</v>
      </c>
    </row>
    <row r="163" spans="1:13">
      <c r="A163" s="1" t="s">
        <v>516</v>
      </c>
      <c r="B163" s="1" t="s">
        <v>517</v>
      </c>
      <c r="C163" s="1" t="s">
        <v>76</v>
      </c>
      <c r="D163" s="1" t="s">
        <v>619</v>
      </c>
      <c r="E163" t="s">
        <v>356</v>
      </c>
      <c r="F163" t="str">
        <f>VLOOKUP(LOTOTO[[#This Row],[NOME]],'CADASTRO'!A:K,5,0)</f>
        <v>OPERADOR INDUSTRIAL II</v>
      </c>
      <c r="G163" s="8">
        <v>45645</v>
      </c>
      <c r="H163" s="38">
        <v>365</v>
      </c>
      <c r="I1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IF(G546="01/01/1900",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LOTOTO[[#This Row],[TREINADO EM]]+LOTOTO[[#This Row],[VALIDADE]]</f>
        <v>46010</v>
      </c>
      <c r="K163">
        <v>2</v>
      </c>
      <c r="L163" t="s">
        <v>5</v>
      </c>
      <c r="M163" t="str">
        <f>VLOOKUP(LOTOTO[[#This Row],[NOME]],'CADASTRO'!A:K,6,0)</f>
        <v>ATIVO</v>
      </c>
    </row>
    <row r="164" spans="1:13">
      <c r="A164" s="1" t="s">
        <v>516</v>
      </c>
      <c r="B164" s="1" t="s">
        <v>517</v>
      </c>
      <c r="C164" s="1" t="s">
        <v>381</v>
      </c>
      <c r="D164" s="1" t="s">
        <v>619</v>
      </c>
      <c r="E164" t="s">
        <v>356</v>
      </c>
      <c r="F164" t="str">
        <f>VLOOKUP(LOTOTO[[#This Row],[NOME]],'CADASTRO'!A:K,5,0)</f>
        <v>OPERADOR INDUSTRIAL II</v>
      </c>
      <c r="G164" s="8">
        <v>46010</v>
      </c>
      <c r="H164" s="38">
        <v>365</v>
      </c>
      <c r="I1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IF(G547="01/01/1900", "SEM REGISTRO",
                        IF((G164+H164)&gt;TODAY(), "NO PRAZO", "VENCIDO"
                        )
                    )
                )
            )
        )
    ),"N.A.")</f>
        <v>NO PRAZO</v>
      </c>
      <c r="J164" s="14">
        <f>LOTOTO[[#This Row],[TREINADO EM]]+LOTOTO[[#This Row],[VALIDADE]]</f>
        <v>46375</v>
      </c>
      <c r="K164">
        <v>2</v>
      </c>
      <c r="L164" t="s">
        <v>3</v>
      </c>
      <c r="M164" t="str">
        <f>VLOOKUP(LOTOTO[[#This Row],[NOME]],'CADASTRO'!A:K,6,0)</f>
        <v>ATIVO</v>
      </c>
    </row>
    <row r="165" spans="1:13">
      <c r="A165" s="1" t="s">
        <v>516</v>
      </c>
      <c r="B165" s="1" t="s">
        <v>517</v>
      </c>
      <c r="C165" s="1" t="s">
        <v>381</v>
      </c>
      <c r="D165" s="1" t="s">
        <v>619</v>
      </c>
      <c r="E165" t="s">
        <v>227</v>
      </c>
      <c r="F165" t="str">
        <f>VLOOKUP(LOTOTO[[#This Row],[NOME]],'CADASTRO'!A:K,5,0)</f>
        <v>ANALISTA GESTAO QUALIDADE PL</v>
      </c>
      <c r="G165" s="8">
        <v>44706</v>
      </c>
      <c r="H165" s="39">
        <v>365</v>
      </c>
      <c r="I1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IF(G548="01/01/1900",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LOTOTO[[#This Row],[TREINADO EM]]+LOTOTO[[#This Row],[VALIDADE]]</f>
        <v>45071</v>
      </c>
      <c r="K165">
        <v>1</v>
      </c>
      <c r="L165" t="s">
        <v>3</v>
      </c>
      <c r="M165" t="str">
        <f>VLOOKUP(LOTOTO[[#This Row],[NOME]],'CADASTRO'!A:K,6,0)</f>
        <v>DESLIGADO</v>
      </c>
    </row>
    <row r="166" spans="1:13">
      <c r="A166" s="1" t="s">
        <v>516</v>
      </c>
      <c r="B166" s="1" t="s">
        <v>517</v>
      </c>
      <c r="C166" s="1" t="s">
        <v>381</v>
      </c>
      <c r="D166" s="1" t="s">
        <v>619</v>
      </c>
      <c r="E166" t="s">
        <v>357</v>
      </c>
      <c r="F166" t="str">
        <f>VLOOKUP(LOTOTO[[#This Row],[NOME]],'CADASTRO'!A:K,5,0)</f>
        <v>OPERADOR INDUSTRIAL II</v>
      </c>
      <c r="G166" s="8">
        <v>46029</v>
      </c>
      <c r="H166" s="38">
        <v>365</v>
      </c>
      <c r="I1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IF(G549="01/01/1900", "SEM REGISTRO",
                        IF((G166+H166)&gt;TODAY(), "NO PRAZO", "VENCIDO"
                        )
                    )
                )
            )
        )
    ),"N.A.")</f>
        <v>NO PRAZO</v>
      </c>
      <c r="J166" s="14">
        <f>LOTOTO[[#This Row],[TREINADO EM]]+LOTOTO[[#This Row],[VALIDADE]]</f>
        <v>46394</v>
      </c>
      <c r="K166">
        <v>1</v>
      </c>
      <c r="L166" t="s">
        <v>3</v>
      </c>
      <c r="M166" t="str">
        <f>VLOOKUP(LOTOTO[[#This Row],[NOME]],'CADASTRO'!A:K,6,0)</f>
        <v>ATIVO</v>
      </c>
    </row>
    <row r="167" spans="1:13">
      <c r="A167" t="s">
        <v>516</v>
      </c>
      <c r="B167" t="s">
        <v>517</v>
      </c>
      <c r="C167" t="s">
        <v>76</v>
      </c>
      <c r="D167" s="1" t="s">
        <v>619</v>
      </c>
      <c r="E167" t="s">
        <v>230</v>
      </c>
      <c r="F167" t="str">
        <f>VLOOKUP(LOTOTO[[#This Row],[NOME]],'CADASTRO'!A:K,5,0)</f>
        <v>OPERADOR INDUSTRIAL I</v>
      </c>
      <c r="G167" s="8">
        <v>44249</v>
      </c>
      <c r="H167" s="38">
        <v>365</v>
      </c>
      <c r="I1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IF(G550="01/01/1900",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LOTOTO[[#This Row],[TREINADO EM]]+LOTOTO[[#This Row],[VALIDADE]]</f>
        <v>44614</v>
      </c>
      <c r="K167">
        <v>1</v>
      </c>
      <c r="L167" t="s">
        <v>5</v>
      </c>
      <c r="M167" t="str">
        <f>VLOOKUP(LOTOTO[[#This Row],[NOME]],'CADASTRO'!A:K,6,0)</f>
        <v>DESLIGADO</v>
      </c>
    </row>
    <row r="168" spans="1:13">
      <c r="A168" s="1" t="s">
        <v>516</v>
      </c>
      <c r="B168" s="1" t="s">
        <v>517</v>
      </c>
      <c r="C168" s="1" t="s">
        <v>381</v>
      </c>
      <c r="D168" s="1" t="s">
        <v>619</v>
      </c>
      <c r="E168" s="1" t="s">
        <v>230</v>
      </c>
      <c r="F168" s="1" t="str">
        <f>VLOOKUP(LOTOTO[[#This Row],[NOME]],'CADASTRO'!A:K,5,0)</f>
        <v>OPERADOR INDUSTRIAL I</v>
      </c>
      <c r="G168" s="28">
        <v>44663</v>
      </c>
      <c r="H168" s="39">
        <v>365</v>
      </c>
      <c r="I1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IF(G551="01/01/1900",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LOTOTO[[#This Row],[TREINADO EM]]+LOTOTO[[#This Row],[VALIDADE]]</f>
        <v>45028</v>
      </c>
      <c r="K168">
        <v>1</v>
      </c>
      <c r="L168" t="s">
        <v>5</v>
      </c>
      <c r="M168" t="str">
        <f>VLOOKUP(LOTOTO[[#This Row],[NOME]],'CADASTRO'!A:K,6,0)</f>
        <v>DESLIGADO</v>
      </c>
    </row>
    <row r="169" spans="1:13">
      <c r="A169" s="1" t="s">
        <v>516</v>
      </c>
      <c r="B169" s="1" t="s">
        <v>517</v>
      </c>
      <c r="C169" s="1" t="s">
        <v>381</v>
      </c>
      <c r="D169" s="1" t="s">
        <v>619</v>
      </c>
      <c r="E169" t="s">
        <v>230</v>
      </c>
      <c r="F169" t="str">
        <f>VLOOKUP(LOTOTO[[#This Row],[NOME]],'CADASTRO'!A:K,5,0)</f>
        <v>OPERADOR INDUSTRIAL I</v>
      </c>
      <c r="G169" s="8">
        <v>44930</v>
      </c>
      <c r="H169" s="39">
        <v>365</v>
      </c>
      <c r="I1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IF(G552="01/01/1900",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LOTOTO[[#This Row],[TREINADO EM]]+LOTOTO[[#This Row],[VALIDADE]]</f>
        <v>45295</v>
      </c>
      <c r="K169">
        <v>2</v>
      </c>
      <c r="L169" t="s">
        <v>3</v>
      </c>
      <c r="M169" t="str">
        <f>VLOOKUP(LOTOTO[[#This Row],[NOME]],'CADASTRO'!A:K,6,0)</f>
        <v>DESLIGADO</v>
      </c>
    </row>
    <row r="170" spans="1:13">
      <c r="A170" t="s">
        <v>516</v>
      </c>
      <c r="B170" t="s">
        <v>517</v>
      </c>
      <c r="C170" t="s">
        <v>76</v>
      </c>
      <c r="D170" s="1" t="s">
        <v>619</v>
      </c>
      <c r="E170" t="s">
        <v>320</v>
      </c>
      <c r="F170" t="str">
        <f>VLOOKUP(LOTOTO[[#This Row],[NOME]],'CADASTRO'!A:K,5,0)</f>
        <v>CONTROLADOR QUALIDADE</v>
      </c>
      <c r="G170" s="8">
        <v>44249</v>
      </c>
      <c r="H170" s="38">
        <v>365</v>
      </c>
      <c r="I1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IF(G553="01/01/1900",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LOTOTO[[#This Row],[TREINADO EM]]+LOTOTO[[#This Row],[VALIDADE]]</f>
        <v>44614</v>
      </c>
      <c r="K170">
        <v>1</v>
      </c>
      <c r="L170" t="s">
        <v>5</v>
      </c>
      <c r="M170" t="str">
        <f>VLOOKUP(LOTOTO[[#This Row],[NOME]],'CADASTRO'!A:K,6,0)</f>
        <v>ATIVO</v>
      </c>
    </row>
    <row r="171" spans="1:13">
      <c r="A171" s="1" t="s">
        <v>516</v>
      </c>
      <c r="B171" s="1" t="s">
        <v>517</v>
      </c>
      <c r="C171" s="1" t="s">
        <v>381</v>
      </c>
      <c r="D171" s="1" t="s">
        <v>619</v>
      </c>
      <c r="E171" s="1" t="s">
        <v>320</v>
      </c>
      <c r="F171" s="1" t="str">
        <f>VLOOKUP(LOTOTO[[#This Row],[NOME]],'CADASTRO'!A:K,5,0)</f>
        <v>CONTROLADOR QUALIDADE</v>
      </c>
      <c r="G171" s="28">
        <v>44671</v>
      </c>
      <c r="H171" s="39">
        <v>365</v>
      </c>
      <c r="I1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IF(G554="01/01/1900",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LOTOTO[[#This Row],[TREINADO EM]]+LOTOTO[[#This Row],[VALIDADE]]</f>
        <v>45036</v>
      </c>
      <c r="K171">
        <v>1</v>
      </c>
      <c r="L171" t="s">
        <v>5</v>
      </c>
      <c r="M171" t="str">
        <f>VLOOKUP(LOTOTO[[#This Row],[NOME]],'CADASTRO'!A:K,6,0)</f>
        <v>ATIVO</v>
      </c>
    </row>
    <row r="172" spans="1:13">
      <c r="A172" s="1" t="s">
        <v>516</v>
      </c>
      <c r="B172" s="1" t="s">
        <v>517</v>
      </c>
      <c r="C172" s="1" t="s">
        <v>381</v>
      </c>
      <c r="D172" s="1" t="s">
        <v>619</v>
      </c>
      <c r="E172" t="s">
        <v>320</v>
      </c>
      <c r="F172" t="str">
        <f>VLOOKUP(LOTOTO[[#This Row],[NOME]],'CADASTRO'!A:K,5,0)</f>
        <v>CONTROLADOR QUALIDADE</v>
      </c>
      <c r="G172" s="8">
        <v>44929</v>
      </c>
      <c r="H172" s="39">
        <v>365</v>
      </c>
      <c r="I1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IF(G555="01/01/1900",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LOTOTO[[#This Row],[TREINADO EM]]+LOTOTO[[#This Row],[VALIDADE]]</f>
        <v>45294</v>
      </c>
      <c r="K172">
        <v>2</v>
      </c>
      <c r="L172" t="s">
        <v>5</v>
      </c>
      <c r="M172" t="str">
        <f>VLOOKUP(LOTOTO[[#This Row],[NOME]],'CADASTRO'!A:K,6,0)</f>
        <v>ATIVO</v>
      </c>
    </row>
    <row r="173" spans="1:13">
      <c r="A173" s="1" t="s">
        <v>516</v>
      </c>
      <c r="B173" s="1" t="s">
        <v>517</v>
      </c>
      <c r="C173" s="1" t="s">
        <v>76</v>
      </c>
      <c r="D173" s="1" t="s">
        <v>619</v>
      </c>
      <c r="E173" t="s">
        <v>320</v>
      </c>
      <c r="F173" t="str">
        <f>VLOOKUP(LOTOTO[[#This Row],[NOME]],'CADASTRO'!A:K,5,0)</f>
        <v>CONTROLADOR QUALIDADE</v>
      </c>
      <c r="G173" s="8">
        <v>45280</v>
      </c>
      <c r="H173" s="38">
        <v>365</v>
      </c>
      <c r="I1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IF(G556="01/01/1900",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LOTOTO[[#This Row],[TREINADO EM]]+LOTOTO[[#This Row],[VALIDADE]]</f>
        <v>45645</v>
      </c>
      <c r="K173">
        <v>2</v>
      </c>
      <c r="L173" t="s">
        <v>5</v>
      </c>
      <c r="M173" t="str">
        <f>VLOOKUP(LOTOTO[[#This Row],[NOME]],'CADASTRO'!A:K,6,0)</f>
        <v>ATIVO</v>
      </c>
    </row>
    <row r="174" spans="1:13">
      <c r="A174" s="1" t="s">
        <v>516</v>
      </c>
      <c r="B174" s="1" t="s">
        <v>517</v>
      </c>
      <c r="C174" s="1" t="s">
        <v>381</v>
      </c>
      <c r="D174" s="1" t="s">
        <v>619</v>
      </c>
      <c r="E174" t="s">
        <v>320</v>
      </c>
      <c r="F174" t="str">
        <f>VLOOKUP(LOTOTO[[#This Row],[NOME]],'CADASTRO'!A:K,5,0)</f>
        <v>CONTROLADOR QUALIDADE</v>
      </c>
      <c r="G174" s="8">
        <v>45645</v>
      </c>
      <c r="H174" s="38">
        <v>365</v>
      </c>
      <c r="I1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IF(G557="01/01/1900",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LOTOTO[[#This Row],[TREINADO EM]]+LOTOTO[[#This Row],[VALIDADE]]</f>
        <v>46010</v>
      </c>
      <c r="K174">
        <v>2</v>
      </c>
      <c r="L174" t="s">
        <v>5</v>
      </c>
      <c r="M174" t="str">
        <f>VLOOKUP(LOTOTO[[#This Row],[NOME]],'CADASTRO'!A:K,6,0)</f>
        <v>ATIVO</v>
      </c>
    </row>
    <row r="175" spans="1:13">
      <c r="A175" s="1" t="s">
        <v>516</v>
      </c>
      <c r="B175" s="1" t="s">
        <v>517</v>
      </c>
      <c r="C175" s="1" t="s">
        <v>381</v>
      </c>
      <c r="D175" s="1" t="s">
        <v>619</v>
      </c>
      <c r="E175" t="s">
        <v>320</v>
      </c>
      <c r="F175" t="str">
        <f>VLOOKUP(LOTOTO[[#This Row],[NOME]],'CADASTRO'!A:K,5,0)</f>
        <v>CONTROLADOR QUALIDADE</v>
      </c>
      <c r="G175" s="8">
        <v>46010</v>
      </c>
      <c r="H175" s="38">
        <v>365</v>
      </c>
      <c r="I1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IF(G558="01/01/1900",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LOTOTO[[#This Row],[TREINADO EM]]+LOTOTO[[#This Row],[VALIDADE]]</f>
        <v>46375</v>
      </c>
      <c r="K175">
        <v>2</v>
      </c>
      <c r="L175" t="s">
        <v>5</v>
      </c>
      <c r="M175" t="str">
        <f>VLOOKUP(LOTOTO[[#This Row],[NOME]],'CADASTRO'!A:K,6,0)</f>
        <v>ATIVO</v>
      </c>
    </row>
    <row r="176" spans="1:13">
      <c r="A176" s="1" t="s">
        <v>516</v>
      </c>
      <c r="B176" s="1" t="s">
        <v>517</v>
      </c>
      <c r="C176" s="1" t="s">
        <v>381</v>
      </c>
      <c r="D176" s="1" t="s">
        <v>619</v>
      </c>
      <c r="E176" t="s">
        <v>320</v>
      </c>
      <c r="F176" t="str">
        <f>VLOOKUP(LOTOTO[[#This Row],[NOME]],'CADASTRO'!A:K,5,0)</f>
        <v>CONTROLADOR QUALIDADE</v>
      </c>
      <c r="G176" s="8">
        <v>46213.080289351798</v>
      </c>
      <c r="H176" s="38">
        <v>183</v>
      </c>
      <c r="I1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IF(G559="01/01/1900",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LOTOTO[[#This Row],[TREINADO EM]]+LOTOTO[[#This Row],[VALIDADE]]</f>
        <v>46396.080289351798</v>
      </c>
      <c r="K176">
        <v>2</v>
      </c>
      <c r="L176" t="s">
        <v>3</v>
      </c>
      <c r="M176" t="str">
        <f>VLOOKUP(LOTOTO[[#This Row],[NOME]],'CADASTRO'!A:K,6,0)</f>
        <v>ATIVO</v>
      </c>
    </row>
    <row r="177" spans="1:13">
      <c r="A177" s="1" t="s">
        <v>516</v>
      </c>
      <c r="B177" s="1" t="s">
        <v>517</v>
      </c>
      <c r="C177" t="s">
        <v>76</v>
      </c>
      <c r="D177" s="1" t="s">
        <v>619</v>
      </c>
      <c r="E177" s="1" t="s">
        <v>231</v>
      </c>
      <c r="F177" s="1" t="str">
        <f>VLOOKUP(LOTOTO[[#This Row],[NOME]],'CADASTRO'!A:K,5,0)</f>
        <v>OPERADOR INDUSTRIAL I</v>
      </c>
      <c r="G177" s="28">
        <v>44249</v>
      </c>
      <c r="H177" s="39">
        <v>365</v>
      </c>
      <c r="I1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IF(G560="01/01/1900",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LOTOTO[[#This Row],[TREINADO EM]]+LOTOTO[[#This Row],[VALIDADE]]</f>
        <v>44614</v>
      </c>
      <c r="K177">
        <v>1</v>
      </c>
      <c r="L177" t="s">
        <v>5</v>
      </c>
      <c r="M177" t="str">
        <f>VLOOKUP(LOTOTO[[#This Row],[NOME]],'CADASTRO'!A:K,6,0)</f>
        <v>DESLIGADO</v>
      </c>
    </row>
    <row r="178" spans="1:13">
      <c r="A178" s="1" t="s">
        <v>516</v>
      </c>
      <c r="B178" s="1" t="s">
        <v>517</v>
      </c>
      <c r="C178" s="1" t="s">
        <v>381</v>
      </c>
      <c r="D178" s="1" t="s">
        <v>619</v>
      </c>
      <c r="E178" t="s">
        <v>231</v>
      </c>
      <c r="F178" t="str">
        <f>VLOOKUP(LOTOTO[[#This Row],[NOME]],'CADASTRO'!A:K,5,0)</f>
        <v>OPERADOR INDUSTRIAL I</v>
      </c>
      <c r="G178" s="8">
        <v>45001</v>
      </c>
      <c r="H178" s="39">
        <v>365</v>
      </c>
      <c r="I1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IF(G561="01/01/1900",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LOTOTO[[#This Row],[TREINADO EM]]+LOTOTO[[#This Row],[VALIDADE]]</f>
        <v>45366</v>
      </c>
      <c r="K178">
        <v>2</v>
      </c>
      <c r="L178" t="s">
        <v>3</v>
      </c>
      <c r="M178" t="str">
        <f>VLOOKUP(LOTOTO[[#This Row],[NOME]],'CADASTRO'!A:K,6,0)</f>
        <v>DESLIGADO</v>
      </c>
    </row>
    <row r="179" spans="1:13">
      <c r="A179" s="1" t="s">
        <v>516</v>
      </c>
      <c r="B179" s="1" t="s">
        <v>517</v>
      </c>
      <c r="C179" s="1" t="s">
        <v>381</v>
      </c>
      <c r="D179" s="1" t="s">
        <v>619</v>
      </c>
      <c r="E179" s="1" t="s">
        <v>359</v>
      </c>
      <c r="F179" s="1" t="str">
        <f>VLOOKUP(LOTOTO[[#This Row],[NOME]],'CADASTRO'!A:K,5,0)</f>
        <v>CLASSIFICADOR TECNICO CAFE JR</v>
      </c>
      <c r="G179" s="8">
        <v>44840</v>
      </c>
      <c r="H179" s="39">
        <v>365</v>
      </c>
      <c r="I1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IF(G562="01/01/1900",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LOTOTO[[#This Row],[TREINADO EM]]+LOTOTO[[#This Row],[VALIDADE]]</f>
        <v>45205</v>
      </c>
      <c r="K179">
        <v>1</v>
      </c>
      <c r="L179" t="s">
        <v>5</v>
      </c>
      <c r="M179" t="str">
        <f>VLOOKUP(LOTOTO[[#This Row],[NOME]],'CADASTRO'!A:K,6,0)</f>
        <v>ATIVO</v>
      </c>
    </row>
    <row r="180" spans="1:13">
      <c r="A180" s="1" t="s">
        <v>516</v>
      </c>
      <c r="B180" s="1" t="s">
        <v>517</v>
      </c>
      <c r="C180" s="1" t="s">
        <v>381</v>
      </c>
      <c r="D180" s="1" t="s">
        <v>619</v>
      </c>
      <c r="E180" t="s">
        <v>359</v>
      </c>
      <c r="F180" t="str">
        <f>VLOOKUP(LOTOTO[[#This Row],[NOME]],'CADASTRO'!A:K,5,0)</f>
        <v>CLASSIFICADOR TECNICO CAFE JR</v>
      </c>
      <c r="G180" s="8">
        <v>44973</v>
      </c>
      <c r="H180" s="38">
        <v>365</v>
      </c>
      <c r="I1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IF(G563="01/01/1900",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LOTOTO[[#This Row],[TREINADO EM]]+LOTOTO[[#This Row],[VALIDADE]]</f>
        <v>45338</v>
      </c>
      <c r="K180">
        <v>2</v>
      </c>
      <c r="L180" t="s">
        <v>5</v>
      </c>
      <c r="M180" t="str">
        <f>VLOOKUP(LOTOTO[[#This Row],[NOME]],'CADASTRO'!A:K,6,0)</f>
        <v>ATIVO</v>
      </c>
    </row>
    <row r="181" spans="1:13">
      <c r="A181" s="1" t="s">
        <v>516</v>
      </c>
      <c r="B181" s="1" t="s">
        <v>517</v>
      </c>
      <c r="C181" s="1" t="s">
        <v>381</v>
      </c>
      <c r="D181" s="1" t="s">
        <v>619</v>
      </c>
      <c r="E181" t="s">
        <v>359</v>
      </c>
      <c r="F181" t="str">
        <f>VLOOKUP(LOTOTO[[#This Row],[NOME]],'CADASTRO'!A:K,5,0)</f>
        <v>CLASSIFICADOR TECNICO CAFE JR</v>
      </c>
      <c r="G181" s="8">
        <v>45330</v>
      </c>
      <c r="H181" s="38">
        <v>365</v>
      </c>
      <c r="I1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IF(G564="01/01/1900",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LOTOTO[[#This Row],[TREINADO EM]]+LOTOTO[[#This Row],[VALIDADE]]</f>
        <v>45695</v>
      </c>
      <c r="K181">
        <v>2</v>
      </c>
      <c r="L181" t="s">
        <v>5</v>
      </c>
      <c r="M181" t="str">
        <f>VLOOKUP(LOTOTO[[#This Row],[NOME]],'CADASTRO'!A:K,6,0)</f>
        <v>ATIVO</v>
      </c>
    </row>
    <row r="182" spans="1:13">
      <c r="A182" s="1" t="s">
        <v>516</v>
      </c>
      <c r="B182" s="1" t="s">
        <v>517</v>
      </c>
      <c r="C182" s="1" t="s">
        <v>381</v>
      </c>
      <c r="D182" s="1" t="s">
        <v>619</v>
      </c>
      <c r="E182" t="s">
        <v>359</v>
      </c>
      <c r="F182" t="str">
        <f>VLOOKUP(LOTOTO[[#This Row],[NOME]],'CADASTRO'!A:K,5,0)</f>
        <v>CLASSIFICADOR TECNICO CAFE JR</v>
      </c>
      <c r="G182" s="8">
        <v>45645</v>
      </c>
      <c r="H182" s="38">
        <v>365</v>
      </c>
      <c r="I1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IF(G565="01/01/1900",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LOTOTO[[#This Row],[TREINADO EM]]+LOTOTO[[#This Row],[VALIDADE]]</f>
        <v>46010</v>
      </c>
      <c r="K182">
        <v>2</v>
      </c>
      <c r="L182" t="s">
        <v>5</v>
      </c>
      <c r="M182" t="str">
        <f>VLOOKUP(LOTOTO[[#This Row],[NOME]],'CADASTRO'!A:K,6,0)</f>
        <v>ATIVO</v>
      </c>
    </row>
    <row r="183" spans="1:13">
      <c r="A183" s="1" t="s">
        <v>516</v>
      </c>
      <c r="B183" s="1" t="s">
        <v>517</v>
      </c>
      <c r="C183" s="1" t="s">
        <v>381</v>
      </c>
      <c r="D183" s="1" t="s">
        <v>619</v>
      </c>
      <c r="E183" t="s">
        <v>359</v>
      </c>
      <c r="F183" t="str">
        <f>VLOOKUP(LOTOTO[[#This Row],[NOME]],'CADASTRO'!A:K,5,0)</f>
        <v>CLASSIFICADOR TECNICO CAFE JR</v>
      </c>
      <c r="G183" s="8">
        <v>46295</v>
      </c>
      <c r="H183" s="38">
        <v>365</v>
      </c>
      <c r="I1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IF(G566="01/01/1900", "SEM REGISTRO",
                        IF((G183+H183)&gt;TODAY(), "NO PRAZO", "VENCIDO"
                        )
                    )
                )
            )
        )
    ),"N.A.")</f>
        <v>NO PRAZO</v>
      </c>
      <c r="J183" s="14">
        <f>LOTOTO[[#This Row],[TREINADO EM]]+LOTOTO[[#This Row],[VALIDADE]]</f>
        <v>46660</v>
      </c>
      <c r="K183">
        <v>2</v>
      </c>
      <c r="L183" t="s">
        <v>3</v>
      </c>
      <c r="M183" t="str">
        <f>VLOOKUP(LOTOTO[[#This Row],[NOME]],'CADASTRO'!A:K,6,0)</f>
        <v>ATIVO</v>
      </c>
    </row>
    <row r="184" spans="1:13">
      <c r="A184" s="1" t="s">
        <v>516</v>
      </c>
      <c r="B184" s="1" t="s">
        <v>517</v>
      </c>
      <c r="C184" s="1" t="s">
        <v>381</v>
      </c>
      <c r="D184" s="1" t="s">
        <v>619</v>
      </c>
      <c r="E184" t="s">
        <v>456</v>
      </c>
      <c r="F184" t="str">
        <f>VLOOKUP(LOTOTO[[#This Row],[NOME]],'CADASTRO'!A:K,5,0)</f>
        <v>OPERADOR INDUSTRIAL I</v>
      </c>
      <c r="G184" s="8">
        <v>46220</v>
      </c>
      <c r="H184" s="38">
        <v>365</v>
      </c>
      <c r="I1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IF(G567="01/01/1900", "SEM REGISTRO",
                        IF((G184+H184)&gt;TODAY(), "NO PRAZO", "VENCIDO"
                        )
                    )
                )
            )
        )
    ),"N.A.")</f>
        <v>NO PRAZO</v>
      </c>
      <c r="J184" s="14">
        <f>LOTOTO[[#This Row],[TREINADO EM]]+LOTOTO[[#This Row],[VALIDADE]]</f>
        <v>46585</v>
      </c>
      <c r="K184">
        <v>2</v>
      </c>
      <c r="L184" t="s">
        <v>3</v>
      </c>
      <c r="M184" t="str">
        <f>VLOOKUP(LOTOTO[[#This Row],[NOME]],'CADASTRO'!A:K,6,0)</f>
        <v>ATIVO</v>
      </c>
    </row>
    <row r="185" spans="1:13">
      <c r="A185" s="1" t="s">
        <v>516</v>
      </c>
      <c r="B185" s="1" t="s">
        <v>517</v>
      </c>
      <c r="C185" t="s">
        <v>76</v>
      </c>
      <c r="D185" s="1" t="s">
        <v>619</v>
      </c>
      <c r="E185" s="1" t="s">
        <v>360</v>
      </c>
      <c r="F185" s="1" t="str">
        <f>VLOOKUP(LOTOTO[[#This Row],[NOME]],'CADASTRO'!A:K,5,0)</f>
        <v>OPERADOR LOGISTICO II</v>
      </c>
      <c r="G185" s="28">
        <v>44249</v>
      </c>
      <c r="H185" s="39">
        <v>365</v>
      </c>
      <c r="I1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IF(G568="01/01/1900",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LOTOTO[[#This Row],[TREINADO EM]]+LOTOTO[[#This Row],[VALIDADE]]</f>
        <v>44614</v>
      </c>
      <c r="K185">
        <v>1</v>
      </c>
      <c r="L185" t="s">
        <v>5</v>
      </c>
      <c r="M185" t="str">
        <f>VLOOKUP(LOTOTO[[#This Row],[NOME]],'CADASTRO'!A:K,6,0)</f>
        <v>ATIVO</v>
      </c>
    </row>
    <row r="186" spans="1:13">
      <c r="A186" s="1" t="s">
        <v>516</v>
      </c>
      <c r="B186" s="1" t="s">
        <v>517</v>
      </c>
      <c r="C186" s="1" t="s">
        <v>381</v>
      </c>
      <c r="D186" s="1" t="s">
        <v>619</v>
      </c>
      <c r="E186" t="s">
        <v>360</v>
      </c>
      <c r="F186" t="str">
        <f>VLOOKUP(LOTOTO[[#This Row],[NOME]],'CADASTRO'!A:K,5,0)</f>
        <v>OPERADOR LOGISTICO II</v>
      </c>
      <c r="G186" s="8">
        <v>44804</v>
      </c>
      <c r="H186" s="39">
        <v>365</v>
      </c>
      <c r="I1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IF(G569="01/01/1900",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LOTOTO[[#This Row],[TREINADO EM]]+LOTOTO[[#This Row],[VALIDADE]]</f>
        <v>45169</v>
      </c>
      <c r="K186">
        <v>1</v>
      </c>
      <c r="L186" t="s">
        <v>5</v>
      </c>
      <c r="M186" t="str">
        <f>VLOOKUP(LOTOTO[[#This Row],[NOME]],'CADASTRO'!A:K,6,0)</f>
        <v>ATIVO</v>
      </c>
    </row>
    <row r="187" spans="1:13">
      <c r="A187" s="1" t="s">
        <v>516</v>
      </c>
      <c r="B187" s="1" t="s">
        <v>517</v>
      </c>
      <c r="C187" s="1" t="s">
        <v>381</v>
      </c>
      <c r="D187" s="1" t="s">
        <v>619</v>
      </c>
      <c r="E187" t="s">
        <v>360</v>
      </c>
      <c r="F187" t="str">
        <f>VLOOKUP(LOTOTO[[#This Row],[NOME]],'CADASTRO'!A:K,5,0)</f>
        <v>OPERADOR LOGISTICO II</v>
      </c>
      <c r="G187" s="8">
        <v>44930</v>
      </c>
      <c r="H187" s="39">
        <v>365</v>
      </c>
      <c r="I1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IF(G570="01/01/1900",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LOTOTO[[#This Row],[TREINADO EM]]+LOTOTO[[#This Row],[VALIDADE]]</f>
        <v>45295</v>
      </c>
      <c r="K187">
        <v>2</v>
      </c>
      <c r="L187" t="s">
        <v>5</v>
      </c>
      <c r="M187" t="str">
        <f>VLOOKUP(LOTOTO[[#This Row],[NOME]],'CADASTRO'!A:K,6,0)</f>
        <v>ATIVO</v>
      </c>
    </row>
    <row r="188" spans="1:13">
      <c r="A188" s="1" t="s">
        <v>516</v>
      </c>
      <c r="B188" s="1" t="s">
        <v>517</v>
      </c>
      <c r="C188" s="1" t="s">
        <v>76</v>
      </c>
      <c r="D188" s="1" t="s">
        <v>619</v>
      </c>
      <c r="E188" t="s">
        <v>360</v>
      </c>
      <c r="F188" t="str">
        <f>VLOOKUP(LOTOTO[[#This Row],[NOME]],'CADASTRO'!A:K,5,0)</f>
        <v>OPERADOR LOGISTICO II</v>
      </c>
      <c r="G188" s="8">
        <v>45280</v>
      </c>
      <c r="H188" s="38">
        <v>365</v>
      </c>
      <c r="I1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IF(G571="01/01/1900",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LOTOTO[[#This Row],[TREINADO EM]]+LOTOTO[[#This Row],[VALIDADE]]</f>
        <v>45645</v>
      </c>
      <c r="K188">
        <v>2</v>
      </c>
      <c r="L188" t="s">
        <v>5</v>
      </c>
      <c r="M188" t="str">
        <f>VLOOKUP(LOTOTO[[#This Row],[NOME]],'CADASTRO'!A:K,6,0)</f>
        <v>ATIVO</v>
      </c>
    </row>
    <row r="189" spans="1:13">
      <c r="A189" s="1" t="s">
        <v>516</v>
      </c>
      <c r="B189" s="1" t="s">
        <v>517</v>
      </c>
      <c r="C189" s="1" t="s">
        <v>76</v>
      </c>
      <c r="D189" s="1" t="s">
        <v>619</v>
      </c>
      <c r="E189" t="s">
        <v>360</v>
      </c>
      <c r="F189" t="str">
        <f>VLOOKUP(LOTOTO[[#This Row],[NOME]],'CADASTRO'!A:K,5,0)</f>
        <v>OPERADOR LOGISTICO II</v>
      </c>
      <c r="G189" s="8">
        <v>45645</v>
      </c>
      <c r="H189" s="38">
        <v>365</v>
      </c>
      <c r="I1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IF(G572="01/01/1900",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LOTOTO[[#This Row],[TREINADO EM]]+LOTOTO[[#This Row],[VALIDADE]]</f>
        <v>46010</v>
      </c>
      <c r="K189">
        <v>2</v>
      </c>
      <c r="L189" t="s">
        <v>5</v>
      </c>
      <c r="M189" t="str">
        <f>VLOOKUP(LOTOTO[[#This Row],[NOME]],'CADASTRO'!A:K,6,0)</f>
        <v>ATIVO</v>
      </c>
    </row>
    <row r="190" spans="1:13">
      <c r="A190" s="1" t="s">
        <v>516</v>
      </c>
      <c r="B190" s="1" t="s">
        <v>517</v>
      </c>
      <c r="C190" s="1" t="s">
        <v>381</v>
      </c>
      <c r="D190" s="1" t="s">
        <v>619</v>
      </c>
      <c r="E190" t="s">
        <v>360</v>
      </c>
      <c r="F190" t="str">
        <f>VLOOKUP(LOTOTO[[#This Row],[NOME]],'CADASTRO'!A:K,5,0)</f>
        <v>OPERADOR LOGISTICO II</v>
      </c>
      <c r="G190" s="8">
        <v>46010</v>
      </c>
      <c r="H190" s="38">
        <v>365</v>
      </c>
      <c r="I1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IF(G573="01/01/1900",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LOTOTO[[#This Row],[TREINADO EM]]+LOTOTO[[#This Row],[VALIDADE]]</f>
        <v>46375</v>
      </c>
      <c r="K190">
        <v>2</v>
      </c>
      <c r="L190" t="s">
        <v>3</v>
      </c>
      <c r="M190" t="str">
        <f>VLOOKUP(LOTOTO[[#This Row],[NOME]],'CADASTRO'!A:K,6,0)</f>
        <v>ATIVO</v>
      </c>
    </row>
    <row r="191" spans="1:13">
      <c r="A191" s="1" t="s">
        <v>516</v>
      </c>
      <c r="B191" s="1" t="s">
        <v>517</v>
      </c>
      <c r="C191" s="1" t="s">
        <v>381</v>
      </c>
      <c r="D191" s="1" t="s">
        <v>619</v>
      </c>
      <c r="E191" t="s">
        <v>232</v>
      </c>
      <c r="F191" t="str">
        <f>VLOOKUP(LOTOTO[[#This Row],[NOME]],'CADASTRO'!A:K,5,0)</f>
        <v>AUXILIAR INDUSTRIAL</v>
      </c>
      <c r="G191" s="8">
        <v>45903</v>
      </c>
      <c r="H191" s="38">
        <v>365</v>
      </c>
      <c r="I1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IF(G574="01/01/1900",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LOTOTO[[#This Row],[TREINADO EM]]+LOTOTO[[#This Row],[VALIDADE]]</f>
        <v>46268</v>
      </c>
      <c r="K191">
        <v>2</v>
      </c>
      <c r="L191" t="s">
        <v>3</v>
      </c>
      <c r="M191" t="str">
        <f>VLOOKUP(LOTOTO[[#This Row],[NOME]],'CADASTRO'!A:K,6,0)</f>
        <v>DESLIGADO</v>
      </c>
    </row>
    <row r="192" spans="1:13">
      <c r="A192" s="1" t="s">
        <v>516</v>
      </c>
      <c r="B192" s="1" t="s">
        <v>517</v>
      </c>
      <c r="C192" s="1" t="s">
        <v>381</v>
      </c>
      <c r="D192" s="1" t="s">
        <v>619</v>
      </c>
      <c r="E192" t="s">
        <v>233</v>
      </c>
      <c r="F192" t="str">
        <f>VLOOKUP(LOTOTO[[#This Row],[NOME]],'CADASTRO'!A:K,5,0)</f>
        <v>OPERADOR INDUSTRIAL II</v>
      </c>
      <c r="G192" s="8">
        <v>44930</v>
      </c>
      <c r="H192" s="39">
        <v>365</v>
      </c>
      <c r="I1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IF(G575="01/01/1900",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LOTOTO[[#This Row],[TREINADO EM]]+LOTOTO[[#This Row],[VALIDADE]]</f>
        <v>45295</v>
      </c>
      <c r="K192">
        <v>2</v>
      </c>
      <c r="L192" t="s">
        <v>5</v>
      </c>
      <c r="M192" t="str">
        <f>VLOOKUP(LOTOTO[[#This Row],[NOME]],'CADASTRO'!A:K,6,0)</f>
        <v>DESLIGADO</v>
      </c>
    </row>
    <row r="193" spans="1:13">
      <c r="A193" s="1" t="s">
        <v>516</v>
      </c>
      <c r="B193" s="1" t="s">
        <v>517</v>
      </c>
      <c r="C193" s="1" t="s">
        <v>266</v>
      </c>
      <c r="D193" s="1" t="s">
        <v>619</v>
      </c>
      <c r="E193" t="s">
        <v>233</v>
      </c>
      <c r="F193" t="str">
        <f>VLOOKUP(LOTOTO[[#This Row],[NOME]],'CADASTRO'!A:K,5,0)</f>
        <v>OPERADOR INDUSTRIAL II</v>
      </c>
      <c r="G193" s="8">
        <v>45302</v>
      </c>
      <c r="H193" s="38">
        <v>365</v>
      </c>
      <c r="I1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IF(G576="01/01/1900",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LOTOTO[[#This Row],[TREINADO EM]]+LOTOTO[[#This Row],[VALIDADE]]</f>
        <v>45667</v>
      </c>
      <c r="K193">
        <v>2</v>
      </c>
      <c r="L193" t="s">
        <v>3</v>
      </c>
      <c r="M193" t="str">
        <f>VLOOKUP(LOTOTO[[#This Row],[NOME]],'CADASTRO'!A:K,6,0)</f>
        <v>DESLIGADO</v>
      </c>
    </row>
    <row r="194" spans="1:13">
      <c r="A194" s="1" t="s">
        <v>516</v>
      </c>
      <c r="B194" s="1" t="s">
        <v>517</v>
      </c>
      <c r="C194" s="1" t="s">
        <v>381</v>
      </c>
      <c r="D194" s="1" t="s">
        <v>619</v>
      </c>
      <c r="E194" t="s">
        <v>234</v>
      </c>
      <c r="F194" t="str">
        <f>VLOOKUP(LOTOTO[[#This Row],[NOME]],'CADASTRO'!A:K,5,0)</f>
        <v>ANALISTA CONTROLE QUALIDADE JR</v>
      </c>
      <c r="G194" s="8">
        <v>44973</v>
      </c>
      <c r="H194" s="38">
        <v>365</v>
      </c>
      <c r="I1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IF(G577="01/01/1900",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LOTOTO[[#This Row],[TREINADO EM]]+LOTOTO[[#This Row],[VALIDADE]]</f>
        <v>45338</v>
      </c>
      <c r="K194">
        <v>2</v>
      </c>
      <c r="L194" t="s">
        <v>3</v>
      </c>
      <c r="M194" t="str">
        <f>VLOOKUP(LOTOTO[[#This Row],[NOME]],'CADASTRO'!A:K,6,0)</f>
        <v>DESLIGADO</v>
      </c>
    </row>
    <row r="195" spans="1:13">
      <c r="A195" s="1" t="s">
        <v>516</v>
      </c>
      <c r="B195" s="1" t="s">
        <v>517</v>
      </c>
      <c r="C195" s="1" t="s">
        <v>381</v>
      </c>
      <c r="D195" s="1" t="s">
        <v>619</v>
      </c>
      <c r="E195" t="s">
        <v>235</v>
      </c>
      <c r="F195" t="str">
        <f>VLOOKUP(LOTOTO[[#This Row],[NOME]],'CADASTRO'!A:K,5,0)</f>
        <v>AUXILIAR INDUSTRIAL</v>
      </c>
      <c r="G195" s="8">
        <v>45330</v>
      </c>
      <c r="H195" s="38">
        <v>365</v>
      </c>
      <c r="I1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IF(G578="01/01/1900",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LOTOTO[[#This Row],[TREINADO EM]]+LOTOTO[[#This Row],[VALIDADE]]</f>
        <v>45695</v>
      </c>
      <c r="K195">
        <v>2</v>
      </c>
      <c r="L195" t="s">
        <v>5</v>
      </c>
      <c r="M195" t="str">
        <f>VLOOKUP(LOTOTO[[#This Row],[NOME]],'CADASTRO'!A:K,6,0)</f>
        <v>DESLIGADO</v>
      </c>
    </row>
    <row r="196" spans="1:13">
      <c r="A196" s="1" t="s">
        <v>516</v>
      </c>
      <c r="B196" s="1" t="s">
        <v>517</v>
      </c>
      <c r="C196" s="1" t="s">
        <v>381</v>
      </c>
      <c r="D196" s="1" t="s">
        <v>619</v>
      </c>
      <c r="E196" t="s">
        <v>235</v>
      </c>
      <c r="F196" t="str">
        <f>VLOOKUP(LOTOTO[[#This Row],[NOME]],'CADASTRO'!A:K,5,0)</f>
        <v>AUXILIAR INDUSTRIAL</v>
      </c>
      <c r="G196" s="8">
        <v>45547</v>
      </c>
      <c r="H196" s="38">
        <v>365</v>
      </c>
      <c r="I1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IF(G579="01/01/1900",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LOTOTO[[#This Row],[TREINADO EM]]+LOTOTO[[#This Row],[VALIDADE]]</f>
        <v>45912</v>
      </c>
      <c r="K196">
        <v>2</v>
      </c>
      <c r="L196" t="s">
        <v>5</v>
      </c>
      <c r="M196" t="str">
        <f>VLOOKUP(LOTOTO[[#This Row],[NOME]],'CADASTRO'!A:K,6,0)</f>
        <v>DESLIGADO</v>
      </c>
    </row>
    <row r="197" spans="1:13">
      <c r="A197" s="1" t="s">
        <v>516</v>
      </c>
      <c r="B197" s="1" t="s">
        <v>517</v>
      </c>
      <c r="C197" s="1" t="s">
        <v>76</v>
      </c>
      <c r="D197" s="1" t="s">
        <v>619</v>
      </c>
      <c r="E197" t="s">
        <v>235</v>
      </c>
      <c r="F197" t="str">
        <f>VLOOKUP(LOTOTO[[#This Row],[NOME]],'CADASTRO'!A:K,5,0)</f>
        <v>AUXILIAR INDUSTRIAL</v>
      </c>
      <c r="G197" s="8">
        <v>45645</v>
      </c>
      <c r="H197" s="38">
        <v>365</v>
      </c>
      <c r="I1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IF(G580="01/01/1900",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LOTOTO[[#This Row],[TREINADO EM]]+LOTOTO[[#This Row],[VALIDADE]]</f>
        <v>46010</v>
      </c>
      <c r="K197">
        <v>2</v>
      </c>
      <c r="L197" t="s">
        <v>3</v>
      </c>
      <c r="M197" t="str">
        <f>VLOOKUP(LOTOTO[[#This Row],[NOME]],'CADASTRO'!A:K,6,0)</f>
        <v>DESLIGADO</v>
      </c>
    </row>
    <row r="198" spans="1:13">
      <c r="A198" s="1" t="s">
        <v>516</v>
      </c>
      <c r="B198" s="1" t="s">
        <v>517</v>
      </c>
      <c r="C198" s="1" t="s">
        <v>381</v>
      </c>
      <c r="D198" s="1" t="s">
        <v>619</v>
      </c>
      <c r="E198" t="s">
        <v>483</v>
      </c>
      <c r="F198" t="str">
        <f>VLOOKUP(LOTOTO[[#This Row],[NOME]],'CADASTRO'!A:K,5,0)</f>
        <v>LIDER OPERACOES</v>
      </c>
      <c r="G198" s="8">
        <v>44840</v>
      </c>
      <c r="H198" s="38">
        <v>365</v>
      </c>
      <c r="I1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IF(G581="01/01/1900",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LOTOTO[[#This Row],[TREINADO EM]]+LOTOTO[[#This Row],[VALIDADE]]</f>
        <v>45205</v>
      </c>
      <c r="K198">
        <v>1</v>
      </c>
      <c r="L198" t="s">
        <v>5</v>
      </c>
      <c r="M198" t="str">
        <f>VLOOKUP(LOTOTO[[#This Row],[NOME]],'CADASTRO'!A:K,6,0)</f>
        <v>TRANSFERIDO</v>
      </c>
    </row>
    <row r="199" spans="1:13">
      <c r="A199" s="1" t="s">
        <v>516</v>
      </c>
      <c r="B199" s="1" t="s">
        <v>517</v>
      </c>
      <c r="C199" s="1" t="s">
        <v>76</v>
      </c>
      <c r="D199" s="1" t="s">
        <v>619</v>
      </c>
      <c r="E199" t="s">
        <v>483</v>
      </c>
      <c r="F199" t="str">
        <f>VLOOKUP(LOTOTO[[#This Row],[NOME]],'CADASTRO'!A:K,5,0)</f>
        <v>LIDER OPERACOES</v>
      </c>
      <c r="G199" s="8">
        <v>45280</v>
      </c>
      <c r="H199" s="38">
        <v>365</v>
      </c>
      <c r="I1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IF(G582="01/01/1900",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LOTOTO[[#This Row],[TREINADO EM]]+LOTOTO[[#This Row],[VALIDADE]]</f>
        <v>45645</v>
      </c>
      <c r="K199">
        <v>2</v>
      </c>
      <c r="L199" t="s">
        <v>3</v>
      </c>
      <c r="M199" t="str">
        <f>VLOOKUP(LOTOTO[[#This Row],[NOME]],'CADASTRO'!A:K,6,0)</f>
        <v>TRANSFERIDO</v>
      </c>
    </row>
    <row r="200" spans="1:13">
      <c r="A200" s="1" t="s">
        <v>516</v>
      </c>
      <c r="B200" s="1" t="s">
        <v>517</v>
      </c>
      <c r="C200" s="1" t="s">
        <v>381</v>
      </c>
      <c r="D200" s="1" t="s">
        <v>619</v>
      </c>
      <c r="E200" t="s">
        <v>457</v>
      </c>
      <c r="F200" t="str">
        <f>VLOOKUP(LOTOTO[[#This Row],[NOME]],'CADASTRO'!A:K,5,0)</f>
        <v>AUXILIAR DE CARGA E DESCARGA</v>
      </c>
      <c r="G200" s="8">
        <v>46302.442812499998</v>
      </c>
      <c r="H200" s="38">
        <v>365</v>
      </c>
      <c r="I2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IF(G583="01/01/1900", "SEM REGISTRO",
                        IF((G200+H200)&gt;TODAY(), "NO PRAZO", "VENCIDO"
                        )
                    )
                )
            )
        )
    ),"N.A.")</f>
        <v>NO PRAZO</v>
      </c>
      <c r="J200" s="14">
        <f>LOTOTO[[#This Row],[TREINADO EM]]+LOTOTO[[#This Row],[VALIDADE]]</f>
        <v>46667.442812499998</v>
      </c>
      <c r="K200">
        <v>1</v>
      </c>
      <c r="L200" t="s">
        <v>3</v>
      </c>
      <c r="M200" t="str">
        <f>VLOOKUP(LOTOTO[[#This Row],[NOME]],'CADASTRO'!A:K,6,0)</f>
        <v>ATIVO</v>
      </c>
    </row>
    <row r="201" spans="1:13">
      <c r="A201" s="1" t="s">
        <v>516</v>
      </c>
      <c r="B201" s="1" t="s">
        <v>517</v>
      </c>
      <c r="C201" t="s">
        <v>76</v>
      </c>
      <c r="D201" s="1" t="s">
        <v>619</v>
      </c>
      <c r="E201" s="1" t="s">
        <v>361</v>
      </c>
      <c r="F201" s="1" t="str">
        <f>VLOOKUP(LOTOTO[[#This Row],[NOME]],'CADASTRO'!A:K,5,0)</f>
        <v>TECNICO MECANICO II</v>
      </c>
      <c r="G201" s="28">
        <v>44020</v>
      </c>
      <c r="H201" s="39">
        <v>365</v>
      </c>
      <c r="I2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IF(G584="01/01/1900",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LOTOTO[[#This Row],[TREINADO EM]]+LOTOTO[[#This Row],[VALIDADE]]</f>
        <v>44385</v>
      </c>
      <c r="K201">
        <v>1</v>
      </c>
      <c r="L201" t="s">
        <v>5</v>
      </c>
      <c r="M201" t="str">
        <f>VLOOKUP(LOTOTO[[#This Row],[NOME]],'CADASTRO'!A:K,6,0)</f>
        <v>ATIVO</v>
      </c>
    </row>
    <row r="202" spans="1:13">
      <c r="A202" s="1" t="s">
        <v>516</v>
      </c>
      <c r="B202" s="1" t="s">
        <v>517</v>
      </c>
      <c r="C202" s="1" t="s">
        <v>381</v>
      </c>
      <c r="D202" s="1" t="s">
        <v>619</v>
      </c>
      <c r="E202" t="s">
        <v>361</v>
      </c>
      <c r="F202" t="str">
        <f>VLOOKUP(LOTOTO[[#This Row],[NOME]],'CADASTRO'!A:K,5,0)</f>
        <v>TECNICO MECANICO II</v>
      </c>
      <c r="G202" s="8">
        <v>45092</v>
      </c>
      <c r="H202" s="38">
        <v>365</v>
      </c>
      <c r="I2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IF(G585="01/01/1900",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LOTOTO[[#This Row],[TREINADO EM]]+LOTOTO[[#This Row],[VALIDADE]]</f>
        <v>45457</v>
      </c>
      <c r="K202">
        <v>1</v>
      </c>
      <c r="L202" t="s">
        <v>5</v>
      </c>
      <c r="M202" t="str">
        <f>VLOOKUP(LOTOTO[[#This Row],[NOME]],'CADASTRO'!A:K,6,0)</f>
        <v>ATIVO</v>
      </c>
    </row>
    <row r="203" spans="1:13">
      <c r="A203" s="1" t="s">
        <v>516</v>
      </c>
      <c r="B203" s="1" t="s">
        <v>517</v>
      </c>
      <c r="C203" s="1" t="s">
        <v>381</v>
      </c>
      <c r="D203" s="1" t="s">
        <v>619</v>
      </c>
      <c r="E203" t="s">
        <v>361</v>
      </c>
      <c r="F203" t="str">
        <f>VLOOKUP(LOTOTO[[#This Row],[NOME]],'CADASTRO'!A:K,5,0)</f>
        <v>TECNICO MECANICO II</v>
      </c>
      <c r="G203" s="8">
        <v>45280</v>
      </c>
      <c r="H203" s="38">
        <v>365</v>
      </c>
      <c r="I2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IF(G586="01/01/1900",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LOTOTO[[#This Row],[TREINADO EM]]+LOTOTO[[#This Row],[VALIDADE]]</f>
        <v>45645</v>
      </c>
      <c r="K203">
        <v>2</v>
      </c>
      <c r="L203" t="s">
        <v>5</v>
      </c>
      <c r="M203" t="str">
        <f>VLOOKUP(LOTOTO[[#This Row],[NOME]],'CADASTRO'!A:K,6,0)</f>
        <v>ATIVO</v>
      </c>
    </row>
    <row r="204" spans="1:13">
      <c r="A204" s="1" t="s">
        <v>516</v>
      </c>
      <c r="B204" s="1" t="s">
        <v>517</v>
      </c>
      <c r="C204" s="1" t="s">
        <v>381</v>
      </c>
      <c r="D204" s="1" t="s">
        <v>619</v>
      </c>
      <c r="E204" t="s">
        <v>361</v>
      </c>
      <c r="F204" t="str">
        <f>VLOOKUP(LOTOTO[[#This Row],[NOME]],'CADASTRO'!A:K,5,0)</f>
        <v>TECNICO MECANICO II</v>
      </c>
      <c r="G204" s="8">
        <v>45371</v>
      </c>
      <c r="H204" s="38">
        <v>365</v>
      </c>
      <c r="I2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IF(G587="01/01/1900",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LOTOTO[[#This Row],[TREINADO EM]]+LOTOTO[[#This Row],[VALIDADE]]</f>
        <v>45736</v>
      </c>
      <c r="K204">
        <v>1</v>
      </c>
      <c r="L204" t="s">
        <v>5</v>
      </c>
      <c r="M204" t="str">
        <f>VLOOKUP(LOTOTO[[#This Row],[NOME]],'CADASTRO'!A:K,6,0)</f>
        <v>ATIVO</v>
      </c>
    </row>
    <row r="205" spans="1:13">
      <c r="A205" s="1" t="s">
        <v>516</v>
      </c>
      <c r="B205" s="1" t="s">
        <v>517</v>
      </c>
      <c r="C205" s="1" t="s">
        <v>381</v>
      </c>
      <c r="D205" s="1" t="s">
        <v>619</v>
      </c>
      <c r="E205" t="s">
        <v>361</v>
      </c>
      <c r="F205" t="str">
        <f>VLOOKUP(LOTOTO[[#This Row],[NOME]],'CADASTRO'!A:K,5,0)</f>
        <v>TECNICO MECANICO II</v>
      </c>
      <c r="G205" s="8">
        <v>45645</v>
      </c>
      <c r="H205" s="38">
        <v>365</v>
      </c>
      <c r="I2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IF(G588="01/01/1900",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LOTOTO[[#This Row],[TREINADO EM]]+LOTOTO[[#This Row],[VALIDADE]]</f>
        <v>46010</v>
      </c>
      <c r="K205">
        <v>2</v>
      </c>
      <c r="L205" t="s">
        <v>5</v>
      </c>
      <c r="M205" t="str">
        <f>VLOOKUP(LOTOTO[[#This Row],[NOME]],'CADASTRO'!A:K,6,0)</f>
        <v>ATIVO</v>
      </c>
    </row>
    <row r="206" spans="1:13">
      <c r="A206" s="1" t="s">
        <v>516</v>
      </c>
      <c r="B206" s="1" t="s">
        <v>517</v>
      </c>
      <c r="C206" s="1" t="s">
        <v>381</v>
      </c>
      <c r="D206" s="1" t="s">
        <v>619</v>
      </c>
      <c r="E206" t="s">
        <v>361</v>
      </c>
      <c r="F206" t="str">
        <f>VLOOKUP(LOTOTO[[#This Row],[NOME]],'CADASTRO'!A:K,5,0)</f>
        <v>TECNICO MECANICO II</v>
      </c>
      <c r="G206" s="8">
        <v>46010</v>
      </c>
      <c r="H206" s="38">
        <v>365</v>
      </c>
      <c r="I2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IF(G589="01/01/1900",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LOTOTO[[#This Row],[TREINADO EM]]+LOTOTO[[#This Row],[VALIDADE]]</f>
        <v>46375</v>
      </c>
      <c r="K206">
        <v>2</v>
      </c>
      <c r="L206" t="s">
        <v>5</v>
      </c>
      <c r="M206" t="str">
        <f>VLOOKUP(LOTOTO[[#This Row],[NOME]],'CADASTRO'!A:K,6,0)</f>
        <v>ATIVO</v>
      </c>
    </row>
    <row r="207" spans="1:13">
      <c r="A207" s="1" t="s">
        <v>516</v>
      </c>
      <c r="B207" s="1" t="s">
        <v>517</v>
      </c>
      <c r="C207" s="1" t="s">
        <v>381</v>
      </c>
      <c r="D207" s="1" t="s">
        <v>619</v>
      </c>
      <c r="E207" t="s">
        <v>361</v>
      </c>
      <c r="F207" t="str">
        <f>VLOOKUP(LOTOTO[[#This Row],[NOME]],'CADASTRO'!A:K,5,0)</f>
        <v>TECNICO MECANICO II</v>
      </c>
      <c r="G207" s="98">
        <v>46211.502175925903</v>
      </c>
      <c r="H207" s="38">
        <v>183</v>
      </c>
      <c r="I2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IF(G590="01/01/1900",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LOTOTO[[#This Row],[TREINADO EM]]+LOTOTO[[#This Row],[VALIDADE]]</f>
        <v>46394.502175925903</v>
      </c>
      <c r="K207">
        <v>2</v>
      </c>
      <c r="L207" t="s">
        <v>5</v>
      </c>
      <c r="M207" t="str">
        <f>VLOOKUP(LOTOTO[[#This Row],[NOME]],'CADASTRO'!A:K,6,0)</f>
        <v>ATIVO</v>
      </c>
    </row>
    <row r="208" spans="1:13">
      <c r="A208" s="1" t="s">
        <v>516</v>
      </c>
      <c r="B208" s="1" t="s">
        <v>517</v>
      </c>
      <c r="C208" s="1" t="s">
        <v>381</v>
      </c>
      <c r="D208" s="1" t="s">
        <v>619</v>
      </c>
      <c r="E208" t="s">
        <v>361</v>
      </c>
      <c r="F208" t="str">
        <f>VLOOKUP(LOTOTO[[#This Row],[NOME]],'CADASTRO'!A:K,5,0)</f>
        <v>TECNICO MECANICO II</v>
      </c>
      <c r="G208" s="36">
        <v>46294</v>
      </c>
      <c r="H208" s="38">
        <v>365</v>
      </c>
      <c r="I2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IF(G591="01/01/1900", "SEM REGISTRO",
                        IF((G208+H208)&gt;TODAY(), "NO PRAZO", "VENCIDO"
                        )
                    )
                )
            )
        )
    ),"N.A.")</f>
        <v>NO PRAZO</v>
      </c>
      <c r="J208" s="14">
        <f>LOTOTO[[#This Row],[TREINADO EM]]+LOTOTO[[#This Row],[VALIDADE]]</f>
        <v>46659</v>
      </c>
      <c r="K208">
        <v>2</v>
      </c>
      <c r="L208" t="s">
        <v>3</v>
      </c>
      <c r="M208" t="str">
        <f>VLOOKUP(LOTOTO[[#This Row],[NOME]],'CADASTRO'!A:K,6,0)</f>
        <v>ATIVO</v>
      </c>
    </row>
    <row r="209" spans="1:13">
      <c r="A209" t="s">
        <v>516</v>
      </c>
      <c r="B209" t="s">
        <v>517</v>
      </c>
      <c r="C209" t="s">
        <v>76</v>
      </c>
      <c r="D209" s="1" t="s">
        <v>619</v>
      </c>
      <c r="E209" t="s">
        <v>236</v>
      </c>
      <c r="F209" t="str">
        <f>VLOOKUP(LOTOTO[[#This Row],[NOME]],'CADASTRO'!A:K,5,0)</f>
        <v>OPERADOR LOGISTICO I</v>
      </c>
      <c r="G209" s="8">
        <v>43603</v>
      </c>
      <c r="H209" s="38">
        <v>365</v>
      </c>
      <c r="I2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IF(G592="01/01/1900",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LOTOTO[[#This Row],[TREINADO EM]]+LOTOTO[[#This Row],[VALIDADE]]</f>
        <v>43968</v>
      </c>
      <c r="K209">
        <v>1</v>
      </c>
      <c r="L209" t="s">
        <v>1</v>
      </c>
      <c r="M209" t="str">
        <f>VLOOKUP(LOTOTO[[#This Row],[NOME]],'CADASTRO'!A:K,6,0)</f>
        <v>DESLIGADO</v>
      </c>
    </row>
    <row r="210" spans="1:13">
      <c r="A210" s="1" t="s">
        <v>516</v>
      </c>
      <c r="B210" s="1" t="s">
        <v>517</v>
      </c>
      <c r="C210" s="1" t="s">
        <v>381</v>
      </c>
      <c r="D210" s="1" t="s">
        <v>619</v>
      </c>
      <c r="E210" t="s">
        <v>490</v>
      </c>
      <c r="F210" t="str">
        <f>VLOOKUP(LOTOTO[[#This Row],[NOME]],'CADASTRO'!A:K,5,0)</f>
        <v>ESTAGIARIO</v>
      </c>
      <c r="G210" s="8">
        <v>46275</v>
      </c>
      <c r="H210" s="38">
        <v>365</v>
      </c>
      <c r="I2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IF(G593="01/01/1900", "SEM REGISTRO",
                        IF((G210+H210)&gt;TODAY(), "NO PRAZO", "VENCIDO"
                        )
                    )
                )
            )
        )
    ),"N.A.")</f>
        <v>NO PRAZO</v>
      </c>
      <c r="J210" s="14">
        <f>LOTOTO[[#This Row],[TREINADO EM]]+LOTOTO[[#This Row],[VALIDADE]]</f>
        <v>46640</v>
      </c>
      <c r="K210">
        <v>2</v>
      </c>
      <c r="L210" t="s">
        <v>3</v>
      </c>
      <c r="M210" t="str">
        <f>VLOOKUP(LOTOTO[[#This Row],[NOME]],'CADASTRO'!A:K,6,0)</f>
        <v>ATIVO</v>
      </c>
    </row>
    <row r="211" spans="1:13">
      <c r="A211" t="s">
        <v>516</v>
      </c>
      <c r="B211" t="s">
        <v>517</v>
      </c>
      <c r="C211" t="s">
        <v>76</v>
      </c>
      <c r="D211" s="1" t="s">
        <v>619</v>
      </c>
      <c r="E211" t="s">
        <v>362</v>
      </c>
      <c r="F211" t="str">
        <f>VLOOKUP(LOTOTO[[#This Row],[NOME]],'CADASTRO'!A:K,5,0)</f>
        <v>OPERADOR INDUSTRIAL III</v>
      </c>
      <c r="G211" s="8">
        <v>44249</v>
      </c>
      <c r="H211" s="38">
        <v>365</v>
      </c>
      <c r="I2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IF(G594="01/01/1900",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LOTOTO[[#This Row],[TREINADO EM]]+LOTOTO[[#This Row],[VALIDADE]]</f>
        <v>44614</v>
      </c>
      <c r="K211">
        <v>1</v>
      </c>
      <c r="L211" t="s">
        <v>5</v>
      </c>
      <c r="M211" t="str">
        <f>VLOOKUP(LOTOTO[[#This Row],[NOME]],'CADASTRO'!A:K,6,0)</f>
        <v>ATIVO</v>
      </c>
    </row>
    <row r="212" spans="1:13">
      <c r="A212" s="1" t="s">
        <v>516</v>
      </c>
      <c r="B212" s="1" t="s">
        <v>517</v>
      </c>
      <c r="C212" s="1" t="s">
        <v>381</v>
      </c>
      <c r="D212" s="1" t="s">
        <v>619</v>
      </c>
      <c r="E212" s="1" t="s">
        <v>362</v>
      </c>
      <c r="F212" s="1" t="str">
        <f>VLOOKUP(LOTOTO[[#This Row],[NOME]],'CADASTRO'!A:K,5,0)</f>
        <v>OPERADOR INDUSTRIAL III</v>
      </c>
      <c r="G212" s="28">
        <v>44671</v>
      </c>
      <c r="H212" s="39">
        <v>365</v>
      </c>
      <c r="I2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IF(G595="01/01/1900",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LOTOTO[[#This Row],[TREINADO EM]]+LOTOTO[[#This Row],[VALIDADE]]</f>
        <v>45036</v>
      </c>
      <c r="K212">
        <v>1</v>
      </c>
      <c r="L212" t="s">
        <v>5</v>
      </c>
      <c r="M212" t="str">
        <f>VLOOKUP(LOTOTO[[#This Row],[NOME]],'CADASTRO'!A:K,6,0)</f>
        <v>ATIVO</v>
      </c>
    </row>
    <row r="213" spans="1:13">
      <c r="A213" s="1" t="s">
        <v>516</v>
      </c>
      <c r="B213" s="1" t="s">
        <v>517</v>
      </c>
      <c r="C213" s="1" t="s">
        <v>381</v>
      </c>
      <c r="D213" s="1" t="s">
        <v>619</v>
      </c>
      <c r="E213" t="s">
        <v>362</v>
      </c>
      <c r="F213" t="str">
        <f>VLOOKUP(LOTOTO[[#This Row],[NOME]],'CADASTRO'!A:K,5,0)</f>
        <v>OPERADOR INDUSTRIAL III</v>
      </c>
      <c r="G213" s="8">
        <v>44973</v>
      </c>
      <c r="H213" s="38">
        <v>365</v>
      </c>
      <c r="I2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IF(G596="01/01/1900",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LOTOTO[[#This Row],[TREINADO EM]]+LOTOTO[[#This Row],[VALIDADE]]</f>
        <v>45338</v>
      </c>
      <c r="K213">
        <v>2</v>
      </c>
      <c r="L213" t="s">
        <v>5</v>
      </c>
      <c r="M213" t="str">
        <f>VLOOKUP(LOTOTO[[#This Row],[NOME]],'CADASTRO'!A:K,6,0)</f>
        <v>ATIVO</v>
      </c>
    </row>
    <row r="214" spans="1:13">
      <c r="A214" s="1" t="s">
        <v>516</v>
      </c>
      <c r="B214" s="1" t="s">
        <v>517</v>
      </c>
      <c r="C214" s="1" t="s">
        <v>381</v>
      </c>
      <c r="D214" s="1" t="s">
        <v>619</v>
      </c>
      <c r="E214" t="s">
        <v>362</v>
      </c>
      <c r="F214" t="str">
        <f>VLOOKUP(LOTOTO[[#This Row],[NOME]],'CADASTRO'!A:K,5,0)</f>
        <v>OPERADOR INDUSTRIAL III</v>
      </c>
      <c r="G214" s="8">
        <v>45280</v>
      </c>
      <c r="H214" s="38">
        <v>365</v>
      </c>
      <c r="I2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IF(G597="01/01/1900",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LOTOTO[[#This Row],[TREINADO EM]]+LOTOTO[[#This Row],[VALIDADE]]</f>
        <v>45645</v>
      </c>
      <c r="K214">
        <v>2</v>
      </c>
      <c r="L214" t="s">
        <v>5</v>
      </c>
      <c r="M214" t="str">
        <f>VLOOKUP(LOTOTO[[#This Row],[NOME]],'CADASTRO'!A:K,6,0)</f>
        <v>ATIVO</v>
      </c>
    </row>
    <row r="215" spans="1:13">
      <c r="A215" s="1" t="s">
        <v>516</v>
      </c>
      <c r="B215" s="1" t="s">
        <v>517</v>
      </c>
      <c r="C215" s="1" t="s">
        <v>381</v>
      </c>
      <c r="D215" s="1" t="s">
        <v>619</v>
      </c>
      <c r="E215" t="s">
        <v>362</v>
      </c>
      <c r="F215" t="str">
        <f>VLOOKUP(LOTOTO[[#This Row],[NOME]],'CADASTRO'!A:K,5,0)</f>
        <v>OPERADOR INDUSTRIAL III</v>
      </c>
      <c r="G215" s="8">
        <v>45645</v>
      </c>
      <c r="H215" s="38">
        <v>365</v>
      </c>
      <c r="I2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IF(G598="01/01/1900",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LOTOTO[[#This Row],[TREINADO EM]]+LOTOTO[[#This Row],[VALIDADE]]</f>
        <v>46010</v>
      </c>
      <c r="K215">
        <v>2</v>
      </c>
      <c r="L215" t="s">
        <v>5</v>
      </c>
      <c r="M215" t="str">
        <f>VLOOKUP(LOTOTO[[#This Row],[NOME]],'CADASTRO'!A:K,6,0)</f>
        <v>ATIVO</v>
      </c>
    </row>
    <row r="216" spans="1:13">
      <c r="A216" s="1" t="s">
        <v>516</v>
      </c>
      <c r="B216" s="1" t="s">
        <v>517</v>
      </c>
      <c r="C216" s="1" t="s">
        <v>381</v>
      </c>
      <c r="D216" s="1" t="s">
        <v>619</v>
      </c>
      <c r="E216" t="s">
        <v>362</v>
      </c>
      <c r="F216" t="str">
        <f>VLOOKUP(LOTOTO[[#This Row],[NOME]],'CADASTRO'!A:K,5,0)</f>
        <v>OPERADOR INDUSTRIAL III</v>
      </c>
      <c r="G216" s="8">
        <v>46010</v>
      </c>
      <c r="H216" s="38">
        <v>365</v>
      </c>
      <c r="I2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IF(G599="01/01/1900", "SEM REGISTRO",
                        IF((G216+H216)&gt;TODAY(), "NO PRAZO", "VENCIDO"
                        )
                    )
                )
            )
        )
    ),"N.A.")</f>
        <v>NO PRAZO</v>
      </c>
      <c r="J216" s="14">
        <f>LOTOTO[[#This Row],[TREINADO EM]]+LOTOTO[[#This Row],[VALIDADE]]</f>
        <v>46375</v>
      </c>
      <c r="K216">
        <v>2</v>
      </c>
      <c r="L216" t="s">
        <v>3</v>
      </c>
      <c r="M216" t="str">
        <f>VLOOKUP(LOTOTO[[#This Row],[NOME]],'CADASTRO'!A:K,6,0)</f>
        <v>ATIVO</v>
      </c>
    </row>
    <row r="217" spans="1:13">
      <c r="A217" s="1" t="s">
        <v>516</v>
      </c>
      <c r="B217" s="1" t="s">
        <v>517</v>
      </c>
      <c r="C217" t="s">
        <v>76</v>
      </c>
      <c r="D217" s="1" t="s">
        <v>619</v>
      </c>
      <c r="E217" s="1" t="s">
        <v>363</v>
      </c>
      <c r="F217" s="1" t="str">
        <f>VLOOKUP(LOTOTO[[#This Row],[NOME]],'CADASTRO'!A:K,5,0)</f>
        <v>OPERADOR INDUSTRIAL III</v>
      </c>
      <c r="G217" s="28">
        <v>44249</v>
      </c>
      <c r="H217" s="39">
        <v>365</v>
      </c>
      <c r="I2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IF(G600="01/01/1900",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LOTOTO[[#This Row],[TREINADO EM]]+LOTOTO[[#This Row],[VALIDADE]]</f>
        <v>44614</v>
      </c>
      <c r="K217">
        <v>1</v>
      </c>
      <c r="L217" t="s">
        <v>5</v>
      </c>
      <c r="M217" t="str">
        <f>VLOOKUP(LOTOTO[[#This Row],[NOME]],'CADASTRO'!A:K,6,0)</f>
        <v>ATIVO</v>
      </c>
    </row>
    <row r="218" spans="1:13">
      <c r="A218" s="1" t="s">
        <v>516</v>
      </c>
      <c r="B218" s="1" t="s">
        <v>517</v>
      </c>
      <c r="C218" s="1" t="s">
        <v>381</v>
      </c>
      <c r="D218" s="1" t="s">
        <v>619</v>
      </c>
      <c r="E218" t="s">
        <v>363</v>
      </c>
      <c r="F218" t="str">
        <f>VLOOKUP(LOTOTO[[#This Row],[NOME]],'CADASTRO'!A:K,5,0)</f>
        <v>OPERADOR INDUSTRIAL III</v>
      </c>
      <c r="G218" s="8">
        <v>44804</v>
      </c>
      <c r="H218" s="39">
        <v>365</v>
      </c>
      <c r="I2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IF(G601="01/01/1900",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LOTOTO[[#This Row],[TREINADO EM]]+LOTOTO[[#This Row],[VALIDADE]]</f>
        <v>45169</v>
      </c>
      <c r="K218">
        <v>1</v>
      </c>
      <c r="L218" t="s">
        <v>5</v>
      </c>
      <c r="M218" t="str">
        <f>VLOOKUP(LOTOTO[[#This Row],[NOME]],'CADASTRO'!A:K,6,0)</f>
        <v>ATIVO</v>
      </c>
    </row>
    <row r="219" spans="1:13">
      <c r="A219" s="1" t="s">
        <v>516</v>
      </c>
      <c r="B219" s="1" t="s">
        <v>517</v>
      </c>
      <c r="C219" s="1" t="s">
        <v>381</v>
      </c>
      <c r="D219" s="1" t="s">
        <v>619</v>
      </c>
      <c r="E219" t="s">
        <v>363</v>
      </c>
      <c r="F219" t="str">
        <f>VLOOKUP(LOTOTO[[#This Row],[NOME]],'CADASTRO'!A:K,5,0)</f>
        <v>OPERADOR INDUSTRIAL III</v>
      </c>
      <c r="G219" s="8">
        <v>44929</v>
      </c>
      <c r="H219" s="39">
        <v>365</v>
      </c>
      <c r="I2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IF(G602="01/01/1900",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LOTOTO[[#This Row],[TREINADO EM]]+LOTOTO[[#This Row],[VALIDADE]]</f>
        <v>45294</v>
      </c>
      <c r="K219">
        <v>2</v>
      </c>
      <c r="L219" t="s">
        <v>5</v>
      </c>
      <c r="M219" t="str">
        <f>VLOOKUP(LOTOTO[[#This Row],[NOME]],'CADASTRO'!A:K,6,0)</f>
        <v>ATIVO</v>
      </c>
    </row>
    <row r="220" spans="1:13">
      <c r="A220" s="1" t="s">
        <v>516</v>
      </c>
      <c r="B220" s="1" t="s">
        <v>517</v>
      </c>
      <c r="C220" s="1" t="s">
        <v>76</v>
      </c>
      <c r="D220" s="1" t="s">
        <v>619</v>
      </c>
      <c r="E220" t="s">
        <v>363</v>
      </c>
      <c r="F220" t="str">
        <f>VLOOKUP(LOTOTO[[#This Row],[NOME]],'CADASTRO'!A:K,5,0)</f>
        <v>OPERADOR INDUSTRIAL III</v>
      </c>
      <c r="G220" s="8">
        <v>45280</v>
      </c>
      <c r="H220" s="38">
        <v>365</v>
      </c>
      <c r="I2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IF(G603="01/01/1900",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LOTOTO[[#This Row],[TREINADO EM]]+LOTOTO[[#This Row],[VALIDADE]]</f>
        <v>45645</v>
      </c>
      <c r="K220">
        <v>2</v>
      </c>
      <c r="L220" t="s">
        <v>5</v>
      </c>
      <c r="M220" t="str">
        <f>VLOOKUP(LOTOTO[[#This Row],[NOME]],'CADASTRO'!A:K,6,0)</f>
        <v>ATIVO</v>
      </c>
    </row>
    <row r="221" spans="1:13">
      <c r="A221" s="1" t="s">
        <v>516</v>
      </c>
      <c r="B221" s="1" t="s">
        <v>517</v>
      </c>
      <c r="C221" s="1" t="s">
        <v>381</v>
      </c>
      <c r="D221" s="1" t="s">
        <v>619</v>
      </c>
      <c r="E221" t="s">
        <v>363</v>
      </c>
      <c r="F221" t="str">
        <f>VLOOKUP(LOTOTO[[#This Row],[NOME]],'CADASTRO'!A:K,5,0)</f>
        <v>OPERADOR INDUSTRIAL III</v>
      </c>
      <c r="G221" s="8">
        <v>45645</v>
      </c>
      <c r="H221" s="38">
        <v>365</v>
      </c>
      <c r="I2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IF(G604="01/01/1900",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LOTOTO[[#This Row],[TREINADO EM]]+LOTOTO[[#This Row],[VALIDADE]]</f>
        <v>46010</v>
      </c>
      <c r="K221">
        <v>2</v>
      </c>
      <c r="L221" t="s">
        <v>5</v>
      </c>
      <c r="M221" t="str">
        <f>VLOOKUP(LOTOTO[[#This Row],[NOME]],'CADASTRO'!A:K,6,0)</f>
        <v>ATIVO</v>
      </c>
    </row>
    <row r="222" spans="1:13">
      <c r="A222" s="1" t="s">
        <v>516</v>
      </c>
      <c r="B222" s="1" t="s">
        <v>517</v>
      </c>
      <c r="C222" s="1" t="s">
        <v>381</v>
      </c>
      <c r="D222" s="1" t="s">
        <v>619</v>
      </c>
      <c r="E222" t="s">
        <v>363</v>
      </c>
      <c r="F222" t="str">
        <f>VLOOKUP(LOTOTO[[#This Row],[NOME]],'CADASTRO'!A:K,5,0)</f>
        <v>OPERADOR INDUSTRIAL III</v>
      </c>
      <c r="G222" s="8">
        <v>46010</v>
      </c>
      <c r="H222" s="38">
        <v>365</v>
      </c>
      <c r="I2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IF(G605="01/01/1900", "SEM REGISTRO",
                        IF((G222+H222)&gt;TODAY(), "NO PRAZO", "VENCIDO"
                        )
                    )
                )
            )
        )
    ),"N.A.")</f>
        <v>NO PRAZO</v>
      </c>
      <c r="J222" s="14">
        <f>LOTOTO[[#This Row],[TREINADO EM]]+LOTOTO[[#This Row],[VALIDADE]]</f>
        <v>46375</v>
      </c>
      <c r="K222">
        <v>2</v>
      </c>
      <c r="L222" t="s">
        <v>3</v>
      </c>
      <c r="M222" t="str">
        <f>VLOOKUP(LOTOTO[[#This Row],[NOME]],'CADASTRO'!A:K,6,0)</f>
        <v>ATIVO</v>
      </c>
    </row>
    <row r="223" spans="1:13">
      <c r="A223" t="s">
        <v>516</v>
      </c>
      <c r="B223" t="s">
        <v>517</v>
      </c>
      <c r="C223" t="s">
        <v>76</v>
      </c>
      <c r="D223" s="1" t="s">
        <v>619</v>
      </c>
      <c r="E223" t="s">
        <v>364</v>
      </c>
      <c r="F223" t="str">
        <f>VLOOKUP(LOTOTO[[#This Row],[NOME]],'CADASTRO'!A:K,5,0)</f>
        <v>OPERADOR INDUSTRIAL III</v>
      </c>
      <c r="G223" s="8">
        <v>44250</v>
      </c>
      <c r="H223" s="38">
        <v>365</v>
      </c>
      <c r="I2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IF(G606="01/01/1900",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LOTOTO[[#This Row],[TREINADO EM]]+LOTOTO[[#This Row],[VALIDADE]]</f>
        <v>44615</v>
      </c>
      <c r="K223">
        <v>1</v>
      </c>
      <c r="L223" t="s">
        <v>5</v>
      </c>
      <c r="M223" t="str">
        <f>VLOOKUP(LOTOTO[[#This Row],[NOME]],'CADASTRO'!A:K,6,0)</f>
        <v>ATIVO</v>
      </c>
    </row>
    <row r="224" spans="1:13">
      <c r="A224" s="1" t="s">
        <v>516</v>
      </c>
      <c r="B224" s="1" t="s">
        <v>517</v>
      </c>
      <c r="C224" s="1" t="s">
        <v>381</v>
      </c>
      <c r="D224" s="1" t="s">
        <v>619</v>
      </c>
      <c r="E224" s="1" t="s">
        <v>364</v>
      </c>
      <c r="F224" s="1" t="str">
        <f>VLOOKUP(LOTOTO[[#This Row],[NOME]],'CADASTRO'!A:K,5,0)</f>
        <v>OPERADOR INDUSTRIAL III</v>
      </c>
      <c r="G224" s="28">
        <v>44676</v>
      </c>
      <c r="H224" s="39">
        <v>365</v>
      </c>
      <c r="I2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IF(G607="01/01/1900",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LOTOTO[[#This Row],[TREINADO EM]]+LOTOTO[[#This Row],[VALIDADE]]</f>
        <v>45041</v>
      </c>
      <c r="K224">
        <v>1</v>
      </c>
      <c r="L224" t="s">
        <v>5</v>
      </c>
      <c r="M224" t="str">
        <f>VLOOKUP(LOTOTO[[#This Row],[NOME]],'CADASTRO'!A:K,6,0)</f>
        <v>ATIVO</v>
      </c>
    </row>
    <row r="225" spans="1:13">
      <c r="A225" s="1" t="s">
        <v>516</v>
      </c>
      <c r="B225" s="1" t="s">
        <v>517</v>
      </c>
      <c r="C225" s="1" t="s">
        <v>381</v>
      </c>
      <c r="D225" s="1" t="s">
        <v>619</v>
      </c>
      <c r="E225" t="s">
        <v>364</v>
      </c>
      <c r="F225" t="str">
        <f>VLOOKUP(LOTOTO[[#This Row],[NOME]],'CADASTRO'!A:K,5,0)</f>
        <v>OPERADOR INDUSTRIAL III</v>
      </c>
      <c r="G225" s="8">
        <v>44929</v>
      </c>
      <c r="H225" s="39">
        <v>365</v>
      </c>
      <c r="I2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IF(G608="01/01/1900",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LOTOTO[[#This Row],[TREINADO EM]]+LOTOTO[[#This Row],[VALIDADE]]</f>
        <v>45294</v>
      </c>
      <c r="K225">
        <v>2</v>
      </c>
      <c r="L225" t="s">
        <v>5</v>
      </c>
      <c r="M225" t="str">
        <f>VLOOKUP(LOTOTO[[#This Row],[NOME]],'CADASTRO'!A:K,6,0)</f>
        <v>ATIVO</v>
      </c>
    </row>
    <row r="226" spans="1:13">
      <c r="A226" s="1" t="s">
        <v>516</v>
      </c>
      <c r="B226" s="1" t="s">
        <v>517</v>
      </c>
      <c r="C226" s="1" t="s">
        <v>381</v>
      </c>
      <c r="D226" s="1" t="s">
        <v>619</v>
      </c>
      <c r="E226" t="s">
        <v>364</v>
      </c>
      <c r="F226" t="str">
        <f>VLOOKUP(LOTOTO[[#This Row],[NOME]],'CADASTRO'!A:K,5,0)</f>
        <v>OPERADOR INDUSTRIAL III</v>
      </c>
      <c r="G226" s="8">
        <v>45064</v>
      </c>
      <c r="H226" s="39">
        <v>365</v>
      </c>
      <c r="I2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IF(G609="01/01/1900",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LOTOTO[[#This Row],[TREINADO EM]]+LOTOTO[[#This Row],[VALIDADE]]</f>
        <v>45429</v>
      </c>
      <c r="K226">
        <v>2</v>
      </c>
      <c r="L226" t="s">
        <v>5</v>
      </c>
      <c r="M226" t="str">
        <f>VLOOKUP(LOTOTO[[#This Row],[NOME]],'CADASTRO'!A:K,6,0)</f>
        <v>ATIVO</v>
      </c>
    </row>
    <row r="227" spans="1:13">
      <c r="A227" s="1" t="s">
        <v>516</v>
      </c>
      <c r="B227" s="1" t="s">
        <v>517</v>
      </c>
      <c r="C227" s="1" t="s">
        <v>76</v>
      </c>
      <c r="D227" s="1" t="s">
        <v>619</v>
      </c>
      <c r="E227" t="s">
        <v>364</v>
      </c>
      <c r="F227" t="str">
        <f>VLOOKUP(LOTOTO[[#This Row],[NOME]],'CADASTRO'!A:K,5,0)</f>
        <v>OPERADOR INDUSTRIAL III</v>
      </c>
      <c r="G227" s="8">
        <v>45280</v>
      </c>
      <c r="H227" s="38">
        <v>365</v>
      </c>
      <c r="I2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IF(G610="01/01/1900",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LOTOTO[[#This Row],[TREINADO EM]]+LOTOTO[[#This Row],[VALIDADE]]</f>
        <v>45645</v>
      </c>
      <c r="K227">
        <v>2</v>
      </c>
      <c r="L227" t="s">
        <v>5</v>
      </c>
      <c r="M227" t="str">
        <f>VLOOKUP(LOTOTO[[#This Row],[NOME]],'CADASTRO'!A:K,6,0)</f>
        <v>ATIVO</v>
      </c>
    </row>
    <row r="228" spans="1:13">
      <c r="A228" s="1" t="s">
        <v>516</v>
      </c>
      <c r="B228" s="1" t="s">
        <v>517</v>
      </c>
      <c r="C228" s="1" t="s">
        <v>381</v>
      </c>
      <c r="D228" s="1" t="s">
        <v>619</v>
      </c>
      <c r="E228" t="s">
        <v>364</v>
      </c>
      <c r="F228" t="str">
        <f>VLOOKUP(LOTOTO[[#This Row],[NOME]],'CADASTRO'!A:K,5,0)</f>
        <v>OPERADOR INDUSTRIAL III</v>
      </c>
      <c r="G228" s="8">
        <v>45645</v>
      </c>
      <c r="H228" s="38">
        <v>365</v>
      </c>
      <c r="I2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IF(G611="01/01/1900",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LOTOTO[[#This Row],[TREINADO EM]]+LOTOTO[[#This Row],[VALIDADE]]</f>
        <v>46010</v>
      </c>
      <c r="K228">
        <v>2</v>
      </c>
      <c r="L228" t="s">
        <v>5</v>
      </c>
      <c r="M228" t="str">
        <f>VLOOKUP(LOTOTO[[#This Row],[NOME]],'CADASTRO'!A:K,6,0)</f>
        <v>ATIVO</v>
      </c>
    </row>
    <row r="229" spans="1:13">
      <c r="A229" s="1" t="s">
        <v>516</v>
      </c>
      <c r="B229" s="1" t="s">
        <v>517</v>
      </c>
      <c r="C229" s="1" t="s">
        <v>381</v>
      </c>
      <c r="D229" s="1" t="s">
        <v>619</v>
      </c>
      <c r="E229" t="s">
        <v>364</v>
      </c>
      <c r="F229" t="str">
        <f>VLOOKUP(LOTOTO[[#This Row],[NOME]],'CADASTRO'!A:K,5,0)</f>
        <v>OPERADOR INDUSTRIAL III</v>
      </c>
      <c r="G229" s="8">
        <v>46010</v>
      </c>
      <c r="H229" s="38">
        <v>365</v>
      </c>
      <c r="I2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IF(G612="01/01/1900", "SEM REGISTRO",
                        IF((G229+H229)&gt;TODAY(), "NO PRAZO", "VENCIDO"
                        )
                    )
                )
            )
        )
    ),"N.A.")</f>
        <v>NO PRAZO</v>
      </c>
      <c r="J229" s="14">
        <f>LOTOTO[[#This Row],[TREINADO EM]]+LOTOTO[[#This Row],[VALIDADE]]</f>
        <v>46375</v>
      </c>
      <c r="K229">
        <v>2</v>
      </c>
      <c r="L229" t="s">
        <v>3</v>
      </c>
      <c r="M229" t="str">
        <f>VLOOKUP(LOTOTO[[#This Row],[NOME]],'CADASTRO'!A:K,6,0)</f>
        <v>ATIVO</v>
      </c>
    </row>
    <row r="230" spans="1:13">
      <c r="A230" s="1" t="s">
        <v>516</v>
      </c>
      <c r="B230" s="1" t="s">
        <v>517</v>
      </c>
      <c r="C230" t="s">
        <v>76</v>
      </c>
      <c r="D230" s="1" t="s">
        <v>619</v>
      </c>
      <c r="E230" s="1" t="s">
        <v>57</v>
      </c>
      <c r="F230" s="1" t="str">
        <f>VLOOKUP(LOTOTO[[#This Row],[NOME]],'CADASTRO'!A:K,5,0)</f>
        <v>COORDENADOR MANUTENCAO SR</v>
      </c>
      <c r="G230" s="28">
        <v>43740</v>
      </c>
      <c r="H230" s="39">
        <v>365</v>
      </c>
      <c r="I2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IF(G613="01/01/1900",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LOTOTO[[#This Row],[TREINADO EM]]+LOTOTO[[#This Row],[VALIDADE]]</f>
        <v>44105</v>
      </c>
      <c r="K230">
        <v>1</v>
      </c>
      <c r="L230" t="s">
        <v>5</v>
      </c>
      <c r="M230" t="str">
        <f>VLOOKUP(LOTOTO[[#This Row],[NOME]],'CADASTRO'!A:K,6,0)</f>
        <v>ATIVO</v>
      </c>
    </row>
    <row r="231" spans="1:13">
      <c r="A231" s="1" t="s">
        <v>516</v>
      </c>
      <c r="B231" s="1" t="s">
        <v>517</v>
      </c>
      <c r="C231" s="1" t="s">
        <v>381</v>
      </c>
      <c r="D231" s="1" t="s">
        <v>619</v>
      </c>
      <c r="E231" t="s">
        <v>57</v>
      </c>
      <c r="F231" t="str">
        <f>VLOOKUP(LOTOTO[[#This Row],[NOME]],'CADASTRO'!A:K,5,0)</f>
        <v>COORDENADOR MANUTENCAO SR</v>
      </c>
      <c r="G231" s="8">
        <v>45092</v>
      </c>
      <c r="H231" s="38">
        <v>365</v>
      </c>
      <c r="I2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IF(G614="01/01/1900",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LOTOTO[[#This Row],[TREINADO EM]]+LOTOTO[[#This Row],[VALIDADE]]</f>
        <v>45457</v>
      </c>
      <c r="K231">
        <v>1</v>
      </c>
      <c r="L231" t="s">
        <v>5</v>
      </c>
      <c r="M231" t="str">
        <f>VLOOKUP(LOTOTO[[#This Row],[NOME]],'CADASTRO'!A:K,6,0)</f>
        <v>ATIVO</v>
      </c>
    </row>
    <row r="232" spans="1:13">
      <c r="A232" s="1" t="s">
        <v>516</v>
      </c>
      <c r="B232" s="1" t="s">
        <v>517</v>
      </c>
      <c r="C232" s="1" t="s">
        <v>381</v>
      </c>
      <c r="D232" s="1" t="s">
        <v>619</v>
      </c>
      <c r="E232" t="s">
        <v>57</v>
      </c>
      <c r="F232" t="str">
        <f>VLOOKUP(LOTOTO[[#This Row],[NOME]],'CADASTRO'!A:K,5,0)</f>
        <v>COORDENADOR MANUTENCAO SR</v>
      </c>
      <c r="G232" s="8">
        <v>45280</v>
      </c>
      <c r="H232" s="38">
        <v>365</v>
      </c>
      <c r="I2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IF(G615="01/01/1900",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LOTOTO[[#This Row],[TREINADO EM]]+LOTOTO[[#This Row],[VALIDADE]]</f>
        <v>45645</v>
      </c>
      <c r="K232">
        <v>2</v>
      </c>
      <c r="L232" t="s">
        <v>5</v>
      </c>
      <c r="M232" t="str">
        <f>VLOOKUP(LOTOTO[[#This Row],[NOME]],'CADASTRO'!A:K,6,0)</f>
        <v>ATIVO</v>
      </c>
    </row>
    <row r="233" spans="1:13">
      <c r="A233" s="1" t="s">
        <v>516</v>
      </c>
      <c r="B233" s="1" t="s">
        <v>517</v>
      </c>
      <c r="C233" s="1" t="s">
        <v>381</v>
      </c>
      <c r="D233" s="1" t="s">
        <v>619</v>
      </c>
      <c r="E233" t="s">
        <v>57</v>
      </c>
      <c r="F233" t="str">
        <f>VLOOKUP(LOTOTO[[#This Row],[NOME]],'CADASTRO'!A:K,5,0)</f>
        <v>COORDENADOR MANUTENCAO SR</v>
      </c>
      <c r="G233" s="8">
        <v>46010</v>
      </c>
      <c r="H233" s="38">
        <v>365</v>
      </c>
      <c r="I2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IF(G616="01/01/1900", "SEM REGISTRO",
                        IF((G233+H233)&gt;TODAY(), "NO PRAZO", "VENCIDO"
                        )
                    )
                )
            )
        )
    ),"N.A.")</f>
        <v>NO PRAZO</v>
      </c>
      <c r="J233" s="14">
        <f>LOTOTO[[#This Row],[TREINADO EM]]+LOTOTO[[#This Row],[VALIDADE]]</f>
        <v>46375</v>
      </c>
      <c r="K233">
        <v>2</v>
      </c>
      <c r="L233" t="s">
        <v>3</v>
      </c>
      <c r="M233" t="str">
        <f>VLOOKUP(LOTOTO[[#This Row],[NOME]],'CADASTRO'!A:K,6,0)</f>
        <v>ATIVO</v>
      </c>
    </row>
    <row r="234" spans="1:13">
      <c r="A234" t="s">
        <v>516</v>
      </c>
      <c r="B234" t="s">
        <v>517</v>
      </c>
      <c r="C234" t="s">
        <v>76</v>
      </c>
      <c r="D234" s="1" t="s">
        <v>619</v>
      </c>
      <c r="E234" t="s">
        <v>243</v>
      </c>
      <c r="F234" t="str">
        <f>VLOOKUP(LOTOTO[[#This Row],[NOME]],'CADASTRO'!A:K,5,0)</f>
        <v>AUXILIAR INDUSTRIAL</v>
      </c>
      <c r="G234" s="8">
        <v>44249</v>
      </c>
      <c r="H234" s="38">
        <v>365</v>
      </c>
      <c r="I2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IF(G617="01/01/1900",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LOTOTO[[#This Row],[TREINADO EM]]+LOTOTO[[#This Row],[VALIDADE]]</f>
        <v>44614</v>
      </c>
      <c r="K234">
        <v>1</v>
      </c>
      <c r="L234" t="s">
        <v>5</v>
      </c>
      <c r="M234" t="str">
        <f>VLOOKUP(LOTOTO[[#This Row],[NOME]],'CADASTRO'!A:K,6,0)</f>
        <v>DESLIGADO</v>
      </c>
    </row>
    <row r="235" spans="1:13">
      <c r="A235" s="1" t="s">
        <v>516</v>
      </c>
      <c r="B235" s="1" t="s">
        <v>517</v>
      </c>
      <c r="C235" s="1" t="s">
        <v>381</v>
      </c>
      <c r="D235" s="1" t="s">
        <v>619</v>
      </c>
      <c r="E235" s="1" t="s">
        <v>243</v>
      </c>
      <c r="F235" s="1" t="str">
        <f>VLOOKUP(LOTOTO[[#This Row],[NOME]],'CADASTRO'!A:K,5,0)</f>
        <v>AUXILIAR INDUSTRIAL</v>
      </c>
      <c r="G235" s="28">
        <v>44669</v>
      </c>
      <c r="H235" s="39">
        <v>365</v>
      </c>
      <c r="I2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IF(G618="01/01/1900", "SEM REGISTRO",
                        IF((G235+H235)&gt;TODAY(), "NO PRAZO", "VENCIDO"
                        )
                    )
                )
            )
        )
    ),"N.A.")</f>
        <v>N.A.</v>
      </c>
      <c r="J235" s="14">
        <f>LOTOTO[[#This Row],[TREINADO EM]]+LOTOTO[[#This Row],[VALIDADE]]</f>
        <v>45034</v>
      </c>
      <c r="K235">
        <v>1</v>
      </c>
      <c r="L235" t="s">
        <v>3</v>
      </c>
      <c r="M235" t="str">
        <f>VLOOKUP(LOTOTO[[#This Row],[NOME]],'CADASTRO'!A:K,6,0)</f>
        <v>DESLIGADO</v>
      </c>
    </row>
    <row r="236" spans="1:13">
      <c r="A236" s="1" t="s">
        <v>516</v>
      </c>
      <c r="B236" s="1" t="s">
        <v>517</v>
      </c>
      <c r="C236" s="1" t="s">
        <v>381</v>
      </c>
      <c r="D236" s="1" t="s">
        <v>619</v>
      </c>
      <c r="E236" t="s">
        <v>243</v>
      </c>
      <c r="F236" t="str">
        <f>VLOOKUP(LOTOTO[[#This Row],[NOME]],'CADASTRO'!A:K,5,0)</f>
        <v>AUXILIAR INDUSTRIAL</v>
      </c>
      <c r="G236" s="98">
        <v>44930</v>
      </c>
      <c r="H236" s="39">
        <v>365</v>
      </c>
      <c r="I2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IF(G619="01/01/1900",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LOTOTO[[#This Row],[TREINADO EM]]+LOTOTO[[#This Row],[VALIDADE]]</f>
        <v>45295</v>
      </c>
      <c r="K236">
        <v>2</v>
      </c>
      <c r="L236" t="s">
        <v>3</v>
      </c>
      <c r="M236" t="str">
        <f>VLOOKUP(LOTOTO[[#This Row],[NOME]],'CADASTRO'!A:K,6,0)</f>
        <v>DESLIGADO</v>
      </c>
    </row>
    <row r="237" spans="1:13">
      <c r="A237" s="1" t="s">
        <v>516</v>
      </c>
      <c r="B237" s="1" t="s">
        <v>517</v>
      </c>
      <c r="C237" s="1" t="s">
        <v>381</v>
      </c>
      <c r="D237" s="1" t="s">
        <v>619</v>
      </c>
      <c r="E237" t="s">
        <v>459</v>
      </c>
      <c r="F237" t="str">
        <f>VLOOKUP(LOTOTO[[#This Row],[NOME]],'CADASTRO'!A:K,5,0)</f>
        <v>OPERADOR LOGISTICO I</v>
      </c>
      <c r="G237" s="36">
        <v>46225</v>
      </c>
      <c r="H237" s="38">
        <v>365</v>
      </c>
      <c r="I2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IF(G620="01/01/1900", "SEM REGISTRO",
                        IF((G237+H237)&gt;TODAY(), "NO PRAZO", "VENCIDO"
                        )
                    )
                )
            )
        )
    ),"N.A.")</f>
        <v>NO PRAZO</v>
      </c>
      <c r="J237" s="14">
        <f>LOTOTO[[#This Row],[TREINADO EM]]+LOTOTO[[#This Row],[VALIDADE]]</f>
        <v>46590</v>
      </c>
      <c r="K237">
        <v>2</v>
      </c>
      <c r="L237" t="s">
        <v>3</v>
      </c>
      <c r="M237" t="str">
        <f>VLOOKUP(LOTOTO[[#This Row],[NOME]],'CADASTRO'!A:K,6,0)</f>
        <v>ATIVO</v>
      </c>
    </row>
    <row r="238" spans="1:13">
      <c r="A238" s="1" t="s">
        <v>516</v>
      </c>
      <c r="B238" s="1" t="s">
        <v>517</v>
      </c>
      <c r="C238" s="1" t="s">
        <v>381</v>
      </c>
      <c r="D238" s="1" t="s">
        <v>619</v>
      </c>
      <c r="E238" t="s">
        <v>244</v>
      </c>
      <c r="F238" t="str">
        <f>VLOOKUP(LOTOTO[[#This Row],[NOME]],'CADASTRO'!A:K,5,0)</f>
        <v>OPERADOR INDUSTRIAL I</v>
      </c>
      <c r="G238" s="8">
        <v>45358</v>
      </c>
      <c r="H238" s="38">
        <v>365</v>
      </c>
      <c r="I2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IF(G621="01/01/1900",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LOTOTO[[#This Row],[TREINADO EM]]+LOTOTO[[#This Row],[VALIDADE]]</f>
        <v>45723</v>
      </c>
      <c r="K238">
        <v>2</v>
      </c>
      <c r="L238" t="s">
        <v>5</v>
      </c>
      <c r="M238" t="str">
        <f>VLOOKUP(LOTOTO[[#This Row],[NOME]],'CADASTRO'!A:K,6,0)</f>
        <v>DESLIGADO</v>
      </c>
    </row>
    <row r="239" spans="1:13">
      <c r="A239" s="1" t="s">
        <v>516</v>
      </c>
      <c r="B239" s="1" t="s">
        <v>517</v>
      </c>
      <c r="C239" s="1" t="s">
        <v>381</v>
      </c>
      <c r="D239" s="1" t="s">
        <v>619</v>
      </c>
      <c r="E239" t="s">
        <v>244</v>
      </c>
      <c r="F239" t="str">
        <f>VLOOKUP(LOTOTO[[#This Row],[NOME]],'CADASTRO'!A:K,5,0)</f>
        <v>OPERADOR INDUSTRIAL I</v>
      </c>
      <c r="G239" s="8">
        <v>45875</v>
      </c>
      <c r="H239" s="38">
        <v>365</v>
      </c>
      <c r="I2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IF(G622="01/01/1900",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LOTOTO[[#This Row],[TREINADO EM]]+LOTOTO[[#This Row],[VALIDADE]]</f>
        <v>46240</v>
      </c>
      <c r="K239">
        <v>2</v>
      </c>
      <c r="L239" t="s">
        <v>3</v>
      </c>
      <c r="M239" t="str">
        <f>VLOOKUP(LOTOTO[[#This Row],[NOME]],'CADASTRO'!A:K,6,0)</f>
        <v>DESLIGADO</v>
      </c>
    </row>
    <row r="240" spans="1:13">
      <c r="A240" s="1" t="s">
        <v>516</v>
      </c>
      <c r="B240" s="1" t="s">
        <v>517</v>
      </c>
      <c r="C240" s="1" t="s">
        <v>381</v>
      </c>
      <c r="D240" s="1" t="s">
        <v>619</v>
      </c>
      <c r="E240" t="s">
        <v>476</v>
      </c>
      <c r="F240" t="str">
        <f>VLOOKUP(LOTOTO[[#This Row],[NOME]],'CADASTRO'!A:K,5,0)</f>
        <v>ASSISTENTE ADMINISTRATIVO</v>
      </c>
      <c r="G240" s="8">
        <v>45197</v>
      </c>
      <c r="H240" s="38">
        <v>365</v>
      </c>
      <c r="I2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IF(G623="01/01/1900",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LOTOTO[[#This Row],[TREINADO EM]]+LOTOTO[[#This Row],[VALIDADE]]</f>
        <v>45562</v>
      </c>
      <c r="K240">
        <v>1</v>
      </c>
      <c r="L240" t="s">
        <v>5</v>
      </c>
      <c r="M240" t="str">
        <f>VLOOKUP(LOTOTO[[#This Row],[NOME]],'CADASTRO'!A:K,6,0)</f>
        <v>S-AFASTADO</v>
      </c>
    </row>
    <row r="241" spans="1:13">
      <c r="A241" s="1" t="s">
        <v>516</v>
      </c>
      <c r="B241" s="1" t="s">
        <v>517</v>
      </c>
      <c r="C241" s="1" t="s">
        <v>381</v>
      </c>
      <c r="D241" s="1" t="s">
        <v>619</v>
      </c>
      <c r="E241" t="s">
        <v>476</v>
      </c>
      <c r="F241" t="str">
        <f>VLOOKUP(LOTOTO[[#This Row],[NOME]],'CADASTRO'!A:K,5,0)</f>
        <v>ASSISTENTE ADMINISTRATIVO</v>
      </c>
      <c r="G241" s="8">
        <v>45280</v>
      </c>
      <c r="H241" s="38">
        <v>365</v>
      </c>
      <c r="I2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IF(G624="01/01/1900",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LOTOTO[[#This Row],[TREINADO EM]]+LOTOTO[[#This Row],[VALIDADE]]</f>
        <v>45645</v>
      </c>
      <c r="K241">
        <v>2</v>
      </c>
      <c r="L241" t="s">
        <v>5</v>
      </c>
      <c r="M241" t="str">
        <f>VLOOKUP(LOTOTO[[#This Row],[NOME]],'CADASTRO'!A:K,6,0)</f>
        <v>S-AFASTADO</v>
      </c>
    </row>
    <row r="242" spans="1:13">
      <c r="A242" s="1" t="s">
        <v>516</v>
      </c>
      <c r="B242" s="1" t="s">
        <v>517</v>
      </c>
      <c r="C242" s="1" t="s">
        <v>76</v>
      </c>
      <c r="D242" s="1" t="s">
        <v>619</v>
      </c>
      <c r="E242" t="s">
        <v>476</v>
      </c>
      <c r="F242" t="str">
        <f>VLOOKUP(LOTOTO[[#This Row],[NOME]],'CADASTRO'!A:K,5,0)</f>
        <v>ASSISTENTE ADMINISTRATIVO</v>
      </c>
      <c r="G242" s="8">
        <v>45645</v>
      </c>
      <c r="H242" s="38">
        <v>365</v>
      </c>
      <c r="I2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IF(G625="01/01/1900",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LOTOTO[[#This Row],[TREINADO EM]]+LOTOTO[[#This Row],[VALIDADE]]</f>
        <v>46010</v>
      </c>
      <c r="K242">
        <v>2</v>
      </c>
      <c r="L242" t="s">
        <v>5</v>
      </c>
      <c r="M242" t="str">
        <f>VLOOKUP(LOTOTO[[#This Row],[NOME]],'CADASTRO'!A:K,6,0)</f>
        <v>S-AFASTADO</v>
      </c>
    </row>
    <row r="243" spans="1:13">
      <c r="A243" s="1" t="s">
        <v>516</v>
      </c>
      <c r="B243" s="1" t="s">
        <v>517</v>
      </c>
      <c r="C243" s="1" t="s">
        <v>381</v>
      </c>
      <c r="D243" s="1" t="s">
        <v>619</v>
      </c>
      <c r="E243" t="s">
        <v>476</v>
      </c>
      <c r="F243" t="str">
        <f>VLOOKUP(LOTOTO[[#This Row],[NOME]],'CADASTRO'!A:K,5,0)</f>
        <v>ASSISTENTE ADMINISTRATIVO</v>
      </c>
      <c r="G243" s="8">
        <v>46010</v>
      </c>
      <c r="H243" s="38">
        <v>365</v>
      </c>
      <c r="I2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IF(G626="01/01/1900",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LOTOTO[[#This Row],[TREINADO EM]]+LOTOTO[[#This Row],[VALIDADE]]</f>
        <v>46375</v>
      </c>
      <c r="K243">
        <v>2</v>
      </c>
      <c r="L243" t="s">
        <v>3</v>
      </c>
      <c r="M243" t="str">
        <f>VLOOKUP(LOTOTO[[#This Row],[NOME]],'CADASTRO'!A:K,6,0)</f>
        <v>S-AFASTADO</v>
      </c>
    </row>
    <row r="244" spans="1:13">
      <c r="A244" s="1" t="s">
        <v>516</v>
      </c>
      <c r="B244" s="1" t="s">
        <v>517</v>
      </c>
      <c r="C244" t="s">
        <v>76</v>
      </c>
      <c r="D244" s="1" t="s">
        <v>619</v>
      </c>
      <c r="E244" s="1" t="s">
        <v>248</v>
      </c>
      <c r="F244" s="1" t="str">
        <f>VLOOKUP(LOTOTO[[#This Row],[NOME]],'CADASTRO'!A:K,5,0)</f>
        <v>OPERADOR INDUSTRIAL II</v>
      </c>
      <c r="G244" s="28">
        <v>44249</v>
      </c>
      <c r="H244" s="39">
        <v>365</v>
      </c>
      <c r="I2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IF(G627="01/01/1900",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LOTOTO[[#This Row],[TREINADO EM]]+LOTOTO[[#This Row],[VALIDADE]]</f>
        <v>44614</v>
      </c>
      <c r="K244">
        <v>1</v>
      </c>
      <c r="L244" t="s">
        <v>5</v>
      </c>
      <c r="M244" t="str">
        <f>VLOOKUP(LOTOTO[[#This Row],[NOME]],'CADASTRO'!A:K,6,0)</f>
        <v>DESLIGADO</v>
      </c>
    </row>
    <row r="245" spans="1:13">
      <c r="A245" s="1" t="s">
        <v>516</v>
      </c>
      <c r="B245" s="1" t="s">
        <v>517</v>
      </c>
      <c r="C245" s="1" t="s">
        <v>381</v>
      </c>
      <c r="D245" s="1" t="s">
        <v>619</v>
      </c>
      <c r="E245" t="s">
        <v>248</v>
      </c>
      <c r="F245" t="str">
        <f>VLOOKUP(LOTOTO[[#This Row],[NOME]],'CADASTRO'!A:K,5,0)</f>
        <v>OPERADOR INDUSTRIAL II</v>
      </c>
      <c r="G245" s="8">
        <v>44929</v>
      </c>
      <c r="H245" s="39">
        <v>365</v>
      </c>
      <c r="I2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IF(G628="01/01/1900",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LOTOTO[[#This Row],[TREINADO EM]]+LOTOTO[[#This Row],[VALIDADE]]</f>
        <v>45294</v>
      </c>
      <c r="K245">
        <v>2</v>
      </c>
      <c r="L245" t="s">
        <v>3</v>
      </c>
      <c r="M245" t="str">
        <f>VLOOKUP(LOTOTO[[#This Row],[NOME]],'CADASTRO'!A:K,6,0)</f>
        <v>DESLIGADO</v>
      </c>
    </row>
    <row r="246" spans="1:13">
      <c r="A246" s="1" t="s">
        <v>516</v>
      </c>
      <c r="B246" s="1" t="s">
        <v>517</v>
      </c>
      <c r="C246" t="s">
        <v>76</v>
      </c>
      <c r="D246" s="1" t="s">
        <v>619</v>
      </c>
      <c r="E246" s="1" t="s">
        <v>366</v>
      </c>
      <c r="F246" s="1" t="str">
        <f>VLOOKUP(LOTOTO[[#This Row],[NOME]],'CADASTRO'!A:K,5,0)</f>
        <v>OPERADOR LOGISTICO II</v>
      </c>
      <c r="G246" s="28">
        <v>44249</v>
      </c>
      <c r="H246" s="39">
        <v>365</v>
      </c>
      <c r="I2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IF(G629="01/01/1900",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LOTOTO[[#This Row],[TREINADO EM]]+LOTOTO[[#This Row],[VALIDADE]]</f>
        <v>44614</v>
      </c>
      <c r="K246">
        <v>1</v>
      </c>
      <c r="L246" t="s">
        <v>5</v>
      </c>
      <c r="M246" t="str">
        <f>VLOOKUP(LOTOTO[[#This Row],[NOME]],'CADASTRO'!A:K,6,0)</f>
        <v>ATIVO</v>
      </c>
    </row>
    <row r="247" spans="1:13">
      <c r="A247" s="1" t="s">
        <v>516</v>
      </c>
      <c r="B247" s="1" t="s">
        <v>517</v>
      </c>
      <c r="C247" s="1" t="s">
        <v>381</v>
      </c>
      <c r="D247" s="1" t="s">
        <v>619</v>
      </c>
      <c r="E247" s="1" t="s">
        <v>366</v>
      </c>
      <c r="F247" s="1" t="str">
        <f>VLOOKUP(LOTOTO[[#This Row],[NOME]],'CADASTRO'!A:K,5,0)</f>
        <v>OPERADOR LOGISTICO II</v>
      </c>
      <c r="G247" s="28">
        <v>44804</v>
      </c>
      <c r="H247" s="39">
        <v>365</v>
      </c>
      <c r="I2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IF(G630="01/01/1900",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LOTOTO[[#This Row],[TREINADO EM]]+LOTOTO[[#This Row],[VALIDADE]]</f>
        <v>45169</v>
      </c>
      <c r="K247">
        <v>1</v>
      </c>
      <c r="L247" t="s">
        <v>5</v>
      </c>
      <c r="M247" t="str">
        <f>VLOOKUP(LOTOTO[[#This Row],[NOME]],'CADASTRO'!A:K,6,0)</f>
        <v>ATIVO</v>
      </c>
    </row>
    <row r="248" spans="1:13">
      <c r="A248" s="1" t="s">
        <v>516</v>
      </c>
      <c r="B248" s="1" t="s">
        <v>517</v>
      </c>
      <c r="C248" s="1" t="s">
        <v>381</v>
      </c>
      <c r="D248" s="1" t="s">
        <v>619</v>
      </c>
      <c r="E248" t="s">
        <v>366</v>
      </c>
      <c r="F248" t="str">
        <f>VLOOKUP(LOTOTO[[#This Row],[NOME]],'CADASTRO'!A:K,5,0)</f>
        <v>OPERADOR LOGISTICO II</v>
      </c>
      <c r="G248" s="8">
        <v>44930</v>
      </c>
      <c r="H248" s="39">
        <v>365</v>
      </c>
      <c r="I2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IF(G631="01/01/1900",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LOTOTO[[#This Row],[TREINADO EM]]+LOTOTO[[#This Row],[VALIDADE]]</f>
        <v>45295</v>
      </c>
      <c r="K248">
        <v>2</v>
      </c>
      <c r="L248" t="s">
        <v>5</v>
      </c>
      <c r="M248" t="str">
        <f>VLOOKUP(LOTOTO[[#This Row],[NOME]],'CADASTRO'!A:K,6,0)</f>
        <v>ATIVO</v>
      </c>
    </row>
    <row r="249" spans="1:13">
      <c r="A249" s="1" t="s">
        <v>516</v>
      </c>
      <c r="B249" s="1" t="s">
        <v>517</v>
      </c>
      <c r="C249" s="1" t="s">
        <v>76</v>
      </c>
      <c r="D249" s="1" t="s">
        <v>619</v>
      </c>
      <c r="E249" t="s">
        <v>366</v>
      </c>
      <c r="F249" t="str">
        <f>VLOOKUP(LOTOTO[[#This Row],[NOME]],'CADASTRO'!A:K,5,0)</f>
        <v>OPERADOR LOGISTICO II</v>
      </c>
      <c r="G249" s="8">
        <v>45280</v>
      </c>
      <c r="H249" s="38">
        <v>365</v>
      </c>
      <c r="I2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IF(G632="01/01/1900",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LOTOTO[[#This Row],[TREINADO EM]]+LOTOTO[[#This Row],[VALIDADE]]</f>
        <v>45645</v>
      </c>
      <c r="K249">
        <v>2</v>
      </c>
      <c r="L249" t="s">
        <v>5</v>
      </c>
      <c r="M249" t="str">
        <f>VLOOKUP(LOTOTO[[#This Row],[NOME]],'CADASTRO'!A:K,6,0)</f>
        <v>ATIVO</v>
      </c>
    </row>
    <row r="250" spans="1:13">
      <c r="A250" s="1" t="s">
        <v>516</v>
      </c>
      <c r="B250" s="1" t="s">
        <v>517</v>
      </c>
      <c r="C250" s="1" t="s">
        <v>76</v>
      </c>
      <c r="D250" s="1" t="s">
        <v>619</v>
      </c>
      <c r="E250" t="s">
        <v>366</v>
      </c>
      <c r="F250" t="str">
        <f>VLOOKUP(LOTOTO[[#This Row],[NOME]],'CADASTRO'!A:K,5,0)</f>
        <v>OPERADOR LOGISTICO II</v>
      </c>
      <c r="G250" s="8">
        <v>45645</v>
      </c>
      <c r="H250" s="38">
        <v>365</v>
      </c>
      <c r="I2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IF(G633="01/01/1900",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LOTOTO[[#This Row],[TREINADO EM]]+LOTOTO[[#This Row],[VALIDADE]]</f>
        <v>46010</v>
      </c>
      <c r="K250">
        <v>2</v>
      </c>
      <c r="L250" t="s">
        <v>5</v>
      </c>
      <c r="M250" t="str">
        <f>VLOOKUP(LOTOTO[[#This Row],[NOME]],'CADASTRO'!A:K,6,0)</f>
        <v>ATIVO</v>
      </c>
    </row>
    <row r="251" spans="1:13">
      <c r="A251" s="1" t="s">
        <v>516</v>
      </c>
      <c r="B251" s="1" t="s">
        <v>517</v>
      </c>
      <c r="C251" s="1" t="s">
        <v>381</v>
      </c>
      <c r="D251" s="1" t="s">
        <v>619</v>
      </c>
      <c r="E251" t="s">
        <v>366</v>
      </c>
      <c r="F251" t="str">
        <f>VLOOKUP(LOTOTO[[#This Row],[NOME]],'CADASTRO'!A:K,5,0)</f>
        <v>OPERADOR LOGISTICO II</v>
      </c>
      <c r="G251" s="8">
        <v>46010</v>
      </c>
      <c r="H251" s="38">
        <v>365</v>
      </c>
      <c r="I2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IF(G634="01/01/1900",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LOTOTO[[#This Row],[TREINADO EM]]+LOTOTO[[#This Row],[VALIDADE]]</f>
        <v>46375</v>
      </c>
      <c r="K251">
        <v>2</v>
      </c>
      <c r="L251" t="s">
        <v>3</v>
      </c>
      <c r="M251" t="str">
        <f>VLOOKUP(LOTOTO[[#This Row],[NOME]],'CADASTRO'!A:K,6,0)</f>
        <v>ATIVO</v>
      </c>
    </row>
    <row r="252" spans="1:13">
      <c r="A252" s="1" t="s">
        <v>516</v>
      </c>
      <c r="B252" s="1" t="s">
        <v>517</v>
      </c>
      <c r="C252" t="s">
        <v>76</v>
      </c>
      <c r="D252" s="1" t="s">
        <v>619</v>
      </c>
      <c r="E252" s="1" t="s">
        <v>49</v>
      </c>
      <c r="F252" s="1" t="str">
        <f>VLOOKUP(LOTOTO[[#This Row],[NOME]],'CADASTRO'!A:K,5,0)</f>
        <v>LIDER OPERACOES</v>
      </c>
      <c r="G252" s="28">
        <v>43832</v>
      </c>
      <c r="H252" s="39">
        <v>365</v>
      </c>
      <c r="I2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IF(G635="01/01/1900",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LOTOTO[[#This Row],[TREINADO EM]]+LOTOTO[[#This Row],[VALIDADE]]</f>
        <v>44197</v>
      </c>
      <c r="K252">
        <v>1</v>
      </c>
      <c r="L252" t="s">
        <v>5</v>
      </c>
      <c r="M252" t="str">
        <f>VLOOKUP(LOTOTO[[#This Row],[NOME]],'CADASTRO'!A:K,6,0)</f>
        <v>ATIVO</v>
      </c>
    </row>
    <row r="253" spans="1:13">
      <c r="A253" s="1" t="s">
        <v>516</v>
      </c>
      <c r="B253" s="1" t="s">
        <v>517</v>
      </c>
      <c r="C253" s="1" t="s">
        <v>381</v>
      </c>
      <c r="D253" s="1" t="s">
        <v>619</v>
      </c>
      <c r="E253" s="1" t="s">
        <v>49</v>
      </c>
      <c r="F253" s="1" t="str">
        <f>VLOOKUP(LOTOTO[[#This Row],[NOME]],'CADASTRO'!A:K,5,0)</f>
        <v>LIDER OPERACOES</v>
      </c>
      <c r="G253" s="28">
        <v>44804</v>
      </c>
      <c r="H253" s="39">
        <v>365</v>
      </c>
      <c r="I2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IF(G636="01/01/1900",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LOTOTO[[#This Row],[TREINADO EM]]+LOTOTO[[#This Row],[VALIDADE]]</f>
        <v>45169</v>
      </c>
      <c r="K253">
        <v>1</v>
      </c>
      <c r="L253" t="s">
        <v>5</v>
      </c>
      <c r="M253" t="str">
        <f>VLOOKUP(LOTOTO[[#This Row],[NOME]],'CADASTRO'!A:K,6,0)</f>
        <v>ATIVO</v>
      </c>
    </row>
    <row r="254" spans="1:13">
      <c r="A254" s="1" t="s">
        <v>516</v>
      </c>
      <c r="B254" s="1" t="s">
        <v>517</v>
      </c>
      <c r="C254" s="1" t="s">
        <v>76</v>
      </c>
      <c r="D254" s="1" t="s">
        <v>619</v>
      </c>
      <c r="E254" t="s">
        <v>49</v>
      </c>
      <c r="F254" t="str">
        <f>VLOOKUP(LOTOTO[[#This Row],[NOME]],'CADASTRO'!A:K,5,0)</f>
        <v>LIDER OPERACOES</v>
      </c>
      <c r="G254" s="8">
        <v>45280</v>
      </c>
      <c r="H254" s="38">
        <v>365</v>
      </c>
      <c r="I2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IF(G637="01/01/1900",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LOTOTO[[#This Row],[TREINADO EM]]+LOTOTO[[#This Row],[VALIDADE]]</f>
        <v>45645</v>
      </c>
      <c r="K254">
        <v>2</v>
      </c>
      <c r="L254" t="s">
        <v>5</v>
      </c>
      <c r="M254" t="str">
        <f>VLOOKUP(LOTOTO[[#This Row],[NOME]],'CADASTRO'!A:K,6,0)</f>
        <v>ATIVO</v>
      </c>
    </row>
    <row r="255" spans="1:13">
      <c r="A255" s="1" t="s">
        <v>516</v>
      </c>
      <c r="B255" s="1" t="s">
        <v>517</v>
      </c>
      <c r="C255" s="1" t="s">
        <v>76</v>
      </c>
      <c r="D255" s="1" t="s">
        <v>619</v>
      </c>
      <c r="E255" t="s">
        <v>49</v>
      </c>
      <c r="F255" t="str">
        <f>VLOOKUP(LOTOTO[[#This Row],[NOME]],'CADASTRO'!A:K,5,0)</f>
        <v>LIDER OPERACOES</v>
      </c>
      <c r="G255" s="98">
        <v>45645</v>
      </c>
      <c r="H255" s="38">
        <v>365</v>
      </c>
      <c r="I2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IF(G638="01/01/1900",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LOTOTO[[#This Row],[TREINADO EM]]+LOTOTO[[#This Row],[VALIDADE]]</f>
        <v>46010</v>
      </c>
      <c r="K255">
        <v>2</v>
      </c>
      <c r="L255" t="s">
        <v>5</v>
      </c>
      <c r="M255" t="str">
        <f>VLOOKUP(LOTOTO[[#This Row],[NOME]],'CADASTRO'!A:K,6,0)</f>
        <v>ATIVO</v>
      </c>
    </row>
    <row r="256" spans="1:13">
      <c r="A256" s="1" t="s">
        <v>516</v>
      </c>
      <c r="B256" s="1" t="s">
        <v>517</v>
      </c>
      <c r="C256" s="1" t="s">
        <v>381</v>
      </c>
      <c r="D256" s="1" t="s">
        <v>619</v>
      </c>
      <c r="E256" t="s">
        <v>49</v>
      </c>
      <c r="F256" t="str">
        <f>VLOOKUP(LOTOTO[[#This Row],[NOME]],'CADASTRO'!A:K,5,0)</f>
        <v>LIDER OPERACOES</v>
      </c>
      <c r="G256" s="36">
        <v>46294</v>
      </c>
      <c r="H256" s="38">
        <v>365</v>
      </c>
      <c r="I2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IF(G639="01/01/1900", "SEM REGISTRO",
                        IF((G256+H256)&gt;TODAY(), "NO PRAZO", "VENCIDO"
                        )
                    )
                )
            )
        )
    ),"N.A.")</f>
        <v>NO PRAZO</v>
      </c>
      <c r="J256" s="14">
        <f>LOTOTO[[#This Row],[TREINADO EM]]+LOTOTO[[#This Row],[VALIDADE]]</f>
        <v>46659</v>
      </c>
      <c r="K256">
        <v>2</v>
      </c>
      <c r="L256" t="s">
        <v>3</v>
      </c>
      <c r="M256" t="str">
        <f>VLOOKUP(LOTOTO[[#This Row],[NOME]],'CADASTRO'!A:K,6,0)</f>
        <v>ATIVO</v>
      </c>
    </row>
    <row r="257" spans="1:13">
      <c r="A257" t="s">
        <v>516</v>
      </c>
      <c r="B257" t="s">
        <v>517</v>
      </c>
      <c r="C257" t="s">
        <v>76</v>
      </c>
      <c r="D257" s="1" t="s">
        <v>619</v>
      </c>
      <c r="E257" t="s">
        <v>369</v>
      </c>
      <c r="F257" t="str">
        <f>VLOOKUP(LOTOTO[[#This Row],[NOME]],'CADASTRO'!A:K,5,0)</f>
        <v>TECNICO ELETRONICO III</v>
      </c>
      <c r="G257" s="8">
        <v>44020</v>
      </c>
      <c r="H257" s="38">
        <v>365</v>
      </c>
      <c r="I2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IF(G640="01/01/1900",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LOTOTO[[#This Row],[TREINADO EM]]+LOTOTO[[#This Row],[VALIDADE]]</f>
        <v>44385</v>
      </c>
      <c r="K257">
        <v>1</v>
      </c>
      <c r="L257" t="s">
        <v>5</v>
      </c>
      <c r="M257" t="str">
        <f>VLOOKUP(LOTOTO[[#This Row],[NOME]],'CADASTRO'!A:K,6,0)</f>
        <v>ATIVO</v>
      </c>
    </row>
    <row r="258" spans="1:13">
      <c r="A258" s="1" t="s">
        <v>516</v>
      </c>
      <c r="B258" s="1" t="s">
        <v>517</v>
      </c>
      <c r="C258" s="1" t="s">
        <v>381</v>
      </c>
      <c r="D258" s="1" t="s">
        <v>619</v>
      </c>
      <c r="E258" t="s">
        <v>369</v>
      </c>
      <c r="F258" t="str">
        <f>VLOOKUP(LOTOTO[[#This Row],[NOME]],'CADASTRO'!A:K,5,0)</f>
        <v>TECNICO ELETRONICO III</v>
      </c>
      <c r="G258" s="8">
        <v>44930</v>
      </c>
      <c r="H258" s="39">
        <v>365</v>
      </c>
      <c r="I2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IF(G641="01/01/1900",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LOTOTO[[#This Row],[TREINADO EM]]+LOTOTO[[#This Row],[VALIDADE]]</f>
        <v>45295</v>
      </c>
      <c r="K258">
        <v>2</v>
      </c>
      <c r="L258" t="s">
        <v>5</v>
      </c>
      <c r="M258" t="str">
        <f>VLOOKUP(LOTOTO[[#This Row],[NOME]],'CADASTRO'!A:K,6,0)</f>
        <v>ATIVO</v>
      </c>
    </row>
    <row r="259" spans="1:13">
      <c r="A259" s="1" t="s">
        <v>516</v>
      </c>
      <c r="B259" s="1" t="s">
        <v>517</v>
      </c>
      <c r="C259" s="1" t="s">
        <v>381</v>
      </c>
      <c r="D259" s="1" t="s">
        <v>619</v>
      </c>
      <c r="E259" t="s">
        <v>369</v>
      </c>
      <c r="F259" t="str">
        <f>VLOOKUP(LOTOTO[[#This Row],[NOME]],'CADASTRO'!A:K,5,0)</f>
        <v>TECNICO ELETRONICO III</v>
      </c>
      <c r="G259" s="8">
        <v>45280</v>
      </c>
      <c r="H259" s="38">
        <v>365</v>
      </c>
      <c r="I2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IF(G642="01/01/1900",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LOTOTO[[#This Row],[TREINADO EM]]+LOTOTO[[#This Row],[VALIDADE]]</f>
        <v>45645</v>
      </c>
      <c r="K259">
        <v>2</v>
      </c>
      <c r="L259" t="s">
        <v>5</v>
      </c>
      <c r="M259" t="str">
        <f>VLOOKUP(LOTOTO[[#This Row],[NOME]],'CADASTRO'!A:K,6,0)</f>
        <v>ATIVO</v>
      </c>
    </row>
    <row r="260" spans="1:13">
      <c r="A260" s="1" t="s">
        <v>516</v>
      </c>
      <c r="B260" s="1" t="s">
        <v>517</v>
      </c>
      <c r="C260" s="1" t="s">
        <v>381</v>
      </c>
      <c r="D260" s="1" t="s">
        <v>619</v>
      </c>
      <c r="E260" t="s">
        <v>369</v>
      </c>
      <c r="F260" t="str">
        <f>VLOOKUP(LOTOTO[[#This Row],[NOME]],'CADASTRO'!A:K,5,0)</f>
        <v>TECNICO ELETRONICO III</v>
      </c>
      <c r="G260" s="8">
        <v>45645</v>
      </c>
      <c r="H260" s="38">
        <v>365</v>
      </c>
      <c r="I2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IF(G643="01/01/1900",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LOTOTO[[#This Row],[TREINADO EM]]+LOTOTO[[#This Row],[VALIDADE]]</f>
        <v>46010</v>
      </c>
      <c r="K260">
        <v>2</v>
      </c>
      <c r="L260" t="s">
        <v>5</v>
      </c>
      <c r="M260" t="str">
        <f>VLOOKUP(LOTOTO[[#This Row],[NOME]],'CADASTRO'!A:K,6,0)</f>
        <v>ATIVO</v>
      </c>
    </row>
    <row r="261" spans="1:13">
      <c r="A261" s="1" t="s">
        <v>516</v>
      </c>
      <c r="B261" s="1" t="s">
        <v>517</v>
      </c>
      <c r="C261" s="1" t="s">
        <v>381</v>
      </c>
      <c r="D261" s="1" t="s">
        <v>619</v>
      </c>
      <c r="E261" t="s">
        <v>369</v>
      </c>
      <c r="F261" t="str">
        <f>VLOOKUP(LOTOTO[[#This Row],[NOME]],'CADASTRO'!A:K,5,0)</f>
        <v>TECNICO ELETRONICO III</v>
      </c>
      <c r="G261" s="8">
        <v>46010</v>
      </c>
      <c r="H261" s="38">
        <v>365</v>
      </c>
      <c r="I2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IF(G644="01/01/1900",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LOTOTO[[#This Row],[TREINADO EM]]+LOTOTO[[#This Row],[VALIDADE]]</f>
        <v>46375</v>
      </c>
      <c r="K261">
        <v>2</v>
      </c>
      <c r="L261" t="s">
        <v>5</v>
      </c>
      <c r="M261" t="str">
        <f>VLOOKUP(LOTOTO[[#This Row],[NOME]],'CADASTRO'!A:K,6,0)</f>
        <v>ATIVO</v>
      </c>
    </row>
    <row r="262" spans="1:13">
      <c r="A262" s="1" t="s">
        <v>516</v>
      </c>
      <c r="B262" s="1" t="s">
        <v>517</v>
      </c>
      <c r="C262" s="1" t="s">
        <v>381</v>
      </c>
      <c r="D262" s="1" t="s">
        <v>619</v>
      </c>
      <c r="E262" t="s">
        <v>369</v>
      </c>
      <c r="F262" t="str">
        <f>VLOOKUP(LOTOTO[[#This Row],[NOME]],'CADASTRO'!A:K,5,0)</f>
        <v>TECNICO ELETRONICO III</v>
      </c>
      <c r="G262" s="8">
        <v>46211.603981481501</v>
      </c>
      <c r="H262" s="38">
        <v>183</v>
      </c>
      <c r="I2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IF(G645="01/01/1900",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LOTOTO[[#This Row],[TREINADO EM]]+LOTOTO[[#This Row],[VALIDADE]]</f>
        <v>46394.603981481501</v>
      </c>
      <c r="K262">
        <v>2</v>
      </c>
      <c r="L262" t="s">
        <v>5</v>
      </c>
      <c r="M262" t="str">
        <f>VLOOKUP(LOTOTO[[#This Row],[NOME]],'CADASTRO'!A:K,6,0)</f>
        <v>ATIVO</v>
      </c>
    </row>
    <row r="263" spans="1:13">
      <c r="A263" s="1" t="s">
        <v>516</v>
      </c>
      <c r="B263" s="1" t="s">
        <v>517</v>
      </c>
      <c r="C263" s="1" t="s">
        <v>381</v>
      </c>
      <c r="D263" s="1" t="s">
        <v>619</v>
      </c>
      <c r="E263" t="s">
        <v>369</v>
      </c>
      <c r="F263" t="str">
        <f>VLOOKUP(LOTOTO[[#This Row],[NOME]],'CADASTRO'!A:K,5,0)</f>
        <v>TECNICO ELETRONICO III</v>
      </c>
      <c r="G263" s="8">
        <v>46289.955960648149</v>
      </c>
      <c r="H263" s="38">
        <v>365</v>
      </c>
      <c r="I2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IF(G646="01/01/1900", "SEM REGISTRO",
                        IF((G263+H263)&gt;TODAY(), "NO PRAZO", "VENCIDO"
                        )
                    )
                )
            )
        )
    ),"N.A.")</f>
        <v>NO PRAZO</v>
      </c>
      <c r="J263" s="14">
        <f>LOTOTO[[#This Row],[TREINADO EM]]+LOTOTO[[#This Row],[VALIDADE]]</f>
        <v>46654.955960648149</v>
      </c>
      <c r="K263">
        <v>2</v>
      </c>
      <c r="L263" t="s">
        <v>3</v>
      </c>
      <c r="M263" t="str">
        <f>VLOOKUP(LOTOTO[[#This Row],[NOME]],'CADASTRO'!A:K,6,0)</f>
        <v>ATIVO</v>
      </c>
    </row>
    <row r="264" spans="1:13">
      <c r="A264" s="1" t="s">
        <v>516</v>
      </c>
      <c r="B264" s="1" t="s">
        <v>517</v>
      </c>
      <c r="C264" s="1" t="s">
        <v>381</v>
      </c>
      <c r="D264" s="1" t="s">
        <v>619</v>
      </c>
      <c r="E264" s="1" t="s">
        <v>371</v>
      </c>
      <c r="F264" s="1" t="str">
        <f>VLOOKUP(LOTOTO[[#This Row],[NOME]],'CADASTRO'!A:K,5,0)</f>
        <v>OPERADOR INDUSTRIAL II</v>
      </c>
      <c r="G264" s="28">
        <v>44671</v>
      </c>
      <c r="H264" s="39">
        <v>365</v>
      </c>
      <c r="I2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IF(G647="01/01/1900",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LOTOTO[[#This Row],[TREINADO EM]]+LOTOTO[[#This Row],[VALIDADE]]</f>
        <v>45036</v>
      </c>
      <c r="K264">
        <v>1</v>
      </c>
      <c r="L264" t="s">
        <v>5</v>
      </c>
      <c r="M264" t="str">
        <f>VLOOKUP(LOTOTO[[#This Row],[NOME]],'CADASTRO'!A:K,6,0)</f>
        <v>ATIVO</v>
      </c>
    </row>
    <row r="265" spans="1:13">
      <c r="A265" s="1" t="s">
        <v>516</v>
      </c>
      <c r="B265" s="1" t="s">
        <v>517</v>
      </c>
      <c r="C265" s="1" t="s">
        <v>381</v>
      </c>
      <c r="D265" s="1" t="s">
        <v>619</v>
      </c>
      <c r="E265" t="s">
        <v>371</v>
      </c>
      <c r="F265" t="str">
        <f>VLOOKUP(LOTOTO[[#This Row],[NOME]],'CADASTRO'!A:K,5,0)</f>
        <v>OPERADOR INDUSTRIAL II</v>
      </c>
      <c r="G265" s="8">
        <v>44930</v>
      </c>
      <c r="H265" s="39">
        <v>365</v>
      </c>
      <c r="I2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IF(G648="01/01/1900",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LOTOTO[[#This Row],[TREINADO EM]]+LOTOTO[[#This Row],[VALIDADE]]</f>
        <v>45295</v>
      </c>
      <c r="K265">
        <v>2</v>
      </c>
      <c r="L265" t="s">
        <v>5</v>
      </c>
      <c r="M265" t="str">
        <f>VLOOKUP(LOTOTO[[#This Row],[NOME]],'CADASTRO'!A:K,6,0)</f>
        <v>ATIVO</v>
      </c>
    </row>
    <row r="266" spans="1:13">
      <c r="A266" s="1" t="s">
        <v>516</v>
      </c>
      <c r="B266" s="1" t="s">
        <v>517</v>
      </c>
      <c r="C266" s="1" t="s">
        <v>381</v>
      </c>
      <c r="D266" s="1" t="s">
        <v>619</v>
      </c>
      <c r="E266" t="s">
        <v>371</v>
      </c>
      <c r="F266" t="str">
        <f>VLOOKUP(LOTOTO[[#This Row],[NOME]],'CADASTRO'!A:K,5,0)</f>
        <v>OPERADOR INDUSTRIAL II</v>
      </c>
      <c r="G266" s="8">
        <v>45280</v>
      </c>
      <c r="H266" s="38">
        <v>365</v>
      </c>
      <c r="I2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IF(G649="01/01/1900",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LOTOTO[[#This Row],[TREINADO EM]]+LOTOTO[[#This Row],[VALIDADE]]</f>
        <v>45645</v>
      </c>
      <c r="K266">
        <v>2</v>
      </c>
      <c r="L266" t="s">
        <v>5</v>
      </c>
      <c r="M266" t="str">
        <f>VLOOKUP(LOTOTO[[#This Row],[NOME]],'CADASTRO'!A:K,6,0)</f>
        <v>ATIVO</v>
      </c>
    </row>
    <row r="267" spans="1:13">
      <c r="A267" s="1" t="s">
        <v>516</v>
      </c>
      <c r="B267" s="1" t="s">
        <v>517</v>
      </c>
      <c r="C267" s="1" t="s">
        <v>76</v>
      </c>
      <c r="D267" s="1" t="s">
        <v>619</v>
      </c>
      <c r="E267" t="s">
        <v>371</v>
      </c>
      <c r="F267" t="str">
        <f>VLOOKUP(LOTOTO[[#This Row],[NOME]],'CADASTRO'!A:K,5,0)</f>
        <v>OPERADOR INDUSTRIAL II</v>
      </c>
      <c r="G267" s="8">
        <v>45645</v>
      </c>
      <c r="H267" s="38">
        <v>365</v>
      </c>
      <c r="I2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IF(G650="01/01/1900",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LOTOTO[[#This Row],[TREINADO EM]]+LOTOTO[[#This Row],[VALIDADE]]</f>
        <v>46010</v>
      </c>
      <c r="K267">
        <v>2</v>
      </c>
      <c r="L267" t="s">
        <v>5</v>
      </c>
      <c r="M267" t="str">
        <f>VLOOKUP(LOTOTO[[#This Row],[NOME]],'CADASTRO'!A:K,6,0)</f>
        <v>ATIVO</v>
      </c>
    </row>
    <row r="268" spans="1:13">
      <c r="A268" s="1" t="s">
        <v>516</v>
      </c>
      <c r="B268" s="1" t="s">
        <v>517</v>
      </c>
      <c r="C268" s="1" t="s">
        <v>381</v>
      </c>
      <c r="D268" s="1" t="s">
        <v>619</v>
      </c>
      <c r="E268" t="s">
        <v>371</v>
      </c>
      <c r="F268" t="str">
        <f>VLOOKUP(LOTOTO[[#This Row],[NOME]],'CADASTRO'!A:K,5,0)</f>
        <v>OPERADOR INDUSTRIAL II</v>
      </c>
      <c r="G268" s="8">
        <v>46010</v>
      </c>
      <c r="H268" s="38">
        <v>365</v>
      </c>
      <c r="I2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IF(G651="01/01/1900", "SEM REGISTRO",
                        IF((G268+H268)&gt;TODAY(), "NO PRAZO", "VENCIDO"
                        )
                    )
                )
            )
        )
    ),"N.A.")</f>
        <v>NO PRAZO</v>
      </c>
      <c r="J268" s="14">
        <f>LOTOTO[[#This Row],[TREINADO EM]]+LOTOTO[[#This Row],[VALIDADE]]</f>
        <v>46375</v>
      </c>
      <c r="K268">
        <v>2</v>
      </c>
      <c r="L268" t="s">
        <v>3</v>
      </c>
      <c r="M268" t="str">
        <f>VLOOKUP(LOTOTO[[#This Row],[NOME]],'CADASTRO'!A:K,6,0)</f>
        <v>ATIVO</v>
      </c>
    </row>
    <row r="269" spans="1:13">
      <c r="A269" s="1" t="s">
        <v>516</v>
      </c>
      <c r="B269" s="1" t="s">
        <v>517</v>
      </c>
      <c r="C269" s="1" t="s">
        <v>381</v>
      </c>
      <c r="D269" s="1" t="s">
        <v>619</v>
      </c>
      <c r="E269" t="s">
        <v>373</v>
      </c>
      <c r="F269" t="str">
        <f>VLOOKUP(LOTOTO[[#This Row],[NOME]],'CADASTRO'!A:K,5,0)</f>
        <v>AUXILIAR DE CARGA E DESCARGA</v>
      </c>
      <c r="G269" s="8">
        <v>44929</v>
      </c>
      <c r="H269" s="39">
        <v>365</v>
      </c>
      <c r="I2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IF(G652="01/01/1900",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LOTOTO[[#This Row],[TREINADO EM]]+LOTOTO[[#This Row],[VALIDADE]]</f>
        <v>45294</v>
      </c>
      <c r="K269">
        <v>2</v>
      </c>
      <c r="L269" t="s">
        <v>5</v>
      </c>
      <c r="M269" t="str">
        <f>VLOOKUP(LOTOTO[[#This Row],[NOME]],'CADASTRO'!A:K,6,0)</f>
        <v>ATIVO</v>
      </c>
    </row>
    <row r="270" spans="1:13">
      <c r="A270" s="1" t="s">
        <v>516</v>
      </c>
      <c r="B270" s="1" t="s">
        <v>517</v>
      </c>
      <c r="C270" s="1" t="s">
        <v>76</v>
      </c>
      <c r="D270" s="1" t="s">
        <v>619</v>
      </c>
      <c r="E270" t="s">
        <v>373</v>
      </c>
      <c r="F270" t="str">
        <f>VLOOKUP(LOTOTO[[#This Row],[NOME]],'CADASTRO'!A:K,5,0)</f>
        <v>AUXILIAR DE CARGA E DESCARGA</v>
      </c>
      <c r="G270" s="8">
        <v>45280</v>
      </c>
      <c r="H270" s="38">
        <v>365</v>
      </c>
      <c r="I2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IF(G653="01/01/1900",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LOTOTO[[#This Row],[TREINADO EM]]+LOTOTO[[#This Row],[VALIDADE]]</f>
        <v>45645</v>
      </c>
      <c r="K270">
        <v>2</v>
      </c>
      <c r="L270" t="s">
        <v>5</v>
      </c>
      <c r="M270" t="str">
        <f>VLOOKUP(LOTOTO[[#This Row],[NOME]],'CADASTRO'!A:K,6,0)</f>
        <v>ATIVO</v>
      </c>
    </row>
    <row r="271" spans="1:13">
      <c r="A271" s="1" t="s">
        <v>516</v>
      </c>
      <c r="B271" s="1" t="s">
        <v>517</v>
      </c>
      <c r="C271" s="1" t="s">
        <v>381</v>
      </c>
      <c r="D271" s="1" t="s">
        <v>619</v>
      </c>
      <c r="E271" t="s">
        <v>373</v>
      </c>
      <c r="F271" t="str">
        <f>VLOOKUP(LOTOTO[[#This Row],[NOME]],'CADASTRO'!A:K,5,0)</f>
        <v>AUXILIAR DE CARGA E DESCARGA</v>
      </c>
      <c r="G271" s="8">
        <v>45882</v>
      </c>
      <c r="H271" s="38">
        <v>365</v>
      </c>
      <c r="I2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IF(G654="01/01/1900",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LOTOTO[[#This Row],[TREINADO EM]]+LOTOTO[[#This Row],[VALIDADE]]</f>
        <v>46247</v>
      </c>
      <c r="K271">
        <v>2</v>
      </c>
      <c r="L271" t="s">
        <v>5</v>
      </c>
      <c r="M271" t="str">
        <f>VLOOKUP(LOTOTO[[#This Row],[NOME]],'CADASTRO'!A:K,6,0)</f>
        <v>ATIVO</v>
      </c>
    </row>
    <row r="272" spans="1:13">
      <c r="A272" s="1" t="s">
        <v>516</v>
      </c>
      <c r="B272" s="1" t="s">
        <v>517</v>
      </c>
      <c r="C272" s="1" t="s">
        <v>381</v>
      </c>
      <c r="D272" s="1" t="s">
        <v>619</v>
      </c>
      <c r="E272" t="s">
        <v>373</v>
      </c>
      <c r="F272" t="str">
        <f>VLOOKUP(LOTOTO[[#This Row],[NOME]],'CADASTRO'!A:K,5,0)</f>
        <v>AUXILIAR DE CARGA E DESCARGA</v>
      </c>
      <c r="G272" s="8">
        <v>46290.324826388889</v>
      </c>
      <c r="H272" s="38">
        <v>365</v>
      </c>
      <c r="I2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IF(G655="01/01/1900", "SEM REGISTRO",
                        IF((G272+H272)&gt;TODAY(), "NO PRAZO", "VENCIDO"
                        )
                    )
                )
            )
        )
    ),"N.A.")</f>
        <v>NO PRAZO</v>
      </c>
      <c r="J272" s="14">
        <f>LOTOTO[[#This Row],[TREINADO EM]]+LOTOTO[[#This Row],[VALIDADE]]</f>
        <v>46655.324826388889</v>
      </c>
      <c r="K272">
        <v>2</v>
      </c>
      <c r="L272" t="s">
        <v>3</v>
      </c>
      <c r="M272" t="str">
        <f>VLOOKUP(LOTOTO[[#This Row],[NOME]],'CADASTRO'!A:K,6,0)</f>
        <v>ATIVO</v>
      </c>
    </row>
    <row r="273" spans="1:13">
      <c r="A273" s="1" t="s">
        <v>516</v>
      </c>
      <c r="B273" s="1" t="s">
        <v>517</v>
      </c>
      <c r="C273" s="1" t="s">
        <v>381</v>
      </c>
      <c r="D273" s="1" t="s">
        <v>619</v>
      </c>
      <c r="E273" t="s">
        <v>251</v>
      </c>
      <c r="F273" t="str">
        <f>VLOOKUP(LOTOTO[[#This Row],[NOME]],'CADASTRO'!A:K,5,0)</f>
        <v>OPERADOR INDUSTRIAL I</v>
      </c>
      <c r="G273" s="8">
        <v>45756</v>
      </c>
      <c r="H273" s="38">
        <v>365</v>
      </c>
      <c r="I2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IF(G656="01/01/1900",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LOTOTO[[#This Row],[TREINADO EM]]+LOTOTO[[#This Row],[VALIDADE]]</f>
        <v>46121</v>
      </c>
      <c r="K273">
        <v>2</v>
      </c>
      <c r="L273" t="s">
        <v>3</v>
      </c>
      <c r="M273" t="str">
        <f>VLOOKUP(LOTOTO[[#This Row],[NOME]],'CADASTRO'!A:K,6,0)</f>
        <v>DESLIGADO</v>
      </c>
    </row>
    <row r="274" spans="1:13">
      <c r="A274" s="1" t="s">
        <v>516</v>
      </c>
      <c r="B274" s="1" t="s">
        <v>517</v>
      </c>
      <c r="C274" s="1" t="s">
        <v>381</v>
      </c>
      <c r="D274" s="1" t="s">
        <v>619</v>
      </c>
      <c r="E274" s="1" t="s">
        <v>461</v>
      </c>
      <c r="F274" s="1" t="str">
        <f>VLOOKUP(LOTOTO[[#This Row],[NOME]],'CADASTRO'!A:K,5,0)</f>
        <v>ANALISTA PRODUCAO JR</v>
      </c>
      <c r="G274" s="28">
        <v>44671</v>
      </c>
      <c r="H274" s="39">
        <v>365</v>
      </c>
      <c r="I2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IF(G657="01/01/1900",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LOTOTO[[#This Row],[TREINADO EM]]+LOTOTO[[#This Row],[VALIDADE]]</f>
        <v>45036</v>
      </c>
      <c r="K274">
        <v>1</v>
      </c>
      <c r="L274" t="s">
        <v>5</v>
      </c>
      <c r="M274" t="str">
        <f>VLOOKUP(LOTOTO[[#This Row],[NOME]],'CADASTRO'!A:K,6,0)</f>
        <v>DESLIGADO</v>
      </c>
    </row>
    <row r="275" spans="1:13">
      <c r="A275" s="1" t="s">
        <v>516</v>
      </c>
      <c r="B275" s="1" t="s">
        <v>517</v>
      </c>
      <c r="C275" s="1" t="s">
        <v>381</v>
      </c>
      <c r="D275" s="1" t="s">
        <v>619</v>
      </c>
      <c r="E275" t="s">
        <v>461</v>
      </c>
      <c r="F275" t="str">
        <f>VLOOKUP(LOTOTO[[#This Row],[NOME]],'CADASTRO'!A:K,5,0)</f>
        <v>ANALISTA PRODUCAO JR</v>
      </c>
      <c r="G275" s="98">
        <v>44929</v>
      </c>
      <c r="H275" s="39">
        <v>365</v>
      </c>
      <c r="I2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IF(G658="01/01/1900",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LOTOTO[[#This Row],[TREINADO EM]]+LOTOTO[[#This Row],[VALIDADE]]</f>
        <v>45294</v>
      </c>
      <c r="K275">
        <v>2</v>
      </c>
      <c r="L275" t="s">
        <v>3</v>
      </c>
      <c r="M275" t="str">
        <f>VLOOKUP(LOTOTO[[#This Row],[NOME]],'CADASTRO'!A:K,6,0)</f>
        <v>DESLIGADO</v>
      </c>
    </row>
    <row r="276" spans="1:13">
      <c r="A276" s="1" t="s">
        <v>516</v>
      </c>
      <c r="B276" s="1" t="s">
        <v>517</v>
      </c>
      <c r="C276" t="s">
        <v>76</v>
      </c>
      <c r="D276" s="1" t="s">
        <v>619</v>
      </c>
      <c r="E276" s="1" t="s">
        <v>375</v>
      </c>
      <c r="F276" s="1" t="str">
        <f>VLOOKUP(LOTOTO[[#This Row],[NOME]],'CADASTRO'!A:K,5,0)</f>
        <v>OPERADOR INDUSTRIAL II</v>
      </c>
      <c r="G276" s="71">
        <v>44249</v>
      </c>
      <c r="H276" s="39">
        <v>365</v>
      </c>
      <c r="I2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IF(G659="01/01/1900",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LOTOTO[[#This Row],[TREINADO EM]]+LOTOTO[[#This Row],[VALIDADE]]</f>
        <v>44614</v>
      </c>
      <c r="K276">
        <v>1</v>
      </c>
      <c r="L276" t="s">
        <v>5</v>
      </c>
      <c r="M276" t="str">
        <f>VLOOKUP(LOTOTO[[#This Row],[NOME]],'CADASTRO'!A:K,6,0)</f>
        <v>ATIVO</v>
      </c>
    </row>
    <row r="277" spans="1:13">
      <c r="A277" s="1" t="s">
        <v>516</v>
      </c>
      <c r="B277" s="1" t="s">
        <v>517</v>
      </c>
      <c r="C277" s="1" t="s">
        <v>381</v>
      </c>
      <c r="D277" s="1" t="s">
        <v>619</v>
      </c>
      <c r="E277" t="s">
        <v>375</v>
      </c>
      <c r="F277" t="str">
        <f>VLOOKUP(LOTOTO[[#This Row],[NOME]],'CADASTRO'!A:K,5,0)</f>
        <v>OPERADOR INDUSTRIAL II</v>
      </c>
      <c r="G277" s="8">
        <v>44929</v>
      </c>
      <c r="H277" s="39">
        <v>365</v>
      </c>
      <c r="I2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IF(G660="01/01/1900",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LOTOTO[[#This Row],[TREINADO EM]]+LOTOTO[[#This Row],[VALIDADE]]</f>
        <v>45294</v>
      </c>
      <c r="K277">
        <v>2</v>
      </c>
      <c r="L277" t="s">
        <v>5</v>
      </c>
      <c r="M277" t="str">
        <f>VLOOKUP(LOTOTO[[#This Row],[NOME]],'CADASTRO'!A:K,6,0)</f>
        <v>ATIVO</v>
      </c>
    </row>
    <row r="278" spans="1:13">
      <c r="A278" s="1" t="s">
        <v>516</v>
      </c>
      <c r="B278" s="1" t="s">
        <v>517</v>
      </c>
      <c r="C278" s="1" t="s">
        <v>381</v>
      </c>
      <c r="D278" s="1" t="s">
        <v>619</v>
      </c>
      <c r="E278" t="s">
        <v>375</v>
      </c>
      <c r="F278" t="str">
        <f>VLOOKUP(LOTOTO[[#This Row],[NOME]],'CADASTRO'!A:K,5,0)</f>
        <v>OPERADOR INDUSTRIAL II</v>
      </c>
      <c r="G278" s="8">
        <v>45344</v>
      </c>
      <c r="H278" s="38">
        <v>365</v>
      </c>
      <c r="I2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IF(G661="01/01/1900",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LOTOTO[[#This Row],[TREINADO EM]]+LOTOTO[[#This Row],[VALIDADE]]</f>
        <v>45709</v>
      </c>
      <c r="K278">
        <v>2</v>
      </c>
      <c r="L278" t="s">
        <v>5</v>
      </c>
      <c r="M278" t="str">
        <f>VLOOKUP(LOTOTO[[#This Row],[NOME]],'CADASTRO'!A:K,6,0)</f>
        <v>ATIVO</v>
      </c>
    </row>
    <row r="279" spans="1:13">
      <c r="A279" s="1" t="s">
        <v>516</v>
      </c>
      <c r="B279" s="1" t="s">
        <v>517</v>
      </c>
      <c r="C279" s="1" t="s">
        <v>381</v>
      </c>
      <c r="D279" s="1" t="s">
        <v>619</v>
      </c>
      <c r="E279" t="s">
        <v>375</v>
      </c>
      <c r="F279" t="str">
        <f>VLOOKUP(LOTOTO[[#This Row],[NOME]],'CADASTRO'!A:K,5,0)</f>
        <v>OPERADOR INDUSTRIAL II</v>
      </c>
      <c r="G279" s="8">
        <v>45875</v>
      </c>
      <c r="H279" s="38">
        <v>365</v>
      </c>
      <c r="I2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IF(G662="01/01/1900",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LOTOTO[[#This Row],[TREINADO EM]]+LOTOTO[[#This Row],[VALIDADE]]</f>
        <v>46240</v>
      </c>
      <c r="K279">
        <v>2</v>
      </c>
      <c r="L279" t="s">
        <v>5</v>
      </c>
      <c r="M279" t="str">
        <f>VLOOKUP(LOTOTO[[#This Row],[NOME]],'CADASTRO'!A:K,6,0)</f>
        <v>ATIVO</v>
      </c>
    </row>
    <row r="280" spans="1:13">
      <c r="A280" s="1" t="s">
        <v>516</v>
      </c>
      <c r="B280" s="1" t="s">
        <v>517</v>
      </c>
      <c r="C280" s="1" t="s">
        <v>381</v>
      </c>
      <c r="D280" s="1" t="s">
        <v>619</v>
      </c>
      <c r="E280" t="s">
        <v>375</v>
      </c>
      <c r="F280" t="str">
        <f>VLOOKUP(LOTOTO[[#This Row],[NOME]],'CADASTRO'!A:K,5,0)</f>
        <v>OPERADOR INDUSTRIAL II</v>
      </c>
      <c r="G280" s="8">
        <v>46285</v>
      </c>
      <c r="H280" s="38">
        <v>365</v>
      </c>
      <c r="I2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IF(G663="01/01/1900", "SEM REGISTRO",
                        IF((G280+H280)&gt;TODAY(), "NO PRAZO", "VENCIDO"
                        )
                    )
                )
            )
        )
    ),"N.A.")</f>
        <v>NO PRAZO</v>
      </c>
      <c r="J280" s="14">
        <f>LOTOTO[[#This Row],[TREINADO EM]]+LOTOTO[[#This Row],[VALIDADE]]</f>
        <v>46650</v>
      </c>
      <c r="K280">
        <v>2</v>
      </c>
      <c r="L280" t="s">
        <v>3</v>
      </c>
      <c r="M280" t="str">
        <f>VLOOKUP(LOTOTO[[#This Row],[NOME]],'CADASTRO'!A:K,6,0)</f>
        <v>ATIVO</v>
      </c>
    </row>
    <row r="281" spans="1:13">
      <c r="A281" s="1" t="s">
        <v>516</v>
      </c>
      <c r="B281" s="1" t="s">
        <v>517</v>
      </c>
      <c r="C281" s="1" t="s">
        <v>381</v>
      </c>
      <c r="D281" s="1" t="s">
        <v>619</v>
      </c>
      <c r="E281" t="s">
        <v>376</v>
      </c>
      <c r="F281" t="str">
        <f>VLOOKUP(LOTOTO[[#This Row],[NOME]],'CADASTRO'!A:K,5,0)</f>
        <v>ESTAGIARIO</v>
      </c>
      <c r="G281" s="8">
        <v>46099</v>
      </c>
      <c r="H281" s="38">
        <v>365</v>
      </c>
      <c r="I2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IF(G664="01/01/1900",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LOTOTO[[#This Row],[TREINADO EM]]+LOTOTO[[#This Row],[VALIDADE]]</f>
        <v>46464</v>
      </c>
      <c r="K281">
        <v>2</v>
      </c>
      <c r="L281" t="s">
        <v>3</v>
      </c>
      <c r="M281" t="str">
        <f>VLOOKUP(LOTOTO[[#This Row],[NOME]],'CADASTRO'!A:K,6,0)</f>
        <v>ATIVO</v>
      </c>
    </row>
    <row r="282" spans="1:13">
      <c r="A282" s="1" t="s">
        <v>516</v>
      </c>
      <c r="B282" s="1" t="s">
        <v>517</v>
      </c>
      <c r="C282" s="1" t="s">
        <v>381</v>
      </c>
      <c r="D282" s="1" t="s">
        <v>619</v>
      </c>
      <c r="E282" t="s">
        <v>466</v>
      </c>
      <c r="F282" t="str">
        <f>VLOOKUP(LOTOTO[[#This Row],[NOME]],'CADASTRO'!A:K,5,0)</f>
        <v>PARCEIRO DE NEGOCIO DE RH</v>
      </c>
      <c r="G282" s="8">
        <v>45064</v>
      </c>
      <c r="H282" s="39">
        <v>365</v>
      </c>
      <c r="I2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IF(G665="01/01/1900",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LOTOTO[[#This Row],[TREINADO EM]]+LOTOTO[[#This Row],[VALIDADE]]</f>
        <v>45429</v>
      </c>
      <c r="K282">
        <v>2</v>
      </c>
      <c r="L282" t="s">
        <v>3</v>
      </c>
      <c r="M282" t="str">
        <f>VLOOKUP(LOTOTO[[#This Row],[NOME]],'CADASTRO'!A:K,6,0)</f>
        <v>DESLIGADO</v>
      </c>
    </row>
    <row r="283" spans="1:13">
      <c r="A283" t="s">
        <v>516</v>
      </c>
      <c r="B283" t="s">
        <v>517</v>
      </c>
      <c r="C283" t="s">
        <v>76</v>
      </c>
      <c r="D283" s="1" t="s">
        <v>619</v>
      </c>
      <c r="E283" t="s">
        <v>467</v>
      </c>
      <c r="F283" t="str">
        <f>VLOOKUP(LOTOTO[[#This Row],[NOME]],'CADASTRO'!A:K,5,0)</f>
        <v>OPERADOR INDUSTRIAL III</v>
      </c>
      <c r="G283" s="8">
        <v>44250</v>
      </c>
      <c r="H283" s="38">
        <v>365</v>
      </c>
      <c r="I2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IF(G666="01/01/1900",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LOTOTO[[#This Row],[TREINADO EM]]+LOTOTO[[#This Row],[VALIDADE]]</f>
        <v>44615</v>
      </c>
      <c r="K283">
        <v>1</v>
      </c>
      <c r="L283" t="s">
        <v>5</v>
      </c>
      <c r="M283" t="str">
        <f>VLOOKUP(LOTOTO[[#This Row],[NOME]],'CADASTRO'!A:K,6,0)</f>
        <v>DESLIGADO</v>
      </c>
    </row>
    <row r="284" spans="1:13">
      <c r="A284" s="1" t="s">
        <v>516</v>
      </c>
      <c r="B284" s="1" t="s">
        <v>517</v>
      </c>
      <c r="C284" s="1" t="s">
        <v>381</v>
      </c>
      <c r="D284" s="1" t="s">
        <v>619</v>
      </c>
      <c r="E284" s="1" t="s">
        <v>467</v>
      </c>
      <c r="F284" s="1" t="str">
        <f>VLOOKUP(LOTOTO[[#This Row],[NOME]],'CADASTRO'!A:K,5,0)</f>
        <v>OPERADOR INDUSTRIAL III</v>
      </c>
      <c r="G284" s="28">
        <v>44676</v>
      </c>
      <c r="H284" s="39">
        <v>365</v>
      </c>
      <c r="I2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IF(G667="01/01/1900",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LOTOTO[[#This Row],[TREINADO EM]]+LOTOTO[[#This Row],[VALIDADE]]</f>
        <v>45041</v>
      </c>
      <c r="K284">
        <v>1</v>
      </c>
      <c r="L284" t="s">
        <v>5</v>
      </c>
      <c r="M284" t="str">
        <f>VLOOKUP(LOTOTO[[#This Row],[NOME]],'CADASTRO'!A:K,6,0)</f>
        <v>DESLIGADO</v>
      </c>
    </row>
    <row r="285" spans="1:13">
      <c r="A285" s="1" t="s">
        <v>516</v>
      </c>
      <c r="B285" s="1" t="s">
        <v>517</v>
      </c>
      <c r="C285" s="1" t="s">
        <v>381</v>
      </c>
      <c r="D285" s="1" t="s">
        <v>619</v>
      </c>
      <c r="E285" t="s">
        <v>467</v>
      </c>
      <c r="F285" t="str">
        <f>VLOOKUP(LOTOTO[[#This Row],[NOME]],'CADASTRO'!A:K,5,0)</f>
        <v>OPERADOR INDUSTRIAL III</v>
      </c>
      <c r="G285" s="98">
        <v>44930</v>
      </c>
      <c r="H285" s="39">
        <v>365</v>
      </c>
      <c r="I2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IF(G668="01/01/1900",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LOTOTO[[#This Row],[TREINADO EM]]+LOTOTO[[#This Row],[VALIDADE]]</f>
        <v>45295</v>
      </c>
      <c r="K285">
        <v>2</v>
      </c>
      <c r="L285" t="s">
        <v>5</v>
      </c>
      <c r="M285" t="str">
        <f>VLOOKUP(LOTOTO[[#This Row],[NOME]],'CADASTRO'!A:K,6,0)</f>
        <v>DESLIGADO</v>
      </c>
    </row>
    <row r="286" spans="1:13">
      <c r="A286" s="1" t="s">
        <v>516</v>
      </c>
      <c r="B286" s="1" t="s">
        <v>517</v>
      </c>
      <c r="C286" s="1" t="s">
        <v>76</v>
      </c>
      <c r="D286" s="1" t="s">
        <v>619</v>
      </c>
      <c r="E286" t="s">
        <v>467</v>
      </c>
      <c r="F286" t="str">
        <f>VLOOKUP(LOTOTO[[#This Row],[NOME]],'CADASTRO'!A:K,5,0)</f>
        <v>OPERADOR INDUSTRIAL III</v>
      </c>
      <c r="G286" s="36">
        <v>45280</v>
      </c>
      <c r="H286" s="38">
        <v>365</v>
      </c>
      <c r="I2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IF(G669="01/01/1900",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LOTOTO[[#This Row],[TREINADO EM]]+LOTOTO[[#This Row],[VALIDADE]]</f>
        <v>45645</v>
      </c>
      <c r="K286">
        <v>2</v>
      </c>
      <c r="L286" t="s">
        <v>5</v>
      </c>
      <c r="M286" t="str">
        <f>VLOOKUP(LOTOTO[[#This Row],[NOME]],'CADASTRO'!A:K,6,0)</f>
        <v>DESLIGADO</v>
      </c>
    </row>
    <row r="287" spans="1:13">
      <c r="A287" s="1" t="s">
        <v>516</v>
      </c>
      <c r="B287" s="1" t="s">
        <v>517</v>
      </c>
      <c r="C287" s="1" t="s">
        <v>381</v>
      </c>
      <c r="D287" s="1" t="s">
        <v>619</v>
      </c>
      <c r="E287" t="s">
        <v>467</v>
      </c>
      <c r="F287" t="str">
        <f>VLOOKUP(LOTOTO[[#This Row],[NOME]],'CADASTRO'!A:K,5,0)</f>
        <v>OPERADOR INDUSTRIAL III</v>
      </c>
      <c r="G287" s="8">
        <v>45645</v>
      </c>
      <c r="H287" s="38">
        <v>365</v>
      </c>
      <c r="I2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IF(G670="01/01/1900",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LOTOTO[[#This Row],[TREINADO EM]]+LOTOTO[[#This Row],[VALIDADE]]</f>
        <v>46010</v>
      </c>
      <c r="K287">
        <v>2</v>
      </c>
      <c r="L287" t="s">
        <v>3</v>
      </c>
      <c r="M287" t="str">
        <f>VLOOKUP(LOTOTO[[#This Row],[NOME]],'CADASTRO'!A:K,6,0)</f>
        <v>DESLIGADO</v>
      </c>
    </row>
    <row r="288" spans="1:13">
      <c r="A288" s="1" t="s">
        <v>516</v>
      </c>
      <c r="B288" s="1" t="s">
        <v>517</v>
      </c>
      <c r="C288" t="s">
        <v>76</v>
      </c>
      <c r="D288" s="1" t="s">
        <v>619</v>
      </c>
      <c r="E288" s="1" t="s">
        <v>378</v>
      </c>
      <c r="F288" s="1" t="str">
        <f>VLOOKUP(LOTOTO[[#This Row],[NOME]],'CADASTRO'!A:K,5,0)</f>
        <v>ANALISTA LOGISTICA JR</v>
      </c>
      <c r="G288" s="28">
        <v>44250</v>
      </c>
      <c r="H288" s="39">
        <v>365</v>
      </c>
      <c r="I2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IF(G671="01/01/1900",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LOTOTO[[#This Row],[TREINADO EM]]+LOTOTO[[#This Row],[VALIDADE]]</f>
        <v>44615</v>
      </c>
      <c r="K288">
        <v>1</v>
      </c>
      <c r="L288" t="s">
        <v>5</v>
      </c>
      <c r="M288" t="str">
        <f>VLOOKUP(LOTOTO[[#This Row],[NOME]],'CADASTRO'!A:K,6,0)</f>
        <v>ATIVO</v>
      </c>
    </row>
    <row r="289" spans="1:13">
      <c r="A289" s="1" t="s">
        <v>516</v>
      </c>
      <c r="B289" s="1" t="s">
        <v>517</v>
      </c>
      <c r="C289" s="1" t="s">
        <v>381</v>
      </c>
      <c r="D289" s="1" t="s">
        <v>619</v>
      </c>
      <c r="E289" s="1" t="s">
        <v>378</v>
      </c>
      <c r="F289" s="1" t="str">
        <f>VLOOKUP(LOTOTO[[#This Row],[NOME]],'CADASTRO'!A:K,5,0)</f>
        <v>ANALISTA LOGISTICA JR</v>
      </c>
      <c r="G289" s="28">
        <v>44805</v>
      </c>
      <c r="H289" s="39">
        <v>365</v>
      </c>
      <c r="I2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IF(G672="01/01/1900",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LOTOTO[[#This Row],[TREINADO EM]]+LOTOTO[[#This Row],[VALIDADE]]</f>
        <v>45170</v>
      </c>
      <c r="K289">
        <v>1</v>
      </c>
      <c r="L289" t="s">
        <v>5</v>
      </c>
      <c r="M289" t="str">
        <f>VLOOKUP(LOTOTO[[#This Row],[NOME]],'CADASTRO'!A:K,6,0)</f>
        <v>ATIVO</v>
      </c>
    </row>
    <row r="290" spans="1:13">
      <c r="A290" s="1" t="s">
        <v>516</v>
      </c>
      <c r="B290" s="1" t="s">
        <v>517</v>
      </c>
      <c r="C290" s="1" t="s">
        <v>381</v>
      </c>
      <c r="D290" s="1" t="s">
        <v>619</v>
      </c>
      <c r="E290" t="s">
        <v>378</v>
      </c>
      <c r="F290" t="str">
        <f>VLOOKUP(LOTOTO[[#This Row],[NOME]],'CADASTRO'!A:K,5,0)</f>
        <v>ANALISTA LOGISTICA JR</v>
      </c>
      <c r="G290" s="8">
        <v>44929</v>
      </c>
      <c r="H290" s="39">
        <v>365</v>
      </c>
      <c r="I2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IF(G673="01/01/1900",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LOTOTO[[#This Row],[TREINADO EM]]+LOTOTO[[#This Row],[VALIDADE]]</f>
        <v>45294</v>
      </c>
      <c r="K290">
        <v>2</v>
      </c>
      <c r="L290" t="s">
        <v>5</v>
      </c>
      <c r="M290" t="str">
        <f>VLOOKUP(LOTOTO[[#This Row],[NOME]],'CADASTRO'!A:K,6,0)</f>
        <v>ATIVO</v>
      </c>
    </row>
    <row r="291" spans="1:13">
      <c r="A291" s="1" t="s">
        <v>516</v>
      </c>
      <c r="B291" s="1" t="s">
        <v>517</v>
      </c>
      <c r="C291" s="1" t="s">
        <v>76</v>
      </c>
      <c r="D291" s="1" t="s">
        <v>619</v>
      </c>
      <c r="E291" t="s">
        <v>378</v>
      </c>
      <c r="F291" t="str">
        <f>VLOOKUP(LOTOTO[[#This Row],[NOME]],'CADASTRO'!A:K,5,0)</f>
        <v>ANALISTA LOGISTICA JR</v>
      </c>
      <c r="G291" s="8">
        <v>45280</v>
      </c>
      <c r="H291" s="38">
        <v>365</v>
      </c>
      <c r="I2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IF(G674="01/01/1900",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LOTOTO[[#This Row],[TREINADO EM]]+LOTOTO[[#This Row],[VALIDADE]]</f>
        <v>45645</v>
      </c>
      <c r="K291">
        <v>2</v>
      </c>
      <c r="L291" t="s">
        <v>5</v>
      </c>
      <c r="M291" t="str">
        <f>VLOOKUP(LOTOTO[[#This Row],[NOME]],'CADASTRO'!A:K,6,0)</f>
        <v>ATIVO</v>
      </c>
    </row>
    <row r="292" spans="1:13">
      <c r="A292" s="1" t="s">
        <v>516</v>
      </c>
      <c r="B292" s="1" t="s">
        <v>517</v>
      </c>
      <c r="C292" s="1" t="s">
        <v>76</v>
      </c>
      <c r="D292" s="1" t="s">
        <v>619</v>
      </c>
      <c r="E292" t="s">
        <v>378</v>
      </c>
      <c r="F292" t="str">
        <f>VLOOKUP(LOTOTO[[#This Row],[NOME]],'CADASTRO'!A:K,5,0)</f>
        <v>ANALISTA LOGISTICA JR</v>
      </c>
      <c r="G292" s="8">
        <v>45645</v>
      </c>
      <c r="H292" s="38">
        <v>365</v>
      </c>
      <c r="I2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IF(G675="01/01/1900", "SEM REGISTRO",
                        IF((G292+H292)&gt;TODAY(), "NO PRAZO", "VENCIDO"
                        )
                    )
                )
            )
        )
    ),"N.A.")</f>
        <v>HISTORICO</v>
      </c>
      <c r="J292" s="14">
        <f>LOTOTO[[#This Row],[TREINADO EM]]+LOTOTO[[#This Row],[VALIDADE]]</f>
        <v>46010</v>
      </c>
      <c r="K292">
        <v>2</v>
      </c>
      <c r="L292" t="s">
        <v>5</v>
      </c>
      <c r="M292" t="str">
        <f>VLOOKUP(LOTOTO[[#This Row],[NOME]],'CADASTRO'!A:K,6,0)</f>
        <v>ATIVO</v>
      </c>
    </row>
    <row r="293" spans="1:13">
      <c r="A293" s="1" t="s">
        <v>516</v>
      </c>
      <c r="B293" s="1" t="s">
        <v>517</v>
      </c>
      <c r="C293" s="1" t="s">
        <v>381</v>
      </c>
      <c r="D293" s="1" t="s">
        <v>619</v>
      </c>
      <c r="E293" t="s">
        <v>378</v>
      </c>
      <c r="F293" t="str">
        <f>VLOOKUP(LOTOTO[[#This Row],[NOME]],'CADASTRO'!A:K,5,0)</f>
        <v>ANALISTA LOGISTICA JR</v>
      </c>
      <c r="G293" s="8">
        <v>46010</v>
      </c>
      <c r="H293" s="38">
        <v>365</v>
      </c>
      <c r="I2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IF(G676="01/01/1900", "SEM REGISTRO",
                        IF((G293+H293)&gt;TODAY(), "NO PRAZO", "VENCIDO"
                        )
                    )
                )
            )
        )
    ),"N.A.")</f>
        <v>NO PRAZO</v>
      </c>
      <c r="J293" s="14">
        <f>LOTOTO[[#This Row],[TREINADO EM]]+LOTOTO[[#This Row],[VALIDADE]]</f>
        <v>46375</v>
      </c>
      <c r="K293">
        <v>2</v>
      </c>
      <c r="L293" t="s">
        <v>3</v>
      </c>
      <c r="M293" t="str">
        <f>VLOOKUP(LOTOTO[[#This Row],[NOME]],'CADASTRO'!A:K,6,0)</f>
        <v>ATIVO</v>
      </c>
    </row>
    <row r="294" spans="1:13">
      <c r="A294" s="1" t="s">
        <v>516</v>
      </c>
      <c r="B294" s="1" t="s">
        <v>517</v>
      </c>
      <c r="C294" s="1" t="s">
        <v>381</v>
      </c>
      <c r="D294" s="1" t="s">
        <v>619</v>
      </c>
      <c r="E294" t="s">
        <v>468</v>
      </c>
      <c r="F294" t="str">
        <f>VLOOKUP(LOTOTO[[#This Row],[NOME]],'CADASTRO'!A:K,5,0)</f>
        <v>OPERADOR LOGISTICO I</v>
      </c>
      <c r="G294" s="8">
        <v>46010</v>
      </c>
      <c r="H294" s="38">
        <v>365</v>
      </c>
      <c r="I2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IF(G677="01/01/1900",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LOTOTO[[#This Row],[TREINADO EM]]+LOTOTO[[#This Row],[VALIDADE]]</f>
        <v>46375</v>
      </c>
      <c r="K294">
        <v>2</v>
      </c>
      <c r="L294" t="s">
        <v>3</v>
      </c>
      <c r="M294" t="str">
        <f>VLOOKUP(LOTOTO[[#This Row],[NOME]],'CADASTRO'!A:K,6,0)</f>
        <v>DESLIGADO</v>
      </c>
    </row>
    <row r="295" spans="1:13">
      <c r="A295" s="1" t="s">
        <v>516</v>
      </c>
      <c r="B295" s="1" t="s">
        <v>517</v>
      </c>
      <c r="C295" s="1" t="s">
        <v>381</v>
      </c>
      <c r="D295" s="1" t="s">
        <v>619</v>
      </c>
      <c r="E295" t="s">
        <v>469</v>
      </c>
      <c r="F295" t="str">
        <f>VLOOKUP(LOTOTO[[#This Row],[NOME]],'CADASTRO'!A:K,5,0)</f>
        <v>AUXILIAR INDUSTRIAL</v>
      </c>
      <c r="G295" s="8">
        <v>45875</v>
      </c>
      <c r="H295" s="38">
        <v>365</v>
      </c>
      <c r="I2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IF(G678="01/01/1900",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LOTOTO[[#This Row],[TREINADO EM]]+LOTOTO[[#This Row],[VALIDADE]]</f>
        <v>46240</v>
      </c>
      <c r="K295">
        <v>2</v>
      </c>
      <c r="L295" t="s">
        <v>3</v>
      </c>
      <c r="M295" t="str">
        <f>VLOOKUP(LOTOTO[[#This Row],[NOME]],'CADASTRO'!A:K,6,0)</f>
        <v>DESLIGADO</v>
      </c>
    </row>
    <row r="296" spans="1:13">
      <c r="A296" s="1" t="s">
        <v>516</v>
      </c>
      <c r="B296" s="1" t="s">
        <v>517</v>
      </c>
      <c r="C296" s="1" t="s">
        <v>381</v>
      </c>
      <c r="D296" s="1" t="s">
        <v>619</v>
      </c>
      <c r="E296" s="103" t="s">
        <v>470</v>
      </c>
      <c r="F296" t="str">
        <f>VLOOKUP(LOTOTO[[#This Row],[NOME]],'CADASTRO'!A:K,5,0)</f>
        <v>ASSISTENTE ADMINISTRATIVO</v>
      </c>
      <c r="G296" s="8">
        <v>44841</v>
      </c>
      <c r="H296" s="38">
        <v>365</v>
      </c>
      <c r="I2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IF(G679="01/01/1900",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LOTOTO[[#This Row],[TREINADO EM]]+LOTOTO[[#This Row],[VALIDADE]]</f>
        <v>45206</v>
      </c>
      <c r="K296">
        <v>1</v>
      </c>
      <c r="L296" t="s">
        <v>3</v>
      </c>
      <c r="M296" t="str">
        <f>VLOOKUP(LOTOTO[[#This Row],[NOME]],'CADASTRO'!A:K,6,0)</f>
        <v>DESLIGADO</v>
      </c>
    </row>
    <row r="297" spans="1:13">
      <c r="A297" s="1" t="s">
        <v>516</v>
      </c>
      <c r="B297" s="1" t="s">
        <v>517</v>
      </c>
      <c r="C297" s="1" t="s">
        <v>381</v>
      </c>
      <c r="D297" s="1" t="s">
        <v>619</v>
      </c>
      <c r="E297" t="s">
        <v>26</v>
      </c>
      <c r="F297" t="str">
        <f>VLOOKUP(LOTOTO[[#This Row],[NOME]],'CADASTRO'!A:K,5,0)</f>
        <v>COORDENADOR PRODUCAO</v>
      </c>
      <c r="G297" s="8">
        <v>44841</v>
      </c>
      <c r="H297" s="38">
        <v>365</v>
      </c>
      <c r="I2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IF(G680="01/01/1900",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LOTOTO[[#This Row],[TREINADO EM]]+LOTOTO[[#This Row],[VALIDADE]]</f>
        <v>45206</v>
      </c>
      <c r="K297">
        <v>1</v>
      </c>
      <c r="L297" t="s">
        <v>5</v>
      </c>
      <c r="M297" t="str">
        <f>VLOOKUP(LOTOTO[[#This Row],[NOME]],'CADASTRO'!A:K,6,0)</f>
        <v>ATIVO</v>
      </c>
    </row>
    <row r="298" spans="1:13">
      <c r="A298" s="1" t="s">
        <v>516</v>
      </c>
      <c r="B298" s="1" t="s">
        <v>517</v>
      </c>
      <c r="C298" s="1" t="s">
        <v>381</v>
      </c>
      <c r="D298" s="1" t="s">
        <v>619</v>
      </c>
      <c r="E298" t="s">
        <v>26</v>
      </c>
      <c r="F298" t="str">
        <f>VLOOKUP(LOTOTO[[#This Row],[NOME]],'CADASTRO'!A:K,5,0)</f>
        <v>COORDENADOR PRODUCAO</v>
      </c>
      <c r="G298" s="8">
        <v>45330</v>
      </c>
      <c r="H298" s="38">
        <v>365</v>
      </c>
      <c r="I2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IF(G681="01/01/1900",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LOTOTO[[#This Row],[TREINADO EM]]+LOTOTO[[#This Row],[VALIDADE]]</f>
        <v>45695</v>
      </c>
      <c r="K298">
        <v>2</v>
      </c>
      <c r="L298" t="s">
        <v>5</v>
      </c>
      <c r="M298" t="str">
        <f>VLOOKUP(LOTOTO[[#This Row],[NOME]],'CADASTRO'!A:K,6,0)</f>
        <v>ATIVO</v>
      </c>
    </row>
    <row r="299" spans="1:13">
      <c r="A299" s="1" t="s">
        <v>516</v>
      </c>
      <c r="B299" s="1" t="s">
        <v>517</v>
      </c>
      <c r="C299" s="1" t="s">
        <v>381</v>
      </c>
      <c r="D299" s="1" t="s">
        <v>619</v>
      </c>
      <c r="E299" t="s">
        <v>26</v>
      </c>
      <c r="F299" t="str">
        <f>VLOOKUP(LOTOTO[[#This Row],[NOME]],'CADASTRO'!A:K,5,0)</f>
        <v>COORDENADOR PRODUCAO</v>
      </c>
      <c r="G299" s="8">
        <v>46008</v>
      </c>
      <c r="H299" s="38">
        <v>365</v>
      </c>
      <c r="I2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IF(G682="01/01/1900", "SEM REGISTRO",
                        IF((G299+H299)&gt;TODAY(), "NO PRAZO", "VENCIDO"
                        )
                    )
                )
            )
        )
    ),"N.A.")</f>
        <v>NO PRAZO</v>
      </c>
      <c r="J299" s="14">
        <f>LOTOTO[[#This Row],[TREINADO EM]]+LOTOTO[[#This Row],[VALIDADE]]</f>
        <v>46373</v>
      </c>
      <c r="K299">
        <v>2</v>
      </c>
      <c r="L299" t="s">
        <v>3</v>
      </c>
      <c r="M299" t="str">
        <f>VLOOKUP(LOTOTO[[#This Row],[NOME]],'CADASTRO'!A:K,6,0)</f>
        <v>ATIVO</v>
      </c>
    </row>
    <row r="300" spans="1:13">
      <c r="A300" s="1" t="s">
        <v>516</v>
      </c>
      <c r="B300" s="1" t="s">
        <v>517</v>
      </c>
      <c r="C300" s="1" t="s">
        <v>381</v>
      </c>
      <c r="D300" s="1" t="s">
        <v>619</v>
      </c>
      <c r="E300" s="1" t="s">
        <v>471</v>
      </c>
      <c r="F300" s="1" t="str">
        <f>VLOOKUP(LOTOTO[[#This Row],[NOME]],'CADASTRO'!A:K,5,0)</f>
        <v>ANALISTA CONTROLE QUALIDADE PL</v>
      </c>
      <c r="G300" s="28">
        <v>44804</v>
      </c>
      <c r="H300" s="39">
        <v>365</v>
      </c>
      <c r="I3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IF(G683="01/01/1900",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LOTOTO[[#This Row],[TREINADO EM]]+LOTOTO[[#This Row],[VALIDADE]]</f>
        <v>45169</v>
      </c>
      <c r="K300">
        <v>1</v>
      </c>
      <c r="L300" t="s">
        <v>3</v>
      </c>
      <c r="M300" t="str">
        <f>VLOOKUP(LOTOTO[[#This Row],[NOME]],'CADASTRO'!A:K,6,0)</f>
        <v>DESLIGADO</v>
      </c>
    </row>
    <row r="301" spans="1:13">
      <c r="A301" s="1" t="s">
        <v>516</v>
      </c>
      <c r="B301" s="1" t="s">
        <v>517</v>
      </c>
      <c r="C301" t="s">
        <v>76</v>
      </c>
      <c r="D301" s="1" t="s">
        <v>619</v>
      </c>
      <c r="E301" s="1" t="s">
        <v>380</v>
      </c>
      <c r="F301" s="1" t="str">
        <f>VLOOKUP(LOTOTO[[#This Row],[NOME]],'CADASTRO'!A:K,5,0)</f>
        <v>TECNICO ELETRONICO I</v>
      </c>
      <c r="G301" s="28">
        <v>44249</v>
      </c>
      <c r="H301" s="39">
        <v>365</v>
      </c>
      <c r="I3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IF(G684="01/01/1900",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LOTOTO[[#This Row],[TREINADO EM]]+LOTOTO[[#This Row],[VALIDADE]]</f>
        <v>44614</v>
      </c>
      <c r="K301">
        <v>1</v>
      </c>
      <c r="L301" t="s">
        <v>5</v>
      </c>
      <c r="M301" t="str">
        <f>VLOOKUP(LOTOTO[[#This Row],[NOME]],'CADASTRO'!A:K,6,0)</f>
        <v>ATIVO</v>
      </c>
    </row>
    <row r="302" spans="1:13">
      <c r="A302" s="1" t="s">
        <v>516</v>
      </c>
      <c r="B302" s="1" t="s">
        <v>517</v>
      </c>
      <c r="C302" s="1" t="s">
        <v>381</v>
      </c>
      <c r="D302" s="1" t="s">
        <v>619</v>
      </c>
      <c r="E302" s="1" t="s">
        <v>380</v>
      </c>
      <c r="F302" s="1" t="str">
        <f>VLOOKUP(LOTOTO[[#This Row],[NOME]],'CADASTRO'!A:K,5,0)</f>
        <v>TECNICO ELETRONICO I</v>
      </c>
      <c r="G302" s="28">
        <v>44804</v>
      </c>
      <c r="H302" s="39">
        <v>365</v>
      </c>
      <c r="I3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IF(G685="01/01/1900",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LOTOTO[[#This Row],[TREINADO EM]]+LOTOTO[[#This Row],[VALIDADE]]</f>
        <v>45169</v>
      </c>
      <c r="K302">
        <v>1</v>
      </c>
      <c r="L302" t="s">
        <v>5</v>
      </c>
      <c r="M302" t="str">
        <f>VLOOKUP(LOTOTO[[#This Row],[NOME]],'CADASTRO'!A:K,6,0)</f>
        <v>ATIVO</v>
      </c>
    </row>
    <row r="303" spans="1:13">
      <c r="A303" s="1" t="s">
        <v>516</v>
      </c>
      <c r="B303" s="1" t="s">
        <v>517</v>
      </c>
      <c r="C303" s="1" t="s">
        <v>381</v>
      </c>
      <c r="D303" s="1" t="s">
        <v>619</v>
      </c>
      <c r="E303" t="s">
        <v>380</v>
      </c>
      <c r="F303" t="str">
        <f>VLOOKUP(LOTOTO[[#This Row],[NOME]],'CADASTRO'!A:K,5,0)</f>
        <v>TECNICO ELETRONICO I</v>
      </c>
      <c r="G303" s="8">
        <v>44930</v>
      </c>
      <c r="H303" s="39">
        <v>365</v>
      </c>
      <c r="I3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IF(G686="01/01/1900",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LOTOTO[[#This Row],[TREINADO EM]]+LOTOTO[[#This Row],[VALIDADE]]</f>
        <v>45295</v>
      </c>
      <c r="K303">
        <v>2</v>
      </c>
      <c r="L303" t="s">
        <v>5</v>
      </c>
      <c r="M303" t="str">
        <f>VLOOKUP(LOTOTO[[#This Row],[NOME]],'CADASTRO'!A:K,6,0)</f>
        <v>ATIVO</v>
      </c>
    </row>
    <row r="304" spans="1:13">
      <c r="A304" s="1" t="s">
        <v>516</v>
      </c>
      <c r="B304" s="1" t="s">
        <v>517</v>
      </c>
      <c r="C304" s="1" t="s">
        <v>76</v>
      </c>
      <c r="D304" s="1" t="s">
        <v>619</v>
      </c>
      <c r="E304" t="s">
        <v>380</v>
      </c>
      <c r="F304" t="str">
        <f>VLOOKUP(LOTOTO[[#This Row],[NOME]],'CADASTRO'!A:K,5,0)</f>
        <v>TECNICO ELETRONICO I</v>
      </c>
      <c r="G304" s="8">
        <v>45280</v>
      </c>
      <c r="H304" s="38">
        <v>365</v>
      </c>
      <c r="I3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IF(G687="01/01/1900",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LOTOTO[[#This Row],[TREINADO EM]]+LOTOTO[[#This Row],[VALIDADE]]</f>
        <v>45645</v>
      </c>
      <c r="K304">
        <v>2</v>
      </c>
      <c r="L304" t="s">
        <v>5</v>
      </c>
      <c r="M304" t="str">
        <f>VLOOKUP(LOTOTO[[#This Row],[NOME]],'CADASTRO'!A:K,6,0)</f>
        <v>ATIVO</v>
      </c>
    </row>
    <row r="305" spans="1:14">
      <c r="A305" s="1" t="s">
        <v>516</v>
      </c>
      <c r="B305" s="1" t="s">
        <v>517</v>
      </c>
      <c r="C305" s="1" t="s">
        <v>76</v>
      </c>
      <c r="D305" s="1" t="s">
        <v>619</v>
      </c>
      <c r="E305" t="s">
        <v>380</v>
      </c>
      <c r="F305" t="str">
        <f>VLOOKUP(LOTOTO[[#This Row],[NOME]],'CADASTRO'!A:K,5,0)</f>
        <v>TECNICO ELETRONICO I</v>
      </c>
      <c r="G305" s="8">
        <v>45645</v>
      </c>
      <c r="H305" s="38">
        <v>365</v>
      </c>
      <c r="I3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IF(G688="01/01/1900",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LOTOTO[[#This Row],[TREINADO EM]]+LOTOTO[[#This Row],[VALIDADE]]</f>
        <v>46010</v>
      </c>
      <c r="K305">
        <v>2</v>
      </c>
      <c r="L305" t="s">
        <v>5</v>
      </c>
      <c r="M305" t="str">
        <f>VLOOKUP(LOTOTO[[#This Row],[NOME]],'CADASTRO'!A:K,6,0)</f>
        <v>ATIVO</v>
      </c>
    </row>
    <row r="306" spans="1:14">
      <c r="A306" s="1" t="s">
        <v>516</v>
      </c>
      <c r="B306" s="1" t="s">
        <v>517</v>
      </c>
      <c r="C306" s="1" t="s">
        <v>381</v>
      </c>
      <c r="D306" s="1" t="s">
        <v>619</v>
      </c>
      <c r="E306" t="s">
        <v>380</v>
      </c>
      <c r="F306" t="str">
        <f>VLOOKUP(LOTOTO[[#This Row],[NOME]],'CADASTRO'!A:K,5,0)</f>
        <v>TECNICO ELETRONICO I</v>
      </c>
      <c r="G306" s="8">
        <v>46010</v>
      </c>
      <c r="H306" s="38">
        <v>365</v>
      </c>
      <c r="I3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IF(G689="01/01/1900",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LOTOTO[[#This Row],[TREINADO EM]]+LOTOTO[[#This Row],[VALIDADE]]</f>
        <v>46375</v>
      </c>
      <c r="K306">
        <v>2</v>
      </c>
      <c r="L306" t="s">
        <v>5</v>
      </c>
      <c r="M306" t="str">
        <f>VLOOKUP(LOTOTO[[#This Row],[NOME]],'CADASTRO'!A:K,6,0)</f>
        <v>ATIVO</v>
      </c>
    </row>
    <row r="307" spans="1:14">
      <c r="A307" s="1" t="s">
        <v>516</v>
      </c>
      <c r="B307" s="1" t="s">
        <v>517</v>
      </c>
      <c r="C307" s="1" t="s">
        <v>381</v>
      </c>
      <c r="D307" s="1" t="s">
        <v>619</v>
      </c>
      <c r="E307" t="s">
        <v>380</v>
      </c>
      <c r="F307" t="str">
        <f>VLOOKUP(LOTOTO[[#This Row],[NOME]],'CADASTRO'!A:K,5,0)</f>
        <v>TECNICO ELETRONICO I</v>
      </c>
      <c r="G307" s="8">
        <v>46211.529039351903</v>
      </c>
      <c r="H307" s="38">
        <v>183</v>
      </c>
      <c r="I3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IF(G690="01/01/1900",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LOTOTO[[#This Row],[TREINADO EM]]+LOTOTO[[#This Row],[VALIDADE]]</f>
        <v>46394.529039351903</v>
      </c>
      <c r="K307">
        <v>2</v>
      </c>
      <c r="L307" t="s">
        <v>5</v>
      </c>
      <c r="M307" t="str">
        <f>VLOOKUP(LOTOTO[[#This Row],[NOME]],'CADASTRO'!A:K,6,0)</f>
        <v>ATIVO</v>
      </c>
    </row>
    <row r="308" spans="1:14">
      <c r="A308" s="1" t="s">
        <v>516</v>
      </c>
      <c r="B308" s="1" t="s">
        <v>517</v>
      </c>
      <c r="C308" s="1" t="s">
        <v>381</v>
      </c>
      <c r="D308" s="1" t="s">
        <v>619</v>
      </c>
      <c r="E308" t="s">
        <v>380</v>
      </c>
      <c r="F308" t="str">
        <f>VLOOKUP(LOTOTO[[#This Row],[NOME]],'CADASTRO'!A:K,5,0)</f>
        <v>TECNICO ELETRONICO I</v>
      </c>
      <c r="G308" s="8">
        <v>46294</v>
      </c>
      <c r="H308" s="38">
        <v>365</v>
      </c>
      <c r="I3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IF(G691="01/01/1900", "SEM REGISTRO",
                        IF((G308+H308)&gt;TODAY(), "NO PRAZO", "VENCIDO"
                        )
                    )
                )
            )
        )
    ),"N.A.")</f>
        <v>NO PRAZO</v>
      </c>
      <c r="J308" s="14">
        <f>LOTOTO[[#This Row],[TREINADO EM]]+LOTOTO[[#This Row],[VALIDADE]]</f>
        <v>46659</v>
      </c>
      <c r="K308">
        <v>2</v>
      </c>
      <c r="L308" t="s">
        <v>3</v>
      </c>
      <c r="M308" t="str">
        <f>VLOOKUP(LOTOTO[[#This Row],[NOME]],'CADASTRO'!A:K,6,0)</f>
        <v>ATIVO</v>
      </c>
    </row>
    <row r="309" spans="1:14">
      <c r="A309" s="1" t="s">
        <v>516</v>
      </c>
      <c r="B309" s="1" t="s">
        <v>517</v>
      </c>
      <c r="C309" s="1" t="s">
        <v>76</v>
      </c>
      <c r="D309" s="1" t="s">
        <v>619</v>
      </c>
      <c r="E309" s="1" t="s">
        <v>381</v>
      </c>
      <c r="F309" s="1" t="str">
        <f>VLOOKUP(LOTOTO[[#This Row],[NOME]],'CADASTRO'!A:K,5,0)</f>
        <v>TECNICO SEGURANCA TRABALHO</v>
      </c>
      <c r="G309" s="99">
        <v>44663</v>
      </c>
      <c r="H309" s="39">
        <v>5000</v>
      </c>
      <c r="I3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IF(G692="01/01/1900", "SEM REGISTRO",
                        IF((G309+H309)&gt;TODAY(), "NO PRAZO", "VENCIDO"
                        )
                    )
                )
            )
        )
    ),"N.A.")</f>
        <v>NO PRAZO</v>
      </c>
      <c r="J309" s="14">
        <f>LOTOTO[[#This Row],[TREINADO EM]]+LOTOTO[[#This Row],[VALIDADE]]</f>
        <v>49663</v>
      </c>
      <c r="K309">
        <v>1</v>
      </c>
      <c r="L309" t="s">
        <v>3</v>
      </c>
      <c r="M309" t="str">
        <f>VLOOKUP(LOTOTO[[#This Row],[NOME]],'CADASTRO'!A:K,6,0)</f>
        <v>ATIVO</v>
      </c>
    </row>
    <row r="310" spans="1:14">
      <c r="A310" t="s">
        <v>516</v>
      </c>
      <c r="B310" t="s">
        <v>517</v>
      </c>
      <c r="C310" t="s">
        <v>76</v>
      </c>
      <c r="D310" s="1" t="s">
        <v>619</v>
      </c>
      <c r="E310" t="s">
        <v>258</v>
      </c>
      <c r="F310" t="str">
        <f>VLOOKUP(LOTOTO[[#This Row],[NOME]],'CADASTRO'!A:K,5,0)</f>
        <v>ENGENHEIRO PROJETOS PL</v>
      </c>
      <c r="G310" s="36">
        <v>43832</v>
      </c>
      <c r="H310" s="38">
        <v>365</v>
      </c>
      <c r="I3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IF(G693="01/01/1900",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LOTOTO[[#This Row],[TREINADO EM]]+LOTOTO[[#This Row],[VALIDADE]]</f>
        <v>44197</v>
      </c>
      <c r="K310">
        <v>2</v>
      </c>
      <c r="L310" t="s">
        <v>1</v>
      </c>
      <c r="M310" t="str">
        <f>VLOOKUP(LOTOTO[[#This Row],[NOME]],'CADASTRO'!A:K,6,0)</f>
        <v>DESLIGADO</v>
      </c>
    </row>
    <row r="311" spans="1:14">
      <c r="A311" s="1" t="s">
        <v>516</v>
      </c>
      <c r="B311" s="1" t="s">
        <v>517</v>
      </c>
      <c r="C311" s="1" t="s">
        <v>381</v>
      </c>
      <c r="D311" s="1" t="s">
        <v>619</v>
      </c>
      <c r="E311" t="s">
        <v>382</v>
      </c>
      <c r="F311" t="str">
        <f>VLOOKUP(LOTOTO[[#This Row],[NOME]],'CADASTRO'!A:K,5,0)</f>
        <v>ANALISTA CONTROLE QUALIDADE JR</v>
      </c>
      <c r="G311" s="8">
        <v>46213.080289351798</v>
      </c>
      <c r="H311" s="38">
        <v>183</v>
      </c>
      <c r="I3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IF(G694="01/01/1900",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LOTOTO[[#This Row],[TREINADO EM]]+LOTOTO[[#This Row],[VALIDADE]]</f>
        <v>46396.080289351798</v>
      </c>
      <c r="K311">
        <v>2</v>
      </c>
      <c r="L311" t="s">
        <v>5</v>
      </c>
      <c r="M311" t="str">
        <f>VLOOKUP(LOTOTO[[#This Row],[NOME]],'CADASTRO'!A:K,6,0)</f>
        <v>ATIVO</v>
      </c>
    </row>
    <row r="312" spans="1:14">
      <c r="A312" s="1" t="s">
        <v>516</v>
      </c>
      <c r="B312" s="1" t="s">
        <v>517</v>
      </c>
      <c r="C312" s="1" t="s">
        <v>381</v>
      </c>
      <c r="D312" s="1" t="s">
        <v>619</v>
      </c>
      <c r="E312" t="s">
        <v>382</v>
      </c>
      <c r="F312" t="str">
        <f>VLOOKUP(LOTOTO[[#This Row],[NOME]],'CADASTRO'!A:K,5,0)</f>
        <v>ANALISTA CONTROLE QUALIDADE JR</v>
      </c>
      <c r="G312" s="8">
        <v>46275</v>
      </c>
      <c r="H312" s="38">
        <v>365</v>
      </c>
      <c r="I3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IF(G695="01/01/1900", "SEM REGISTRO",
                        IF((G312+H312)&gt;TODAY(), "NO PRAZO", "VENCIDO"
                        )
                    )
                )
            )
        )
    ),"N.A.")</f>
        <v>NO PRAZO</v>
      </c>
      <c r="J312" s="14">
        <f>LOTOTO[[#This Row],[TREINADO EM]]+LOTOTO[[#This Row],[VALIDADE]]</f>
        <v>46640</v>
      </c>
      <c r="K312">
        <v>2</v>
      </c>
      <c r="L312" t="s">
        <v>3</v>
      </c>
      <c r="M312" t="str">
        <f>VLOOKUP(LOTOTO[[#This Row],[NOME]],'CADASTRO'!A:K,6,0)</f>
        <v>ATIVO</v>
      </c>
    </row>
    <row r="313" spans="1:14">
      <c r="A313" t="s">
        <v>516</v>
      </c>
      <c r="B313" t="s">
        <v>517</v>
      </c>
      <c r="C313" t="s">
        <v>76</v>
      </c>
      <c r="D313" s="1" t="s">
        <v>619</v>
      </c>
      <c r="E313" t="s">
        <v>265</v>
      </c>
      <c r="F313" t="str">
        <f>VLOOKUP(LOTOTO[[#This Row],[NOME]],'CADASTRO'!A:K,5,0)</f>
        <v>OPERADOR INDUSTRIAL II</v>
      </c>
      <c r="G313" s="8">
        <v>44249</v>
      </c>
      <c r="H313" s="38">
        <v>365</v>
      </c>
      <c r="I3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IF(G696="01/01/1900",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LOTOTO[[#This Row],[TREINADO EM]]+LOTOTO[[#This Row],[VALIDADE]]</f>
        <v>44614</v>
      </c>
      <c r="K313">
        <v>1</v>
      </c>
      <c r="L313" t="s">
        <v>1</v>
      </c>
      <c r="M313" t="str">
        <f>VLOOKUP(LOTOTO[[#This Row],[NOME]],'CADASTRO'!A:K,6,0)</f>
        <v>DESLIGADO</v>
      </c>
    </row>
    <row r="314" spans="1:14">
      <c r="A314" s="1" t="s">
        <v>516</v>
      </c>
      <c r="B314" s="1" t="s">
        <v>517</v>
      </c>
      <c r="C314" s="1" t="s">
        <v>381</v>
      </c>
      <c r="D314" s="1" t="s">
        <v>619</v>
      </c>
      <c r="E314" s="103" t="s">
        <v>266</v>
      </c>
      <c r="F314" s="1" t="str">
        <f>VLOOKUP(LOTOTO[[#This Row],[NOME]],'CADASTRO'!A:K,5,0)</f>
        <v>ANALISTA SEGURANCA TRABALHO E MEIO</v>
      </c>
      <c r="G314" s="28">
        <v>44663</v>
      </c>
      <c r="H314" s="39">
        <v>365</v>
      </c>
      <c r="I3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IF(G697="01/01/1900",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LOTOTO[[#This Row],[TREINADO EM]]+LOTOTO[[#This Row],[VALIDADE]]</f>
        <v>45028</v>
      </c>
      <c r="K314">
        <v>1</v>
      </c>
      <c r="L314" t="s">
        <v>3</v>
      </c>
      <c r="M314" t="str">
        <f>VLOOKUP(LOTOTO[[#This Row],[NOME]],'CADASTRO'!A:K,6,0)</f>
        <v>DESLIGADO</v>
      </c>
    </row>
    <row r="315" spans="1:14">
      <c r="A315" s="1" t="s">
        <v>516</v>
      </c>
      <c r="B315" s="1" t="s">
        <v>517</v>
      </c>
      <c r="C315" s="1" t="s">
        <v>381</v>
      </c>
      <c r="D315" s="1" t="s">
        <v>619</v>
      </c>
      <c r="E315" t="s">
        <v>489</v>
      </c>
      <c r="F315" t="str">
        <f>VLOOKUP(LOTOTO[[#This Row],[NOME]],'CADASTRO'!A:K,5,0)</f>
        <v>OPERADOR LOGISTICO I</v>
      </c>
      <c r="G315" s="8">
        <v>46253</v>
      </c>
      <c r="H315" s="38">
        <v>365</v>
      </c>
      <c r="I3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IF(G698="01/01/1900",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LOTOTO[[#This Row],[TREINADO EM]]+LOTOTO[[#This Row],[VALIDADE]]</f>
        <v>46618</v>
      </c>
      <c r="K315">
        <v>1</v>
      </c>
      <c r="L315" t="s">
        <v>3</v>
      </c>
      <c r="M315" t="str">
        <f>VLOOKUP(LOTOTO[[#This Row],[NOME]],'CADASTRO'!A:K,6,0)</f>
        <v>DESLIGADO</v>
      </c>
      <c r="N315" s="63" t="s">
        <v>625</v>
      </c>
    </row>
    <row r="316" spans="1:14">
      <c r="A316" s="1" t="s">
        <v>516</v>
      </c>
      <c r="B316" s="1" t="s">
        <v>517</v>
      </c>
      <c r="C316" s="1" t="s">
        <v>381</v>
      </c>
      <c r="D316" s="1" t="s">
        <v>619</v>
      </c>
      <c r="E316" t="s">
        <v>453</v>
      </c>
      <c r="F316" t="str">
        <f>VLOOKUP(LOTOTO[[#This Row],[NOME]],'CADASTRO'!A:K,5,0)</f>
        <v>AUXILIAR INDUSTRIAL</v>
      </c>
      <c r="G316" s="8">
        <v>46176</v>
      </c>
      <c r="H316" s="38">
        <v>365</v>
      </c>
      <c r="I3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IF(G699="01/01/1900", "SEM REGISTRO",
                        IF((G316+H316)&gt;TODAY(), "NO PRAZO", "VENCIDO"
                        )
                    )
                )
            )
        )
    ),"N.A.")</f>
        <v>NO PRAZO</v>
      </c>
      <c r="J316" s="14">
        <f>LOTOTO[[#This Row],[TREINADO EM]]+LOTOTO[[#This Row],[VALIDADE]]</f>
        <v>46541</v>
      </c>
      <c r="K316">
        <v>1</v>
      </c>
      <c r="L316" t="s">
        <v>3</v>
      </c>
      <c r="M316" t="str">
        <f>VLOOKUP(LOTOTO[[#This Row],[NOME]],'CADASTRO'!A:K,6,0)</f>
        <v>ATIVO</v>
      </c>
      <c r="N316" s="63" t="s">
        <v>622</v>
      </c>
    </row>
    <row r="317" spans="1:14">
      <c r="A317" s="1" t="s">
        <v>516</v>
      </c>
      <c r="B317" s="1" t="s">
        <v>517</v>
      </c>
      <c r="C317" s="1" t="s">
        <v>381</v>
      </c>
      <c r="D317" s="1" t="s">
        <v>619</v>
      </c>
      <c r="E317" s="11" t="s">
        <v>268</v>
      </c>
      <c r="F317" t="str">
        <f>VLOOKUP(LOTOTO[[#This Row],[NOME]],'CADASTRO'!A:K,5,0)</f>
        <v>Almoxarife</v>
      </c>
      <c r="G317" s="8">
        <v>45155</v>
      </c>
      <c r="H317" s="38">
        <v>365</v>
      </c>
      <c r="I3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IF(G700="01/01/1900",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LOTOTO[[#This Row],[TREINADO EM]]+LOTOTO[[#This Row],[VALIDADE]]</f>
        <v>45520</v>
      </c>
      <c r="K317">
        <v>1</v>
      </c>
      <c r="L317" t="s">
        <v>5</v>
      </c>
      <c r="M317" t="str">
        <f>VLOOKUP(LOTOTO[[#This Row],[NOME]],'CADASTRO'!A:K,6,0)</f>
        <v>DESLIGADO</v>
      </c>
    </row>
    <row r="318" spans="1:14">
      <c r="A318" s="1" t="s">
        <v>516</v>
      </c>
      <c r="B318" s="1" t="s">
        <v>517</v>
      </c>
      <c r="C318" s="1" t="s">
        <v>381</v>
      </c>
      <c r="D318" s="1" t="s">
        <v>619</v>
      </c>
      <c r="E318" t="s">
        <v>268</v>
      </c>
      <c r="F318" t="str">
        <f>VLOOKUP(LOTOTO[[#This Row],[NOME]],'CADASTRO'!A:K,5,0)</f>
        <v>Almoxarife</v>
      </c>
      <c r="G318" s="8">
        <v>45280</v>
      </c>
      <c r="H318" s="38">
        <v>365</v>
      </c>
      <c r="I3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IF(G701="01/01/1900",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LOTOTO[[#This Row],[TREINADO EM]]+LOTOTO[[#This Row],[VALIDADE]]</f>
        <v>45645</v>
      </c>
      <c r="K318">
        <v>2</v>
      </c>
      <c r="L318" t="s">
        <v>5</v>
      </c>
      <c r="M318" t="str">
        <f>VLOOKUP(LOTOTO[[#This Row],[NOME]],'CADASTRO'!A:K,6,0)</f>
        <v>DESLIGADO</v>
      </c>
    </row>
    <row r="319" spans="1:14">
      <c r="A319" s="1" t="s">
        <v>516</v>
      </c>
      <c r="B319" s="1" t="s">
        <v>517</v>
      </c>
      <c r="C319" s="1" t="s">
        <v>381</v>
      </c>
      <c r="D319" s="1" t="s">
        <v>619</v>
      </c>
      <c r="E319" t="s">
        <v>268</v>
      </c>
      <c r="F319" t="str">
        <f>VLOOKUP(LOTOTO[[#This Row],[NOME]],'CADASTRO'!A:K,5,0)</f>
        <v>Almoxarife</v>
      </c>
      <c r="G319" s="8">
        <v>45589</v>
      </c>
      <c r="H319" s="38">
        <v>365</v>
      </c>
      <c r="I3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IF(G702="01/01/1900",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LOTOTO[[#This Row],[TREINADO EM]]+LOTOTO[[#This Row],[VALIDADE]]</f>
        <v>45954</v>
      </c>
      <c r="K319">
        <v>2</v>
      </c>
      <c r="L319" t="s">
        <v>5</v>
      </c>
      <c r="M319" t="str">
        <f>VLOOKUP(LOTOTO[[#This Row],[NOME]],'CADASTRO'!A:K,6,0)</f>
        <v>DESLIGADO</v>
      </c>
    </row>
    <row r="320" spans="1:14">
      <c r="A320" s="1" t="s">
        <v>516</v>
      </c>
      <c r="B320" s="1" t="s">
        <v>517</v>
      </c>
      <c r="C320" s="1" t="s">
        <v>76</v>
      </c>
      <c r="D320" s="1" t="s">
        <v>619</v>
      </c>
      <c r="E320" t="s">
        <v>268</v>
      </c>
      <c r="F320" t="str">
        <f>VLOOKUP(LOTOTO[[#This Row],[NOME]],'CADASTRO'!A:K,5,0)</f>
        <v>Almoxarife</v>
      </c>
      <c r="G320" s="8">
        <v>45645</v>
      </c>
      <c r="H320" s="38">
        <v>365</v>
      </c>
      <c r="I3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IF(G703="01/01/1900",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LOTOTO[[#This Row],[TREINADO EM]]+LOTOTO[[#This Row],[VALIDADE]]</f>
        <v>46010</v>
      </c>
      <c r="K320">
        <v>2</v>
      </c>
      <c r="L320" t="s">
        <v>3</v>
      </c>
      <c r="M320" t="str">
        <f>VLOOKUP(LOTOTO[[#This Row],[NOME]],'CADASTRO'!A:K,6,0)</f>
        <v>DESLIGADO</v>
      </c>
    </row>
    <row r="321" spans="1:14">
      <c r="A321" s="1" t="s">
        <v>516</v>
      </c>
      <c r="B321" s="1" t="s">
        <v>517</v>
      </c>
      <c r="C321" s="1" t="s">
        <v>381</v>
      </c>
      <c r="D321" s="1" t="s">
        <v>619</v>
      </c>
      <c r="E321" t="s">
        <v>162</v>
      </c>
      <c r="F321" t="str">
        <f>VLOOKUP(LOTOTO[[#This Row],[NOME]],'CADASTRO'!A:K,5,0)</f>
        <v>SUPERVISOR DE MANUTENCAO</v>
      </c>
      <c r="G321" s="8">
        <v>44706</v>
      </c>
      <c r="H321" s="39">
        <v>365</v>
      </c>
      <c r="I3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IF(G704="01/01/1900",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LOTOTO[[#This Row],[TREINADO EM]]+LOTOTO[[#This Row],[VALIDADE]]</f>
        <v>45071</v>
      </c>
      <c r="K321">
        <v>1</v>
      </c>
      <c r="L321" t="s">
        <v>5</v>
      </c>
      <c r="M321" t="str">
        <f>VLOOKUP(LOTOTO[[#This Row],[NOME]],'CADASTRO'!A:K,6,0)</f>
        <v>ATIVO</v>
      </c>
    </row>
    <row r="322" spans="1:14">
      <c r="A322" s="1" t="s">
        <v>516</v>
      </c>
      <c r="B322" s="1" t="s">
        <v>517</v>
      </c>
      <c r="C322" s="1" t="s">
        <v>381</v>
      </c>
      <c r="D322" s="1" t="s">
        <v>619</v>
      </c>
      <c r="E322" t="s">
        <v>162</v>
      </c>
      <c r="F322" t="str">
        <f>VLOOKUP(LOTOTO[[#This Row],[NOME]],'CADASTRO'!A:K,5,0)</f>
        <v>SUPERVISOR DE MANUTENCAO</v>
      </c>
      <c r="G322" s="8">
        <v>45064</v>
      </c>
      <c r="H322" s="39">
        <v>365</v>
      </c>
      <c r="I3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IF(G705="01/01/1900",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LOTOTO[[#This Row],[TREINADO EM]]+LOTOTO[[#This Row],[VALIDADE]]</f>
        <v>45429</v>
      </c>
      <c r="K322">
        <v>2</v>
      </c>
      <c r="L322" t="s">
        <v>5</v>
      </c>
      <c r="M322" t="str">
        <f>VLOOKUP(LOTOTO[[#This Row],[NOME]],'CADASTRO'!A:K,6,0)</f>
        <v>ATIVO</v>
      </c>
    </row>
    <row r="323" spans="1:14">
      <c r="A323" s="1" t="s">
        <v>516</v>
      </c>
      <c r="B323" s="1" t="s">
        <v>517</v>
      </c>
      <c r="C323" s="1" t="s">
        <v>381</v>
      </c>
      <c r="D323" s="1" t="s">
        <v>619</v>
      </c>
      <c r="E323" t="s">
        <v>162</v>
      </c>
      <c r="F323" t="str">
        <f>VLOOKUP(LOTOTO[[#This Row],[NOME]],'CADASTRO'!A:K,5,0)</f>
        <v>SUPERVISOR DE MANUTENCAO</v>
      </c>
      <c r="G323" s="98">
        <v>45547</v>
      </c>
      <c r="H323" s="38">
        <v>365</v>
      </c>
      <c r="I3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IF(G706="01/01/1900",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LOTOTO[[#This Row],[TREINADO EM]]+LOTOTO[[#This Row],[VALIDADE]]</f>
        <v>45912</v>
      </c>
      <c r="K323">
        <v>2</v>
      </c>
      <c r="L323" t="s">
        <v>5</v>
      </c>
      <c r="M323" t="str">
        <f>VLOOKUP(LOTOTO[[#This Row],[NOME]],'CADASTRO'!A:K,6,0)</f>
        <v>ATIVO</v>
      </c>
    </row>
    <row r="324" spans="1:14">
      <c r="A324" s="1" t="s">
        <v>516</v>
      </c>
      <c r="B324" s="1" t="s">
        <v>517</v>
      </c>
      <c r="C324" s="1" t="s">
        <v>381</v>
      </c>
      <c r="D324" s="1" t="s">
        <v>619</v>
      </c>
      <c r="E324" t="s">
        <v>162</v>
      </c>
      <c r="F324" t="str">
        <f>VLOOKUP(LOTOTO[[#This Row],[NOME]],'CADASTRO'!A:K,5,0)</f>
        <v>SUPERVISOR DE MANUTENCAO</v>
      </c>
      <c r="G324" s="36">
        <v>46010</v>
      </c>
      <c r="H324" s="38">
        <v>365</v>
      </c>
      <c r="I3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IF(G707="01/01/1900", "SEM REGISTRO",
                        IF((G324+H324)&gt;TODAY(), "NO PRAZO", "VENCIDO"
                        )
                    )
                )
            )
        )
    ),"N.A.")</f>
        <v>NO PRAZO</v>
      </c>
      <c r="J324" s="14">
        <f>LOTOTO[[#This Row],[TREINADO EM]]+LOTOTO[[#This Row],[VALIDADE]]</f>
        <v>46375</v>
      </c>
      <c r="K324">
        <v>2</v>
      </c>
      <c r="L324" t="s">
        <v>3</v>
      </c>
      <c r="M324" t="str">
        <f>VLOOKUP(LOTOTO[[#This Row],[NOME]],'CADASTRO'!A:K,6,0)</f>
        <v>ATIVO</v>
      </c>
    </row>
    <row r="325" spans="1:14">
      <c r="A325" s="1" t="s">
        <v>516</v>
      </c>
      <c r="B325" s="1" t="s">
        <v>517</v>
      </c>
      <c r="C325" s="1" t="s">
        <v>381</v>
      </c>
      <c r="D325" s="1" t="s">
        <v>619</v>
      </c>
      <c r="E325" s="103" t="s">
        <v>40</v>
      </c>
      <c r="F325" s="1" t="str">
        <f>VLOOKUP(LOTOTO[[#This Row],[NOME]],'CADASTRO'!A:K,5,0)</f>
        <v>COORDENADOR PRODUCAO</v>
      </c>
      <c r="G325" s="8">
        <v>44841</v>
      </c>
      <c r="H325" s="39">
        <v>365</v>
      </c>
      <c r="I3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IF(G708="01/01/1900",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LOTOTO[[#This Row],[TREINADO EM]]+LOTOTO[[#This Row],[VALIDADE]]</f>
        <v>45206</v>
      </c>
      <c r="K325">
        <v>1</v>
      </c>
      <c r="L325" t="s">
        <v>5</v>
      </c>
      <c r="M325" t="str">
        <f>VLOOKUP(LOTOTO[[#This Row],[NOME]],'CADASTRO'!A:K,6,0)</f>
        <v>TRANSFERIDO</v>
      </c>
    </row>
    <row r="326" spans="1:14">
      <c r="A326" s="1" t="s">
        <v>516</v>
      </c>
      <c r="B326" s="1" t="s">
        <v>517</v>
      </c>
      <c r="C326" s="1" t="s">
        <v>76</v>
      </c>
      <c r="D326" s="1" t="s">
        <v>619</v>
      </c>
      <c r="E326" t="s">
        <v>40</v>
      </c>
      <c r="F326" t="str">
        <f>VLOOKUP(LOTOTO[[#This Row],[NOME]],'CADASTRO'!A:K,5,0)</f>
        <v>COORDENADOR PRODUCAO</v>
      </c>
      <c r="G326" s="8">
        <v>45280</v>
      </c>
      <c r="H326" s="38">
        <v>365</v>
      </c>
      <c r="I3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IF(G709="01/01/1900",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LOTOTO[[#This Row],[TREINADO EM]]+LOTOTO[[#This Row],[VALIDADE]]</f>
        <v>45645</v>
      </c>
      <c r="K326">
        <v>2</v>
      </c>
      <c r="L326" t="s">
        <v>5</v>
      </c>
      <c r="M326" t="str">
        <f>VLOOKUP(LOTOTO[[#This Row],[NOME]],'CADASTRO'!A:K,6,0)</f>
        <v>TRANSFERIDO</v>
      </c>
    </row>
    <row r="327" spans="1:14">
      <c r="A327" s="1" t="s">
        <v>516</v>
      </c>
      <c r="B327" s="1" t="s">
        <v>517</v>
      </c>
      <c r="C327" s="1" t="s">
        <v>381</v>
      </c>
      <c r="D327" s="1" t="s">
        <v>619</v>
      </c>
      <c r="E327" t="s">
        <v>40</v>
      </c>
      <c r="F327" t="str">
        <f>VLOOKUP(LOTOTO[[#This Row],[NOME]],'CADASTRO'!A:K,5,0)</f>
        <v>COORDENADOR PRODUCAO</v>
      </c>
      <c r="G327" s="8">
        <v>45645</v>
      </c>
      <c r="H327" s="38">
        <v>365</v>
      </c>
      <c r="I3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IF(G710="01/01/1900",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LOTOTO[[#This Row],[TREINADO EM]]+LOTOTO[[#This Row],[VALIDADE]]</f>
        <v>46010</v>
      </c>
      <c r="K327">
        <v>2</v>
      </c>
      <c r="L327" t="s">
        <v>3</v>
      </c>
      <c r="M327" t="str">
        <f>VLOOKUP(LOTOTO[[#This Row],[NOME]],'CADASTRO'!A:K,6,0)</f>
        <v>TRANSFERIDO</v>
      </c>
    </row>
    <row r="328" spans="1:14">
      <c r="A328" s="1" t="s">
        <v>516</v>
      </c>
      <c r="B328" s="1" t="s">
        <v>517</v>
      </c>
      <c r="C328" s="1" t="s">
        <v>381</v>
      </c>
      <c r="D328" s="1" t="s">
        <v>619</v>
      </c>
      <c r="E328" s="1" t="s">
        <v>274</v>
      </c>
      <c r="F328" s="1" t="str">
        <f>VLOOKUP(LOTOTO[[#This Row],[NOME]],'CADASTRO'!A:K,5,0)</f>
        <v>OPERADOR INDUSTRIAL III</v>
      </c>
      <c r="G328" s="99">
        <v>44805</v>
      </c>
      <c r="H328" s="39">
        <v>365</v>
      </c>
      <c r="I3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IF(G711="01/01/1900",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LOTOTO[[#This Row],[TREINADO EM]]+LOTOTO[[#This Row],[VALIDADE]]</f>
        <v>45170</v>
      </c>
      <c r="K328">
        <v>1</v>
      </c>
      <c r="L328" t="s">
        <v>3</v>
      </c>
      <c r="M328" t="str">
        <f>VLOOKUP(LOTOTO[[#This Row],[NOME]],'CADASTRO'!A:K,6,0)</f>
        <v>DESLIGADO</v>
      </c>
    </row>
    <row r="329" spans="1:14">
      <c r="A329" s="1" t="s">
        <v>516</v>
      </c>
      <c r="B329" s="1" t="s">
        <v>517</v>
      </c>
      <c r="C329" s="1" t="s">
        <v>381</v>
      </c>
      <c r="D329" s="1" t="s">
        <v>619</v>
      </c>
      <c r="E329" t="s">
        <v>275</v>
      </c>
      <c r="F329" t="str">
        <f>VLOOKUP(LOTOTO[[#This Row],[NOME]],'CADASTRO'!A:K,5,0)</f>
        <v>ESTAGIARIO</v>
      </c>
      <c r="G329" s="36">
        <v>45547</v>
      </c>
      <c r="H329" s="38">
        <v>365</v>
      </c>
      <c r="I3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IF(G712="01/01/1900",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LOTOTO[[#This Row],[TREINADO EM]]+LOTOTO[[#This Row],[VALIDADE]]</f>
        <v>45912</v>
      </c>
      <c r="K329">
        <v>2</v>
      </c>
      <c r="L329" t="s">
        <v>3</v>
      </c>
      <c r="M329" t="str">
        <f>VLOOKUP(LOTOTO[[#This Row],[NOME]],'CADASTRO'!A:K,6,0)</f>
        <v>TRANSFERIDO</v>
      </c>
    </row>
    <row r="330" spans="1:14">
      <c r="A330" s="1" t="s">
        <v>516</v>
      </c>
      <c r="B330" s="1" t="s">
        <v>517</v>
      </c>
      <c r="C330" s="1" t="s">
        <v>381</v>
      </c>
      <c r="D330" s="1" t="s">
        <v>619</v>
      </c>
      <c r="E330" t="s">
        <v>277</v>
      </c>
      <c r="F330" t="str">
        <f>VLOOKUP(LOTOTO[[#This Row],[NOME]],'CADASTRO'!A:K,5,0)</f>
        <v>OPERADOR INDUSTRIAL I</v>
      </c>
      <c r="G330" s="8">
        <v>44929</v>
      </c>
      <c r="H330" s="39">
        <v>365</v>
      </c>
      <c r="I3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IF(G713="01/01/1900",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LOTOTO[[#This Row],[TREINADO EM]]+LOTOTO[[#This Row],[VALIDADE]]</f>
        <v>45294</v>
      </c>
      <c r="K330">
        <v>2</v>
      </c>
      <c r="L330" t="s">
        <v>3</v>
      </c>
      <c r="M330" t="str">
        <f>VLOOKUP(LOTOTO[[#This Row],[NOME]],'CADASTRO'!A:K,6,0)</f>
        <v>DESLIGADO</v>
      </c>
    </row>
    <row r="331" spans="1:14">
      <c r="A331" s="1" t="s">
        <v>516</v>
      </c>
      <c r="B331" s="1" t="s">
        <v>517</v>
      </c>
      <c r="C331" t="s">
        <v>76</v>
      </c>
      <c r="D331" s="1" t="s">
        <v>619</v>
      </c>
      <c r="E331" s="1" t="s">
        <v>383</v>
      </c>
      <c r="F331" s="1" t="str">
        <f>VLOOKUP(LOTOTO[[#This Row],[NOME]],'CADASTRO'!A:K,5,0)</f>
        <v>TECNICO AUTOMACAO</v>
      </c>
      <c r="G331" s="28">
        <v>44020</v>
      </c>
      <c r="H331" s="39">
        <v>365</v>
      </c>
      <c r="I3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IF(G714="01/01/1900",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LOTOTO[[#This Row],[TREINADO EM]]+LOTOTO[[#This Row],[VALIDADE]]</f>
        <v>44385</v>
      </c>
      <c r="K331">
        <v>1</v>
      </c>
      <c r="L331" t="s">
        <v>5</v>
      </c>
      <c r="M331" t="str">
        <f>VLOOKUP(LOTOTO[[#This Row],[NOME]],'CADASTRO'!A:K,6,0)</f>
        <v>ATIVO</v>
      </c>
    </row>
    <row r="332" spans="1:14">
      <c r="A332" s="1" t="s">
        <v>516</v>
      </c>
      <c r="B332" s="1" t="s">
        <v>517</v>
      </c>
      <c r="C332" s="1" t="s">
        <v>381</v>
      </c>
      <c r="D332" s="1" t="s">
        <v>619</v>
      </c>
      <c r="E332" t="s">
        <v>383</v>
      </c>
      <c r="F332" t="str">
        <f>VLOOKUP(LOTOTO[[#This Row],[NOME]],'CADASTRO'!A:K,5,0)</f>
        <v>TECNICO AUTOMACAO</v>
      </c>
      <c r="G332" s="8">
        <v>45064</v>
      </c>
      <c r="H332" s="39">
        <v>365</v>
      </c>
      <c r="I3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IF(G715="01/01/1900",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LOTOTO[[#This Row],[TREINADO EM]]+LOTOTO[[#This Row],[VALIDADE]]</f>
        <v>45429</v>
      </c>
      <c r="K332">
        <v>2</v>
      </c>
      <c r="L332" t="s">
        <v>5</v>
      </c>
      <c r="M332" t="str">
        <f>VLOOKUP(LOTOTO[[#This Row],[NOME]],'CADASTRO'!A:K,6,0)</f>
        <v>ATIVO</v>
      </c>
    </row>
    <row r="333" spans="1:14">
      <c r="A333" s="1" t="s">
        <v>516</v>
      </c>
      <c r="B333" s="1" t="s">
        <v>517</v>
      </c>
      <c r="C333" s="1" t="s">
        <v>381</v>
      </c>
      <c r="D333" s="1" t="s">
        <v>619</v>
      </c>
      <c r="E333" t="s">
        <v>383</v>
      </c>
      <c r="F333" t="str">
        <f>VLOOKUP(LOTOTO[[#This Row],[NOME]],'CADASTRO'!A:K,5,0)</f>
        <v>TECNICO AUTOMACAO</v>
      </c>
      <c r="G333" s="8">
        <v>45280</v>
      </c>
      <c r="H333" s="38">
        <v>365</v>
      </c>
      <c r="I3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IF(G716="01/01/1900",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LOTOTO[[#This Row],[TREINADO EM]]+LOTOTO[[#This Row],[VALIDADE]]</f>
        <v>45645</v>
      </c>
      <c r="K333">
        <v>2</v>
      </c>
      <c r="L333" t="s">
        <v>5</v>
      </c>
      <c r="M333" t="str">
        <f>VLOOKUP(LOTOTO[[#This Row],[NOME]],'CADASTRO'!A:K,6,0)</f>
        <v>ATIVO</v>
      </c>
    </row>
    <row r="334" spans="1:14">
      <c r="A334" s="1" t="s">
        <v>516</v>
      </c>
      <c r="B334" s="1" t="s">
        <v>517</v>
      </c>
      <c r="C334" s="1" t="s">
        <v>381</v>
      </c>
      <c r="D334" s="1" t="s">
        <v>619</v>
      </c>
      <c r="E334" t="s">
        <v>383</v>
      </c>
      <c r="F334" t="str">
        <f>VLOOKUP(LOTOTO[[#This Row],[NOME]],'CADASTRO'!A:K,5,0)</f>
        <v>TECNICO AUTOMACAO</v>
      </c>
      <c r="G334" s="8">
        <v>45645</v>
      </c>
      <c r="H334" s="38">
        <v>365</v>
      </c>
      <c r="I3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IF(G717="01/01/1900",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LOTOTO[[#This Row],[TREINADO EM]]+LOTOTO[[#This Row],[VALIDADE]]</f>
        <v>46010</v>
      </c>
      <c r="K334">
        <v>2</v>
      </c>
      <c r="L334" t="s">
        <v>5</v>
      </c>
      <c r="M334" t="str">
        <f>VLOOKUP(LOTOTO[[#This Row],[NOME]],'CADASTRO'!A:K,6,0)</f>
        <v>ATIVO</v>
      </c>
    </row>
    <row r="335" spans="1:14">
      <c r="A335" s="1" t="s">
        <v>516</v>
      </c>
      <c r="B335" s="1" t="s">
        <v>517</v>
      </c>
      <c r="C335" s="1" t="s">
        <v>381</v>
      </c>
      <c r="D335" s="1" t="s">
        <v>619</v>
      </c>
      <c r="E335" t="s">
        <v>383</v>
      </c>
      <c r="F335" t="str">
        <f>VLOOKUP(LOTOTO[[#This Row],[NOME]],'CADASTRO'!A:K,5,0)</f>
        <v>TECNICO AUTOMACAO</v>
      </c>
      <c r="G335" s="8">
        <v>46010</v>
      </c>
      <c r="H335" s="38">
        <v>365</v>
      </c>
      <c r="I3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IF(G718="01/01/1900",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LOTOTO[[#This Row],[TREINADO EM]]+LOTOTO[[#This Row],[VALIDADE]]</f>
        <v>46375</v>
      </c>
      <c r="K335">
        <v>2</v>
      </c>
      <c r="L335" t="s">
        <v>3</v>
      </c>
      <c r="M335" t="str">
        <f>VLOOKUP(LOTOTO[[#This Row],[NOME]],'CADASTRO'!A:K,6,0)</f>
        <v>ATIVO</v>
      </c>
    </row>
    <row r="336" spans="1:14">
      <c r="A336" s="1" t="s">
        <v>516</v>
      </c>
      <c r="B336" s="1" t="s">
        <v>517</v>
      </c>
      <c r="C336" s="1" t="s">
        <v>381</v>
      </c>
      <c r="D336" s="1" t="s">
        <v>619</v>
      </c>
      <c r="E336" t="s">
        <v>385</v>
      </c>
      <c r="F336" t="str">
        <f>VLOOKUP(LOTOTO[[#This Row],[NOME]],'CADASTRO'!A:K,5,0)</f>
        <v>OPERADOR INDUSTRIAL I</v>
      </c>
      <c r="G336" s="8">
        <v>46106</v>
      </c>
      <c r="H336" s="38">
        <v>365</v>
      </c>
      <c r="I3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IF(G719="01/01/1900", "SEM REGISTRO",
                        IF((G336+H336)&gt;TODAY(), "NO PRAZO", "VENCIDO"
                        )
                    )
                )
            )
        )
    ),"N.A.")</f>
        <v>NO PRAZO</v>
      </c>
      <c r="J336" s="14">
        <f>LOTOTO[[#This Row],[TREINADO EM]]+LOTOTO[[#This Row],[VALIDADE]]</f>
        <v>46471</v>
      </c>
      <c r="K336">
        <v>1</v>
      </c>
      <c r="L336" t="s">
        <v>3</v>
      </c>
      <c r="M336" t="str">
        <f>VLOOKUP(LOTOTO[[#This Row],[NOME]],'CADASTRO'!A:K,6,0)</f>
        <v>ATIVO</v>
      </c>
      <c r="N336" s="63" t="s">
        <v>626</v>
      </c>
    </row>
    <row r="337" spans="1:13">
      <c r="A337" s="1" t="s">
        <v>516</v>
      </c>
      <c r="B337" s="1" t="s">
        <v>517</v>
      </c>
      <c r="C337" s="1" t="s">
        <v>381</v>
      </c>
      <c r="D337" s="1" t="s">
        <v>619</v>
      </c>
      <c r="E337" t="s">
        <v>278</v>
      </c>
      <c r="F337" t="str">
        <f>VLOOKUP(LOTOTO[[#This Row],[NOME]],'CADASTRO'!A:K,5,0)</f>
        <v>OPERADOR INDUSTRIAL I</v>
      </c>
      <c r="G337" s="8">
        <v>44930</v>
      </c>
      <c r="H337" s="39">
        <v>365</v>
      </c>
      <c r="I3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IF(G720="01/01/1900",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LOTOTO[[#This Row],[TREINADO EM]]+LOTOTO[[#This Row],[VALIDADE]]</f>
        <v>45295</v>
      </c>
      <c r="K337">
        <v>2</v>
      </c>
      <c r="L337" t="s">
        <v>5</v>
      </c>
      <c r="M337" t="str">
        <f>VLOOKUP(LOTOTO[[#This Row],[NOME]],'CADASTRO'!A:K,6,0)</f>
        <v>DESLIGADO</v>
      </c>
    </row>
    <row r="338" spans="1:13">
      <c r="A338" s="1" t="s">
        <v>516</v>
      </c>
      <c r="B338" s="1" t="s">
        <v>517</v>
      </c>
      <c r="C338" s="1" t="s">
        <v>381</v>
      </c>
      <c r="D338" s="1" t="s">
        <v>619</v>
      </c>
      <c r="E338" t="s">
        <v>278</v>
      </c>
      <c r="F338" t="str">
        <f>VLOOKUP(LOTOTO[[#This Row],[NOME]],'CADASTRO'!A:K,5,0)</f>
        <v>OPERADOR INDUSTRIAL I</v>
      </c>
      <c r="G338" s="8">
        <v>45280</v>
      </c>
      <c r="H338" s="38">
        <v>365</v>
      </c>
      <c r="I3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IF(G721="01/01/1900",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LOTOTO[[#This Row],[TREINADO EM]]+LOTOTO[[#This Row],[VALIDADE]]</f>
        <v>45645</v>
      </c>
      <c r="K338">
        <v>2</v>
      </c>
      <c r="L338" t="s">
        <v>5</v>
      </c>
      <c r="M338" t="str">
        <f>VLOOKUP(LOTOTO[[#This Row],[NOME]],'CADASTRO'!A:K,6,0)</f>
        <v>DESLIGADO</v>
      </c>
    </row>
    <row r="339" spans="1:13">
      <c r="A339" s="1" t="s">
        <v>516</v>
      </c>
      <c r="B339" s="1" t="s">
        <v>517</v>
      </c>
      <c r="C339" s="1" t="s">
        <v>76</v>
      </c>
      <c r="D339" s="1" t="s">
        <v>619</v>
      </c>
      <c r="E339" t="s">
        <v>278</v>
      </c>
      <c r="F339" t="str">
        <f>VLOOKUP(LOTOTO[[#This Row],[NOME]],'CADASTRO'!A:K,5,0)</f>
        <v>OPERADOR INDUSTRIAL I</v>
      </c>
      <c r="G339" s="8">
        <v>45645</v>
      </c>
      <c r="H339" s="38">
        <v>365</v>
      </c>
      <c r="I3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IF(G722="01/01/1900",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LOTOTO[[#This Row],[TREINADO EM]]+LOTOTO[[#This Row],[VALIDADE]]</f>
        <v>46010</v>
      </c>
      <c r="K339">
        <v>2</v>
      </c>
      <c r="L339" t="s">
        <v>3</v>
      </c>
      <c r="M339" t="str">
        <f>VLOOKUP(LOTOTO[[#This Row],[NOME]],'CADASTRO'!A:K,6,0)</f>
        <v>DESLIGADO</v>
      </c>
    </row>
    <row r="340" spans="1:13">
      <c r="A340" s="1" t="s">
        <v>516</v>
      </c>
      <c r="B340" s="1" t="s">
        <v>517</v>
      </c>
      <c r="C340" s="1" t="s">
        <v>381</v>
      </c>
      <c r="D340" s="1" t="s">
        <v>619</v>
      </c>
      <c r="E340" t="s">
        <v>491</v>
      </c>
      <c r="F340" t="str">
        <f>VLOOKUP(LOTOTO[[#This Row],[NOME]],'CADASTRO'!A:K,5,0)</f>
        <v>APRENDIZ</v>
      </c>
      <c r="G340" s="8">
        <v>46304.715775462966</v>
      </c>
      <c r="H340" s="38">
        <v>365</v>
      </c>
      <c r="I3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IF(G723="01/01/1900",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LOTOTO[[#This Row],[TREINADO EM]]+LOTOTO[[#This Row],[VALIDADE]]</f>
        <v>46669.715775462966</v>
      </c>
      <c r="K340">
        <v>1</v>
      </c>
      <c r="L340" t="s">
        <v>3</v>
      </c>
      <c r="M340" t="str">
        <f>VLOOKUP(LOTOTO[[#This Row],[NOME]],'CADASTRO'!A:K,6,0)</f>
        <v>ATIVO</v>
      </c>
    </row>
    <row r="341" spans="1:13">
      <c r="A341" s="1" t="s">
        <v>516</v>
      </c>
      <c r="B341" s="1" t="s">
        <v>517</v>
      </c>
      <c r="C341" s="1" t="s">
        <v>381</v>
      </c>
      <c r="D341" s="1" t="s">
        <v>619</v>
      </c>
      <c r="E341" t="s">
        <v>386</v>
      </c>
      <c r="F341" t="str">
        <f>VLOOKUP(LOTOTO[[#This Row],[NOME]],'CADASTRO'!A:K,5,0)</f>
        <v>OPERADOR INDUSTRIAL II</v>
      </c>
      <c r="G341" s="8">
        <v>44930</v>
      </c>
      <c r="H341" s="39">
        <v>365</v>
      </c>
      <c r="I3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IF(G724="01/01/1900",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LOTOTO[[#This Row],[TREINADO EM]]+LOTOTO[[#This Row],[VALIDADE]]</f>
        <v>45295</v>
      </c>
      <c r="K341">
        <v>2</v>
      </c>
      <c r="L341" t="s">
        <v>5</v>
      </c>
      <c r="M341" t="str">
        <f>VLOOKUP(LOTOTO[[#This Row],[NOME]],'CADASTRO'!A:K,6,0)</f>
        <v>ATIVO</v>
      </c>
    </row>
    <row r="342" spans="1:13">
      <c r="A342" s="1" t="s">
        <v>516</v>
      </c>
      <c r="B342" s="1" t="s">
        <v>517</v>
      </c>
      <c r="C342" s="1" t="s">
        <v>381</v>
      </c>
      <c r="D342" s="1" t="s">
        <v>619</v>
      </c>
      <c r="E342" t="s">
        <v>386</v>
      </c>
      <c r="F342" t="str">
        <f>VLOOKUP(LOTOTO[[#This Row],[NOME]],'CADASTRO'!A:K,5,0)</f>
        <v>OPERADOR INDUSTRIAL II</v>
      </c>
      <c r="G342" s="8">
        <v>45280</v>
      </c>
      <c r="H342" s="38">
        <v>365</v>
      </c>
      <c r="I3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IF(G725="01/01/1900",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LOTOTO[[#This Row],[TREINADO EM]]+LOTOTO[[#This Row],[VALIDADE]]</f>
        <v>45645</v>
      </c>
      <c r="K342">
        <v>2</v>
      </c>
      <c r="L342" t="s">
        <v>5</v>
      </c>
      <c r="M342" t="str">
        <f>VLOOKUP(LOTOTO[[#This Row],[NOME]],'CADASTRO'!A:K,6,0)</f>
        <v>ATIVO</v>
      </c>
    </row>
    <row r="343" spans="1:13">
      <c r="A343" s="1" t="s">
        <v>516</v>
      </c>
      <c r="B343" s="1" t="s">
        <v>517</v>
      </c>
      <c r="C343" s="1" t="s">
        <v>76</v>
      </c>
      <c r="D343" s="1" t="s">
        <v>619</v>
      </c>
      <c r="E343" t="s">
        <v>386</v>
      </c>
      <c r="F343" t="str">
        <f>VLOOKUP(LOTOTO[[#This Row],[NOME]],'CADASTRO'!A:K,5,0)</f>
        <v>OPERADOR INDUSTRIAL II</v>
      </c>
      <c r="G343" s="8">
        <v>45645</v>
      </c>
      <c r="H343" s="38">
        <v>365</v>
      </c>
      <c r="I3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IF(G726="01/01/1900",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LOTOTO[[#This Row],[TREINADO EM]]+LOTOTO[[#This Row],[VALIDADE]]</f>
        <v>46010</v>
      </c>
      <c r="K343">
        <v>2</v>
      </c>
      <c r="L343" t="s">
        <v>5</v>
      </c>
      <c r="M343" t="str">
        <f>VLOOKUP(LOTOTO[[#This Row],[NOME]],'CADASTRO'!A:K,6,0)</f>
        <v>ATIVO</v>
      </c>
    </row>
    <row r="344" spans="1:13">
      <c r="A344" s="1" t="s">
        <v>516</v>
      </c>
      <c r="B344" s="1" t="s">
        <v>517</v>
      </c>
      <c r="C344" s="1" t="s">
        <v>381</v>
      </c>
      <c r="D344" s="1" t="s">
        <v>619</v>
      </c>
      <c r="E344" t="s">
        <v>386</v>
      </c>
      <c r="F344" t="str">
        <f>VLOOKUP(LOTOTO[[#This Row],[NOME]],'CADASTRO'!A:K,5,0)</f>
        <v>OPERADOR INDUSTRIAL II</v>
      </c>
      <c r="G344" s="8">
        <v>46010</v>
      </c>
      <c r="H344" s="38">
        <v>365</v>
      </c>
      <c r="I3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IF(G727="01/01/1900", "SEM REGISTRO",
                        IF((G344+H344)&gt;TODAY(), "NO PRAZO", "VENCIDO"
                        )
                    )
                )
            )
        )
    ),"N.A.")</f>
        <v>NO PRAZO</v>
      </c>
      <c r="J344" s="14">
        <f>LOTOTO[[#This Row],[TREINADO EM]]+LOTOTO[[#This Row],[VALIDADE]]</f>
        <v>46375</v>
      </c>
      <c r="K344">
        <v>2</v>
      </c>
      <c r="L344" t="s">
        <v>3</v>
      </c>
      <c r="M344" t="str">
        <f>VLOOKUP(LOTOTO[[#This Row],[NOME]],'CADASTRO'!A:K,6,0)</f>
        <v>ATIVO</v>
      </c>
    </row>
    <row r="345" spans="1:13">
      <c r="A345" t="s">
        <v>516</v>
      </c>
      <c r="B345" t="s">
        <v>517</v>
      </c>
      <c r="C345" t="s">
        <v>76</v>
      </c>
      <c r="D345" s="1" t="s">
        <v>619</v>
      </c>
      <c r="E345" t="s">
        <v>279</v>
      </c>
      <c r="F345" t="str">
        <f>VLOOKUP(LOTOTO[[#This Row],[NOME]],'CADASTRO'!A:K,5,0)</f>
        <v>CLASSIFICADOR TECNICO CAFE JR</v>
      </c>
      <c r="G345" s="8">
        <v>43871</v>
      </c>
      <c r="H345" s="38">
        <v>365</v>
      </c>
      <c r="I3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IF(G728="01/01/1900",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LOTOTO[[#This Row],[TREINADO EM]]+LOTOTO[[#This Row],[VALIDADE]]</f>
        <v>44236</v>
      </c>
      <c r="K345">
        <v>1</v>
      </c>
      <c r="L345" t="s">
        <v>1</v>
      </c>
      <c r="M345" t="str">
        <f>VLOOKUP(LOTOTO[[#This Row],[NOME]],'CADASTRO'!A:K,6,0)</f>
        <v>DESLIGADO</v>
      </c>
    </row>
    <row r="346" spans="1:13">
      <c r="A346" s="1" t="s">
        <v>516</v>
      </c>
      <c r="B346" s="1" t="s">
        <v>517</v>
      </c>
      <c r="C346" s="1" t="s">
        <v>381</v>
      </c>
      <c r="D346" s="1" t="s">
        <v>619</v>
      </c>
      <c r="E346" s="1" t="s">
        <v>387</v>
      </c>
      <c r="F346" s="1" t="str">
        <f>VLOOKUP(LOTOTO[[#This Row],[NOME]],'CADASTRO'!A:K,5,0)</f>
        <v>OPERADOR INDUSTRIAL III</v>
      </c>
      <c r="G346" s="28">
        <v>44669</v>
      </c>
      <c r="H346" s="39">
        <v>365</v>
      </c>
      <c r="I3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IF(G729="01/01/1900",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LOTOTO[[#This Row],[TREINADO EM]]+LOTOTO[[#This Row],[VALIDADE]]</f>
        <v>45034</v>
      </c>
      <c r="K346">
        <v>1</v>
      </c>
      <c r="L346" t="s">
        <v>5</v>
      </c>
      <c r="M346" t="str">
        <f>VLOOKUP(LOTOTO[[#This Row],[NOME]],'CADASTRO'!A:K,6,0)</f>
        <v>ATIVO</v>
      </c>
    </row>
    <row r="347" spans="1:13">
      <c r="A347" s="1" t="s">
        <v>516</v>
      </c>
      <c r="B347" s="1" t="s">
        <v>517</v>
      </c>
      <c r="C347" s="1" t="s">
        <v>381</v>
      </c>
      <c r="D347" s="1" t="s">
        <v>619</v>
      </c>
      <c r="E347" t="s">
        <v>387</v>
      </c>
      <c r="F347" t="str">
        <f>VLOOKUP(LOTOTO[[#This Row],[NOME]],'CADASTRO'!A:K,5,0)</f>
        <v>OPERADOR INDUSTRIAL III</v>
      </c>
      <c r="G347" s="8">
        <v>44930</v>
      </c>
      <c r="H347" s="39">
        <v>365</v>
      </c>
      <c r="I3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IF(G730="01/01/1900",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LOTOTO[[#This Row],[TREINADO EM]]+LOTOTO[[#This Row],[VALIDADE]]</f>
        <v>45295</v>
      </c>
      <c r="K347">
        <v>2</v>
      </c>
      <c r="L347" t="s">
        <v>5</v>
      </c>
      <c r="M347" t="str">
        <f>VLOOKUP(LOTOTO[[#This Row],[NOME]],'CADASTRO'!A:K,6,0)</f>
        <v>ATIVO</v>
      </c>
    </row>
    <row r="348" spans="1:13">
      <c r="A348" s="1" t="s">
        <v>516</v>
      </c>
      <c r="B348" s="1" t="s">
        <v>517</v>
      </c>
      <c r="C348" s="1" t="s">
        <v>381</v>
      </c>
      <c r="D348" s="1" t="s">
        <v>619</v>
      </c>
      <c r="E348" t="s">
        <v>387</v>
      </c>
      <c r="F348" t="str">
        <f>VLOOKUP(LOTOTO[[#This Row],[NOME]],'CADASTRO'!A:K,5,0)</f>
        <v>OPERADOR INDUSTRIAL III</v>
      </c>
      <c r="G348" s="8">
        <v>45280</v>
      </c>
      <c r="H348" s="38">
        <v>365</v>
      </c>
      <c r="I3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IF(G731="01/01/1900",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LOTOTO[[#This Row],[TREINADO EM]]+LOTOTO[[#This Row],[VALIDADE]]</f>
        <v>45645</v>
      </c>
      <c r="K348">
        <v>2</v>
      </c>
      <c r="L348" t="s">
        <v>5</v>
      </c>
      <c r="M348" t="str">
        <f>VLOOKUP(LOTOTO[[#This Row],[NOME]],'CADASTRO'!A:K,6,0)</f>
        <v>ATIVO</v>
      </c>
    </row>
    <row r="349" spans="1:13">
      <c r="A349" s="1" t="s">
        <v>516</v>
      </c>
      <c r="B349" s="1" t="s">
        <v>517</v>
      </c>
      <c r="C349" s="1" t="s">
        <v>381</v>
      </c>
      <c r="D349" s="1" t="s">
        <v>619</v>
      </c>
      <c r="E349" t="s">
        <v>387</v>
      </c>
      <c r="F349" t="str">
        <f>VLOOKUP(LOTOTO[[#This Row],[NOME]],'CADASTRO'!A:K,5,0)</f>
        <v>OPERADOR INDUSTRIAL III</v>
      </c>
      <c r="G349" s="8">
        <v>45882</v>
      </c>
      <c r="H349" s="38">
        <v>365</v>
      </c>
      <c r="I3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IF(G732="01/01/1900",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LOTOTO[[#This Row],[TREINADO EM]]+LOTOTO[[#This Row],[VALIDADE]]</f>
        <v>46247</v>
      </c>
      <c r="K349">
        <v>2</v>
      </c>
      <c r="L349" t="s">
        <v>5</v>
      </c>
      <c r="M349" t="str">
        <f>VLOOKUP(LOTOTO[[#This Row],[NOME]],'CADASTRO'!A:K,6,0)</f>
        <v>ATIVO</v>
      </c>
    </row>
    <row r="350" spans="1:13">
      <c r="A350" s="1" t="s">
        <v>516</v>
      </c>
      <c r="B350" s="1" t="s">
        <v>517</v>
      </c>
      <c r="C350" s="1" t="s">
        <v>381</v>
      </c>
      <c r="D350" s="1" t="s">
        <v>619</v>
      </c>
      <c r="E350" t="s">
        <v>387</v>
      </c>
      <c r="F350" t="str">
        <f>VLOOKUP(LOTOTO[[#This Row],[NOME]],'CADASTRO'!A:K,5,0)</f>
        <v>OPERADOR INDUSTRIAL III</v>
      </c>
      <c r="G350" s="8">
        <v>46010</v>
      </c>
      <c r="H350" s="38">
        <v>365</v>
      </c>
      <c r="I3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IF(G733="01/01/1900", "SEM REGISTRO",
                        IF((G350+H350)&gt;TODAY(), "NO PRAZO", "VENCIDO"
                        )
                    )
                )
            )
        )
    ),"N.A.")</f>
        <v>NO PRAZO</v>
      </c>
      <c r="J350" s="14">
        <f>LOTOTO[[#This Row],[TREINADO EM]]+LOTOTO[[#This Row],[VALIDADE]]</f>
        <v>46375</v>
      </c>
      <c r="K350">
        <v>2</v>
      </c>
      <c r="L350" t="s">
        <v>3</v>
      </c>
      <c r="M350" t="str">
        <f>VLOOKUP(LOTOTO[[#This Row],[NOME]],'CADASTRO'!A:K,6,0)</f>
        <v>ATIVO</v>
      </c>
    </row>
    <row r="351" spans="1:13">
      <c r="A351" s="1" t="s">
        <v>516</v>
      </c>
      <c r="B351" s="1" t="s">
        <v>517</v>
      </c>
      <c r="C351" s="1" t="s">
        <v>381</v>
      </c>
      <c r="D351" s="1" t="s">
        <v>619</v>
      </c>
      <c r="E351" s="1" t="s">
        <v>331</v>
      </c>
      <c r="F351" s="1" t="str">
        <f>VLOOKUP(LOTOTO[[#This Row],[NOME]],'CADASTRO'!A:K,5,0)</f>
        <v>LIDER DE TURNO</v>
      </c>
      <c r="G351" s="8">
        <v>44840</v>
      </c>
      <c r="H351" s="39">
        <v>365</v>
      </c>
      <c r="I3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IF(G734="01/01/1900",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LOTOTO[[#This Row],[TREINADO EM]]+LOTOTO[[#This Row],[VALIDADE]]</f>
        <v>45205</v>
      </c>
      <c r="K351">
        <v>1</v>
      </c>
      <c r="L351" t="s">
        <v>5</v>
      </c>
      <c r="M351" t="str">
        <f>VLOOKUP(LOTOTO[[#This Row],[NOME]],'CADASTRO'!A:K,6,0)</f>
        <v>ATIVO</v>
      </c>
    </row>
    <row r="352" spans="1:13">
      <c r="A352" s="1" t="s">
        <v>516</v>
      </c>
      <c r="B352" s="1" t="s">
        <v>517</v>
      </c>
      <c r="C352" s="1" t="s">
        <v>381</v>
      </c>
      <c r="D352" s="1" t="s">
        <v>619</v>
      </c>
      <c r="E352" t="s">
        <v>331</v>
      </c>
      <c r="F352" t="str">
        <f>VLOOKUP(LOTOTO[[#This Row],[NOME]],'CADASTRO'!A:K,5,0)</f>
        <v>LIDER DE TURNO</v>
      </c>
      <c r="G352" s="8">
        <v>45064</v>
      </c>
      <c r="H352" s="39">
        <v>365</v>
      </c>
      <c r="I3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IF(G735="01/01/1900",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LOTOTO[[#This Row],[TREINADO EM]]+LOTOTO[[#This Row],[VALIDADE]]</f>
        <v>45429</v>
      </c>
      <c r="K352">
        <v>2</v>
      </c>
      <c r="L352" t="s">
        <v>5</v>
      </c>
      <c r="M352" t="str">
        <f>VLOOKUP(LOTOTO[[#This Row],[NOME]],'CADASTRO'!A:K,6,0)</f>
        <v>ATIVO</v>
      </c>
    </row>
    <row r="353" spans="1:13">
      <c r="A353" s="1" t="s">
        <v>516</v>
      </c>
      <c r="B353" s="1" t="s">
        <v>517</v>
      </c>
      <c r="C353" s="1" t="s">
        <v>76</v>
      </c>
      <c r="D353" s="1" t="s">
        <v>619</v>
      </c>
      <c r="E353" t="s">
        <v>331</v>
      </c>
      <c r="F353" t="str">
        <f>VLOOKUP(LOTOTO[[#This Row],[NOME]],'CADASTRO'!A:K,5,0)</f>
        <v>LIDER DE TURNO</v>
      </c>
      <c r="G353" s="8">
        <v>45280</v>
      </c>
      <c r="H353" s="38">
        <v>365</v>
      </c>
      <c r="I3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IF(G736="01/01/1900",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LOTOTO[[#This Row],[TREINADO EM]]+LOTOTO[[#This Row],[VALIDADE]]</f>
        <v>45645</v>
      </c>
      <c r="K353">
        <v>2</v>
      </c>
      <c r="L353" t="s">
        <v>5</v>
      </c>
      <c r="M353" t="str">
        <f>VLOOKUP(LOTOTO[[#This Row],[NOME]],'CADASTRO'!A:K,6,0)</f>
        <v>ATIVO</v>
      </c>
    </row>
    <row r="354" spans="1:13">
      <c r="A354" s="1" t="s">
        <v>516</v>
      </c>
      <c r="B354" s="1" t="s">
        <v>517</v>
      </c>
      <c r="C354" s="1" t="s">
        <v>381</v>
      </c>
      <c r="D354" s="1" t="s">
        <v>619</v>
      </c>
      <c r="E354" t="s">
        <v>331</v>
      </c>
      <c r="F354" t="str">
        <f>VLOOKUP(LOTOTO[[#This Row],[NOME]],'CADASTRO'!A:K,5,0)</f>
        <v>LIDER DE TURNO</v>
      </c>
      <c r="G354" s="8">
        <v>45645</v>
      </c>
      <c r="H354" s="38">
        <v>365</v>
      </c>
      <c r="I3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IF(G737="01/01/1900",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LOTOTO[[#This Row],[TREINADO EM]]+LOTOTO[[#This Row],[VALIDADE]]</f>
        <v>46010</v>
      </c>
      <c r="K354">
        <v>2</v>
      </c>
      <c r="L354" t="s">
        <v>5</v>
      </c>
      <c r="M354" t="str">
        <f>VLOOKUP(LOTOTO[[#This Row],[NOME]],'CADASTRO'!A:K,6,0)</f>
        <v>ATIVO</v>
      </c>
    </row>
    <row r="355" spans="1:13">
      <c r="A355" s="1" t="s">
        <v>516</v>
      </c>
      <c r="B355" s="1" t="s">
        <v>517</v>
      </c>
      <c r="C355" s="1" t="s">
        <v>381</v>
      </c>
      <c r="D355" s="1" t="s">
        <v>619</v>
      </c>
      <c r="E355" t="s">
        <v>331</v>
      </c>
      <c r="F355" t="str">
        <f>VLOOKUP(LOTOTO[[#This Row],[NOME]],'CADASTRO'!A:K,5,0)</f>
        <v>LIDER DE TURNO</v>
      </c>
      <c r="G355" s="8">
        <v>46010</v>
      </c>
      <c r="H355" s="38">
        <v>365</v>
      </c>
      <c r="I3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IF(G738="01/01/1900", "SEM REGISTRO",
                        IF((G355+H355)&gt;TODAY(), "NO PRAZO", "VENCIDO"
                        )
                    )
                )
            )
        )
    ),"N.A.")</f>
        <v>NO PRAZO</v>
      </c>
      <c r="J355" s="14">
        <f>LOTOTO[[#This Row],[TREINADO EM]]+LOTOTO[[#This Row],[VALIDADE]]</f>
        <v>46375</v>
      </c>
      <c r="K355">
        <v>2</v>
      </c>
      <c r="L355" t="s">
        <v>3</v>
      </c>
      <c r="M355" t="str">
        <f>VLOOKUP(LOTOTO[[#This Row],[NOME]],'CADASTRO'!A:K,6,0)</f>
        <v>ATIVO</v>
      </c>
    </row>
    <row r="356" spans="1:13">
      <c r="A356" t="s">
        <v>516</v>
      </c>
      <c r="B356" t="s">
        <v>517</v>
      </c>
      <c r="C356" t="s">
        <v>76</v>
      </c>
      <c r="D356" s="1" t="s">
        <v>619</v>
      </c>
      <c r="E356" t="s">
        <v>281</v>
      </c>
      <c r="F356" t="str">
        <f>VLOOKUP(LOTOTO[[#This Row],[NOME]],'CADASTRO'!A:K,5,0)</f>
        <v>AUXILIAR INDUSTRIAL</v>
      </c>
      <c r="G356" s="8">
        <v>44249</v>
      </c>
      <c r="H356" s="38">
        <v>365</v>
      </c>
      <c r="I3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IF(G739="01/01/1900",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LOTOTO[[#This Row],[TREINADO EM]]+LOTOTO[[#This Row],[VALIDADE]]</f>
        <v>44614</v>
      </c>
      <c r="K356">
        <v>1</v>
      </c>
      <c r="L356" t="s">
        <v>1</v>
      </c>
      <c r="M356" t="str">
        <f>VLOOKUP(LOTOTO[[#This Row],[NOME]],'CADASTRO'!A:K,6,0)</f>
        <v>DESLIGADO</v>
      </c>
    </row>
    <row r="357" spans="1:13">
      <c r="A357" t="s">
        <v>516</v>
      </c>
      <c r="B357" t="s">
        <v>517</v>
      </c>
      <c r="C357" t="s">
        <v>76</v>
      </c>
      <c r="D357" s="1" t="s">
        <v>619</v>
      </c>
      <c r="E357" t="s">
        <v>390</v>
      </c>
      <c r="F357" t="str">
        <f>VLOOKUP(LOTOTO[[#This Row],[NOME]],'CADASTRO'!A:K,5,0)</f>
        <v>TECNICO ELETRONICO II</v>
      </c>
      <c r="G357" s="8">
        <v>44019</v>
      </c>
      <c r="H357" s="38">
        <v>365</v>
      </c>
      <c r="I3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IF(G740="01/01/1900",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LOTOTO[[#This Row],[TREINADO EM]]+LOTOTO[[#This Row],[VALIDADE]]</f>
        <v>44384</v>
      </c>
      <c r="K357">
        <v>1</v>
      </c>
      <c r="L357" t="s">
        <v>5</v>
      </c>
      <c r="M357" t="str">
        <f>VLOOKUP(LOTOTO[[#This Row],[NOME]],'CADASTRO'!A:K,6,0)</f>
        <v>ATIVO</v>
      </c>
    </row>
    <row r="358" spans="1:13">
      <c r="A358" s="1" t="s">
        <v>516</v>
      </c>
      <c r="B358" s="1" t="s">
        <v>517</v>
      </c>
      <c r="C358" s="1" t="s">
        <v>381</v>
      </c>
      <c r="D358" s="1" t="s">
        <v>619</v>
      </c>
      <c r="E358" s="1" t="s">
        <v>390</v>
      </c>
      <c r="F358" s="1" t="str">
        <f>VLOOKUP(LOTOTO[[#This Row],[NOME]],'CADASTRO'!A:K,5,0)</f>
        <v>TECNICO ELETRONICO II</v>
      </c>
      <c r="G358" s="28">
        <v>44680</v>
      </c>
      <c r="H358" s="39">
        <v>365</v>
      </c>
      <c r="I3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IF(G741="01/01/1900",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LOTOTO[[#This Row],[TREINADO EM]]+LOTOTO[[#This Row],[VALIDADE]]</f>
        <v>45045</v>
      </c>
      <c r="K358">
        <v>1</v>
      </c>
      <c r="L358" t="s">
        <v>5</v>
      </c>
      <c r="M358" t="str">
        <f>VLOOKUP(LOTOTO[[#This Row],[NOME]],'CADASTRO'!A:K,6,0)</f>
        <v>ATIVO</v>
      </c>
    </row>
    <row r="359" spans="1:13">
      <c r="A359" s="1" t="s">
        <v>516</v>
      </c>
      <c r="B359" s="1" t="s">
        <v>517</v>
      </c>
      <c r="C359" s="1" t="s">
        <v>381</v>
      </c>
      <c r="D359" s="1" t="s">
        <v>619</v>
      </c>
      <c r="E359" t="s">
        <v>390</v>
      </c>
      <c r="F359" t="str">
        <f>VLOOKUP(LOTOTO[[#This Row],[NOME]],'CADASTRO'!A:K,5,0)</f>
        <v>TECNICO ELETRONICO II</v>
      </c>
      <c r="G359" s="8">
        <v>45547</v>
      </c>
      <c r="H359" s="38">
        <v>365</v>
      </c>
      <c r="I3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IF(G742="01/01/1900",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LOTOTO[[#This Row],[TREINADO EM]]+LOTOTO[[#This Row],[VALIDADE]]</f>
        <v>45912</v>
      </c>
      <c r="K359">
        <v>2</v>
      </c>
      <c r="L359" t="s">
        <v>5</v>
      </c>
      <c r="M359" t="str">
        <f>VLOOKUP(LOTOTO[[#This Row],[NOME]],'CADASTRO'!A:K,6,0)</f>
        <v>ATIVO</v>
      </c>
    </row>
    <row r="360" spans="1:13">
      <c r="A360" s="1" t="s">
        <v>516</v>
      </c>
      <c r="B360" s="1" t="s">
        <v>517</v>
      </c>
      <c r="C360" s="1" t="s">
        <v>381</v>
      </c>
      <c r="D360" s="1" t="s">
        <v>619</v>
      </c>
      <c r="E360" t="s">
        <v>390</v>
      </c>
      <c r="F360" t="str">
        <f>VLOOKUP(LOTOTO[[#This Row],[NOME]],'CADASTRO'!A:K,5,0)</f>
        <v>TECNICO ELETRONICO II</v>
      </c>
      <c r="G360" s="8">
        <v>46211.529050925899</v>
      </c>
      <c r="H360" s="38">
        <v>183</v>
      </c>
      <c r="I3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IF(G743="01/01/1900",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LOTOTO[[#This Row],[TREINADO EM]]+LOTOTO[[#This Row],[VALIDADE]]</f>
        <v>46394.529050925899</v>
      </c>
      <c r="K360">
        <v>2</v>
      </c>
      <c r="L360" t="s">
        <v>5</v>
      </c>
      <c r="M360" t="str">
        <f>VLOOKUP(LOTOTO[[#This Row],[NOME]],'CADASTRO'!A:K,6,0)</f>
        <v>ATIVO</v>
      </c>
    </row>
    <row r="361" spans="1:13">
      <c r="A361" s="1" t="s">
        <v>516</v>
      </c>
      <c r="B361" s="1" t="s">
        <v>517</v>
      </c>
      <c r="C361" s="1" t="s">
        <v>381</v>
      </c>
      <c r="D361" s="1" t="s">
        <v>619</v>
      </c>
      <c r="E361" t="s">
        <v>390</v>
      </c>
      <c r="F361" t="str">
        <f>VLOOKUP(LOTOTO[[#This Row],[NOME]],'CADASTRO'!A:K,5,0)</f>
        <v>TECNICO ELETRONICO II</v>
      </c>
      <c r="G361" s="8">
        <v>46294</v>
      </c>
      <c r="H361" s="38">
        <v>365</v>
      </c>
      <c r="I3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IF(G744="01/01/1900", "SEM REGISTRO",
                        IF((G361+H361)&gt;TODAY(), "NO PRAZO", "VENCIDO"
                        )
                    )
                )
            )
        )
    ),"N.A.")</f>
        <v>NO PRAZO</v>
      </c>
      <c r="J361" s="14">
        <f>LOTOTO[[#This Row],[TREINADO EM]]+LOTOTO[[#This Row],[VALIDADE]]</f>
        <v>46659</v>
      </c>
      <c r="K361">
        <v>2</v>
      </c>
      <c r="L361" t="s">
        <v>3</v>
      </c>
      <c r="M361" t="str">
        <f>VLOOKUP(LOTOTO[[#This Row],[NOME]],'CADASTRO'!A:K,6,0)</f>
        <v>ATIVO</v>
      </c>
    </row>
    <row r="362" spans="1:13">
      <c r="A362" s="1" t="s">
        <v>516</v>
      </c>
      <c r="B362" s="1" t="s">
        <v>517</v>
      </c>
      <c r="C362" s="1" t="s">
        <v>381</v>
      </c>
      <c r="D362" s="1" t="s">
        <v>619</v>
      </c>
      <c r="E362" t="s">
        <v>496</v>
      </c>
      <c r="F362" t="str">
        <f>VLOOKUP(LOTOTO[[#This Row],[NOME]],'CADASTRO'!A:K,5,0)</f>
        <v>AUXILIAR INDUSTRIAL</v>
      </c>
      <c r="G362" s="8">
        <v>46302.448148148149</v>
      </c>
      <c r="H362" s="38">
        <v>365</v>
      </c>
      <c r="I3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IF(G745="01/01/1900",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LOTOTO[[#This Row],[TREINADO EM]]+LOTOTO[[#This Row],[VALIDADE]]</f>
        <v>46667.448148148149</v>
      </c>
      <c r="K362">
        <v>1</v>
      </c>
      <c r="L362" t="s">
        <v>3</v>
      </c>
      <c r="M362" t="str">
        <f>VLOOKUP(LOTOTO[[#This Row],[NOME]],'CADASTRO'!A:K,6,0)</f>
        <v>ATIVO</v>
      </c>
    </row>
    <row r="363" spans="1:13">
      <c r="A363" t="s">
        <v>516</v>
      </c>
      <c r="B363" t="s">
        <v>517</v>
      </c>
      <c r="C363" t="s">
        <v>76</v>
      </c>
      <c r="D363" s="1" t="s">
        <v>619</v>
      </c>
      <c r="E363" t="s">
        <v>284</v>
      </c>
      <c r="F363" t="str">
        <f>VLOOKUP(LOTOTO[[#This Row],[NOME]],'CADASTRO'!A:K,5,0)</f>
        <v>OPERADOR INDUSTRIAL II</v>
      </c>
      <c r="G363" s="8">
        <v>43832</v>
      </c>
      <c r="H363" s="38">
        <v>365</v>
      </c>
      <c r="I3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IF(G746="01/01/1900",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LOTOTO[[#This Row],[TREINADO EM]]+LOTOTO[[#This Row],[VALIDADE]]</f>
        <v>44197</v>
      </c>
      <c r="K363">
        <v>2</v>
      </c>
      <c r="L363" t="s">
        <v>1</v>
      </c>
      <c r="M363" t="str">
        <f>VLOOKUP(LOTOTO[[#This Row],[NOME]],'CADASTRO'!A:K,6,0)</f>
        <v>DESLIGADO</v>
      </c>
    </row>
    <row r="364" spans="1:13">
      <c r="A364" s="1" t="s">
        <v>516</v>
      </c>
      <c r="B364" s="1" t="s">
        <v>517</v>
      </c>
      <c r="C364" s="1" t="s">
        <v>381</v>
      </c>
      <c r="D364" s="1" t="s">
        <v>619</v>
      </c>
      <c r="E364" t="s">
        <v>391</v>
      </c>
      <c r="F364" t="str">
        <f>VLOOKUP(LOTOTO[[#This Row],[NOME]],'CADASTRO'!A:K,5,0)</f>
        <v>ESTAGIARIO</v>
      </c>
      <c r="G364" s="8">
        <v>45756</v>
      </c>
      <c r="H364" s="38">
        <v>365</v>
      </c>
      <c r="I3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IF(G747="01/01/1900",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LOTOTO[[#This Row],[TREINADO EM]]+LOTOTO[[#This Row],[VALIDADE]]</f>
        <v>46121</v>
      </c>
      <c r="K364">
        <v>2</v>
      </c>
      <c r="L364" t="s">
        <v>5</v>
      </c>
      <c r="M364" t="str">
        <f>VLOOKUP(LOTOTO[[#This Row],[NOME]],'CADASTRO'!A:K,6,0)</f>
        <v>ATIVO</v>
      </c>
    </row>
    <row r="365" spans="1:13">
      <c r="A365" s="1" t="s">
        <v>516</v>
      </c>
      <c r="B365" s="1" t="s">
        <v>517</v>
      </c>
      <c r="C365" s="1" t="s">
        <v>381</v>
      </c>
      <c r="D365" s="1" t="s">
        <v>619</v>
      </c>
      <c r="E365" t="s">
        <v>391</v>
      </c>
      <c r="F365" t="str">
        <f>VLOOKUP(LOTOTO[[#This Row],[NOME]],'CADASTRO'!A:K,5,0)</f>
        <v>ESTAGIARIO</v>
      </c>
      <c r="G365" s="8">
        <v>46210.473842592597</v>
      </c>
      <c r="H365" s="38">
        <v>365</v>
      </c>
      <c r="I3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IF(G748="01/01/1900",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LOTOTO[[#This Row],[TREINADO EM]]+LOTOTO[[#This Row],[VALIDADE]]</f>
        <v>46575.473842592597</v>
      </c>
      <c r="K365">
        <v>2</v>
      </c>
      <c r="L365" t="s">
        <v>3</v>
      </c>
      <c r="M365" t="str">
        <f>VLOOKUP(LOTOTO[[#This Row],[NOME]],'CADASTRO'!A:K,6,0)</f>
        <v>ATIVO</v>
      </c>
    </row>
    <row r="366" spans="1:13">
      <c r="A366" s="1" t="s">
        <v>516</v>
      </c>
      <c r="B366" s="1" t="s">
        <v>517</v>
      </c>
      <c r="C366" s="1" t="s">
        <v>381</v>
      </c>
      <c r="D366" s="1" t="s">
        <v>619</v>
      </c>
      <c r="E366" s="1" t="s">
        <v>286</v>
      </c>
      <c r="F366" s="1" t="str">
        <f>VLOOKUP(LOTOTO[[#This Row],[NOME]],'CADASTRO'!A:K,5,0)</f>
        <v>ANALISTA CONTROLE QUALIDADE PL</v>
      </c>
      <c r="G366" s="28">
        <v>44805</v>
      </c>
      <c r="H366" s="39">
        <v>365</v>
      </c>
      <c r="I3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IF(G749="01/01/1900",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LOTOTO[[#This Row],[TREINADO EM]]+LOTOTO[[#This Row],[VALIDADE]]</f>
        <v>45170</v>
      </c>
      <c r="K366">
        <v>1</v>
      </c>
      <c r="L366" t="s">
        <v>3</v>
      </c>
      <c r="M366" t="str">
        <f>VLOOKUP(LOTOTO[[#This Row],[NOME]],'CADASTRO'!A:K,6,0)</f>
        <v>TRANSFERIDO</v>
      </c>
    </row>
    <row r="367" spans="1:13">
      <c r="A367" s="1" t="s">
        <v>516</v>
      </c>
      <c r="B367" s="1" t="s">
        <v>517</v>
      </c>
      <c r="C367" s="1" t="s">
        <v>381</v>
      </c>
      <c r="D367" s="1" t="s">
        <v>619</v>
      </c>
      <c r="E367" s="88" t="s">
        <v>287</v>
      </c>
      <c r="F367" t="str">
        <f>VLOOKUP(LOTOTO[[#This Row],[NOME]],'CADASTRO'!A:K,5,0)</f>
        <v>OPERADOR INDUSTRIAL I</v>
      </c>
      <c r="G367" s="57">
        <v>45847</v>
      </c>
      <c r="H367" s="38">
        <v>365</v>
      </c>
      <c r="I3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IF(G750="01/01/1900",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LOTOTO[[#This Row],[TREINADO EM]]+LOTOTO[[#This Row],[VALIDADE]]</f>
        <v>46212</v>
      </c>
      <c r="K367">
        <v>2</v>
      </c>
      <c r="L367" t="s">
        <v>3</v>
      </c>
      <c r="M367" t="str">
        <f>VLOOKUP(LOTOTO[[#This Row],[NOME]],'CADASTRO'!A:K,6,0)</f>
        <v>DESLIGADO</v>
      </c>
    </row>
    <row r="368" spans="1:13">
      <c r="A368" s="1" t="s">
        <v>516</v>
      </c>
      <c r="B368" s="1" t="s">
        <v>517</v>
      </c>
      <c r="C368" s="1" t="s">
        <v>381</v>
      </c>
      <c r="D368" s="1" t="s">
        <v>619</v>
      </c>
      <c r="E368" t="s">
        <v>485</v>
      </c>
      <c r="F368" t="str">
        <f>VLOOKUP(LOTOTO[[#This Row],[NOME]],'CADASTRO'!A:K,5,0)</f>
        <v>OPERADOR INDUSTRIAL III</v>
      </c>
      <c r="G368" s="8">
        <v>46239</v>
      </c>
      <c r="H368" s="38">
        <v>365</v>
      </c>
      <c r="I3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IF(G751="01/01/1900",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LOTOTO[[#This Row],[TREINADO EM]]+LOTOTO[[#This Row],[VALIDADE]]</f>
        <v>46604</v>
      </c>
      <c r="K368">
        <v>2</v>
      </c>
      <c r="L368" t="s">
        <v>5</v>
      </c>
      <c r="M368" t="str">
        <f>VLOOKUP(LOTOTO[[#This Row],[NOME]],'CADASTRO'!A:K,6,0)</f>
        <v>ATIVO</v>
      </c>
    </row>
    <row r="369" spans="1:14">
      <c r="A369" s="1" t="s">
        <v>516</v>
      </c>
      <c r="B369" s="1" t="s">
        <v>517</v>
      </c>
      <c r="C369" s="1" t="s">
        <v>381</v>
      </c>
      <c r="D369" s="1" t="s">
        <v>619</v>
      </c>
      <c r="E369" t="s">
        <v>485</v>
      </c>
      <c r="F369" t="str">
        <f>VLOOKUP(LOTOTO[[#This Row],[NOME]],'CADASTRO'!A:K,5,0)</f>
        <v>OPERADOR INDUSTRIAL III</v>
      </c>
      <c r="G369" s="8">
        <v>46253</v>
      </c>
      <c r="H369" s="38">
        <v>365</v>
      </c>
      <c r="I3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IF(G752="01/01/1900", "SEM REGISTRO",
                        IF((G369+H369)&gt;TODAY(), "NO PRAZO", "VENCIDO"
                        )
                    )
                )
            )
        )
    ),"N.A.")</f>
        <v>NO PRAZO</v>
      </c>
      <c r="J369" s="14">
        <f>LOTOTO[[#This Row],[TREINADO EM]]+LOTOTO[[#This Row],[VALIDADE]]</f>
        <v>46618</v>
      </c>
      <c r="K369">
        <v>1</v>
      </c>
      <c r="L369" t="s">
        <v>3</v>
      </c>
      <c r="M369" t="str">
        <f>VLOOKUP(LOTOTO[[#This Row],[NOME]],'CADASTRO'!A:K,6,0)</f>
        <v>ATIVO</v>
      </c>
      <c r="N369" s="63" t="s">
        <v>624</v>
      </c>
    </row>
    <row r="370" spans="1:14">
      <c r="A370" s="1" t="s">
        <v>516</v>
      </c>
      <c r="B370" s="1" t="s">
        <v>517</v>
      </c>
      <c r="C370" s="1" t="s">
        <v>381</v>
      </c>
      <c r="D370" s="1" t="s">
        <v>619</v>
      </c>
      <c r="E370" t="s">
        <v>495</v>
      </c>
      <c r="F370" t="str">
        <f>VLOOKUP(LOTOTO[[#This Row],[NOME]],'CADASTRO'!A:K,5,0)</f>
        <v>AUXILIAR INDUSTRIAL</v>
      </c>
      <c r="G370" s="8">
        <v>46281</v>
      </c>
      <c r="H370" s="38">
        <v>365</v>
      </c>
      <c r="I3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IF(G753="01/01/1900",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LOTOTO[[#This Row],[TREINADO EM]]+LOTOTO[[#This Row],[VALIDADE]]</f>
        <v>46646</v>
      </c>
      <c r="K370">
        <v>1</v>
      </c>
      <c r="L370" t="s">
        <v>3</v>
      </c>
      <c r="M370" t="str">
        <f>VLOOKUP(LOTOTO[[#This Row],[NOME]],'CADASTRO'!A:K,6,0)</f>
        <v>ATIVO</v>
      </c>
    </row>
    <row r="371" spans="1:14">
      <c r="A371" s="1" t="s">
        <v>516</v>
      </c>
      <c r="B371" s="1" t="s">
        <v>517</v>
      </c>
      <c r="C371" s="1" t="s">
        <v>381</v>
      </c>
      <c r="D371" s="1" t="s">
        <v>619</v>
      </c>
      <c r="E371" s="1" t="s">
        <v>290</v>
      </c>
      <c r="F371" s="1" t="str">
        <f>VLOOKUP(LOTOTO[[#This Row],[NOME]],'CADASTRO'!A:K,5,0)</f>
        <v>OPERADOR INDUSTRIAL II</v>
      </c>
      <c r="G371" s="28">
        <v>44805</v>
      </c>
      <c r="H371" s="39">
        <v>365</v>
      </c>
      <c r="I3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IF(G754="01/01/1900",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LOTOTO[[#This Row],[TREINADO EM]]+LOTOTO[[#This Row],[VALIDADE]]</f>
        <v>45170</v>
      </c>
      <c r="K371">
        <v>1</v>
      </c>
      <c r="L371" t="s">
        <v>5</v>
      </c>
      <c r="M371" t="str">
        <f>VLOOKUP(LOTOTO[[#This Row],[NOME]],'CADASTRO'!A:K,6,0)</f>
        <v>DESLIGADO</v>
      </c>
    </row>
    <row r="372" spans="1:14">
      <c r="A372" s="1" t="s">
        <v>516</v>
      </c>
      <c r="B372" s="1" t="s">
        <v>517</v>
      </c>
      <c r="C372" s="1" t="s">
        <v>381</v>
      </c>
      <c r="D372" s="1" t="s">
        <v>619</v>
      </c>
      <c r="E372" t="s">
        <v>290</v>
      </c>
      <c r="F372" t="str">
        <f>VLOOKUP(LOTOTO[[#This Row],[NOME]],'CADASTRO'!A:K,5,0)</f>
        <v>OPERADOR INDUSTRIAL II</v>
      </c>
      <c r="G372" s="8">
        <v>44930</v>
      </c>
      <c r="H372" s="39">
        <v>365</v>
      </c>
      <c r="I3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IF(G755="01/01/1900",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LOTOTO[[#This Row],[TREINADO EM]]+LOTOTO[[#This Row],[VALIDADE]]</f>
        <v>45295</v>
      </c>
      <c r="K372">
        <v>2</v>
      </c>
      <c r="L372" t="s">
        <v>5</v>
      </c>
      <c r="M372" t="str">
        <f>VLOOKUP(LOTOTO[[#This Row],[NOME]],'CADASTRO'!A:K,6,0)</f>
        <v>DESLIGADO</v>
      </c>
    </row>
    <row r="373" spans="1:14">
      <c r="A373" s="1" t="s">
        <v>516</v>
      </c>
      <c r="B373" s="1" t="s">
        <v>517</v>
      </c>
      <c r="C373" s="1" t="s">
        <v>381</v>
      </c>
      <c r="D373" s="1" t="s">
        <v>619</v>
      </c>
      <c r="E373" t="s">
        <v>290</v>
      </c>
      <c r="F373" t="str">
        <f>VLOOKUP(LOTOTO[[#This Row],[NOME]],'CADASTRO'!A:K,5,0)</f>
        <v>OPERADOR INDUSTRIAL II</v>
      </c>
      <c r="G373" s="8">
        <v>45280</v>
      </c>
      <c r="H373" s="38">
        <v>365</v>
      </c>
      <c r="I3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IF(G756="01/01/1900",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LOTOTO[[#This Row],[TREINADO EM]]+LOTOTO[[#This Row],[VALIDADE]]</f>
        <v>45645</v>
      </c>
      <c r="K373">
        <v>2</v>
      </c>
      <c r="L373" t="s">
        <v>3</v>
      </c>
      <c r="M373" t="str">
        <f>VLOOKUP(LOTOTO[[#This Row],[NOME]],'CADASTRO'!A:K,6,0)</f>
        <v>DESLIGADO</v>
      </c>
    </row>
    <row r="374" spans="1:14">
      <c r="A374" s="1" t="s">
        <v>516</v>
      </c>
      <c r="B374" s="1" t="s">
        <v>517</v>
      </c>
      <c r="C374" s="1" t="s">
        <v>381</v>
      </c>
      <c r="D374" s="1" t="s">
        <v>619</v>
      </c>
      <c r="E374" t="s">
        <v>392</v>
      </c>
      <c r="F374" t="str">
        <f>VLOOKUP(LOTOTO[[#This Row],[NOME]],'CADASTRO'!A:K,5,0)</f>
        <v>Almoxarife</v>
      </c>
      <c r="G374" s="8">
        <v>45064</v>
      </c>
      <c r="H374" s="39">
        <v>365</v>
      </c>
      <c r="I3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IF(G757="01/01/1900",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LOTOTO[[#This Row],[TREINADO EM]]+LOTOTO[[#This Row],[VALIDADE]]</f>
        <v>45429</v>
      </c>
      <c r="K374">
        <v>2</v>
      </c>
      <c r="L374" t="s">
        <v>5</v>
      </c>
      <c r="M374" t="str">
        <f>VLOOKUP(LOTOTO[[#This Row],[NOME]],'CADASTRO'!A:K,6,0)</f>
        <v>ATIVO</v>
      </c>
    </row>
    <row r="375" spans="1:14">
      <c r="A375" s="1" t="s">
        <v>516</v>
      </c>
      <c r="B375" s="1" t="s">
        <v>517</v>
      </c>
      <c r="C375" s="1" t="s">
        <v>76</v>
      </c>
      <c r="D375" s="1" t="s">
        <v>619</v>
      </c>
      <c r="E375" t="s">
        <v>392</v>
      </c>
      <c r="F375" t="str">
        <f>VLOOKUP(LOTOTO[[#This Row],[NOME]],'CADASTRO'!A:K,5,0)</f>
        <v>Almoxarife</v>
      </c>
      <c r="G375" s="8">
        <v>45280</v>
      </c>
      <c r="H375" s="38">
        <v>365</v>
      </c>
      <c r="I3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IF(G758="01/01/1900",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LOTOTO[[#This Row],[TREINADO EM]]+LOTOTO[[#This Row],[VALIDADE]]</f>
        <v>45645</v>
      </c>
      <c r="K375">
        <v>2</v>
      </c>
      <c r="L375" t="s">
        <v>5</v>
      </c>
      <c r="M375" t="str">
        <f>VLOOKUP(LOTOTO[[#This Row],[NOME]],'CADASTRO'!A:K,6,0)</f>
        <v>ATIVO</v>
      </c>
    </row>
    <row r="376" spans="1:14">
      <c r="A376" s="1" t="s">
        <v>516</v>
      </c>
      <c r="B376" s="1" t="s">
        <v>517</v>
      </c>
      <c r="C376" s="1" t="s">
        <v>381</v>
      </c>
      <c r="D376" s="1" t="s">
        <v>619</v>
      </c>
      <c r="E376" s="11" t="s">
        <v>392</v>
      </c>
      <c r="F376" t="str">
        <f>VLOOKUP(LOTOTO[[#This Row],[NOME]],'CADASTRO'!A:K,5,0)</f>
        <v>Almoxarife</v>
      </c>
      <c r="G376" s="8">
        <v>45826</v>
      </c>
      <c r="H376" s="38">
        <v>365</v>
      </c>
      <c r="I3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IF(G759="01/01/1900",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LOTOTO[[#This Row],[TREINADO EM]]+LOTOTO[[#This Row],[VALIDADE]]</f>
        <v>46191</v>
      </c>
      <c r="K376">
        <v>2</v>
      </c>
      <c r="L376" t="s">
        <v>5</v>
      </c>
      <c r="M376" t="str">
        <f>VLOOKUP(LOTOTO[[#This Row],[NOME]],'CADASTRO'!A:K,6,0)</f>
        <v>ATIVO</v>
      </c>
    </row>
    <row r="377" spans="1:14">
      <c r="A377" s="1" t="s">
        <v>516</v>
      </c>
      <c r="B377" s="1" t="s">
        <v>517</v>
      </c>
      <c r="C377" s="1" t="s">
        <v>381</v>
      </c>
      <c r="D377" s="1" t="s">
        <v>619</v>
      </c>
      <c r="E377" t="s">
        <v>392</v>
      </c>
      <c r="F377" t="str">
        <f>VLOOKUP(LOTOTO[[#This Row],[NOME]],'CADASTRO'!A:K,5,0)</f>
        <v>Almoxarife</v>
      </c>
      <c r="G377" s="8">
        <v>46209</v>
      </c>
      <c r="H377" s="38">
        <v>365</v>
      </c>
      <c r="I3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IF(G760="01/01/1900", "SEM REGISTRO",
                        IF((G377+H377)&gt;TODAY(), "NO PRAZO", "VENCIDO"
                        )
                    )
                )
            )
        )
    ),"N.A.")</f>
        <v>NO PRAZO</v>
      </c>
      <c r="J377" s="14">
        <f>LOTOTO[[#This Row],[TREINADO EM]]+LOTOTO[[#This Row],[VALIDADE]]</f>
        <v>46574</v>
      </c>
      <c r="K377">
        <v>2</v>
      </c>
      <c r="L377" t="s">
        <v>3</v>
      </c>
      <c r="M377" t="str">
        <f>VLOOKUP(LOTOTO[[#This Row],[NOME]],'CADASTRO'!A:K,6,0)</f>
        <v>ATIVO</v>
      </c>
    </row>
    <row r="378" spans="1:14">
      <c r="A378" t="s">
        <v>516</v>
      </c>
      <c r="B378" t="s">
        <v>517</v>
      </c>
      <c r="C378" t="s">
        <v>76</v>
      </c>
      <c r="D378" s="1" t="s">
        <v>619</v>
      </c>
      <c r="E378" t="s">
        <v>291</v>
      </c>
      <c r="F378" t="str">
        <f>VLOOKUP(LOTOTO[[#This Row],[NOME]],'CADASTRO'!A:K,5,0)</f>
        <v>OPERADOR INDUSTRIAL III</v>
      </c>
      <c r="G378" s="8">
        <v>44249</v>
      </c>
      <c r="H378" s="38">
        <v>365</v>
      </c>
      <c r="I3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IF(G761="01/01/1900",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LOTOTO[[#This Row],[TREINADO EM]]+LOTOTO[[#This Row],[VALIDADE]]</f>
        <v>44614</v>
      </c>
      <c r="K378">
        <v>1</v>
      </c>
      <c r="L378" t="s">
        <v>5</v>
      </c>
      <c r="M378" t="str">
        <f>VLOOKUP(LOTOTO[[#This Row],[NOME]],'CADASTRO'!A:K,6,0)</f>
        <v>DESLIGADO</v>
      </c>
    </row>
    <row r="379" spans="1:14">
      <c r="A379" s="1" t="s">
        <v>516</v>
      </c>
      <c r="B379" s="1" t="s">
        <v>517</v>
      </c>
      <c r="C379" s="1" t="s">
        <v>381</v>
      </c>
      <c r="D379" s="1" t="s">
        <v>619</v>
      </c>
      <c r="E379" t="s">
        <v>291</v>
      </c>
      <c r="F379" t="str">
        <f>VLOOKUP(LOTOTO[[#This Row],[NOME]],'CADASTRO'!A:K,5,0)</f>
        <v>OPERADOR INDUSTRIAL III</v>
      </c>
      <c r="G379" s="8">
        <v>44804</v>
      </c>
      <c r="H379" s="39">
        <v>365</v>
      </c>
      <c r="I3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IF(G762="01/01/1900",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LOTOTO[[#This Row],[TREINADO EM]]+LOTOTO[[#This Row],[VALIDADE]]</f>
        <v>45169</v>
      </c>
      <c r="K379">
        <v>1</v>
      </c>
      <c r="L379" t="s">
        <v>5</v>
      </c>
      <c r="M379" t="str">
        <f>VLOOKUP(LOTOTO[[#This Row],[NOME]],'CADASTRO'!A:K,6,0)</f>
        <v>DESLIGADO</v>
      </c>
    </row>
    <row r="380" spans="1:14">
      <c r="A380" s="1" t="s">
        <v>516</v>
      </c>
      <c r="B380" s="1" t="s">
        <v>517</v>
      </c>
      <c r="C380" s="1" t="s">
        <v>381</v>
      </c>
      <c r="D380" s="1" t="s">
        <v>619</v>
      </c>
      <c r="E380" t="s">
        <v>291</v>
      </c>
      <c r="F380" t="str">
        <f>VLOOKUP(LOTOTO[[#This Row],[NOME]],'CADASTRO'!A:K,5,0)</f>
        <v>OPERADOR INDUSTRIAL III</v>
      </c>
      <c r="G380" s="8">
        <v>44929</v>
      </c>
      <c r="H380" s="39">
        <v>365</v>
      </c>
      <c r="I3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IF(G763="01/01/1900",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LOTOTO[[#This Row],[TREINADO EM]]+LOTOTO[[#This Row],[VALIDADE]]</f>
        <v>45294</v>
      </c>
      <c r="K380">
        <v>2</v>
      </c>
      <c r="L380" t="s">
        <v>5</v>
      </c>
      <c r="M380" t="str">
        <f>VLOOKUP(LOTOTO[[#This Row],[NOME]],'CADASTRO'!A:K,6,0)</f>
        <v>DESLIGADO</v>
      </c>
    </row>
    <row r="381" spans="1:14">
      <c r="A381" s="1" t="s">
        <v>516</v>
      </c>
      <c r="B381" s="1" t="s">
        <v>517</v>
      </c>
      <c r="C381" s="1" t="s">
        <v>76</v>
      </c>
      <c r="D381" s="1" t="s">
        <v>619</v>
      </c>
      <c r="E381" t="s">
        <v>291</v>
      </c>
      <c r="F381" t="str">
        <f>VLOOKUP(LOTOTO[[#This Row],[NOME]],'CADASTRO'!A:K,5,0)</f>
        <v>OPERADOR INDUSTRIAL III</v>
      </c>
      <c r="G381" s="8">
        <v>45280</v>
      </c>
      <c r="H381" s="38">
        <v>365</v>
      </c>
      <c r="I3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IF(G764="01/01/1900",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LOTOTO[[#This Row],[TREINADO EM]]+LOTOTO[[#This Row],[VALIDADE]]</f>
        <v>45645</v>
      </c>
      <c r="K381">
        <v>2</v>
      </c>
      <c r="L381" t="s">
        <v>3</v>
      </c>
      <c r="M381" t="str">
        <f>VLOOKUP(LOTOTO[[#This Row],[NOME]],'CADASTRO'!A:K,6,0)</f>
        <v>DESLIGADO</v>
      </c>
    </row>
    <row r="382" spans="1:14">
      <c r="A382" t="s">
        <v>516</v>
      </c>
      <c r="B382" t="s">
        <v>517</v>
      </c>
      <c r="C382" t="s">
        <v>76</v>
      </c>
      <c r="D382" s="1" t="s">
        <v>619</v>
      </c>
      <c r="E382" t="s">
        <v>293</v>
      </c>
      <c r="F382" t="str">
        <f>VLOOKUP(LOTOTO[[#This Row],[NOME]],'CADASTRO'!A:K,5,0)</f>
        <v>OPERADOR INDUSTRIAL II</v>
      </c>
      <c r="G382" s="98">
        <v>44250</v>
      </c>
      <c r="H382" s="38">
        <v>365</v>
      </c>
      <c r="I3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IF(G765="01/01/1900",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LOTOTO[[#This Row],[TREINADO EM]]+LOTOTO[[#This Row],[VALIDADE]]</f>
        <v>44615</v>
      </c>
      <c r="K382">
        <v>1</v>
      </c>
      <c r="L382" t="s">
        <v>1</v>
      </c>
      <c r="M382" t="str">
        <f>VLOOKUP(LOTOTO[[#This Row],[NOME]],'CADASTRO'!A:K,6,0)</f>
        <v>DESLIGADO</v>
      </c>
    </row>
    <row r="383" spans="1:14">
      <c r="A383" s="1" t="s">
        <v>516</v>
      </c>
      <c r="B383" s="1" t="s">
        <v>517</v>
      </c>
      <c r="C383" s="1" t="s">
        <v>76</v>
      </c>
      <c r="D383" s="1" t="s">
        <v>619</v>
      </c>
      <c r="E383" t="s">
        <v>294</v>
      </c>
      <c r="F383" t="str">
        <f>VLOOKUP(LOTOTO[[#This Row],[NOME]],'CADASTRO'!A:K,5,0)</f>
        <v>OPERADOR INDUSTRIAL I</v>
      </c>
      <c r="G383" s="36">
        <v>45280</v>
      </c>
      <c r="H383" s="38">
        <v>365</v>
      </c>
      <c r="I3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IF(G766="01/01/1900",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LOTOTO[[#This Row],[TREINADO EM]]+LOTOTO[[#This Row],[VALIDADE]]</f>
        <v>45645</v>
      </c>
      <c r="K383">
        <v>2</v>
      </c>
      <c r="L383" t="s">
        <v>3</v>
      </c>
      <c r="M383" t="str">
        <f>VLOOKUP(LOTOTO[[#This Row],[NOME]],'CADASTRO'!A:K,6,0)</f>
        <v>DESLIGADO</v>
      </c>
    </row>
    <row r="384" spans="1:14">
      <c r="A384" s="1" t="s">
        <v>516</v>
      </c>
      <c r="B384" s="1" t="s">
        <v>517</v>
      </c>
      <c r="C384" s="1" t="s">
        <v>381</v>
      </c>
      <c r="D384" s="1" t="s">
        <v>619</v>
      </c>
      <c r="E384" s="1" t="s">
        <v>394</v>
      </c>
      <c r="F384" s="1" t="str">
        <f>VLOOKUP(LOTOTO[[#This Row],[NOME]],'CADASTRO'!A:K,5,0)</f>
        <v>OPERADOR INDUSTRIAL I</v>
      </c>
      <c r="G384" s="28">
        <v>44804</v>
      </c>
      <c r="H384" s="39">
        <v>365</v>
      </c>
      <c r="I3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IF(G767="01/01/1900",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LOTOTO[[#This Row],[TREINADO EM]]+LOTOTO[[#This Row],[VALIDADE]]</f>
        <v>45169</v>
      </c>
      <c r="K384">
        <v>1</v>
      </c>
      <c r="L384" t="s">
        <v>5</v>
      </c>
      <c r="M384" t="str">
        <f>VLOOKUP(LOTOTO[[#This Row],[NOME]],'CADASTRO'!A:K,6,0)</f>
        <v>ATIVO</v>
      </c>
    </row>
    <row r="385" spans="1:13">
      <c r="A385" s="1" t="s">
        <v>516</v>
      </c>
      <c r="B385" s="1" t="s">
        <v>517</v>
      </c>
      <c r="C385" s="1" t="s">
        <v>381</v>
      </c>
      <c r="D385" s="1" t="s">
        <v>619</v>
      </c>
      <c r="E385" t="s">
        <v>394</v>
      </c>
      <c r="F385" t="str">
        <f>VLOOKUP(LOTOTO[[#This Row],[NOME]],'CADASTRO'!A:K,5,0)</f>
        <v>OPERADOR INDUSTRIAL I</v>
      </c>
      <c r="G385" s="8">
        <v>44929</v>
      </c>
      <c r="H385" s="39">
        <v>365</v>
      </c>
      <c r="I3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IF(G768="01/01/1900",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LOTOTO[[#This Row],[TREINADO EM]]+LOTOTO[[#This Row],[VALIDADE]]</f>
        <v>45294</v>
      </c>
      <c r="K385">
        <v>2</v>
      </c>
      <c r="L385" t="s">
        <v>5</v>
      </c>
      <c r="M385" t="str">
        <f>VLOOKUP(LOTOTO[[#This Row],[NOME]],'CADASTRO'!A:K,6,0)</f>
        <v>ATIVO</v>
      </c>
    </row>
    <row r="386" spans="1:13">
      <c r="A386" s="1" t="s">
        <v>516</v>
      </c>
      <c r="B386" s="1" t="s">
        <v>517</v>
      </c>
      <c r="C386" s="1" t="s">
        <v>76</v>
      </c>
      <c r="D386" s="1" t="s">
        <v>619</v>
      </c>
      <c r="E386" t="s">
        <v>394</v>
      </c>
      <c r="F386" t="str">
        <f>VLOOKUP(LOTOTO[[#This Row],[NOME]],'CADASTRO'!A:K,5,0)</f>
        <v>OPERADOR INDUSTRIAL I</v>
      </c>
      <c r="G386" s="8">
        <v>45280</v>
      </c>
      <c r="H386" s="38">
        <v>365</v>
      </c>
      <c r="I3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IF(G769="01/01/1900",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LOTOTO[[#This Row],[TREINADO EM]]+LOTOTO[[#This Row],[VALIDADE]]</f>
        <v>45645</v>
      </c>
      <c r="K386">
        <v>2</v>
      </c>
      <c r="L386" t="s">
        <v>5</v>
      </c>
      <c r="M386" t="str">
        <f>VLOOKUP(LOTOTO[[#This Row],[NOME]],'CADASTRO'!A:K,6,0)</f>
        <v>ATIVO</v>
      </c>
    </row>
    <row r="387" spans="1:13">
      <c r="A387" s="1" t="s">
        <v>516</v>
      </c>
      <c r="B387" s="1" t="s">
        <v>517</v>
      </c>
      <c r="C387" s="1" t="s">
        <v>381</v>
      </c>
      <c r="D387" s="1" t="s">
        <v>619</v>
      </c>
      <c r="E387" t="s">
        <v>394</v>
      </c>
      <c r="F387" t="str">
        <f>VLOOKUP(LOTOTO[[#This Row],[NOME]],'CADASTRO'!A:K,5,0)</f>
        <v>OPERADOR INDUSTRIAL I</v>
      </c>
      <c r="G387" s="8">
        <v>45645</v>
      </c>
      <c r="H387" s="38">
        <v>365</v>
      </c>
      <c r="I3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IF(G770="01/01/1900",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LOTOTO[[#This Row],[TREINADO EM]]+LOTOTO[[#This Row],[VALIDADE]]</f>
        <v>46010</v>
      </c>
      <c r="K387">
        <v>2</v>
      </c>
      <c r="L387" t="s">
        <v>5</v>
      </c>
      <c r="M387" t="str">
        <f>VLOOKUP(LOTOTO[[#This Row],[NOME]],'CADASTRO'!A:K,6,0)</f>
        <v>ATIVO</v>
      </c>
    </row>
    <row r="388" spans="1:13">
      <c r="A388" s="1" t="s">
        <v>516</v>
      </c>
      <c r="B388" s="1" t="s">
        <v>517</v>
      </c>
      <c r="C388" s="1" t="s">
        <v>381</v>
      </c>
      <c r="D388" s="1" t="s">
        <v>619</v>
      </c>
      <c r="E388" t="s">
        <v>394</v>
      </c>
      <c r="F388" t="str">
        <f>VLOOKUP(LOTOTO[[#This Row],[NOME]],'CADASTRO'!A:K,5,0)</f>
        <v>OPERADOR INDUSTRIAL I</v>
      </c>
      <c r="G388" s="98">
        <v>45875</v>
      </c>
      <c r="H388" s="38">
        <v>365</v>
      </c>
      <c r="I3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IF(G771="01/01/1900",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LOTOTO[[#This Row],[TREINADO EM]]+LOTOTO[[#This Row],[VALIDADE]]</f>
        <v>46240</v>
      </c>
      <c r="K388">
        <v>2</v>
      </c>
      <c r="L388" t="s">
        <v>5</v>
      </c>
      <c r="M388" t="str">
        <f>VLOOKUP(LOTOTO[[#This Row],[NOME]],'CADASTRO'!A:K,6,0)</f>
        <v>ATIVO</v>
      </c>
    </row>
    <row r="389" spans="1:13">
      <c r="A389" s="1" t="s">
        <v>516</v>
      </c>
      <c r="B389" s="1" t="s">
        <v>517</v>
      </c>
      <c r="C389" s="1" t="s">
        <v>381</v>
      </c>
      <c r="D389" s="1" t="s">
        <v>619</v>
      </c>
      <c r="E389" t="s">
        <v>394</v>
      </c>
      <c r="F389" t="str">
        <f>VLOOKUP(LOTOTO[[#This Row],[NOME]],'CADASTRO'!A:K,5,0)</f>
        <v>OPERADOR INDUSTRIAL I</v>
      </c>
      <c r="G389" s="36">
        <v>46289.559490740743</v>
      </c>
      <c r="H389" s="38">
        <v>365</v>
      </c>
      <c r="I3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IF(G772="01/01/1900", "SEM REGISTRO",
                        IF((G389+H389)&gt;TODAY(), "NO PRAZO", "VENCIDO"
                        )
                    )
                )
            )
        )
    ),"N.A.")</f>
        <v>NO PRAZO</v>
      </c>
      <c r="J389" s="14">
        <f>LOTOTO[[#This Row],[TREINADO EM]]+LOTOTO[[#This Row],[VALIDADE]]</f>
        <v>46654.559490740743</v>
      </c>
      <c r="K389">
        <v>2</v>
      </c>
      <c r="L389" t="s">
        <v>3</v>
      </c>
      <c r="M389" t="str">
        <f>VLOOKUP(LOTOTO[[#This Row],[NOME]],'CADASTRO'!A:K,6,0)</f>
        <v>ATIVO</v>
      </c>
    </row>
    <row r="390" spans="1:13">
      <c r="A390" s="1" t="s">
        <v>516</v>
      </c>
      <c r="B390" s="1" t="s">
        <v>517</v>
      </c>
      <c r="C390" s="1" t="s">
        <v>381</v>
      </c>
      <c r="D390" s="1" t="s">
        <v>619</v>
      </c>
      <c r="E390" t="s">
        <v>295</v>
      </c>
      <c r="F390" t="str">
        <f>VLOOKUP(LOTOTO[[#This Row],[NOME]],'CADASTRO'!A:K,5,0)</f>
        <v>ANALISTA PROCESSOS</v>
      </c>
      <c r="G390" s="8">
        <v>44841</v>
      </c>
      <c r="H390" s="38">
        <v>365</v>
      </c>
      <c r="I3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IF(G773="01/01/1900",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LOTOTO[[#This Row],[TREINADO EM]]+LOTOTO[[#This Row],[VALIDADE]]</f>
        <v>45206</v>
      </c>
      <c r="K390">
        <v>1</v>
      </c>
      <c r="L390" t="s">
        <v>3</v>
      </c>
      <c r="M390" t="str">
        <f>VLOOKUP(LOTOTO[[#This Row],[NOME]],'CADASTRO'!A:K,6,0)</f>
        <v>DESLIGADO</v>
      </c>
    </row>
    <row r="391" spans="1:13">
      <c r="A391" t="s">
        <v>516</v>
      </c>
      <c r="B391" t="s">
        <v>517</v>
      </c>
      <c r="C391" t="s">
        <v>76</v>
      </c>
      <c r="D391" s="1" t="s">
        <v>619</v>
      </c>
      <c r="E391" t="s">
        <v>296</v>
      </c>
      <c r="F391" t="str">
        <f>VLOOKUP(LOTOTO[[#This Row],[NOME]],'CADASTRO'!A:K,5,0)</f>
        <v>TECNICO ELETRONICO II</v>
      </c>
      <c r="G391" s="8">
        <v>44020</v>
      </c>
      <c r="H391" s="38">
        <v>365</v>
      </c>
      <c r="I3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IF(G774="01/01/1900",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LOTOTO[[#This Row],[TREINADO EM]]+LOTOTO[[#This Row],[VALIDADE]]</f>
        <v>44385</v>
      </c>
      <c r="K391">
        <v>1</v>
      </c>
      <c r="L391" t="s">
        <v>5</v>
      </c>
      <c r="M391" t="str">
        <f>VLOOKUP(LOTOTO[[#This Row],[NOME]],'CADASTRO'!A:K,6,0)</f>
        <v>DESLIGADO</v>
      </c>
    </row>
    <row r="392" spans="1:13">
      <c r="A392" s="1" t="s">
        <v>516</v>
      </c>
      <c r="B392" s="1" t="s">
        <v>517</v>
      </c>
      <c r="C392" s="1" t="s">
        <v>381</v>
      </c>
      <c r="D392" s="1" t="s">
        <v>619</v>
      </c>
      <c r="E392" s="1" t="s">
        <v>296</v>
      </c>
      <c r="F392" s="1" t="str">
        <f>VLOOKUP(LOTOTO[[#This Row],[NOME]],'CADASTRO'!A:K,5,0)</f>
        <v>TECNICO ELETRONICO II</v>
      </c>
      <c r="G392" s="28">
        <v>44676</v>
      </c>
      <c r="H392" s="39">
        <v>365</v>
      </c>
      <c r="I3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IF(G775="01/01/1900",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LOTOTO[[#This Row],[TREINADO EM]]+LOTOTO[[#This Row],[VALIDADE]]</f>
        <v>45041</v>
      </c>
      <c r="K392">
        <v>1</v>
      </c>
      <c r="L392" t="s">
        <v>5</v>
      </c>
      <c r="M392" t="str">
        <f>VLOOKUP(LOTOTO[[#This Row],[NOME]],'CADASTRO'!A:K,6,0)</f>
        <v>DESLIGADO</v>
      </c>
    </row>
    <row r="393" spans="1:13">
      <c r="A393" s="1" t="s">
        <v>516</v>
      </c>
      <c r="B393" s="1" t="s">
        <v>517</v>
      </c>
      <c r="C393" s="1" t="s">
        <v>381</v>
      </c>
      <c r="D393" s="1" t="s">
        <v>619</v>
      </c>
      <c r="E393" t="s">
        <v>296</v>
      </c>
      <c r="F393" t="str">
        <f>VLOOKUP(LOTOTO[[#This Row],[NOME]],'CADASTRO'!A:K,5,0)</f>
        <v>TECNICO ELETRONICO II</v>
      </c>
      <c r="G393" s="8">
        <v>44930</v>
      </c>
      <c r="H393" s="39">
        <v>365</v>
      </c>
      <c r="I3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IF(G776="01/01/1900",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LOTOTO[[#This Row],[TREINADO EM]]+LOTOTO[[#This Row],[VALIDADE]]</f>
        <v>45295</v>
      </c>
      <c r="K393">
        <v>2</v>
      </c>
      <c r="L393" t="s">
        <v>5</v>
      </c>
      <c r="M393" t="str">
        <f>VLOOKUP(LOTOTO[[#This Row],[NOME]],'CADASTRO'!A:K,6,0)</f>
        <v>DESLIGADO</v>
      </c>
    </row>
    <row r="394" spans="1:13">
      <c r="A394" s="1" t="s">
        <v>516</v>
      </c>
      <c r="B394" s="1" t="s">
        <v>517</v>
      </c>
      <c r="C394" s="1" t="s">
        <v>76</v>
      </c>
      <c r="D394" s="1" t="s">
        <v>619</v>
      </c>
      <c r="E394" t="s">
        <v>296</v>
      </c>
      <c r="F394" t="str">
        <f>VLOOKUP(LOTOTO[[#This Row],[NOME]],'CADASTRO'!A:K,5,0)</f>
        <v>TECNICO ELETRONICO II</v>
      </c>
      <c r="G394" s="8">
        <v>45280</v>
      </c>
      <c r="H394" s="38">
        <v>365</v>
      </c>
      <c r="I3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IF(G777="01/01/1900",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LOTOTO[[#This Row],[TREINADO EM]]+LOTOTO[[#This Row],[VALIDADE]]</f>
        <v>45645</v>
      </c>
      <c r="K394">
        <v>2</v>
      </c>
      <c r="L394" t="s">
        <v>5</v>
      </c>
      <c r="M394" t="str">
        <f>VLOOKUP(LOTOTO[[#This Row],[NOME]],'CADASTRO'!A:K,6,0)</f>
        <v>DESLIGADO</v>
      </c>
    </row>
    <row r="395" spans="1:13">
      <c r="A395" s="1" t="s">
        <v>516</v>
      </c>
      <c r="B395" s="1" t="s">
        <v>517</v>
      </c>
      <c r="C395" s="1" t="s">
        <v>381</v>
      </c>
      <c r="D395" s="1" t="s">
        <v>619</v>
      </c>
      <c r="E395" t="s">
        <v>296</v>
      </c>
      <c r="F395" t="str">
        <f>VLOOKUP(LOTOTO[[#This Row],[NOME]],'CADASTRO'!A:K,5,0)</f>
        <v>TECNICO ELETRONICO II</v>
      </c>
      <c r="G395" s="8">
        <v>45547</v>
      </c>
      <c r="H395" s="38">
        <v>365</v>
      </c>
      <c r="I3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IF(G778="01/01/1900",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LOTOTO[[#This Row],[TREINADO EM]]+LOTOTO[[#This Row],[VALIDADE]]</f>
        <v>45912</v>
      </c>
      <c r="K395">
        <v>2</v>
      </c>
      <c r="L395" t="s">
        <v>5</v>
      </c>
      <c r="M395" t="str">
        <f>VLOOKUP(LOTOTO[[#This Row],[NOME]],'CADASTRO'!A:K,6,0)</f>
        <v>DESLIGADO</v>
      </c>
    </row>
    <row r="396" spans="1:13">
      <c r="A396" s="1" t="s">
        <v>516</v>
      </c>
      <c r="B396" s="1" t="s">
        <v>517</v>
      </c>
      <c r="C396" s="1" t="s">
        <v>381</v>
      </c>
      <c r="D396" s="1" t="s">
        <v>619</v>
      </c>
      <c r="E396" t="s">
        <v>296</v>
      </c>
      <c r="F396" t="str">
        <f>VLOOKUP(LOTOTO[[#This Row],[NOME]],'CADASTRO'!A:K,5,0)</f>
        <v>TECNICO ELETRONICO II</v>
      </c>
      <c r="G396" s="8">
        <v>45645</v>
      </c>
      <c r="H396" s="38">
        <v>365</v>
      </c>
      <c r="I3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IF(G779="01/01/1900",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LOTOTO[[#This Row],[TREINADO EM]]+LOTOTO[[#This Row],[VALIDADE]]</f>
        <v>46010</v>
      </c>
      <c r="K396">
        <v>2</v>
      </c>
      <c r="L396" t="s">
        <v>5</v>
      </c>
      <c r="M396" t="str">
        <f>VLOOKUP(LOTOTO[[#This Row],[NOME]],'CADASTRO'!A:K,6,0)</f>
        <v>DESLIGADO</v>
      </c>
    </row>
    <row r="397" spans="1:13">
      <c r="A397" s="1" t="s">
        <v>516</v>
      </c>
      <c r="B397" s="1" t="s">
        <v>517</v>
      </c>
      <c r="C397" s="1" t="s">
        <v>381</v>
      </c>
      <c r="D397" s="1" t="s">
        <v>619</v>
      </c>
      <c r="E397" t="s">
        <v>296</v>
      </c>
      <c r="F397" t="str">
        <f>VLOOKUP(LOTOTO[[#This Row],[NOME]],'CADASTRO'!A:K,5,0)</f>
        <v>TECNICO ELETRONICO II</v>
      </c>
      <c r="G397" s="8">
        <v>46010</v>
      </c>
      <c r="H397" s="38">
        <v>365</v>
      </c>
      <c r="I3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IF(G780="01/01/1900",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LOTOTO[[#This Row],[TREINADO EM]]+LOTOTO[[#This Row],[VALIDADE]]</f>
        <v>46375</v>
      </c>
      <c r="K397">
        <v>2</v>
      </c>
      <c r="L397" t="s">
        <v>3</v>
      </c>
      <c r="M397" t="str">
        <f>VLOOKUP(LOTOTO[[#This Row],[NOME]],'CADASTRO'!A:K,6,0)</f>
        <v>DESLIGADO</v>
      </c>
    </row>
    <row r="398" spans="1:13">
      <c r="A398" s="1" t="s">
        <v>516</v>
      </c>
      <c r="B398" s="1" t="s">
        <v>517</v>
      </c>
      <c r="C398" t="s">
        <v>76</v>
      </c>
      <c r="D398" s="1" t="s">
        <v>619</v>
      </c>
      <c r="E398" s="1" t="s">
        <v>298</v>
      </c>
      <c r="F398" s="1" t="str">
        <f>VLOOKUP(LOTOTO[[#This Row],[NOME]],'CADASTRO'!A:K,5,0)</f>
        <v>OPERADOR INDUSTRIAL III</v>
      </c>
      <c r="G398" s="28">
        <v>43603</v>
      </c>
      <c r="H398" s="39">
        <v>365</v>
      </c>
      <c r="I3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IF(G781="01/01/1900",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LOTOTO[[#This Row],[TREINADO EM]]+LOTOTO[[#This Row],[VALIDADE]]</f>
        <v>43968</v>
      </c>
      <c r="K398">
        <v>1</v>
      </c>
      <c r="L398" t="s">
        <v>5</v>
      </c>
      <c r="M398" t="str">
        <f>VLOOKUP(LOTOTO[[#This Row],[NOME]],'CADASTRO'!A:K,6,0)</f>
        <v>DESLIGADO</v>
      </c>
    </row>
    <row r="399" spans="1:13">
      <c r="A399" s="1" t="s">
        <v>516</v>
      </c>
      <c r="B399" s="1" t="s">
        <v>517</v>
      </c>
      <c r="C399" s="1" t="s">
        <v>381</v>
      </c>
      <c r="D399" s="1" t="s">
        <v>619</v>
      </c>
      <c r="E399" s="1" t="s">
        <v>298</v>
      </c>
      <c r="F399" t="str">
        <f>VLOOKUP(LOTOTO[[#This Row],[NOME]],'CADASTRO'!A:K,5,0)</f>
        <v>OPERADOR INDUSTRIAL III</v>
      </c>
      <c r="G399" s="8">
        <v>44804</v>
      </c>
      <c r="H399" s="39">
        <v>365</v>
      </c>
      <c r="I3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IF(G782="01/01/1900",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LOTOTO[[#This Row],[TREINADO EM]]+LOTOTO[[#This Row],[VALIDADE]]</f>
        <v>45169</v>
      </c>
      <c r="K399">
        <v>1</v>
      </c>
      <c r="L399" t="s">
        <v>5</v>
      </c>
      <c r="M399" t="str">
        <f>VLOOKUP(LOTOTO[[#This Row],[NOME]],'CADASTRO'!A:K,6,0)</f>
        <v>DESLIGADO</v>
      </c>
    </row>
    <row r="400" spans="1:13">
      <c r="A400" s="1" t="s">
        <v>516</v>
      </c>
      <c r="B400" s="1" t="s">
        <v>517</v>
      </c>
      <c r="C400" s="1" t="s">
        <v>381</v>
      </c>
      <c r="D400" s="1" t="s">
        <v>619</v>
      </c>
      <c r="E400" t="s">
        <v>298</v>
      </c>
      <c r="F400" t="str">
        <f>VLOOKUP(LOTOTO[[#This Row],[NOME]],'CADASTRO'!A:K,5,0)</f>
        <v>OPERADOR INDUSTRIAL III</v>
      </c>
      <c r="G400" s="8">
        <v>45029</v>
      </c>
      <c r="H400" s="39">
        <v>365</v>
      </c>
      <c r="I4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IF(G783="01/01/1900",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LOTOTO[[#This Row],[TREINADO EM]]+LOTOTO[[#This Row],[VALIDADE]]</f>
        <v>45394</v>
      </c>
      <c r="K400">
        <v>2</v>
      </c>
      <c r="L400" t="s">
        <v>5</v>
      </c>
      <c r="M400" t="str">
        <f>VLOOKUP(LOTOTO[[#This Row],[NOME]],'CADASTRO'!A:K,6,0)</f>
        <v>DESLIGADO</v>
      </c>
    </row>
    <row r="401" spans="1:13">
      <c r="A401" s="1" t="s">
        <v>516</v>
      </c>
      <c r="B401" s="1" t="s">
        <v>517</v>
      </c>
      <c r="C401" s="1" t="s">
        <v>76</v>
      </c>
      <c r="D401" s="1" t="s">
        <v>619</v>
      </c>
      <c r="E401" t="s">
        <v>298</v>
      </c>
      <c r="F401" t="str">
        <f>VLOOKUP(LOTOTO[[#This Row],[NOME]],'CADASTRO'!A:K,5,0)</f>
        <v>OPERADOR INDUSTRIAL III</v>
      </c>
      <c r="G401" s="8">
        <v>45280</v>
      </c>
      <c r="H401" s="38">
        <v>365</v>
      </c>
      <c r="I4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IF(G784="01/01/1900",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LOTOTO[[#This Row],[TREINADO EM]]+LOTOTO[[#This Row],[VALIDADE]]</f>
        <v>45645</v>
      </c>
      <c r="K401">
        <v>2</v>
      </c>
      <c r="L401" t="s">
        <v>5</v>
      </c>
      <c r="M401" t="str">
        <f>VLOOKUP(LOTOTO[[#This Row],[NOME]],'CADASTRO'!A:K,6,0)</f>
        <v>DESLIGADO</v>
      </c>
    </row>
    <row r="402" spans="1:13">
      <c r="A402" s="1" t="s">
        <v>516</v>
      </c>
      <c r="B402" s="1" t="s">
        <v>517</v>
      </c>
      <c r="C402" s="1" t="s">
        <v>381</v>
      </c>
      <c r="D402" s="1" t="s">
        <v>619</v>
      </c>
      <c r="E402" t="s">
        <v>298</v>
      </c>
      <c r="F402" t="str">
        <f>VLOOKUP(LOTOTO[[#This Row],[NOME]],'CADASTRO'!A:K,5,0)</f>
        <v>OPERADOR INDUSTRIAL III</v>
      </c>
      <c r="G402" s="8">
        <v>45645</v>
      </c>
      <c r="H402" s="38">
        <v>365</v>
      </c>
      <c r="I4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IF(G785="01/01/1900",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LOTOTO[[#This Row],[TREINADO EM]]+LOTOTO[[#This Row],[VALIDADE]]</f>
        <v>46010</v>
      </c>
      <c r="K402">
        <v>2</v>
      </c>
      <c r="L402" t="s">
        <v>3</v>
      </c>
      <c r="M402" t="str">
        <f>VLOOKUP(LOTOTO[[#This Row],[NOME]],'CADASTRO'!A:K,6,0)</f>
        <v>DESLIGADO</v>
      </c>
    </row>
    <row r="403" spans="1:13">
      <c r="A403" s="1" t="s">
        <v>516</v>
      </c>
      <c r="B403" s="1" t="s">
        <v>517</v>
      </c>
      <c r="C403" s="1" t="s">
        <v>381</v>
      </c>
      <c r="D403" s="1" t="s">
        <v>619</v>
      </c>
      <c r="E403" s="11" t="s">
        <v>299</v>
      </c>
      <c r="F403" t="str">
        <f>VLOOKUP(LOTOTO[[#This Row],[NOME]],'CADASTRO'!A:K,5,0)</f>
        <v>ESTAGIARIO</v>
      </c>
      <c r="G403" s="8">
        <v>45155</v>
      </c>
      <c r="H403" s="38">
        <v>365</v>
      </c>
      <c r="I4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IF(G786="01/01/1900",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LOTOTO[[#This Row],[TREINADO EM]]+LOTOTO[[#This Row],[VALIDADE]]</f>
        <v>45520</v>
      </c>
      <c r="K403">
        <v>1</v>
      </c>
      <c r="L403" t="s">
        <v>3</v>
      </c>
      <c r="M403" t="str">
        <f>VLOOKUP(LOTOTO[[#This Row],[NOME]],'CADASTRO'!A:K,6,0)</f>
        <v>DESLIGADO</v>
      </c>
    </row>
    <row r="404" spans="1:13">
      <c r="A404" s="1" t="s">
        <v>516</v>
      </c>
      <c r="B404" s="1" t="s">
        <v>517</v>
      </c>
      <c r="C404" s="1" t="s">
        <v>381</v>
      </c>
      <c r="D404" s="1" t="s">
        <v>619</v>
      </c>
      <c r="E404" t="s">
        <v>300</v>
      </c>
      <c r="F404" t="str">
        <f>VLOOKUP(LOTOTO[[#This Row],[NOME]],'CADASTRO'!A:K,5,0)</f>
        <v>PARCEIRO DE NEGOCIO DE RH</v>
      </c>
      <c r="G404" s="8">
        <v>45589</v>
      </c>
      <c r="H404" s="38">
        <v>365</v>
      </c>
      <c r="I4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IF(G787="01/01/1900",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LOTOTO[[#This Row],[TREINADO EM]]+LOTOTO[[#This Row],[VALIDADE]]</f>
        <v>45954</v>
      </c>
      <c r="K404">
        <v>2</v>
      </c>
      <c r="L404" t="s">
        <v>3</v>
      </c>
      <c r="M404" t="str">
        <f>VLOOKUP(LOTOTO[[#This Row],[NOME]],'CADASTRO'!A:K,6,0)</f>
        <v>DESLIGADO</v>
      </c>
    </row>
    <row r="405" spans="1:13">
      <c r="A405" s="1" t="s">
        <v>516</v>
      </c>
      <c r="B405" s="1" t="s">
        <v>517</v>
      </c>
      <c r="C405" s="1" t="s">
        <v>381</v>
      </c>
      <c r="D405" s="1" t="s">
        <v>619</v>
      </c>
      <c r="E405" t="s">
        <v>300</v>
      </c>
      <c r="F405" t="str">
        <f>VLOOKUP(LOTOTO[[#This Row],[NOME]],'CADASTRO'!A:K,5,0)</f>
        <v>PARCEIRO DE NEGOCIO DE RH</v>
      </c>
      <c r="G405" s="8">
        <v>45965</v>
      </c>
      <c r="H405" s="38">
        <v>365</v>
      </c>
      <c r="I4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IF(G788="01/01/1900",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LOTOTO[[#This Row],[TREINADO EM]]+LOTOTO[[#This Row],[VALIDADE]]</f>
        <v>46330</v>
      </c>
      <c r="K405">
        <v>1</v>
      </c>
      <c r="L405" t="s">
        <v>3</v>
      </c>
      <c r="M405" t="str">
        <f>VLOOKUP(LOTOTO[[#This Row],[NOME]],'CADASTRO'!A:K,6,0)</f>
        <v>DESLIGADO</v>
      </c>
    </row>
    <row r="406" spans="1:13">
      <c r="A406" t="s">
        <v>516</v>
      </c>
      <c r="B406" t="s">
        <v>517</v>
      </c>
      <c r="C406" t="s">
        <v>76</v>
      </c>
      <c r="D406" s="1" t="s">
        <v>619</v>
      </c>
      <c r="E406" t="s">
        <v>302</v>
      </c>
      <c r="F406" t="str">
        <f>VLOOKUP(LOTOTO[[#This Row],[NOME]],'CADASTRO'!A:K,5,0)</f>
        <v>TECNICO MECANICO III</v>
      </c>
      <c r="G406" s="8">
        <v>44020</v>
      </c>
      <c r="H406" s="38">
        <v>365</v>
      </c>
      <c r="I4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IF(G789="01/01/1900",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LOTOTO[[#This Row],[TREINADO EM]]+LOTOTO[[#This Row],[VALIDADE]]</f>
        <v>44385</v>
      </c>
      <c r="K406">
        <v>1</v>
      </c>
      <c r="L406" t="s">
        <v>1</v>
      </c>
      <c r="M406" t="str">
        <f>VLOOKUP(LOTOTO[[#This Row],[NOME]],'CADASTRO'!A:K,6,0)</f>
        <v>DESLIGADO</v>
      </c>
    </row>
    <row r="407" spans="1:13">
      <c r="A407" s="1" t="s">
        <v>516</v>
      </c>
      <c r="B407" s="1" t="s">
        <v>517</v>
      </c>
      <c r="C407" t="s">
        <v>76</v>
      </c>
      <c r="D407" s="1" t="s">
        <v>619</v>
      </c>
      <c r="E407" s="1" t="s">
        <v>304</v>
      </c>
      <c r="F407" s="1" t="str">
        <f>VLOOKUP(LOTOTO[[#This Row],[NOME]],'CADASTRO'!A:K,5,0)</f>
        <v>ASSISTENTE ADMINISTRATIVO</v>
      </c>
      <c r="G407" s="28">
        <v>44249</v>
      </c>
      <c r="H407" s="39">
        <v>365</v>
      </c>
      <c r="I4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IF(G790="01/01/1900",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LOTOTO[[#This Row],[TREINADO EM]]+LOTOTO[[#This Row],[VALIDADE]]</f>
        <v>44614</v>
      </c>
      <c r="K407">
        <v>1</v>
      </c>
      <c r="L407" t="s">
        <v>5</v>
      </c>
      <c r="M407" t="str">
        <f>VLOOKUP(LOTOTO[[#This Row],[NOME]],'CADASTRO'!A:K,6,0)</f>
        <v>DESLIGADO</v>
      </c>
    </row>
    <row r="408" spans="1:13">
      <c r="A408" s="1" t="s">
        <v>516</v>
      </c>
      <c r="B408" s="1" t="s">
        <v>517</v>
      </c>
      <c r="C408" s="1" t="s">
        <v>381</v>
      </c>
      <c r="D408" s="1" t="s">
        <v>619</v>
      </c>
      <c r="E408" s="1" t="s">
        <v>304</v>
      </c>
      <c r="F408" t="str">
        <f>VLOOKUP(LOTOTO[[#This Row],[NOME]],'CADASTRO'!A:K,5,0)</f>
        <v>ASSISTENTE ADMINISTRATIVO</v>
      </c>
      <c r="G408" s="8">
        <v>44804</v>
      </c>
      <c r="H408" s="39">
        <v>365</v>
      </c>
      <c r="I4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IF(G791="01/01/1900",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LOTOTO[[#This Row],[TREINADO EM]]+LOTOTO[[#This Row],[VALIDADE]]</f>
        <v>45169</v>
      </c>
      <c r="K408">
        <v>1</v>
      </c>
      <c r="L408" t="s">
        <v>3</v>
      </c>
      <c r="M408" t="str">
        <f>VLOOKUP(LOTOTO[[#This Row],[NOME]],'CADASTRO'!A:K,6,0)</f>
        <v>DESLIGADO</v>
      </c>
    </row>
    <row r="409" spans="1:13">
      <c r="A409" s="1" t="s">
        <v>516</v>
      </c>
      <c r="B409" s="1" t="s">
        <v>517</v>
      </c>
      <c r="C409" s="1" t="s">
        <v>381</v>
      </c>
      <c r="D409" s="1" t="s">
        <v>619</v>
      </c>
      <c r="E409" t="s">
        <v>395</v>
      </c>
      <c r="F409" t="str">
        <f>VLOOKUP(LOTOTO[[#This Row],[NOME]],'CADASTRO'!A:K,5,0)</f>
        <v>OPERADOR INDUSTRIAL II</v>
      </c>
      <c r="G409" s="8">
        <v>44930</v>
      </c>
      <c r="H409" s="39">
        <v>365</v>
      </c>
      <c r="I4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IF(G792="01/01/1900",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LOTOTO[[#This Row],[TREINADO EM]]+LOTOTO[[#This Row],[VALIDADE]]</f>
        <v>45295</v>
      </c>
      <c r="K409">
        <v>2</v>
      </c>
      <c r="L409" t="s">
        <v>5</v>
      </c>
      <c r="M409" t="str">
        <f>VLOOKUP(LOTOTO[[#This Row],[NOME]],'CADASTRO'!A:K,6,0)</f>
        <v>ATIVO</v>
      </c>
    </row>
    <row r="410" spans="1:13">
      <c r="A410" s="1" t="s">
        <v>516</v>
      </c>
      <c r="B410" s="1" t="s">
        <v>517</v>
      </c>
      <c r="C410" s="1" t="s">
        <v>381</v>
      </c>
      <c r="D410" s="1" t="s">
        <v>619</v>
      </c>
      <c r="E410" t="s">
        <v>395</v>
      </c>
      <c r="F410" t="str">
        <f>VLOOKUP(LOTOTO[[#This Row],[NOME]],'CADASTRO'!A:K,5,0)</f>
        <v>OPERADOR INDUSTRIAL II</v>
      </c>
      <c r="G410" s="8">
        <v>45280</v>
      </c>
      <c r="H410" s="38">
        <v>365</v>
      </c>
      <c r="I4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IF(G793="01/01/1900",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LOTOTO[[#This Row],[TREINADO EM]]+LOTOTO[[#This Row],[VALIDADE]]</f>
        <v>45645</v>
      </c>
      <c r="K410">
        <v>2</v>
      </c>
      <c r="L410" t="s">
        <v>5</v>
      </c>
      <c r="M410" t="str">
        <f>VLOOKUP(LOTOTO[[#This Row],[NOME]],'CADASTRO'!A:K,6,0)</f>
        <v>ATIVO</v>
      </c>
    </row>
    <row r="411" spans="1:13">
      <c r="A411" s="1" t="s">
        <v>516</v>
      </c>
      <c r="B411" s="1" t="s">
        <v>517</v>
      </c>
      <c r="C411" s="1" t="s">
        <v>76</v>
      </c>
      <c r="D411" s="1" t="s">
        <v>619</v>
      </c>
      <c r="E411" t="s">
        <v>395</v>
      </c>
      <c r="F411" t="str">
        <f>VLOOKUP(LOTOTO[[#This Row],[NOME]],'CADASTRO'!A:K,5,0)</f>
        <v>OPERADOR INDUSTRIAL II</v>
      </c>
      <c r="G411" s="8">
        <v>45645</v>
      </c>
      <c r="H411" s="38">
        <v>365</v>
      </c>
      <c r="I4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IF(G794="01/01/1900",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LOTOTO[[#This Row],[TREINADO EM]]+LOTOTO[[#This Row],[VALIDADE]]</f>
        <v>46010</v>
      </c>
      <c r="K411">
        <v>2</v>
      </c>
      <c r="L411" t="s">
        <v>5</v>
      </c>
      <c r="M411" t="str">
        <f>VLOOKUP(LOTOTO[[#This Row],[NOME]],'CADASTRO'!A:K,6,0)</f>
        <v>ATIVO</v>
      </c>
    </row>
    <row r="412" spans="1:13">
      <c r="A412" s="1" t="s">
        <v>516</v>
      </c>
      <c r="B412" s="1" t="s">
        <v>517</v>
      </c>
      <c r="C412" s="1" t="s">
        <v>381</v>
      </c>
      <c r="D412" s="1" t="s">
        <v>619</v>
      </c>
      <c r="E412" t="s">
        <v>395</v>
      </c>
      <c r="F412" t="str">
        <f>VLOOKUP(LOTOTO[[#This Row],[NOME]],'CADASTRO'!A:K,5,0)</f>
        <v>OPERADOR INDUSTRIAL II</v>
      </c>
      <c r="G412" s="8">
        <v>46010</v>
      </c>
      <c r="H412" s="38">
        <v>365</v>
      </c>
      <c r="I4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IF(G795="01/01/1900", "SEM REGISTRO",
                        IF((G412+H412)&gt;TODAY(), "NO PRAZO", "VENCIDO"
                        )
                    )
                )
            )
        )
    ),"N.A.")</f>
        <v>NO PRAZO</v>
      </c>
      <c r="J412" s="14">
        <f>LOTOTO[[#This Row],[TREINADO EM]]+LOTOTO[[#This Row],[VALIDADE]]</f>
        <v>46375</v>
      </c>
      <c r="K412">
        <v>2</v>
      </c>
      <c r="L412" t="s">
        <v>3</v>
      </c>
      <c r="M412" t="str">
        <f>VLOOKUP(LOTOTO[[#This Row],[NOME]],'CADASTRO'!A:K,6,0)</f>
        <v>ATIVO</v>
      </c>
    </row>
    <row r="413" spans="1:13">
      <c r="A413" s="1" t="s">
        <v>516</v>
      </c>
      <c r="B413" s="1" t="s">
        <v>517</v>
      </c>
      <c r="C413" s="1" t="s">
        <v>381</v>
      </c>
      <c r="D413" s="1" t="s">
        <v>619</v>
      </c>
      <c r="E413" s="1" t="s">
        <v>311</v>
      </c>
      <c r="F413" s="1" t="str">
        <f>VLOOKUP(LOTOTO[[#This Row],[NOME]],'CADASTRO'!A:K,5,0)</f>
        <v>OPERADOR INDUSTRIAL I</v>
      </c>
      <c r="G413" s="99">
        <v>44676</v>
      </c>
      <c r="H413" s="39">
        <v>365</v>
      </c>
      <c r="I4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IF(G796="01/01/1900",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LOTOTO[[#This Row],[TREINADO EM]]+LOTOTO[[#This Row],[VALIDADE]]</f>
        <v>45041</v>
      </c>
      <c r="K413">
        <v>1</v>
      </c>
      <c r="L413" t="s">
        <v>5</v>
      </c>
      <c r="M413" t="str">
        <f>VLOOKUP(LOTOTO[[#This Row],[NOME]],'CADASTRO'!A:K,6,0)</f>
        <v>DESLIGADO</v>
      </c>
    </row>
    <row r="414" spans="1:13">
      <c r="A414" s="1" t="s">
        <v>516</v>
      </c>
      <c r="B414" s="1" t="s">
        <v>517</v>
      </c>
      <c r="C414" s="1" t="s">
        <v>381</v>
      </c>
      <c r="D414" s="1" t="s">
        <v>619</v>
      </c>
      <c r="E414" t="s">
        <v>311</v>
      </c>
      <c r="F414" t="str">
        <f>VLOOKUP(LOTOTO[[#This Row],[NOME]],'CADASTRO'!A:K,5,0)</f>
        <v>OPERADOR INDUSTRIAL I</v>
      </c>
      <c r="G414" s="36">
        <v>45029</v>
      </c>
      <c r="H414" s="39">
        <v>365</v>
      </c>
      <c r="I4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IF(G797="01/01/1900",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LOTOTO[[#This Row],[TREINADO EM]]+LOTOTO[[#This Row],[VALIDADE]]</f>
        <v>45394</v>
      </c>
      <c r="K414">
        <v>2</v>
      </c>
      <c r="L414" t="s">
        <v>3</v>
      </c>
      <c r="M414" t="str">
        <f>VLOOKUP(LOTOTO[[#This Row],[NOME]],'CADASTRO'!A:K,6,0)</f>
        <v>DESLIGADO</v>
      </c>
    </row>
    <row r="415" spans="1:13">
      <c r="A415" s="1" t="s">
        <v>516</v>
      </c>
      <c r="B415" s="1" t="s">
        <v>517</v>
      </c>
      <c r="C415" s="1" t="s">
        <v>381</v>
      </c>
      <c r="D415" s="1" t="s">
        <v>619</v>
      </c>
      <c r="E415" t="s">
        <v>313</v>
      </c>
      <c r="F415" t="str">
        <f>VLOOKUP(LOTOTO[[#This Row],[NOME]],'CADASTRO'!A:K,5,0)</f>
        <v>OPERADOR INDUSTRIAL I</v>
      </c>
      <c r="G415" s="8">
        <v>45001</v>
      </c>
      <c r="H415" s="39">
        <v>365</v>
      </c>
      <c r="I4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IF(G798="01/01/1900",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LOTOTO[[#This Row],[TREINADO EM]]+LOTOTO[[#This Row],[VALIDADE]]</f>
        <v>45366</v>
      </c>
      <c r="K415">
        <v>2</v>
      </c>
      <c r="L415" t="s">
        <v>5</v>
      </c>
      <c r="M415" t="str">
        <f>VLOOKUP(LOTOTO[[#This Row],[NOME]],'CADASTRO'!A:K,6,0)</f>
        <v>DESLIGADO</v>
      </c>
    </row>
    <row r="416" spans="1:13">
      <c r="A416" s="1" t="s">
        <v>516</v>
      </c>
      <c r="B416" s="1" t="s">
        <v>517</v>
      </c>
      <c r="C416" s="1" t="s">
        <v>381</v>
      </c>
      <c r="D416" s="1" t="s">
        <v>619</v>
      </c>
      <c r="E416" t="s">
        <v>313</v>
      </c>
      <c r="F416" t="str">
        <f>VLOOKUP(LOTOTO[[#This Row],[NOME]],'CADASTRO'!A:K,5,0)</f>
        <v>OPERADOR INDUSTRIAL I</v>
      </c>
      <c r="G416" s="8">
        <v>45280</v>
      </c>
      <c r="H416" s="38">
        <v>365</v>
      </c>
      <c r="I4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IF(G799="01/01/1900",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LOTOTO[[#This Row],[TREINADO EM]]+LOTOTO[[#This Row],[VALIDADE]]</f>
        <v>45645</v>
      </c>
      <c r="K416">
        <v>2</v>
      </c>
      <c r="L416" t="s">
        <v>5</v>
      </c>
      <c r="M416" t="str">
        <f>VLOOKUP(LOTOTO[[#This Row],[NOME]],'CADASTRO'!A:K,6,0)</f>
        <v>DESLIGADO</v>
      </c>
    </row>
    <row r="417" spans="1:14">
      <c r="A417" s="1" t="s">
        <v>516</v>
      </c>
      <c r="B417" s="1" t="s">
        <v>517</v>
      </c>
      <c r="C417" s="1" t="s">
        <v>76</v>
      </c>
      <c r="D417" s="1" t="s">
        <v>619</v>
      </c>
      <c r="E417" t="s">
        <v>313</v>
      </c>
      <c r="F417" t="str">
        <f>VLOOKUP(LOTOTO[[#This Row],[NOME]],'CADASTRO'!A:K,5,0)</f>
        <v>OPERADOR INDUSTRIAL I</v>
      </c>
      <c r="G417" s="8">
        <v>45645</v>
      </c>
      <c r="H417" s="38">
        <v>365</v>
      </c>
      <c r="I4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IF(G800="01/01/1900",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LOTOTO[[#This Row],[TREINADO EM]]+LOTOTO[[#This Row],[VALIDADE]]</f>
        <v>46010</v>
      </c>
      <c r="K417">
        <v>2</v>
      </c>
      <c r="L417" t="s">
        <v>3</v>
      </c>
      <c r="M417" t="str">
        <f>VLOOKUP(LOTOTO[[#This Row],[NOME]],'CADASTRO'!A:K,6,0)</f>
        <v>DESLIGADO</v>
      </c>
    </row>
    <row r="418" spans="1:14">
      <c r="A418" s="1" t="s">
        <v>516</v>
      </c>
      <c r="B418" s="1" t="s">
        <v>517</v>
      </c>
      <c r="C418" s="1" t="s">
        <v>381</v>
      </c>
      <c r="D418" s="1" t="s">
        <v>619</v>
      </c>
      <c r="E418" t="s">
        <v>396</v>
      </c>
      <c r="F418" t="str">
        <f>VLOOKUP(LOTOTO[[#This Row],[NOME]],'CADASTRO'!A:K,5,0)</f>
        <v>OPERADOR INDUSTRIAL I</v>
      </c>
      <c r="G418" s="8">
        <v>46162</v>
      </c>
      <c r="H418" s="38">
        <v>365</v>
      </c>
      <c r="I4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IF(G801="01/01/1900", "SEM REGISTRO",
                        IF((G418+H418)&gt;TODAY(), "NO PRAZO", "VENCIDO"
                        )
                    )
                )
            )
        )
    ),"N.A.")</f>
        <v>NO PRAZO</v>
      </c>
      <c r="J418" s="14">
        <f>LOTOTO[[#This Row],[TREINADO EM]]+LOTOTO[[#This Row],[VALIDADE]]</f>
        <v>46527</v>
      </c>
      <c r="K418">
        <v>1</v>
      </c>
      <c r="L418" t="s">
        <v>3</v>
      </c>
      <c r="M418" t="str">
        <f>VLOOKUP(LOTOTO[[#This Row],[NOME]],'CADASTRO'!A:K,6,0)</f>
        <v>ATIVO</v>
      </c>
      <c r="N418" s="63" t="s">
        <v>622</v>
      </c>
    </row>
    <row r="419" spans="1:14">
      <c r="A419" s="1" t="s">
        <v>516</v>
      </c>
      <c r="B419" s="1" t="s">
        <v>517</v>
      </c>
      <c r="C419" s="1" t="s">
        <v>381</v>
      </c>
      <c r="D419" s="1" t="s">
        <v>619</v>
      </c>
      <c r="E419" t="s">
        <v>315</v>
      </c>
      <c r="F419" t="str">
        <f>VLOOKUP(LOTOTO[[#This Row],[NOME]],'CADASTRO'!A:K,5,0)</f>
        <v>ESTAGIARIO</v>
      </c>
      <c r="G419" s="8">
        <v>45225</v>
      </c>
      <c r="H419" s="38">
        <v>365</v>
      </c>
      <c r="I4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IF(G802="01/01/1900",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LOTOTO[[#This Row],[TREINADO EM]]+LOTOTO[[#This Row],[VALIDADE]]</f>
        <v>45590</v>
      </c>
      <c r="K419">
        <v>1</v>
      </c>
      <c r="L419" t="s">
        <v>3</v>
      </c>
      <c r="M419" t="str">
        <f>VLOOKUP(LOTOTO[[#This Row],[NOME]],'CADASTRO'!A:K,6,0)</f>
        <v>TRANSFERIDO</v>
      </c>
    </row>
    <row r="420" spans="1:14">
      <c r="A420" s="1" t="s">
        <v>516</v>
      </c>
      <c r="B420" s="1" t="s">
        <v>517</v>
      </c>
      <c r="C420" s="1" t="s">
        <v>381</v>
      </c>
      <c r="D420" s="1" t="s">
        <v>619</v>
      </c>
      <c r="E420" t="s">
        <v>317</v>
      </c>
      <c r="F420" t="str">
        <f>VLOOKUP(LOTOTO[[#This Row],[NOME]],'CADASTRO'!A:K,5,0)</f>
        <v>AUXILIAR INDUSTRIAL</v>
      </c>
      <c r="G420" s="8">
        <v>45756</v>
      </c>
      <c r="H420" s="38">
        <v>365</v>
      </c>
      <c r="I4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IF(G803="01/01/1900",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LOTOTO[[#This Row],[TREINADO EM]]+LOTOTO[[#This Row],[VALIDADE]]</f>
        <v>46121</v>
      </c>
      <c r="K420">
        <v>2</v>
      </c>
      <c r="L420" t="s">
        <v>3</v>
      </c>
      <c r="M420" t="str">
        <f>VLOOKUP(LOTOTO[[#This Row],[NOME]],'CADASTRO'!A:K,6,0)</f>
        <v>DESLIGADO</v>
      </c>
    </row>
    <row r="421" spans="1:14">
      <c r="A421" t="s">
        <v>516</v>
      </c>
      <c r="B421" t="s">
        <v>517</v>
      </c>
      <c r="C421" t="s">
        <v>76</v>
      </c>
      <c r="D421" s="1" t="s">
        <v>619</v>
      </c>
      <c r="E421" t="s">
        <v>318</v>
      </c>
      <c r="F421" t="str">
        <f>VLOOKUP(LOTOTO[[#This Row],[NOME]],'CADASTRO'!A:K,5,0)</f>
        <v>AUXILIAR INDUSTRIAL</v>
      </c>
      <c r="G421" s="8">
        <v>44250</v>
      </c>
      <c r="H421" s="38">
        <v>365</v>
      </c>
      <c r="I4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IF(G804="01/01/1900",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LOTOTO[[#This Row],[TREINADO EM]]+LOTOTO[[#This Row],[VALIDADE]]</f>
        <v>44615</v>
      </c>
      <c r="K421">
        <v>1</v>
      </c>
      <c r="L421" t="s">
        <v>5</v>
      </c>
      <c r="M421" t="str">
        <f>VLOOKUP(LOTOTO[[#This Row],[NOME]],'CADASTRO'!A:K,6,0)</f>
        <v>DESLIGADO</v>
      </c>
    </row>
    <row r="422" spans="1:14">
      <c r="A422" s="1" t="s">
        <v>516</v>
      </c>
      <c r="B422" s="1" t="s">
        <v>517</v>
      </c>
      <c r="C422" s="1" t="s">
        <v>381</v>
      </c>
      <c r="D422" s="1" t="s">
        <v>619</v>
      </c>
      <c r="E422" s="1" t="s">
        <v>318</v>
      </c>
      <c r="F422" s="1" t="str">
        <f>VLOOKUP(LOTOTO[[#This Row],[NOME]],'CADASTRO'!A:K,5,0)</f>
        <v>AUXILIAR INDUSTRIAL</v>
      </c>
      <c r="G422" s="28">
        <v>44676</v>
      </c>
      <c r="H422" s="39">
        <v>365</v>
      </c>
      <c r="I4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IF(G805="01/01/1900",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LOTOTO[[#This Row],[TREINADO EM]]+LOTOTO[[#This Row],[VALIDADE]]</f>
        <v>45041</v>
      </c>
      <c r="K422">
        <v>1</v>
      </c>
      <c r="L422" t="s">
        <v>9</v>
      </c>
      <c r="M422" t="str">
        <f>VLOOKUP(LOTOTO[[#This Row],[NOME]],'CADASTRO'!A:K,6,0)</f>
        <v>DESLIGADO</v>
      </c>
    </row>
    <row r="423" spans="1:14">
      <c r="A423" s="1" t="s">
        <v>516</v>
      </c>
      <c r="B423" s="1" t="s">
        <v>517</v>
      </c>
      <c r="C423" s="1" t="s">
        <v>381</v>
      </c>
      <c r="D423" s="1" t="s">
        <v>619</v>
      </c>
      <c r="E423" t="s">
        <v>497</v>
      </c>
      <c r="F423" t="str">
        <f>VLOOKUP(LOTOTO[[#This Row],[NOME]],'CADASTRO'!A:K,5,0)</f>
        <v>OPERADOR LOGISTICO I</v>
      </c>
      <c r="G423" s="8">
        <v>46302.445497685185</v>
      </c>
      <c r="H423" s="38">
        <v>365</v>
      </c>
      <c r="I4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IF(G806="01/01/1900", "SEM REGISTRO",
                        IF((G423+H423)&gt;TODAY(), "NO PRAZO", "VENCIDO"
                        )
                    )
                )
            )
        )
    ),"N.A.")</f>
        <v>NO PRAZO</v>
      </c>
      <c r="J423" s="14">
        <f>LOTOTO[[#This Row],[TREINADO EM]]+LOTOTO[[#This Row],[VALIDADE]]</f>
        <v>46667.445497685185</v>
      </c>
      <c r="K423">
        <v>1</v>
      </c>
      <c r="L423" t="s">
        <v>3</v>
      </c>
      <c r="M423" t="str">
        <f>VLOOKUP(LOTOTO[[#This Row],[NOME]],'CADASTRO'!A:K,6,0)</f>
        <v>ATIVO</v>
      </c>
    </row>
    <row r="424" spans="1:14">
      <c r="A424" s="1" t="s">
        <v>516</v>
      </c>
      <c r="B424" s="1" t="s">
        <v>517</v>
      </c>
      <c r="C424" s="1" t="s">
        <v>381</v>
      </c>
      <c r="D424" s="1" t="s">
        <v>619</v>
      </c>
      <c r="E424" t="s">
        <v>176</v>
      </c>
      <c r="F424" t="str">
        <f>VLOOKUP(LOTOTO[[#This Row],[NOME]],'CADASTRO'!A:K,5,0)</f>
        <v>ANALISTA MANUTENCAO JR</v>
      </c>
      <c r="G424" s="8">
        <v>45344</v>
      </c>
      <c r="H424" s="38">
        <v>365</v>
      </c>
      <c r="I4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IF(G807="01/01/1900",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LOTOTO[[#This Row],[TREINADO EM]]+LOTOTO[[#This Row],[VALIDADE]]</f>
        <v>45709</v>
      </c>
      <c r="K424">
        <v>2</v>
      </c>
      <c r="L424" t="s">
        <v>3</v>
      </c>
      <c r="M424" t="str">
        <f>VLOOKUP(LOTOTO[[#This Row],[NOME]],'CADASTRO'!A:K,6,0)</f>
        <v>DESLIGADO</v>
      </c>
    </row>
    <row r="425" spans="1:14">
      <c r="A425" s="1" t="s">
        <v>516</v>
      </c>
      <c r="B425" s="1" t="s">
        <v>517</v>
      </c>
      <c r="C425" s="1" t="s">
        <v>381</v>
      </c>
      <c r="D425" s="1" t="s">
        <v>619</v>
      </c>
      <c r="E425" t="s">
        <v>176</v>
      </c>
      <c r="F425" t="str">
        <f>VLOOKUP(LOTOTO[[#This Row],[NOME]],'CADASTRO'!A:K,5,0)</f>
        <v>ANALISTA MANUTENCAO JR</v>
      </c>
      <c r="G425" s="8">
        <v>45938</v>
      </c>
      <c r="H425" s="38">
        <v>365</v>
      </c>
      <c r="I4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IF(G808="01/01/1900",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LOTOTO[[#This Row],[TREINADO EM]]+LOTOTO[[#This Row],[VALIDADE]]</f>
        <v>46303</v>
      </c>
      <c r="K425">
        <v>2</v>
      </c>
      <c r="L425" t="s">
        <v>3</v>
      </c>
      <c r="M425" t="str">
        <f>VLOOKUP(LOTOTO[[#This Row],[NOME]],'CADASTRO'!A:K,6,0)</f>
        <v>DESLIGADO</v>
      </c>
    </row>
    <row r="426" spans="1:14">
      <c r="A426" s="1" t="s">
        <v>516</v>
      </c>
      <c r="B426" s="1" t="s">
        <v>517</v>
      </c>
      <c r="C426" t="s">
        <v>76</v>
      </c>
      <c r="D426" s="1" t="s">
        <v>619</v>
      </c>
      <c r="E426" s="1" t="s">
        <v>324</v>
      </c>
      <c r="F426" s="1" t="str">
        <f>VLOOKUP(LOTOTO[[#This Row],[NOME]],'CADASTRO'!A:K,5,0)</f>
        <v>LIDER DE TURNO</v>
      </c>
      <c r="G426" s="28">
        <v>44250</v>
      </c>
      <c r="H426" s="39">
        <v>365</v>
      </c>
      <c r="I4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IF(G809="01/01/1900",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LOTOTO[[#This Row],[TREINADO EM]]+LOTOTO[[#This Row],[VALIDADE]]</f>
        <v>44615</v>
      </c>
      <c r="K426">
        <v>1</v>
      </c>
      <c r="L426" t="s">
        <v>5</v>
      </c>
      <c r="M426" t="str">
        <f>VLOOKUP(LOTOTO[[#This Row],[NOME]],'CADASTRO'!A:K,6,0)</f>
        <v>ATIVO</v>
      </c>
    </row>
    <row r="427" spans="1:14">
      <c r="A427" s="1" t="s">
        <v>516</v>
      </c>
      <c r="B427" s="1" t="s">
        <v>517</v>
      </c>
      <c r="C427" s="1" t="s">
        <v>381</v>
      </c>
      <c r="D427" s="1" t="s">
        <v>619</v>
      </c>
      <c r="E427" s="1" t="s">
        <v>324</v>
      </c>
      <c r="F427" s="1" t="str">
        <f>VLOOKUP(LOTOTO[[#This Row],[NOME]],'CADASTRO'!A:K,5,0)</f>
        <v>LIDER DE TURNO</v>
      </c>
      <c r="G427" s="28">
        <v>44805</v>
      </c>
      <c r="H427" s="39">
        <v>365</v>
      </c>
      <c r="I4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IF(G810="01/01/1900",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LOTOTO[[#This Row],[TREINADO EM]]+LOTOTO[[#This Row],[VALIDADE]]</f>
        <v>45170</v>
      </c>
      <c r="K427">
        <v>1</v>
      </c>
      <c r="L427" t="s">
        <v>5</v>
      </c>
      <c r="M427" t="str">
        <f>VLOOKUP(LOTOTO[[#This Row],[NOME]],'CADASTRO'!A:K,6,0)</f>
        <v>ATIVO</v>
      </c>
    </row>
    <row r="428" spans="1:14">
      <c r="A428" s="1" t="s">
        <v>516</v>
      </c>
      <c r="B428" s="1" t="s">
        <v>517</v>
      </c>
      <c r="C428" s="1" t="s">
        <v>381</v>
      </c>
      <c r="D428" s="1" t="s">
        <v>619</v>
      </c>
      <c r="E428" t="s">
        <v>324</v>
      </c>
      <c r="F428" t="str">
        <f>VLOOKUP(LOTOTO[[#This Row],[NOME]],'CADASTRO'!A:K,5,0)</f>
        <v>LIDER DE TURNO</v>
      </c>
      <c r="G428" s="8">
        <v>44929</v>
      </c>
      <c r="H428" s="39">
        <v>365</v>
      </c>
      <c r="I4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IF(G811="01/01/1900",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LOTOTO[[#This Row],[TREINADO EM]]+LOTOTO[[#This Row],[VALIDADE]]</f>
        <v>45294</v>
      </c>
      <c r="K428">
        <v>2</v>
      </c>
      <c r="L428" t="s">
        <v>5</v>
      </c>
      <c r="M428" t="str">
        <f>VLOOKUP(LOTOTO[[#This Row],[NOME]],'CADASTRO'!A:K,6,0)</f>
        <v>ATIVO</v>
      </c>
    </row>
    <row r="429" spans="1:14">
      <c r="A429" s="1" t="s">
        <v>516</v>
      </c>
      <c r="B429" s="1" t="s">
        <v>517</v>
      </c>
      <c r="C429" s="1" t="s">
        <v>76</v>
      </c>
      <c r="D429" s="1" t="s">
        <v>619</v>
      </c>
      <c r="E429" t="s">
        <v>324</v>
      </c>
      <c r="F429" t="str">
        <f>VLOOKUP(LOTOTO[[#This Row],[NOME]],'CADASTRO'!A:K,5,0)</f>
        <v>LIDER DE TURNO</v>
      </c>
      <c r="G429" s="8">
        <v>45280</v>
      </c>
      <c r="H429" s="38">
        <v>365</v>
      </c>
      <c r="I4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IF(G812="01/01/1900",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LOTOTO[[#This Row],[TREINADO EM]]+LOTOTO[[#This Row],[VALIDADE]]</f>
        <v>45645</v>
      </c>
      <c r="K429">
        <v>2</v>
      </c>
      <c r="L429" t="s">
        <v>5</v>
      </c>
      <c r="M429" t="str">
        <f>VLOOKUP(LOTOTO[[#This Row],[NOME]],'CADASTRO'!A:K,6,0)</f>
        <v>ATIVO</v>
      </c>
    </row>
    <row r="430" spans="1:14">
      <c r="A430" s="1" t="s">
        <v>516</v>
      </c>
      <c r="B430" s="1" t="s">
        <v>517</v>
      </c>
      <c r="C430" s="1" t="s">
        <v>76</v>
      </c>
      <c r="D430" s="1" t="s">
        <v>619</v>
      </c>
      <c r="E430" t="s">
        <v>324</v>
      </c>
      <c r="F430" t="str">
        <f>VLOOKUP(LOTOTO[[#This Row],[NOME]],'CADASTRO'!A:K,5,0)</f>
        <v>LIDER DE TURNO</v>
      </c>
      <c r="G430" s="8">
        <v>45645</v>
      </c>
      <c r="H430" s="38">
        <v>365</v>
      </c>
      <c r="I4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IF(G813="01/01/1900",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LOTOTO[[#This Row],[TREINADO EM]]+LOTOTO[[#This Row],[VALIDADE]]</f>
        <v>46010</v>
      </c>
      <c r="K430">
        <v>2</v>
      </c>
      <c r="L430" t="s">
        <v>5</v>
      </c>
      <c r="M430" t="str">
        <f>VLOOKUP(LOTOTO[[#This Row],[NOME]],'CADASTRO'!A:K,6,0)</f>
        <v>ATIVO</v>
      </c>
    </row>
    <row r="431" spans="1:14">
      <c r="A431" s="1" t="s">
        <v>516</v>
      </c>
      <c r="B431" s="1" t="s">
        <v>517</v>
      </c>
      <c r="C431" s="1" t="s">
        <v>381</v>
      </c>
      <c r="D431" s="1" t="s">
        <v>619</v>
      </c>
      <c r="E431" t="s">
        <v>324</v>
      </c>
      <c r="F431" t="str">
        <f>VLOOKUP(LOTOTO[[#This Row],[NOME]],'CADASTRO'!A:K,5,0)</f>
        <v>LIDER DE TURNO</v>
      </c>
      <c r="G431" s="8">
        <v>46010</v>
      </c>
      <c r="H431" s="38">
        <v>365</v>
      </c>
      <c r="I4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IF(G814="01/01/1900", "SEM REGISTRO",
                        IF((G431+H431)&gt;TODAY(), "NO PRAZO", "VENCIDO"
                        )
                    )
                )
            )
        )
    ),"N.A.")</f>
        <v>NO PRAZO</v>
      </c>
      <c r="J431" s="14">
        <f>LOTOTO[[#This Row],[TREINADO EM]]+LOTOTO[[#This Row],[VALIDADE]]</f>
        <v>46375</v>
      </c>
      <c r="K431">
        <v>2</v>
      </c>
      <c r="L431" t="s">
        <v>3</v>
      </c>
      <c r="M431" t="str">
        <f>VLOOKUP(LOTOTO[[#This Row],[NOME]],'CADASTRO'!A:K,6,0)</f>
        <v>ATIVO</v>
      </c>
    </row>
    <row r="432" spans="1:14">
      <c r="A432" s="1" t="s">
        <v>516</v>
      </c>
      <c r="B432" s="1" t="s">
        <v>517</v>
      </c>
      <c r="C432" s="1" t="s">
        <v>381</v>
      </c>
      <c r="D432" s="1" t="s">
        <v>619</v>
      </c>
      <c r="E432" t="s">
        <v>397</v>
      </c>
      <c r="F432" t="str">
        <f>VLOOKUP(LOTOTO[[#This Row],[NOME]],'CADASTRO'!A:K,5,0)</f>
        <v>AUXILIAR INDUSTRIAL</v>
      </c>
      <c r="G432" s="8">
        <v>46155</v>
      </c>
      <c r="H432" s="38">
        <v>365</v>
      </c>
      <c r="I4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IF(G815="01/01/1900",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LOTOTO[[#This Row],[TREINADO EM]]+LOTOTO[[#This Row],[VALIDADE]]</f>
        <v>46520</v>
      </c>
      <c r="K432">
        <v>1</v>
      </c>
      <c r="L432" t="s">
        <v>3</v>
      </c>
      <c r="M432" t="str">
        <f>VLOOKUP(LOTOTO[[#This Row],[NOME]],'CADASTRO'!A:K,6,0)</f>
        <v>DESLIGADO</v>
      </c>
      <c r="N432" s="63" t="s">
        <v>622</v>
      </c>
    </row>
    <row r="433" spans="1:14">
      <c r="A433" s="1" t="s">
        <v>516</v>
      </c>
      <c r="B433" s="1" t="s">
        <v>517</v>
      </c>
      <c r="C433" s="1" t="s">
        <v>381</v>
      </c>
      <c r="D433" s="1" t="s">
        <v>619</v>
      </c>
      <c r="E433" t="s">
        <v>169</v>
      </c>
      <c r="F433" t="str">
        <f>VLOOKUP(LOTOTO[[#This Row],[NOME]],'CADASTRO'!A:K,5,0)</f>
        <v>COORDENADOR MELHORIA CONTINUA</v>
      </c>
      <c r="G433" s="8">
        <v>46246</v>
      </c>
      <c r="H433" s="38">
        <v>365</v>
      </c>
      <c r="I4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IF(G816="01/01/1900", "SEM REGISTRO",
                        IF((G433+H433)&gt;TODAY(), "NO PRAZO", "VENCIDO"
                        )
                    )
                )
            )
        )
    ),"N.A.")</f>
        <v>NO PRAZO</v>
      </c>
      <c r="J433" s="14">
        <f>LOTOTO[[#This Row],[TREINADO EM]]+LOTOTO[[#This Row],[VALIDADE]]</f>
        <v>46611</v>
      </c>
      <c r="K433">
        <v>1</v>
      </c>
      <c r="L433" t="s">
        <v>3</v>
      </c>
      <c r="M433" t="str">
        <f>VLOOKUP(LOTOTO[[#This Row],[NOME]],'CADASTRO'!A:K,6,0)</f>
        <v>ATIVO</v>
      </c>
      <c r="N433" s="63" t="s">
        <v>623</v>
      </c>
    </row>
    <row r="434" spans="1:14">
      <c r="A434" s="1" t="s">
        <v>516</v>
      </c>
      <c r="B434" s="1" t="s">
        <v>517</v>
      </c>
      <c r="C434" s="1" t="s">
        <v>381</v>
      </c>
      <c r="D434" s="1" t="s">
        <v>619</v>
      </c>
      <c r="E434" t="s">
        <v>166</v>
      </c>
      <c r="F434" t="str">
        <f>VLOOKUP(LOTOTO[[#This Row],[NOME]],'CADASTRO'!A:K,5,0)</f>
        <v>ESTAGIARIO</v>
      </c>
      <c r="G434" s="98">
        <v>44973</v>
      </c>
      <c r="H434" s="38">
        <v>365</v>
      </c>
      <c r="I4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IF(G817="01/01/1900",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LOTOTO[[#This Row],[TREINADO EM]]+LOTOTO[[#This Row],[VALIDADE]]</f>
        <v>45338</v>
      </c>
      <c r="K434">
        <v>2</v>
      </c>
      <c r="L434" t="s">
        <v>3</v>
      </c>
      <c r="M434" t="str">
        <f>VLOOKUP(LOTOTO[[#This Row],[NOME]],'CADASTRO'!A:K,6,0)</f>
        <v>DESLIGADO</v>
      </c>
    </row>
    <row r="435" spans="1:14">
      <c r="A435" t="s">
        <v>516</v>
      </c>
      <c r="B435" t="s">
        <v>517</v>
      </c>
      <c r="C435" t="s">
        <v>76</v>
      </c>
      <c r="D435" s="1" t="s">
        <v>619</v>
      </c>
      <c r="E435" t="s">
        <v>165</v>
      </c>
      <c r="F435" t="str">
        <f>VLOOKUP(LOTOTO[[#This Row],[NOME]],'CADASTRO'!A:K,5,0)</f>
        <v>OPERADOR INDUSTRIAL I</v>
      </c>
      <c r="G435" s="36">
        <v>43832</v>
      </c>
      <c r="H435" s="38">
        <v>365</v>
      </c>
      <c r="I4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IF(G818="01/01/1900",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LOTOTO[[#This Row],[TREINADO EM]]+LOTOTO[[#This Row],[VALIDADE]]</f>
        <v>44197</v>
      </c>
      <c r="K435">
        <v>2</v>
      </c>
      <c r="L435" t="s">
        <v>5</v>
      </c>
      <c r="M435" t="str">
        <f>VLOOKUP(LOTOTO[[#This Row],[NOME]],'CADASTRO'!A:K,6,0)</f>
        <v>DESLIGADO</v>
      </c>
    </row>
    <row r="436" spans="1:14">
      <c r="A436" s="1" t="s">
        <v>516</v>
      </c>
      <c r="B436" s="1" t="s">
        <v>517</v>
      </c>
      <c r="C436" s="1" t="s">
        <v>381</v>
      </c>
      <c r="D436" s="1" t="s">
        <v>619</v>
      </c>
      <c r="E436" s="1" t="s">
        <v>165</v>
      </c>
      <c r="F436" s="1" t="str">
        <f>VLOOKUP(LOTOTO[[#This Row],[NOME]],'CADASTRO'!A:K,5,0)</f>
        <v>OPERADOR INDUSTRIAL I</v>
      </c>
      <c r="G436" s="28">
        <v>44663</v>
      </c>
      <c r="H436" s="39">
        <v>365</v>
      </c>
      <c r="I4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IF(G819="01/01/1900",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LOTOTO[[#This Row],[TREINADO EM]]+LOTOTO[[#This Row],[VALIDADE]]</f>
        <v>45028</v>
      </c>
      <c r="K436">
        <v>1</v>
      </c>
      <c r="L436" t="s">
        <v>5</v>
      </c>
      <c r="M436" t="str">
        <f>VLOOKUP(LOTOTO[[#This Row],[NOME]],'CADASTRO'!A:K,6,0)</f>
        <v>DESLIGADO</v>
      </c>
    </row>
    <row r="437" spans="1:14">
      <c r="A437" s="1" t="s">
        <v>516</v>
      </c>
      <c r="B437" s="1" t="s">
        <v>517</v>
      </c>
      <c r="C437" s="1" t="s">
        <v>381</v>
      </c>
      <c r="D437" s="1" t="s">
        <v>619</v>
      </c>
      <c r="E437" s="1" t="s">
        <v>165</v>
      </c>
      <c r="F437" t="str">
        <f>VLOOKUP(LOTOTO[[#This Row],[NOME]],'CADASTRO'!A:K,5,0)</f>
        <v>OPERADOR INDUSTRIAL I</v>
      </c>
      <c r="G437" s="8">
        <v>44804</v>
      </c>
      <c r="H437" s="39">
        <v>365</v>
      </c>
      <c r="I4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IF(G820="01/01/1900",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LOTOTO[[#This Row],[TREINADO EM]]+LOTOTO[[#This Row],[VALIDADE]]</f>
        <v>45169</v>
      </c>
      <c r="K437">
        <v>1</v>
      </c>
      <c r="L437" t="s">
        <v>3</v>
      </c>
      <c r="M437" t="str">
        <f>VLOOKUP(LOTOTO[[#This Row],[NOME]],'CADASTRO'!A:K,6,0)</f>
        <v>DESLIGADO</v>
      </c>
    </row>
    <row r="438" spans="1:14">
      <c r="A438" t="s">
        <v>516</v>
      </c>
      <c r="B438" t="s">
        <v>517</v>
      </c>
      <c r="C438" t="s">
        <v>76</v>
      </c>
      <c r="D438" s="1" t="s">
        <v>619</v>
      </c>
      <c r="E438" t="s">
        <v>164</v>
      </c>
      <c r="F438" t="str">
        <f>VLOOKUP(LOTOTO[[#This Row],[NOME]],'CADASTRO'!A:K,5,0)</f>
        <v>OPERADOR INDUSTRIAL II</v>
      </c>
      <c r="G438" s="8">
        <v>44249</v>
      </c>
      <c r="H438" s="38">
        <v>365</v>
      </c>
      <c r="I4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IF(G821="01/01/1900",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LOTOTO[[#This Row],[TREINADO EM]]+LOTOTO[[#This Row],[VALIDADE]]</f>
        <v>44614</v>
      </c>
      <c r="K438">
        <v>1</v>
      </c>
      <c r="L438" t="s">
        <v>5</v>
      </c>
      <c r="M438" t="str">
        <f>VLOOKUP(LOTOTO[[#This Row],[NOME]],'CADASTRO'!A:K,6,0)</f>
        <v>DESLIGADO</v>
      </c>
    </row>
    <row r="439" spans="1:14">
      <c r="A439" s="1" t="s">
        <v>516</v>
      </c>
      <c r="B439" s="1" t="s">
        <v>517</v>
      </c>
      <c r="C439" s="1" t="s">
        <v>381</v>
      </c>
      <c r="D439" s="1" t="s">
        <v>619</v>
      </c>
      <c r="E439" s="1" t="s">
        <v>164</v>
      </c>
      <c r="F439" s="1" t="str">
        <f>VLOOKUP(LOTOTO[[#This Row],[NOME]],'CADASTRO'!A:K,5,0)</f>
        <v>OPERADOR INDUSTRIAL II</v>
      </c>
      <c r="G439" s="28">
        <v>44805</v>
      </c>
      <c r="H439" s="39">
        <v>365</v>
      </c>
      <c r="I4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IF(G822="01/01/1900",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LOTOTO[[#This Row],[TREINADO EM]]+LOTOTO[[#This Row],[VALIDADE]]</f>
        <v>45170</v>
      </c>
      <c r="K439">
        <v>1</v>
      </c>
      <c r="L439" t="s">
        <v>5</v>
      </c>
      <c r="M439" t="str">
        <f>VLOOKUP(LOTOTO[[#This Row],[NOME]],'CADASTRO'!A:K,6,0)</f>
        <v>DESLIGADO</v>
      </c>
    </row>
    <row r="440" spans="1:14">
      <c r="A440" s="1" t="s">
        <v>516</v>
      </c>
      <c r="B440" s="1" t="s">
        <v>517</v>
      </c>
      <c r="C440" s="1" t="s">
        <v>381</v>
      </c>
      <c r="D440" s="1" t="s">
        <v>619</v>
      </c>
      <c r="E440" t="s">
        <v>164</v>
      </c>
      <c r="F440" t="str">
        <f>VLOOKUP(LOTOTO[[#This Row],[NOME]],'CADASTRO'!A:K,5,0)</f>
        <v>OPERADOR INDUSTRIAL II</v>
      </c>
      <c r="G440" s="8">
        <v>45029</v>
      </c>
      <c r="H440" s="39">
        <v>365</v>
      </c>
      <c r="I4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IF(G823="01/01/1900",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LOTOTO[[#This Row],[TREINADO EM]]+LOTOTO[[#This Row],[VALIDADE]]</f>
        <v>45394</v>
      </c>
      <c r="K440">
        <v>2</v>
      </c>
      <c r="L440" t="s">
        <v>3</v>
      </c>
      <c r="M440" t="str">
        <f>VLOOKUP(LOTOTO[[#This Row],[NOME]],'CADASTRO'!A:K,6,0)</f>
        <v>DESLIGADO</v>
      </c>
    </row>
    <row r="441" spans="1:14">
      <c r="A441" s="1" t="s">
        <v>516</v>
      </c>
      <c r="B441" s="1" t="s">
        <v>517</v>
      </c>
      <c r="C441" s="1" t="s">
        <v>381</v>
      </c>
      <c r="D441" s="1" t="s">
        <v>619</v>
      </c>
      <c r="E441" t="s">
        <v>398</v>
      </c>
      <c r="F441" t="str">
        <f>VLOOKUP(LOTOTO[[#This Row],[NOME]],'CADASTRO'!A:K,5,0)</f>
        <v>AUXILIAR INDUSTRIAL</v>
      </c>
      <c r="G441" s="8">
        <v>46176</v>
      </c>
      <c r="H441" s="38">
        <v>365</v>
      </c>
      <c r="I4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IF(G824="01/01/1900",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LOTOTO[[#This Row],[TREINADO EM]]+LOTOTO[[#This Row],[VALIDADE]]</f>
        <v>46541</v>
      </c>
      <c r="K441">
        <v>1</v>
      </c>
      <c r="L441" t="s">
        <v>3</v>
      </c>
      <c r="M441" t="str">
        <f>VLOOKUP(LOTOTO[[#This Row],[NOME]],'CADASTRO'!A:K,6,0)</f>
        <v>ATIVO</v>
      </c>
      <c r="N441" s="63" t="s">
        <v>622</v>
      </c>
    </row>
    <row r="442" spans="1:14">
      <c r="A442" s="1" t="s">
        <v>516</v>
      </c>
      <c r="B442" s="1" t="s">
        <v>517</v>
      </c>
      <c r="C442" s="1" t="s">
        <v>381</v>
      </c>
      <c r="D442" s="1" t="s">
        <v>619</v>
      </c>
      <c r="E442" s="1" t="s">
        <v>160</v>
      </c>
      <c r="F442" s="1" t="str">
        <f>VLOOKUP(LOTOTO[[#This Row],[NOME]],'CADASTRO'!A:K,5,0)</f>
        <v>TECNICO ELETRONICO II</v>
      </c>
      <c r="G442" s="28">
        <v>44680</v>
      </c>
      <c r="H442" s="39">
        <v>365</v>
      </c>
      <c r="I4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IF(G825="01/01/1900",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LOTOTO[[#This Row],[TREINADO EM]]+LOTOTO[[#This Row],[VALIDADE]]</f>
        <v>45045</v>
      </c>
      <c r="K442">
        <v>1</v>
      </c>
      <c r="L442" t="s">
        <v>5</v>
      </c>
      <c r="M442" t="str">
        <f>VLOOKUP(LOTOTO[[#This Row],[NOME]],'CADASTRO'!A:K,6,0)</f>
        <v>DESLIGADO</v>
      </c>
    </row>
    <row r="443" spans="1:14">
      <c r="A443" s="1" t="s">
        <v>516</v>
      </c>
      <c r="B443" s="1" t="s">
        <v>517</v>
      </c>
      <c r="C443" s="1" t="s">
        <v>381</v>
      </c>
      <c r="D443" s="1" t="s">
        <v>619</v>
      </c>
      <c r="E443" t="s">
        <v>160</v>
      </c>
      <c r="F443" t="str">
        <f>VLOOKUP(LOTOTO[[#This Row],[NOME]],'CADASTRO'!A:K,5,0)</f>
        <v>TECNICO ELETRONICO II</v>
      </c>
      <c r="G443" s="8">
        <v>44930</v>
      </c>
      <c r="H443" s="39">
        <v>365</v>
      </c>
      <c r="I4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IF(G826="01/01/1900",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LOTOTO[[#This Row],[TREINADO EM]]+LOTOTO[[#This Row],[VALIDADE]]</f>
        <v>45295</v>
      </c>
      <c r="K443">
        <v>2</v>
      </c>
      <c r="L443" t="s">
        <v>5</v>
      </c>
      <c r="M443" t="str">
        <f>VLOOKUP(LOTOTO[[#This Row],[NOME]],'CADASTRO'!A:K,6,0)</f>
        <v>DESLIGADO</v>
      </c>
    </row>
    <row r="444" spans="1:14">
      <c r="A444" s="1" t="s">
        <v>516</v>
      </c>
      <c r="B444" s="1" t="s">
        <v>517</v>
      </c>
      <c r="C444" s="1" t="s">
        <v>76</v>
      </c>
      <c r="D444" s="1" t="s">
        <v>619</v>
      </c>
      <c r="E444" t="s">
        <v>160</v>
      </c>
      <c r="F444" t="str">
        <f>VLOOKUP(LOTOTO[[#This Row],[NOME]],'CADASTRO'!A:K,5,0)</f>
        <v>TECNICO ELETRONICO II</v>
      </c>
      <c r="G444" s="8">
        <v>45280</v>
      </c>
      <c r="H444" s="38">
        <v>365</v>
      </c>
      <c r="I4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IF(G827="01/01/1900",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LOTOTO[[#This Row],[TREINADO EM]]+LOTOTO[[#This Row],[VALIDADE]]</f>
        <v>45645</v>
      </c>
      <c r="K444">
        <v>2</v>
      </c>
      <c r="L444" t="s">
        <v>5</v>
      </c>
      <c r="M444" t="str">
        <f>VLOOKUP(LOTOTO[[#This Row],[NOME]],'CADASTRO'!A:K,6,0)</f>
        <v>DESLIGADO</v>
      </c>
    </row>
    <row r="445" spans="1:14">
      <c r="A445" s="1" t="s">
        <v>516</v>
      </c>
      <c r="B445" s="1" t="s">
        <v>517</v>
      </c>
      <c r="C445" s="1" t="s">
        <v>381</v>
      </c>
      <c r="D445" s="1" t="s">
        <v>619</v>
      </c>
      <c r="E445" t="s">
        <v>160</v>
      </c>
      <c r="F445" t="str">
        <f>VLOOKUP(LOTOTO[[#This Row],[NOME]],'CADASTRO'!A:K,5,0)</f>
        <v>TECNICO ELETRONICO II</v>
      </c>
      <c r="G445" s="8">
        <v>45645</v>
      </c>
      <c r="H445" s="38">
        <v>365</v>
      </c>
      <c r="I4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IF(G828="01/01/1900",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LOTOTO[[#This Row],[TREINADO EM]]+LOTOTO[[#This Row],[VALIDADE]]</f>
        <v>46010</v>
      </c>
      <c r="K445">
        <v>2</v>
      </c>
      <c r="L445" t="s">
        <v>5</v>
      </c>
      <c r="M445" t="str">
        <f>VLOOKUP(LOTOTO[[#This Row],[NOME]],'CADASTRO'!A:K,6,0)</f>
        <v>DESLIGADO</v>
      </c>
    </row>
    <row r="446" spans="1:14">
      <c r="A446" s="1" t="s">
        <v>516</v>
      </c>
      <c r="B446" s="1" t="s">
        <v>517</v>
      </c>
      <c r="C446" s="1" t="s">
        <v>381</v>
      </c>
      <c r="D446" s="1" t="s">
        <v>619</v>
      </c>
      <c r="E446" t="s">
        <v>160</v>
      </c>
      <c r="F446" t="str">
        <f>VLOOKUP(LOTOTO[[#This Row],[NOME]],'CADASTRO'!A:K,5,0)</f>
        <v>TECNICO ELETRONICO II</v>
      </c>
      <c r="G446" s="8">
        <v>46010</v>
      </c>
      <c r="H446" s="38">
        <v>365</v>
      </c>
      <c r="I4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IF(G829="01/01/1900",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LOTOTO[[#This Row],[TREINADO EM]]+LOTOTO[[#This Row],[VALIDADE]]</f>
        <v>46375</v>
      </c>
      <c r="K446">
        <v>2</v>
      </c>
      <c r="L446" t="s">
        <v>3</v>
      </c>
      <c r="M446" t="str">
        <f>VLOOKUP(LOTOTO[[#This Row],[NOME]],'CADASTRO'!A:K,6,0)</f>
        <v>DESLIGADO</v>
      </c>
    </row>
    <row r="447" spans="1:14">
      <c r="A447" s="1" t="s">
        <v>516</v>
      </c>
      <c r="B447" s="1" t="s">
        <v>517</v>
      </c>
      <c r="C447" t="s">
        <v>76</v>
      </c>
      <c r="D447" s="1" t="s">
        <v>619</v>
      </c>
      <c r="E447" s="1" t="s">
        <v>399</v>
      </c>
      <c r="F447" s="1" t="str">
        <f>VLOOKUP(LOTOTO[[#This Row],[NOME]],'CADASTRO'!A:K,5,0)</f>
        <v>OPERADOR INDUSTRIAL III</v>
      </c>
      <c r="G447" s="28">
        <v>44249</v>
      </c>
      <c r="H447" s="39">
        <v>365</v>
      </c>
      <c r="I4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IF(G830="01/01/1900",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LOTOTO[[#This Row],[TREINADO EM]]+LOTOTO[[#This Row],[VALIDADE]]</f>
        <v>44614</v>
      </c>
      <c r="K447">
        <v>1</v>
      </c>
      <c r="L447" t="s">
        <v>5</v>
      </c>
      <c r="M447" t="str">
        <f>VLOOKUP(LOTOTO[[#This Row],[NOME]],'CADASTRO'!A:K,6,0)</f>
        <v>DESLIGADO</v>
      </c>
    </row>
    <row r="448" spans="1:14">
      <c r="A448" s="1" t="s">
        <v>516</v>
      </c>
      <c r="B448" s="1" t="s">
        <v>517</v>
      </c>
      <c r="C448" s="1" t="s">
        <v>381</v>
      </c>
      <c r="D448" s="1" t="s">
        <v>619</v>
      </c>
      <c r="E448" t="s">
        <v>399</v>
      </c>
      <c r="F448" t="str">
        <f>VLOOKUP(LOTOTO[[#This Row],[NOME]],'CADASTRO'!A:K,5,0)</f>
        <v>OPERADOR INDUSTRIAL III</v>
      </c>
      <c r="G448" s="8">
        <v>44929</v>
      </c>
      <c r="H448" s="39">
        <v>365</v>
      </c>
      <c r="I4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IF(G831="01/01/1900",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LOTOTO[[#This Row],[TREINADO EM]]+LOTOTO[[#This Row],[VALIDADE]]</f>
        <v>45294</v>
      </c>
      <c r="K448">
        <v>2</v>
      </c>
      <c r="L448" t="s">
        <v>5</v>
      </c>
      <c r="M448" t="str">
        <f>VLOOKUP(LOTOTO[[#This Row],[NOME]],'CADASTRO'!A:K,6,0)</f>
        <v>DESLIGADO</v>
      </c>
    </row>
    <row r="449" spans="1:14">
      <c r="A449" s="1" t="s">
        <v>516</v>
      </c>
      <c r="B449" s="1" t="s">
        <v>517</v>
      </c>
      <c r="C449" s="1" t="s">
        <v>76</v>
      </c>
      <c r="D449" s="1" t="s">
        <v>619</v>
      </c>
      <c r="E449" t="s">
        <v>399</v>
      </c>
      <c r="F449" t="str">
        <f>VLOOKUP(LOTOTO[[#This Row],[NOME]],'CADASTRO'!A:K,5,0)</f>
        <v>OPERADOR INDUSTRIAL III</v>
      </c>
      <c r="G449" s="8">
        <v>45280</v>
      </c>
      <c r="H449" s="38">
        <v>365</v>
      </c>
      <c r="I4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IF(G832="01/01/1900",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LOTOTO[[#This Row],[TREINADO EM]]+LOTOTO[[#This Row],[VALIDADE]]</f>
        <v>45645</v>
      </c>
      <c r="K449">
        <v>2</v>
      </c>
      <c r="L449" t="s">
        <v>5</v>
      </c>
      <c r="M449" t="str">
        <f>VLOOKUP(LOTOTO[[#This Row],[NOME]],'CADASTRO'!A:K,6,0)</f>
        <v>DESLIGADO</v>
      </c>
    </row>
    <row r="450" spans="1:14">
      <c r="A450" s="1" t="s">
        <v>516</v>
      </c>
      <c r="B450" s="1" t="s">
        <v>517</v>
      </c>
      <c r="C450" s="1" t="s">
        <v>381</v>
      </c>
      <c r="D450" s="1" t="s">
        <v>619</v>
      </c>
      <c r="E450" t="s">
        <v>399</v>
      </c>
      <c r="F450" t="str">
        <f>VLOOKUP(LOTOTO[[#This Row],[NOME]],'CADASTRO'!A:K,5,0)</f>
        <v>OPERADOR INDUSTRIAL III</v>
      </c>
      <c r="G450" s="8">
        <v>45645</v>
      </c>
      <c r="H450" s="38">
        <v>365</v>
      </c>
      <c r="I4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IF(G833="01/01/1900",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LOTOTO[[#This Row],[TREINADO EM]]+LOTOTO[[#This Row],[VALIDADE]]</f>
        <v>46010</v>
      </c>
      <c r="K450">
        <v>2</v>
      </c>
      <c r="L450" t="s">
        <v>5</v>
      </c>
      <c r="M450" t="str">
        <f>VLOOKUP(LOTOTO[[#This Row],[NOME]],'CADASTRO'!A:K,6,0)</f>
        <v>DESLIGADO</v>
      </c>
    </row>
    <row r="451" spans="1:14">
      <c r="A451" s="1" t="s">
        <v>516</v>
      </c>
      <c r="B451" s="1" t="s">
        <v>517</v>
      </c>
      <c r="C451" s="1" t="s">
        <v>381</v>
      </c>
      <c r="D451" s="1" t="s">
        <v>619</v>
      </c>
      <c r="E451" t="s">
        <v>399</v>
      </c>
      <c r="F451" t="str">
        <f>VLOOKUP(LOTOTO[[#This Row],[NOME]],'CADASTRO'!A:K,5,0)</f>
        <v>OPERADOR INDUSTRIAL III</v>
      </c>
      <c r="G451" s="98">
        <v>46010</v>
      </c>
      <c r="H451" s="38">
        <v>365</v>
      </c>
      <c r="I4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IF(G834="01/01/1900",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LOTOTO[[#This Row],[TREINADO EM]]+LOTOTO[[#This Row],[VALIDADE]]</f>
        <v>46375</v>
      </c>
      <c r="K451">
        <v>2</v>
      </c>
      <c r="L451" t="s">
        <v>3</v>
      </c>
      <c r="M451" t="str">
        <f>VLOOKUP(LOTOTO[[#This Row],[NOME]],'CADASTRO'!A:K,6,0)</f>
        <v>DESLIGADO</v>
      </c>
    </row>
    <row r="452" spans="1:14">
      <c r="A452" s="1" t="s">
        <v>516</v>
      </c>
      <c r="B452" s="1" t="s">
        <v>517</v>
      </c>
      <c r="C452" t="s">
        <v>76</v>
      </c>
      <c r="D452" s="1" t="s">
        <v>619</v>
      </c>
      <c r="E452" s="1" t="s">
        <v>400</v>
      </c>
      <c r="F452" s="1" t="str">
        <f>VLOOKUP(LOTOTO[[#This Row],[NOME]],'CADASTRO'!A:K,5,0)</f>
        <v>TECNICO MECANICO III</v>
      </c>
      <c r="G452" s="71">
        <v>44020</v>
      </c>
      <c r="H452" s="39">
        <v>365</v>
      </c>
      <c r="I4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IF(G835="01/01/1900",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LOTOTO[[#This Row],[TREINADO EM]]+LOTOTO[[#This Row],[VALIDADE]]</f>
        <v>44385</v>
      </c>
      <c r="K452">
        <v>1</v>
      </c>
      <c r="L452" t="s">
        <v>5</v>
      </c>
      <c r="M452" t="str">
        <f>VLOOKUP(LOTOTO[[#This Row],[NOME]],'CADASTRO'!A:K,6,0)</f>
        <v>ATIVO</v>
      </c>
    </row>
    <row r="453" spans="1:14">
      <c r="A453" s="1" t="s">
        <v>516</v>
      </c>
      <c r="B453" s="1" t="s">
        <v>517</v>
      </c>
      <c r="C453" s="1" t="s">
        <v>381</v>
      </c>
      <c r="D453" s="1" t="s">
        <v>619</v>
      </c>
      <c r="E453" t="s">
        <v>400</v>
      </c>
      <c r="F453" t="str">
        <f>VLOOKUP(LOTOTO[[#This Row],[NOME]],'CADASTRO'!A:K,5,0)</f>
        <v>TECNICO MECANICO III</v>
      </c>
      <c r="G453" s="8">
        <v>45064</v>
      </c>
      <c r="H453" s="39">
        <v>365</v>
      </c>
      <c r="I4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IF(G836="01/01/1900",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LOTOTO[[#This Row],[TREINADO EM]]+LOTOTO[[#This Row],[VALIDADE]]</f>
        <v>45429</v>
      </c>
      <c r="K453">
        <v>2</v>
      </c>
      <c r="L453" t="s">
        <v>5</v>
      </c>
      <c r="M453" t="str">
        <f>VLOOKUP(LOTOTO[[#This Row],[NOME]],'CADASTRO'!A:K,6,0)</f>
        <v>ATIVO</v>
      </c>
    </row>
    <row r="454" spans="1:14">
      <c r="A454" s="1" t="s">
        <v>516</v>
      </c>
      <c r="B454" s="1" t="s">
        <v>517</v>
      </c>
      <c r="C454" s="1" t="s">
        <v>76</v>
      </c>
      <c r="D454" s="1" t="s">
        <v>619</v>
      </c>
      <c r="E454" t="s">
        <v>400</v>
      </c>
      <c r="F454" t="str">
        <f>VLOOKUP(LOTOTO[[#This Row],[NOME]],'CADASTRO'!A:K,5,0)</f>
        <v>TECNICO MECANICO III</v>
      </c>
      <c r="G454" s="8">
        <v>45280</v>
      </c>
      <c r="H454" s="38">
        <v>365</v>
      </c>
      <c r="I4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IF(G837="01/01/1900",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LOTOTO[[#This Row],[TREINADO EM]]+LOTOTO[[#This Row],[VALIDADE]]</f>
        <v>45645</v>
      </c>
      <c r="K454">
        <v>2</v>
      </c>
      <c r="L454" t="s">
        <v>5</v>
      </c>
      <c r="M454" t="str">
        <f>VLOOKUP(LOTOTO[[#This Row],[NOME]],'CADASTRO'!A:K,6,0)</f>
        <v>ATIVO</v>
      </c>
    </row>
    <row r="455" spans="1:14">
      <c r="A455" s="1" t="s">
        <v>516</v>
      </c>
      <c r="B455" s="1" t="s">
        <v>517</v>
      </c>
      <c r="C455" s="1" t="s">
        <v>381</v>
      </c>
      <c r="D455" s="1" t="s">
        <v>619</v>
      </c>
      <c r="E455" t="s">
        <v>400</v>
      </c>
      <c r="F455" t="str">
        <f>VLOOKUP(LOTOTO[[#This Row],[NOME]],'CADASTRO'!A:K,5,0)</f>
        <v>TECNICO MECANICO III</v>
      </c>
      <c r="G455" s="8">
        <v>45645</v>
      </c>
      <c r="H455" s="38">
        <v>365</v>
      </c>
      <c r="I4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IF(G838="01/01/1900",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LOTOTO[[#This Row],[TREINADO EM]]+LOTOTO[[#This Row],[VALIDADE]]</f>
        <v>46010</v>
      </c>
      <c r="K455">
        <v>2</v>
      </c>
      <c r="L455" t="s">
        <v>5</v>
      </c>
      <c r="M455" t="str">
        <f>VLOOKUP(LOTOTO[[#This Row],[NOME]],'CADASTRO'!A:K,6,0)</f>
        <v>ATIVO</v>
      </c>
    </row>
    <row r="456" spans="1:14">
      <c r="A456" s="1" t="s">
        <v>516</v>
      </c>
      <c r="B456" s="1" t="s">
        <v>517</v>
      </c>
      <c r="C456" s="1" t="s">
        <v>381</v>
      </c>
      <c r="D456" s="1" t="s">
        <v>619</v>
      </c>
      <c r="E456" t="s">
        <v>400</v>
      </c>
      <c r="F456" t="str">
        <f>VLOOKUP(LOTOTO[[#This Row],[NOME]],'CADASTRO'!A:K,5,0)</f>
        <v>TECNICO MECANICO III</v>
      </c>
      <c r="G456" s="8">
        <v>46010</v>
      </c>
      <c r="H456" s="38">
        <v>365</v>
      </c>
      <c r="I4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IF(G839="01/01/1900",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LOTOTO[[#This Row],[TREINADO EM]]+LOTOTO[[#This Row],[VALIDADE]]</f>
        <v>46375</v>
      </c>
      <c r="K456">
        <v>2</v>
      </c>
      <c r="L456" t="s">
        <v>5</v>
      </c>
      <c r="M456" t="str">
        <f>VLOOKUP(LOTOTO[[#This Row],[NOME]],'CADASTRO'!A:K,6,0)</f>
        <v>ATIVO</v>
      </c>
    </row>
    <row r="457" spans="1:14">
      <c r="A457" s="1" t="s">
        <v>516</v>
      </c>
      <c r="B457" s="1" t="s">
        <v>517</v>
      </c>
      <c r="C457" s="1" t="s">
        <v>381</v>
      </c>
      <c r="D457" s="1" t="s">
        <v>619</v>
      </c>
      <c r="E457" t="s">
        <v>400</v>
      </c>
      <c r="F457" t="str">
        <f>VLOOKUP(LOTOTO[[#This Row],[NOME]],'CADASTRO'!A:K,5,0)</f>
        <v>TECNICO MECANICO III</v>
      </c>
      <c r="G457" s="8">
        <v>46290.76902777778</v>
      </c>
      <c r="H457" s="38">
        <v>365</v>
      </c>
      <c r="I4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IF(G840="01/01/1900", "SEM REGISTRO",
                        IF((G457+H457)&gt;TODAY(), "NO PRAZO", "VENCIDO"
                        )
                    )
                )
            )
        )
    ),"N.A.")</f>
        <v>NO PRAZO</v>
      </c>
      <c r="J457" s="14">
        <f>LOTOTO[[#This Row],[TREINADO EM]]+LOTOTO[[#This Row],[VALIDADE]]</f>
        <v>46655.76902777778</v>
      </c>
      <c r="K457">
        <v>2</v>
      </c>
      <c r="L457" t="s">
        <v>3</v>
      </c>
      <c r="M457" t="str">
        <f>VLOOKUP(LOTOTO[[#This Row],[NOME]],'CADASTRO'!A:K,6,0)</f>
        <v>ATIVO</v>
      </c>
    </row>
    <row r="458" spans="1:14">
      <c r="A458" t="s">
        <v>516</v>
      </c>
      <c r="B458" t="s">
        <v>517</v>
      </c>
      <c r="C458" t="s">
        <v>76</v>
      </c>
      <c r="D458" s="1" t="s">
        <v>619</v>
      </c>
      <c r="E458" t="s">
        <v>159</v>
      </c>
      <c r="F458" t="str">
        <f>VLOOKUP(LOTOTO[[#This Row],[NOME]],'CADASTRO'!A:K,5,0)</f>
        <v>ESTAGIARIO</v>
      </c>
      <c r="G458" s="8">
        <v>44035</v>
      </c>
      <c r="H458" s="38">
        <v>365</v>
      </c>
      <c r="I4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IF(G841="01/01/1900",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LOTOTO[[#This Row],[TREINADO EM]]+LOTOTO[[#This Row],[VALIDADE]]</f>
        <v>44400</v>
      </c>
      <c r="K458">
        <v>1</v>
      </c>
      <c r="L458" t="s">
        <v>1</v>
      </c>
      <c r="M458" t="str">
        <f>VLOOKUP(LOTOTO[[#This Row],[NOME]],'CADASTRO'!A:K,6,0)</f>
        <v>DESLIGADO</v>
      </c>
    </row>
    <row r="459" spans="1:14">
      <c r="A459" t="s">
        <v>516</v>
      </c>
      <c r="B459" t="s">
        <v>517</v>
      </c>
      <c r="C459" t="s">
        <v>76</v>
      </c>
      <c r="D459" s="1" t="s">
        <v>619</v>
      </c>
      <c r="E459" t="s">
        <v>158</v>
      </c>
      <c r="F459" t="str">
        <f>VLOOKUP(LOTOTO[[#This Row],[NOME]],'CADASTRO'!A:K,5,0)</f>
        <v>OPERADOR INDUSTRIAL I</v>
      </c>
      <c r="G459" s="8">
        <v>44249</v>
      </c>
      <c r="H459" s="38">
        <v>365</v>
      </c>
      <c r="I4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IF(G842="01/01/1900",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LOTOTO[[#This Row],[TREINADO EM]]+LOTOTO[[#This Row],[VALIDADE]]</f>
        <v>44614</v>
      </c>
      <c r="K459">
        <v>1</v>
      </c>
      <c r="L459" t="s">
        <v>1</v>
      </c>
      <c r="M459" t="str">
        <f>VLOOKUP(LOTOTO[[#This Row],[NOME]],'CADASTRO'!A:K,6,0)</f>
        <v>DESLIGADO</v>
      </c>
    </row>
    <row r="460" spans="1:14">
      <c r="A460" t="s">
        <v>516</v>
      </c>
      <c r="B460" t="s">
        <v>517</v>
      </c>
      <c r="C460" t="s">
        <v>76</v>
      </c>
      <c r="D460" s="1" t="s">
        <v>619</v>
      </c>
      <c r="E460" t="s">
        <v>239</v>
      </c>
      <c r="F460" t="str">
        <f>VLOOKUP(LOTOTO[[#This Row],[NOME]],'CADASTRO'!A:K,5,0)</f>
        <v>COORDENADOR MANUTENCAO SR</v>
      </c>
      <c r="G460" s="8">
        <v>43832</v>
      </c>
      <c r="H460" s="38">
        <v>365</v>
      </c>
      <c r="I4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IF(G843="01/01/1900",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LOTOTO[[#This Row],[TREINADO EM]]+LOTOTO[[#This Row],[VALIDADE]]</f>
        <v>44197</v>
      </c>
      <c r="K460">
        <v>2</v>
      </c>
      <c r="L460" t="s">
        <v>1</v>
      </c>
      <c r="M460" t="str">
        <f>VLOOKUP(LOTOTO[[#This Row],[NOME]],'CADASTRO'!A:K,6,0)</f>
        <v>TRANSFERIDO</v>
      </c>
    </row>
    <row r="461" spans="1:14">
      <c r="A461" s="1" t="s">
        <v>516</v>
      </c>
      <c r="B461" s="1" t="s">
        <v>517</v>
      </c>
      <c r="C461" s="1" t="s">
        <v>381</v>
      </c>
      <c r="D461" s="1" t="s">
        <v>619</v>
      </c>
      <c r="E461" t="s">
        <v>486</v>
      </c>
      <c r="F461" t="str">
        <f>VLOOKUP(LOTOTO[[#This Row],[NOME]],'CADASTRO'!A:K,5,0)</f>
        <v>OPERADOR INDUSTRIAL I</v>
      </c>
      <c r="G461" s="8">
        <v>46239</v>
      </c>
      <c r="H461" s="38">
        <v>365</v>
      </c>
      <c r="I4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IF(G844="01/01/1900",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LOTOTO[[#This Row],[TREINADO EM]]+LOTOTO[[#This Row],[VALIDADE]]</f>
        <v>46604</v>
      </c>
      <c r="K461">
        <v>2</v>
      </c>
      <c r="L461" t="s">
        <v>5</v>
      </c>
      <c r="M461" t="str">
        <f>VLOOKUP(LOTOTO[[#This Row],[NOME]],'CADASTRO'!A:K,6,0)</f>
        <v>ATIVO</v>
      </c>
    </row>
    <row r="462" spans="1:14">
      <c r="A462" s="1" t="s">
        <v>516</v>
      </c>
      <c r="B462" s="1" t="s">
        <v>517</v>
      </c>
      <c r="C462" s="1" t="s">
        <v>381</v>
      </c>
      <c r="D462" s="1" t="s">
        <v>619</v>
      </c>
      <c r="E462" t="s">
        <v>486</v>
      </c>
      <c r="F462" t="str">
        <f>VLOOKUP(LOTOTO[[#This Row],[NOME]],'CADASTRO'!A:K,5,0)</f>
        <v>OPERADOR INDUSTRIAL I</v>
      </c>
      <c r="G462" s="8">
        <v>46253</v>
      </c>
      <c r="H462" s="38">
        <v>365</v>
      </c>
      <c r="I4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IF(G845="01/01/1900",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LOTOTO[[#This Row],[TREINADO EM]]+LOTOTO[[#This Row],[VALIDADE]]</f>
        <v>46618</v>
      </c>
      <c r="K462">
        <v>1</v>
      </c>
      <c r="L462" t="s">
        <v>3</v>
      </c>
      <c r="M462" t="str">
        <f>VLOOKUP(LOTOTO[[#This Row],[NOME]],'CADASTRO'!A:K,6,0)</f>
        <v>ATIVO</v>
      </c>
      <c r="N462" s="63" t="s">
        <v>624</v>
      </c>
    </row>
    <row r="463" spans="1:14">
      <c r="A463" t="s">
        <v>516</v>
      </c>
      <c r="B463" t="s">
        <v>517</v>
      </c>
      <c r="C463" t="s">
        <v>76</v>
      </c>
      <c r="D463" s="1" t="s">
        <v>619</v>
      </c>
      <c r="E463" t="s">
        <v>401</v>
      </c>
      <c r="F463" t="str">
        <f>VLOOKUP(LOTOTO[[#This Row],[NOME]],'CADASTRO'!A:K,5,0)</f>
        <v>TECNICO MECANICO I</v>
      </c>
      <c r="G463" s="8">
        <v>44250</v>
      </c>
      <c r="H463" s="38">
        <v>365</v>
      </c>
      <c r="I4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IF(G846="01/01/1900",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LOTOTO[[#This Row],[TREINADO EM]]+LOTOTO[[#This Row],[VALIDADE]]</f>
        <v>44615</v>
      </c>
      <c r="K463">
        <v>1</v>
      </c>
      <c r="L463" t="s">
        <v>5</v>
      </c>
      <c r="M463" t="str">
        <f>VLOOKUP(LOTOTO[[#This Row],[NOME]],'CADASTRO'!A:K,6,0)</f>
        <v>ATIVO</v>
      </c>
    </row>
    <row r="464" spans="1:14">
      <c r="A464" s="1" t="s">
        <v>516</v>
      </c>
      <c r="B464" s="1" t="s">
        <v>517</v>
      </c>
      <c r="C464" s="1" t="s">
        <v>381</v>
      </c>
      <c r="D464" s="1" t="s">
        <v>619</v>
      </c>
      <c r="E464" s="1" t="s">
        <v>401</v>
      </c>
      <c r="F464" s="1" t="str">
        <f>VLOOKUP(LOTOTO[[#This Row],[NOME]],'CADASTRO'!A:K,5,0)</f>
        <v>TECNICO MECANICO I</v>
      </c>
      <c r="G464" s="28">
        <v>44805</v>
      </c>
      <c r="H464" s="39">
        <v>365</v>
      </c>
      <c r="I4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IF(G847="01/01/1900",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LOTOTO[[#This Row],[TREINADO EM]]+LOTOTO[[#This Row],[VALIDADE]]</f>
        <v>45170</v>
      </c>
      <c r="K464">
        <v>1</v>
      </c>
      <c r="L464" t="s">
        <v>5</v>
      </c>
      <c r="M464" t="str">
        <f>VLOOKUP(LOTOTO[[#This Row],[NOME]],'CADASTRO'!A:K,6,0)</f>
        <v>ATIVO</v>
      </c>
    </row>
    <row r="465" spans="1:13">
      <c r="A465" s="1" t="s">
        <v>516</v>
      </c>
      <c r="B465" s="1" t="s">
        <v>517</v>
      </c>
      <c r="C465" s="1" t="s">
        <v>381</v>
      </c>
      <c r="D465" s="1" t="s">
        <v>619</v>
      </c>
      <c r="E465" t="s">
        <v>401</v>
      </c>
      <c r="F465" t="str">
        <f>VLOOKUP(LOTOTO[[#This Row],[NOME]],'CADASTRO'!A:K,5,0)</f>
        <v>TECNICO MECANICO I</v>
      </c>
      <c r="G465" s="8">
        <v>44929</v>
      </c>
      <c r="H465" s="39">
        <v>365</v>
      </c>
      <c r="I4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IF(G848="01/01/1900",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LOTOTO[[#This Row],[TREINADO EM]]+LOTOTO[[#This Row],[VALIDADE]]</f>
        <v>45294</v>
      </c>
      <c r="K465">
        <v>2</v>
      </c>
      <c r="L465" t="s">
        <v>5</v>
      </c>
      <c r="M465" t="str">
        <f>VLOOKUP(LOTOTO[[#This Row],[NOME]],'CADASTRO'!A:K,6,0)</f>
        <v>ATIVO</v>
      </c>
    </row>
    <row r="466" spans="1:13">
      <c r="A466" s="1" t="s">
        <v>516</v>
      </c>
      <c r="B466" s="1" t="s">
        <v>517</v>
      </c>
      <c r="C466" s="1" t="s">
        <v>76</v>
      </c>
      <c r="D466" s="1" t="s">
        <v>619</v>
      </c>
      <c r="E466" t="s">
        <v>401</v>
      </c>
      <c r="F466" t="str">
        <f>VLOOKUP(LOTOTO[[#This Row],[NOME]],'CADASTRO'!A:K,5,0)</f>
        <v>TECNICO MECANICO I</v>
      </c>
      <c r="G466" s="8">
        <v>45280</v>
      </c>
      <c r="H466" s="38">
        <v>365</v>
      </c>
      <c r="I4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IF(G849="01/01/1900",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LOTOTO[[#This Row],[TREINADO EM]]+LOTOTO[[#This Row],[VALIDADE]]</f>
        <v>45645</v>
      </c>
      <c r="K466">
        <v>2</v>
      </c>
      <c r="L466" t="s">
        <v>5</v>
      </c>
      <c r="M466" t="str">
        <f>VLOOKUP(LOTOTO[[#This Row],[NOME]],'CADASTRO'!A:K,6,0)</f>
        <v>ATIVO</v>
      </c>
    </row>
    <row r="467" spans="1:13">
      <c r="A467" s="1" t="s">
        <v>516</v>
      </c>
      <c r="B467" s="1" t="s">
        <v>517</v>
      </c>
      <c r="C467" s="1" t="s">
        <v>381</v>
      </c>
      <c r="D467" s="1" t="s">
        <v>619</v>
      </c>
      <c r="E467" t="s">
        <v>401</v>
      </c>
      <c r="F467" t="str">
        <f>VLOOKUP(LOTOTO[[#This Row],[NOME]],'CADASTRO'!A:K,5,0)</f>
        <v>TECNICO MECANICO I</v>
      </c>
      <c r="G467" s="8">
        <v>45645</v>
      </c>
      <c r="H467" s="38">
        <v>365</v>
      </c>
      <c r="I4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IF(G850="01/01/1900",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LOTOTO[[#This Row],[TREINADO EM]]+LOTOTO[[#This Row],[VALIDADE]]</f>
        <v>46010</v>
      </c>
      <c r="K467">
        <v>2</v>
      </c>
      <c r="L467" t="s">
        <v>5</v>
      </c>
      <c r="M467" t="str">
        <f>VLOOKUP(LOTOTO[[#This Row],[NOME]],'CADASTRO'!A:K,6,0)</f>
        <v>ATIVO</v>
      </c>
    </row>
    <row r="468" spans="1:13">
      <c r="A468" s="1" t="s">
        <v>516</v>
      </c>
      <c r="B468" s="1" t="s">
        <v>517</v>
      </c>
      <c r="C468" s="1" t="s">
        <v>381</v>
      </c>
      <c r="D468" s="1" t="s">
        <v>619</v>
      </c>
      <c r="E468" t="s">
        <v>401</v>
      </c>
      <c r="F468" t="str">
        <f>VLOOKUP(LOTOTO[[#This Row],[NOME]],'CADASTRO'!A:K,5,0)</f>
        <v>TECNICO MECANICO I</v>
      </c>
      <c r="G468" s="8">
        <v>46010</v>
      </c>
      <c r="H468" s="38">
        <v>365</v>
      </c>
      <c r="I4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IF(G851="01/01/1900",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LOTOTO[[#This Row],[TREINADO EM]]+LOTOTO[[#This Row],[VALIDADE]]</f>
        <v>46375</v>
      </c>
      <c r="K468">
        <v>2</v>
      </c>
      <c r="L468" t="s">
        <v>5</v>
      </c>
      <c r="M468" t="str">
        <f>VLOOKUP(LOTOTO[[#This Row],[NOME]],'CADASTRO'!A:K,6,0)</f>
        <v>ATIVO</v>
      </c>
    </row>
    <row r="469" spans="1:13">
      <c r="A469" s="1" t="s">
        <v>516</v>
      </c>
      <c r="B469" s="1" t="s">
        <v>517</v>
      </c>
      <c r="C469" s="1" t="s">
        <v>381</v>
      </c>
      <c r="D469" s="1" t="s">
        <v>619</v>
      </c>
      <c r="E469" t="s">
        <v>401</v>
      </c>
      <c r="F469" t="str">
        <f>VLOOKUP(LOTOTO[[#This Row],[NOME]],'CADASTRO'!A:K,5,0)</f>
        <v>TECNICO MECANICO I</v>
      </c>
      <c r="G469" s="8">
        <v>46295</v>
      </c>
      <c r="H469" s="38">
        <v>365</v>
      </c>
      <c r="I4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IF(G852="01/01/1900", "SEM REGISTRO",
                        IF((G469+H469)&gt;TODAY(), "NO PRAZO", "VENCIDO"
                        )
                    )
                )
            )
        )
    ),"N.A.")</f>
        <v>NO PRAZO</v>
      </c>
      <c r="J469" s="14">
        <f>LOTOTO[[#This Row],[TREINADO EM]]+LOTOTO[[#This Row],[VALIDADE]]</f>
        <v>46660</v>
      </c>
      <c r="K469">
        <v>1</v>
      </c>
      <c r="L469" t="s">
        <v>3</v>
      </c>
      <c r="M469" t="str">
        <f>VLOOKUP(LOTOTO[[#This Row],[NOME]],'CADASTRO'!A:K,6,0)</f>
        <v>ATIVO</v>
      </c>
    </row>
    <row r="470" spans="1:13">
      <c r="A470" s="1" t="s">
        <v>516</v>
      </c>
      <c r="B470" s="1" t="s">
        <v>517</v>
      </c>
      <c r="C470" s="1" t="s">
        <v>381</v>
      </c>
      <c r="D470" s="1" t="s">
        <v>619</v>
      </c>
      <c r="E470" s="1" t="s">
        <v>403</v>
      </c>
      <c r="F470" t="str">
        <f>VLOOKUP(LOTOTO[[#This Row],[NOME]],'CADASTRO'!A:K,5,0)</f>
        <v>OPERADOR INDUSTRIAL I</v>
      </c>
      <c r="G470" s="8">
        <v>45253</v>
      </c>
      <c r="H470" s="39">
        <v>365</v>
      </c>
      <c r="I4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IF(G853="01/01/1900",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LOTOTO[[#This Row],[TREINADO EM]]+LOTOTO[[#This Row],[VALIDADE]]</f>
        <v>45618</v>
      </c>
      <c r="K470">
        <v>2</v>
      </c>
      <c r="L470" t="s">
        <v>5</v>
      </c>
      <c r="M470" t="str">
        <f>VLOOKUP(LOTOTO[[#This Row],[NOME]],'CADASTRO'!A:K,6,0)</f>
        <v>ATIVO</v>
      </c>
    </row>
    <row r="471" spans="1:13">
      <c r="A471" s="1" t="s">
        <v>516</v>
      </c>
      <c r="B471" s="1" t="s">
        <v>517</v>
      </c>
      <c r="C471" s="1" t="s">
        <v>76</v>
      </c>
      <c r="D471" s="1" t="s">
        <v>619</v>
      </c>
      <c r="E471" t="s">
        <v>403</v>
      </c>
      <c r="F471" t="str">
        <f>VLOOKUP(LOTOTO[[#This Row],[NOME]],'CADASTRO'!A:K,5,0)</f>
        <v>OPERADOR INDUSTRIAL I</v>
      </c>
      <c r="G471" s="8">
        <v>45280</v>
      </c>
      <c r="H471" s="38">
        <v>365</v>
      </c>
      <c r="I4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IF(G854="01/01/1900",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LOTOTO[[#This Row],[TREINADO EM]]+LOTOTO[[#This Row],[VALIDADE]]</f>
        <v>45645</v>
      </c>
      <c r="K471">
        <v>2</v>
      </c>
      <c r="L471" t="s">
        <v>5</v>
      </c>
      <c r="M471" t="str">
        <f>VLOOKUP(LOTOTO[[#This Row],[NOME]],'CADASTRO'!A:K,6,0)</f>
        <v>ATIVO</v>
      </c>
    </row>
    <row r="472" spans="1:13">
      <c r="A472" s="1" t="s">
        <v>516</v>
      </c>
      <c r="B472" s="1" t="s">
        <v>517</v>
      </c>
      <c r="C472" s="1" t="s">
        <v>76</v>
      </c>
      <c r="D472" s="1" t="s">
        <v>619</v>
      </c>
      <c r="E472" t="s">
        <v>403</v>
      </c>
      <c r="F472" t="str">
        <f>VLOOKUP(LOTOTO[[#This Row],[NOME]],'CADASTRO'!A:K,5,0)</f>
        <v>OPERADOR INDUSTRIAL I</v>
      </c>
      <c r="G472" s="8">
        <v>45645</v>
      </c>
      <c r="H472" s="38">
        <v>365</v>
      </c>
      <c r="I4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IF(G855="01/01/1900",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LOTOTO[[#This Row],[TREINADO EM]]+LOTOTO[[#This Row],[VALIDADE]]</f>
        <v>46010</v>
      </c>
      <c r="K472">
        <v>2</v>
      </c>
      <c r="L472" t="s">
        <v>5</v>
      </c>
      <c r="M472" t="str">
        <f>VLOOKUP(LOTOTO[[#This Row],[NOME]],'CADASTRO'!A:K,6,0)</f>
        <v>ATIVO</v>
      </c>
    </row>
    <row r="473" spans="1:13">
      <c r="A473" s="1" t="s">
        <v>516</v>
      </c>
      <c r="B473" s="1" t="s">
        <v>517</v>
      </c>
      <c r="C473" s="1" t="s">
        <v>381</v>
      </c>
      <c r="D473" s="1" t="s">
        <v>619</v>
      </c>
      <c r="E473" t="s">
        <v>403</v>
      </c>
      <c r="F473" t="str">
        <f>VLOOKUP(LOTOTO[[#This Row],[NOME]],'CADASTRO'!A:K,5,0)</f>
        <v>OPERADOR INDUSTRIAL I</v>
      </c>
      <c r="G473" s="8">
        <v>46010</v>
      </c>
      <c r="H473" s="38">
        <v>365</v>
      </c>
      <c r="I4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IF(G856="01/01/1900",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LOTOTO[[#This Row],[TREINADO EM]]+LOTOTO[[#This Row],[VALIDADE]]</f>
        <v>46375</v>
      </c>
      <c r="K473">
        <v>2</v>
      </c>
      <c r="L473" t="s">
        <v>3</v>
      </c>
      <c r="M473" t="str">
        <f>VLOOKUP(LOTOTO[[#This Row],[NOME]],'CADASTRO'!A:K,6,0)</f>
        <v>ATIVO</v>
      </c>
    </row>
    <row r="474" spans="1:13">
      <c r="A474" s="1" t="s">
        <v>516</v>
      </c>
      <c r="B474" s="1" t="s">
        <v>517</v>
      </c>
      <c r="C474" s="1" t="s">
        <v>381</v>
      </c>
      <c r="D474" s="1" t="s">
        <v>619</v>
      </c>
      <c r="E474" s="1" t="s">
        <v>404</v>
      </c>
      <c r="F474" s="1" t="str">
        <f>VLOOKUP(LOTOTO[[#This Row],[NOME]],'CADASTRO'!A:K,5,0)</f>
        <v>ANALISTA TREINAMENTO JR</v>
      </c>
      <c r="G474" s="28">
        <v>44679</v>
      </c>
      <c r="H474" s="39">
        <v>365</v>
      </c>
      <c r="I4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IF(G857="01/01/1900",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LOTOTO[[#This Row],[TREINADO EM]]+LOTOTO[[#This Row],[VALIDADE]]</f>
        <v>45044</v>
      </c>
      <c r="K474">
        <v>1</v>
      </c>
      <c r="L474" t="s">
        <v>5</v>
      </c>
      <c r="M474" t="str">
        <f>VLOOKUP(LOTOTO[[#This Row],[NOME]],'CADASTRO'!A:K,6,0)</f>
        <v>ATIVO</v>
      </c>
    </row>
    <row r="475" spans="1:13">
      <c r="A475" s="1" t="s">
        <v>516</v>
      </c>
      <c r="B475" s="1" t="s">
        <v>517</v>
      </c>
      <c r="C475" s="1" t="s">
        <v>381</v>
      </c>
      <c r="D475" s="1" t="s">
        <v>619</v>
      </c>
      <c r="E475" t="s">
        <v>404</v>
      </c>
      <c r="F475" t="str">
        <f>VLOOKUP(LOTOTO[[#This Row],[NOME]],'CADASTRO'!A:K,5,0)</f>
        <v>ANALISTA TREINAMENTO JR</v>
      </c>
      <c r="G475" s="8">
        <v>45064</v>
      </c>
      <c r="H475" s="39">
        <v>365</v>
      </c>
      <c r="I4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IF(G858="01/01/1900",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LOTOTO[[#This Row],[TREINADO EM]]+LOTOTO[[#This Row],[VALIDADE]]</f>
        <v>45429</v>
      </c>
      <c r="K475">
        <v>2</v>
      </c>
      <c r="L475" t="s">
        <v>5</v>
      </c>
      <c r="M475" t="str">
        <f>VLOOKUP(LOTOTO[[#This Row],[NOME]],'CADASTRO'!A:K,6,0)</f>
        <v>ATIVO</v>
      </c>
    </row>
    <row r="476" spans="1:13">
      <c r="A476" s="1" t="s">
        <v>516</v>
      </c>
      <c r="B476" s="1" t="s">
        <v>517</v>
      </c>
      <c r="C476" s="1" t="s">
        <v>381</v>
      </c>
      <c r="D476" s="1" t="s">
        <v>619</v>
      </c>
      <c r="E476" t="s">
        <v>404</v>
      </c>
      <c r="F476" t="str">
        <f>VLOOKUP(LOTOTO[[#This Row],[NOME]],'CADASTRO'!A:K,5,0)</f>
        <v>ANALISTA TREINAMENTO JR</v>
      </c>
      <c r="G476" s="8">
        <v>45547</v>
      </c>
      <c r="H476" s="38">
        <v>365</v>
      </c>
      <c r="I4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IF(G859="01/01/1900",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LOTOTO[[#This Row],[TREINADO EM]]+LOTOTO[[#This Row],[VALIDADE]]</f>
        <v>45912</v>
      </c>
      <c r="K476">
        <v>2</v>
      </c>
      <c r="L476" t="s">
        <v>5</v>
      </c>
      <c r="M476" t="str">
        <f>VLOOKUP(LOTOTO[[#This Row],[NOME]],'CADASTRO'!A:K,6,0)</f>
        <v>ATIVO</v>
      </c>
    </row>
    <row r="477" spans="1:13">
      <c r="A477" s="1" t="s">
        <v>516</v>
      </c>
      <c r="B477" s="1" t="s">
        <v>517</v>
      </c>
      <c r="C477" s="1" t="s">
        <v>381</v>
      </c>
      <c r="D477" s="1" t="s">
        <v>619</v>
      </c>
      <c r="E477" t="s">
        <v>404</v>
      </c>
      <c r="F477" t="str">
        <f>VLOOKUP(LOTOTO[[#This Row],[NOME]],'CADASTRO'!A:K,5,0)</f>
        <v>ANALISTA TREINAMENTO JR</v>
      </c>
      <c r="G477" s="8">
        <v>46209.478530092601</v>
      </c>
      <c r="H477" s="38">
        <v>183</v>
      </c>
      <c r="I4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IF(G860="01/01/1900",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LOTOTO[[#This Row],[TREINADO EM]]+LOTOTO[[#This Row],[VALIDADE]]</f>
        <v>46392.478530092601</v>
      </c>
      <c r="K477">
        <v>2</v>
      </c>
      <c r="L477" t="s">
        <v>3</v>
      </c>
      <c r="M477" t="str">
        <f>VLOOKUP(LOTOTO[[#This Row],[NOME]],'CADASTRO'!A:K,6,0)</f>
        <v>ATIVO</v>
      </c>
    </row>
    <row r="478" spans="1:13">
      <c r="A478" s="1" t="s">
        <v>516</v>
      </c>
      <c r="B478" s="1" t="s">
        <v>517</v>
      </c>
      <c r="C478" s="1" t="s">
        <v>381</v>
      </c>
      <c r="D478" s="1" t="s">
        <v>619</v>
      </c>
      <c r="E478" t="s">
        <v>154</v>
      </c>
      <c r="F478" t="str">
        <f>VLOOKUP(LOTOTO[[#This Row],[NOME]],'CADASTRO'!A:K,5,0)</f>
        <v>ESTAGIARIO</v>
      </c>
      <c r="G478" s="8">
        <v>45358</v>
      </c>
      <c r="H478" s="38">
        <v>365</v>
      </c>
      <c r="I4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IF(G861="01/01/1900",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LOTOTO[[#This Row],[TREINADO EM]]+LOTOTO[[#This Row],[VALIDADE]]</f>
        <v>45723</v>
      </c>
      <c r="K478">
        <v>2</v>
      </c>
      <c r="L478" t="s">
        <v>3</v>
      </c>
      <c r="M478" t="str">
        <f>VLOOKUP(LOTOTO[[#This Row],[NOME]],'CADASTRO'!A:K,6,0)</f>
        <v>DESLIGADO</v>
      </c>
    </row>
    <row r="479" spans="1:13">
      <c r="A479" s="1" t="s">
        <v>516</v>
      </c>
      <c r="B479" s="1" t="s">
        <v>517</v>
      </c>
      <c r="C479" t="s">
        <v>76</v>
      </c>
      <c r="D479" s="1" t="s">
        <v>619</v>
      </c>
      <c r="E479" s="1" t="s">
        <v>406</v>
      </c>
      <c r="F479" s="1" t="str">
        <f>VLOOKUP(LOTOTO[[#This Row],[NOME]],'CADASTRO'!A:K,5,0)</f>
        <v>OPERADOR LOGISTICO II</v>
      </c>
      <c r="G479" s="28">
        <v>44249</v>
      </c>
      <c r="H479" s="39">
        <v>365</v>
      </c>
      <c r="I4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IF(G862="01/01/1900",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LOTOTO[[#This Row],[TREINADO EM]]+LOTOTO[[#This Row],[VALIDADE]]</f>
        <v>44614</v>
      </c>
      <c r="K479">
        <v>1</v>
      </c>
      <c r="L479" t="s">
        <v>5</v>
      </c>
      <c r="M479" t="str">
        <f>VLOOKUP(LOTOTO[[#This Row],[NOME]],'CADASTRO'!A:K,6,0)</f>
        <v>ATIVO</v>
      </c>
    </row>
    <row r="480" spans="1:13">
      <c r="A480" s="1" t="s">
        <v>516</v>
      </c>
      <c r="B480" s="1" t="s">
        <v>517</v>
      </c>
      <c r="C480" s="1" t="s">
        <v>381</v>
      </c>
      <c r="D480" s="1" t="s">
        <v>619</v>
      </c>
      <c r="E480" s="1" t="s">
        <v>406</v>
      </c>
      <c r="F480" s="1" t="str">
        <f>VLOOKUP(LOTOTO[[#This Row],[NOME]],'CADASTRO'!A:K,5,0)</f>
        <v>OPERADOR LOGISTICO II</v>
      </c>
      <c r="G480" s="28">
        <v>44804</v>
      </c>
      <c r="H480" s="39">
        <v>365</v>
      </c>
      <c r="I4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IF(G863="01/01/1900",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LOTOTO[[#This Row],[TREINADO EM]]+LOTOTO[[#This Row],[VALIDADE]]</f>
        <v>45169</v>
      </c>
      <c r="K480">
        <v>1</v>
      </c>
      <c r="L480" t="s">
        <v>5</v>
      </c>
      <c r="M480" t="str">
        <f>VLOOKUP(LOTOTO[[#This Row],[NOME]],'CADASTRO'!A:K,6,0)</f>
        <v>ATIVO</v>
      </c>
    </row>
    <row r="481" spans="1:13">
      <c r="A481" s="1" t="s">
        <v>516</v>
      </c>
      <c r="B481" s="1" t="s">
        <v>517</v>
      </c>
      <c r="C481" s="1" t="s">
        <v>381</v>
      </c>
      <c r="D481" s="1" t="s">
        <v>619</v>
      </c>
      <c r="E481" t="s">
        <v>406</v>
      </c>
      <c r="F481" t="str">
        <f>VLOOKUP(LOTOTO[[#This Row],[NOME]],'CADASTRO'!A:K,5,0)</f>
        <v>OPERADOR LOGISTICO II</v>
      </c>
      <c r="G481" s="8">
        <v>44930</v>
      </c>
      <c r="H481" s="39">
        <v>365</v>
      </c>
      <c r="I4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IF(G864="01/01/1900",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LOTOTO[[#This Row],[TREINADO EM]]+LOTOTO[[#This Row],[VALIDADE]]</f>
        <v>45295</v>
      </c>
      <c r="K481">
        <v>2</v>
      </c>
      <c r="L481" t="s">
        <v>5</v>
      </c>
      <c r="M481" t="str">
        <f>VLOOKUP(LOTOTO[[#This Row],[NOME]],'CADASTRO'!A:K,6,0)</f>
        <v>ATIVO</v>
      </c>
    </row>
    <row r="482" spans="1:13">
      <c r="A482" s="1" t="s">
        <v>516</v>
      </c>
      <c r="B482" s="1" t="s">
        <v>517</v>
      </c>
      <c r="C482" s="1" t="s">
        <v>76</v>
      </c>
      <c r="D482" s="1" t="s">
        <v>619</v>
      </c>
      <c r="E482" t="s">
        <v>406</v>
      </c>
      <c r="F482" t="str">
        <f>VLOOKUP(LOTOTO[[#This Row],[NOME]],'CADASTRO'!A:K,5,0)</f>
        <v>OPERADOR LOGISTICO II</v>
      </c>
      <c r="G482" s="8">
        <v>45280</v>
      </c>
      <c r="H482" s="38">
        <v>365</v>
      </c>
      <c r="I4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IF(G865="01/01/1900",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LOTOTO[[#This Row],[TREINADO EM]]+LOTOTO[[#This Row],[VALIDADE]]</f>
        <v>45645</v>
      </c>
      <c r="K482">
        <v>2</v>
      </c>
      <c r="L482" t="s">
        <v>5</v>
      </c>
      <c r="M482" t="str">
        <f>VLOOKUP(LOTOTO[[#This Row],[NOME]],'CADASTRO'!A:K,6,0)</f>
        <v>ATIVO</v>
      </c>
    </row>
    <row r="483" spans="1:13">
      <c r="A483" s="1" t="s">
        <v>516</v>
      </c>
      <c r="B483" s="1" t="s">
        <v>517</v>
      </c>
      <c r="C483" s="1" t="s">
        <v>76</v>
      </c>
      <c r="D483" s="1" t="s">
        <v>619</v>
      </c>
      <c r="E483" t="s">
        <v>406</v>
      </c>
      <c r="F483" t="str">
        <f>VLOOKUP(LOTOTO[[#This Row],[NOME]],'CADASTRO'!A:K,5,0)</f>
        <v>OPERADOR LOGISTICO II</v>
      </c>
      <c r="G483" s="8">
        <v>45645</v>
      </c>
      <c r="H483" s="38">
        <v>365</v>
      </c>
      <c r="I4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IF(G866="01/01/1900",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LOTOTO[[#This Row],[TREINADO EM]]+LOTOTO[[#This Row],[VALIDADE]]</f>
        <v>46010</v>
      </c>
      <c r="K483">
        <v>2</v>
      </c>
      <c r="L483" t="s">
        <v>5</v>
      </c>
      <c r="M483" t="str">
        <f>VLOOKUP(LOTOTO[[#This Row],[NOME]],'CADASTRO'!A:K,6,0)</f>
        <v>ATIVO</v>
      </c>
    </row>
    <row r="484" spans="1:13">
      <c r="A484" s="1" t="s">
        <v>516</v>
      </c>
      <c r="B484" s="1" t="s">
        <v>517</v>
      </c>
      <c r="C484" s="1" t="s">
        <v>381</v>
      </c>
      <c r="D484" s="1" t="s">
        <v>619</v>
      </c>
      <c r="E484" t="s">
        <v>406</v>
      </c>
      <c r="F484" t="str">
        <f>VLOOKUP(LOTOTO[[#This Row],[NOME]],'CADASTRO'!A:K,5,0)</f>
        <v>OPERADOR LOGISTICO II</v>
      </c>
      <c r="G484" s="8">
        <v>46010</v>
      </c>
      <c r="H484" s="38">
        <v>365</v>
      </c>
      <c r="I4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IF(G867="01/01/1900",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LOTOTO[[#This Row],[TREINADO EM]]+LOTOTO[[#This Row],[VALIDADE]]</f>
        <v>46375</v>
      </c>
      <c r="K484">
        <v>2</v>
      </c>
      <c r="L484" t="s">
        <v>3</v>
      </c>
      <c r="M484" t="str">
        <f>VLOOKUP(LOTOTO[[#This Row],[NOME]],'CADASTRO'!A:K,6,0)</f>
        <v>ATIVO</v>
      </c>
    </row>
    <row r="485" spans="1:13">
      <c r="A485" s="1" t="s">
        <v>516</v>
      </c>
      <c r="B485" s="1" t="s">
        <v>517</v>
      </c>
      <c r="C485" s="1" t="s">
        <v>381</v>
      </c>
      <c r="D485" s="1" t="s">
        <v>619</v>
      </c>
      <c r="E485" t="s">
        <v>152</v>
      </c>
      <c r="F485" t="str">
        <f>VLOOKUP(LOTOTO[[#This Row],[NOME]],'CADASTRO'!A:K,5,0)</f>
        <v>OPERADOR LOGISTICO I</v>
      </c>
      <c r="G485" s="8">
        <v>45393</v>
      </c>
      <c r="H485" s="38">
        <v>365</v>
      </c>
      <c r="I4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IF(G868="01/01/1900",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LOTOTO[[#This Row],[TREINADO EM]]+LOTOTO[[#This Row],[VALIDADE]]</f>
        <v>45758</v>
      </c>
      <c r="K485">
        <v>2</v>
      </c>
      <c r="L485" t="s">
        <v>3</v>
      </c>
      <c r="M485" t="str">
        <f>VLOOKUP(LOTOTO[[#This Row],[NOME]],'CADASTRO'!A:K,6,0)</f>
        <v>DESLIGADO</v>
      </c>
    </row>
    <row r="486" spans="1:13">
      <c r="A486" s="1" t="s">
        <v>516</v>
      </c>
      <c r="B486" s="1" t="s">
        <v>517</v>
      </c>
      <c r="C486" s="1" t="s">
        <v>76</v>
      </c>
      <c r="D486" s="1" t="s">
        <v>619</v>
      </c>
      <c r="E486" t="s">
        <v>152</v>
      </c>
      <c r="F486" t="str">
        <f>VLOOKUP(LOTOTO[[#This Row],[NOME]],'CADASTRO'!A:K,5,0)</f>
        <v>OPERADOR LOGISTICO I</v>
      </c>
      <c r="G486" s="8">
        <v>45645</v>
      </c>
      <c r="H486" s="38">
        <v>365</v>
      </c>
      <c r="I4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IF(G869="01/01/1900",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LOTOTO[[#This Row],[TREINADO EM]]+LOTOTO[[#This Row],[VALIDADE]]</f>
        <v>46010</v>
      </c>
      <c r="K486">
        <v>2</v>
      </c>
      <c r="L486" t="s">
        <v>3</v>
      </c>
      <c r="M486" t="str">
        <f>VLOOKUP(LOTOTO[[#This Row],[NOME]],'CADASTRO'!A:K,6,0)</f>
        <v>DESLIGADO</v>
      </c>
    </row>
    <row r="487" spans="1:13">
      <c r="A487" s="1" t="s">
        <v>516</v>
      </c>
      <c r="B487" s="1" t="s">
        <v>517</v>
      </c>
      <c r="C487" s="1" t="s">
        <v>381</v>
      </c>
      <c r="D487" s="1" t="s">
        <v>619</v>
      </c>
      <c r="E487" t="s">
        <v>150</v>
      </c>
      <c r="F487" t="str">
        <f>VLOOKUP(LOTOTO[[#This Row],[NOME]],'CADASTRO'!A:K,5,0)</f>
        <v>TECNICO MECANICO II</v>
      </c>
      <c r="G487" s="8">
        <v>44930</v>
      </c>
      <c r="H487" s="39">
        <v>365</v>
      </c>
      <c r="I4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IF(G870="01/01/1900",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LOTOTO[[#This Row],[TREINADO EM]]+LOTOTO[[#This Row],[VALIDADE]]</f>
        <v>45295</v>
      </c>
      <c r="K487">
        <v>2</v>
      </c>
      <c r="L487" t="s">
        <v>5</v>
      </c>
      <c r="M487" t="str">
        <f>VLOOKUP(LOTOTO[[#This Row],[NOME]],'CADASTRO'!A:K,6,0)</f>
        <v>DESLIGADO</v>
      </c>
    </row>
    <row r="488" spans="1:13">
      <c r="A488" s="1" t="s">
        <v>516</v>
      </c>
      <c r="B488" s="1" t="s">
        <v>517</v>
      </c>
      <c r="C488" s="1" t="s">
        <v>76</v>
      </c>
      <c r="D488" s="1" t="s">
        <v>619</v>
      </c>
      <c r="E488" t="s">
        <v>150</v>
      </c>
      <c r="F488" t="str">
        <f>VLOOKUP(LOTOTO[[#This Row],[NOME]],'CADASTRO'!A:K,5,0)</f>
        <v>TECNICO MECANICO II</v>
      </c>
      <c r="G488" s="8">
        <v>45280</v>
      </c>
      <c r="H488" s="38">
        <v>365</v>
      </c>
      <c r="I4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IF(G871="01/01/1900",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LOTOTO[[#This Row],[TREINADO EM]]+LOTOTO[[#This Row],[VALIDADE]]</f>
        <v>45645</v>
      </c>
      <c r="K488">
        <v>2</v>
      </c>
      <c r="L488" t="s">
        <v>3</v>
      </c>
      <c r="M488" t="str">
        <f>VLOOKUP(LOTOTO[[#This Row],[NOME]],'CADASTRO'!A:K,6,0)</f>
        <v>DESLIGADO</v>
      </c>
    </row>
    <row r="489" spans="1:13">
      <c r="A489" s="1" t="s">
        <v>516</v>
      </c>
      <c r="B489" s="1" t="s">
        <v>517</v>
      </c>
      <c r="C489" s="1" t="s">
        <v>381</v>
      </c>
      <c r="D489" s="1" t="s">
        <v>619</v>
      </c>
      <c r="E489" t="s">
        <v>407</v>
      </c>
      <c r="F489" t="str">
        <f>VLOOKUP(LOTOTO[[#This Row],[NOME]],'CADASTRO'!A:K,5,0)</f>
        <v>TECNICO MECANICO II</v>
      </c>
      <c r="G489" s="8">
        <v>45784</v>
      </c>
      <c r="H489" s="38">
        <v>365</v>
      </c>
      <c r="I4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IF(G872="01/01/1900",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LOTOTO[[#This Row],[TREINADO EM]]+LOTOTO[[#This Row],[VALIDADE]]</f>
        <v>46149</v>
      </c>
      <c r="K489">
        <v>2</v>
      </c>
      <c r="L489" t="s">
        <v>5</v>
      </c>
      <c r="M489" t="str">
        <f>VLOOKUP(LOTOTO[[#This Row],[NOME]],'CADASTRO'!A:K,6,0)</f>
        <v>ATIVO</v>
      </c>
    </row>
    <row r="490" spans="1:13">
      <c r="A490" s="1" t="s">
        <v>516</v>
      </c>
      <c r="B490" s="1" t="s">
        <v>517</v>
      </c>
      <c r="C490" s="1" t="s">
        <v>381</v>
      </c>
      <c r="D490" s="1" t="s">
        <v>619</v>
      </c>
      <c r="E490" t="s">
        <v>407</v>
      </c>
      <c r="F490" t="str">
        <f>VLOOKUP(LOTOTO[[#This Row],[NOME]],'CADASTRO'!A:K,5,0)</f>
        <v>TECNICO MECANICO II</v>
      </c>
      <c r="G490" s="8">
        <v>46010</v>
      </c>
      <c r="H490" s="38">
        <v>365</v>
      </c>
      <c r="I4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IF(G873="01/01/1900",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LOTOTO[[#This Row],[TREINADO EM]]+LOTOTO[[#This Row],[VALIDADE]]</f>
        <v>46375</v>
      </c>
      <c r="K490">
        <v>2</v>
      </c>
      <c r="L490" t="s">
        <v>5</v>
      </c>
      <c r="M490" t="str">
        <f>VLOOKUP(LOTOTO[[#This Row],[NOME]],'CADASTRO'!A:K,6,0)</f>
        <v>ATIVO</v>
      </c>
    </row>
    <row r="491" spans="1:13">
      <c r="A491" s="1" t="s">
        <v>516</v>
      </c>
      <c r="B491" s="1" t="s">
        <v>517</v>
      </c>
      <c r="C491" s="1" t="s">
        <v>381</v>
      </c>
      <c r="D491" s="1" t="s">
        <v>619</v>
      </c>
      <c r="E491" t="s">
        <v>407</v>
      </c>
      <c r="F491" t="str">
        <f>VLOOKUP(LOTOTO[[#This Row],[NOME]],'CADASTRO'!A:K,5,0)</f>
        <v>TECNICO MECANICO II</v>
      </c>
      <c r="G491" s="8">
        <v>46211.604398148098</v>
      </c>
      <c r="H491" s="38">
        <v>183</v>
      </c>
      <c r="I4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IF(G874="01/01/1900",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LOTOTO[[#This Row],[TREINADO EM]]+LOTOTO[[#This Row],[VALIDADE]]</f>
        <v>46394.604398148098</v>
      </c>
      <c r="K491">
        <v>2</v>
      </c>
      <c r="L491" t="s">
        <v>3</v>
      </c>
      <c r="M491" t="str">
        <f>VLOOKUP(LOTOTO[[#This Row],[NOME]],'CADASTRO'!A:K,6,0)</f>
        <v>ATIVO</v>
      </c>
    </row>
    <row r="492" spans="1:13">
      <c r="A492" s="1" t="s">
        <v>516</v>
      </c>
      <c r="B492" s="1" t="s">
        <v>517</v>
      </c>
      <c r="C492" t="s">
        <v>76</v>
      </c>
      <c r="D492" s="1" t="s">
        <v>619</v>
      </c>
      <c r="E492" s="1" t="s">
        <v>409</v>
      </c>
      <c r="F492" s="1" t="str">
        <f>VLOOKUP(LOTOTO[[#This Row],[NOME]],'CADASTRO'!A:K,5,0)</f>
        <v>OPERADOR LOGISTICO I</v>
      </c>
      <c r="G492" s="28">
        <v>44249</v>
      </c>
      <c r="H492" s="39">
        <v>365</v>
      </c>
      <c r="I4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IF(G875="01/01/1900",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LOTOTO[[#This Row],[TREINADO EM]]+LOTOTO[[#This Row],[VALIDADE]]</f>
        <v>44614</v>
      </c>
      <c r="K492">
        <v>1</v>
      </c>
      <c r="L492" t="s">
        <v>5</v>
      </c>
      <c r="M492" t="str">
        <f>VLOOKUP(LOTOTO[[#This Row],[NOME]],'CADASTRO'!A:K,6,0)</f>
        <v>ATIVO</v>
      </c>
    </row>
    <row r="493" spans="1:13">
      <c r="A493" s="1" t="s">
        <v>516</v>
      </c>
      <c r="B493" s="1" t="s">
        <v>517</v>
      </c>
      <c r="C493" s="1" t="s">
        <v>381</v>
      </c>
      <c r="D493" s="1" t="s">
        <v>619</v>
      </c>
      <c r="E493" s="1" t="s">
        <v>409</v>
      </c>
      <c r="F493" s="1" t="str">
        <f>VLOOKUP(LOTOTO[[#This Row],[NOME]],'CADASTRO'!A:K,5,0)</f>
        <v>OPERADOR LOGISTICO I</v>
      </c>
      <c r="G493" s="28">
        <v>44804</v>
      </c>
      <c r="H493" s="39">
        <v>365</v>
      </c>
      <c r="I4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IF(G876="01/01/1900",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LOTOTO[[#This Row],[TREINADO EM]]+LOTOTO[[#This Row],[VALIDADE]]</f>
        <v>45169</v>
      </c>
      <c r="K493">
        <v>1</v>
      </c>
      <c r="L493" t="s">
        <v>5</v>
      </c>
      <c r="M493" t="str">
        <f>VLOOKUP(LOTOTO[[#This Row],[NOME]],'CADASTRO'!A:K,6,0)</f>
        <v>ATIVO</v>
      </c>
    </row>
    <row r="494" spans="1:13">
      <c r="A494" s="1" t="s">
        <v>516</v>
      </c>
      <c r="B494" s="1" t="s">
        <v>517</v>
      </c>
      <c r="C494" s="1" t="s">
        <v>381</v>
      </c>
      <c r="D494" s="1" t="s">
        <v>619</v>
      </c>
      <c r="E494" t="s">
        <v>409</v>
      </c>
      <c r="F494" t="str">
        <f>VLOOKUP(LOTOTO[[#This Row],[NOME]],'CADASTRO'!A:K,5,0)</f>
        <v>OPERADOR LOGISTICO I</v>
      </c>
      <c r="G494" s="8">
        <v>45064</v>
      </c>
      <c r="H494" s="39">
        <v>365</v>
      </c>
      <c r="I4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IF(G877="01/01/1900",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LOTOTO[[#This Row],[TREINADO EM]]+LOTOTO[[#This Row],[VALIDADE]]</f>
        <v>45429</v>
      </c>
      <c r="K494">
        <v>2</v>
      </c>
      <c r="L494" t="s">
        <v>5</v>
      </c>
      <c r="M494" t="str">
        <f>VLOOKUP(LOTOTO[[#This Row],[NOME]],'CADASTRO'!A:K,6,0)</f>
        <v>ATIVO</v>
      </c>
    </row>
    <row r="495" spans="1:13">
      <c r="A495" s="1" t="s">
        <v>516</v>
      </c>
      <c r="B495" s="1" t="s">
        <v>517</v>
      </c>
      <c r="C495" s="1" t="s">
        <v>76</v>
      </c>
      <c r="D495" s="1" t="s">
        <v>619</v>
      </c>
      <c r="E495" t="s">
        <v>409</v>
      </c>
      <c r="F495" t="str">
        <f>VLOOKUP(LOTOTO[[#This Row],[NOME]],'CADASTRO'!A:K,5,0)</f>
        <v>OPERADOR LOGISTICO I</v>
      </c>
      <c r="G495" s="8">
        <v>45280</v>
      </c>
      <c r="H495" s="38">
        <v>365</v>
      </c>
      <c r="I4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IF(G878="01/01/1900",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LOTOTO[[#This Row],[TREINADO EM]]+LOTOTO[[#This Row],[VALIDADE]]</f>
        <v>45645</v>
      </c>
      <c r="K495">
        <v>2</v>
      </c>
      <c r="L495" t="s">
        <v>5</v>
      </c>
      <c r="M495" t="str">
        <f>VLOOKUP(LOTOTO[[#This Row],[NOME]],'CADASTRO'!A:K,6,0)</f>
        <v>ATIVO</v>
      </c>
    </row>
    <row r="496" spans="1:13">
      <c r="A496" s="1" t="s">
        <v>516</v>
      </c>
      <c r="B496" s="1" t="s">
        <v>517</v>
      </c>
      <c r="C496" s="1" t="s">
        <v>76</v>
      </c>
      <c r="D496" s="1" t="s">
        <v>619</v>
      </c>
      <c r="E496" t="s">
        <v>409</v>
      </c>
      <c r="F496" t="str">
        <f>VLOOKUP(LOTOTO[[#This Row],[NOME]],'CADASTRO'!A:K,5,0)</f>
        <v>OPERADOR LOGISTICO I</v>
      </c>
      <c r="G496" s="8">
        <v>45645</v>
      </c>
      <c r="H496" s="38">
        <v>365</v>
      </c>
      <c r="I4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IF(G879="01/01/1900",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LOTOTO[[#This Row],[TREINADO EM]]+LOTOTO[[#This Row],[VALIDADE]]</f>
        <v>46010</v>
      </c>
      <c r="K496">
        <v>2</v>
      </c>
      <c r="L496" t="s">
        <v>5</v>
      </c>
      <c r="M496" t="str">
        <f>VLOOKUP(LOTOTO[[#This Row],[NOME]],'CADASTRO'!A:K,6,0)</f>
        <v>ATIVO</v>
      </c>
    </row>
    <row r="497" spans="1:13">
      <c r="A497" s="1" t="s">
        <v>516</v>
      </c>
      <c r="B497" s="1" t="s">
        <v>517</v>
      </c>
      <c r="C497" s="1" t="s">
        <v>381</v>
      </c>
      <c r="D497" s="1" t="s">
        <v>619</v>
      </c>
      <c r="E497" t="s">
        <v>409</v>
      </c>
      <c r="F497" t="str">
        <f>VLOOKUP(LOTOTO[[#This Row],[NOME]],'CADASTRO'!A:K,5,0)</f>
        <v>OPERADOR LOGISTICO I</v>
      </c>
      <c r="G497" s="8">
        <v>46010</v>
      </c>
      <c r="H497" s="38">
        <v>365</v>
      </c>
      <c r="I4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IF(G880="01/01/1900", "SEM REGISTRO",
                        IF((G497+H497)&gt;TODAY(), "NO PRAZO", "VENCIDO"
                        )
                    )
                )
            )
        )
    ),"N.A.")</f>
        <v>NO PRAZO</v>
      </c>
      <c r="J497" s="14">
        <f>LOTOTO[[#This Row],[TREINADO EM]]+LOTOTO[[#This Row],[VALIDADE]]</f>
        <v>46375</v>
      </c>
      <c r="K497">
        <v>2</v>
      </c>
      <c r="L497" t="s">
        <v>3</v>
      </c>
      <c r="M497" t="str">
        <f>VLOOKUP(LOTOTO[[#This Row],[NOME]],'CADASTRO'!A:K,6,0)</f>
        <v>ATIVO</v>
      </c>
    </row>
    <row r="498" spans="1:13">
      <c r="A498" s="1" t="s">
        <v>516</v>
      </c>
      <c r="B498" s="1" t="s">
        <v>517</v>
      </c>
      <c r="C498" s="1" t="s">
        <v>76</v>
      </c>
      <c r="D498" s="1" t="s">
        <v>619</v>
      </c>
      <c r="E498" t="s">
        <v>149</v>
      </c>
      <c r="F498" t="str">
        <f>VLOOKUP(LOTOTO[[#This Row],[NOME]],'CADASTRO'!A:K,5,0)</f>
        <v>OPERADOR LOGISTICO I</v>
      </c>
      <c r="G498" s="47">
        <v>45280</v>
      </c>
      <c r="H498" s="38">
        <v>365</v>
      </c>
      <c r="I4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IF(G881="01/01/1900",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LOTOTO[[#This Row],[TREINADO EM]]+LOTOTO[[#This Row],[VALIDADE]]</f>
        <v>45645</v>
      </c>
      <c r="K498">
        <v>2</v>
      </c>
      <c r="L498" t="s">
        <v>3</v>
      </c>
      <c r="M498" t="str">
        <f>VLOOKUP(LOTOTO[[#This Row],[NOME]],'CADASTRO'!A:K,6,0)</f>
        <v>DESLIGADO</v>
      </c>
    </row>
    <row r="499" spans="1:13">
      <c r="A499" t="s">
        <v>516</v>
      </c>
      <c r="B499" t="s">
        <v>517</v>
      </c>
      <c r="C499" s="1" t="s">
        <v>381</v>
      </c>
      <c r="D499" s="1" t="s">
        <v>619</v>
      </c>
      <c r="E499" t="s">
        <v>144</v>
      </c>
      <c r="F499" t="str">
        <f>VLOOKUP(LOTOTO[[#This Row],[NOME]],'CADASTRO'!A:K,5,0)</f>
        <v>AUXILIAR INDUSTRIAL</v>
      </c>
      <c r="G499" s="47">
        <v>44680</v>
      </c>
      <c r="H499" s="38">
        <v>365</v>
      </c>
      <c r="I4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IF(G882="01/01/1900",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LOTOTO[[#This Row],[TREINADO EM]]+LOTOTO[[#This Row],[VALIDADE]]</f>
        <v>45045</v>
      </c>
      <c r="K499">
        <v>1</v>
      </c>
      <c r="L499" t="s">
        <v>3</v>
      </c>
      <c r="M499" t="str">
        <f>VLOOKUP(LOTOTO[[#This Row],[NOME]],'CADASTRO'!A:K,6,0)</f>
        <v>DESLIGADO</v>
      </c>
    </row>
    <row r="500" spans="1:13">
      <c r="A500" s="1" t="s">
        <v>516</v>
      </c>
      <c r="B500" s="1" t="s">
        <v>517</v>
      </c>
      <c r="C500" s="1" t="s">
        <v>381</v>
      </c>
      <c r="D500" s="1" t="s">
        <v>619</v>
      </c>
      <c r="E500" t="s">
        <v>141</v>
      </c>
      <c r="F500" t="str">
        <f>VLOOKUP(LOTOTO[[#This Row],[NOME]],'CADASTRO'!A:K,5,0)</f>
        <v xml:space="preserve">ANALISTA CONTROLE QUALIDADE PL      </v>
      </c>
      <c r="G500" s="47">
        <v>45064</v>
      </c>
      <c r="H500" s="39">
        <v>365</v>
      </c>
      <c r="I5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IF(G883="01/01/1900",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LOTOTO[[#This Row],[TREINADO EM]]+LOTOTO[[#This Row],[VALIDADE]]</f>
        <v>45429</v>
      </c>
      <c r="K500">
        <v>2</v>
      </c>
      <c r="L500" t="s">
        <v>3</v>
      </c>
      <c r="M500" t="str">
        <f>VLOOKUP(LOTOTO[[#This Row],[NOME]],'CADASTRO'!A:K,6,0)</f>
        <v>DESLIGADO</v>
      </c>
    </row>
    <row r="501" spans="1:13">
      <c r="A501" s="1" t="s">
        <v>516</v>
      </c>
      <c r="B501" s="1" t="s">
        <v>517</v>
      </c>
      <c r="C501" s="1" t="s">
        <v>381</v>
      </c>
      <c r="D501" s="1" t="s">
        <v>619</v>
      </c>
      <c r="E501" t="s">
        <v>481</v>
      </c>
      <c r="F501" t="str">
        <f>VLOOKUP(LOTOTO[[#This Row],[NOME]],'CADASTRO'!A:K,5,0)</f>
        <v>ESTAGIARIO</v>
      </c>
      <c r="G501" s="47">
        <v>45938</v>
      </c>
      <c r="H501" s="38">
        <v>365</v>
      </c>
      <c r="I5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IF(G884="01/01/1900",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LOTOTO[[#This Row],[TREINADO EM]]+LOTOTO[[#This Row],[VALIDADE]]</f>
        <v>46303</v>
      </c>
      <c r="K501">
        <v>2</v>
      </c>
      <c r="L501" t="s">
        <v>3</v>
      </c>
      <c r="M501" t="str">
        <f>VLOOKUP(LOTOTO[[#This Row],[NOME]],'CADASTRO'!A:K,6,0)</f>
        <v>TRANSFERIDO</v>
      </c>
    </row>
    <row r="502" spans="1:13">
      <c r="A502" t="s">
        <v>516</v>
      </c>
      <c r="B502" t="s">
        <v>517</v>
      </c>
      <c r="C502" t="s">
        <v>76</v>
      </c>
      <c r="D502" s="1" t="s">
        <v>619</v>
      </c>
      <c r="E502" t="s">
        <v>114</v>
      </c>
      <c r="F502" t="str">
        <f>VLOOKUP(LOTOTO[[#This Row],[NOME]],'CADASTRO'!A:K,5,0)</f>
        <v>COORDENADOR CONTROLE DE QUALIDADE</v>
      </c>
      <c r="G502" s="47">
        <v>43864</v>
      </c>
      <c r="H502" s="38">
        <v>365</v>
      </c>
      <c r="I5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IF(G885="01/01/1900",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LOTOTO[[#This Row],[TREINADO EM]]+LOTOTO[[#This Row],[VALIDADE]]</f>
        <v>44229</v>
      </c>
      <c r="K502">
        <v>1</v>
      </c>
      <c r="L502" t="s">
        <v>3</v>
      </c>
      <c r="M502" t="str">
        <f>VLOOKUP(LOTOTO[[#This Row],[NOME]],'CADASTRO'!A:K,6,0)</f>
        <v>TRANSFERIDO</v>
      </c>
    </row>
    <row r="503" spans="1:13">
      <c r="A503" s="1" t="s">
        <v>516</v>
      </c>
      <c r="B503" s="1" t="s">
        <v>517</v>
      </c>
      <c r="C503" s="1" t="s">
        <v>381</v>
      </c>
      <c r="D503" s="1" t="s">
        <v>619</v>
      </c>
      <c r="E503" t="s">
        <v>138</v>
      </c>
      <c r="F503" t="str">
        <f>VLOOKUP(LOTOTO[[#This Row],[NOME]],'CADASTRO'!A:K,5,0)</f>
        <v>AUXILIAR INDUSTRIAL</v>
      </c>
      <c r="G503" s="47">
        <v>45923</v>
      </c>
      <c r="H503" s="38">
        <v>365</v>
      </c>
      <c r="I5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IF(G886="01/01/1900",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LOTOTO[[#This Row],[TREINADO EM]]+LOTOTO[[#This Row],[VALIDADE]]</f>
        <v>46288</v>
      </c>
      <c r="K503">
        <v>2</v>
      </c>
      <c r="L503" t="s">
        <v>5</v>
      </c>
      <c r="M503" t="str">
        <f>VLOOKUP(LOTOTO[[#This Row],[NOME]],'CADASTRO'!A:K,6,0)</f>
        <v>DESLIGADO</v>
      </c>
    </row>
    <row r="504" spans="1:13">
      <c r="A504" s="1" t="s">
        <v>516</v>
      </c>
      <c r="B504" s="1" t="s">
        <v>517</v>
      </c>
      <c r="C504" s="1" t="s">
        <v>381</v>
      </c>
      <c r="D504" s="1" t="s">
        <v>619</v>
      </c>
      <c r="E504" t="s">
        <v>138</v>
      </c>
      <c r="F504" t="str">
        <f>VLOOKUP(LOTOTO[[#This Row],[NOME]],'CADASTRO'!A:K,5,0)</f>
        <v>AUXILIAR INDUSTRIAL</v>
      </c>
      <c r="G504" s="47">
        <v>46010</v>
      </c>
      <c r="H504" s="38">
        <v>365</v>
      </c>
      <c r="I5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IF(G887="01/01/1900",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LOTOTO[[#This Row],[TREINADO EM]]+LOTOTO[[#This Row],[VALIDADE]]</f>
        <v>46375</v>
      </c>
      <c r="K504">
        <v>2</v>
      </c>
      <c r="L504" t="s">
        <v>3</v>
      </c>
      <c r="M504" t="str">
        <f>VLOOKUP(LOTOTO[[#This Row],[NOME]],'CADASTRO'!A:K,6,0)</f>
        <v>DESLIGADO</v>
      </c>
    </row>
    <row r="505" spans="1:13">
      <c r="A505" t="s">
        <v>516</v>
      </c>
      <c r="B505" t="s">
        <v>517</v>
      </c>
      <c r="C505" t="s">
        <v>76</v>
      </c>
      <c r="D505" s="1" t="s">
        <v>619</v>
      </c>
      <c r="E505" t="s">
        <v>137</v>
      </c>
      <c r="F505" t="str">
        <f>VLOOKUP(LOTOTO[[#This Row],[NOME]],'CADASTRO'!A:K,5,0)</f>
        <v>AUXILIAR INDUSTRIAL</v>
      </c>
      <c r="G505" s="47">
        <v>44249</v>
      </c>
      <c r="H505" s="38">
        <v>365</v>
      </c>
      <c r="I5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IF(G888="01/01/1900",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LOTOTO[[#This Row],[TREINADO EM]]+LOTOTO[[#This Row],[VALIDADE]]</f>
        <v>44614</v>
      </c>
      <c r="K505">
        <v>1</v>
      </c>
      <c r="L505" t="s">
        <v>3</v>
      </c>
      <c r="M505" t="str">
        <f>VLOOKUP(LOTOTO[[#This Row],[NOME]],'CADASTRO'!A:K,6,0)</f>
        <v>DESLIGADO</v>
      </c>
    </row>
    <row r="506" spans="1:13">
      <c r="A506" s="1" t="s">
        <v>516</v>
      </c>
      <c r="B506" s="1" t="s">
        <v>517</v>
      </c>
      <c r="C506" s="1" t="s">
        <v>381</v>
      </c>
      <c r="D506" s="1" t="s">
        <v>619</v>
      </c>
      <c r="E506" t="s">
        <v>410</v>
      </c>
      <c r="F506" t="str">
        <f>VLOOKUP(LOTOTO[[#This Row],[NOME]],'CADASTRO'!A:K,5,0)</f>
        <v>ESTAGIARIO</v>
      </c>
      <c r="G506" s="47">
        <v>45938</v>
      </c>
      <c r="H506" s="38">
        <v>365</v>
      </c>
      <c r="I5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IF(G889="01/01/1900", "SEM REGISTRO",
                        IF((G506+H506)&gt;TODAY(), "NO PRAZO", "VENCIDO"
                        )
                    )
                )
            )
        )
    ),"N.A.")</f>
        <v>VENCIDO</v>
      </c>
      <c r="J506" s="14">
        <f>LOTOTO[[#This Row],[TREINADO EM]]+LOTOTO[[#This Row],[VALIDADE]]</f>
        <v>46303</v>
      </c>
      <c r="K506">
        <v>2</v>
      </c>
      <c r="L506" t="s">
        <v>3</v>
      </c>
      <c r="M506" t="str">
        <f>VLOOKUP(LOTOTO[[#This Row],[NOME]],'CADASTRO'!A:K,6,0)</f>
        <v>ATIVO</v>
      </c>
    </row>
    <row r="507" spans="1:13">
      <c r="A507" s="1" t="s">
        <v>516</v>
      </c>
      <c r="B507" s="1" t="s">
        <v>517</v>
      </c>
      <c r="C507" t="s">
        <v>76</v>
      </c>
      <c r="D507" s="1" t="s">
        <v>619</v>
      </c>
      <c r="E507" s="1" t="s">
        <v>411</v>
      </c>
      <c r="F507" s="1" t="str">
        <f>VLOOKUP(LOTOTO[[#This Row],[NOME]],'CADASTRO'!A:K,5,0)</f>
        <v>OPERADOR LOGISTICO II</v>
      </c>
      <c r="G507" s="95">
        <v>44249</v>
      </c>
      <c r="H507" s="39">
        <v>365</v>
      </c>
      <c r="I5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IF(G890="01/01/1900", "SEM REGISTRO",
                        IF((G507+H507)&gt;TODAY(), "NO PRAZO", "VENCIDO"
                        )
                    )
                )
            )
        )
    ),"N.A.")</f>
        <v>HISTORICO</v>
      </c>
      <c r="J507" s="14">
        <f>LOTOTO[[#This Row],[TREINADO EM]]+LOTOTO[[#This Row],[VALIDADE]]</f>
        <v>44614</v>
      </c>
      <c r="K507">
        <v>1</v>
      </c>
      <c r="L507" t="s">
        <v>5</v>
      </c>
      <c r="M507" t="str">
        <f>VLOOKUP(LOTOTO[[#This Row],[NOME]],'CADASTRO'!A:K,6,0)</f>
        <v>ATIVO</v>
      </c>
    </row>
    <row r="508" spans="1:13">
      <c r="A508" s="1" t="s">
        <v>516</v>
      </c>
      <c r="B508" s="1" t="s">
        <v>517</v>
      </c>
      <c r="C508" s="1" t="s">
        <v>381</v>
      </c>
      <c r="D508" s="1" t="s">
        <v>619</v>
      </c>
      <c r="E508" s="91" t="s">
        <v>411</v>
      </c>
      <c r="F508" s="1" t="str">
        <f>VLOOKUP(LOTOTO[[#This Row],[NOME]],'CADASTRO'!A:K,5,0)</f>
        <v>OPERADOR LOGISTICO II</v>
      </c>
      <c r="G508" s="95">
        <v>44805</v>
      </c>
      <c r="H508" s="39">
        <v>365</v>
      </c>
      <c r="I5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IF(G891="01/01/1900",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LOTOTO[[#This Row],[TREINADO EM]]+LOTOTO[[#This Row],[VALIDADE]]</f>
        <v>45170</v>
      </c>
      <c r="K508">
        <v>1</v>
      </c>
      <c r="L508" t="s">
        <v>5</v>
      </c>
      <c r="M508" t="str">
        <f>VLOOKUP(LOTOTO[[#This Row],[NOME]],'CADASTRO'!A:K,6,0)</f>
        <v>ATIVO</v>
      </c>
    </row>
    <row r="509" spans="1:13">
      <c r="A509" s="1" t="s">
        <v>516</v>
      </c>
      <c r="B509" s="1" t="s">
        <v>517</v>
      </c>
      <c r="C509" s="1" t="s">
        <v>381</v>
      </c>
      <c r="D509" s="1" t="s">
        <v>619</v>
      </c>
      <c r="E509" s="31" t="s">
        <v>411</v>
      </c>
      <c r="F509" t="str">
        <f>VLOOKUP(LOTOTO[[#This Row],[NOME]],'CADASTRO'!A:K,5,0)</f>
        <v>OPERADOR LOGISTICO II</v>
      </c>
      <c r="G509" s="47">
        <v>44930</v>
      </c>
      <c r="H509" s="39">
        <v>365</v>
      </c>
      <c r="I5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IF(G892="01/01/1900", "SEM REGISTRO",
                        IF((G509+H509)&gt;TODAY(), "NO PRAZO", "VENCIDO"
                        )
                    )
                )
            )
        )
    ),"N.A.")</f>
        <v>HISTORICO</v>
      </c>
      <c r="J509" s="14">
        <f>LOTOTO[[#This Row],[TREINADO EM]]+LOTOTO[[#This Row],[VALIDADE]]</f>
        <v>45295</v>
      </c>
      <c r="K509">
        <v>2</v>
      </c>
      <c r="L509" t="s">
        <v>5</v>
      </c>
      <c r="M509" t="str">
        <f>VLOOKUP(LOTOTO[[#This Row],[NOME]],'CADASTRO'!A:K,6,0)</f>
        <v>ATIVO</v>
      </c>
    </row>
    <row r="510" spans="1:13">
      <c r="A510" s="1" t="s">
        <v>516</v>
      </c>
      <c r="B510" s="1" t="s">
        <v>517</v>
      </c>
      <c r="C510" s="1" t="s">
        <v>76</v>
      </c>
      <c r="D510" s="1" t="s">
        <v>619</v>
      </c>
      <c r="E510" t="s">
        <v>411</v>
      </c>
      <c r="F510" t="str">
        <f>VLOOKUP(LOTOTO[[#This Row],[NOME]],'CADASTRO'!A:K,5,0)</f>
        <v>OPERADOR LOGISTICO II</v>
      </c>
      <c r="G510" s="47">
        <v>45280</v>
      </c>
      <c r="H510" s="38">
        <v>365</v>
      </c>
      <c r="I5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IF(G893="01/01/1900",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LOTOTO[[#This Row],[TREINADO EM]]+LOTOTO[[#This Row],[VALIDADE]]</f>
        <v>45645</v>
      </c>
      <c r="K510">
        <v>2</v>
      </c>
      <c r="L510" t="s">
        <v>5</v>
      </c>
      <c r="M510" t="str">
        <f>VLOOKUP(LOTOTO[[#This Row],[NOME]],'CADASTRO'!A:K,6,0)</f>
        <v>ATIVO</v>
      </c>
    </row>
    <row r="511" spans="1:13">
      <c r="A511" s="1" t="s">
        <v>516</v>
      </c>
      <c r="B511" s="1" t="s">
        <v>517</v>
      </c>
      <c r="C511" s="1" t="s">
        <v>76</v>
      </c>
      <c r="D511" s="1" t="s">
        <v>619</v>
      </c>
      <c r="E511" t="s">
        <v>411</v>
      </c>
      <c r="F511" t="str">
        <f>VLOOKUP(LOTOTO[[#This Row],[NOME]],'CADASTRO'!A:K,5,0)</f>
        <v>OPERADOR LOGISTICO II</v>
      </c>
      <c r="G511" s="47">
        <v>45645</v>
      </c>
      <c r="H511" s="38">
        <v>365</v>
      </c>
      <c r="I5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IF(G894="01/01/1900",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LOTOTO[[#This Row],[TREINADO EM]]+LOTOTO[[#This Row],[VALIDADE]]</f>
        <v>46010</v>
      </c>
      <c r="K511">
        <v>2</v>
      </c>
      <c r="L511" t="s">
        <v>5</v>
      </c>
      <c r="M511" t="str">
        <f>VLOOKUP(LOTOTO[[#This Row],[NOME]],'CADASTRO'!A:K,6,0)</f>
        <v>ATIVO</v>
      </c>
    </row>
    <row r="512" spans="1:13">
      <c r="A512" s="1" t="s">
        <v>516</v>
      </c>
      <c r="B512" s="1" t="s">
        <v>517</v>
      </c>
      <c r="C512" s="1" t="s">
        <v>381</v>
      </c>
      <c r="D512" s="1" t="s">
        <v>619</v>
      </c>
      <c r="E512" t="s">
        <v>411</v>
      </c>
      <c r="F512" t="str">
        <f>VLOOKUP(LOTOTO[[#This Row],[NOME]],'CADASTRO'!A:K,5,0)</f>
        <v>OPERADOR LOGISTICO II</v>
      </c>
      <c r="G512" s="47">
        <v>46010</v>
      </c>
      <c r="H512" s="38">
        <v>365</v>
      </c>
      <c r="I5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IF(G895="01/01/1900", "SEM REGISTRO",
                        IF((G512+H512)&gt;TODAY(), "NO PRAZO", "VENCIDO"
                        )
                    )
                )
            )
        )
    ),"N.A.")</f>
        <v>NO PRAZO</v>
      </c>
      <c r="J512" s="14">
        <f>LOTOTO[[#This Row],[TREINADO EM]]+LOTOTO[[#This Row],[VALIDADE]]</f>
        <v>46375</v>
      </c>
      <c r="K512">
        <v>2</v>
      </c>
      <c r="L512" t="s">
        <v>3</v>
      </c>
      <c r="M512" t="str">
        <f>VLOOKUP(LOTOTO[[#This Row],[NOME]],'CADASTRO'!A:K,6,0)</f>
        <v>ATIVO</v>
      </c>
    </row>
    <row r="513" spans="1:13">
      <c r="A513" s="1" t="s">
        <v>516</v>
      </c>
      <c r="B513" s="1" t="s">
        <v>517</v>
      </c>
      <c r="C513" s="1" t="s">
        <v>381</v>
      </c>
      <c r="D513" s="1" t="s">
        <v>619</v>
      </c>
      <c r="E513" s="85" t="s">
        <v>136</v>
      </c>
      <c r="F513" t="str">
        <f>VLOOKUP(LOTOTO[[#This Row],[NOME]],'CADASTRO'!A:K,5,0)</f>
        <v>AUXILIAR INDUSTRIAL</v>
      </c>
      <c r="G513" s="47">
        <v>45861</v>
      </c>
      <c r="H513" s="38">
        <v>365</v>
      </c>
      <c r="I5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IF(G896="01/01/1900",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LOTOTO[[#This Row],[TREINADO EM]]+LOTOTO[[#This Row],[VALIDADE]]</f>
        <v>46226</v>
      </c>
      <c r="K513">
        <v>2</v>
      </c>
      <c r="L513" t="s">
        <v>3</v>
      </c>
      <c r="M513" t="str">
        <f>VLOOKUP(LOTOTO[[#This Row],[NOME]],'CADASTRO'!A:K,6,0)</f>
        <v>DESLIGADO</v>
      </c>
    </row>
    <row r="514" spans="1:13">
      <c r="A514" s="1" t="s">
        <v>516</v>
      </c>
      <c r="B514" s="1" t="s">
        <v>517</v>
      </c>
      <c r="C514" s="1" t="s">
        <v>381</v>
      </c>
      <c r="D514" s="1" t="s">
        <v>619</v>
      </c>
      <c r="E514" s="17" t="s">
        <v>412</v>
      </c>
      <c r="F514" t="str">
        <f>VLOOKUP(LOTOTO[[#This Row],[NOME]],'CADASTRO'!A:K,5,0)</f>
        <v>OPERADOR LOGISTICO I</v>
      </c>
      <c r="G514" s="47">
        <v>45630</v>
      </c>
      <c r="H514" s="38">
        <v>365</v>
      </c>
      <c r="I5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IF(G897="01/01/1900",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LOTOTO[[#This Row],[TREINADO EM]]+LOTOTO[[#This Row],[VALIDADE]]</f>
        <v>45995</v>
      </c>
      <c r="K514">
        <v>2</v>
      </c>
      <c r="L514" t="s">
        <v>5</v>
      </c>
      <c r="M514" t="str">
        <f>VLOOKUP(LOTOTO[[#This Row],[NOME]],'CADASTRO'!A:K,6,0)</f>
        <v>DESLIGADO</v>
      </c>
    </row>
    <row r="515" spans="1:13">
      <c r="A515" s="1" t="s">
        <v>516</v>
      </c>
      <c r="B515" s="1" t="s">
        <v>517</v>
      </c>
      <c r="C515" s="1" t="s">
        <v>381</v>
      </c>
      <c r="D515" s="1" t="s">
        <v>619</v>
      </c>
      <c r="E515" s="20" t="s">
        <v>412</v>
      </c>
      <c r="F515" t="str">
        <f>VLOOKUP(LOTOTO[[#This Row],[NOME]],'CADASTRO'!A:K,5,0)</f>
        <v>OPERADOR LOGISTICO I</v>
      </c>
      <c r="G515" s="41">
        <v>45854</v>
      </c>
      <c r="H515" s="38">
        <v>365</v>
      </c>
      <c r="I5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IF(G898="01/01/1900",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LOTOTO[[#This Row],[TREINADO EM]]+LOTOTO[[#This Row],[VALIDADE]]</f>
        <v>46219</v>
      </c>
      <c r="K515">
        <v>2</v>
      </c>
      <c r="L515" t="s">
        <v>5</v>
      </c>
      <c r="M515" t="str">
        <f>VLOOKUP(LOTOTO[[#This Row],[NOME]],'CADASTRO'!A:K,6,0)</f>
        <v>DESLIGADO</v>
      </c>
    </row>
    <row r="516" spans="1:13">
      <c r="A516" s="1" t="s">
        <v>516</v>
      </c>
      <c r="B516" s="1" t="s">
        <v>517</v>
      </c>
      <c r="C516" s="1" t="s">
        <v>381</v>
      </c>
      <c r="D516" s="1" t="s">
        <v>619</v>
      </c>
      <c r="E516" s="17" t="s">
        <v>412</v>
      </c>
      <c r="F516" t="str">
        <f>VLOOKUP(LOTOTO[[#This Row],[NOME]],'CADASTRO'!A:K,5,0)</f>
        <v>OPERADOR LOGISTICO I</v>
      </c>
      <c r="G516" s="41">
        <v>46010</v>
      </c>
      <c r="H516" s="38">
        <v>365</v>
      </c>
      <c r="I5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IF(G899="01/01/1900",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LOTOTO[[#This Row],[TREINADO EM]]+LOTOTO[[#This Row],[VALIDADE]]</f>
        <v>46375</v>
      </c>
      <c r="K516">
        <v>2</v>
      </c>
      <c r="L516" t="s">
        <v>3</v>
      </c>
      <c r="M516" t="str">
        <f>VLOOKUP(LOTOTO[[#This Row],[NOME]],'CADASTRO'!A:K,6,0)</f>
        <v>DESLIGADO</v>
      </c>
    </row>
    <row r="517" spans="1:13">
      <c r="A517" s="1" t="s">
        <v>516</v>
      </c>
      <c r="B517" s="1" t="s">
        <v>517</v>
      </c>
      <c r="C517" s="1" t="s">
        <v>381</v>
      </c>
      <c r="D517" s="1" t="s">
        <v>619</v>
      </c>
      <c r="E517" s="82" t="s">
        <v>33</v>
      </c>
      <c r="F517" s="1" t="str">
        <f>VLOOKUP(LOTOTO[[#This Row],[NOME]],'CADASTRO'!A:K,5,0)</f>
        <v>COORDENADOR PRODUCAO</v>
      </c>
      <c r="G517" s="41">
        <v>44841</v>
      </c>
      <c r="H517" s="39">
        <v>365</v>
      </c>
      <c r="I5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IF(G900="01/01/1900", "SEM REGISTRO",
                        IF((G517+H517)&gt;TODAY(), "NO PRAZO", "VENCIDO"
                        )
                    )
                )
            )
        )
    ),"N.A.")</f>
        <v>HISTORICO</v>
      </c>
      <c r="J517" s="14">
        <f>LOTOTO[[#This Row],[TREINADO EM]]+LOTOTO[[#This Row],[VALIDADE]]</f>
        <v>45206</v>
      </c>
      <c r="K517">
        <v>1</v>
      </c>
      <c r="L517" t="s">
        <v>5</v>
      </c>
      <c r="M517" t="str">
        <f>VLOOKUP(LOTOTO[[#This Row],[NOME]],'CADASTRO'!A:K,6,0)</f>
        <v>ATIVO</v>
      </c>
    </row>
    <row r="518" spans="1:13">
      <c r="A518" s="1" t="s">
        <v>516</v>
      </c>
      <c r="B518" s="1" t="s">
        <v>517</v>
      </c>
      <c r="C518" s="1" t="s">
        <v>381</v>
      </c>
      <c r="D518" s="1" t="s">
        <v>619</v>
      </c>
      <c r="E518" s="17" t="s">
        <v>33</v>
      </c>
      <c r="F518" t="str">
        <f>VLOOKUP(LOTOTO[[#This Row],[NOME]],'CADASTRO'!A:K,5,0)</f>
        <v>COORDENADOR PRODUCAO</v>
      </c>
      <c r="G518" s="59">
        <v>45064</v>
      </c>
      <c r="H518" s="39">
        <v>365</v>
      </c>
      <c r="I5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IF(G901="01/01/1900", "SEM REGISTRO",
                        IF((G518+H518)&gt;TODAY(), "NO PRAZO", "VENCIDO"
                        )
                    )
                )
            )
        )
    ),"N.A.")</f>
        <v>HISTORICO</v>
      </c>
      <c r="J518" s="14">
        <f>LOTOTO[[#This Row],[TREINADO EM]]+LOTOTO[[#This Row],[VALIDADE]]</f>
        <v>45429</v>
      </c>
      <c r="K518">
        <v>2</v>
      </c>
      <c r="L518" t="s">
        <v>5</v>
      </c>
      <c r="M518" t="str">
        <f>VLOOKUP(LOTOTO[[#This Row],[NOME]],'CADASTRO'!A:K,6,0)</f>
        <v>ATIVO</v>
      </c>
    </row>
    <row r="519" spans="1:13">
      <c r="A519" s="1" t="s">
        <v>516</v>
      </c>
      <c r="B519" s="1" t="s">
        <v>517</v>
      </c>
      <c r="C519" s="1" t="s">
        <v>76</v>
      </c>
      <c r="D519" s="1" t="s">
        <v>619</v>
      </c>
      <c r="E519" t="s">
        <v>33</v>
      </c>
      <c r="F519" t="str">
        <f>VLOOKUP(LOTOTO[[#This Row],[NOME]],'CADASTRO'!A:K,5,0)</f>
        <v>COORDENADOR PRODUCAO</v>
      </c>
      <c r="G519" s="47">
        <v>45280</v>
      </c>
      <c r="H519" s="38">
        <v>365</v>
      </c>
      <c r="I5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IF(G902="01/01/1900",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LOTOTO[[#This Row],[TREINADO EM]]+LOTOTO[[#This Row],[VALIDADE]]</f>
        <v>45645</v>
      </c>
      <c r="K519">
        <v>2</v>
      </c>
      <c r="L519" t="s">
        <v>5</v>
      </c>
      <c r="M519" t="str">
        <f>VLOOKUP(LOTOTO[[#This Row],[NOME]],'CADASTRO'!A:K,6,0)</f>
        <v>ATIVO</v>
      </c>
    </row>
    <row r="520" spans="1:13">
      <c r="A520" s="1" t="s">
        <v>516</v>
      </c>
      <c r="B520" s="1" t="s">
        <v>517</v>
      </c>
      <c r="C520" s="1" t="s">
        <v>381</v>
      </c>
      <c r="D520" s="1" t="s">
        <v>619</v>
      </c>
      <c r="E520" t="s">
        <v>33</v>
      </c>
      <c r="F520" t="str">
        <f>VLOOKUP(LOTOTO[[#This Row],[NOME]],'CADASTRO'!A:K,5,0)</f>
        <v>COORDENADOR PRODUCAO</v>
      </c>
      <c r="G520" s="47">
        <v>45645</v>
      </c>
      <c r="H520" s="38">
        <v>365</v>
      </c>
      <c r="I5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IF(G903="01/01/1900",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LOTOTO[[#This Row],[TREINADO EM]]+LOTOTO[[#This Row],[VALIDADE]]</f>
        <v>46010</v>
      </c>
      <c r="K520">
        <v>2</v>
      </c>
      <c r="L520" t="s">
        <v>5</v>
      </c>
      <c r="M520" t="str">
        <f>VLOOKUP(LOTOTO[[#This Row],[NOME]],'CADASTRO'!A:K,6,0)</f>
        <v>ATIVO</v>
      </c>
    </row>
    <row r="521" spans="1:13">
      <c r="A521" s="1" t="s">
        <v>516</v>
      </c>
      <c r="B521" s="1" t="s">
        <v>517</v>
      </c>
      <c r="C521" s="1" t="s">
        <v>381</v>
      </c>
      <c r="D521" s="1" t="s">
        <v>619</v>
      </c>
      <c r="E521" t="s">
        <v>33</v>
      </c>
      <c r="F521" t="str">
        <f>VLOOKUP(LOTOTO[[#This Row],[NOME]],'CADASTRO'!A:K,5,0)</f>
        <v>COORDENADOR PRODUCAO</v>
      </c>
      <c r="G521" s="47">
        <v>46010</v>
      </c>
      <c r="H521" s="38">
        <v>365</v>
      </c>
      <c r="I5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IF(G904="01/01/1900", "SEM REGISTRO",
                        IF((G521+H521)&gt;TODAY(), "NO PRAZO", "VENCIDO"
                        )
                    )
                )
            )
        )
    ),"N.A.")</f>
        <v>NO PRAZO</v>
      </c>
      <c r="J521" s="14">
        <f>LOTOTO[[#This Row],[TREINADO EM]]+LOTOTO[[#This Row],[VALIDADE]]</f>
        <v>46375</v>
      </c>
      <c r="K521">
        <v>2</v>
      </c>
      <c r="L521" t="s">
        <v>3</v>
      </c>
      <c r="M521" t="str">
        <f>VLOOKUP(LOTOTO[[#This Row],[NOME]],'CADASTRO'!A:K,6,0)</f>
        <v>ATIVO</v>
      </c>
    </row>
    <row r="522" spans="1:13">
      <c r="A522" s="1" t="s">
        <v>516</v>
      </c>
      <c r="B522" s="1" t="s">
        <v>517</v>
      </c>
      <c r="C522" t="s">
        <v>76</v>
      </c>
      <c r="D522" s="1" t="s">
        <v>619</v>
      </c>
      <c r="E522" s="1" t="s">
        <v>413</v>
      </c>
      <c r="F522" s="1" t="str">
        <f>VLOOKUP(LOTOTO[[#This Row],[NOME]],'CADASTRO'!A:K,5,0)</f>
        <v>ANALISTA PRODUCAO JR</v>
      </c>
      <c r="G522" s="95">
        <v>44249</v>
      </c>
      <c r="H522" s="39">
        <v>365</v>
      </c>
      <c r="I5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IF(G905="01/01/1900",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LOTOTO[[#This Row],[TREINADO EM]]+LOTOTO[[#This Row],[VALIDADE]]</f>
        <v>44614</v>
      </c>
      <c r="K522">
        <v>1</v>
      </c>
      <c r="L522" t="s">
        <v>5</v>
      </c>
      <c r="M522" t="str">
        <f>VLOOKUP(LOTOTO[[#This Row],[NOME]],'CADASTRO'!A:K,6,0)</f>
        <v>ATIVO</v>
      </c>
    </row>
    <row r="523" spans="1:13">
      <c r="A523" s="1" t="s">
        <v>516</v>
      </c>
      <c r="B523" s="1" t="s">
        <v>517</v>
      </c>
      <c r="C523" s="1" t="s">
        <v>381</v>
      </c>
      <c r="D523" s="1" t="s">
        <v>619</v>
      </c>
      <c r="E523" s="1" t="s">
        <v>413</v>
      </c>
      <c r="F523" t="str">
        <f>VLOOKUP(LOTOTO[[#This Row],[NOME]],'CADASTRO'!A:K,5,0)</f>
        <v>ANALISTA PRODUCAO JR</v>
      </c>
      <c r="G523" s="47">
        <v>44804</v>
      </c>
      <c r="H523" s="39">
        <v>365</v>
      </c>
      <c r="I5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IF(G906="01/01/1900",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LOTOTO[[#This Row],[TREINADO EM]]+LOTOTO[[#This Row],[VALIDADE]]</f>
        <v>45169</v>
      </c>
      <c r="K523">
        <v>1</v>
      </c>
      <c r="L523" t="s">
        <v>5</v>
      </c>
      <c r="M523" t="str">
        <f>VLOOKUP(LOTOTO[[#This Row],[NOME]],'CADASTRO'!A:K,6,0)</f>
        <v>ATIVO</v>
      </c>
    </row>
    <row r="524" spans="1:13">
      <c r="A524" s="1" t="s">
        <v>516</v>
      </c>
      <c r="B524" s="1" t="s">
        <v>517</v>
      </c>
      <c r="C524" s="1" t="s">
        <v>381</v>
      </c>
      <c r="D524" s="1" t="s">
        <v>619</v>
      </c>
      <c r="E524" t="s">
        <v>413</v>
      </c>
      <c r="F524" t="str">
        <f>VLOOKUP(LOTOTO[[#This Row],[NOME]],'CADASTRO'!A:K,5,0)</f>
        <v>ANALISTA PRODUCAO JR</v>
      </c>
      <c r="G524" s="47">
        <v>44929</v>
      </c>
      <c r="H524" s="39">
        <v>365</v>
      </c>
      <c r="I5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IF(G907="01/01/1900",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LOTOTO[[#This Row],[TREINADO EM]]+LOTOTO[[#This Row],[VALIDADE]]</f>
        <v>45294</v>
      </c>
      <c r="K524">
        <v>2</v>
      </c>
      <c r="L524" t="s">
        <v>5</v>
      </c>
      <c r="M524" t="str">
        <f>VLOOKUP(LOTOTO[[#This Row],[NOME]],'CADASTRO'!A:K,6,0)</f>
        <v>ATIVO</v>
      </c>
    </row>
    <row r="525" spans="1:13">
      <c r="A525" s="1" t="s">
        <v>516</v>
      </c>
      <c r="B525" s="1" t="s">
        <v>517</v>
      </c>
      <c r="C525" s="1" t="s">
        <v>381</v>
      </c>
      <c r="D525" s="1" t="s">
        <v>619</v>
      </c>
      <c r="E525" t="s">
        <v>413</v>
      </c>
      <c r="F525" t="str">
        <f>VLOOKUP(LOTOTO[[#This Row],[NOME]],'CADASTRO'!A:K,5,0)</f>
        <v>ANALISTA PRODUCAO JR</v>
      </c>
      <c r="G525" s="47">
        <v>45533</v>
      </c>
      <c r="H525" s="38">
        <v>365</v>
      </c>
      <c r="I5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IF(G908="01/01/1900",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LOTOTO[[#This Row],[TREINADO EM]]+LOTOTO[[#This Row],[VALIDADE]]</f>
        <v>45898</v>
      </c>
      <c r="K525">
        <v>2</v>
      </c>
      <c r="L525" t="s">
        <v>5</v>
      </c>
      <c r="M525" t="str">
        <f>VLOOKUP(LOTOTO[[#This Row],[NOME]],'CADASTRO'!A:K,6,0)</f>
        <v>ATIVO</v>
      </c>
    </row>
    <row r="526" spans="1:13">
      <c r="A526" s="1" t="s">
        <v>516</v>
      </c>
      <c r="B526" s="1" t="s">
        <v>517</v>
      </c>
      <c r="C526" s="1" t="s">
        <v>381</v>
      </c>
      <c r="D526" s="1" t="s">
        <v>619</v>
      </c>
      <c r="E526" t="s">
        <v>413</v>
      </c>
      <c r="F526" t="str">
        <f>VLOOKUP(LOTOTO[[#This Row],[NOME]],'CADASTRO'!A:K,5,0)</f>
        <v>ANALISTA PRODUCAO JR</v>
      </c>
      <c r="G526" s="47">
        <v>45645</v>
      </c>
      <c r="H526" s="38">
        <v>365</v>
      </c>
      <c r="I5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IF(G909="01/01/1900",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LOTOTO[[#This Row],[TREINADO EM]]+LOTOTO[[#This Row],[VALIDADE]]</f>
        <v>46010</v>
      </c>
      <c r="K526">
        <v>2</v>
      </c>
      <c r="L526" t="s">
        <v>5</v>
      </c>
      <c r="M526" t="str">
        <f>VLOOKUP(LOTOTO[[#This Row],[NOME]],'CADASTRO'!A:K,6,0)</f>
        <v>ATIVO</v>
      </c>
    </row>
    <row r="527" spans="1:13">
      <c r="A527" s="1" t="s">
        <v>516</v>
      </c>
      <c r="B527" s="1" t="s">
        <v>517</v>
      </c>
      <c r="C527" s="1" t="s">
        <v>381</v>
      </c>
      <c r="D527" s="1" t="s">
        <v>619</v>
      </c>
      <c r="E527" t="s">
        <v>413</v>
      </c>
      <c r="F527" t="str">
        <f>VLOOKUP(LOTOTO[[#This Row],[NOME]],'CADASTRO'!A:K,5,0)</f>
        <v>ANALISTA PRODUCAO JR</v>
      </c>
      <c r="G527" s="47">
        <v>46008</v>
      </c>
      <c r="H527" s="38">
        <v>365</v>
      </c>
      <c r="I5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IF(G910="01/01/1900", "SEM REGISTRO",
                        IF((G527+H527)&gt;TODAY(), "NO PRAZO", "VENCIDO"
                        )
                    )
                )
            )
        )
    ),"N.A.")</f>
        <v>NO PRAZO</v>
      </c>
      <c r="J527" s="14">
        <f>LOTOTO[[#This Row],[TREINADO EM]]+LOTOTO[[#This Row],[VALIDADE]]</f>
        <v>46373</v>
      </c>
      <c r="K527">
        <v>2</v>
      </c>
      <c r="L527" t="s">
        <v>3</v>
      </c>
      <c r="M527" t="str">
        <f>VLOOKUP(LOTOTO[[#This Row],[NOME]],'CADASTRO'!A:K,6,0)</f>
        <v>ATIVO</v>
      </c>
    </row>
    <row r="528" spans="1:13">
      <c r="A528" s="1" t="s">
        <v>516</v>
      </c>
      <c r="B528" s="1" t="s">
        <v>517</v>
      </c>
      <c r="C528" s="1" t="s">
        <v>381</v>
      </c>
      <c r="D528" s="1" t="s">
        <v>619</v>
      </c>
      <c r="E528" s="1" t="s">
        <v>480</v>
      </c>
      <c r="F528" s="1" t="str">
        <f>VLOOKUP(LOTOTO[[#This Row],[NOME]],'CADASTRO'!A:K,5,0)</f>
        <v>ANALISTA PROJETOS PL</v>
      </c>
      <c r="G528" s="95">
        <v>44679</v>
      </c>
      <c r="H528" s="39">
        <v>365</v>
      </c>
      <c r="I5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IF(G911="01/01/1900",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LOTOTO[[#This Row],[TREINADO EM]]+LOTOTO[[#This Row],[VALIDADE]]</f>
        <v>45044</v>
      </c>
      <c r="K528">
        <v>1</v>
      </c>
      <c r="L528" t="s">
        <v>5</v>
      </c>
      <c r="M528" t="str">
        <f>VLOOKUP(LOTOTO[[#This Row],[NOME]],'CADASTRO'!A:K,6,0)</f>
        <v>TRANSFERIDO</v>
      </c>
    </row>
    <row r="529" spans="1:13">
      <c r="A529" s="1" t="s">
        <v>516</v>
      </c>
      <c r="B529" s="1" t="s">
        <v>517</v>
      </c>
      <c r="C529" s="1" t="s">
        <v>381</v>
      </c>
      <c r="D529" s="1" t="s">
        <v>619</v>
      </c>
      <c r="E529" t="s">
        <v>480</v>
      </c>
      <c r="F529" t="str">
        <f>VLOOKUP(LOTOTO[[#This Row],[NOME]],'CADASTRO'!A:K,5,0)</f>
        <v>ANALISTA PROJETOS PL</v>
      </c>
      <c r="G529" s="47">
        <v>45001</v>
      </c>
      <c r="H529" s="39">
        <v>365</v>
      </c>
      <c r="I5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IF(G912="01/01/1900",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LOTOTO[[#This Row],[TREINADO EM]]+LOTOTO[[#This Row],[VALIDADE]]</f>
        <v>45366</v>
      </c>
      <c r="K529">
        <v>2</v>
      </c>
      <c r="L529" t="s">
        <v>5</v>
      </c>
      <c r="M529" t="str">
        <f>VLOOKUP(LOTOTO[[#This Row],[NOME]],'CADASTRO'!A:K,6,0)</f>
        <v>TRANSFERIDO</v>
      </c>
    </row>
    <row r="530" spans="1:13">
      <c r="A530" s="1" t="s">
        <v>516</v>
      </c>
      <c r="B530" s="1" t="s">
        <v>517</v>
      </c>
      <c r="C530" s="1" t="s">
        <v>381</v>
      </c>
      <c r="D530" s="1" t="s">
        <v>619</v>
      </c>
      <c r="E530" t="s">
        <v>480</v>
      </c>
      <c r="F530" t="str">
        <f>VLOOKUP(LOTOTO[[#This Row],[NOME]],'CADASTRO'!A:K,5,0)</f>
        <v>ANALISTA PROJETOS PL</v>
      </c>
      <c r="G530" s="47">
        <v>45533</v>
      </c>
      <c r="H530" s="38">
        <v>365</v>
      </c>
      <c r="I5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IF(G913="01/01/1900",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LOTOTO[[#This Row],[TREINADO EM]]+LOTOTO[[#This Row],[VALIDADE]]</f>
        <v>45898</v>
      </c>
      <c r="K530">
        <v>2</v>
      </c>
      <c r="L530" t="s">
        <v>3</v>
      </c>
      <c r="M530" t="str">
        <f>VLOOKUP(LOTOTO[[#This Row],[NOME]],'CADASTRO'!A:K,6,0)</f>
        <v>TRANSFERIDO</v>
      </c>
    </row>
    <row r="531" spans="1:13">
      <c r="A531" s="1" t="s">
        <v>516</v>
      </c>
      <c r="B531" s="1" t="s">
        <v>517</v>
      </c>
      <c r="C531" s="1" t="s">
        <v>381</v>
      </c>
      <c r="D531" s="1" t="s">
        <v>619</v>
      </c>
      <c r="E531" t="s">
        <v>132</v>
      </c>
      <c r="F531" t="str">
        <f>VLOOKUP(LOTOTO[[#This Row],[NOME]],'CADASTRO'!A:K,5,0)</f>
        <v>ANALISTA CONTROLE QUALIDADE JR</v>
      </c>
      <c r="G531" s="47">
        <v>45547</v>
      </c>
      <c r="H531" s="38">
        <v>365</v>
      </c>
      <c r="I5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IF(G914="01/01/1900",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LOTOTO[[#This Row],[TREINADO EM]]+LOTOTO[[#This Row],[VALIDADE]]</f>
        <v>45912</v>
      </c>
      <c r="K531">
        <v>2</v>
      </c>
      <c r="L531" t="s">
        <v>5</v>
      </c>
      <c r="M531" t="str">
        <f>VLOOKUP(LOTOTO[[#This Row],[NOME]],'CADASTRO'!A:K,6,0)</f>
        <v>DESLIGADO</v>
      </c>
    </row>
    <row r="532" spans="1:13">
      <c r="A532" s="1" t="s">
        <v>516</v>
      </c>
      <c r="B532" s="1" t="s">
        <v>517</v>
      </c>
      <c r="C532" s="1" t="s">
        <v>381</v>
      </c>
      <c r="D532" s="1" t="s">
        <v>619</v>
      </c>
      <c r="E532" t="s">
        <v>132</v>
      </c>
      <c r="F532" t="str">
        <f>VLOOKUP(LOTOTO[[#This Row],[NOME]],'CADASTRO'!A:K,5,0)</f>
        <v>ANALISTA CONTROLE QUALIDADE JR</v>
      </c>
      <c r="G532" s="47">
        <v>45945</v>
      </c>
      <c r="H532" s="38">
        <v>365</v>
      </c>
      <c r="I5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IF(G915="01/01/1900",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LOTOTO[[#This Row],[TREINADO EM]]+LOTOTO[[#This Row],[VALIDADE]]</f>
        <v>46310</v>
      </c>
      <c r="K532">
        <v>2</v>
      </c>
      <c r="L532" t="s">
        <v>3</v>
      </c>
      <c r="M532" t="str">
        <f>VLOOKUP(LOTOTO[[#This Row],[NOME]],'CADASTRO'!A:K,6,0)</f>
        <v>DESLIGADO</v>
      </c>
    </row>
    <row r="533" spans="1:13">
      <c r="A533" s="1" t="s">
        <v>516</v>
      </c>
      <c r="B533" s="1" t="s">
        <v>517</v>
      </c>
      <c r="C533" s="1" t="s">
        <v>381</v>
      </c>
      <c r="D533" s="1" t="s">
        <v>619</v>
      </c>
      <c r="E533" t="s">
        <v>415</v>
      </c>
      <c r="F533" t="str">
        <f>VLOOKUP(LOTOTO[[#This Row],[NOME]],'CADASTRO'!A:K,5,0)</f>
        <v>ESTAGIARIO</v>
      </c>
      <c r="G533" s="47">
        <v>46099</v>
      </c>
      <c r="H533" s="38">
        <v>365</v>
      </c>
      <c r="I5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IF(G916="01/01/1900", "SEM REGISTRO",
                        IF((G533+H533)&gt;TODAY(), "NO PRAZO", "VENCIDO"
                        )
                    )
                )
            )
        )
    ),"N.A.")</f>
        <v>NO PRAZO</v>
      </c>
      <c r="J533" s="14">
        <f>LOTOTO[[#This Row],[TREINADO EM]]+LOTOTO[[#This Row],[VALIDADE]]</f>
        <v>46464</v>
      </c>
      <c r="K533">
        <v>2</v>
      </c>
      <c r="L533" t="s">
        <v>3</v>
      </c>
      <c r="M533" t="str">
        <f>VLOOKUP(LOTOTO[[#This Row],[NOME]],'CADASTRO'!A:K,6,0)</f>
        <v>ATIVO</v>
      </c>
    </row>
    <row r="534" spans="1:13">
      <c r="A534" s="1" t="s">
        <v>516</v>
      </c>
      <c r="B534" s="1" t="s">
        <v>517</v>
      </c>
      <c r="C534" t="s">
        <v>76</v>
      </c>
      <c r="D534" s="1" t="s">
        <v>619</v>
      </c>
      <c r="E534" s="1" t="s">
        <v>416</v>
      </c>
      <c r="F534" s="1" t="str">
        <f>VLOOKUP(LOTOTO[[#This Row],[NOME]],'CADASTRO'!A:K,5,0)</f>
        <v>ENCARREGADO EXPEDICAO</v>
      </c>
      <c r="G534" s="95">
        <v>44249</v>
      </c>
      <c r="H534" s="39">
        <v>365</v>
      </c>
      <c r="I5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IF(G917="01/01/1900",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LOTOTO[[#This Row],[TREINADO EM]]+LOTOTO[[#This Row],[VALIDADE]]</f>
        <v>44614</v>
      </c>
      <c r="K534">
        <v>1</v>
      </c>
      <c r="L534" t="s">
        <v>5</v>
      </c>
      <c r="M534" t="str">
        <f>VLOOKUP(LOTOTO[[#This Row],[NOME]],'CADASTRO'!A:K,6,0)</f>
        <v>ATIVO</v>
      </c>
    </row>
    <row r="535" spans="1:13">
      <c r="A535" s="1" t="s">
        <v>516</v>
      </c>
      <c r="B535" s="1" t="s">
        <v>517</v>
      </c>
      <c r="C535" s="1" t="s">
        <v>381</v>
      </c>
      <c r="D535" s="1" t="s">
        <v>619</v>
      </c>
      <c r="E535" s="1" t="s">
        <v>416</v>
      </c>
      <c r="F535" s="1" t="str">
        <f>VLOOKUP(LOTOTO[[#This Row],[NOME]],'CADASTRO'!A:K,5,0)</f>
        <v>ENCARREGADO EXPEDICAO</v>
      </c>
      <c r="G535" s="95">
        <v>44804</v>
      </c>
      <c r="H535" s="39">
        <v>365</v>
      </c>
      <c r="I5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IF(G918="01/01/1900",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LOTOTO[[#This Row],[TREINADO EM]]+LOTOTO[[#This Row],[VALIDADE]]</f>
        <v>45169</v>
      </c>
      <c r="K535">
        <v>1</v>
      </c>
      <c r="L535" t="s">
        <v>5</v>
      </c>
      <c r="M535" t="str">
        <f>VLOOKUP(LOTOTO[[#This Row],[NOME]],'CADASTRO'!A:K,6,0)</f>
        <v>ATIVO</v>
      </c>
    </row>
    <row r="536" spans="1:13">
      <c r="A536" s="1" t="s">
        <v>516</v>
      </c>
      <c r="B536" s="1" t="s">
        <v>517</v>
      </c>
      <c r="C536" s="1" t="s">
        <v>381</v>
      </c>
      <c r="D536" s="1" t="s">
        <v>619</v>
      </c>
      <c r="E536" t="s">
        <v>416</v>
      </c>
      <c r="F536" t="str">
        <f>VLOOKUP(LOTOTO[[#This Row],[NOME]],'CADASTRO'!A:K,5,0)</f>
        <v>ENCARREGADO EXPEDICAO</v>
      </c>
      <c r="G536" s="47">
        <v>44929</v>
      </c>
      <c r="H536" s="39">
        <v>365</v>
      </c>
      <c r="I5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IF(G919="01/01/1900",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LOTOTO[[#This Row],[TREINADO EM]]+LOTOTO[[#This Row],[VALIDADE]]</f>
        <v>45294</v>
      </c>
      <c r="K536">
        <v>2</v>
      </c>
      <c r="L536" t="s">
        <v>5</v>
      </c>
      <c r="M536" t="str">
        <f>VLOOKUP(LOTOTO[[#This Row],[NOME]],'CADASTRO'!A:K,6,0)</f>
        <v>ATIVO</v>
      </c>
    </row>
    <row r="537" spans="1:13">
      <c r="A537" s="1" t="s">
        <v>516</v>
      </c>
      <c r="B537" s="1" t="s">
        <v>517</v>
      </c>
      <c r="C537" s="1" t="s">
        <v>76</v>
      </c>
      <c r="D537" s="1" t="s">
        <v>619</v>
      </c>
      <c r="E537" t="s">
        <v>416</v>
      </c>
      <c r="F537" t="str">
        <f>VLOOKUP(LOTOTO[[#This Row],[NOME]],'CADASTRO'!A:K,5,0)</f>
        <v>ENCARREGADO EXPEDICAO</v>
      </c>
      <c r="G537" s="47">
        <v>45280</v>
      </c>
      <c r="H537" s="38">
        <v>365</v>
      </c>
      <c r="I5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IF(G920="01/01/1900",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LOTOTO[[#This Row],[TREINADO EM]]+LOTOTO[[#This Row],[VALIDADE]]</f>
        <v>45645</v>
      </c>
      <c r="K537">
        <v>2</v>
      </c>
      <c r="L537" t="s">
        <v>5</v>
      </c>
      <c r="M537" t="str">
        <f>VLOOKUP(LOTOTO[[#This Row],[NOME]],'CADASTRO'!A:K,6,0)</f>
        <v>ATIVO</v>
      </c>
    </row>
    <row r="538" spans="1:13">
      <c r="A538" s="1" t="s">
        <v>516</v>
      </c>
      <c r="B538" s="1" t="s">
        <v>517</v>
      </c>
      <c r="C538" s="1" t="s">
        <v>381</v>
      </c>
      <c r="D538" s="1" t="s">
        <v>619</v>
      </c>
      <c r="E538" t="s">
        <v>416</v>
      </c>
      <c r="F538" t="str">
        <f>VLOOKUP(LOTOTO[[#This Row],[NOME]],'CADASTRO'!A:K,5,0)</f>
        <v>ENCARREGADO EXPEDICAO</v>
      </c>
      <c r="G538" s="47">
        <v>45882</v>
      </c>
      <c r="H538" s="38">
        <v>365</v>
      </c>
      <c r="I5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IF(G921="01/01/1900",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LOTOTO[[#This Row],[TREINADO EM]]+LOTOTO[[#This Row],[VALIDADE]]</f>
        <v>46247</v>
      </c>
      <c r="K538">
        <v>2</v>
      </c>
      <c r="L538" t="s">
        <v>5</v>
      </c>
      <c r="M538" t="str">
        <f>VLOOKUP(LOTOTO[[#This Row],[NOME]],'CADASTRO'!A:K,6,0)</f>
        <v>ATIVO</v>
      </c>
    </row>
    <row r="539" spans="1:13">
      <c r="A539" s="1" t="s">
        <v>516</v>
      </c>
      <c r="B539" s="1" t="s">
        <v>517</v>
      </c>
      <c r="C539" s="1" t="s">
        <v>381</v>
      </c>
      <c r="D539" s="1" t="s">
        <v>619</v>
      </c>
      <c r="E539" t="s">
        <v>416</v>
      </c>
      <c r="F539" t="str">
        <f>VLOOKUP(LOTOTO[[#This Row],[NOME]],'CADASTRO'!A:K,5,0)</f>
        <v>ENCARREGADO EXPEDICAO</v>
      </c>
      <c r="G539" s="47">
        <v>46290.327905092592</v>
      </c>
      <c r="H539" s="38">
        <v>365</v>
      </c>
      <c r="I5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IF(G922="01/01/1900", "SEM REGISTRO",
                        IF((G539+H539)&gt;TODAY(), "NO PRAZO", "VENCIDO"
                        )
                    )
                )
            )
        )
    ),"N.A.")</f>
        <v>NO PRAZO</v>
      </c>
      <c r="J539" s="14">
        <f>LOTOTO[[#This Row],[TREINADO EM]]+LOTOTO[[#This Row],[VALIDADE]]</f>
        <v>46655.327905092592</v>
      </c>
      <c r="K539">
        <v>2</v>
      </c>
      <c r="L539" t="s">
        <v>3</v>
      </c>
      <c r="M539" t="str">
        <f>VLOOKUP(LOTOTO[[#This Row],[NOME]],'CADASTRO'!A:K,6,0)</f>
        <v>ATIVO</v>
      </c>
    </row>
    <row r="540" spans="1:13">
      <c r="A540" s="1" t="s">
        <v>516</v>
      </c>
      <c r="B540" s="1" t="s">
        <v>517</v>
      </c>
      <c r="C540" s="1" t="s">
        <v>381</v>
      </c>
      <c r="D540" s="1" t="s">
        <v>619</v>
      </c>
      <c r="E540" t="s">
        <v>418</v>
      </c>
      <c r="F540" t="str">
        <f>VLOOKUP(LOTOTO[[#This Row],[NOME]],'CADASTRO'!A:K,5,0)</f>
        <v>AUXILIAR INDUSTRIAL</v>
      </c>
      <c r="G540" s="47">
        <v>45923</v>
      </c>
      <c r="H540" s="38">
        <v>365</v>
      </c>
      <c r="I5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IF(G923="01/01/1900",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LOTOTO[[#This Row],[TREINADO EM]]+LOTOTO[[#This Row],[VALIDADE]]</f>
        <v>46288</v>
      </c>
      <c r="K540">
        <v>2</v>
      </c>
      <c r="L540" t="s">
        <v>5</v>
      </c>
      <c r="M540" t="str">
        <f>VLOOKUP(LOTOTO[[#This Row],[NOME]],'CADASTRO'!A:K,6,0)</f>
        <v>ATIVO</v>
      </c>
    </row>
    <row r="541" spans="1:13">
      <c r="A541" s="1" t="s">
        <v>516</v>
      </c>
      <c r="B541" s="1" t="s">
        <v>517</v>
      </c>
      <c r="C541" s="1" t="s">
        <v>381</v>
      </c>
      <c r="D541" s="1" t="s">
        <v>619</v>
      </c>
      <c r="E541" t="s">
        <v>418</v>
      </c>
      <c r="F541" t="str">
        <f>VLOOKUP(LOTOTO[[#This Row],[NOME]],'CADASTRO'!A:K,5,0)</f>
        <v>AUXILIAR INDUSTRIAL</v>
      </c>
      <c r="G541" s="47">
        <v>46010</v>
      </c>
      <c r="H541" s="38">
        <v>365</v>
      </c>
      <c r="I5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IF(G924="01/01/1900", "SEM REGISTRO",
                        IF((G541+H541)&gt;TODAY(), "NO PRAZO", "VENCIDO"
                        )
                    )
                )
            )
        )
    ),"N.A.")</f>
        <v>NO PRAZO</v>
      </c>
      <c r="J541" s="14">
        <f>LOTOTO[[#This Row],[TREINADO EM]]+LOTOTO[[#This Row],[VALIDADE]]</f>
        <v>46375</v>
      </c>
      <c r="K541">
        <v>2</v>
      </c>
      <c r="L541" t="s">
        <v>3</v>
      </c>
      <c r="M541" t="str">
        <f>VLOOKUP(LOTOTO[[#This Row],[NOME]],'CADASTRO'!A:K,6,0)</f>
        <v>ATIVO</v>
      </c>
    </row>
    <row r="542" spans="1:13">
      <c r="A542" s="1" t="s">
        <v>516</v>
      </c>
      <c r="B542" s="1" t="s">
        <v>517</v>
      </c>
      <c r="C542" s="1" t="s">
        <v>381</v>
      </c>
      <c r="D542" s="1" t="s">
        <v>619</v>
      </c>
      <c r="E542" s="88" t="s">
        <v>131</v>
      </c>
      <c r="F542" t="str">
        <f>VLOOKUP(LOTOTO[[#This Row],[NOME]],'CADASTRO'!A:K,5,0)</f>
        <v>AUXILIAR INDUSTRIAL</v>
      </c>
      <c r="G542" s="68">
        <v>45847</v>
      </c>
      <c r="H542" s="38">
        <v>365</v>
      </c>
      <c r="I5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IF(G925="01/01/1900",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LOTOTO[[#This Row],[TREINADO EM]]+LOTOTO[[#This Row],[VALIDADE]]</f>
        <v>46212</v>
      </c>
      <c r="K542">
        <v>2</v>
      </c>
      <c r="L542" t="s">
        <v>3</v>
      </c>
      <c r="M542" t="str">
        <f>VLOOKUP(LOTOTO[[#This Row],[NOME]],'CADASTRO'!A:K,6,0)</f>
        <v>DESLIGADO</v>
      </c>
    </row>
    <row r="543" spans="1:13">
      <c r="A543" s="1" t="s">
        <v>516</v>
      </c>
      <c r="B543" s="1" t="s">
        <v>517</v>
      </c>
      <c r="C543" s="1" t="s">
        <v>381</v>
      </c>
      <c r="D543" s="1" t="s">
        <v>619</v>
      </c>
      <c r="E543" t="s">
        <v>131</v>
      </c>
      <c r="F543" t="str">
        <f>VLOOKUP(LOTOTO[[#This Row],[NOME]],'CADASTRO'!A:K,5,0)</f>
        <v>AUXILIAR INDUSTRIAL</v>
      </c>
      <c r="G543" s="47">
        <v>46010</v>
      </c>
      <c r="H543" s="38">
        <v>365</v>
      </c>
      <c r="I5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IF(G926="01/01/1900",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LOTOTO[[#This Row],[TREINADO EM]]+LOTOTO[[#This Row],[VALIDADE]]</f>
        <v>46375</v>
      </c>
      <c r="K543">
        <v>2</v>
      </c>
      <c r="L543" t="s">
        <v>3</v>
      </c>
      <c r="M543" t="str">
        <f>VLOOKUP(LOTOTO[[#This Row],[NOME]],'CADASTRO'!A:K,6,0)</f>
        <v>DESLIGADO</v>
      </c>
    </row>
    <row r="544" spans="1:13">
      <c r="A544" t="s">
        <v>516</v>
      </c>
      <c r="B544" t="s">
        <v>517</v>
      </c>
      <c r="C544" t="s">
        <v>76</v>
      </c>
      <c r="D544" s="1" t="s">
        <v>619</v>
      </c>
      <c r="E544" t="s">
        <v>128</v>
      </c>
      <c r="F544" t="str">
        <f>VLOOKUP(LOTOTO[[#This Row],[NOME]],'CADASTRO'!A:K,5,0)</f>
        <v>ASSISTENTE ADMINISTRATIVO</v>
      </c>
      <c r="G544" s="47">
        <v>44250</v>
      </c>
      <c r="H544" s="38">
        <v>365</v>
      </c>
      <c r="I5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IF(G927="01/01/1900",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LOTOTO[[#This Row],[TREINADO EM]]+LOTOTO[[#This Row],[VALIDADE]]</f>
        <v>44615</v>
      </c>
      <c r="K544">
        <v>1</v>
      </c>
      <c r="L544" t="s">
        <v>3</v>
      </c>
      <c r="M544" t="str">
        <f>VLOOKUP(LOTOTO[[#This Row],[NOME]],'CADASTRO'!A:K,6,0)</f>
        <v>DESLIGADO</v>
      </c>
    </row>
    <row r="545" spans="1:14">
      <c r="A545" s="1" t="s">
        <v>516</v>
      </c>
      <c r="B545" s="1" t="s">
        <v>517</v>
      </c>
      <c r="C545" t="s">
        <v>76</v>
      </c>
      <c r="D545" s="1" t="s">
        <v>619</v>
      </c>
      <c r="E545" s="1" t="s">
        <v>419</v>
      </c>
      <c r="F545" s="1" t="str">
        <f>VLOOKUP(LOTOTO[[#This Row],[NOME]],'CADASTRO'!A:K,5,0)</f>
        <v>OPERADOR INDUSTRIAL II</v>
      </c>
      <c r="G545" s="95">
        <v>44250</v>
      </c>
      <c r="H545" s="39">
        <v>365</v>
      </c>
      <c r="I5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IF(G928="01/01/1900",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LOTOTO[[#This Row],[TREINADO EM]]+LOTOTO[[#This Row],[VALIDADE]]</f>
        <v>44615</v>
      </c>
      <c r="K545">
        <v>1</v>
      </c>
      <c r="L545" t="s">
        <v>5</v>
      </c>
      <c r="M545" t="str">
        <f>VLOOKUP(LOTOTO[[#This Row],[NOME]],'CADASTRO'!A:K,6,0)</f>
        <v>ATIVO</v>
      </c>
    </row>
    <row r="546" spans="1:14">
      <c r="A546" s="1" t="s">
        <v>516</v>
      </c>
      <c r="B546" s="1" t="s">
        <v>517</v>
      </c>
      <c r="C546" s="1" t="s">
        <v>381</v>
      </c>
      <c r="D546" s="1" t="s">
        <v>619</v>
      </c>
      <c r="E546" t="s">
        <v>419</v>
      </c>
      <c r="F546" t="str">
        <f>VLOOKUP(LOTOTO[[#This Row],[NOME]],'CADASTRO'!A:K,5,0)</f>
        <v>OPERADOR INDUSTRIAL II</v>
      </c>
      <c r="G546" s="47">
        <v>44930</v>
      </c>
      <c r="H546" s="39">
        <v>365</v>
      </c>
      <c r="I5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IF(G929="01/01/1900", "SEM REGISTRO",
                        IF((G546+H546)&gt;TODAY(), "NO PRAZO", "VENCIDO"
                        )
                    )
                )
            )
        )
    ),"N.A.")</f>
        <v>HISTORICO</v>
      </c>
      <c r="J546" s="14">
        <f>LOTOTO[[#This Row],[TREINADO EM]]+LOTOTO[[#This Row],[VALIDADE]]</f>
        <v>45295</v>
      </c>
      <c r="K546">
        <v>2</v>
      </c>
      <c r="L546" t="s">
        <v>5</v>
      </c>
      <c r="M546" t="str">
        <f>VLOOKUP(LOTOTO[[#This Row],[NOME]],'CADASTRO'!A:K,6,0)</f>
        <v>ATIVO</v>
      </c>
    </row>
    <row r="547" spans="1:14">
      <c r="A547" s="1" t="s">
        <v>516</v>
      </c>
      <c r="B547" s="1" t="s">
        <v>517</v>
      </c>
      <c r="C547" s="1" t="s">
        <v>381</v>
      </c>
      <c r="D547" s="1" t="s">
        <v>619</v>
      </c>
      <c r="E547" t="s">
        <v>419</v>
      </c>
      <c r="F547" t="str">
        <f>VLOOKUP(LOTOTO[[#This Row],[NOME]],'CADASTRO'!A:K,5,0)</f>
        <v>OPERADOR INDUSTRIAL II</v>
      </c>
      <c r="G547" s="47">
        <v>45568</v>
      </c>
      <c r="H547" s="38">
        <v>365</v>
      </c>
      <c r="I5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IF(G930="01/01/1900", "SEM REGISTRO",
                        IF((G547+H547)&gt;TODAY(), "NO PRAZO", "VENCIDO"
                        )
                    )
                )
            )
        )
    ),"N.A.")</f>
        <v>HISTORICO</v>
      </c>
      <c r="J547" s="14">
        <f>LOTOTO[[#This Row],[TREINADO EM]]+LOTOTO[[#This Row],[VALIDADE]]</f>
        <v>45933</v>
      </c>
      <c r="K547">
        <v>2</v>
      </c>
      <c r="L547" t="s">
        <v>5</v>
      </c>
      <c r="M547" t="str">
        <f>VLOOKUP(LOTOTO[[#This Row],[NOME]],'CADASTRO'!A:K,6,0)</f>
        <v>ATIVO</v>
      </c>
    </row>
    <row r="548" spans="1:14">
      <c r="A548" s="1" t="s">
        <v>516</v>
      </c>
      <c r="B548" s="1" t="s">
        <v>517</v>
      </c>
      <c r="C548" s="1" t="s">
        <v>381</v>
      </c>
      <c r="D548" s="1" t="s">
        <v>619</v>
      </c>
      <c r="E548" t="s">
        <v>419</v>
      </c>
      <c r="F548" t="str">
        <f>VLOOKUP(LOTOTO[[#This Row],[NOME]],'CADASTRO'!A:K,5,0)</f>
        <v>OPERADOR INDUSTRIAL II</v>
      </c>
      <c r="G548" s="47">
        <v>46010</v>
      </c>
      <c r="H548" s="38">
        <v>365</v>
      </c>
      <c r="I5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IF(G931="01/01/1900", "SEM REGISTRO",
                        IF((G548+H548)&gt;TODAY(), "NO PRAZO", "VENCIDO"
                        )
                    )
                )
            )
        )
    ),"N.A.")</f>
        <v>NO PRAZO</v>
      </c>
      <c r="J548" s="14">
        <f>LOTOTO[[#This Row],[TREINADO EM]]+LOTOTO[[#This Row],[VALIDADE]]</f>
        <v>46375</v>
      </c>
      <c r="K548">
        <v>2</v>
      </c>
      <c r="L548" t="s">
        <v>3</v>
      </c>
      <c r="M548" t="str">
        <f>VLOOKUP(LOTOTO[[#This Row],[NOME]],'CADASTRO'!A:K,6,0)</f>
        <v>ATIVO</v>
      </c>
    </row>
    <row r="549" spans="1:14">
      <c r="A549" s="1" t="s">
        <v>516</v>
      </c>
      <c r="B549" s="1" t="s">
        <v>517</v>
      </c>
      <c r="C549" s="1" t="s">
        <v>381</v>
      </c>
      <c r="D549" s="1" t="s">
        <v>619</v>
      </c>
      <c r="E549" t="s">
        <v>420</v>
      </c>
      <c r="F549" t="str">
        <f>VLOOKUP(LOTOTO[[#This Row],[NOME]],'CADASTRO'!A:K,5,0)</f>
        <v>Almoxarife de Manutencao</v>
      </c>
      <c r="G549" s="47">
        <v>45980</v>
      </c>
      <c r="H549" s="38">
        <v>365</v>
      </c>
      <c r="I5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IF(G932="01/01/1900", "SEM REGISTRO",
                        IF((G549+H549)&gt;TODAY(), "NO PRAZO", "VENCIDO"
                        )
                    )
                )
            )
        )
    ),"N.A.")</f>
        <v>NO PRAZO</v>
      </c>
      <c r="J549" s="14">
        <f>LOTOTO[[#This Row],[TREINADO EM]]+LOTOTO[[#This Row],[VALIDADE]]</f>
        <v>46345</v>
      </c>
      <c r="K549">
        <v>1</v>
      </c>
      <c r="L549" t="s">
        <v>3</v>
      </c>
      <c r="M549" t="str">
        <f>VLOOKUP(LOTOTO[[#This Row],[NOME]],'CADASTRO'!A:K,6,0)</f>
        <v>ATIVO</v>
      </c>
      <c r="N549" s="63" t="s">
        <v>627</v>
      </c>
    </row>
    <row r="550" spans="1:14">
      <c r="A550" s="1" t="s">
        <v>516</v>
      </c>
      <c r="B550" s="1" t="s">
        <v>517</v>
      </c>
      <c r="C550" s="1" t="s">
        <v>381</v>
      </c>
      <c r="D550" s="1" t="s">
        <v>619</v>
      </c>
      <c r="E550" s="11" t="s">
        <v>126</v>
      </c>
      <c r="F550" t="str">
        <f>VLOOKUP(LOTOTO[[#This Row],[NOME]],'CADASTRO'!A:K,5,0)</f>
        <v>ESTAGIARIO</v>
      </c>
      <c r="G550" s="47">
        <v>45826</v>
      </c>
      <c r="H550" s="38">
        <v>365</v>
      </c>
      <c r="I5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IF(G933="01/01/1900", "SEM REGISTRO",
                        IF((G550+H550)&gt;TODAY(), "NO PRAZO", "VENCIDO"
                        )
                    )
                )
            )
        )
    ),"N.A.")</f>
        <v>N.A.</v>
      </c>
      <c r="J550" s="14">
        <f>LOTOTO[[#This Row],[TREINADO EM]]+LOTOTO[[#This Row],[VALIDADE]]</f>
        <v>46191</v>
      </c>
      <c r="K550">
        <v>2</v>
      </c>
      <c r="L550" t="s">
        <v>3</v>
      </c>
      <c r="M550" t="str">
        <f>VLOOKUP(LOTOTO[[#This Row],[NOME]],'CADASTRO'!A:K,6,0)</f>
        <v>DESLIGADO</v>
      </c>
    </row>
    <row r="551" spans="1:14">
      <c r="A551" s="1" t="s">
        <v>516</v>
      </c>
      <c r="B551" s="1" t="s">
        <v>517</v>
      </c>
      <c r="C551" s="1" t="s">
        <v>381</v>
      </c>
      <c r="D551" s="1" t="s">
        <v>619</v>
      </c>
      <c r="E551" t="s">
        <v>423</v>
      </c>
      <c r="F551" t="str">
        <f>VLOOKUP(LOTOTO[[#This Row],[NOME]],'CADASTRO'!A:K,5,0)</f>
        <v>AUXILIAR INDUSTRIAL</v>
      </c>
      <c r="G551" s="47">
        <v>46001</v>
      </c>
      <c r="H551" s="38">
        <v>365</v>
      </c>
      <c r="I5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IF(G934="01/01/1900",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LOTOTO[[#This Row],[TREINADO EM]]+LOTOTO[[#This Row],[VALIDADE]]</f>
        <v>46366</v>
      </c>
      <c r="K551">
        <v>1</v>
      </c>
      <c r="L551" t="s">
        <v>5</v>
      </c>
      <c r="M551" t="str">
        <f>VLOOKUP(LOTOTO[[#This Row],[NOME]],'CADASTRO'!A:K,6,0)</f>
        <v>ATIVO</v>
      </c>
    </row>
    <row r="552" spans="1:14">
      <c r="A552" s="1" t="s">
        <v>516</v>
      </c>
      <c r="B552" s="1" t="s">
        <v>517</v>
      </c>
      <c r="C552" s="1" t="s">
        <v>381</v>
      </c>
      <c r="D552" s="1" t="s">
        <v>619</v>
      </c>
      <c r="E552" t="s">
        <v>423</v>
      </c>
      <c r="F552" t="str">
        <f>VLOOKUP(LOTOTO[[#This Row],[NOME]],'CADASTRO'!A:K,5,0)</f>
        <v>AUXILIAR INDUSTRIAL</v>
      </c>
      <c r="G552" s="47">
        <v>46010</v>
      </c>
      <c r="H552" s="38">
        <v>365</v>
      </c>
      <c r="I5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IF(G935="01/01/1900", "SEM REGISTRO",
                        IF((G552+H552)&gt;TODAY(), "NO PRAZO", "VENCIDO"
                        )
                    )
                )
            )
        )
    ),"N.A.")</f>
        <v>NO PRAZO</v>
      </c>
      <c r="J552" s="14">
        <f>LOTOTO[[#This Row],[TREINADO EM]]+LOTOTO[[#This Row],[VALIDADE]]</f>
        <v>46375</v>
      </c>
      <c r="K552">
        <v>2</v>
      </c>
      <c r="L552" t="s">
        <v>3</v>
      </c>
      <c r="M552" t="str">
        <f>VLOOKUP(LOTOTO[[#This Row],[NOME]],'CADASTRO'!A:K,6,0)</f>
        <v>ATIVO</v>
      </c>
    </row>
    <row r="553" spans="1:14">
      <c r="A553" s="1" t="s">
        <v>516</v>
      </c>
      <c r="B553" s="1" t="s">
        <v>517</v>
      </c>
      <c r="C553" s="1" t="s">
        <v>381</v>
      </c>
      <c r="D553" s="1" t="s">
        <v>619</v>
      </c>
      <c r="E553" t="s">
        <v>124</v>
      </c>
      <c r="F553" t="str">
        <f>VLOOKUP(LOTOTO[[#This Row],[NOME]],'CADASTRO'!A:K,5,0)</f>
        <v>ANALISTA CONTROLE QUALIDADE JR</v>
      </c>
      <c r="G553" s="47">
        <v>45407</v>
      </c>
      <c r="H553" s="38">
        <v>365</v>
      </c>
      <c r="I5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IF(G936="01/01/1900", "SEM REGISTRO",
                        IF((G553+H553)&gt;TODAY(), "NO PRAZO", "VENCIDO"
                        )
                    )
                )
            )
        )
    ),"N.A.")</f>
        <v>N.A.</v>
      </c>
      <c r="J553" s="14">
        <f>LOTOTO[[#This Row],[TREINADO EM]]+LOTOTO[[#This Row],[VALIDADE]]</f>
        <v>45772</v>
      </c>
      <c r="K553">
        <v>1</v>
      </c>
      <c r="L553" t="s">
        <v>5</v>
      </c>
      <c r="M553" t="str">
        <f>VLOOKUP(LOTOTO[[#This Row],[NOME]],'CADASTRO'!A:K,6,0)</f>
        <v>DESLIGADO</v>
      </c>
    </row>
    <row r="554" spans="1:14">
      <c r="A554" s="1" t="s">
        <v>516</v>
      </c>
      <c r="B554" s="1" t="s">
        <v>517</v>
      </c>
      <c r="C554" s="1" t="s">
        <v>381</v>
      </c>
      <c r="D554" s="1" t="s">
        <v>619</v>
      </c>
      <c r="E554" t="s">
        <v>124</v>
      </c>
      <c r="F554" t="str">
        <f>VLOOKUP(LOTOTO[[#This Row],[NOME]],'CADASTRO'!A:K,5,0)</f>
        <v>ANALISTA CONTROLE QUALIDADE JR</v>
      </c>
      <c r="G554" s="47">
        <v>45645</v>
      </c>
      <c r="H554" s="38">
        <v>365</v>
      </c>
      <c r="I5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IF(G937="01/01/1900",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LOTOTO[[#This Row],[TREINADO EM]]+LOTOTO[[#This Row],[VALIDADE]]</f>
        <v>46010</v>
      </c>
      <c r="K554">
        <v>2</v>
      </c>
      <c r="L554" t="s">
        <v>3</v>
      </c>
      <c r="M554" t="str">
        <f>VLOOKUP(LOTOTO[[#This Row],[NOME]],'CADASTRO'!A:K,6,0)</f>
        <v>DESLIGADO</v>
      </c>
    </row>
    <row r="555" spans="1:14">
      <c r="A555" t="s">
        <v>516</v>
      </c>
      <c r="B555" t="s">
        <v>517</v>
      </c>
      <c r="C555" t="s">
        <v>76</v>
      </c>
      <c r="D555" s="1" t="s">
        <v>619</v>
      </c>
      <c r="E555" t="s">
        <v>119</v>
      </c>
      <c r="F555" t="str">
        <f>VLOOKUP(LOTOTO[[#This Row],[NOME]],'CADASTRO'!A:K,5,0)</f>
        <v>TECNICO SEGURANCA TRABALHO</v>
      </c>
      <c r="G555" s="47">
        <v>43832</v>
      </c>
      <c r="H555" s="38">
        <v>365</v>
      </c>
      <c r="I5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IF(G938="01/01/1900", "SEM REGISTRO",
                        IF((G555+H555)&gt;TODAY(), "NO PRAZO", "VENCIDO"
                        )
                    )
                )
            )
        )
    ),"N.A.")</f>
        <v>N.A.</v>
      </c>
      <c r="J555" s="14">
        <f>LOTOTO[[#This Row],[TREINADO EM]]+LOTOTO[[#This Row],[VALIDADE]]</f>
        <v>44197</v>
      </c>
      <c r="K555">
        <v>2</v>
      </c>
      <c r="L555" t="s">
        <v>1</v>
      </c>
      <c r="M555" t="str">
        <f>VLOOKUP(LOTOTO[[#This Row],[NOME]],'CADASTRO'!A:K,6,0)</f>
        <v>DESLIGADO</v>
      </c>
    </row>
    <row r="556" spans="1:14">
      <c r="A556" s="1" t="s">
        <v>516</v>
      </c>
      <c r="B556" s="1" t="s">
        <v>517</v>
      </c>
      <c r="C556" s="1" t="s">
        <v>266</v>
      </c>
      <c r="D556" s="1" t="s">
        <v>619</v>
      </c>
      <c r="E556" t="s">
        <v>424</v>
      </c>
      <c r="F556" t="str">
        <f>VLOOKUP(LOTOTO[[#This Row],[NOME]],'CADASTRO'!A:K,5,0)</f>
        <v>OPERADOR INDUSTRIAL III</v>
      </c>
      <c r="G556" s="47">
        <v>45302</v>
      </c>
      <c r="H556" s="38">
        <v>365</v>
      </c>
      <c r="I5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IF(G939="01/01/1900",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LOTOTO[[#This Row],[TREINADO EM]]+LOTOTO[[#This Row],[VALIDADE]]</f>
        <v>45667</v>
      </c>
      <c r="K556">
        <v>2</v>
      </c>
      <c r="L556" t="s">
        <v>5</v>
      </c>
      <c r="M556" t="str">
        <f>VLOOKUP(LOTOTO[[#This Row],[NOME]],'CADASTRO'!A:K,6,0)</f>
        <v>ATIVO</v>
      </c>
    </row>
    <row r="557" spans="1:14">
      <c r="A557" s="1" t="s">
        <v>516</v>
      </c>
      <c r="B557" s="1" t="s">
        <v>517</v>
      </c>
      <c r="C557" s="1" t="s">
        <v>76</v>
      </c>
      <c r="D557" s="1" t="s">
        <v>619</v>
      </c>
      <c r="E557" t="s">
        <v>424</v>
      </c>
      <c r="F557" t="str">
        <f>VLOOKUP(LOTOTO[[#This Row],[NOME]],'CADASTRO'!A:K,5,0)</f>
        <v>OPERADOR INDUSTRIAL III</v>
      </c>
      <c r="G557" s="47">
        <v>45645</v>
      </c>
      <c r="H557" s="38">
        <v>365</v>
      </c>
      <c r="I5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IF(G940="01/01/1900",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LOTOTO[[#This Row],[TREINADO EM]]+LOTOTO[[#This Row],[VALIDADE]]</f>
        <v>46010</v>
      </c>
      <c r="K557">
        <v>2</v>
      </c>
      <c r="L557" t="s">
        <v>5</v>
      </c>
      <c r="M557" t="str">
        <f>VLOOKUP(LOTOTO[[#This Row],[NOME]],'CADASTRO'!A:K,6,0)</f>
        <v>ATIVO</v>
      </c>
    </row>
    <row r="558" spans="1:14">
      <c r="A558" s="1" t="s">
        <v>516</v>
      </c>
      <c r="B558" s="1" t="s">
        <v>517</v>
      </c>
      <c r="C558" s="1" t="s">
        <v>381</v>
      </c>
      <c r="D558" s="1" t="s">
        <v>619</v>
      </c>
      <c r="E558" t="s">
        <v>424</v>
      </c>
      <c r="F558" t="str">
        <f>VLOOKUP(LOTOTO[[#This Row],[NOME]],'CADASTRO'!A:K,5,0)</f>
        <v>OPERADOR INDUSTRIAL III</v>
      </c>
      <c r="G558" s="47">
        <v>46010</v>
      </c>
      <c r="H558" s="38">
        <v>365</v>
      </c>
      <c r="I5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IF(G941="01/01/1900", "SEM REGISTRO",
                        IF((G558+H558)&gt;TODAY(), "NO PRAZO", "VENCIDO"
                        )
                    )
                )
            )
        )
    ),"N.A.")</f>
        <v>NO PRAZO</v>
      </c>
      <c r="J558" s="14">
        <f>LOTOTO[[#This Row],[TREINADO EM]]+LOTOTO[[#This Row],[VALIDADE]]</f>
        <v>46375</v>
      </c>
      <c r="K558">
        <v>2</v>
      </c>
      <c r="L558" t="s">
        <v>3</v>
      </c>
      <c r="M558" t="str">
        <f>VLOOKUP(LOTOTO[[#This Row],[NOME]],'CADASTRO'!A:K,6,0)</f>
        <v>ATIVO</v>
      </c>
    </row>
    <row r="559" spans="1:14">
      <c r="A559" s="1" t="s">
        <v>516</v>
      </c>
      <c r="B559" s="1" t="s">
        <v>517</v>
      </c>
      <c r="C559" s="1" t="s">
        <v>381</v>
      </c>
      <c r="D559" s="1" t="s">
        <v>619</v>
      </c>
      <c r="E559" t="s">
        <v>488</v>
      </c>
      <c r="F559" t="str">
        <f>VLOOKUP(LOTOTO[[#This Row],[NOME]],'CADASTRO'!A:K,5,0)</f>
        <v>TECNICO ELETRONICO II</v>
      </c>
      <c r="G559" s="47">
        <v>46246</v>
      </c>
      <c r="H559" s="38">
        <v>365</v>
      </c>
      <c r="I5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IF(G942="01/01/1900", "SEM REGISTRO",
                        IF((G559+H559)&gt;TODAY(), "NO PRAZO", "VENCIDO"
                        )
                    )
                )
            )
        )
    ),"N.A.")</f>
        <v>NO PRAZO</v>
      </c>
      <c r="J559" s="14">
        <f>LOTOTO[[#This Row],[TREINADO EM]]+LOTOTO[[#This Row],[VALIDADE]]</f>
        <v>46611</v>
      </c>
      <c r="K559">
        <v>1</v>
      </c>
      <c r="L559" t="s">
        <v>3</v>
      </c>
      <c r="M559" t="str">
        <f>VLOOKUP(LOTOTO[[#This Row],[NOME]],'CADASTRO'!A:K,6,0)</f>
        <v>ATIVO</v>
      </c>
      <c r="N559" s="63" t="s">
        <v>623</v>
      </c>
    </row>
    <row r="560" spans="1:14">
      <c r="A560" s="1" t="s">
        <v>516</v>
      </c>
      <c r="B560" s="1" t="s">
        <v>517</v>
      </c>
      <c r="C560" t="s">
        <v>76</v>
      </c>
      <c r="D560" s="1" t="s">
        <v>619</v>
      </c>
      <c r="E560" s="1" t="s">
        <v>425</v>
      </c>
      <c r="F560" s="1" t="str">
        <f>VLOOKUP(LOTOTO[[#This Row],[NOME]],'CADASTRO'!A:K,5,0)</f>
        <v>ANALISTA LOGISTICA JR</v>
      </c>
      <c r="G560" s="95">
        <v>44249</v>
      </c>
      <c r="H560" s="39">
        <v>365</v>
      </c>
      <c r="I5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IF(G943="01/01/1900",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LOTOTO[[#This Row],[TREINADO EM]]+LOTOTO[[#This Row],[VALIDADE]]</f>
        <v>44614</v>
      </c>
      <c r="K560">
        <v>1</v>
      </c>
      <c r="L560" t="s">
        <v>5</v>
      </c>
      <c r="M560" t="str">
        <f>VLOOKUP(LOTOTO[[#This Row],[NOME]],'CADASTRO'!A:K,6,0)</f>
        <v>ATIVO</v>
      </c>
    </row>
    <row r="561" spans="1:13">
      <c r="A561" s="1" t="s">
        <v>516</v>
      </c>
      <c r="B561" s="1" t="s">
        <v>517</v>
      </c>
      <c r="C561" s="1" t="s">
        <v>381</v>
      </c>
      <c r="D561" s="1" t="s">
        <v>619</v>
      </c>
      <c r="E561" s="1" t="s">
        <v>425</v>
      </c>
      <c r="F561" t="str">
        <f>VLOOKUP(LOTOTO[[#This Row],[NOME]],'CADASTRO'!A:K,5,0)</f>
        <v>ANALISTA LOGISTICA JR</v>
      </c>
      <c r="G561" s="47">
        <v>44804</v>
      </c>
      <c r="H561" s="39">
        <v>365</v>
      </c>
      <c r="I5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IF(G944="01/01/1900",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LOTOTO[[#This Row],[TREINADO EM]]+LOTOTO[[#This Row],[VALIDADE]]</f>
        <v>45169</v>
      </c>
      <c r="K561">
        <v>1</v>
      </c>
      <c r="L561" t="s">
        <v>5</v>
      </c>
      <c r="M561" t="str">
        <f>VLOOKUP(LOTOTO[[#This Row],[NOME]],'CADASTRO'!A:K,6,0)</f>
        <v>ATIVO</v>
      </c>
    </row>
    <row r="562" spans="1:13">
      <c r="A562" s="1" t="s">
        <v>516</v>
      </c>
      <c r="B562" s="1" t="s">
        <v>517</v>
      </c>
      <c r="C562" s="1" t="s">
        <v>381</v>
      </c>
      <c r="D562" s="1" t="s">
        <v>619</v>
      </c>
      <c r="E562" t="s">
        <v>425</v>
      </c>
      <c r="F562" t="str">
        <f>VLOOKUP(LOTOTO[[#This Row],[NOME]],'CADASTRO'!A:K,5,0)</f>
        <v>ANALISTA LOGISTICA JR</v>
      </c>
      <c r="G562" s="47">
        <v>45064</v>
      </c>
      <c r="H562" s="39">
        <v>365</v>
      </c>
      <c r="I5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IF(G945="01/01/1900",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LOTOTO[[#This Row],[TREINADO EM]]+LOTOTO[[#This Row],[VALIDADE]]</f>
        <v>45429</v>
      </c>
      <c r="K562">
        <v>2</v>
      </c>
      <c r="L562" t="s">
        <v>5</v>
      </c>
      <c r="M562" t="str">
        <f>VLOOKUP(LOTOTO[[#This Row],[NOME]],'CADASTRO'!A:K,6,0)</f>
        <v>ATIVO</v>
      </c>
    </row>
    <row r="563" spans="1:13">
      <c r="A563" s="1" t="s">
        <v>516</v>
      </c>
      <c r="B563" s="1" t="s">
        <v>517</v>
      </c>
      <c r="C563" s="1" t="s">
        <v>76</v>
      </c>
      <c r="D563" s="1" t="s">
        <v>619</v>
      </c>
      <c r="E563" t="s">
        <v>425</v>
      </c>
      <c r="F563" t="str">
        <f>VLOOKUP(LOTOTO[[#This Row],[NOME]],'CADASTRO'!A:K,5,0)</f>
        <v>ANALISTA LOGISTICA JR</v>
      </c>
      <c r="G563" s="47">
        <v>45280</v>
      </c>
      <c r="H563" s="38">
        <v>365</v>
      </c>
      <c r="I5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IF(G946="01/01/1900",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LOTOTO[[#This Row],[TREINADO EM]]+LOTOTO[[#This Row],[VALIDADE]]</f>
        <v>45645</v>
      </c>
      <c r="K563">
        <v>2</v>
      </c>
      <c r="L563" t="s">
        <v>5</v>
      </c>
      <c r="M563" t="str">
        <f>VLOOKUP(LOTOTO[[#This Row],[NOME]],'CADASTRO'!A:K,6,0)</f>
        <v>ATIVO</v>
      </c>
    </row>
    <row r="564" spans="1:13">
      <c r="A564" s="1" t="s">
        <v>516</v>
      </c>
      <c r="B564" s="1" t="s">
        <v>517</v>
      </c>
      <c r="C564" s="1" t="s">
        <v>381</v>
      </c>
      <c r="D564" s="1" t="s">
        <v>619</v>
      </c>
      <c r="E564" t="s">
        <v>425</v>
      </c>
      <c r="F564" t="str">
        <f>VLOOKUP(LOTOTO[[#This Row],[NOME]],'CADASTRO'!A:K,5,0)</f>
        <v>ANALISTA LOGISTICA JR</v>
      </c>
      <c r="G564" s="47">
        <v>45645</v>
      </c>
      <c r="H564" s="38">
        <v>365</v>
      </c>
      <c r="I5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IF(G947="01/01/1900", "SEM REGISTRO",
                        IF((G564+H564)&gt;TODAY(), "NO PRAZO", "VENCIDO"
                        )
                    )
                )
            )
        )
    ),"N.A.")</f>
        <v>HISTORICO</v>
      </c>
      <c r="J564" s="14">
        <f>LOTOTO[[#This Row],[TREINADO EM]]+LOTOTO[[#This Row],[VALIDADE]]</f>
        <v>46010</v>
      </c>
      <c r="K564">
        <v>2</v>
      </c>
      <c r="L564" t="s">
        <v>5</v>
      </c>
      <c r="M564" t="str">
        <f>VLOOKUP(LOTOTO[[#This Row],[NOME]],'CADASTRO'!A:K,6,0)</f>
        <v>ATIVO</v>
      </c>
    </row>
    <row r="565" spans="1:13">
      <c r="A565" s="1" t="s">
        <v>516</v>
      </c>
      <c r="B565" s="1" t="s">
        <v>517</v>
      </c>
      <c r="C565" s="1" t="s">
        <v>381</v>
      </c>
      <c r="D565" s="1" t="s">
        <v>619</v>
      </c>
      <c r="E565" t="s">
        <v>425</v>
      </c>
      <c r="F565" t="str">
        <f>VLOOKUP(LOTOTO[[#This Row],[NOME]],'CADASTRO'!A:K,5,0)</f>
        <v>ANALISTA LOGISTICA JR</v>
      </c>
      <c r="G565" s="47">
        <v>46010</v>
      </c>
      <c r="H565" s="38">
        <v>365</v>
      </c>
      <c r="I5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IF(G948="01/01/1900", "SEM REGISTRO",
                        IF((G565+H565)&gt;TODAY(), "NO PRAZO", "VENCIDO"
                        )
                    )
                )
            )
        )
    ),"N.A.")</f>
        <v>NO PRAZO</v>
      </c>
      <c r="J565" s="14">
        <f>LOTOTO[[#This Row],[TREINADO EM]]+LOTOTO[[#This Row],[VALIDADE]]</f>
        <v>46375</v>
      </c>
      <c r="K565">
        <v>2</v>
      </c>
      <c r="L565" t="s">
        <v>3</v>
      </c>
      <c r="M565" t="str">
        <f>VLOOKUP(LOTOTO[[#This Row],[NOME]],'CADASTRO'!A:K,6,0)</f>
        <v>ATIVO</v>
      </c>
    </row>
    <row r="566" spans="1:13">
      <c r="A566" s="1" t="s">
        <v>516</v>
      </c>
      <c r="B566" s="1" t="s">
        <v>517</v>
      </c>
      <c r="C566" s="1" t="s">
        <v>381</v>
      </c>
      <c r="D566" s="1" t="s">
        <v>619</v>
      </c>
      <c r="E566" t="s">
        <v>116</v>
      </c>
      <c r="F566" t="str">
        <f>VLOOKUP(LOTOTO[[#This Row],[NOME]],'CADASTRO'!A:K,5,0)</f>
        <v>OPERADOR INDUSTRIAL I</v>
      </c>
      <c r="G566" s="47">
        <v>45197</v>
      </c>
      <c r="H566" s="38">
        <v>365</v>
      </c>
      <c r="I5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IF(G949="01/01/1900",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LOTOTO[[#This Row],[TREINADO EM]]+LOTOTO[[#This Row],[VALIDADE]]</f>
        <v>45562</v>
      </c>
      <c r="K566">
        <v>1</v>
      </c>
      <c r="L566" t="s">
        <v>5</v>
      </c>
      <c r="M566" t="str">
        <f>VLOOKUP(LOTOTO[[#This Row],[NOME]],'CADASTRO'!A:K,6,0)</f>
        <v>DESLIGADO</v>
      </c>
    </row>
    <row r="567" spans="1:13">
      <c r="A567" s="1" t="s">
        <v>516</v>
      </c>
      <c r="B567" s="1" t="s">
        <v>517</v>
      </c>
      <c r="C567" s="1" t="s">
        <v>381</v>
      </c>
      <c r="D567" s="1" t="s">
        <v>619</v>
      </c>
      <c r="E567" t="s">
        <v>116</v>
      </c>
      <c r="F567" t="str">
        <f>VLOOKUP(LOTOTO[[#This Row],[NOME]],'CADASTRO'!A:K,5,0)</f>
        <v>OPERADOR INDUSTRIAL I</v>
      </c>
      <c r="G567" s="47">
        <v>45280</v>
      </c>
      <c r="H567" s="38">
        <v>365</v>
      </c>
      <c r="I5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IF(G950="01/01/1900", "SEM REGISTRO",
                        IF((G567+H567)&gt;TODAY(), "NO PRAZO", "VENCIDO"
                        )
                    )
                )
            )
        )
    ),"N.A.")</f>
        <v>N.A.</v>
      </c>
      <c r="J567" s="14">
        <f>LOTOTO[[#This Row],[TREINADO EM]]+LOTOTO[[#This Row],[VALIDADE]]</f>
        <v>45645</v>
      </c>
      <c r="K567">
        <v>2</v>
      </c>
      <c r="L567" t="s">
        <v>5</v>
      </c>
      <c r="M567" t="str">
        <f>VLOOKUP(LOTOTO[[#This Row],[NOME]],'CADASTRO'!A:K,6,0)</f>
        <v>DESLIGADO</v>
      </c>
    </row>
    <row r="568" spans="1:13">
      <c r="A568" s="1" t="s">
        <v>516</v>
      </c>
      <c r="B568" s="1" t="s">
        <v>517</v>
      </c>
      <c r="C568" s="1" t="s">
        <v>381</v>
      </c>
      <c r="D568" s="1" t="s">
        <v>619</v>
      </c>
      <c r="E568" t="s">
        <v>116</v>
      </c>
      <c r="F568" t="str">
        <f>VLOOKUP(LOTOTO[[#This Row],[NOME]],'CADASTRO'!A:K,5,0)</f>
        <v>OPERADOR INDUSTRIAL I</v>
      </c>
      <c r="G568" s="47">
        <v>45589</v>
      </c>
      <c r="H568" s="38">
        <v>365</v>
      </c>
      <c r="I5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IF(G951="01/01/1900",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LOTOTO[[#This Row],[TREINADO EM]]+LOTOTO[[#This Row],[VALIDADE]]</f>
        <v>45954</v>
      </c>
      <c r="K568">
        <v>2</v>
      </c>
      <c r="L568" t="s">
        <v>5</v>
      </c>
      <c r="M568" t="str">
        <f>VLOOKUP(LOTOTO[[#This Row],[NOME]],'CADASTRO'!A:K,6,0)</f>
        <v>DESLIGADO</v>
      </c>
    </row>
    <row r="569" spans="1:13">
      <c r="A569" s="1" t="s">
        <v>516</v>
      </c>
      <c r="B569" s="1" t="s">
        <v>517</v>
      </c>
      <c r="C569" s="1" t="s">
        <v>76</v>
      </c>
      <c r="D569" s="1" t="s">
        <v>619</v>
      </c>
      <c r="E569" t="s">
        <v>116</v>
      </c>
      <c r="F569" t="str">
        <f>VLOOKUP(LOTOTO[[#This Row],[NOME]],'CADASTRO'!A:K,5,0)</f>
        <v>OPERADOR INDUSTRIAL I</v>
      </c>
      <c r="G569" s="47">
        <v>45645</v>
      </c>
      <c r="H569" s="38">
        <v>365</v>
      </c>
      <c r="I5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IF(G952="01/01/1900",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LOTOTO[[#This Row],[TREINADO EM]]+LOTOTO[[#This Row],[VALIDADE]]</f>
        <v>46010</v>
      </c>
      <c r="K569">
        <v>2</v>
      </c>
      <c r="L569" t="s">
        <v>3</v>
      </c>
      <c r="M569" t="str">
        <f>VLOOKUP(LOTOTO[[#This Row],[NOME]],'CADASTRO'!A:K,6,0)</f>
        <v>DESLIGADO</v>
      </c>
    </row>
    <row r="570" spans="1:13">
      <c r="A570" t="s">
        <v>516</v>
      </c>
      <c r="B570" t="s">
        <v>517</v>
      </c>
      <c r="C570" t="s">
        <v>76</v>
      </c>
      <c r="D570" s="1" t="s">
        <v>619</v>
      </c>
      <c r="E570" t="s">
        <v>115</v>
      </c>
      <c r="F570" t="str">
        <f>VLOOKUP(LOTOTO[[#This Row],[NOME]],'CADASTRO'!A:K,5,0)</f>
        <v>AUXILIAR INDUSTRIAL</v>
      </c>
      <c r="G570" s="47">
        <v>44250</v>
      </c>
      <c r="H570" s="38">
        <v>365</v>
      </c>
      <c r="I5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IF(G953="01/01/1900",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LOTOTO[[#This Row],[TREINADO EM]]+LOTOTO[[#This Row],[VALIDADE]]</f>
        <v>44615</v>
      </c>
      <c r="K570">
        <v>1</v>
      </c>
      <c r="L570" t="s">
        <v>1</v>
      </c>
      <c r="M570" t="str">
        <f>VLOOKUP(LOTOTO[[#This Row],[NOME]],'CADASTRO'!A:K,6,0)</f>
        <v>DESLIGADO</v>
      </c>
    </row>
    <row r="571" spans="1:13">
      <c r="A571" t="s">
        <v>516</v>
      </c>
      <c r="B571" t="s">
        <v>517</v>
      </c>
      <c r="C571" t="s">
        <v>76</v>
      </c>
      <c r="D571" s="1" t="s">
        <v>619</v>
      </c>
      <c r="E571" t="s">
        <v>338</v>
      </c>
      <c r="F571" t="str">
        <f>VLOOKUP(LOTOTO[[#This Row],[NOME]],'CADASTRO'!A:K,5,0)</f>
        <v>LIDER DE TURNO</v>
      </c>
      <c r="G571" s="47">
        <v>44249</v>
      </c>
      <c r="H571" s="38">
        <v>365</v>
      </c>
      <c r="I5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IF(G954="01/01/1900",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LOTOTO[[#This Row],[TREINADO EM]]+LOTOTO[[#This Row],[VALIDADE]]</f>
        <v>44614</v>
      </c>
      <c r="K571">
        <v>1</v>
      </c>
      <c r="L571" t="s">
        <v>5</v>
      </c>
      <c r="M571" t="str">
        <f>VLOOKUP(LOTOTO[[#This Row],[NOME]],'CADASTRO'!A:K,6,0)</f>
        <v>ATIVO</v>
      </c>
    </row>
    <row r="572" spans="1:13">
      <c r="A572" s="1" t="s">
        <v>516</v>
      </c>
      <c r="B572" s="1" t="s">
        <v>517</v>
      </c>
      <c r="C572" s="1" t="s">
        <v>381</v>
      </c>
      <c r="D572" s="1" t="s">
        <v>619</v>
      </c>
      <c r="E572" s="1" t="s">
        <v>338</v>
      </c>
      <c r="F572" s="1" t="str">
        <f>VLOOKUP(LOTOTO[[#This Row],[NOME]],'CADASTRO'!A:K,5,0)</f>
        <v>LIDER DE TURNO</v>
      </c>
      <c r="G572" s="95">
        <v>44669</v>
      </c>
      <c r="H572" s="39">
        <v>365</v>
      </c>
      <c r="I5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IF(G955="01/01/1900",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LOTOTO[[#This Row],[TREINADO EM]]+LOTOTO[[#This Row],[VALIDADE]]</f>
        <v>45034</v>
      </c>
      <c r="K572">
        <v>1</v>
      </c>
      <c r="L572" t="s">
        <v>5</v>
      </c>
      <c r="M572" t="str">
        <f>VLOOKUP(LOTOTO[[#This Row],[NOME]],'CADASTRO'!A:K,6,0)</f>
        <v>ATIVO</v>
      </c>
    </row>
    <row r="573" spans="1:13">
      <c r="A573" s="1" t="s">
        <v>516</v>
      </c>
      <c r="B573" s="1" t="s">
        <v>517</v>
      </c>
      <c r="C573" s="1" t="s">
        <v>381</v>
      </c>
      <c r="D573" s="1" t="s">
        <v>619</v>
      </c>
      <c r="E573" t="s">
        <v>338</v>
      </c>
      <c r="F573" t="str">
        <f>VLOOKUP(LOTOTO[[#This Row],[NOME]],'CADASTRO'!A:K,5,0)</f>
        <v>LIDER DE TURNO</v>
      </c>
      <c r="G573" s="47">
        <v>44930</v>
      </c>
      <c r="H573" s="39">
        <v>365</v>
      </c>
      <c r="I5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IF(G956="01/01/1900",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LOTOTO[[#This Row],[TREINADO EM]]+LOTOTO[[#This Row],[VALIDADE]]</f>
        <v>45295</v>
      </c>
      <c r="K573">
        <v>2</v>
      </c>
      <c r="L573" t="s">
        <v>5</v>
      </c>
      <c r="M573" t="str">
        <f>VLOOKUP(LOTOTO[[#This Row],[NOME]],'CADASTRO'!A:K,6,0)</f>
        <v>ATIVO</v>
      </c>
    </row>
    <row r="574" spans="1:13">
      <c r="A574" s="1" t="s">
        <v>516</v>
      </c>
      <c r="B574" s="1" t="s">
        <v>517</v>
      </c>
      <c r="C574" s="1" t="s">
        <v>76</v>
      </c>
      <c r="D574" s="1" t="s">
        <v>619</v>
      </c>
      <c r="E574" t="s">
        <v>338</v>
      </c>
      <c r="F574" t="str">
        <f>VLOOKUP(LOTOTO[[#This Row],[NOME]],'CADASTRO'!A:K,5,0)</f>
        <v>LIDER DE TURNO</v>
      </c>
      <c r="G574" s="47">
        <v>45280</v>
      </c>
      <c r="H574" s="38">
        <v>365</v>
      </c>
      <c r="I5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IF(G957="01/01/1900",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LOTOTO[[#This Row],[TREINADO EM]]+LOTOTO[[#This Row],[VALIDADE]]</f>
        <v>45645</v>
      </c>
      <c r="K574">
        <v>2</v>
      </c>
      <c r="L574" t="s">
        <v>5</v>
      </c>
      <c r="M574" t="str">
        <f>VLOOKUP(LOTOTO[[#This Row],[NOME]],'CADASTRO'!A:K,6,0)</f>
        <v>ATIVO</v>
      </c>
    </row>
    <row r="575" spans="1:13">
      <c r="A575" s="1" t="s">
        <v>516</v>
      </c>
      <c r="B575" s="1" t="s">
        <v>517</v>
      </c>
      <c r="C575" s="1" t="s">
        <v>381</v>
      </c>
      <c r="D575" s="1" t="s">
        <v>619</v>
      </c>
      <c r="E575" t="s">
        <v>338</v>
      </c>
      <c r="F575" t="str">
        <f>VLOOKUP(LOTOTO[[#This Row],[NOME]],'CADASTRO'!A:K,5,0)</f>
        <v>LIDER DE TURNO</v>
      </c>
      <c r="G575" s="47">
        <v>45645</v>
      </c>
      <c r="H575" s="38">
        <v>365</v>
      </c>
      <c r="I5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IF(G958="01/01/1900",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LOTOTO[[#This Row],[TREINADO EM]]+LOTOTO[[#This Row],[VALIDADE]]</f>
        <v>46010</v>
      </c>
      <c r="K575">
        <v>2</v>
      </c>
      <c r="L575" t="s">
        <v>5</v>
      </c>
      <c r="M575" t="str">
        <f>VLOOKUP(LOTOTO[[#This Row],[NOME]],'CADASTRO'!A:K,6,0)</f>
        <v>ATIVO</v>
      </c>
    </row>
    <row r="576" spans="1:13">
      <c r="A576" s="1" t="s">
        <v>516</v>
      </c>
      <c r="B576" s="1" t="s">
        <v>517</v>
      </c>
      <c r="C576" s="1" t="s">
        <v>381</v>
      </c>
      <c r="D576" s="1" t="s">
        <v>619</v>
      </c>
      <c r="E576" t="s">
        <v>338</v>
      </c>
      <c r="F576" t="str">
        <f>VLOOKUP(LOTOTO[[#This Row],[NOME]],'CADASTRO'!A:K,5,0)</f>
        <v>LIDER DE TURNO</v>
      </c>
      <c r="G576" s="47">
        <v>46010</v>
      </c>
      <c r="H576" s="38">
        <v>365</v>
      </c>
      <c r="I5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IF(G959="01/01/1900",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LOTOTO[[#This Row],[TREINADO EM]]+LOTOTO[[#This Row],[VALIDADE]]</f>
        <v>46375</v>
      </c>
      <c r="K576">
        <v>2</v>
      </c>
      <c r="L576" t="s">
        <v>3</v>
      </c>
      <c r="M576" t="str">
        <f>VLOOKUP(LOTOTO[[#This Row],[NOME]],'CADASTRO'!A:K,6,0)</f>
        <v>ATIVO</v>
      </c>
    </row>
    <row r="577" spans="1:13">
      <c r="A577" t="s">
        <v>516</v>
      </c>
      <c r="B577" t="s">
        <v>517</v>
      </c>
      <c r="C577" t="s">
        <v>76</v>
      </c>
      <c r="D577" s="1" t="s">
        <v>619</v>
      </c>
      <c r="E577" t="s">
        <v>111</v>
      </c>
      <c r="F577" t="str">
        <f>VLOOKUP(LOTOTO[[#This Row],[NOME]],'CADASTRO'!A:K,5,0)</f>
        <v>TECNICO MECANICO II</v>
      </c>
      <c r="G577" s="47">
        <v>44020</v>
      </c>
      <c r="H577" s="38">
        <v>365</v>
      </c>
      <c r="I5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IF(G960="01/01/1900",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LOTOTO[[#This Row],[TREINADO EM]]+LOTOTO[[#This Row],[VALIDADE]]</f>
        <v>44385</v>
      </c>
      <c r="K577">
        <v>1</v>
      </c>
      <c r="L577" t="s">
        <v>1</v>
      </c>
      <c r="M577" t="str">
        <f>VLOOKUP(LOTOTO[[#This Row],[NOME]],'CADASTRO'!A:K,6,0)</f>
        <v>DESLIGADO</v>
      </c>
    </row>
    <row r="578" spans="1:13">
      <c r="A578" s="1" t="s">
        <v>516</v>
      </c>
      <c r="B578" s="1" t="s">
        <v>517</v>
      </c>
      <c r="C578" s="1" t="s">
        <v>381</v>
      </c>
      <c r="D578" s="1" t="s">
        <v>619</v>
      </c>
      <c r="E578" s="88" t="s">
        <v>110</v>
      </c>
      <c r="F578" t="str">
        <f>VLOOKUP(LOTOTO[[#This Row],[NOME]],'CADASTRO'!A:K,5,0)</f>
        <v>OPERADOR INDUSTRIAL I</v>
      </c>
      <c r="G578" s="68">
        <v>45847</v>
      </c>
      <c r="H578" s="38">
        <v>365</v>
      </c>
      <c r="I5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IF(G961="01/01/1900",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LOTOTO[[#This Row],[TREINADO EM]]+LOTOTO[[#This Row],[VALIDADE]]</f>
        <v>46212</v>
      </c>
      <c r="K578">
        <v>2</v>
      </c>
      <c r="L578" t="s">
        <v>3</v>
      </c>
      <c r="M578" t="str">
        <f>VLOOKUP(LOTOTO[[#This Row],[NOME]],'CADASTRO'!A:K,6,0)</f>
        <v>DESLIGADO</v>
      </c>
    </row>
    <row r="579" spans="1:13">
      <c r="A579" s="1" t="s">
        <v>516</v>
      </c>
      <c r="B579" s="1" t="s">
        <v>517</v>
      </c>
      <c r="C579" s="1" t="s">
        <v>381</v>
      </c>
      <c r="D579" s="1" t="s">
        <v>619</v>
      </c>
      <c r="E579" s="1" t="s">
        <v>45</v>
      </c>
      <c r="F579" s="1" t="str">
        <f>VLOOKUP(LOTOTO[[#This Row],[NOME]],'CADASTRO'!A:K,5,0)</f>
        <v>COORDENADOR PRODUCAO</v>
      </c>
      <c r="G579" s="47">
        <v>44840</v>
      </c>
      <c r="H579" s="39">
        <v>365</v>
      </c>
      <c r="I5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IF(G962="01/01/1900",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LOTOTO[[#This Row],[TREINADO EM]]+LOTOTO[[#This Row],[VALIDADE]]</f>
        <v>45205</v>
      </c>
      <c r="K579">
        <v>1</v>
      </c>
      <c r="L579" t="s">
        <v>5</v>
      </c>
      <c r="M579" t="str">
        <f>VLOOKUP(LOTOTO[[#This Row],[NOME]],'CADASTRO'!A:K,6,0)</f>
        <v>TRANSFERIDO</v>
      </c>
    </row>
    <row r="580" spans="1:13">
      <c r="A580" s="1" t="s">
        <v>516</v>
      </c>
      <c r="B580" s="1" t="s">
        <v>517</v>
      </c>
      <c r="C580" s="1" t="s">
        <v>381</v>
      </c>
      <c r="D580" s="1" t="s">
        <v>619</v>
      </c>
      <c r="E580" t="s">
        <v>45</v>
      </c>
      <c r="F580" t="str">
        <f>VLOOKUP(LOTOTO[[#This Row],[NOME]],'CADASTRO'!A:K,5,0)</f>
        <v>COORDENADOR PRODUCAO</v>
      </c>
      <c r="G580" s="47">
        <v>45092</v>
      </c>
      <c r="H580" s="38">
        <v>365</v>
      </c>
      <c r="I5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IF(G963="01/01/1900",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LOTOTO[[#This Row],[TREINADO EM]]+LOTOTO[[#This Row],[VALIDADE]]</f>
        <v>45457</v>
      </c>
      <c r="K580">
        <v>1</v>
      </c>
      <c r="L580" t="s">
        <v>5</v>
      </c>
      <c r="M580" t="str">
        <f>VLOOKUP(LOTOTO[[#This Row],[NOME]],'CADASTRO'!A:K,6,0)</f>
        <v>TRANSFERIDO</v>
      </c>
    </row>
    <row r="581" spans="1:13">
      <c r="A581" s="1" t="s">
        <v>516</v>
      </c>
      <c r="B581" s="1" t="s">
        <v>517</v>
      </c>
      <c r="C581" s="1" t="s">
        <v>76</v>
      </c>
      <c r="D581" s="1" t="s">
        <v>619</v>
      </c>
      <c r="E581" t="s">
        <v>45</v>
      </c>
      <c r="F581" t="str">
        <f>VLOOKUP(LOTOTO[[#This Row],[NOME]],'CADASTRO'!A:K,5,0)</f>
        <v>COORDENADOR PRODUCAO</v>
      </c>
      <c r="G581" s="47">
        <v>45280</v>
      </c>
      <c r="H581" s="38">
        <v>365</v>
      </c>
      <c r="I5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IF(G964="01/01/1900",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LOTOTO[[#This Row],[TREINADO EM]]+LOTOTO[[#This Row],[VALIDADE]]</f>
        <v>45645</v>
      </c>
      <c r="K581">
        <v>2</v>
      </c>
      <c r="L581" t="s">
        <v>5</v>
      </c>
      <c r="M581" t="str">
        <f>VLOOKUP(LOTOTO[[#This Row],[NOME]],'CADASTRO'!A:K,6,0)</f>
        <v>TRANSFERIDO</v>
      </c>
    </row>
    <row r="582" spans="1:13">
      <c r="A582" s="1" t="s">
        <v>516</v>
      </c>
      <c r="B582" s="1" t="s">
        <v>517</v>
      </c>
      <c r="C582" s="1" t="s">
        <v>76</v>
      </c>
      <c r="D582" s="1" t="s">
        <v>619</v>
      </c>
      <c r="E582" t="s">
        <v>45</v>
      </c>
      <c r="F582" t="str">
        <f>VLOOKUP(LOTOTO[[#This Row],[NOME]],'CADASTRO'!A:K,5,0)</f>
        <v>COORDENADOR PRODUCAO</v>
      </c>
      <c r="G582" s="47">
        <v>45645</v>
      </c>
      <c r="H582" s="38">
        <v>365</v>
      </c>
      <c r="I5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IF(G965="01/01/1900",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LOTOTO[[#This Row],[TREINADO EM]]+LOTOTO[[#This Row],[VALIDADE]]</f>
        <v>46010</v>
      </c>
      <c r="K582">
        <v>2</v>
      </c>
      <c r="L582" t="s">
        <v>5</v>
      </c>
      <c r="M582" t="str">
        <f>VLOOKUP(LOTOTO[[#This Row],[NOME]],'CADASTRO'!A:K,6,0)</f>
        <v>TRANSFERIDO</v>
      </c>
    </row>
    <row r="583" spans="1:13">
      <c r="A583" s="1" t="s">
        <v>516</v>
      </c>
      <c r="B583" s="1" t="s">
        <v>517</v>
      </c>
      <c r="C583" s="1" t="s">
        <v>381</v>
      </c>
      <c r="D583" s="1" t="s">
        <v>619</v>
      </c>
      <c r="E583" t="s">
        <v>45</v>
      </c>
      <c r="F583" t="str">
        <f>VLOOKUP(LOTOTO[[#This Row],[NOME]],'CADASTRO'!A:K,5,0)</f>
        <v>COORDENADOR PRODUCAO</v>
      </c>
      <c r="G583" s="47">
        <v>46010</v>
      </c>
      <c r="H583" s="38">
        <v>365</v>
      </c>
      <c r="I5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IF(G966="01/01/1900",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LOTOTO[[#This Row],[TREINADO EM]]+LOTOTO[[#This Row],[VALIDADE]]</f>
        <v>46375</v>
      </c>
      <c r="K583">
        <v>2</v>
      </c>
      <c r="L583" t="s">
        <v>3</v>
      </c>
      <c r="M583" t="str">
        <f>VLOOKUP(LOTOTO[[#This Row],[NOME]],'CADASTRO'!A:K,6,0)</f>
        <v>TRANSFERIDO</v>
      </c>
    </row>
    <row r="584" spans="1:13">
      <c r="A584" s="1" t="s">
        <v>516</v>
      </c>
      <c r="B584" s="1" t="s">
        <v>517</v>
      </c>
      <c r="C584" s="1" t="s">
        <v>76</v>
      </c>
      <c r="D584" s="1" t="s">
        <v>619</v>
      </c>
      <c r="E584" t="s">
        <v>109</v>
      </c>
      <c r="F584" t="str">
        <f>VLOOKUP(LOTOTO[[#This Row],[NOME]],'CADASTRO'!A:K,5,0)</f>
        <v>OPERADOR INDUSTRIAL I</v>
      </c>
      <c r="G584" s="47">
        <v>45645</v>
      </c>
      <c r="H584" s="38">
        <v>365</v>
      </c>
      <c r="I5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IF(G967="01/01/1900",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LOTOTO[[#This Row],[TREINADO EM]]+LOTOTO[[#This Row],[VALIDADE]]</f>
        <v>46010</v>
      </c>
      <c r="K584">
        <v>2</v>
      </c>
      <c r="L584" t="s">
        <v>5</v>
      </c>
      <c r="M584" t="str">
        <f>VLOOKUP(LOTOTO[[#This Row],[NOME]],'CADASTRO'!A:K,6,0)</f>
        <v>DESLIGADO</v>
      </c>
    </row>
    <row r="585" spans="1:13">
      <c r="A585" s="1" t="s">
        <v>516</v>
      </c>
      <c r="B585" s="1" t="s">
        <v>517</v>
      </c>
      <c r="C585" s="1" t="s">
        <v>381</v>
      </c>
      <c r="D585" s="1" t="s">
        <v>619</v>
      </c>
      <c r="E585" t="s">
        <v>109</v>
      </c>
      <c r="F585" t="str">
        <f>VLOOKUP(LOTOTO[[#This Row],[NOME]],'CADASTRO'!A:K,5,0)</f>
        <v>OPERADOR INDUSTRIAL I</v>
      </c>
      <c r="G585" s="47">
        <v>45882</v>
      </c>
      <c r="H585" s="38">
        <v>365</v>
      </c>
      <c r="I5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IF(G968="01/01/1900",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LOTOTO[[#This Row],[TREINADO EM]]+LOTOTO[[#This Row],[VALIDADE]]</f>
        <v>46247</v>
      </c>
      <c r="K585">
        <v>2</v>
      </c>
      <c r="L585" t="s">
        <v>5</v>
      </c>
      <c r="M585" t="str">
        <f>VLOOKUP(LOTOTO[[#This Row],[NOME]],'CADASTRO'!A:K,6,0)</f>
        <v>DESLIGADO</v>
      </c>
    </row>
    <row r="586" spans="1:13">
      <c r="A586" s="1" t="s">
        <v>516</v>
      </c>
      <c r="B586" s="1" t="s">
        <v>517</v>
      </c>
      <c r="C586" s="1" t="s">
        <v>381</v>
      </c>
      <c r="D586" s="1" t="s">
        <v>619</v>
      </c>
      <c r="E586" t="s">
        <v>109</v>
      </c>
      <c r="F586" t="str">
        <f>VLOOKUP(LOTOTO[[#This Row],[NOME]],'CADASTRO'!A:K,5,0)</f>
        <v>OPERADOR INDUSTRIAL I</v>
      </c>
      <c r="G586" s="47">
        <v>46010</v>
      </c>
      <c r="H586" s="38">
        <v>365</v>
      </c>
      <c r="I5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IF(G969="01/01/1900",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LOTOTO[[#This Row],[TREINADO EM]]+LOTOTO[[#This Row],[VALIDADE]]</f>
        <v>46375</v>
      </c>
      <c r="K586">
        <v>2</v>
      </c>
      <c r="L586" t="s">
        <v>3</v>
      </c>
      <c r="M586" t="str">
        <f>VLOOKUP(LOTOTO[[#This Row],[NOME]],'CADASTRO'!A:K,6,0)</f>
        <v>DESLIGADO</v>
      </c>
    </row>
    <row r="587" spans="1:13">
      <c r="A587" s="1" t="s">
        <v>516</v>
      </c>
      <c r="B587" s="1" t="s">
        <v>517</v>
      </c>
      <c r="C587" s="1" t="s">
        <v>381</v>
      </c>
      <c r="D587" s="1" t="s">
        <v>619</v>
      </c>
      <c r="E587" t="s">
        <v>107</v>
      </c>
      <c r="F587" t="str">
        <f>VLOOKUP(LOTOTO[[#This Row],[NOME]],'CADASTRO'!A:K,5,0)</f>
        <v>TECNICO MECANICO II</v>
      </c>
      <c r="G587" s="47">
        <v>44930</v>
      </c>
      <c r="H587" s="39">
        <v>365</v>
      </c>
      <c r="I5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IF(G970="01/01/1900",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LOTOTO[[#This Row],[TREINADO EM]]+LOTOTO[[#This Row],[VALIDADE]]</f>
        <v>45295</v>
      </c>
      <c r="K587">
        <v>2</v>
      </c>
      <c r="L587" t="s">
        <v>5</v>
      </c>
      <c r="M587" t="str">
        <f>VLOOKUP(LOTOTO[[#This Row],[NOME]],'CADASTRO'!A:K,6,0)</f>
        <v>DESLIGADO</v>
      </c>
    </row>
    <row r="588" spans="1:13">
      <c r="A588" s="1" t="s">
        <v>516</v>
      </c>
      <c r="B588" s="1" t="s">
        <v>517</v>
      </c>
      <c r="C588" s="1" t="s">
        <v>76</v>
      </c>
      <c r="D588" s="1" t="s">
        <v>619</v>
      </c>
      <c r="E588" t="s">
        <v>107</v>
      </c>
      <c r="F588" t="str">
        <f>VLOOKUP(LOTOTO[[#This Row],[NOME]],'CADASTRO'!A:K,5,0)</f>
        <v>TECNICO MECANICO II</v>
      </c>
      <c r="G588" s="47">
        <v>45280</v>
      </c>
      <c r="H588" s="38">
        <v>365</v>
      </c>
      <c r="I5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IF(G971="01/01/1900",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LOTOTO[[#This Row],[TREINADO EM]]+LOTOTO[[#This Row],[VALIDADE]]</f>
        <v>45645</v>
      </c>
      <c r="K588">
        <v>2</v>
      </c>
      <c r="L588" t="s">
        <v>3</v>
      </c>
      <c r="M588" t="str">
        <f>VLOOKUP(LOTOTO[[#This Row],[NOME]],'CADASTRO'!A:K,6,0)</f>
        <v>DESLIGADO</v>
      </c>
    </row>
    <row r="589" spans="1:13">
      <c r="A589" s="1" t="s">
        <v>516</v>
      </c>
      <c r="B589" s="1" t="s">
        <v>517</v>
      </c>
      <c r="C589" t="s">
        <v>76</v>
      </c>
      <c r="D589" s="1" t="s">
        <v>619</v>
      </c>
      <c r="E589" s="1" t="s">
        <v>106</v>
      </c>
      <c r="F589" s="1" t="str">
        <f>VLOOKUP(LOTOTO[[#This Row],[NOME]],'CADASTRO'!A:K,5,0)</f>
        <v>OPERADOR INDUSTRIAL II</v>
      </c>
      <c r="G589" s="95">
        <v>43832</v>
      </c>
      <c r="H589" s="39">
        <v>365</v>
      </c>
      <c r="I5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IF(G972="01/01/1900",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LOTOTO[[#This Row],[TREINADO EM]]+LOTOTO[[#This Row],[VALIDADE]]</f>
        <v>44197</v>
      </c>
      <c r="K589">
        <v>1</v>
      </c>
      <c r="L589" t="s">
        <v>5</v>
      </c>
      <c r="M589" t="str">
        <f>VLOOKUP(LOTOTO[[#This Row],[NOME]],'CADASTRO'!A:K,6,0)</f>
        <v>DESLIGADO</v>
      </c>
    </row>
    <row r="590" spans="1:13">
      <c r="A590" s="1" t="s">
        <v>516</v>
      </c>
      <c r="B590" s="1" t="s">
        <v>517</v>
      </c>
      <c r="C590" s="1" t="s">
        <v>381</v>
      </c>
      <c r="D590" s="1" t="s">
        <v>619</v>
      </c>
      <c r="E590" s="1" t="s">
        <v>106</v>
      </c>
      <c r="F590" t="str">
        <f>VLOOKUP(LOTOTO[[#This Row],[NOME]],'CADASTRO'!A:K,5,0)</f>
        <v>OPERADOR INDUSTRIAL II</v>
      </c>
      <c r="G590" s="47">
        <v>44804</v>
      </c>
      <c r="H590" s="39">
        <v>365</v>
      </c>
      <c r="I5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IF(G973="01/01/1900", "SEM REGISTRO",
                        IF((G590+H590)&gt;TODAY(), "NO PRAZO", "VENCIDO"
                        )
                    )
                )
            )
        )
    ),"N.A.")</f>
        <v>N.A.</v>
      </c>
      <c r="J590" s="14">
        <f>LOTOTO[[#This Row],[TREINADO EM]]+LOTOTO[[#This Row],[VALIDADE]]</f>
        <v>45169</v>
      </c>
      <c r="K590">
        <v>1</v>
      </c>
      <c r="L590" t="s">
        <v>5</v>
      </c>
      <c r="M590" t="str">
        <f>VLOOKUP(LOTOTO[[#This Row],[NOME]],'CADASTRO'!A:K,6,0)</f>
        <v>DESLIGADO</v>
      </c>
    </row>
    <row r="591" spans="1:13">
      <c r="A591" s="1" t="s">
        <v>516</v>
      </c>
      <c r="B591" s="1" t="s">
        <v>517</v>
      </c>
      <c r="C591" s="1" t="s">
        <v>381</v>
      </c>
      <c r="D591" s="1" t="s">
        <v>619</v>
      </c>
      <c r="E591" t="s">
        <v>106</v>
      </c>
      <c r="F591" t="str">
        <f>VLOOKUP(LOTOTO[[#This Row],[NOME]],'CADASTRO'!A:K,5,0)</f>
        <v>OPERADOR INDUSTRIAL II</v>
      </c>
      <c r="G591" s="47">
        <v>45064</v>
      </c>
      <c r="H591" s="39">
        <v>365</v>
      </c>
      <c r="I5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IF(G974="01/01/1900", "SEM REGISTRO",
                        IF((G591+H591)&gt;TODAY(), "NO PRAZO", "VENCIDO"
                        )
                    )
                )
            )
        )
    ),"N.A.")</f>
        <v>N.A.</v>
      </c>
      <c r="J591" s="14">
        <f>LOTOTO[[#This Row],[TREINADO EM]]+LOTOTO[[#This Row],[VALIDADE]]</f>
        <v>45429</v>
      </c>
      <c r="K591">
        <v>2</v>
      </c>
      <c r="L591" t="s">
        <v>5</v>
      </c>
      <c r="M591" t="str">
        <f>VLOOKUP(LOTOTO[[#This Row],[NOME]],'CADASTRO'!A:K,6,0)</f>
        <v>DESLIGADO</v>
      </c>
    </row>
    <row r="592" spans="1:13">
      <c r="A592" s="1" t="s">
        <v>516</v>
      </c>
      <c r="B592" s="1" t="s">
        <v>517</v>
      </c>
      <c r="C592" s="1" t="s">
        <v>76</v>
      </c>
      <c r="D592" s="1" t="s">
        <v>619</v>
      </c>
      <c r="E592" t="s">
        <v>106</v>
      </c>
      <c r="F592" t="str">
        <f>VLOOKUP(LOTOTO[[#This Row],[NOME]],'CADASTRO'!A:K,5,0)</f>
        <v>OPERADOR INDUSTRIAL II</v>
      </c>
      <c r="G592" s="47">
        <v>45280</v>
      </c>
      <c r="H592" s="38">
        <v>365</v>
      </c>
      <c r="I5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IF(G975="01/01/1900", "SEM REGISTRO",
                        IF((G592+H592)&gt;TODAY(), "NO PRAZO", "VENCIDO"
                        )
                    )
                )
            )
        )
    ),"N.A.")</f>
        <v>N.A.</v>
      </c>
      <c r="J592" s="14">
        <f>LOTOTO[[#This Row],[TREINADO EM]]+LOTOTO[[#This Row],[VALIDADE]]</f>
        <v>45645</v>
      </c>
      <c r="K592">
        <v>2</v>
      </c>
      <c r="L592" t="s">
        <v>3</v>
      </c>
      <c r="M592" t="str">
        <f>VLOOKUP(LOTOTO[[#This Row],[NOME]],'CADASTRO'!A:K,6,0)</f>
        <v>DESLIGADO</v>
      </c>
    </row>
    <row r="593" spans="1:13">
      <c r="A593" s="1" t="s">
        <v>516</v>
      </c>
      <c r="B593" s="1" t="s">
        <v>517</v>
      </c>
      <c r="C593" s="1" t="s">
        <v>381</v>
      </c>
      <c r="D593" s="1" t="s">
        <v>619</v>
      </c>
      <c r="E593" t="s">
        <v>104</v>
      </c>
      <c r="F593" t="str">
        <f>VLOOKUP(LOTOTO[[#This Row],[NOME]],'CADASTRO'!A:K,5,0)</f>
        <v>OPERADOR INDUSTRIAL II</v>
      </c>
      <c r="G593" s="47">
        <v>44930</v>
      </c>
      <c r="H593" s="39">
        <v>365</v>
      </c>
      <c r="I5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IF(G976="01/01/1900",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LOTOTO[[#This Row],[TREINADO EM]]+LOTOTO[[#This Row],[VALIDADE]]</f>
        <v>45295</v>
      </c>
      <c r="K593">
        <v>2</v>
      </c>
      <c r="L593" t="s">
        <v>5</v>
      </c>
      <c r="M593" t="str">
        <f>VLOOKUP(LOTOTO[[#This Row],[NOME]],'CADASTRO'!A:K,6,0)</f>
        <v>DESLIGADO</v>
      </c>
    </row>
    <row r="594" spans="1:13">
      <c r="A594" s="1" t="s">
        <v>516</v>
      </c>
      <c r="B594" s="1" t="s">
        <v>517</v>
      </c>
      <c r="C594" s="1" t="s">
        <v>381</v>
      </c>
      <c r="D594" s="1" t="s">
        <v>619</v>
      </c>
      <c r="E594" t="s">
        <v>104</v>
      </c>
      <c r="F594" t="str">
        <f>VLOOKUP(LOTOTO[[#This Row],[NOME]],'CADASTRO'!A:K,5,0)</f>
        <v>OPERADOR INDUSTRIAL II</v>
      </c>
      <c r="G594" s="47">
        <v>45280</v>
      </c>
      <c r="H594" s="38">
        <v>365</v>
      </c>
      <c r="I5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IF(G977="01/01/1900",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LOTOTO[[#This Row],[TREINADO EM]]+LOTOTO[[#This Row],[VALIDADE]]</f>
        <v>45645</v>
      </c>
      <c r="K594">
        <v>2</v>
      </c>
      <c r="L594" t="s">
        <v>5</v>
      </c>
      <c r="M594" t="str">
        <f>VLOOKUP(LOTOTO[[#This Row],[NOME]],'CADASTRO'!A:K,6,0)</f>
        <v>DESLIGADO</v>
      </c>
    </row>
    <row r="595" spans="1:13">
      <c r="A595" s="1" t="s">
        <v>516</v>
      </c>
      <c r="B595" s="1" t="s">
        <v>517</v>
      </c>
      <c r="C595" s="1" t="s">
        <v>381</v>
      </c>
      <c r="D595" s="1" t="s">
        <v>619</v>
      </c>
      <c r="E595" t="s">
        <v>104</v>
      </c>
      <c r="F595" t="str">
        <f>VLOOKUP(LOTOTO[[#This Row],[NOME]],'CADASTRO'!A:K,5,0)</f>
        <v>OPERADOR INDUSTRIAL II</v>
      </c>
      <c r="G595" s="47">
        <v>45645</v>
      </c>
      <c r="H595" s="38">
        <v>365</v>
      </c>
      <c r="I5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IF(G978="01/01/1900",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LOTOTO[[#This Row],[TREINADO EM]]+LOTOTO[[#This Row],[VALIDADE]]</f>
        <v>46010</v>
      </c>
      <c r="K595">
        <v>2</v>
      </c>
      <c r="L595" t="s">
        <v>3</v>
      </c>
      <c r="M595" t="str">
        <f>VLOOKUP(LOTOTO[[#This Row],[NOME]],'CADASTRO'!A:K,6,0)</f>
        <v>DESLIGADO</v>
      </c>
    </row>
    <row r="596" spans="1:13">
      <c r="A596" t="s">
        <v>516</v>
      </c>
      <c r="B596" t="s">
        <v>517</v>
      </c>
      <c r="C596" t="s">
        <v>76</v>
      </c>
      <c r="D596" s="1" t="s">
        <v>619</v>
      </c>
      <c r="E596" t="s">
        <v>426</v>
      </c>
      <c r="F596" t="str">
        <f>VLOOKUP(LOTOTO[[#This Row],[NOME]],'CADASTRO'!A:K,5,0)</f>
        <v>OPERADOR INDUSTRIAL II</v>
      </c>
      <c r="G596" s="47">
        <v>44249</v>
      </c>
      <c r="H596" s="38">
        <v>365</v>
      </c>
      <c r="I5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IF(G979="01/01/1900",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LOTOTO[[#This Row],[TREINADO EM]]+LOTOTO[[#This Row],[VALIDADE]]</f>
        <v>44614</v>
      </c>
      <c r="K596">
        <v>1</v>
      </c>
      <c r="L596" t="s">
        <v>1</v>
      </c>
      <c r="M596" t="str">
        <f>VLOOKUP(LOTOTO[[#This Row],[NOME]],'CADASTRO'!A:K,6,0)</f>
        <v>ATIVO</v>
      </c>
    </row>
    <row r="597" spans="1:13">
      <c r="A597" s="1" t="s">
        <v>516</v>
      </c>
      <c r="B597" s="1" t="s">
        <v>517</v>
      </c>
      <c r="C597" s="1" t="s">
        <v>381</v>
      </c>
      <c r="D597" s="1" t="s">
        <v>619</v>
      </c>
      <c r="E597" t="s">
        <v>426</v>
      </c>
      <c r="F597" t="str">
        <f>VLOOKUP(LOTOTO[[#This Row],[NOME]],'CADASTRO'!A:K,5,0)</f>
        <v>OPERADOR INDUSTRIAL II</v>
      </c>
      <c r="G597" s="47">
        <v>45533</v>
      </c>
      <c r="H597" s="38">
        <v>365</v>
      </c>
      <c r="I5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IF(G980="01/01/1900",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LOTOTO[[#This Row],[TREINADO EM]]+LOTOTO[[#This Row],[VALIDADE]]</f>
        <v>45898</v>
      </c>
      <c r="K597">
        <v>2</v>
      </c>
      <c r="L597" t="s">
        <v>5</v>
      </c>
      <c r="M597" t="str">
        <f>VLOOKUP(LOTOTO[[#This Row],[NOME]],'CADASTRO'!A:K,6,0)</f>
        <v>ATIVO</v>
      </c>
    </row>
    <row r="598" spans="1:13">
      <c r="A598" s="1" t="s">
        <v>516</v>
      </c>
      <c r="B598" s="1" t="s">
        <v>517</v>
      </c>
      <c r="C598" s="1" t="s">
        <v>76</v>
      </c>
      <c r="D598" s="1" t="s">
        <v>619</v>
      </c>
      <c r="E598" t="s">
        <v>426</v>
      </c>
      <c r="F598" t="str">
        <f>VLOOKUP(LOTOTO[[#This Row],[NOME]],'CADASTRO'!A:K,5,0)</f>
        <v>OPERADOR INDUSTRIAL II</v>
      </c>
      <c r="G598" s="47">
        <v>45645</v>
      </c>
      <c r="H598" s="38">
        <v>365</v>
      </c>
      <c r="I5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IF(G981="01/01/1900",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LOTOTO[[#This Row],[TREINADO EM]]+LOTOTO[[#This Row],[VALIDADE]]</f>
        <v>46010</v>
      </c>
      <c r="K598">
        <v>2</v>
      </c>
      <c r="L598" t="s">
        <v>5</v>
      </c>
      <c r="M598" t="str">
        <f>VLOOKUP(LOTOTO[[#This Row],[NOME]],'CADASTRO'!A:K,6,0)</f>
        <v>ATIVO</v>
      </c>
    </row>
    <row r="599" spans="1:13">
      <c r="A599" s="1" t="s">
        <v>516</v>
      </c>
      <c r="B599" s="1" t="s">
        <v>517</v>
      </c>
      <c r="C599" s="1" t="s">
        <v>381</v>
      </c>
      <c r="D599" s="1" t="s">
        <v>619</v>
      </c>
      <c r="E599" t="s">
        <v>426</v>
      </c>
      <c r="F599" t="str">
        <f>VLOOKUP(LOTOTO[[#This Row],[NOME]],'CADASTRO'!A:K,5,0)</f>
        <v>OPERADOR INDUSTRIAL II</v>
      </c>
      <c r="G599" s="47">
        <v>46010</v>
      </c>
      <c r="H599" s="38">
        <v>365</v>
      </c>
      <c r="I5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IF(G982="01/01/1900", "SEM REGISTRO",
                        IF((G599+H599)&gt;TODAY(), "NO PRAZO", "VENCIDO"
                        )
                    )
                )
            )
        )
    ),"N.A.")</f>
        <v>NO PRAZO</v>
      </c>
      <c r="J599" s="14">
        <f>LOTOTO[[#This Row],[TREINADO EM]]+LOTOTO[[#This Row],[VALIDADE]]</f>
        <v>46375</v>
      </c>
      <c r="K599">
        <v>2</v>
      </c>
      <c r="L599" t="s">
        <v>3</v>
      </c>
      <c r="M599" t="str">
        <f>VLOOKUP(LOTOTO[[#This Row],[NOME]],'CADASTRO'!A:K,6,0)</f>
        <v>ATIVO</v>
      </c>
    </row>
    <row r="600" spans="1:13">
      <c r="A600" s="1" t="s">
        <v>516</v>
      </c>
      <c r="B600" s="1" t="s">
        <v>517</v>
      </c>
      <c r="C600" s="1" t="s">
        <v>381</v>
      </c>
      <c r="D600" s="1" t="s">
        <v>619</v>
      </c>
      <c r="E600" s="11" t="s">
        <v>102</v>
      </c>
      <c r="F600" t="str">
        <f>VLOOKUP(LOTOTO[[#This Row],[NOME]],'CADASTRO'!A:K,5,0)</f>
        <v>ESTAGIARIO</v>
      </c>
      <c r="G600" s="47">
        <v>45155</v>
      </c>
      <c r="H600" s="38">
        <v>365</v>
      </c>
      <c r="I6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IF(G983="01/01/1900",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LOTOTO[[#This Row],[TREINADO EM]]+LOTOTO[[#This Row],[VALIDADE]]</f>
        <v>45520</v>
      </c>
      <c r="K600">
        <v>1</v>
      </c>
      <c r="L600" t="s">
        <v>5</v>
      </c>
      <c r="M600" t="str">
        <f>VLOOKUP(LOTOTO[[#This Row],[NOME]],'CADASTRO'!A:K,6,0)</f>
        <v>DESLIGADO</v>
      </c>
    </row>
    <row r="601" spans="1:13">
      <c r="A601" s="1" t="s">
        <v>516</v>
      </c>
      <c r="B601" s="1" t="s">
        <v>517</v>
      </c>
      <c r="C601" s="1" t="s">
        <v>381</v>
      </c>
      <c r="D601" s="1" t="s">
        <v>619</v>
      </c>
      <c r="E601" t="s">
        <v>102</v>
      </c>
      <c r="F601" t="str">
        <f>VLOOKUP(LOTOTO[[#This Row],[NOME]],'CADASTRO'!A:K,5,0)</f>
        <v>ESTAGIARIO</v>
      </c>
      <c r="G601" s="47">
        <v>45547</v>
      </c>
      <c r="H601" s="38">
        <v>365</v>
      </c>
      <c r="I6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IF(G984="01/01/1900", "SEM REGISTRO",
                        IF((G601+H601)&gt;TODAY(), "NO PRAZO", "VENCIDO"
                        )
                    )
                )
            )
        )
    ),"N.A.")</f>
        <v>N.A.</v>
      </c>
      <c r="J601" s="14">
        <f>LOTOTO[[#This Row],[TREINADO EM]]+LOTOTO[[#This Row],[VALIDADE]]</f>
        <v>45912</v>
      </c>
      <c r="K601">
        <v>2</v>
      </c>
      <c r="L601" t="s">
        <v>3</v>
      </c>
      <c r="M601" t="str">
        <f>VLOOKUP(LOTOTO[[#This Row],[NOME]],'CADASTRO'!A:K,6,0)</f>
        <v>DESLIGADO</v>
      </c>
    </row>
    <row r="602" spans="1:13">
      <c r="A602" s="1" t="s">
        <v>516</v>
      </c>
      <c r="B602" s="1" t="s">
        <v>517</v>
      </c>
      <c r="C602" s="1" t="s">
        <v>381</v>
      </c>
      <c r="D602" s="1" t="s">
        <v>619</v>
      </c>
      <c r="E602" t="s">
        <v>101</v>
      </c>
      <c r="F602" t="str">
        <f>VLOOKUP(LOTOTO[[#This Row],[NOME]],'CADASTRO'!A:K,5,0)</f>
        <v>OPERADOR INDUSTRIAL I</v>
      </c>
      <c r="G602" s="47">
        <v>45784</v>
      </c>
      <c r="H602" s="38">
        <v>365</v>
      </c>
      <c r="I6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IF(G985="01/01/1900", "SEM REGISTRO",
                        IF((G602+H602)&gt;TODAY(), "NO PRAZO", "VENCIDO"
                        )
                    )
                )
            )
        )
    ),"N.A.")</f>
        <v>N.A.</v>
      </c>
      <c r="J602" s="14">
        <f>LOTOTO[[#This Row],[TREINADO EM]]+LOTOTO[[#This Row],[VALIDADE]]</f>
        <v>46149</v>
      </c>
      <c r="K602">
        <v>2</v>
      </c>
      <c r="L602" t="s">
        <v>3</v>
      </c>
      <c r="M602" t="str">
        <f>VLOOKUP(LOTOTO[[#This Row],[NOME]],'CADASTRO'!A:K,6,0)</f>
        <v>DESLIGADO</v>
      </c>
    </row>
    <row r="603" spans="1:13">
      <c r="A603" s="1" t="s">
        <v>516</v>
      </c>
      <c r="B603" s="1" t="s">
        <v>517</v>
      </c>
      <c r="C603" s="1" t="s">
        <v>381</v>
      </c>
      <c r="D603" s="1" t="s">
        <v>619</v>
      </c>
      <c r="E603" s="1" t="s">
        <v>100</v>
      </c>
      <c r="F603" t="str">
        <f>VLOOKUP(LOTOTO[[#This Row],[NOME]],'CADASTRO'!A:K,5,0)</f>
        <v>AUXILIAR INDUSTRIAL</v>
      </c>
      <c r="G603" s="47">
        <v>44804</v>
      </c>
      <c r="H603" s="39">
        <v>365</v>
      </c>
      <c r="I6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IF(G986="01/01/1900", "SEM REGISTRO",
                        IF((G603+H603)&gt;TODAY(), "NO PRAZO", "VENCIDO"
                        )
                    )
                )
            )
        )
    ),"N.A.")</f>
        <v>N.A.</v>
      </c>
      <c r="J603" s="14">
        <f>LOTOTO[[#This Row],[TREINADO EM]]+LOTOTO[[#This Row],[VALIDADE]]</f>
        <v>45169</v>
      </c>
      <c r="K603">
        <v>1</v>
      </c>
      <c r="L603" t="s">
        <v>5</v>
      </c>
      <c r="M603" t="str">
        <f>VLOOKUP(LOTOTO[[#This Row],[NOME]],'CADASTRO'!A:K,6,0)</f>
        <v>DESLIGADO</v>
      </c>
    </row>
    <row r="604" spans="1:13">
      <c r="A604" s="1" t="s">
        <v>516</v>
      </c>
      <c r="B604" s="1" t="s">
        <v>517</v>
      </c>
      <c r="C604" s="1" t="s">
        <v>381</v>
      </c>
      <c r="D604" s="1" t="s">
        <v>619</v>
      </c>
      <c r="E604" t="s">
        <v>100</v>
      </c>
      <c r="F604" t="str">
        <f>VLOOKUP(LOTOTO[[#This Row],[NOME]],'CADASTRO'!A:K,5,0)</f>
        <v>AUXILIAR INDUSTRIAL</v>
      </c>
      <c r="G604" s="47">
        <v>44930</v>
      </c>
      <c r="H604" s="39">
        <v>365</v>
      </c>
      <c r="I6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IF(G987="01/01/1900",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LOTOTO[[#This Row],[TREINADO EM]]+LOTOTO[[#This Row],[VALIDADE]]</f>
        <v>45295</v>
      </c>
      <c r="K604">
        <v>2</v>
      </c>
      <c r="L604" t="s">
        <v>5</v>
      </c>
      <c r="M604" t="str">
        <f>VLOOKUP(LOTOTO[[#This Row],[NOME]],'CADASTRO'!A:K,6,0)</f>
        <v>DESLIGADO</v>
      </c>
    </row>
    <row r="605" spans="1:13">
      <c r="A605" s="1" t="s">
        <v>516</v>
      </c>
      <c r="B605" s="1" t="s">
        <v>517</v>
      </c>
      <c r="C605" s="1" t="s">
        <v>381</v>
      </c>
      <c r="D605" s="1" t="s">
        <v>619</v>
      </c>
      <c r="E605" t="s">
        <v>100</v>
      </c>
      <c r="F605" t="str">
        <f>VLOOKUP(LOTOTO[[#This Row],[NOME]],'CADASTRO'!A:K,5,0)</f>
        <v>AUXILIAR INDUSTRIAL</v>
      </c>
      <c r="G605" s="47">
        <v>45280</v>
      </c>
      <c r="H605" s="38">
        <v>365</v>
      </c>
      <c r="I6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IF(G988="01/01/1900",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LOTOTO[[#This Row],[TREINADO EM]]+LOTOTO[[#This Row],[VALIDADE]]</f>
        <v>45645</v>
      </c>
      <c r="K605">
        <v>2</v>
      </c>
      <c r="L605" t="s">
        <v>3</v>
      </c>
      <c r="M605" t="str">
        <f>VLOOKUP(LOTOTO[[#This Row],[NOME]],'CADASTRO'!A:K,6,0)</f>
        <v>DESLIGADO</v>
      </c>
    </row>
    <row r="606" spans="1:13">
      <c r="A606" s="1" t="s">
        <v>516</v>
      </c>
      <c r="B606" s="1" t="s">
        <v>517</v>
      </c>
      <c r="C606" t="s">
        <v>76</v>
      </c>
      <c r="D606" s="1" t="s">
        <v>619</v>
      </c>
      <c r="E606" s="1" t="s">
        <v>427</v>
      </c>
      <c r="F606" s="1" t="str">
        <f>VLOOKUP(LOTOTO[[#This Row],[NOME]],'CADASTRO'!A:K,5,0)</f>
        <v>CONTROLADOR QUALIDADE</v>
      </c>
      <c r="G606" s="95">
        <v>44249</v>
      </c>
      <c r="H606" s="39">
        <v>365</v>
      </c>
      <c r="I6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IF(G989="01/01/1900", "SEM REGISTRO",
                        IF((G606+H606)&gt;TODAY(), "NO PRAZO", "VENCIDO"
                        )
                    )
                )
            )
        )
    ),"N.A.")</f>
        <v>HISTORICO</v>
      </c>
      <c r="J606" s="14">
        <f>LOTOTO[[#This Row],[TREINADO EM]]+LOTOTO[[#This Row],[VALIDADE]]</f>
        <v>44614</v>
      </c>
      <c r="K606">
        <v>1</v>
      </c>
      <c r="L606" t="s">
        <v>5</v>
      </c>
      <c r="M606" t="str">
        <f>VLOOKUP(LOTOTO[[#This Row],[NOME]],'CADASTRO'!A:K,6,0)</f>
        <v>ATIVO</v>
      </c>
    </row>
    <row r="607" spans="1:13">
      <c r="A607" s="1" t="s">
        <v>516</v>
      </c>
      <c r="B607" s="1" t="s">
        <v>517</v>
      </c>
      <c r="C607" s="1" t="s">
        <v>381</v>
      </c>
      <c r="D607" s="1" t="s">
        <v>619</v>
      </c>
      <c r="E607" s="1" t="s">
        <v>427</v>
      </c>
      <c r="F607" t="str">
        <f>VLOOKUP(LOTOTO[[#This Row],[NOME]],'CADASTRO'!A:K,5,0)</f>
        <v>CONTROLADOR QUALIDADE</v>
      </c>
      <c r="G607" s="47">
        <v>44804</v>
      </c>
      <c r="H607" s="39">
        <v>365</v>
      </c>
      <c r="I6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IF(G990="01/01/1900",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LOTOTO[[#This Row],[TREINADO EM]]+LOTOTO[[#This Row],[VALIDADE]]</f>
        <v>45169</v>
      </c>
      <c r="K607">
        <v>1</v>
      </c>
      <c r="L607" t="s">
        <v>5</v>
      </c>
      <c r="M607" t="str">
        <f>VLOOKUP(LOTOTO[[#This Row],[NOME]],'CADASTRO'!A:K,6,0)</f>
        <v>ATIVO</v>
      </c>
    </row>
    <row r="608" spans="1:13">
      <c r="A608" s="1" t="s">
        <v>516</v>
      </c>
      <c r="B608" s="1" t="s">
        <v>517</v>
      </c>
      <c r="C608" s="1" t="s">
        <v>381</v>
      </c>
      <c r="D608" s="1" t="s">
        <v>619</v>
      </c>
      <c r="E608" t="s">
        <v>427</v>
      </c>
      <c r="F608" t="str">
        <f>VLOOKUP(LOTOTO[[#This Row],[NOME]],'CADASTRO'!A:K,5,0)</f>
        <v>CONTROLADOR QUALIDADE</v>
      </c>
      <c r="G608" s="47">
        <v>44929</v>
      </c>
      <c r="H608" s="39">
        <v>365</v>
      </c>
      <c r="I6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IF(G991="01/01/1900",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LOTOTO[[#This Row],[TREINADO EM]]+LOTOTO[[#This Row],[VALIDADE]]</f>
        <v>45294</v>
      </c>
      <c r="K608">
        <v>2</v>
      </c>
      <c r="L608" t="s">
        <v>5</v>
      </c>
      <c r="M608" t="str">
        <f>VLOOKUP(LOTOTO[[#This Row],[NOME]],'CADASTRO'!A:K,6,0)</f>
        <v>ATIVO</v>
      </c>
    </row>
    <row r="609" spans="1:14">
      <c r="A609" s="1" t="s">
        <v>516</v>
      </c>
      <c r="B609" s="1" t="s">
        <v>517</v>
      </c>
      <c r="C609" s="1" t="s">
        <v>381</v>
      </c>
      <c r="D609" s="1" t="s">
        <v>619</v>
      </c>
      <c r="E609" t="s">
        <v>427</v>
      </c>
      <c r="F609" t="str">
        <f>VLOOKUP(LOTOTO[[#This Row],[NOME]],'CADASTRO'!A:K,5,0)</f>
        <v>CONTROLADOR QUALIDADE</v>
      </c>
      <c r="G609" s="47">
        <v>45533</v>
      </c>
      <c r="H609" s="38">
        <v>365</v>
      </c>
      <c r="I6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IF(G992="01/01/1900",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LOTOTO[[#This Row],[TREINADO EM]]+LOTOTO[[#This Row],[VALIDADE]]</f>
        <v>45898</v>
      </c>
      <c r="K609">
        <v>2</v>
      </c>
      <c r="L609" t="s">
        <v>5</v>
      </c>
      <c r="M609" t="str">
        <f>VLOOKUP(LOTOTO[[#This Row],[NOME]],'CADASTRO'!A:K,6,0)</f>
        <v>ATIVO</v>
      </c>
    </row>
    <row r="610" spans="1:14">
      <c r="A610" s="1" t="s">
        <v>516</v>
      </c>
      <c r="B610" s="1" t="s">
        <v>517</v>
      </c>
      <c r="C610" s="1" t="s">
        <v>381</v>
      </c>
      <c r="D610" s="1" t="s">
        <v>619</v>
      </c>
      <c r="E610" t="s">
        <v>427</v>
      </c>
      <c r="F610" t="str">
        <f>VLOOKUP(LOTOTO[[#This Row],[NOME]],'CADASTRO'!A:K,5,0)</f>
        <v>CONTROLADOR QUALIDADE</v>
      </c>
      <c r="G610" s="47">
        <v>45645</v>
      </c>
      <c r="H610" s="38">
        <v>365</v>
      </c>
      <c r="I6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IF(G993="01/01/1900", "SEM REGISTRO",
                        IF((G610+H610)&gt;TODAY(), "NO PRAZO", "VENCIDO"
                        )
                    )
                )
            )
        )
    ),"N.A.")</f>
        <v>HISTORICO</v>
      </c>
      <c r="J610" s="14">
        <f>LOTOTO[[#This Row],[TREINADO EM]]+LOTOTO[[#This Row],[VALIDADE]]</f>
        <v>46010</v>
      </c>
      <c r="K610">
        <v>2</v>
      </c>
      <c r="L610" t="s">
        <v>5</v>
      </c>
      <c r="M610" t="str">
        <f>VLOOKUP(LOTOTO[[#This Row],[NOME]],'CADASTRO'!A:K,6,0)</f>
        <v>ATIVO</v>
      </c>
    </row>
    <row r="611" spans="1:14">
      <c r="A611" s="1" t="s">
        <v>516</v>
      </c>
      <c r="B611" s="1" t="s">
        <v>517</v>
      </c>
      <c r="C611" s="1" t="s">
        <v>381</v>
      </c>
      <c r="D611" s="1" t="s">
        <v>619</v>
      </c>
      <c r="E611" t="s">
        <v>427</v>
      </c>
      <c r="F611" t="str">
        <f>VLOOKUP(LOTOTO[[#This Row],[NOME]],'CADASTRO'!A:K,5,0)</f>
        <v>CONTROLADOR QUALIDADE</v>
      </c>
      <c r="G611" s="47">
        <v>46213.080289351798</v>
      </c>
      <c r="H611" s="38">
        <v>183</v>
      </c>
      <c r="I6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IF(G994="01/01/1900", "SEM REGISTRO",
                        IF((G611+H611)&gt;TODAY(), "NO PRAZO", "VENCIDO"
                        )
                    )
                )
            )
        )
    ),"N.A.")</f>
        <v>NO PRAZO</v>
      </c>
      <c r="J611" s="14">
        <f>LOTOTO[[#This Row],[TREINADO EM]]+LOTOTO[[#This Row],[VALIDADE]]</f>
        <v>46396.080289351798</v>
      </c>
      <c r="K611">
        <v>2</v>
      </c>
      <c r="L611" t="s">
        <v>3</v>
      </c>
      <c r="M611" t="str">
        <f>VLOOKUP(LOTOTO[[#This Row],[NOME]],'CADASTRO'!A:K,6,0)</f>
        <v>ATIVO</v>
      </c>
    </row>
    <row r="612" spans="1:14">
      <c r="A612" s="1" t="s">
        <v>516</v>
      </c>
      <c r="B612" s="1" t="s">
        <v>517</v>
      </c>
      <c r="C612" t="s">
        <v>76</v>
      </c>
      <c r="D612" s="1" t="s">
        <v>619</v>
      </c>
      <c r="E612" s="1" t="s">
        <v>428</v>
      </c>
      <c r="F612" s="1" t="str">
        <f>VLOOKUP(LOTOTO[[#This Row],[NOME]],'CADASTRO'!A:K,5,0)</f>
        <v>ANALISTA PROCESSOS</v>
      </c>
      <c r="G612" s="95">
        <v>44035</v>
      </c>
      <c r="H612" s="39">
        <v>365</v>
      </c>
      <c r="I6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IF(G995="01/01/1900", "SEM REGISTRO",
                        IF((G612+H612)&gt;TODAY(), "NO PRAZO", "VENCIDO"
                        )
                    )
                )
            )
        )
    ),"N.A.")</f>
        <v>HISTORICO</v>
      </c>
      <c r="J612" s="14">
        <f>LOTOTO[[#This Row],[TREINADO EM]]+LOTOTO[[#This Row],[VALIDADE]]</f>
        <v>44400</v>
      </c>
      <c r="K612">
        <v>2</v>
      </c>
      <c r="L612" t="s">
        <v>5</v>
      </c>
      <c r="M612" t="str">
        <f>VLOOKUP(LOTOTO[[#This Row],[NOME]],'CADASTRO'!A:K,6,0)</f>
        <v>ATIVO</v>
      </c>
    </row>
    <row r="613" spans="1:14">
      <c r="A613" s="1" t="s">
        <v>516</v>
      </c>
      <c r="B613" s="1" t="s">
        <v>517</v>
      </c>
      <c r="C613" s="1" t="s">
        <v>381</v>
      </c>
      <c r="D613" s="1" t="s">
        <v>619</v>
      </c>
      <c r="E613" t="s">
        <v>428</v>
      </c>
      <c r="F613" t="str">
        <f>VLOOKUP(LOTOTO[[#This Row],[NOME]],'CADASTRO'!A:K,5,0)</f>
        <v>ANALISTA PROCESSOS</v>
      </c>
      <c r="G613" s="47">
        <v>44706</v>
      </c>
      <c r="H613" s="39">
        <v>365</v>
      </c>
      <c r="I6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IF(G996="01/01/1900",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LOTOTO[[#This Row],[TREINADO EM]]+LOTOTO[[#This Row],[VALIDADE]]</f>
        <v>45071</v>
      </c>
      <c r="K613">
        <v>2</v>
      </c>
      <c r="L613" t="s">
        <v>5</v>
      </c>
      <c r="M613" t="str">
        <f>VLOOKUP(LOTOTO[[#This Row],[NOME]],'CADASTRO'!A:K,6,0)</f>
        <v>ATIVO</v>
      </c>
    </row>
    <row r="614" spans="1:14">
      <c r="A614" s="1" t="s">
        <v>516</v>
      </c>
      <c r="B614" s="1" t="s">
        <v>517</v>
      </c>
      <c r="C614" s="1" t="s">
        <v>381</v>
      </c>
      <c r="D614" s="1" t="s">
        <v>619</v>
      </c>
      <c r="E614" t="s">
        <v>428</v>
      </c>
      <c r="F614" t="str">
        <f>VLOOKUP(LOTOTO[[#This Row],[NOME]],'CADASTRO'!A:K,5,0)</f>
        <v>ANALISTA PROCESSOS</v>
      </c>
      <c r="G614" s="47">
        <v>45001</v>
      </c>
      <c r="H614" s="39">
        <v>365</v>
      </c>
      <c r="I6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IF(G997="01/01/1900",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LOTOTO[[#This Row],[TREINADO EM]]+LOTOTO[[#This Row],[VALIDADE]]</f>
        <v>45366</v>
      </c>
      <c r="K614">
        <v>2</v>
      </c>
      <c r="L614" t="s">
        <v>5</v>
      </c>
      <c r="M614" t="str">
        <f>VLOOKUP(LOTOTO[[#This Row],[NOME]],'CADASTRO'!A:K,6,0)</f>
        <v>ATIVO</v>
      </c>
    </row>
    <row r="615" spans="1:14">
      <c r="A615" s="1" t="s">
        <v>516</v>
      </c>
      <c r="B615" s="1" t="s">
        <v>517</v>
      </c>
      <c r="C615" s="1" t="s">
        <v>381</v>
      </c>
      <c r="D615" s="1" t="s">
        <v>619</v>
      </c>
      <c r="E615" t="s">
        <v>428</v>
      </c>
      <c r="F615" t="str">
        <f>VLOOKUP(LOTOTO[[#This Row],[NOME]],'CADASTRO'!A:K,5,0)</f>
        <v>ANALISTA PROCESSOS</v>
      </c>
      <c r="G615" s="47">
        <v>45547</v>
      </c>
      <c r="H615" s="38">
        <v>365</v>
      </c>
      <c r="I6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IF(G998="01/01/1900", "SEM REGISTRO",
                        IF((G615+H615)&gt;TODAY(), "NO PRAZO", "VENCIDO"
                        )
                    )
                )
            )
        )
    ),"N.A.")</f>
        <v>HISTORICO</v>
      </c>
      <c r="J615" s="14">
        <f>LOTOTO[[#This Row],[TREINADO EM]]+LOTOTO[[#This Row],[VALIDADE]]</f>
        <v>45912</v>
      </c>
      <c r="K615">
        <v>2</v>
      </c>
      <c r="L615" t="s">
        <v>5</v>
      </c>
      <c r="M615" t="str">
        <f>VLOOKUP(LOTOTO[[#This Row],[NOME]],'CADASTRO'!A:K,6,0)</f>
        <v>ATIVO</v>
      </c>
    </row>
    <row r="616" spans="1:14">
      <c r="A616" s="1" t="s">
        <v>516</v>
      </c>
      <c r="B616" s="1" t="s">
        <v>517</v>
      </c>
      <c r="C616" s="1" t="s">
        <v>381</v>
      </c>
      <c r="D616" s="1" t="s">
        <v>619</v>
      </c>
      <c r="E616" t="s">
        <v>428</v>
      </c>
      <c r="F616" t="str">
        <f>VLOOKUP(LOTOTO[[#This Row],[NOME]],'CADASTRO'!A:K,5,0)</f>
        <v>ANALISTA PROCESSOS</v>
      </c>
      <c r="G616" s="47">
        <v>46010</v>
      </c>
      <c r="H616" s="38">
        <v>365</v>
      </c>
      <c r="I6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IF(G999="01/01/1900", "SEM REGISTRO",
                        IF((G616+H616)&gt;TODAY(), "NO PRAZO", "VENCIDO"
                        )
                    )
                )
            )
        )
    ),"N.A.")</f>
        <v>HISTORICO</v>
      </c>
      <c r="J616" s="14">
        <f>LOTOTO[[#This Row],[TREINADO EM]]+LOTOTO[[#This Row],[VALIDADE]]</f>
        <v>46375</v>
      </c>
      <c r="K616">
        <v>2</v>
      </c>
      <c r="L616" t="s">
        <v>5</v>
      </c>
      <c r="M616" t="str">
        <f>VLOOKUP(LOTOTO[[#This Row],[NOME]],'CADASTRO'!A:K,6,0)</f>
        <v>ATIVO</v>
      </c>
    </row>
    <row r="617" spans="1:14">
      <c r="A617" s="1" t="s">
        <v>516</v>
      </c>
      <c r="B617" s="1" t="s">
        <v>517</v>
      </c>
      <c r="C617" s="1" t="s">
        <v>381</v>
      </c>
      <c r="D617" s="1" t="s">
        <v>619</v>
      </c>
      <c r="E617" t="s">
        <v>428</v>
      </c>
      <c r="F617" t="str">
        <f>VLOOKUP(LOTOTO[[#This Row],[NOME]],'CADASTRO'!A:K,5,0)</f>
        <v>ANALISTA PROCESSOS</v>
      </c>
      <c r="G617" s="47">
        <v>46127</v>
      </c>
      <c r="H617" s="38">
        <v>365</v>
      </c>
      <c r="I6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IF(G1000="01/01/1900", "SEM REGISTRO",
                        IF((G617+H617)&gt;TODAY(), "NO PRAZO", "VENCIDO"
                        )
                    )
                )
            )
        )
    ),"N.A.")</f>
        <v>NO PRAZO</v>
      </c>
      <c r="J617" s="14">
        <f>LOTOTO[[#This Row],[TREINADO EM]]+LOTOTO[[#This Row],[VALIDADE]]</f>
        <v>46492</v>
      </c>
      <c r="K617">
        <v>2</v>
      </c>
      <c r="L617" t="s">
        <v>3</v>
      </c>
      <c r="M617" t="str">
        <f>VLOOKUP(LOTOTO[[#This Row],[NOME]],'CADASTRO'!A:K,6,0)</f>
        <v>ATIVO</v>
      </c>
      <c r="N617" s="63"/>
    </row>
    <row r="618" spans="1:14">
      <c r="A618" s="1" t="s">
        <v>516</v>
      </c>
      <c r="B618" s="1" t="s">
        <v>517</v>
      </c>
      <c r="C618" s="1" t="s">
        <v>381</v>
      </c>
      <c r="D618" s="1" t="s">
        <v>619</v>
      </c>
      <c r="E618" s="10" t="s">
        <v>430</v>
      </c>
      <c r="F618" t="str">
        <f>VLOOKUP(LOTOTO[[#This Row],[NOME]],'CADASTRO'!A:K,5,0)</f>
        <v>OPERADOR INDUSTRIAL I</v>
      </c>
      <c r="G618" s="47">
        <v>45854</v>
      </c>
      <c r="H618" s="38">
        <v>365</v>
      </c>
      <c r="I6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IF(G1001="01/01/1900", "SEM REGISTRO",
                        IF((G618+H618)&gt;TODAY(), "NO PRAZO", "VENCIDO"
                        )
                    )
                )
            )
        )
    ),"N.A.")</f>
        <v>HISTORICO</v>
      </c>
      <c r="J618" s="14">
        <f>LOTOTO[[#This Row],[TREINADO EM]]+LOTOTO[[#This Row],[VALIDADE]]</f>
        <v>46219</v>
      </c>
      <c r="K618">
        <v>2</v>
      </c>
      <c r="L618" t="s">
        <v>5</v>
      </c>
      <c r="M618" t="str">
        <f>VLOOKUP(LOTOTO[[#This Row],[NOME]],'CADASTRO'!A:K,6,0)</f>
        <v>ATIVO</v>
      </c>
    </row>
    <row r="619" spans="1:14">
      <c r="A619" s="1" t="s">
        <v>516</v>
      </c>
      <c r="B619" s="1" t="s">
        <v>517</v>
      </c>
      <c r="C619" s="1" t="s">
        <v>381</v>
      </c>
      <c r="D619" s="1" t="s">
        <v>619</v>
      </c>
      <c r="E619" t="s">
        <v>430</v>
      </c>
      <c r="F619" t="str">
        <f>VLOOKUP(LOTOTO[[#This Row],[NOME]],'CADASTRO'!A:K,5,0)</f>
        <v>OPERADOR INDUSTRIAL I</v>
      </c>
      <c r="G619" s="47">
        <v>46010</v>
      </c>
      <c r="H619" s="38">
        <v>365</v>
      </c>
      <c r="I6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IF(G1002="01/01/1900", "SEM REGISTRO",
                        IF((G619+H619)&gt;TODAY(), "NO PRAZO", "VENCIDO"
                        )
                    )
                )
            )
        )
    ),"N.A.")</f>
        <v>NO PRAZO</v>
      </c>
      <c r="J619" s="14">
        <f>LOTOTO[[#This Row],[TREINADO EM]]+LOTOTO[[#This Row],[VALIDADE]]</f>
        <v>46375</v>
      </c>
      <c r="K619">
        <v>2</v>
      </c>
      <c r="L619" t="s">
        <v>3</v>
      </c>
      <c r="M619" t="str">
        <f>VLOOKUP(LOTOTO[[#This Row],[NOME]],'CADASTRO'!A:K,6,0)</f>
        <v>ATIVO</v>
      </c>
    </row>
    <row r="620" spans="1:14">
      <c r="A620" s="1" t="s">
        <v>516</v>
      </c>
      <c r="B620" s="1" t="s">
        <v>517</v>
      </c>
      <c r="C620" s="1" t="s">
        <v>381</v>
      </c>
      <c r="D620" s="1" t="s">
        <v>619</v>
      </c>
      <c r="E620" s="1" t="s">
        <v>431</v>
      </c>
      <c r="F620" s="1" t="str">
        <f>VLOOKUP(LOTOTO[[#This Row],[NOME]],'CADASTRO'!A:K,5,0)</f>
        <v>ANALISTA PROJETOS PL</v>
      </c>
      <c r="G620" s="47">
        <v>44841</v>
      </c>
      <c r="H620" s="39">
        <v>365</v>
      </c>
      <c r="I6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IF(G1003="01/01/1900", "SEM REGISTRO",
                        IF((G620+H620)&gt;TODAY(), "NO PRAZO", "VENCIDO"
                        )
                    )
                )
            )
        )
    ),"N.A.")</f>
        <v>HISTORICO</v>
      </c>
      <c r="J620" s="14">
        <f>LOTOTO[[#This Row],[TREINADO EM]]+LOTOTO[[#This Row],[VALIDADE]]</f>
        <v>45206</v>
      </c>
      <c r="K620">
        <v>2</v>
      </c>
      <c r="L620" t="s">
        <v>5</v>
      </c>
      <c r="M620" t="str">
        <f>VLOOKUP(LOTOTO[[#This Row],[NOME]],'CADASTRO'!A:K,6,0)</f>
        <v>ATIVO</v>
      </c>
    </row>
    <row r="621" spans="1:14">
      <c r="A621" s="1" t="s">
        <v>516</v>
      </c>
      <c r="B621" s="1" t="s">
        <v>517</v>
      </c>
      <c r="C621" s="1" t="s">
        <v>381</v>
      </c>
      <c r="D621" s="1" t="s">
        <v>619</v>
      </c>
      <c r="E621" t="s">
        <v>431</v>
      </c>
      <c r="F621" t="str">
        <f>VLOOKUP(LOTOTO[[#This Row],[NOME]],'CADASTRO'!A:K,5,0)</f>
        <v>ANALISTA PROJETOS PL</v>
      </c>
      <c r="G621" s="47">
        <v>44973</v>
      </c>
      <c r="H621" s="38">
        <v>365</v>
      </c>
      <c r="I6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IF(G1004="01/01/1900", "SEM REGISTRO",
                        IF((G621+H621)&gt;TODAY(), "NO PRAZO", "VENCIDO"
                        )
                    )
                )
            )
        )
    ),"N.A.")</f>
        <v>HISTORICO</v>
      </c>
      <c r="J621" s="14">
        <f>LOTOTO[[#This Row],[TREINADO EM]]+LOTOTO[[#This Row],[VALIDADE]]</f>
        <v>45338</v>
      </c>
      <c r="K621">
        <v>2</v>
      </c>
      <c r="L621" t="s">
        <v>5</v>
      </c>
      <c r="M621" t="str">
        <f>VLOOKUP(LOTOTO[[#This Row],[NOME]],'CADASTRO'!A:K,6,0)</f>
        <v>ATIVO</v>
      </c>
    </row>
    <row r="622" spans="1:14">
      <c r="A622" s="1" t="s">
        <v>516</v>
      </c>
      <c r="B622" s="1" t="s">
        <v>517</v>
      </c>
      <c r="C622" s="1" t="s">
        <v>381</v>
      </c>
      <c r="D622" s="1" t="s">
        <v>619</v>
      </c>
      <c r="E622" t="s">
        <v>431</v>
      </c>
      <c r="F622" t="str">
        <f>VLOOKUP(LOTOTO[[#This Row],[NOME]],'CADASTRO'!A:K,5,0)</f>
        <v>ANALISTA PROJETOS PL</v>
      </c>
      <c r="G622" s="47">
        <v>45533</v>
      </c>
      <c r="H622" s="38">
        <v>365</v>
      </c>
      <c r="I6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IF(G1005="01/01/1900", "SEM REGISTRO",
                        IF((G622+H622)&gt;TODAY(), "NO PRAZO", "VENCIDO"
                        )
                    )
                )
            )
        )
    ),"N.A.")</f>
        <v>HISTORICO</v>
      </c>
      <c r="J622" s="14">
        <f>LOTOTO[[#This Row],[TREINADO EM]]+LOTOTO[[#This Row],[VALIDADE]]</f>
        <v>45898</v>
      </c>
      <c r="K622">
        <v>2</v>
      </c>
      <c r="L622" t="s">
        <v>5</v>
      </c>
      <c r="M622" t="str">
        <f>VLOOKUP(LOTOTO[[#This Row],[NOME]],'CADASTRO'!A:K,6,0)</f>
        <v>ATIVO</v>
      </c>
    </row>
    <row r="623" spans="1:14">
      <c r="A623" s="1" t="s">
        <v>516</v>
      </c>
      <c r="B623" s="1" t="s">
        <v>517</v>
      </c>
      <c r="C623" s="1" t="s">
        <v>381</v>
      </c>
      <c r="D623" s="1" t="s">
        <v>619</v>
      </c>
      <c r="E623" t="s">
        <v>431</v>
      </c>
      <c r="F623" t="str">
        <f>VLOOKUP(LOTOTO[[#This Row],[NOME]],'CADASTRO'!A:K,5,0)</f>
        <v>ANALISTA PROJETOS PL</v>
      </c>
      <c r="G623" s="47">
        <v>46127</v>
      </c>
      <c r="H623" s="38">
        <v>365</v>
      </c>
      <c r="I6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IF(G1006="01/01/1900", "SEM REGISTRO",
                        IF((G623+H623)&gt;TODAY(), "NO PRAZO", "VENCIDO"
                        )
                    )
                )
            )
        )
    ),"N.A.")</f>
        <v>NO PRAZO</v>
      </c>
      <c r="J623" s="14">
        <f>LOTOTO[[#This Row],[TREINADO EM]]+LOTOTO[[#This Row],[VALIDADE]]</f>
        <v>46492</v>
      </c>
      <c r="K623">
        <v>2</v>
      </c>
      <c r="L623" t="s">
        <v>3</v>
      </c>
      <c r="M623" t="str">
        <f>VLOOKUP(LOTOTO[[#This Row],[NOME]],'CADASTRO'!A:K,6,0)</f>
        <v>ATIVO</v>
      </c>
      <c r="N623" s="63"/>
    </row>
    <row r="624" spans="1:14">
      <c r="A624" s="1" t="s">
        <v>516</v>
      </c>
      <c r="B624" s="1" t="s">
        <v>517</v>
      </c>
      <c r="C624" s="1" t="s">
        <v>381</v>
      </c>
      <c r="D624" s="1" t="s">
        <v>619</v>
      </c>
      <c r="E624" t="s">
        <v>97</v>
      </c>
      <c r="F624" t="str">
        <f>VLOOKUP(LOTOTO[[#This Row],[NOME]],'CADASTRO'!A:K,5,0)</f>
        <v>AUXILIAR INDUSTRIAL</v>
      </c>
      <c r="G624" s="47">
        <v>46029</v>
      </c>
      <c r="H624" s="38">
        <v>365</v>
      </c>
      <c r="I6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IF(G1007="01/01/1900",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LOTOTO[[#This Row],[TREINADO EM]]+LOTOTO[[#This Row],[VALIDADE]]</f>
        <v>46394</v>
      </c>
      <c r="K624">
        <v>2</v>
      </c>
      <c r="L624" t="s">
        <v>3</v>
      </c>
      <c r="M624" t="str">
        <f>VLOOKUP(LOTOTO[[#This Row],[NOME]],'CADASTRO'!A:K,6,0)</f>
        <v>DESLIGADO</v>
      </c>
    </row>
    <row r="625" spans="1:13">
      <c r="A625" s="1" t="s">
        <v>516</v>
      </c>
      <c r="B625" s="1" t="s">
        <v>517</v>
      </c>
      <c r="C625" s="1" t="s">
        <v>381</v>
      </c>
      <c r="D625" s="1" t="s">
        <v>619</v>
      </c>
      <c r="E625" t="s">
        <v>433</v>
      </c>
      <c r="F625" t="str">
        <f>VLOOKUP(LOTOTO[[#This Row],[NOME]],'CADASTRO'!A:K,5,0)</f>
        <v>ANALISTA SEGURANCA TRABALHO E MEIO</v>
      </c>
      <c r="G625" s="47">
        <v>44929</v>
      </c>
      <c r="H625" s="39">
        <v>365</v>
      </c>
      <c r="I6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IF(G1008="01/01/1900",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LOTOTO[[#This Row],[TREINADO EM]]+LOTOTO[[#This Row],[VALIDADE]]</f>
        <v>45294</v>
      </c>
      <c r="K625">
        <v>2</v>
      </c>
      <c r="L625" t="s">
        <v>5</v>
      </c>
      <c r="M625" t="str">
        <f>VLOOKUP(LOTOTO[[#This Row],[NOME]],'CADASTRO'!A:K,6,0)</f>
        <v>ATIVO</v>
      </c>
    </row>
    <row r="626" spans="1:13">
      <c r="A626" s="1" t="s">
        <v>516</v>
      </c>
      <c r="B626" s="1" t="s">
        <v>517</v>
      </c>
      <c r="C626" s="1" t="s">
        <v>76</v>
      </c>
      <c r="D626" s="1" t="s">
        <v>619</v>
      </c>
      <c r="E626" t="s">
        <v>433</v>
      </c>
      <c r="F626" t="str">
        <f>VLOOKUP(LOTOTO[[#This Row],[NOME]],'CADASTRO'!A:K,5,0)</f>
        <v>ANALISTA SEGURANCA TRABALHO E MEIO</v>
      </c>
      <c r="G626" s="47">
        <v>45280</v>
      </c>
      <c r="H626" s="38">
        <v>365</v>
      </c>
      <c r="I6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IF(G1009="01/01/1900", "SEM REGISTRO",
                        IF((G626+H626)&gt;TODAY(), "NO PRAZO", "VENCIDO"
                        )
                    )
                )
            )
        )
    ),"N.A.")</f>
        <v>HISTORICO</v>
      </c>
      <c r="J626" s="14">
        <f>LOTOTO[[#This Row],[TREINADO EM]]+LOTOTO[[#This Row],[VALIDADE]]</f>
        <v>45645</v>
      </c>
      <c r="K626">
        <v>2</v>
      </c>
      <c r="L626" t="s">
        <v>5</v>
      </c>
      <c r="M626" t="str">
        <f>VLOOKUP(LOTOTO[[#This Row],[NOME]],'CADASTRO'!A:K,6,0)</f>
        <v>ATIVO</v>
      </c>
    </row>
    <row r="627" spans="1:13">
      <c r="A627" s="1" t="s">
        <v>516</v>
      </c>
      <c r="B627" s="1" t="s">
        <v>517</v>
      </c>
      <c r="C627" s="1" t="s">
        <v>381</v>
      </c>
      <c r="D627" s="1" t="s">
        <v>619</v>
      </c>
      <c r="E627" t="s">
        <v>433</v>
      </c>
      <c r="F627" t="str">
        <f>VLOOKUP(LOTOTO[[#This Row],[NOME]],'CADASTRO'!A:K,5,0)</f>
        <v>ANALISTA SEGURANCA TRABALHO E MEIO</v>
      </c>
      <c r="G627" s="47">
        <v>46008</v>
      </c>
      <c r="H627" s="38">
        <v>365</v>
      </c>
      <c r="I6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IF(G1010="01/01/1900", "SEM REGISTRO",
                        IF((G627+H627)&gt;TODAY(), "NO PRAZO", "VENCIDO"
                        )
                    )
                )
            )
        )
    ),"N.A.")</f>
        <v>NO PRAZO</v>
      </c>
      <c r="J627" s="14">
        <f>LOTOTO[[#This Row],[TREINADO EM]]+LOTOTO[[#This Row],[VALIDADE]]</f>
        <v>46373</v>
      </c>
      <c r="K627">
        <v>2</v>
      </c>
      <c r="L627" t="s">
        <v>3</v>
      </c>
      <c r="M627" t="str">
        <f>VLOOKUP(LOTOTO[[#This Row],[NOME]],'CADASTRO'!A:K,6,0)</f>
        <v>ATIVO</v>
      </c>
    </row>
    <row r="628" spans="1:13">
      <c r="A628" s="1" t="s">
        <v>516</v>
      </c>
      <c r="B628" s="1" t="s">
        <v>517</v>
      </c>
      <c r="C628" s="1" t="s">
        <v>381</v>
      </c>
      <c r="D628" s="1" t="s">
        <v>619</v>
      </c>
      <c r="E628" s="1" t="s">
        <v>96</v>
      </c>
      <c r="F628" s="1" t="str">
        <f>VLOOKUP(LOTOTO[[#This Row],[NOME]],'CADASTRO'!A:K,5,0)</f>
        <v>OPERADOR INDUSTRIAL II</v>
      </c>
      <c r="G628" s="95">
        <v>44805</v>
      </c>
      <c r="H628" s="39">
        <v>365</v>
      </c>
      <c r="I6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IF(G1011="01/01/1900",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LOTOTO[[#This Row],[TREINADO EM]]+LOTOTO[[#This Row],[VALIDADE]]</f>
        <v>45170</v>
      </c>
      <c r="K628">
        <v>2</v>
      </c>
      <c r="L628" t="s">
        <v>5</v>
      </c>
      <c r="M628" t="str">
        <f>VLOOKUP(LOTOTO[[#This Row],[NOME]],'CADASTRO'!A:K,6,0)</f>
        <v>DESLIGADO</v>
      </c>
    </row>
    <row r="629" spans="1:13">
      <c r="A629" s="1" t="s">
        <v>516</v>
      </c>
      <c r="B629" s="1" t="s">
        <v>517</v>
      </c>
      <c r="C629" s="1" t="s">
        <v>381</v>
      </c>
      <c r="D629" s="1" t="s">
        <v>619</v>
      </c>
      <c r="E629" t="s">
        <v>96</v>
      </c>
      <c r="F629" t="str">
        <f>VLOOKUP(LOTOTO[[#This Row],[NOME]],'CADASTRO'!A:K,5,0)</f>
        <v>OPERADOR INDUSTRIAL II</v>
      </c>
      <c r="G629" s="47">
        <v>44930</v>
      </c>
      <c r="H629" s="39">
        <v>365</v>
      </c>
      <c r="I6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IF(G1012="01/01/1900", "SEM REGISTRO",
                        IF((G629+H629)&gt;TODAY(), "NO PRAZO", "VENCIDO"
                        )
                    )
                )
            )
        )
    ),"N.A.")</f>
        <v>N.A.</v>
      </c>
      <c r="J629" s="14">
        <f>LOTOTO[[#This Row],[TREINADO EM]]+LOTOTO[[#This Row],[VALIDADE]]</f>
        <v>45295</v>
      </c>
      <c r="K629">
        <v>2</v>
      </c>
      <c r="L629" t="s">
        <v>5</v>
      </c>
      <c r="M629" t="str">
        <f>VLOOKUP(LOTOTO[[#This Row],[NOME]],'CADASTRO'!A:K,6,0)</f>
        <v>DESLIGADO</v>
      </c>
    </row>
    <row r="630" spans="1:13">
      <c r="A630" s="1" t="s">
        <v>516</v>
      </c>
      <c r="B630" s="1" t="s">
        <v>517</v>
      </c>
      <c r="C630" s="1" t="s">
        <v>381</v>
      </c>
      <c r="D630" s="1" t="s">
        <v>619</v>
      </c>
      <c r="E630" t="s">
        <v>96</v>
      </c>
      <c r="F630" t="str">
        <f>VLOOKUP(LOTOTO[[#This Row],[NOME]],'CADASTRO'!A:K,5,0)</f>
        <v>OPERADOR INDUSTRIAL II</v>
      </c>
      <c r="G630" s="47">
        <v>45280</v>
      </c>
      <c r="H630" s="38">
        <v>365</v>
      </c>
      <c r="I6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IF(G1013="01/01/1900", "SEM REGISTRO",
                        IF((G630+H630)&gt;TODAY(), "NO PRAZO", "VENCIDO"
                        )
                    )
                )
            )
        )
    ),"N.A.")</f>
        <v>N.A.</v>
      </c>
      <c r="J630" s="14">
        <f>LOTOTO[[#This Row],[TREINADO EM]]+LOTOTO[[#This Row],[VALIDADE]]</f>
        <v>45645</v>
      </c>
      <c r="K630">
        <v>2</v>
      </c>
      <c r="L630" t="s">
        <v>5</v>
      </c>
      <c r="M630" t="str">
        <f>VLOOKUP(LOTOTO[[#This Row],[NOME]],'CADASTRO'!A:K,6,0)</f>
        <v>DESLIGADO</v>
      </c>
    </row>
    <row r="631" spans="1:13">
      <c r="A631" s="1" t="s">
        <v>516</v>
      </c>
      <c r="B631" s="1" t="s">
        <v>517</v>
      </c>
      <c r="C631" s="1" t="s">
        <v>76</v>
      </c>
      <c r="D631" s="1" t="s">
        <v>619</v>
      </c>
      <c r="E631" t="s">
        <v>96</v>
      </c>
      <c r="F631" t="str">
        <f>VLOOKUP(LOTOTO[[#This Row],[NOME]],'CADASTRO'!A:K,5,0)</f>
        <v>OPERADOR INDUSTRIAL II</v>
      </c>
      <c r="G631" s="47">
        <v>45645</v>
      </c>
      <c r="H631" s="38">
        <v>365</v>
      </c>
      <c r="I6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IF(G1014="01/01/1900", "SEM REGISTRO",
                        IF((G631+H631)&gt;TODAY(), "NO PRAZO", "VENCIDO"
                        )
                    )
                )
            )
        )
    ),"N.A.")</f>
        <v>N.A.</v>
      </c>
      <c r="J631" s="14">
        <f>LOTOTO[[#This Row],[TREINADO EM]]+LOTOTO[[#This Row],[VALIDADE]]</f>
        <v>46010</v>
      </c>
      <c r="K631">
        <v>2</v>
      </c>
      <c r="L631" t="s">
        <v>3</v>
      </c>
      <c r="M631" t="str">
        <f>VLOOKUP(LOTOTO[[#This Row],[NOME]],'CADASTRO'!A:K,6,0)</f>
        <v>DESLIGADO</v>
      </c>
    </row>
    <row r="632" spans="1:13">
      <c r="A632" s="1" t="s">
        <v>516</v>
      </c>
      <c r="B632" s="1" t="s">
        <v>517</v>
      </c>
      <c r="C632" s="1" t="s">
        <v>381</v>
      </c>
      <c r="D632" s="1" t="s">
        <v>619</v>
      </c>
      <c r="E632" s="1" t="s">
        <v>211</v>
      </c>
      <c r="F632" s="1" t="str">
        <f>VLOOKUP(LOTOTO[[#This Row],[NOME]],'CADASTRO'!A:K,5,0)</f>
        <v>CONTROLADOR PLANTA</v>
      </c>
      <c r="G632" s="47">
        <v>44841</v>
      </c>
      <c r="H632" s="39">
        <v>365</v>
      </c>
      <c r="I6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IF(G1015="01/01/1900", "SEM REGISTRO",
                        IF((G632+H632)&gt;TODAY(), "NO PRAZO", "VENCIDO"
                        )
                    )
                )
            )
        )
    ),"N.A.")</f>
        <v>HISTORICO</v>
      </c>
      <c r="J632" s="14">
        <f>LOTOTO[[#This Row],[TREINADO EM]]+LOTOTO[[#This Row],[VALIDADE]]</f>
        <v>45206</v>
      </c>
      <c r="K632">
        <v>2</v>
      </c>
      <c r="L632" t="s">
        <v>5</v>
      </c>
      <c r="M632" t="str">
        <f>VLOOKUP(LOTOTO[[#This Row],[NOME]],'CADASTRO'!A:K,6,0)</f>
        <v>ATIVO</v>
      </c>
    </row>
    <row r="633" spans="1:13">
      <c r="A633" s="1" t="s">
        <v>516</v>
      </c>
      <c r="B633" s="1" t="s">
        <v>517</v>
      </c>
      <c r="C633" s="1" t="s">
        <v>381</v>
      </c>
      <c r="D633" s="1" t="s">
        <v>619</v>
      </c>
      <c r="E633" t="s">
        <v>211</v>
      </c>
      <c r="F633" t="str">
        <f>VLOOKUP(LOTOTO[[#This Row],[NOME]],'CADASTRO'!A:K,5,0)</f>
        <v>CONTROLADOR PLANTA</v>
      </c>
      <c r="G633" s="47">
        <v>45064</v>
      </c>
      <c r="H633" s="39">
        <v>365</v>
      </c>
      <c r="I6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IF(G1016="01/01/1900", "SEM REGISTRO",
                        IF((G633+H633)&gt;TODAY(), "NO PRAZO", "VENCIDO"
                        )
                    )
                )
            )
        )
    ),"N.A.")</f>
        <v>HISTORICO</v>
      </c>
      <c r="J633" s="14">
        <f>LOTOTO[[#This Row],[TREINADO EM]]+LOTOTO[[#This Row],[VALIDADE]]</f>
        <v>45429</v>
      </c>
      <c r="K633">
        <v>2</v>
      </c>
      <c r="L633" t="s">
        <v>5</v>
      </c>
      <c r="M633" t="str">
        <f>VLOOKUP(LOTOTO[[#This Row],[NOME]],'CADASTRO'!A:K,6,0)</f>
        <v>ATIVO</v>
      </c>
    </row>
    <row r="634" spans="1:13">
      <c r="A634" s="1" t="s">
        <v>516</v>
      </c>
      <c r="B634" s="1" t="s">
        <v>517</v>
      </c>
      <c r="C634" s="1" t="s">
        <v>381</v>
      </c>
      <c r="D634" s="1" t="s">
        <v>619</v>
      </c>
      <c r="E634" t="s">
        <v>211</v>
      </c>
      <c r="F634" t="str">
        <f>VLOOKUP(LOTOTO[[#This Row],[NOME]],'CADASTRO'!A:K,5,0)</f>
        <v>CONTROLADOR PLANTA</v>
      </c>
      <c r="G634" s="47">
        <v>45533</v>
      </c>
      <c r="H634" s="38">
        <v>365</v>
      </c>
      <c r="I6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IF(G1017="01/01/1900", "SEM REGISTRO",
                        IF((G634+H634)&gt;TODAY(), "NO PRAZO", "VENCIDO"
                        )
                    )
                )
            )
        )
    ),"N.A.")</f>
        <v>HISTORICO</v>
      </c>
      <c r="J634" s="14">
        <f>LOTOTO[[#This Row],[TREINADO EM]]+LOTOTO[[#This Row],[VALIDADE]]</f>
        <v>45898</v>
      </c>
      <c r="K634">
        <v>2</v>
      </c>
      <c r="L634" t="s">
        <v>5</v>
      </c>
      <c r="M634" t="str">
        <f>VLOOKUP(LOTOTO[[#This Row],[NOME]],'CADASTRO'!A:K,6,0)</f>
        <v>ATIVO</v>
      </c>
    </row>
    <row r="635" spans="1:13">
      <c r="A635" s="1" t="s">
        <v>516</v>
      </c>
      <c r="B635" s="1" t="s">
        <v>517</v>
      </c>
      <c r="C635" s="1" t="s">
        <v>381</v>
      </c>
      <c r="D635" s="1" t="s">
        <v>619</v>
      </c>
      <c r="E635" t="s">
        <v>211</v>
      </c>
      <c r="F635" t="str">
        <f>VLOOKUP(LOTOTO[[#This Row],[NOME]],'CADASTRO'!A:K,5,0)</f>
        <v>CONTROLADOR PLANTA</v>
      </c>
      <c r="G635" s="47">
        <v>45645</v>
      </c>
      <c r="H635" s="38">
        <v>365</v>
      </c>
      <c r="I6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IF(G1018="01/01/1900", "SEM REGISTRO",
                        IF((G635+H635)&gt;TODAY(), "NO PRAZO", "VENCIDO"
                        )
                    )
                )
            )
        )
    ),"N.A.")</f>
        <v>HISTORICO</v>
      </c>
      <c r="J635" s="14">
        <f>LOTOTO[[#This Row],[TREINADO EM]]+LOTOTO[[#This Row],[VALIDADE]]</f>
        <v>46010</v>
      </c>
      <c r="K635">
        <v>2</v>
      </c>
      <c r="L635" t="s">
        <v>5</v>
      </c>
      <c r="M635" t="str">
        <f>VLOOKUP(LOTOTO[[#This Row],[NOME]],'CADASTRO'!A:K,6,0)</f>
        <v>ATIVO</v>
      </c>
    </row>
    <row r="636" spans="1:13">
      <c r="A636" s="1" t="s">
        <v>516</v>
      </c>
      <c r="B636" s="1" t="s">
        <v>517</v>
      </c>
      <c r="C636" s="1" t="s">
        <v>381</v>
      </c>
      <c r="D636" s="1" t="s">
        <v>619</v>
      </c>
      <c r="E636" t="s">
        <v>211</v>
      </c>
      <c r="F636" t="str">
        <f>VLOOKUP(LOTOTO[[#This Row],[NOME]],'CADASTRO'!A:K,5,0)</f>
        <v>CONTROLADOR PLANTA</v>
      </c>
      <c r="G636" s="47">
        <v>46008</v>
      </c>
      <c r="H636" s="38">
        <v>365</v>
      </c>
      <c r="I6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IF(G1019="01/01/1900", "SEM REGISTRO",
                        IF((G636+H636)&gt;TODAY(), "NO PRAZO", "VENCIDO"
                        )
                    )
                )
            )
        )
    ),"N.A.")</f>
        <v>NO PRAZO</v>
      </c>
      <c r="J636" s="14">
        <f>LOTOTO[[#This Row],[TREINADO EM]]+LOTOTO[[#This Row],[VALIDADE]]</f>
        <v>46373</v>
      </c>
      <c r="K636">
        <v>2</v>
      </c>
      <c r="L636" t="s">
        <v>3</v>
      </c>
      <c r="M636" t="str">
        <f>VLOOKUP(LOTOTO[[#This Row],[NOME]],'CADASTRO'!A:K,6,0)</f>
        <v>ATIVO</v>
      </c>
    </row>
    <row r="637" spans="1:13">
      <c r="A637" t="s">
        <v>516</v>
      </c>
      <c r="B637" t="s">
        <v>517</v>
      </c>
      <c r="C637" t="s">
        <v>76</v>
      </c>
      <c r="D637" s="1" t="s">
        <v>619</v>
      </c>
      <c r="E637" t="s">
        <v>436</v>
      </c>
      <c r="F637" t="str">
        <f>VLOOKUP(LOTOTO[[#This Row],[NOME]],'CADASTRO'!A:K,5,0)</f>
        <v>TECNICO ELETRONICO II</v>
      </c>
      <c r="G637" s="47">
        <v>44020</v>
      </c>
      <c r="H637" s="38">
        <v>365</v>
      </c>
      <c r="I6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IF(G1020="01/01/1900", "SEM REGISTRO",
                        IF((G637+H637)&gt;TODAY(), "NO PRAZO", "VENCIDO"
                        )
                    )
                )
            )
        )
    ),"N.A.")</f>
        <v>HISTORICO</v>
      </c>
      <c r="J637" s="14">
        <f>LOTOTO[[#This Row],[TREINADO EM]]+LOTOTO[[#This Row],[VALIDADE]]</f>
        <v>44385</v>
      </c>
      <c r="K637">
        <v>2</v>
      </c>
      <c r="L637" t="s">
        <v>5</v>
      </c>
      <c r="M637" t="str">
        <f>VLOOKUP(LOTOTO[[#This Row],[NOME]],'CADASTRO'!A:K,6,0)</f>
        <v>ATIVO</v>
      </c>
    </row>
    <row r="638" spans="1:13">
      <c r="A638" s="1" t="s">
        <v>516</v>
      </c>
      <c r="B638" s="1" t="s">
        <v>517</v>
      </c>
      <c r="C638" s="1" t="s">
        <v>76</v>
      </c>
      <c r="D638" s="1" t="s">
        <v>619</v>
      </c>
      <c r="E638" t="s">
        <v>436</v>
      </c>
      <c r="F638" t="str">
        <f>VLOOKUP(LOTOTO[[#This Row],[NOME]],'CADASTRO'!A:K,5,0)</f>
        <v>TECNICO ELETRONICO II</v>
      </c>
      <c r="G638" s="47">
        <v>45280</v>
      </c>
      <c r="H638" s="38">
        <v>365</v>
      </c>
      <c r="I6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IF(G1021="01/01/1900", "SEM REGISTRO",
                        IF((G638+H638)&gt;TODAY(), "NO PRAZO", "VENCIDO"
                        )
                    )
                )
            )
        )
    ),"N.A.")</f>
        <v>HISTORICO</v>
      </c>
      <c r="J638" s="14">
        <f>LOTOTO[[#This Row],[TREINADO EM]]+LOTOTO[[#This Row],[VALIDADE]]</f>
        <v>45645</v>
      </c>
      <c r="K638">
        <v>2</v>
      </c>
      <c r="L638" t="s">
        <v>5</v>
      </c>
      <c r="M638" t="str">
        <f>VLOOKUP(LOTOTO[[#This Row],[NOME]],'CADASTRO'!A:K,6,0)</f>
        <v>ATIVO</v>
      </c>
    </row>
    <row r="639" spans="1:13">
      <c r="A639" s="1" t="s">
        <v>516</v>
      </c>
      <c r="B639" s="1" t="s">
        <v>517</v>
      </c>
      <c r="C639" s="1" t="s">
        <v>381</v>
      </c>
      <c r="D639" s="1" t="s">
        <v>619</v>
      </c>
      <c r="E639" t="s">
        <v>436</v>
      </c>
      <c r="F639" t="str">
        <f>VLOOKUP(LOTOTO[[#This Row],[NOME]],'CADASTRO'!A:K,5,0)</f>
        <v>TECNICO ELETRONICO II</v>
      </c>
      <c r="G639" s="47">
        <v>45547</v>
      </c>
      <c r="H639" s="38">
        <v>365</v>
      </c>
      <c r="I6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IF(G1022="01/01/1900", "SEM REGISTRO",
                        IF((G639+H639)&gt;TODAY(), "NO PRAZO", "VENCIDO"
                        )
                    )
                )
            )
        )
    ),"N.A.")</f>
        <v>HISTORICO</v>
      </c>
      <c r="J639" s="14">
        <f>LOTOTO[[#This Row],[TREINADO EM]]+LOTOTO[[#This Row],[VALIDADE]]</f>
        <v>45912</v>
      </c>
      <c r="K639">
        <v>2</v>
      </c>
      <c r="L639" t="s">
        <v>5</v>
      </c>
      <c r="M639" t="str">
        <f>VLOOKUP(LOTOTO[[#This Row],[NOME]],'CADASTRO'!A:K,6,0)</f>
        <v>ATIVO</v>
      </c>
    </row>
    <row r="640" spans="1:13">
      <c r="A640" s="1" t="s">
        <v>516</v>
      </c>
      <c r="B640" s="1" t="s">
        <v>517</v>
      </c>
      <c r="C640" s="1" t="s">
        <v>381</v>
      </c>
      <c r="D640" s="1" t="s">
        <v>619</v>
      </c>
      <c r="E640" t="s">
        <v>436</v>
      </c>
      <c r="F640" t="str">
        <f>VLOOKUP(LOTOTO[[#This Row],[NOME]],'CADASTRO'!A:K,5,0)</f>
        <v>TECNICO ELETRONICO II</v>
      </c>
      <c r="G640" s="47">
        <v>45645</v>
      </c>
      <c r="H640" s="38">
        <v>365</v>
      </c>
      <c r="I6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IF(G1023="01/01/1900", "SEM REGISTRO",
                        IF((G640+H640)&gt;TODAY(), "NO PRAZO", "VENCIDO"
                        )
                    )
                )
            )
        )
    ),"N.A.")</f>
        <v>HISTORICO</v>
      </c>
      <c r="J640" s="14">
        <f>LOTOTO[[#This Row],[TREINADO EM]]+LOTOTO[[#This Row],[VALIDADE]]</f>
        <v>46010</v>
      </c>
      <c r="K640">
        <v>2</v>
      </c>
      <c r="L640" t="s">
        <v>5</v>
      </c>
      <c r="M640" t="str">
        <f>VLOOKUP(LOTOTO[[#This Row],[NOME]],'CADASTRO'!A:K,6,0)</f>
        <v>ATIVO</v>
      </c>
    </row>
    <row r="641" spans="1:13">
      <c r="A641" s="1" t="s">
        <v>516</v>
      </c>
      <c r="B641" s="1" t="s">
        <v>517</v>
      </c>
      <c r="C641" s="1" t="s">
        <v>381</v>
      </c>
      <c r="D641" s="1" t="s">
        <v>619</v>
      </c>
      <c r="E641" t="s">
        <v>436</v>
      </c>
      <c r="F641" t="str">
        <f>VLOOKUP(LOTOTO[[#This Row],[NOME]],'CADASTRO'!A:K,5,0)</f>
        <v>TECNICO ELETRONICO II</v>
      </c>
      <c r="G641" s="47">
        <v>46211.974305555603</v>
      </c>
      <c r="H641" s="38">
        <v>183</v>
      </c>
      <c r="I6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IF(G1024="01/01/1900", "SEM REGISTRO",
                        IF((G641+H641)&gt;TODAY(), "NO PRAZO", "VENCIDO"
                        )
                    )
                )
            )
        )
    ),"N.A.")</f>
        <v>HISTORICO</v>
      </c>
      <c r="J641" s="14">
        <f>LOTOTO[[#This Row],[TREINADO EM]]+LOTOTO[[#This Row],[VALIDADE]]</f>
        <v>46394.974305555603</v>
      </c>
      <c r="K641">
        <v>2</v>
      </c>
      <c r="L641" t="s">
        <v>5</v>
      </c>
      <c r="M641" t="str">
        <f>VLOOKUP(LOTOTO[[#This Row],[NOME]],'CADASTRO'!A:K,6,0)</f>
        <v>ATIVO</v>
      </c>
    </row>
    <row r="642" spans="1:13">
      <c r="A642" s="1" t="s">
        <v>516</v>
      </c>
      <c r="B642" s="1" t="s">
        <v>517</v>
      </c>
      <c r="C642" s="1" t="s">
        <v>381</v>
      </c>
      <c r="D642" s="1" t="s">
        <v>619</v>
      </c>
      <c r="E642" t="s">
        <v>436</v>
      </c>
      <c r="F642" t="str">
        <f>VLOOKUP(LOTOTO[[#This Row],[NOME]],'CADASTRO'!A:K,5,0)</f>
        <v>TECNICO ELETRONICO II</v>
      </c>
      <c r="G642" s="47">
        <v>46296.008877314816</v>
      </c>
      <c r="H642" s="38">
        <v>365</v>
      </c>
      <c r="I6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IF(G1025="01/01/1900", "SEM REGISTRO",
                        IF((G642+H642)&gt;TODAY(), "NO PRAZO", "VENCIDO"
                        )
                    )
                )
            )
        )
    ),"N.A.")</f>
        <v>NO PRAZO</v>
      </c>
      <c r="J642" s="14">
        <f>LOTOTO[[#This Row],[TREINADO EM]]+LOTOTO[[#This Row],[VALIDADE]]</f>
        <v>46661.008877314816</v>
      </c>
      <c r="K642">
        <v>1</v>
      </c>
      <c r="L642" t="s">
        <v>3</v>
      </c>
      <c r="M642" t="str">
        <f>VLOOKUP(LOTOTO[[#This Row],[NOME]],'CADASTRO'!A:K,6,0)</f>
        <v>ATIVO</v>
      </c>
    </row>
    <row r="643" spans="1:13">
      <c r="A643" s="1" t="s">
        <v>516</v>
      </c>
      <c r="B643" s="1" t="s">
        <v>517</v>
      </c>
      <c r="C643" s="1" t="s">
        <v>381</v>
      </c>
      <c r="D643" s="1" t="s">
        <v>619</v>
      </c>
      <c r="E643" t="s">
        <v>437</v>
      </c>
      <c r="F643" t="str">
        <f>VLOOKUP(LOTOTO[[#This Row],[NOME]],'CADASTRO'!A:K,5,0)</f>
        <v>ANALISTA CONTROLE QUALIDADE PL</v>
      </c>
      <c r="G643" s="47">
        <v>45197</v>
      </c>
      <c r="H643" s="38">
        <v>365</v>
      </c>
      <c r="I6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IF(G1026="01/01/1900", "SEM REGISTRO",
                        IF((G643+H643)&gt;TODAY(), "NO PRAZO", "VENCIDO"
                        )
                    )
                )
            )
        )
    ),"N.A.")</f>
        <v>HISTORICO</v>
      </c>
      <c r="J643" s="14">
        <f>LOTOTO[[#This Row],[TREINADO EM]]+LOTOTO[[#This Row],[VALIDADE]]</f>
        <v>45562</v>
      </c>
      <c r="K643">
        <v>2</v>
      </c>
      <c r="L643" t="s">
        <v>5</v>
      </c>
      <c r="M643" t="str">
        <f>VLOOKUP(LOTOTO[[#This Row],[NOME]],'CADASTRO'!A:K,6,0)</f>
        <v>ATIVO</v>
      </c>
    </row>
    <row r="644" spans="1:13">
      <c r="A644" s="1" t="s">
        <v>516</v>
      </c>
      <c r="B644" s="1" t="s">
        <v>517</v>
      </c>
      <c r="C644" s="1" t="s">
        <v>381</v>
      </c>
      <c r="D644" s="1" t="s">
        <v>619</v>
      </c>
      <c r="E644" t="s">
        <v>437</v>
      </c>
      <c r="F644" t="str">
        <f>VLOOKUP(LOTOTO[[#This Row],[NOME]],'CADASTRO'!A:K,5,0)</f>
        <v>ANALISTA CONTROLE QUALIDADE PL</v>
      </c>
      <c r="G644" s="47">
        <v>45645</v>
      </c>
      <c r="H644" s="38">
        <v>365</v>
      </c>
      <c r="I6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IF(G1027="01/01/1900", "SEM REGISTRO",
                        IF((G644+H644)&gt;TODAY(), "NO PRAZO", "VENCIDO"
                        )
                    )
                )
            )
        )
    ),"N.A.")</f>
        <v>HISTORICO</v>
      </c>
      <c r="J644" s="14">
        <f>LOTOTO[[#This Row],[TREINADO EM]]+LOTOTO[[#This Row],[VALIDADE]]</f>
        <v>46010</v>
      </c>
      <c r="K644">
        <v>2</v>
      </c>
      <c r="L644" t="s">
        <v>5</v>
      </c>
      <c r="M644" t="str">
        <f>VLOOKUP(LOTOTO[[#This Row],[NOME]],'CADASTRO'!A:K,6,0)</f>
        <v>ATIVO</v>
      </c>
    </row>
    <row r="645" spans="1:13">
      <c r="A645" s="1" t="s">
        <v>516</v>
      </c>
      <c r="B645" s="1" t="s">
        <v>517</v>
      </c>
      <c r="C645" s="1" t="s">
        <v>381</v>
      </c>
      <c r="D645" s="1" t="s">
        <v>619</v>
      </c>
      <c r="E645" t="s">
        <v>437</v>
      </c>
      <c r="F645" t="str">
        <f>VLOOKUP(LOTOTO[[#This Row],[NOME]],'CADASTRO'!A:K,5,0)</f>
        <v>ANALISTA CONTROLE QUALIDADE PL</v>
      </c>
      <c r="G645" s="47">
        <v>46008</v>
      </c>
      <c r="H645" s="38">
        <v>365</v>
      </c>
      <c r="I6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IF(G1028="01/01/1900", "SEM REGISTRO",
                        IF((G645+H645)&gt;TODAY(), "NO PRAZO", "VENCIDO"
                        )
                    )
                )
            )
        )
    ),"N.A.")</f>
        <v>HISTORICO</v>
      </c>
      <c r="J645" s="14">
        <f>LOTOTO[[#This Row],[TREINADO EM]]+LOTOTO[[#This Row],[VALIDADE]]</f>
        <v>46373</v>
      </c>
      <c r="K645">
        <v>2</v>
      </c>
      <c r="L645" t="s">
        <v>5</v>
      </c>
      <c r="M645" t="str">
        <f>VLOOKUP(LOTOTO[[#This Row],[NOME]],'CADASTRO'!A:K,6,0)</f>
        <v>ATIVO</v>
      </c>
    </row>
    <row r="646" spans="1:13">
      <c r="A646" s="1" t="s">
        <v>516</v>
      </c>
      <c r="B646" s="1" t="s">
        <v>517</v>
      </c>
      <c r="C646" s="1" t="s">
        <v>381</v>
      </c>
      <c r="D646" s="1" t="s">
        <v>619</v>
      </c>
      <c r="E646" t="s">
        <v>437</v>
      </c>
      <c r="F646" t="str">
        <f>VLOOKUP(LOTOTO[[#This Row],[NOME]],'CADASTRO'!A:K,5,0)</f>
        <v>ANALISTA CONTROLE QUALIDADE PL</v>
      </c>
      <c r="G646" s="47">
        <v>46213.080289351798</v>
      </c>
      <c r="H646" s="38">
        <v>183</v>
      </c>
      <c r="I6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IF(G1029="01/01/1900", "SEM REGISTRO",
                        IF((G646+H646)&gt;TODAY(), "NO PRAZO", "VENCIDO"
                        )
                    )
                )
            )
        )
    ),"N.A.")</f>
        <v>HISTORICO</v>
      </c>
      <c r="J646" s="14">
        <f>LOTOTO[[#This Row],[TREINADO EM]]+LOTOTO[[#This Row],[VALIDADE]]</f>
        <v>46396.080289351798</v>
      </c>
      <c r="K646">
        <v>2</v>
      </c>
      <c r="L646" t="s">
        <v>5</v>
      </c>
      <c r="M646" t="str">
        <f>VLOOKUP(LOTOTO[[#This Row],[NOME]],'CADASTRO'!A:K,6,0)</f>
        <v>ATIVO</v>
      </c>
    </row>
    <row r="647" spans="1:13">
      <c r="A647" s="1" t="s">
        <v>516</v>
      </c>
      <c r="B647" s="1" t="s">
        <v>517</v>
      </c>
      <c r="C647" s="1" t="s">
        <v>381</v>
      </c>
      <c r="D647" s="1" t="s">
        <v>619</v>
      </c>
      <c r="E647" t="s">
        <v>437</v>
      </c>
      <c r="F647" t="str">
        <f>VLOOKUP(LOTOTO[[#This Row],[NOME]],'CADASTRO'!A:K,5,0)</f>
        <v>ANALISTA CONTROLE QUALIDADE PL</v>
      </c>
      <c r="G647" s="47">
        <v>46293.112673611111</v>
      </c>
      <c r="H647" s="38">
        <v>365</v>
      </c>
      <c r="I6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IF(G1030="01/01/1900", "SEM REGISTRO",
                        IF((G647+H647)&gt;TODAY(), "NO PRAZO", "VENCIDO"
                        )
                    )
                )
            )
        )
    ),"N.A.")</f>
        <v>NO PRAZO</v>
      </c>
      <c r="J647" s="14">
        <f>LOTOTO[[#This Row],[TREINADO EM]]+LOTOTO[[#This Row],[VALIDADE]]</f>
        <v>46658.112673611111</v>
      </c>
      <c r="K647">
        <v>2</v>
      </c>
      <c r="L647" t="s">
        <v>3</v>
      </c>
      <c r="M647" t="str">
        <f>VLOOKUP(LOTOTO[[#This Row],[NOME]],'CADASTRO'!A:K,6,0)</f>
        <v>ATIVO</v>
      </c>
    </row>
    <row r="648" spans="1:13">
      <c r="A648" s="1" t="s">
        <v>516</v>
      </c>
      <c r="B648" s="1" t="s">
        <v>517</v>
      </c>
      <c r="C648" s="1" t="s">
        <v>381</v>
      </c>
      <c r="D648" s="1" t="s">
        <v>619</v>
      </c>
      <c r="E648" t="s">
        <v>439</v>
      </c>
      <c r="F648" t="str">
        <f>VLOOKUP(LOTOTO[[#This Row],[NOME]],'CADASTRO'!A:K,5,0)</f>
        <v>ANALISTA CONTROLE ESTOQUE PL</v>
      </c>
      <c r="G648" s="47">
        <v>44973</v>
      </c>
      <c r="H648" s="38">
        <v>365</v>
      </c>
      <c r="I6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IF(G1031="01/01/1900", "SEM REGISTRO",
                        IF((G648+H648)&gt;TODAY(), "NO PRAZO", "VENCIDO"
                        )
                    )
                )
            )
        )
    ),"N.A.")</f>
        <v>HISTORICO</v>
      </c>
      <c r="J648" s="14">
        <f>LOTOTO[[#This Row],[TREINADO EM]]+LOTOTO[[#This Row],[VALIDADE]]</f>
        <v>45338</v>
      </c>
      <c r="K648">
        <v>2</v>
      </c>
      <c r="L648" t="s">
        <v>5</v>
      </c>
      <c r="M648" t="str">
        <f>VLOOKUP(LOTOTO[[#This Row],[NOME]],'CADASTRO'!A:K,6,0)</f>
        <v>ATIVO</v>
      </c>
    </row>
    <row r="649" spans="1:13">
      <c r="A649" s="1" t="s">
        <v>516</v>
      </c>
      <c r="B649" s="1" t="s">
        <v>517</v>
      </c>
      <c r="C649" s="1" t="s">
        <v>381</v>
      </c>
      <c r="D649" s="1" t="s">
        <v>619</v>
      </c>
      <c r="E649" t="s">
        <v>439</v>
      </c>
      <c r="F649" t="str">
        <f>VLOOKUP(LOTOTO[[#This Row],[NOME]],'CADASTRO'!A:K,5,0)</f>
        <v>ANALISTA CONTROLE ESTOQUE PL</v>
      </c>
      <c r="G649" s="47">
        <v>45428</v>
      </c>
      <c r="H649" s="38">
        <v>365</v>
      </c>
      <c r="I6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IF(G1032="01/01/1900", "SEM REGISTRO",
                        IF((G649+H649)&gt;TODAY(), "NO PRAZO", "VENCIDO"
                        )
                    )
                )
            )
        )
    ),"N.A.")</f>
        <v>HISTORICO</v>
      </c>
      <c r="J649" s="14">
        <f>LOTOTO[[#This Row],[TREINADO EM]]+LOTOTO[[#This Row],[VALIDADE]]</f>
        <v>45793</v>
      </c>
      <c r="K649">
        <v>2</v>
      </c>
      <c r="L649" t="s">
        <v>5</v>
      </c>
      <c r="M649" t="str">
        <f>VLOOKUP(LOTOTO[[#This Row],[NOME]],'CADASTRO'!A:K,6,0)</f>
        <v>ATIVO</v>
      </c>
    </row>
    <row r="650" spans="1:13">
      <c r="A650" s="1" t="s">
        <v>516</v>
      </c>
      <c r="B650" s="1" t="s">
        <v>517</v>
      </c>
      <c r="C650" s="1" t="s">
        <v>381</v>
      </c>
      <c r="D650" s="1" t="s">
        <v>619</v>
      </c>
      <c r="E650" t="s">
        <v>439</v>
      </c>
      <c r="F650" t="str">
        <f>VLOOKUP(LOTOTO[[#This Row],[NOME]],'CADASTRO'!A:K,5,0)</f>
        <v>ANALISTA CONTROLE ESTOQUE PL</v>
      </c>
      <c r="G650" s="47">
        <v>45645</v>
      </c>
      <c r="H650" s="38">
        <v>365</v>
      </c>
      <c r="I6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IF(G1033="01/01/1900", "SEM REGISTRO",
                        IF((G650+H650)&gt;TODAY(), "NO PRAZO", "VENCIDO"
                        )
                    )
                )
            )
        )
    ),"N.A.")</f>
        <v>HISTORICO</v>
      </c>
      <c r="J650" s="14">
        <f>LOTOTO[[#This Row],[TREINADO EM]]+LOTOTO[[#This Row],[VALIDADE]]</f>
        <v>46010</v>
      </c>
      <c r="K650">
        <v>2</v>
      </c>
      <c r="L650" t="s">
        <v>5</v>
      </c>
      <c r="M650" t="str">
        <f>VLOOKUP(LOTOTO[[#This Row],[NOME]],'CADASTRO'!A:K,6,0)</f>
        <v>ATIVO</v>
      </c>
    </row>
    <row r="651" spans="1:13">
      <c r="A651" s="1" t="s">
        <v>516</v>
      </c>
      <c r="B651" s="1" t="s">
        <v>517</v>
      </c>
      <c r="C651" s="1" t="s">
        <v>381</v>
      </c>
      <c r="D651" s="1" t="s">
        <v>619</v>
      </c>
      <c r="E651" t="s">
        <v>439</v>
      </c>
      <c r="F651" t="str">
        <f>VLOOKUP(LOTOTO[[#This Row],[NOME]],'CADASTRO'!A:K,5,0)</f>
        <v>ANALISTA CONTROLE ESTOQUE PL</v>
      </c>
      <c r="G651" s="47">
        <v>46008</v>
      </c>
      <c r="H651" s="38">
        <v>365</v>
      </c>
      <c r="I6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IF(G1034="01/01/1900", "SEM REGISTRO",
                        IF((G651+H651)&gt;TODAY(), "NO PRAZO", "VENCIDO"
                        )
                    )
                )
            )
        )
    ),"N.A.")</f>
        <v>NO PRAZO</v>
      </c>
      <c r="J651" s="14">
        <f>LOTOTO[[#This Row],[TREINADO EM]]+LOTOTO[[#This Row],[VALIDADE]]</f>
        <v>46373</v>
      </c>
      <c r="K651">
        <v>2</v>
      </c>
      <c r="L651" t="s">
        <v>3</v>
      </c>
      <c r="M651" t="str">
        <f>VLOOKUP(LOTOTO[[#This Row],[NOME]],'CADASTRO'!A:K,6,0)</f>
        <v>ATIVO</v>
      </c>
    </row>
    <row r="652" spans="1:13">
      <c r="A652" s="1" t="s">
        <v>516</v>
      </c>
      <c r="B652" s="1" t="s">
        <v>517</v>
      </c>
      <c r="C652" s="1" t="s">
        <v>381</v>
      </c>
      <c r="D652" s="1" t="s">
        <v>619</v>
      </c>
      <c r="E652" s="1" t="s">
        <v>88</v>
      </c>
      <c r="F652" s="1" t="str">
        <f>VLOOKUP(LOTOTO[[#This Row],[NOME]],'CADASTRO'!A:K,5,0)</f>
        <v>ESTAGIARIO</v>
      </c>
      <c r="G652" s="95">
        <v>44679</v>
      </c>
      <c r="H652" s="39">
        <v>365</v>
      </c>
      <c r="I6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IF(G1035="01/01/1900", "SEM REGISTRO",
                        IF((G652+H652)&gt;TODAY(), "NO PRAZO", "VENCIDO"
                        )
                    )
                )
            )
        )
    ),"N.A.")</f>
        <v>N.A.</v>
      </c>
      <c r="J652" s="14">
        <f>LOTOTO[[#This Row],[TREINADO EM]]+LOTOTO[[#This Row],[VALIDADE]]</f>
        <v>45044</v>
      </c>
      <c r="K652">
        <v>2</v>
      </c>
      <c r="L652" t="s">
        <v>3</v>
      </c>
      <c r="M652" t="str">
        <f>VLOOKUP(LOTOTO[[#This Row],[NOME]],'CADASTRO'!A:K,6,0)</f>
        <v>DESLIGADO</v>
      </c>
    </row>
    <row r="653" spans="1:13">
      <c r="A653" s="1" t="s">
        <v>516</v>
      </c>
      <c r="B653" s="1" t="s">
        <v>517</v>
      </c>
      <c r="C653" s="1" t="s">
        <v>76</v>
      </c>
      <c r="D653" s="1" t="s">
        <v>619</v>
      </c>
      <c r="E653" t="s">
        <v>441</v>
      </c>
      <c r="F653" t="str">
        <f>VLOOKUP(LOTOTO[[#This Row],[NOME]],'CADASTRO'!A:K,5,0)</f>
        <v>OPERADOR INDUSTRIAL I</v>
      </c>
      <c r="G653" s="47">
        <v>45645</v>
      </c>
      <c r="H653" s="38">
        <v>365</v>
      </c>
      <c r="I6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IF(G1036="01/01/1900", "SEM REGISTRO",
                        IF((G653+H653)&gt;TODAY(), "NO PRAZO", "VENCIDO"
                        )
                    )
                )
            )
        )
    ),"N.A.")</f>
        <v>HISTORICO</v>
      </c>
      <c r="J653" s="14">
        <f>LOTOTO[[#This Row],[TREINADO EM]]+LOTOTO[[#This Row],[VALIDADE]]</f>
        <v>46010</v>
      </c>
      <c r="K653">
        <v>2</v>
      </c>
      <c r="L653" t="s">
        <v>5</v>
      </c>
      <c r="M653" t="str">
        <f>VLOOKUP(LOTOTO[[#This Row],[NOME]],'CADASTRO'!A:K,6,0)</f>
        <v>ATIVO</v>
      </c>
    </row>
    <row r="654" spans="1:13">
      <c r="A654" s="1" t="s">
        <v>516</v>
      </c>
      <c r="B654" s="1" t="s">
        <v>517</v>
      </c>
      <c r="C654" s="1" t="s">
        <v>381</v>
      </c>
      <c r="D654" s="1" t="s">
        <v>619</v>
      </c>
      <c r="E654" t="s">
        <v>441</v>
      </c>
      <c r="F654" t="str">
        <f>VLOOKUP(LOTOTO[[#This Row],[NOME]],'CADASTRO'!A:K,5,0)</f>
        <v>OPERADOR INDUSTRIAL I</v>
      </c>
      <c r="G654" s="47">
        <v>46010</v>
      </c>
      <c r="H654" s="38">
        <v>365</v>
      </c>
      <c r="I6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IF(G1037="01/01/1900", "SEM REGISTRO",
                        IF((G654+H654)&gt;TODAY(), "NO PRAZO", "VENCIDO"
                        )
                    )
                )
            )
        )
    ),"N.A.")</f>
        <v>NO PRAZO</v>
      </c>
      <c r="J654" s="14">
        <f>LOTOTO[[#This Row],[TREINADO EM]]+LOTOTO[[#This Row],[VALIDADE]]</f>
        <v>46375</v>
      </c>
      <c r="K654">
        <v>2</v>
      </c>
      <c r="L654" t="s">
        <v>3</v>
      </c>
      <c r="M654" t="str">
        <f>VLOOKUP(LOTOTO[[#This Row],[NOME]],'CADASTRO'!A:K,6,0)</f>
        <v>ATIVO</v>
      </c>
    </row>
    <row r="655" spans="1:13">
      <c r="A655" s="1" t="s">
        <v>516</v>
      </c>
      <c r="B655" s="1" t="s">
        <v>517</v>
      </c>
      <c r="C655" s="1" t="s">
        <v>381</v>
      </c>
      <c r="D655" s="1" t="s">
        <v>619</v>
      </c>
      <c r="E655" t="s">
        <v>442</v>
      </c>
      <c r="F655" t="str">
        <f>VLOOKUP(LOTOTO[[#This Row],[NOME]],'CADASTRO'!A:K,5,0)</f>
        <v>ANALISTA CONTROLE QUALIDADE PL</v>
      </c>
      <c r="G655" s="47">
        <v>46001</v>
      </c>
      <c r="H655" s="38">
        <v>365</v>
      </c>
      <c r="I6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IF(G1038="01/01/1900", "SEM REGISTRO",
                        IF((G655+H655)&gt;TODAY(), "NO PRAZO", "VENCIDO"
                        )
                    )
                )
            )
        )
    ),"N.A.")</f>
        <v>NO PRAZO</v>
      </c>
      <c r="J655" s="14">
        <f>LOTOTO[[#This Row],[TREINADO EM]]+LOTOTO[[#This Row],[VALIDADE]]</f>
        <v>46366</v>
      </c>
      <c r="K655">
        <v>2</v>
      </c>
      <c r="L655" t="s">
        <v>3</v>
      </c>
      <c r="M655" t="str">
        <f>VLOOKUP(LOTOTO[[#This Row],[NOME]],'CADASTRO'!A:K,6,0)</f>
        <v>ATIVO</v>
      </c>
    </row>
    <row r="656" spans="1:13">
      <c r="A656" t="s">
        <v>516</v>
      </c>
      <c r="B656" t="s">
        <v>517</v>
      </c>
      <c r="C656" t="s">
        <v>76</v>
      </c>
      <c r="D656" s="1" t="s">
        <v>619</v>
      </c>
      <c r="E656" t="s">
        <v>80</v>
      </c>
      <c r="F656" t="str">
        <f>VLOOKUP(LOTOTO[[#This Row],[NOME]],'CADASTRO'!A:K,5,0)</f>
        <v>TECNICO MECANICO II</v>
      </c>
      <c r="G656" s="47">
        <v>43871</v>
      </c>
      <c r="H656" s="38">
        <v>365</v>
      </c>
      <c r="I6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IF(G1039="01/01/1900", "SEM REGISTRO",
                        IF((G656+H656)&gt;TODAY(), "NO PRAZO", "VENCIDO"
                        )
                    )
                )
            )
        )
    ),"N.A.")</f>
        <v>N.A.</v>
      </c>
      <c r="J656" s="14">
        <f>LOTOTO[[#This Row],[TREINADO EM]]+LOTOTO[[#This Row],[VALIDADE]]</f>
        <v>44236</v>
      </c>
      <c r="K656">
        <v>2</v>
      </c>
      <c r="L656" t="s">
        <v>1</v>
      </c>
      <c r="M656" t="str">
        <f>VLOOKUP(LOTOTO[[#This Row],[NOME]],'CADASTRO'!A:K,6,0)</f>
        <v>DESLIGADO</v>
      </c>
    </row>
    <row r="657" spans="1:13">
      <c r="A657" s="1" t="s">
        <v>516</v>
      </c>
      <c r="B657" s="1" t="s">
        <v>517</v>
      </c>
      <c r="C657" s="1" t="s">
        <v>381</v>
      </c>
      <c r="D657" s="1" t="s">
        <v>619</v>
      </c>
      <c r="E657" t="s">
        <v>79</v>
      </c>
      <c r="F657" t="str">
        <f>VLOOKUP(LOTOTO[[#This Row],[NOME]],'CADASTRO'!A:K,5,0)</f>
        <v>AUXILIAR INDUSTRIAL</v>
      </c>
      <c r="G657" s="47">
        <v>45903</v>
      </c>
      <c r="H657" s="38">
        <v>365</v>
      </c>
      <c r="I6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IF(G1040="01/01/1900", "SEM REGISTRO",
                        IF((G657+H657)&gt;TODAY(), "NO PRAZO", "VENCIDO"
                        )
                    )
                )
            )
        )
    ),"N.A.")</f>
        <v>N.A.</v>
      </c>
      <c r="J657" s="14">
        <f>LOTOTO[[#This Row],[TREINADO EM]]+LOTOTO[[#This Row],[VALIDADE]]</f>
        <v>46268</v>
      </c>
      <c r="K657">
        <v>2</v>
      </c>
      <c r="L657" t="s">
        <v>3</v>
      </c>
      <c r="M657" t="str">
        <f>VLOOKUP(LOTOTO[[#This Row],[NOME]],'CADASTRO'!A:K,6,0)</f>
        <v>DESLIGADO</v>
      </c>
    </row>
    <row r="658" spans="1:13">
      <c r="A658" t="s">
        <v>516</v>
      </c>
      <c r="B658" t="s">
        <v>517</v>
      </c>
      <c r="C658" t="s">
        <v>76</v>
      </c>
      <c r="D658" s="1" t="s">
        <v>619</v>
      </c>
      <c r="E658" t="s">
        <v>72</v>
      </c>
      <c r="F658" t="str">
        <f>VLOOKUP(LOTOTO[[#This Row],[NOME]],'CADASTRO'!A:K,5,0)</f>
        <v>OPERADOR INDUSTRIAL I</v>
      </c>
      <c r="G658" s="47">
        <v>44250</v>
      </c>
      <c r="H658" s="38">
        <v>365</v>
      </c>
      <c r="I6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IF(G1041="01/01/1900", "SEM REGISTRO",
                        IF((G658+H658)&gt;TODAY(), "NO PRAZO", "VENCIDO"
                        )
                    )
                )
            )
        )
    ),"N.A.")</f>
        <v>N.A.</v>
      </c>
      <c r="J658" s="14">
        <f>LOTOTO[[#This Row],[TREINADO EM]]+LOTOTO[[#This Row],[VALIDADE]]</f>
        <v>44615</v>
      </c>
      <c r="K658">
        <v>2</v>
      </c>
      <c r="L658" t="s">
        <v>5</v>
      </c>
      <c r="M658" t="str">
        <f>VLOOKUP(LOTOTO[[#This Row],[NOME]],'CADASTRO'!A:K,6,0)</f>
        <v>DESLIGADO</v>
      </c>
    </row>
    <row r="659" spans="1:13">
      <c r="A659" t="s">
        <v>516</v>
      </c>
      <c r="B659" t="s">
        <v>517</v>
      </c>
      <c r="C659" s="1" t="s">
        <v>381</v>
      </c>
      <c r="D659" s="1" t="s">
        <v>619</v>
      </c>
      <c r="E659" s="1" t="s">
        <v>72</v>
      </c>
      <c r="F659" s="1" t="str">
        <f>VLOOKUP(LOTOTO[[#This Row],[NOME]],'CADASTRO'!A:K,5,0)</f>
        <v>OPERADOR INDUSTRIAL I</v>
      </c>
      <c r="G659" s="95">
        <v>44805</v>
      </c>
      <c r="H659" s="38">
        <v>365</v>
      </c>
      <c r="I6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IF(G1042="01/01/1900", "SEM REGISTRO",
                        IF((G659+H659)&gt;TODAY(), "NO PRAZO", "VENCIDO"
                        )
                    )
                )
            )
        )
    ),"N.A.")</f>
        <v>N.A.</v>
      </c>
      <c r="J659" s="14">
        <f>LOTOTO[[#This Row],[TREINADO EM]]+LOTOTO[[#This Row],[VALIDADE]]</f>
        <v>45170</v>
      </c>
      <c r="K659">
        <v>2</v>
      </c>
      <c r="L659" t="s">
        <v>3</v>
      </c>
      <c r="M659" t="str">
        <f>VLOOKUP(LOTOTO[[#This Row],[NOME]],'CADASTRO'!A:K,6,0)</f>
        <v>DESLIGADO</v>
      </c>
    </row>
    <row r="660" spans="1:13">
      <c r="A660" s="1" t="s">
        <v>516</v>
      </c>
      <c r="B660" s="1" t="s">
        <v>517</v>
      </c>
      <c r="C660" t="s">
        <v>76</v>
      </c>
      <c r="D660" s="1" t="s">
        <v>619</v>
      </c>
      <c r="E660" s="1" t="s">
        <v>70</v>
      </c>
      <c r="F660" s="1" t="str">
        <f>VLOOKUP(LOTOTO[[#This Row],[NOME]],'CADASTRO'!A:K,5,0)</f>
        <v>OPERADOR INDUSTRIAL I</v>
      </c>
      <c r="G660" s="95">
        <v>44249</v>
      </c>
      <c r="H660" s="39">
        <v>365</v>
      </c>
      <c r="I6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IF(G1043="01/01/1900", "SEM REGISTRO",
                        IF((G660+H660)&gt;TODAY(), "NO PRAZO", "VENCIDO"
                        )
                    )
                )
            )
        )
    ),"N.A.")</f>
        <v>N.A.</v>
      </c>
      <c r="J660" s="14">
        <f>LOTOTO[[#This Row],[TREINADO EM]]+LOTOTO[[#This Row],[VALIDADE]]</f>
        <v>44614</v>
      </c>
      <c r="K660">
        <v>2</v>
      </c>
      <c r="L660" t="s">
        <v>3</v>
      </c>
      <c r="M660" t="str">
        <f>VLOOKUP(LOTOTO[[#This Row],[NOME]],'CADASTRO'!A:K,6,0)</f>
        <v>DESLIGADO</v>
      </c>
    </row>
    <row r="661" spans="1:13">
      <c r="A661" s="1" t="s">
        <v>516</v>
      </c>
      <c r="B661" s="1" t="s">
        <v>517</v>
      </c>
      <c r="C661" s="1" t="s">
        <v>381</v>
      </c>
      <c r="D661" s="1" t="s">
        <v>619</v>
      </c>
      <c r="E661" s="103" t="s">
        <v>76</v>
      </c>
      <c r="F661" s="1" t="str">
        <f>VLOOKUP(LOTOTO[[#This Row],[NOME]],'CADASTRO'!A:K,5,0)</f>
        <v>COORDENADOR SEG DO TRABALHO E MEIO</v>
      </c>
      <c r="G661" s="95">
        <v>44663</v>
      </c>
      <c r="H661" s="39">
        <v>5000</v>
      </c>
      <c r="I6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IF(G1044="01/01/1900", "SEM REGISTRO",
                        IF((G661+H661)&gt;TODAY(), "NO PRAZO", "VENCIDO"
                        )
                    )
                )
            )
        )
    ),"N.A.")</f>
        <v>HISTORICO</v>
      </c>
      <c r="J661" s="14">
        <f>LOTOTO[[#This Row],[TREINADO EM]]+LOTOTO[[#This Row],[VALIDADE]]</f>
        <v>49663</v>
      </c>
      <c r="K661">
        <v>2</v>
      </c>
      <c r="L661" t="s">
        <v>5</v>
      </c>
      <c r="M661" t="str">
        <f>VLOOKUP(LOTOTO[[#This Row],[NOME]],'CADASTRO'!A:K,6,0)</f>
        <v>ATIVO</v>
      </c>
    </row>
    <row r="662" spans="1:13">
      <c r="A662" s="1" t="s">
        <v>516</v>
      </c>
      <c r="B662" s="1" t="s">
        <v>517</v>
      </c>
      <c r="C662" s="1" t="s">
        <v>381</v>
      </c>
      <c r="D662" s="1" t="s">
        <v>619</v>
      </c>
      <c r="E662" t="s">
        <v>76</v>
      </c>
      <c r="F662" t="str">
        <f>VLOOKUP(LOTOTO[[#This Row],[NOME]],'CADASTRO'!A:K,5,0)</f>
        <v>COORDENADOR SEG DO TRABALHO E MEIO</v>
      </c>
      <c r="G662" s="47">
        <v>46207.674444444398</v>
      </c>
      <c r="H662" s="38">
        <v>5000</v>
      </c>
      <c r="I6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IF(G1045="01/01/1900", "SEM REGISTRO",
                        IF((G662+H662)&gt;TODAY(), "NO PRAZO", "VENCIDO"
                        )
                    )
                )
            )
        )
    ),"N.A.")</f>
        <v>NO PRAZO</v>
      </c>
      <c r="J662" s="14">
        <f>LOTOTO[[#This Row],[TREINADO EM]]+LOTOTO[[#This Row],[VALIDADE]]</f>
        <v>51207.674444444398</v>
      </c>
      <c r="K662">
        <v>2</v>
      </c>
      <c r="L662" t="s">
        <v>3</v>
      </c>
      <c r="M662" t="str">
        <f>VLOOKUP(LOTOTO[[#This Row],[NOME]],'CADASTRO'!A:K,6,0)</f>
        <v>ATIVO</v>
      </c>
    </row>
    <row r="663" spans="1:13">
      <c r="A663" s="1" t="s">
        <v>516</v>
      </c>
      <c r="B663" s="1" t="s">
        <v>517</v>
      </c>
      <c r="C663" s="1" t="s">
        <v>381</v>
      </c>
      <c r="D663" s="1" t="s">
        <v>619</v>
      </c>
      <c r="E663" t="s">
        <v>66</v>
      </c>
      <c r="F663" t="str">
        <f>VLOOKUP(LOTOTO[[#This Row],[NOME]],'CADASTRO'!A:K,5,0)</f>
        <v>OPERADOR INDUSTRIAL II</v>
      </c>
      <c r="G663" s="47">
        <v>44929</v>
      </c>
      <c r="H663" s="39">
        <v>365</v>
      </c>
      <c r="I6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IF(G1046="01/01/1900", "SEM REGISTRO",
                        IF((G663+H663)&gt;TODAY(), "NO PRAZO", "VENCIDO"
                        )
                    )
                )
            )
        )
    ),"N.A.")</f>
        <v>N.A.</v>
      </c>
      <c r="J663" s="14">
        <f>LOTOTO[[#This Row],[TREINADO EM]]+LOTOTO[[#This Row],[VALIDADE]]</f>
        <v>45294</v>
      </c>
      <c r="K663">
        <v>2</v>
      </c>
      <c r="L663" t="s">
        <v>5</v>
      </c>
      <c r="M663" t="str">
        <f>VLOOKUP(LOTOTO[[#This Row],[NOME]],'CADASTRO'!A:K,6,0)</f>
        <v>DESLIGADO</v>
      </c>
    </row>
    <row r="664" spans="1:13">
      <c r="A664" s="1" t="s">
        <v>516</v>
      </c>
      <c r="B664" s="1" t="s">
        <v>517</v>
      </c>
      <c r="C664" s="1" t="s">
        <v>76</v>
      </c>
      <c r="D664" s="1" t="s">
        <v>619</v>
      </c>
      <c r="E664" t="s">
        <v>66</v>
      </c>
      <c r="F664" t="str">
        <f>VLOOKUP(LOTOTO[[#This Row],[NOME]],'CADASTRO'!A:K,5,0)</f>
        <v>OPERADOR INDUSTRIAL II</v>
      </c>
      <c r="G664" s="47">
        <v>45280</v>
      </c>
      <c r="H664" s="38">
        <v>365</v>
      </c>
      <c r="I6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IF(G1047="01/01/1900", "SEM REGISTRO",
                        IF((G664+H664)&gt;TODAY(), "NO PRAZO", "VENCIDO"
                        )
                    )
                )
            )
        )
    ),"N.A.")</f>
        <v>N.A.</v>
      </c>
      <c r="J664" s="14">
        <f>LOTOTO[[#This Row],[TREINADO EM]]+LOTOTO[[#This Row],[VALIDADE]]</f>
        <v>45645</v>
      </c>
      <c r="K664">
        <v>2</v>
      </c>
      <c r="L664" t="s">
        <v>5</v>
      </c>
      <c r="M664" t="str">
        <f>VLOOKUP(LOTOTO[[#This Row],[NOME]],'CADASTRO'!A:K,6,0)</f>
        <v>DESLIGADO</v>
      </c>
    </row>
    <row r="665" spans="1:13">
      <c r="A665" s="1" t="s">
        <v>516</v>
      </c>
      <c r="B665" s="1" t="s">
        <v>517</v>
      </c>
      <c r="C665" s="1" t="s">
        <v>381</v>
      </c>
      <c r="D665" s="1" t="s">
        <v>619</v>
      </c>
      <c r="E665" t="s">
        <v>66</v>
      </c>
      <c r="F665" t="str">
        <f>VLOOKUP(LOTOTO[[#This Row],[NOME]],'CADASTRO'!A:K,5,0)</f>
        <v>OPERADOR INDUSTRIAL II</v>
      </c>
      <c r="G665" s="47">
        <v>45882</v>
      </c>
      <c r="H665" s="38">
        <v>365</v>
      </c>
      <c r="I6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IF(G1048="01/01/1900", "SEM REGISTRO",
                        IF((G665+H665)&gt;TODAY(), "NO PRAZO", "VENCIDO"
                        )
                    )
                )
            )
        )
    ),"N.A.")</f>
        <v>N.A.</v>
      </c>
      <c r="J665" s="14">
        <f>LOTOTO[[#This Row],[TREINADO EM]]+LOTOTO[[#This Row],[VALIDADE]]</f>
        <v>46247</v>
      </c>
      <c r="K665">
        <v>2</v>
      </c>
      <c r="L665" t="s">
        <v>3</v>
      </c>
      <c r="M665" t="str">
        <f>VLOOKUP(LOTOTO[[#This Row],[NOME]],'CADASTRO'!A:K,6,0)</f>
        <v>DESLIGADO</v>
      </c>
    </row>
    <row r="666" spans="1:13">
      <c r="A666" s="1" t="s">
        <v>516</v>
      </c>
      <c r="B666" s="1" t="s">
        <v>517</v>
      </c>
      <c r="C666" s="1" t="s">
        <v>381</v>
      </c>
      <c r="D666" s="1" t="s">
        <v>619</v>
      </c>
      <c r="E666" t="s">
        <v>443</v>
      </c>
      <c r="F666" t="str">
        <f>VLOOKUP(LOTOTO[[#This Row],[NOME]],'CADASTRO'!A:K,5,0)</f>
        <v>ESTAGIARIO</v>
      </c>
      <c r="G666" s="47">
        <v>45875</v>
      </c>
      <c r="H666" s="38">
        <v>365</v>
      </c>
      <c r="I6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IF(G1049="01/01/1900", "SEM REGISTRO",
                        IF((G666+H666)&gt;TODAY(), "NO PRAZO", "VENCIDO"
                        )
                    )
                )
            )
        )
    ),"N.A.")</f>
        <v>HISTORICO</v>
      </c>
      <c r="J666" s="14">
        <f>LOTOTO[[#This Row],[TREINADO EM]]+LOTOTO[[#This Row],[VALIDADE]]</f>
        <v>46240</v>
      </c>
      <c r="K666">
        <v>2</v>
      </c>
      <c r="L666" t="s">
        <v>5</v>
      </c>
      <c r="M666" t="str">
        <f>VLOOKUP(LOTOTO[[#This Row],[NOME]],'CADASTRO'!A:K,6,0)</f>
        <v>ATIVO</v>
      </c>
    </row>
    <row r="667" spans="1:13">
      <c r="A667" s="1" t="s">
        <v>516</v>
      </c>
      <c r="B667" s="1" t="s">
        <v>517</v>
      </c>
      <c r="C667" s="1" t="s">
        <v>381</v>
      </c>
      <c r="D667" s="1" t="s">
        <v>619</v>
      </c>
      <c r="E667" t="s">
        <v>443</v>
      </c>
      <c r="F667" t="str">
        <f>VLOOKUP(LOTOTO[[#This Row],[NOME]],'CADASTRO'!A:K,5,0)</f>
        <v>ESTAGIARIO</v>
      </c>
      <c r="G667" s="47">
        <v>46275</v>
      </c>
      <c r="H667" s="38">
        <v>365</v>
      </c>
      <c r="I6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IF(G1050="01/01/1900", "SEM REGISTRO",
                        IF((G667+H667)&gt;TODAY(), "NO PRAZO", "VENCIDO"
                        )
                    )
                )
            )
        )
    ),"N.A.")</f>
        <v>NO PRAZO</v>
      </c>
      <c r="J667" s="14">
        <f>LOTOTO[[#This Row],[TREINADO EM]]+LOTOTO[[#This Row],[VALIDADE]]</f>
        <v>46640</v>
      </c>
      <c r="K667">
        <v>1</v>
      </c>
      <c r="L667" t="s">
        <v>3</v>
      </c>
      <c r="M667" t="str">
        <f>VLOOKUP(LOTOTO[[#This Row],[NOME]],'CADASTRO'!A:K,6,0)</f>
        <v>ATIVO</v>
      </c>
    </row>
    <row r="668" spans="1:13">
      <c r="A668" s="1" t="s">
        <v>516</v>
      </c>
      <c r="B668" s="1" t="s">
        <v>517</v>
      </c>
      <c r="C668" s="1" t="s">
        <v>381</v>
      </c>
      <c r="D668" s="1" t="s">
        <v>619</v>
      </c>
      <c r="E668" t="s">
        <v>63</v>
      </c>
      <c r="F668" t="str">
        <f>VLOOKUP(LOTOTO[[#This Row],[NOME]],'CADASTRO'!A:K,5,0)</f>
        <v>ESTAGIARIO</v>
      </c>
      <c r="G668" s="47">
        <v>44973</v>
      </c>
      <c r="H668" s="38">
        <v>365</v>
      </c>
      <c r="I6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IF(G1051="01/01/1900", "SEM REGISTRO",
                        IF((G668+H668)&gt;TODAY(), "NO PRAZO", "VENCIDO"
                        )
                    )
                )
            )
        )
    ),"N.A.")</f>
        <v>N.A.</v>
      </c>
      <c r="J668" s="14">
        <f>LOTOTO[[#This Row],[TREINADO EM]]+LOTOTO[[#This Row],[VALIDADE]]</f>
        <v>45338</v>
      </c>
      <c r="K668">
        <v>2</v>
      </c>
      <c r="L668" t="s">
        <v>3</v>
      </c>
      <c r="M668" t="str">
        <f>VLOOKUP(LOTOTO[[#This Row],[NOME]],'CADASTRO'!A:K,6,0)</f>
        <v>DESLIGADO</v>
      </c>
    </row>
    <row r="669" spans="1:13">
      <c r="A669" t="s">
        <v>516</v>
      </c>
      <c r="B669" t="s">
        <v>517</v>
      </c>
      <c r="C669" t="s">
        <v>76</v>
      </c>
      <c r="D669" s="1" t="s">
        <v>619</v>
      </c>
      <c r="E669" t="s">
        <v>473</v>
      </c>
      <c r="F669" t="str">
        <f>VLOOKUP(LOTOTO[[#This Row],[NOME]],'CADASTRO'!A:K,5,0)</f>
        <v>AUXILIAR INDUSTRIAL</v>
      </c>
      <c r="G669" s="47">
        <v>43832</v>
      </c>
      <c r="H669" s="38">
        <v>365</v>
      </c>
      <c r="I6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IF(G1052="01/01/1900", "SEM REGISTRO",
                        IF((G669+H669)&gt;TODAY(), "NO PRAZO", "VENCIDO"
                        )
                    )
                )
            )
        )
    ),"N.A.")</f>
        <v>N.A.</v>
      </c>
      <c r="J669" s="14">
        <f>LOTOTO[[#This Row],[TREINADO EM]]+LOTOTO[[#This Row],[VALIDADE]]</f>
        <v>44197</v>
      </c>
      <c r="K669">
        <v>2</v>
      </c>
      <c r="L669" t="s">
        <v>5</v>
      </c>
      <c r="M669" t="str">
        <f>VLOOKUP(LOTOTO[[#This Row],[NOME]],'CADASTRO'!A:K,6,0)</f>
        <v>S-AFASTADO</v>
      </c>
    </row>
    <row r="670" spans="1:13">
      <c r="A670" s="1" t="s">
        <v>516</v>
      </c>
      <c r="B670" s="1" t="s">
        <v>517</v>
      </c>
      <c r="C670" s="1" t="s">
        <v>381</v>
      </c>
      <c r="D670" s="1" t="s">
        <v>619</v>
      </c>
      <c r="E670" s="1" t="s">
        <v>473</v>
      </c>
      <c r="F670" s="1" t="str">
        <f>VLOOKUP(LOTOTO[[#This Row],[NOME]],'CADASTRO'!A:K,5,0)</f>
        <v>AUXILIAR INDUSTRIAL</v>
      </c>
      <c r="G670" s="95">
        <v>44805</v>
      </c>
      <c r="H670" s="39">
        <v>365</v>
      </c>
      <c r="I6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IF(G1053="01/01/1900", "SEM REGISTRO",
                        IF((G670+H670)&gt;TODAY(), "NO PRAZO", "VENCIDO"
                        )
                    )
                )
            )
        )
    ),"N.A.")</f>
        <v>N.A.</v>
      </c>
      <c r="J670" s="14">
        <f>LOTOTO[[#This Row],[TREINADO EM]]+LOTOTO[[#This Row],[VALIDADE]]</f>
        <v>45170</v>
      </c>
      <c r="K670">
        <v>2</v>
      </c>
      <c r="L670" t="s">
        <v>5</v>
      </c>
      <c r="M670" t="str">
        <f>VLOOKUP(LOTOTO[[#This Row],[NOME]],'CADASTRO'!A:K,6,0)</f>
        <v>S-AFASTADO</v>
      </c>
    </row>
    <row r="671" spans="1:13">
      <c r="A671" s="1" t="s">
        <v>516</v>
      </c>
      <c r="B671" s="1" t="s">
        <v>517</v>
      </c>
      <c r="C671" s="1" t="s">
        <v>381</v>
      </c>
      <c r="D671" s="1" t="s">
        <v>619</v>
      </c>
      <c r="E671" t="s">
        <v>473</v>
      </c>
      <c r="F671" t="str">
        <f>VLOOKUP(LOTOTO[[#This Row],[NOME]],'CADASTRO'!A:K,5,0)</f>
        <v>AUXILIAR INDUSTRIAL</v>
      </c>
      <c r="G671" s="47">
        <v>44930</v>
      </c>
      <c r="H671" s="39">
        <v>365</v>
      </c>
      <c r="I6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IF(G1054="01/01/1900", "SEM REGISTRO",
                        IF((G671+H671)&gt;TODAY(), "NO PRAZO", "VENCIDO"
                        )
                    )
                )
            )
        )
    ),"N.A.")</f>
        <v>N.A.</v>
      </c>
      <c r="J671" s="14">
        <f>LOTOTO[[#This Row],[TREINADO EM]]+LOTOTO[[#This Row],[VALIDADE]]</f>
        <v>45295</v>
      </c>
      <c r="K671">
        <v>2</v>
      </c>
      <c r="L671" t="s">
        <v>5</v>
      </c>
      <c r="M671" t="str">
        <f>VLOOKUP(LOTOTO[[#This Row],[NOME]],'CADASTRO'!A:K,6,0)</f>
        <v>S-AFASTADO</v>
      </c>
    </row>
    <row r="672" spans="1:13">
      <c r="A672" s="1" t="s">
        <v>516</v>
      </c>
      <c r="B672" s="1" t="s">
        <v>517</v>
      </c>
      <c r="C672" s="1" t="s">
        <v>381</v>
      </c>
      <c r="D672" s="1" t="s">
        <v>619</v>
      </c>
      <c r="E672" t="s">
        <v>473</v>
      </c>
      <c r="F672" t="str">
        <f>VLOOKUP(LOTOTO[[#This Row],[NOME]],'CADASTRO'!A:K,5,0)</f>
        <v>AUXILIAR INDUSTRIAL</v>
      </c>
      <c r="G672" s="47">
        <v>45280</v>
      </c>
      <c r="H672" s="38">
        <v>365</v>
      </c>
      <c r="I6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IF(G1055="01/01/1900", "SEM REGISTRO",
                        IF((G672+H672)&gt;TODAY(), "NO PRAZO", "VENCIDO"
                        )
                    )
                )
            )
        )
    ),"N.A.")</f>
        <v>N.A.</v>
      </c>
      <c r="J672" s="14">
        <f>LOTOTO[[#This Row],[TREINADO EM]]+LOTOTO[[#This Row],[VALIDADE]]</f>
        <v>45645</v>
      </c>
      <c r="K672">
        <v>2</v>
      </c>
      <c r="L672" t="s">
        <v>5</v>
      </c>
      <c r="M672" t="str">
        <f>VLOOKUP(LOTOTO[[#This Row],[NOME]],'CADASTRO'!A:K,6,0)</f>
        <v>S-AFASTADO</v>
      </c>
    </row>
    <row r="673" spans="1:13">
      <c r="A673" s="1" t="s">
        <v>516</v>
      </c>
      <c r="B673" s="1" t="s">
        <v>517</v>
      </c>
      <c r="C673" s="1" t="s">
        <v>76</v>
      </c>
      <c r="D673" s="1" t="s">
        <v>619</v>
      </c>
      <c r="E673" t="s">
        <v>473</v>
      </c>
      <c r="F673" t="str">
        <f>VLOOKUP(LOTOTO[[#This Row],[NOME]],'CADASTRO'!A:K,5,0)</f>
        <v>AUXILIAR INDUSTRIAL</v>
      </c>
      <c r="G673" s="47">
        <v>45645</v>
      </c>
      <c r="H673" s="38">
        <v>365</v>
      </c>
      <c r="I6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IF(G1056="01/01/1900", "SEM REGISTRO",
                        IF((G673+H673)&gt;TODAY(), "NO PRAZO", "VENCIDO"
                        )
                    )
                )
            )
        )
    ),"N.A.")</f>
        <v>N.A.</v>
      </c>
      <c r="J673" s="14">
        <f>LOTOTO[[#This Row],[TREINADO EM]]+LOTOTO[[#This Row],[VALIDADE]]</f>
        <v>46010</v>
      </c>
      <c r="K673">
        <v>2</v>
      </c>
      <c r="L673" t="s">
        <v>5</v>
      </c>
      <c r="M673" t="str">
        <f>VLOOKUP(LOTOTO[[#This Row],[NOME]],'CADASTRO'!A:K,6,0)</f>
        <v>S-AFASTADO</v>
      </c>
    </row>
    <row r="674" spans="1:13">
      <c r="A674" s="1" t="s">
        <v>516</v>
      </c>
      <c r="B674" s="1" t="s">
        <v>517</v>
      </c>
      <c r="C674" s="1" t="s">
        <v>381</v>
      </c>
      <c r="D674" s="1" t="s">
        <v>619</v>
      </c>
      <c r="E674" t="s">
        <v>473</v>
      </c>
      <c r="F674" t="str">
        <f>VLOOKUP(LOTOTO[[#This Row],[NOME]],'CADASTRO'!A:K,5,0)</f>
        <v>AUXILIAR INDUSTRIAL</v>
      </c>
      <c r="G674" s="47">
        <v>46010</v>
      </c>
      <c r="H674" s="38">
        <v>365</v>
      </c>
      <c r="I6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IF(G1057="01/01/1900", "SEM REGISTRO",
                        IF((G674+H674)&gt;TODAY(), "NO PRAZO", "VENCIDO"
                        )
                    )
                )
            )
        )
    ),"N.A.")</f>
        <v>N.A.</v>
      </c>
      <c r="J674" s="14">
        <f>LOTOTO[[#This Row],[TREINADO EM]]+LOTOTO[[#This Row],[VALIDADE]]</f>
        <v>46375</v>
      </c>
      <c r="K674">
        <v>2</v>
      </c>
      <c r="L674" t="s">
        <v>3</v>
      </c>
      <c r="M674" t="str">
        <f>VLOOKUP(LOTOTO[[#This Row],[NOME]],'CADASTRO'!A:K,6,0)</f>
        <v>S-AFASTADO</v>
      </c>
    </row>
    <row r="675" spans="1:13">
      <c r="A675" s="1" t="s">
        <v>516</v>
      </c>
      <c r="B675" s="1" t="s">
        <v>517</v>
      </c>
      <c r="C675" s="1" t="s">
        <v>381</v>
      </c>
      <c r="D675" s="1" t="s">
        <v>619</v>
      </c>
      <c r="E675" t="s">
        <v>493</v>
      </c>
      <c r="F675" t="str">
        <f>VLOOKUP(LOTOTO[[#This Row],[NOME]],'CADASTRO'!A:K,5,0)</f>
        <v>ESTAGIARIO</v>
      </c>
      <c r="G675" s="47">
        <v>46275</v>
      </c>
      <c r="H675" s="38">
        <v>365</v>
      </c>
      <c r="I6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IF(G1058="01/01/1900", "SEM REGISTRO",
                        IF((G675+H675)&gt;TODAY(), "NO PRAZO", "VENCIDO"
                        )
                    )
                )
            )
        )
    ),"N.A.")</f>
        <v>NO PRAZO</v>
      </c>
      <c r="J675" s="14">
        <f>LOTOTO[[#This Row],[TREINADO EM]]+LOTOTO[[#This Row],[VALIDADE]]</f>
        <v>46640</v>
      </c>
      <c r="K675">
        <v>2</v>
      </c>
      <c r="L675" t="s">
        <v>3</v>
      </c>
      <c r="M675" t="str">
        <f>VLOOKUP(LOTOTO[[#This Row],[NOME]],'CADASTRO'!A:K,6,0)</f>
        <v>ATIVO</v>
      </c>
    </row>
    <row r="676" spans="1:13">
      <c r="A676" s="1" t="s">
        <v>516</v>
      </c>
      <c r="B676" s="1" t="s">
        <v>517</v>
      </c>
      <c r="C676" s="1" t="s">
        <v>381</v>
      </c>
      <c r="D676" s="1" t="s">
        <v>619</v>
      </c>
      <c r="E676" t="s">
        <v>478</v>
      </c>
      <c r="F676" t="str">
        <f>VLOOKUP(LOTOTO[[#This Row],[NOME]],'CADASTRO'!A:K,5,0)</f>
        <v>ANALISTA PROCESSOS</v>
      </c>
      <c r="G676" s="47">
        <v>45064</v>
      </c>
      <c r="H676" s="39">
        <v>365</v>
      </c>
      <c r="I6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IF(G1059="01/01/1900", "SEM REGISTRO",
                        IF((G676+H676)&gt;TODAY(), "NO PRAZO", "VENCIDO"
                        )
                    )
                )
            )
        )
    ),"N.A.")</f>
        <v>N.A.</v>
      </c>
      <c r="J676" s="14">
        <f>LOTOTO[[#This Row],[TREINADO EM]]+LOTOTO[[#This Row],[VALIDADE]]</f>
        <v>45429</v>
      </c>
      <c r="K676">
        <v>2</v>
      </c>
      <c r="L676" t="s">
        <v>5</v>
      </c>
      <c r="M676" t="str">
        <f>VLOOKUP(LOTOTO[[#This Row],[NOME]],'CADASTRO'!A:K,6,0)</f>
        <v>TRANSFERIDO</v>
      </c>
    </row>
    <row r="677" spans="1:13">
      <c r="A677" s="1" t="s">
        <v>516</v>
      </c>
      <c r="B677" s="1" t="s">
        <v>517</v>
      </c>
      <c r="C677" s="1" t="s">
        <v>381</v>
      </c>
      <c r="D677" s="1" t="s">
        <v>619</v>
      </c>
      <c r="E677" t="s">
        <v>478</v>
      </c>
      <c r="F677" t="str">
        <f>VLOOKUP(LOTOTO[[#This Row],[NOME]],'CADASTRO'!A:K,5,0)</f>
        <v>ANALISTA PROCESSOS</v>
      </c>
      <c r="G677" s="47">
        <v>45547</v>
      </c>
      <c r="H677" s="38">
        <v>365</v>
      </c>
      <c r="I6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IF(G1060="01/01/1900", "SEM REGISTRO",
                        IF((G677+H677)&gt;TODAY(), "NO PRAZO", "VENCIDO"
                        )
                    )
                )
            )
        )
    ),"N.A.")</f>
        <v>N.A.</v>
      </c>
      <c r="J677" s="14">
        <f>LOTOTO[[#This Row],[TREINADO EM]]+LOTOTO[[#This Row],[VALIDADE]]</f>
        <v>45912</v>
      </c>
      <c r="K677">
        <v>2</v>
      </c>
      <c r="L677" t="s">
        <v>3</v>
      </c>
      <c r="M677" t="str">
        <f>VLOOKUP(LOTOTO[[#This Row],[NOME]],'CADASTRO'!A:K,6,0)</f>
        <v>TRANSFERIDO</v>
      </c>
    </row>
    <row r="678" spans="1:13">
      <c r="A678" t="s">
        <v>516</v>
      </c>
      <c r="B678" t="s">
        <v>517</v>
      </c>
      <c r="C678" t="s">
        <v>76</v>
      </c>
      <c r="D678" s="1" t="s">
        <v>619</v>
      </c>
      <c r="E678" t="s">
        <v>444</v>
      </c>
      <c r="F678" t="str">
        <f>VLOOKUP(LOTOTO[[#This Row],[NOME]],'CADASTRO'!A:K,5,0)</f>
        <v>TECNICO MECANICO II</v>
      </c>
      <c r="G678" s="47">
        <v>44019</v>
      </c>
      <c r="H678" s="38">
        <v>365</v>
      </c>
      <c r="I6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IF(G1061="01/01/1900", "SEM REGISTRO",
                        IF((G678+H678)&gt;TODAY(), "NO PRAZO", "VENCIDO"
                        )
                    )
                )
            )
        )
    ),"N.A.")</f>
        <v>HISTORICO</v>
      </c>
      <c r="J678" s="14">
        <f>LOTOTO[[#This Row],[TREINADO EM]]+LOTOTO[[#This Row],[VALIDADE]]</f>
        <v>44384</v>
      </c>
      <c r="K678">
        <v>2</v>
      </c>
      <c r="L678" t="s">
        <v>5</v>
      </c>
      <c r="M678" t="str">
        <f>VLOOKUP(LOTOTO[[#This Row],[NOME]],'CADASTRO'!A:K,6,0)</f>
        <v>ATIVO</v>
      </c>
    </row>
    <row r="679" spans="1:13">
      <c r="A679" s="1" t="s">
        <v>516</v>
      </c>
      <c r="B679" s="1" t="s">
        <v>517</v>
      </c>
      <c r="C679" s="1" t="s">
        <v>381</v>
      </c>
      <c r="D679" s="1" t="s">
        <v>619</v>
      </c>
      <c r="E679" t="s">
        <v>444</v>
      </c>
      <c r="F679" t="str">
        <f>VLOOKUP(LOTOTO[[#This Row],[NOME]],'CADASTRO'!A:K,5,0)</f>
        <v>TECNICO MECANICO II</v>
      </c>
      <c r="G679" s="47">
        <v>45280</v>
      </c>
      <c r="H679" s="38">
        <v>365</v>
      </c>
      <c r="I6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IF(G1062="01/01/1900", "SEM REGISTRO",
                        IF((G679+H679)&gt;TODAY(), "NO PRAZO", "VENCIDO"
                        )
                    )
                )
            )
        )
    ),"N.A.")</f>
        <v>HISTORICO</v>
      </c>
      <c r="J679" s="14">
        <f>LOTOTO[[#This Row],[TREINADO EM]]+LOTOTO[[#This Row],[VALIDADE]]</f>
        <v>45645</v>
      </c>
      <c r="K679">
        <v>2</v>
      </c>
      <c r="L679" t="s">
        <v>5</v>
      </c>
      <c r="M679" t="str">
        <f>VLOOKUP(LOTOTO[[#This Row],[NOME]],'CADASTRO'!A:K,6,0)</f>
        <v>ATIVO</v>
      </c>
    </row>
    <row r="680" spans="1:13">
      <c r="A680" s="1" t="s">
        <v>516</v>
      </c>
      <c r="B680" s="1" t="s">
        <v>517</v>
      </c>
      <c r="C680" s="1" t="s">
        <v>381</v>
      </c>
      <c r="D680" s="1" t="s">
        <v>619</v>
      </c>
      <c r="E680" t="s">
        <v>444</v>
      </c>
      <c r="F680" t="str">
        <f>VLOOKUP(LOTOTO[[#This Row],[NOME]],'CADASTRO'!A:K,5,0)</f>
        <v>TECNICO MECANICO II</v>
      </c>
      <c r="G680" s="47">
        <v>45371</v>
      </c>
      <c r="H680" s="38">
        <v>365</v>
      </c>
      <c r="I6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IF(G1063="01/01/1900", "SEM REGISTRO",
                        IF((G680+H680)&gt;TODAY(), "NO PRAZO", "VENCIDO"
                        )
                    )
                )
            )
        )
    ),"N.A.")</f>
        <v>HISTORICO</v>
      </c>
      <c r="J680" s="14">
        <f>LOTOTO[[#This Row],[TREINADO EM]]+LOTOTO[[#This Row],[VALIDADE]]</f>
        <v>45736</v>
      </c>
      <c r="K680">
        <v>2</v>
      </c>
      <c r="L680" t="s">
        <v>5</v>
      </c>
      <c r="M680" t="str">
        <f>VLOOKUP(LOTOTO[[#This Row],[NOME]],'CADASTRO'!A:K,6,0)</f>
        <v>ATIVO</v>
      </c>
    </row>
    <row r="681" spans="1:13">
      <c r="A681" s="1" t="s">
        <v>516</v>
      </c>
      <c r="B681" s="1" t="s">
        <v>517</v>
      </c>
      <c r="C681" s="1" t="s">
        <v>381</v>
      </c>
      <c r="D681" s="1" t="s">
        <v>619</v>
      </c>
      <c r="E681" t="s">
        <v>444</v>
      </c>
      <c r="F681" t="str">
        <f>VLOOKUP(LOTOTO[[#This Row],[NOME]],'CADASTRO'!A:K,5,0)</f>
        <v>TECNICO MECANICO II</v>
      </c>
      <c r="G681" s="47">
        <v>45645</v>
      </c>
      <c r="H681" s="38">
        <v>365</v>
      </c>
      <c r="I6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IF(G1064="01/01/1900", "SEM REGISTRO",
                        IF((G681+H681)&gt;TODAY(), "NO PRAZO", "VENCIDO"
                        )
                    )
                )
            )
        )
    ),"N.A.")</f>
        <v>HISTORICO</v>
      </c>
      <c r="J681" s="14">
        <f>LOTOTO[[#This Row],[TREINADO EM]]+LOTOTO[[#This Row],[VALIDADE]]</f>
        <v>46010</v>
      </c>
      <c r="K681">
        <v>2</v>
      </c>
      <c r="L681" t="s">
        <v>5</v>
      </c>
      <c r="M681" t="str">
        <f>VLOOKUP(LOTOTO[[#This Row],[NOME]],'CADASTRO'!A:K,6,0)</f>
        <v>ATIVO</v>
      </c>
    </row>
    <row r="682" spans="1:13">
      <c r="A682" s="1" t="s">
        <v>516</v>
      </c>
      <c r="B682" s="1" t="s">
        <v>517</v>
      </c>
      <c r="C682" s="1" t="s">
        <v>381</v>
      </c>
      <c r="D682" s="1" t="s">
        <v>619</v>
      </c>
      <c r="E682" t="s">
        <v>444</v>
      </c>
      <c r="F682" t="str">
        <f>VLOOKUP(LOTOTO[[#This Row],[NOME]],'CADASTRO'!A:K,5,0)</f>
        <v>TECNICO MECANICO II</v>
      </c>
      <c r="G682" s="47">
        <v>46010</v>
      </c>
      <c r="H682" s="38">
        <v>365</v>
      </c>
      <c r="I6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IF(G1065="01/01/1900", "SEM REGISTRO",
                        IF((G682+H682)&gt;TODAY(), "NO PRAZO", "VENCIDO"
                        )
                    )
                )
            )
        )
    ),"N.A.")</f>
        <v>HISTORICO</v>
      </c>
      <c r="J682" s="14">
        <f>LOTOTO[[#This Row],[TREINADO EM]]+LOTOTO[[#This Row],[VALIDADE]]</f>
        <v>46375</v>
      </c>
      <c r="K682">
        <v>2</v>
      </c>
      <c r="L682" t="s">
        <v>5</v>
      </c>
      <c r="M682" t="str">
        <f>VLOOKUP(LOTOTO[[#This Row],[NOME]],'CADASTRO'!A:K,6,0)</f>
        <v>ATIVO</v>
      </c>
    </row>
    <row r="683" spans="1:13">
      <c r="A683" s="1" t="s">
        <v>516</v>
      </c>
      <c r="B683" s="1" t="s">
        <v>517</v>
      </c>
      <c r="C683" s="1" t="s">
        <v>381</v>
      </c>
      <c r="D683" s="1" t="s">
        <v>619</v>
      </c>
      <c r="E683" t="s">
        <v>444</v>
      </c>
      <c r="F683" t="str">
        <f>VLOOKUP(LOTOTO[[#This Row],[NOME]],'CADASTRO'!A:K,5,0)</f>
        <v>TECNICO MECANICO II</v>
      </c>
      <c r="G683" s="47">
        <v>46289.955949074072</v>
      </c>
      <c r="H683" s="38">
        <v>365</v>
      </c>
      <c r="I6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IF(G1066="01/01/1900", "SEM REGISTRO",
                        IF((G683+H683)&gt;TODAY(), "NO PRAZO", "VENCIDO"
                        )
                    )
                )
            )
        )
    ),"N.A.")</f>
        <v>NO PRAZO</v>
      </c>
      <c r="J683" s="14">
        <f>LOTOTO[[#This Row],[TREINADO EM]]+LOTOTO[[#This Row],[VALIDADE]]</f>
        <v>46654.955949074072</v>
      </c>
      <c r="K683">
        <v>2</v>
      </c>
      <c r="L683" t="s">
        <v>3</v>
      </c>
      <c r="M683" t="str">
        <f>VLOOKUP(LOTOTO[[#This Row],[NOME]],'CADASTRO'!A:K,6,0)</f>
        <v>ATIVO</v>
      </c>
    </row>
    <row r="684" spans="1:13">
      <c r="A684" t="s">
        <v>516</v>
      </c>
      <c r="B684" t="s">
        <v>517</v>
      </c>
      <c r="C684" t="s">
        <v>76</v>
      </c>
      <c r="D684" s="1" t="s">
        <v>619</v>
      </c>
      <c r="E684" t="s">
        <v>60</v>
      </c>
      <c r="F684" t="str">
        <f>VLOOKUP(LOTOTO[[#This Row],[NOME]],'CADASTRO'!A:K,5,0)</f>
        <v>OPERADOR INDUSTRIAL II</v>
      </c>
      <c r="G684" s="47">
        <v>44250</v>
      </c>
      <c r="H684" s="38">
        <v>365</v>
      </c>
      <c r="I6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IF(G1067="01/01/1900", "SEM REGISTRO",
                        IF((G684+H684)&gt;TODAY(), "NO PRAZO", "VENCIDO"
                        )
                    )
                )
            )
        )
    ),"N.A.")</f>
        <v>N.A.</v>
      </c>
      <c r="J684" s="14">
        <f>LOTOTO[[#This Row],[TREINADO EM]]+LOTOTO[[#This Row],[VALIDADE]]</f>
        <v>44615</v>
      </c>
      <c r="K684">
        <v>2</v>
      </c>
      <c r="L684" t="s">
        <v>1</v>
      </c>
      <c r="M684" t="str">
        <f>VLOOKUP(LOTOTO[[#This Row],[NOME]],'CADASTRO'!A:K,6,0)</f>
        <v>DESLIGADO</v>
      </c>
    </row>
    <row r="685" spans="1:13">
      <c r="A685" s="1" t="s">
        <v>516</v>
      </c>
      <c r="B685" s="1" t="s">
        <v>517</v>
      </c>
      <c r="C685" s="1" t="s">
        <v>381</v>
      </c>
      <c r="D685" s="1" t="s">
        <v>619</v>
      </c>
      <c r="E685" t="s">
        <v>458</v>
      </c>
      <c r="F685" t="str">
        <f>VLOOKUP(LOTOTO[[#This Row],[NOME]],'CADASTRO'!A:K,5,0)</f>
        <v>TECNICO MECANICO II</v>
      </c>
      <c r="G685" s="47">
        <v>46220</v>
      </c>
      <c r="H685" s="38">
        <v>365</v>
      </c>
      <c r="I6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IF(G1068="01/01/1900", "SEM REGISTRO",
                        IF((G685+H685)&gt;TODAY(), "NO PRAZO", "VENCIDO"
                        )
                    )
                )
            )
        )
    ),"N.A.")</f>
        <v>NO PRAZO</v>
      </c>
      <c r="J685" s="14">
        <f>LOTOTO[[#This Row],[TREINADO EM]]+LOTOTO[[#This Row],[VALIDADE]]</f>
        <v>46585</v>
      </c>
      <c r="K685">
        <v>2</v>
      </c>
      <c r="L685" t="s">
        <v>3</v>
      </c>
      <c r="M685" t="str">
        <f>VLOOKUP(LOTOTO[[#This Row],[NOME]],'CADASTRO'!A:K,6,0)</f>
        <v>ATIVO</v>
      </c>
    </row>
    <row r="686" spans="1:13">
      <c r="A686" s="1" t="s">
        <v>516</v>
      </c>
      <c r="B686" s="1" t="s">
        <v>517</v>
      </c>
      <c r="C686" s="1" t="s">
        <v>381</v>
      </c>
      <c r="D686" s="1" t="s">
        <v>619</v>
      </c>
      <c r="E686" s="11" t="s">
        <v>445</v>
      </c>
      <c r="F686" t="str">
        <f>VLOOKUP(LOTOTO[[#This Row],[NOME]],'CADASTRO'!A:K,5,0)</f>
        <v>OPERADOR INDUSTRIAL II</v>
      </c>
      <c r="G686" s="47">
        <v>45861</v>
      </c>
      <c r="H686" s="38">
        <v>365</v>
      </c>
      <c r="I6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IF(G1069="01/01/1900", "SEM REGISTRO",
                        IF((G686+H686)&gt;TODAY(), "NO PRAZO", "VENCIDO"
                        )
                    )
                )
            )
        )
    ),"N.A.")</f>
        <v>HISTORICO</v>
      </c>
      <c r="J686" s="14">
        <f>LOTOTO[[#This Row],[TREINADO EM]]+LOTOTO[[#This Row],[VALIDADE]]</f>
        <v>46226</v>
      </c>
      <c r="K686">
        <v>2</v>
      </c>
      <c r="L686" t="s">
        <v>5</v>
      </c>
      <c r="M686" t="str">
        <f>VLOOKUP(LOTOTO[[#This Row],[NOME]],'CADASTRO'!A:K,6,0)</f>
        <v>ATIVO</v>
      </c>
    </row>
    <row r="687" spans="1:13">
      <c r="A687" s="1" t="s">
        <v>516</v>
      </c>
      <c r="B687" s="1" t="s">
        <v>517</v>
      </c>
      <c r="C687" s="1" t="s">
        <v>381</v>
      </c>
      <c r="D687" s="1" t="s">
        <v>619</v>
      </c>
      <c r="E687" t="s">
        <v>445</v>
      </c>
      <c r="F687" t="str">
        <f>VLOOKUP(LOTOTO[[#This Row],[NOME]],'CADASTRO'!A:K,5,0)</f>
        <v>OPERADOR INDUSTRIAL II</v>
      </c>
      <c r="G687" s="47">
        <v>46209.792175925897</v>
      </c>
      <c r="H687" s="38">
        <v>183</v>
      </c>
      <c r="I6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IF(G1070="01/01/1900", "SEM REGISTRO",
                        IF((G687+H687)&gt;TODAY(), "NO PRAZO", "VENCIDO"
                        )
                    )
                )
            )
        )
    ),"N.A.")</f>
        <v>HISTORICO</v>
      </c>
      <c r="J687" s="14">
        <f>LOTOTO[[#This Row],[TREINADO EM]]+LOTOTO[[#This Row],[VALIDADE]]</f>
        <v>46392.792175925897</v>
      </c>
      <c r="K687">
        <v>2</v>
      </c>
      <c r="L687" t="s">
        <v>5</v>
      </c>
      <c r="M687" t="str">
        <f>VLOOKUP(LOTOTO[[#This Row],[NOME]],'CADASTRO'!A:K,6,0)</f>
        <v>ATIVO</v>
      </c>
    </row>
    <row r="688" spans="1:13">
      <c r="A688" s="1" t="s">
        <v>516</v>
      </c>
      <c r="B688" s="1" t="s">
        <v>517</v>
      </c>
      <c r="C688" s="1" t="s">
        <v>381</v>
      </c>
      <c r="D688" s="1" t="s">
        <v>619</v>
      </c>
      <c r="E688" t="s">
        <v>445</v>
      </c>
      <c r="F688" t="str">
        <f>VLOOKUP(LOTOTO[[#This Row],[NOME]],'CADASTRO'!A:K,5,0)</f>
        <v>OPERADOR INDUSTRIAL II</v>
      </c>
      <c r="G688" s="47">
        <v>46253</v>
      </c>
      <c r="H688" s="38">
        <v>365</v>
      </c>
      <c r="I6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IF(G1071="01/01/1900", "SEM REGISTRO",
                        IF((G688+H688)&gt;TODAY(), "NO PRAZO", "VENCIDO"
                        )
                    )
                )
            )
        )
    ),"N.A.")</f>
        <v>NO PRAZO</v>
      </c>
      <c r="J688" s="14">
        <f>LOTOTO[[#This Row],[TREINADO EM]]+LOTOTO[[#This Row],[VALIDADE]]</f>
        <v>46618</v>
      </c>
      <c r="K688">
        <v>2</v>
      </c>
      <c r="L688" t="s">
        <v>3</v>
      </c>
      <c r="M688" t="str">
        <f>VLOOKUP(LOTOTO[[#This Row],[NOME]],'CADASTRO'!A:K,6,0)</f>
        <v>ATIVO</v>
      </c>
    </row>
    <row r="689" spans="1:13">
      <c r="A689" s="1" t="s">
        <v>516</v>
      </c>
      <c r="B689" s="1" t="s">
        <v>517</v>
      </c>
      <c r="C689" s="1" t="s">
        <v>381</v>
      </c>
      <c r="D689" s="1" t="s">
        <v>619</v>
      </c>
      <c r="E689" s="1" t="s">
        <v>446</v>
      </c>
      <c r="F689" s="1" t="str">
        <f>VLOOKUP(LOTOTO[[#This Row],[NOME]],'CADASTRO'!A:K,5,0)</f>
        <v>OPERADOR INDUSTRIAL III</v>
      </c>
      <c r="G689" s="95">
        <v>44663</v>
      </c>
      <c r="H689" s="39">
        <v>365</v>
      </c>
      <c r="I6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IF(G1072="01/01/1900", "SEM REGISTRO",
                        IF((G689+H689)&gt;TODAY(), "NO PRAZO", "VENCIDO"
                        )
                    )
                )
            )
        )
    ),"N.A.")</f>
        <v>HISTORICO</v>
      </c>
      <c r="J689" s="14">
        <f>LOTOTO[[#This Row],[TREINADO EM]]+LOTOTO[[#This Row],[VALIDADE]]</f>
        <v>45028</v>
      </c>
      <c r="K689">
        <v>2</v>
      </c>
      <c r="L689" t="s">
        <v>5</v>
      </c>
      <c r="M689" t="str">
        <f>VLOOKUP(LOTOTO[[#This Row],[NOME]],'CADASTRO'!A:K,6,0)</f>
        <v>ATIVO</v>
      </c>
    </row>
    <row r="690" spans="1:13">
      <c r="A690" s="1" t="s">
        <v>516</v>
      </c>
      <c r="B690" s="1" t="s">
        <v>517</v>
      </c>
      <c r="C690" s="1" t="s">
        <v>381</v>
      </c>
      <c r="D690" s="1" t="s">
        <v>619</v>
      </c>
      <c r="E690" s="1" t="s">
        <v>446</v>
      </c>
      <c r="F690" t="str">
        <f>VLOOKUP(LOTOTO[[#This Row],[NOME]],'CADASTRO'!A:K,5,0)</f>
        <v>OPERADOR INDUSTRIAL III</v>
      </c>
      <c r="G690" s="47">
        <v>44804</v>
      </c>
      <c r="H690" s="39">
        <v>365</v>
      </c>
      <c r="I6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IF(G1073="01/01/1900", "SEM REGISTRO",
                        IF((G690+H690)&gt;TODAY(), "NO PRAZO", "VENCIDO"
                        )
                    )
                )
            )
        )
    ),"N.A.")</f>
        <v>HISTORICO</v>
      </c>
      <c r="J690" s="14">
        <f>LOTOTO[[#This Row],[TREINADO EM]]+LOTOTO[[#This Row],[VALIDADE]]</f>
        <v>45169</v>
      </c>
      <c r="K690">
        <v>2</v>
      </c>
      <c r="L690" t="s">
        <v>5</v>
      </c>
      <c r="M690" t="str">
        <f>VLOOKUP(LOTOTO[[#This Row],[NOME]],'CADASTRO'!A:K,6,0)</f>
        <v>ATIVO</v>
      </c>
    </row>
    <row r="691" spans="1:13">
      <c r="A691" s="1" t="s">
        <v>516</v>
      </c>
      <c r="B691" s="1" t="s">
        <v>517</v>
      </c>
      <c r="C691" s="1" t="s">
        <v>381</v>
      </c>
      <c r="D691" s="1" t="s">
        <v>619</v>
      </c>
      <c r="E691" t="s">
        <v>446</v>
      </c>
      <c r="F691" t="str">
        <f>VLOOKUP(LOTOTO[[#This Row],[NOME]],'CADASTRO'!A:K,5,0)</f>
        <v>OPERADOR INDUSTRIAL III</v>
      </c>
      <c r="G691" s="47">
        <v>45064</v>
      </c>
      <c r="H691" s="39">
        <v>365</v>
      </c>
      <c r="I6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IF(G1074="01/01/1900", "SEM REGISTRO",
                        IF((G691+H691)&gt;TODAY(), "NO PRAZO", "VENCIDO"
                        )
                    )
                )
            )
        )
    ),"N.A.")</f>
        <v>HISTORICO</v>
      </c>
      <c r="J691" s="14">
        <f>LOTOTO[[#This Row],[TREINADO EM]]+LOTOTO[[#This Row],[VALIDADE]]</f>
        <v>45429</v>
      </c>
      <c r="K691">
        <v>2</v>
      </c>
      <c r="L691" t="s">
        <v>5</v>
      </c>
      <c r="M691" t="str">
        <f>VLOOKUP(LOTOTO[[#This Row],[NOME]],'CADASTRO'!A:K,6,0)</f>
        <v>ATIVO</v>
      </c>
    </row>
    <row r="692" spans="1:13">
      <c r="A692" s="1" t="s">
        <v>516</v>
      </c>
      <c r="B692" s="1" t="s">
        <v>517</v>
      </c>
      <c r="C692" s="1" t="s">
        <v>381</v>
      </c>
      <c r="D692" s="1" t="s">
        <v>619</v>
      </c>
      <c r="E692" t="s">
        <v>446</v>
      </c>
      <c r="F692" t="str">
        <f>VLOOKUP(LOTOTO[[#This Row],[NOME]],'CADASTRO'!A:K,5,0)</f>
        <v>OPERADOR INDUSTRIAL III</v>
      </c>
      <c r="G692" s="47">
        <v>45280</v>
      </c>
      <c r="H692" s="38">
        <v>365</v>
      </c>
      <c r="I6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IF(G1075="01/01/1900", "SEM REGISTRO",
                        IF((G692+H692)&gt;TODAY(), "NO PRAZO", "VENCIDO"
                        )
                    )
                )
            )
        )
    ),"N.A.")</f>
        <v>HISTORICO</v>
      </c>
      <c r="J692" s="14">
        <f>LOTOTO[[#This Row],[TREINADO EM]]+LOTOTO[[#This Row],[VALIDADE]]</f>
        <v>45645</v>
      </c>
      <c r="K692">
        <v>2</v>
      </c>
      <c r="L692" t="s">
        <v>5</v>
      </c>
      <c r="M692" t="str">
        <f>VLOOKUP(LOTOTO[[#This Row],[NOME]],'CADASTRO'!A:K,6,0)</f>
        <v>ATIVO</v>
      </c>
    </row>
    <row r="693" spans="1:13">
      <c r="A693" s="1" t="s">
        <v>516</v>
      </c>
      <c r="B693" s="1" t="s">
        <v>517</v>
      </c>
      <c r="C693" s="1" t="s">
        <v>381</v>
      </c>
      <c r="D693" s="1" t="s">
        <v>619</v>
      </c>
      <c r="E693" t="s">
        <v>446</v>
      </c>
      <c r="F693" t="str">
        <f>VLOOKUP(LOTOTO[[#This Row],[NOME]],'CADASTRO'!A:K,5,0)</f>
        <v>OPERADOR INDUSTRIAL III</v>
      </c>
      <c r="G693" s="47">
        <v>45645</v>
      </c>
      <c r="H693" s="38">
        <v>365</v>
      </c>
      <c r="I6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IF(G1076="01/01/1900", "SEM REGISTRO",
                        IF((G693+H693)&gt;TODAY(), "NO PRAZO", "VENCIDO"
                        )
                    )
                )
            )
        )
    ),"N.A.")</f>
        <v>HISTORICO</v>
      </c>
      <c r="J693" s="14">
        <f>LOTOTO[[#This Row],[TREINADO EM]]+LOTOTO[[#This Row],[VALIDADE]]</f>
        <v>46010</v>
      </c>
      <c r="K693">
        <v>2</v>
      </c>
      <c r="L693" t="s">
        <v>5</v>
      </c>
      <c r="M693" t="str">
        <f>VLOOKUP(LOTOTO[[#This Row],[NOME]],'CADASTRO'!A:K,6,0)</f>
        <v>ATIVO</v>
      </c>
    </row>
    <row r="694" spans="1:13">
      <c r="A694" s="1" t="s">
        <v>516</v>
      </c>
      <c r="B694" s="1" t="s">
        <v>517</v>
      </c>
      <c r="C694" s="1" t="s">
        <v>381</v>
      </c>
      <c r="D694" s="1" t="s">
        <v>619</v>
      </c>
      <c r="E694" s="88" t="s">
        <v>446</v>
      </c>
      <c r="F694" t="str">
        <f>VLOOKUP(LOTOTO[[#This Row],[NOME]],'CADASTRO'!A:K,5,0)</f>
        <v>OPERADOR INDUSTRIAL III</v>
      </c>
      <c r="G694" s="68">
        <v>45847</v>
      </c>
      <c r="H694" s="38">
        <v>365</v>
      </c>
      <c r="I6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IF(G1077="01/01/1900", "SEM REGISTRO",
                        IF((G694+H694)&gt;TODAY(), "NO PRAZO", "VENCIDO"
                        )
                    )
                )
            )
        )
    ),"N.A.")</f>
        <v>HISTORICO</v>
      </c>
      <c r="J694" s="14">
        <f>LOTOTO[[#This Row],[TREINADO EM]]+LOTOTO[[#This Row],[VALIDADE]]</f>
        <v>46212</v>
      </c>
      <c r="K694">
        <v>2</v>
      </c>
      <c r="L694" t="s">
        <v>5</v>
      </c>
      <c r="M694" t="str">
        <f>VLOOKUP(LOTOTO[[#This Row],[NOME]],'CADASTRO'!A:K,6,0)</f>
        <v>ATIVO</v>
      </c>
    </row>
    <row r="695" spans="1:13">
      <c r="A695" s="1" t="s">
        <v>516</v>
      </c>
      <c r="B695" s="1" t="s">
        <v>517</v>
      </c>
      <c r="C695" s="1" t="s">
        <v>381</v>
      </c>
      <c r="D695" s="1" t="s">
        <v>619</v>
      </c>
      <c r="E695" t="s">
        <v>446</v>
      </c>
      <c r="F695" t="str">
        <f>VLOOKUP(LOTOTO[[#This Row],[NOME]],'CADASTRO'!A:K,5,0)</f>
        <v>OPERADOR INDUSTRIAL III</v>
      </c>
      <c r="G695" s="47">
        <v>46010</v>
      </c>
      <c r="H695" s="38">
        <v>365</v>
      </c>
      <c r="I6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IF(G1078="01/01/1900", "SEM REGISTRO",
                        IF((G695+H695)&gt;TODAY(), "NO PRAZO", "VENCIDO"
                        )
                    )
                )
            )
        )
    ),"N.A.")</f>
        <v>NO PRAZO</v>
      </c>
      <c r="J695" s="14">
        <f>LOTOTO[[#This Row],[TREINADO EM]]+LOTOTO[[#This Row],[VALIDADE]]</f>
        <v>46375</v>
      </c>
      <c r="K695">
        <v>2</v>
      </c>
      <c r="L695" t="s">
        <v>3</v>
      </c>
      <c r="M695" t="str">
        <f>VLOOKUP(LOTOTO[[#This Row],[NOME]],'CADASTRO'!A:K,6,0)</f>
        <v>ATIVO</v>
      </c>
    </row>
    <row r="696" spans="1:13">
      <c r="A696" s="1" t="s">
        <v>516</v>
      </c>
      <c r="B696" s="1" t="s">
        <v>517</v>
      </c>
      <c r="C696" s="1" t="s">
        <v>381</v>
      </c>
      <c r="D696" s="1" t="s">
        <v>619</v>
      </c>
      <c r="E696" t="s">
        <v>447</v>
      </c>
      <c r="F696" t="str">
        <f>VLOOKUP(LOTOTO[[#This Row],[NOME]],'CADASTRO'!A:K,5,0)</f>
        <v>APRENDIZ</v>
      </c>
      <c r="G696" s="47">
        <v>46297</v>
      </c>
      <c r="H696" s="38">
        <v>365</v>
      </c>
      <c r="I6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IF(G1079="01/01/1900", "SEM REGISTRO",
                        IF((G696+H696)&gt;TODAY(), "NO PRAZO", "VENCIDO"
                        )
                    )
                )
            )
        )
    ),"N.A.")</f>
        <v>NO PRAZO</v>
      </c>
      <c r="J696" s="14">
        <f>LOTOTO[[#This Row],[TREINADO EM]]+LOTOTO[[#This Row],[VALIDADE]]</f>
        <v>46662</v>
      </c>
      <c r="K696">
        <v>1</v>
      </c>
      <c r="L696" t="s">
        <v>3</v>
      </c>
      <c r="M696" t="str">
        <f>VLOOKUP(LOTOTO[[#This Row],[NOME]],'CADASTRO'!A:K,6,0)</f>
        <v>ATIVO</v>
      </c>
    </row>
    <row r="697" spans="1:13">
      <c r="A697" s="1" t="s">
        <v>516</v>
      </c>
      <c r="B697" s="1" t="s">
        <v>517</v>
      </c>
      <c r="C697" s="1" t="s">
        <v>381</v>
      </c>
      <c r="D697" s="1" t="s">
        <v>619</v>
      </c>
      <c r="E697" s="1" t="s">
        <v>448</v>
      </c>
      <c r="F697" s="1" t="str">
        <f>VLOOKUP(LOTOTO[[#This Row],[NOME]],'CADASTRO'!A:K,5,0)</f>
        <v>OPERADOR INDUSTRIAL II</v>
      </c>
      <c r="G697" s="95">
        <v>44669</v>
      </c>
      <c r="H697" s="39">
        <v>365</v>
      </c>
      <c r="I6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IF(G1080="01/01/1900", "SEM REGISTRO",
                        IF((G697+H697)&gt;TODAY(), "NO PRAZO", "VENCIDO"
                        )
                    )
                )
            )
        )
    ),"N.A.")</f>
        <v>N.A.</v>
      </c>
      <c r="J697" s="14">
        <f>LOTOTO[[#This Row],[TREINADO EM]]+LOTOTO[[#This Row],[VALIDADE]]</f>
        <v>45034</v>
      </c>
      <c r="K697">
        <v>2</v>
      </c>
      <c r="L697" t="s">
        <v>5</v>
      </c>
      <c r="M697" t="str">
        <f>VLOOKUP(LOTOTO[[#This Row],[NOME]],'CADASTRO'!A:K,6,0)</f>
        <v>DESLIGADO</v>
      </c>
    </row>
    <row r="698" spans="1:13">
      <c r="A698" s="1" t="s">
        <v>516</v>
      </c>
      <c r="B698" s="1" t="s">
        <v>517</v>
      </c>
      <c r="C698" s="1" t="s">
        <v>381</v>
      </c>
      <c r="D698" s="1" t="s">
        <v>619</v>
      </c>
      <c r="E698" t="s">
        <v>448</v>
      </c>
      <c r="F698" t="str">
        <f>VLOOKUP(LOTOTO[[#This Row],[NOME]],'CADASTRO'!A:K,5,0)</f>
        <v>OPERADOR INDUSTRIAL II</v>
      </c>
      <c r="G698" s="47">
        <v>44930</v>
      </c>
      <c r="H698" s="39">
        <v>365</v>
      </c>
      <c r="I6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IF(G1081="01/01/1900", "SEM REGISTRO",
                        IF((G698+H698)&gt;TODAY(), "NO PRAZO", "VENCIDO"
                        )
                    )
                )
            )
        )
    ),"N.A.")</f>
        <v>N.A.</v>
      </c>
      <c r="J698" s="14">
        <f>LOTOTO[[#This Row],[TREINADO EM]]+LOTOTO[[#This Row],[VALIDADE]]</f>
        <v>45295</v>
      </c>
      <c r="K698">
        <v>2</v>
      </c>
      <c r="L698" t="s">
        <v>5</v>
      </c>
      <c r="M698" t="str">
        <f>VLOOKUP(LOTOTO[[#This Row],[NOME]],'CADASTRO'!A:K,6,0)</f>
        <v>DESLIGADO</v>
      </c>
    </row>
    <row r="699" spans="1:13">
      <c r="A699" s="1" t="s">
        <v>516</v>
      </c>
      <c r="B699" s="1" t="s">
        <v>517</v>
      </c>
      <c r="C699" s="1" t="s">
        <v>381</v>
      </c>
      <c r="D699" s="1" t="s">
        <v>619</v>
      </c>
      <c r="E699" t="s">
        <v>448</v>
      </c>
      <c r="F699" t="str">
        <f>VLOOKUP(LOTOTO[[#This Row],[NOME]],'CADASTRO'!A:K,5,0)</f>
        <v>OPERADOR INDUSTRIAL II</v>
      </c>
      <c r="G699" s="47">
        <v>45280</v>
      </c>
      <c r="H699" s="38">
        <v>365</v>
      </c>
      <c r="I6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IF(G1082="01/01/1900", "SEM REGISTRO",
                        IF((G699+H699)&gt;TODAY(), "NO PRAZO", "VENCIDO"
                        )
                    )
                )
            )
        )
    ),"N.A.")</f>
        <v>N.A.</v>
      </c>
      <c r="J699" s="14">
        <f>LOTOTO[[#This Row],[TREINADO EM]]+LOTOTO[[#This Row],[VALIDADE]]</f>
        <v>45645</v>
      </c>
      <c r="K699">
        <v>2</v>
      </c>
      <c r="L699" t="s">
        <v>5</v>
      </c>
      <c r="M699" t="str">
        <f>VLOOKUP(LOTOTO[[#This Row],[NOME]],'CADASTRO'!A:K,6,0)</f>
        <v>DESLIGADO</v>
      </c>
    </row>
    <row r="700" spans="1:13">
      <c r="A700" s="1" t="s">
        <v>516</v>
      </c>
      <c r="B700" s="1" t="s">
        <v>517</v>
      </c>
      <c r="C700" s="1" t="s">
        <v>76</v>
      </c>
      <c r="D700" s="1" t="s">
        <v>619</v>
      </c>
      <c r="E700" t="s">
        <v>448</v>
      </c>
      <c r="F700" t="str">
        <f>VLOOKUP(LOTOTO[[#This Row],[NOME]],'CADASTRO'!A:K,5,0)</f>
        <v>OPERADOR INDUSTRIAL II</v>
      </c>
      <c r="G700" s="47">
        <v>45645</v>
      </c>
      <c r="H700" s="38">
        <v>365</v>
      </c>
      <c r="I7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IF(G1083="01/01/1900", "SEM REGISTRO",
                        IF((G700+H700)&gt;TODAY(), "NO PRAZO", "VENCIDO"
                        )
                    )
                )
            )
        )
    ),"N.A.")</f>
        <v>N.A.</v>
      </c>
      <c r="J700" s="14">
        <f>LOTOTO[[#This Row],[TREINADO EM]]+LOTOTO[[#This Row],[VALIDADE]]</f>
        <v>46010</v>
      </c>
      <c r="K700">
        <v>2</v>
      </c>
      <c r="L700" t="s">
        <v>5</v>
      </c>
      <c r="M700" t="str">
        <f>VLOOKUP(LOTOTO[[#This Row],[NOME]],'CADASTRO'!A:K,6,0)</f>
        <v>DESLIGADO</v>
      </c>
    </row>
    <row r="701" spans="1:13">
      <c r="A701" s="1" t="s">
        <v>516</v>
      </c>
      <c r="B701" s="1" t="s">
        <v>517</v>
      </c>
      <c r="C701" s="1" t="s">
        <v>381</v>
      </c>
      <c r="D701" s="1" t="s">
        <v>619</v>
      </c>
      <c r="E701" t="s">
        <v>448</v>
      </c>
      <c r="F701" t="str">
        <f>VLOOKUP(LOTOTO[[#This Row],[NOME]],'CADASTRO'!A:K,5,0)</f>
        <v>OPERADOR INDUSTRIAL II</v>
      </c>
      <c r="G701" s="47">
        <v>46010</v>
      </c>
      <c r="H701" s="38">
        <v>365</v>
      </c>
      <c r="I7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IF(G1084="01/01/1900", "SEM REGISTRO",
                        IF((G701+H701)&gt;TODAY(), "NO PRAZO", "VENCIDO"
                        )
                    )
                )
            )
        )
    ),"N.A.")</f>
        <v>N.A.</v>
      </c>
      <c r="J701" s="14">
        <f>LOTOTO[[#This Row],[TREINADO EM]]+LOTOTO[[#This Row],[VALIDADE]]</f>
        <v>46375</v>
      </c>
      <c r="K701">
        <v>2</v>
      </c>
      <c r="L701" t="s">
        <v>3</v>
      </c>
      <c r="M701" t="str">
        <f>VLOOKUP(LOTOTO[[#This Row],[NOME]],'CADASTRO'!A:K,6,0)</f>
        <v>DESLIGADO</v>
      </c>
    </row>
    <row r="702" spans="1:13">
      <c r="A702" s="1" t="s">
        <v>516</v>
      </c>
      <c r="B702" s="1" t="s">
        <v>517</v>
      </c>
      <c r="C702" s="1" t="s">
        <v>381</v>
      </c>
      <c r="D702" s="1" t="s">
        <v>619</v>
      </c>
      <c r="E702" s="1" t="s">
        <v>449</v>
      </c>
      <c r="F702" s="1" t="str">
        <f>VLOOKUP(LOTOTO[[#This Row],[NOME]],'CADASTRO'!A:K,5,0)</f>
        <v>TECNICO ELETRONICO II</v>
      </c>
      <c r="G702" s="96">
        <v>44732</v>
      </c>
      <c r="H702" s="39">
        <v>365</v>
      </c>
      <c r="I7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IF(G1085="01/01/1900", "SEM REGISTRO",
                        IF((G702+H702)&gt;TODAY(), "NO PRAZO", "VENCIDO"
                        )
                    )
                )
            )
        )
    ),"N.A.")</f>
        <v>HISTORICO</v>
      </c>
      <c r="J702" s="14">
        <f>LOTOTO[[#This Row],[TREINADO EM]]+LOTOTO[[#This Row],[VALIDADE]]</f>
        <v>45097</v>
      </c>
      <c r="K702">
        <v>2</v>
      </c>
      <c r="L702" t="s">
        <v>5</v>
      </c>
      <c r="M702" t="str">
        <f>VLOOKUP(LOTOTO[[#This Row],[NOME]],'CADASTRO'!A:K,6,0)</f>
        <v>ATIVO</v>
      </c>
    </row>
    <row r="703" spans="1:13">
      <c r="A703" s="1" t="s">
        <v>516</v>
      </c>
      <c r="B703" s="1" t="s">
        <v>517</v>
      </c>
      <c r="C703" s="1" t="s">
        <v>381</v>
      </c>
      <c r="D703" s="1" t="s">
        <v>619</v>
      </c>
      <c r="E703" t="s">
        <v>449</v>
      </c>
      <c r="F703" t="str">
        <f>VLOOKUP(LOTOTO[[#This Row],[NOME]],'CADASTRO'!A:K,5,0)</f>
        <v>TECNICO ELETRONICO II</v>
      </c>
      <c r="G703" s="47">
        <v>45001</v>
      </c>
      <c r="H703" s="39">
        <v>365</v>
      </c>
      <c r="I7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IF(G1086="01/01/1900", "SEM REGISTRO",
                        IF((G703+H703)&gt;TODAY(), "NO PRAZO", "VENCIDO"
                        )
                    )
                )
            )
        )
    ),"N.A.")</f>
        <v>HISTORICO</v>
      </c>
      <c r="J703" s="14">
        <f>LOTOTO[[#This Row],[TREINADO EM]]+LOTOTO[[#This Row],[VALIDADE]]</f>
        <v>45366</v>
      </c>
      <c r="K703">
        <v>2</v>
      </c>
      <c r="L703" t="s">
        <v>5</v>
      </c>
      <c r="M703" t="str">
        <f>VLOOKUP(LOTOTO[[#This Row],[NOME]],'CADASTRO'!A:K,6,0)</f>
        <v>ATIVO</v>
      </c>
    </row>
    <row r="704" spans="1:13">
      <c r="A704" s="1" t="s">
        <v>516</v>
      </c>
      <c r="B704" s="1" t="s">
        <v>517</v>
      </c>
      <c r="C704" s="1" t="s">
        <v>381</v>
      </c>
      <c r="D704" s="1" t="s">
        <v>619</v>
      </c>
      <c r="E704" t="s">
        <v>449</v>
      </c>
      <c r="F704" t="str">
        <f>VLOOKUP(LOTOTO[[#This Row],[NOME]],'CADASTRO'!A:K,5,0)</f>
        <v>TECNICO ELETRONICO II</v>
      </c>
      <c r="G704" s="47">
        <v>45547</v>
      </c>
      <c r="H704" s="38">
        <v>365</v>
      </c>
      <c r="I7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IF(G1087="01/01/1900", "SEM REGISTRO",
                        IF((G704+H704)&gt;TODAY(), "NO PRAZO", "VENCIDO"
                        )
                    )
                )
            )
        )
    ),"N.A.")</f>
        <v>HISTORICO</v>
      </c>
      <c r="J704" s="14">
        <f>LOTOTO[[#This Row],[TREINADO EM]]+LOTOTO[[#This Row],[VALIDADE]]</f>
        <v>45912</v>
      </c>
      <c r="K704">
        <v>2</v>
      </c>
      <c r="L704" t="s">
        <v>5</v>
      </c>
      <c r="M704" t="str">
        <f>VLOOKUP(LOTOTO[[#This Row],[NOME]],'CADASTRO'!A:K,6,0)</f>
        <v>ATIVO</v>
      </c>
    </row>
    <row r="705" spans="1:13">
      <c r="A705" s="1" t="s">
        <v>516</v>
      </c>
      <c r="B705" s="1" t="s">
        <v>517</v>
      </c>
      <c r="C705" s="1" t="s">
        <v>381</v>
      </c>
      <c r="D705" s="1" t="s">
        <v>619</v>
      </c>
      <c r="E705" t="s">
        <v>449</v>
      </c>
      <c r="F705" t="str">
        <f>VLOOKUP(LOTOTO[[#This Row],[NOME]],'CADASTRO'!A:K,5,0)</f>
        <v>TECNICO ELETRONICO II</v>
      </c>
      <c r="G705" s="47">
        <v>46008</v>
      </c>
      <c r="H705" s="38">
        <v>365</v>
      </c>
      <c r="I7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IF(G1088="01/01/1900", "SEM REGISTRO",
                        IF((G705+H705)&gt;TODAY(), "NO PRAZO", "VENCIDO"
                        )
                    )
                )
            )
        )
    ),"N.A.")</f>
        <v>HISTORICO</v>
      </c>
      <c r="J705" s="14">
        <f>LOTOTO[[#This Row],[TREINADO EM]]+LOTOTO[[#This Row],[VALIDADE]]</f>
        <v>46373</v>
      </c>
      <c r="K705">
        <v>2</v>
      </c>
      <c r="L705" t="s">
        <v>5</v>
      </c>
      <c r="M705" t="str">
        <f>VLOOKUP(LOTOTO[[#This Row],[NOME]],'CADASTRO'!A:K,6,0)</f>
        <v>ATIVO</v>
      </c>
    </row>
    <row r="706" spans="1:13">
      <c r="A706" s="1" t="s">
        <v>516</v>
      </c>
      <c r="B706" s="1" t="s">
        <v>517</v>
      </c>
      <c r="C706" s="1" t="s">
        <v>381</v>
      </c>
      <c r="D706" s="1" t="s">
        <v>619</v>
      </c>
      <c r="E706" t="s">
        <v>449</v>
      </c>
      <c r="F706" t="str">
        <f>VLOOKUP(LOTOTO[[#This Row],[NOME]],'CADASTRO'!A:K,5,0)</f>
        <v>TECNICO ELETRONICO II</v>
      </c>
      <c r="G706" s="47">
        <v>46290.615127314813</v>
      </c>
      <c r="H706" s="38">
        <v>365</v>
      </c>
      <c r="I7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IF(G1089="01/01/1900", "SEM REGISTRO",
                        IF((G706+H706)&gt;TODAY(), "NO PRAZO", "VENCIDO"
                        )
                    )
                )
            )
        )
    ),"N.A.")</f>
        <v>NO PRAZO</v>
      </c>
      <c r="J706" s="14">
        <f>LOTOTO[[#This Row],[TREINADO EM]]+LOTOTO[[#This Row],[VALIDADE]]</f>
        <v>46655.615127314813</v>
      </c>
      <c r="K706">
        <v>2</v>
      </c>
      <c r="L706" t="s">
        <v>3</v>
      </c>
      <c r="M706" t="str">
        <f>VLOOKUP(LOTOTO[[#This Row],[NOME]],'CADASTRO'!A:K,6,0)</f>
        <v>ATIVO</v>
      </c>
    </row>
    <row r="707" spans="1:13">
      <c r="A707" s="1" t="s">
        <v>516</v>
      </c>
      <c r="B707" s="1" t="s">
        <v>517</v>
      </c>
      <c r="C707" s="1" t="s">
        <v>381</v>
      </c>
      <c r="D707" s="1" t="s">
        <v>619</v>
      </c>
      <c r="E707" t="s">
        <v>52</v>
      </c>
      <c r="F707" t="str">
        <f>VLOOKUP(LOTOTO[[#This Row],[NOME]],'CADASTRO'!A:K,5,0)</f>
        <v>OPERADOR LOGISTICO I</v>
      </c>
      <c r="G707" s="47">
        <v>44804</v>
      </c>
      <c r="H707" s="39">
        <v>365</v>
      </c>
      <c r="I7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IF(G1090="01/01/1900", "SEM REGISTRO",
                        IF((G707+H707)&gt;TODAY(), "NO PRAZO", "VENCIDO"
                        )
                    )
                )
            )
        )
    ),"N.A.")</f>
        <v>N.A.</v>
      </c>
      <c r="J707" s="14">
        <f>LOTOTO[[#This Row],[TREINADO EM]]+LOTOTO[[#This Row],[VALIDADE]]</f>
        <v>45169</v>
      </c>
      <c r="K707">
        <v>2</v>
      </c>
      <c r="L707" t="s">
        <v>5</v>
      </c>
      <c r="M707" t="str">
        <f>VLOOKUP(LOTOTO[[#This Row],[NOME]],'CADASTRO'!A:K,6,0)</f>
        <v>DESLIGADO</v>
      </c>
    </row>
    <row r="708" spans="1:13">
      <c r="A708" s="1" t="s">
        <v>516</v>
      </c>
      <c r="B708" s="1" t="s">
        <v>517</v>
      </c>
      <c r="C708" s="1" t="s">
        <v>381</v>
      </c>
      <c r="D708" s="1" t="s">
        <v>619</v>
      </c>
      <c r="E708" t="s">
        <v>52</v>
      </c>
      <c r="F708" t="str">
        <f>VLOOKUP(LOTOTO[[#This Row],[NOME]],'CADASTRO'!A:K,5,0)</f>
        <v>OPERADOR LOGISTICO I</v>
      </c>
      <c r="G708" s="47">
        <v>44930</v>
      </c>
      <c r="H708" s="39">
        <v>365</v>
      </c>
      <c r="I7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IF(G1091="01/01/1900", "SEM REGISTRO",
                        IF((G708+H708)&gt;TODAY(), "NO PRAZO", "VENCIDO"
                        )
                    )
                )
            )
        )
    ),"N.A.")</f>
        <v>N.A.</v>
      </c>
      <c r="J708" s="14">
        <f>LOTOTO[[#This Row],[TREINADO EM]]+LOTOTO[[#This Row],[VALIDADE]]</f>
        <v>45295</v>
      </c>
      <c r="K708">
        <v>2</v>
      </c>
      <c r="L708" t="s">
        <v>3</v>
      </c>
      <c r="M708" t="str">
        <f>VLOOKUP(LOTOTO[[#This Row],[NOME]],'CADASTRO'!A:K,6,0)</f>
        <v>DESLIGADO</v>
      </c>
    </row>
    <row r="709" spans="1:13">
      <c r="A709" s="1" t="s">
        <v>516</v>
      </c>
      <c r="B709" s="1" t="s">
        <v>517</v>
      </c>
      <c r="C709" t="s">
        <v>76</v>
      </c>
      <c r="D709" s="1" t="s">
        <v>619</v>
      </c>
      <c r="E709" s="1" t="s">
        <v>450</v>
      </c>
      <c r="F709" s="1" t="str">
        <f>VLOOKUP(LOTOTO[[#This Row],[NOME]],'CADASTRO'!A:K,5,0)</f>
        <v>OPERADOR INDUSTRIAL II</v>
      </c>
      <c r="G709" s="95">
        <v>44249</v>
      </c>
      <c r="H709" s="39">
        <v>365</v>
      </c>
      <c r="I7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IF(G1092="01/01/1900", "SEM REGISTRO",
                        IF((G709+H709)&gt;TODAY(), "NO PRAZO", "VENCIDO"
                        )
                    )
                )
            )
        )
    ),"N.A.")</f>
        <v>HISTORICO</v>
      </c>
      <c r="J709" s="14">
        <f>LOTOTO[[#This Row],[TREINADO EM]]+LOTOTO[[#This Row],[VALIDADE]]</f>
        <v>44614</v>
      </c>
      <c r="K709">
        <v>2</v>
      </c>
      <c r="L709" t="s">
        <v>5</v>
      </c>
      <c r="M709" t="str">
        <f>VLOOKUP(LOTOTO[[#This Row],[NOME]],'CADASTRO'!A:K,6,0)</f>
        <v>ATIVO</v>
      </c>
    </row>
    <row r="710" spans="1:13">
      <c r="A710" s="1" t="s">
        <v>516</v>
      </c>
      <c r="B710" s="1" t="s">
        <v>517</v>
      </c>
      <c r="C710" s="1" t="s">
        <v>381</v>
      </c>
      <c r="D710" s="1" t="s">
        <v>619</v>
      </c>
      <c r="E710" t="s">
        <v>450</v>
      </c>
      <c r="F710" t="str">
        <f>VLOOKUP(LOTOTO[[#This Row],[NOME]],'CADASTRO'!A:K,5,0)</f>
        <v>OPERADOR INDUSTRIAL II</v>
      </c>
      <c r="G710" s="47">
        <v>44930</v>
      </c>
      <c r="H710" s="39">
        <v>365</v>
      </c>
      <c r="I7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IF(G1093="01/01/1900", "SEM REGISTRO",
                        IF((G710+H710)&gt;TODAY(), "NO PRAZO", "VENCIDO"
                        )
                    )
                )
            )
        )
    ),"N.A.")</f>
        <v>HISTORICO</v>
      </c>
      <c r="J710" s="14">
        <f>LOTOTO[[#This Row],[TREINADO EM]]+LOTOTO[[#This Row],[VALIDADE]]</f>
        <v>45295</v>
      </c>
      <c r="K710">
        <v>2</v>
      </c>
      <c r="L710" t="s">
        <v>5</v>
      </c>
      <c r="M710" t="str">
        <f>VLOOKUP(LOTOTO[[#This Row],[NOME]],'CADASTRO'!A:K,6,0)</f>
        <v>ATIVO</v>
      </c>
    </row>
    <row r="711" spans="1:13">
      <c r="A711" s="1" t="s">
        <v>516</v>
      </c>
      <c r="B711" s="1" t="s">
        <v>517</v>
      </c>
      <c r="C711" s="1" t="s">
        <v>381</v>
      </c>
      <c r="D711" s="1" t="s">
        <v>619</v>
      </c>
      <c r="E711" t="s">
        <v>450</v>
      </c>
      <c r="F711" t="str">
        <f>VLOOKUP(LOTOTO[[#This Row],[NOME]],'CADASTRO'!A:K,5,0)</f>
        <v>OPERADOR INDUSTRIAL II</v>
      </c>
      <c r="G711" s="47">
        <v>45280</v>
      </c>
      <c r="H711" s="38">
        <v>365</v>
      </c>
      <c r="I7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IF(G1094="01/01/1900", "SEM REGISTRO",
                        IF((G711+H711)&gt;TODAY(), "NO PRAZO", "VENCIDO"
                        )
                    )
                )
            )
        )
    ),"N.A.")</f>
        <v>HISTORICO</v>
      </c>
      <c r="J711" s="14">
        <f>LOTOTO[[#This Row],[TREINADO EM]]+LOTOTO[[#This Row],[VALIDADE]]</f>
        <v>45645</v>
      </c>
      <c r="K711">
        <v>2</v>
      </c>
      <c r="L711" t="s">
        <v>5</v>
      </c>
      <c r="M711" t="str">
        <f>VLOOKUP(LOTOTO[[#This Row],[NOME]],'CADASTRO'!A:K,6,0)</f>
        <v>ATIVO</v>
      </c>
    </row>
    <row r="712" spans="1:13">
      <c r="A712" s="1" t="s">
        <v>516</v>
      </c>
      <c r="B712" s="1" t="s">
        <v>517</v>
      </c>
      <c r="C712" s="1" t="s">
        <v>76</v>
      </c>
      <c r="D712" s="1" t="s">
        <v>619</v>
      </c>
      <c r="E712" t="s">
        <v>450</v>
      </c>
      <c r="F712" t="str">
        <f>VLOOKUP(LOTOTO[[#This Row],[NOME]],'CADASTRO'!A:K,5,0)</f>
        <v>OPERADOR INDUSTRIAL II</v>
      </c>
      <c r="G712" s="47">
        <v>45645</v>
      </c>
      <c r="H712" s="38">
        <v>365</v>
      </c>
      <c r="I7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IF(G1095="01/01/1900", "SEM REGISTRO",
                        IF((G712+H712)&gt;TODAY(), "NO PRAZO", "VENCIDO"
                        )
                    )
                )
            )
        )
    ),"N.A.")</f>
        <v>HISTORICO</v>
      </c>
      <c r="J712" s="14">
        <f>LOTOTO[[#This Row],[TREINADO EM]]+LOTOTO[[#This Row],[VALIDADE]]</f>
        <v>46010</v>
      </c>
      <c r="K712">
        <v>2</v>
      </c>
      <c r="L712" t="s">
        <v>5</v>
      </c>
      <c r="M712" t="str">
        <f>VLOOKUP(LOTOTO[[#This Row],[NOME]],'CADASTRO'!A:K,6,0)</f>
        <v>ATIVO</v>
      </c>
    </row>
    <row r="713" spans="1:13">
      <c r="A713" s="1" t="s">
        <v>516</v>
      </c>
      <c r="B713" s="1" t="s">
        <v>517</v>
      </c>
      <c r="C713" s="1" t="s">
        <v>381</v>
      </c>
      <c r="D713" s="1" t="s">
        <v>619</v>
      </c>
      <c r="E713" t="s">
        <v>450</v>
      </c>
      <c r="F713" t="str">
        <f>VLOOKUP(LOTOTO[[#This Row],[NOME]],'CADASTRO'!A:K,5,0)</f>
        <v>OPERADOR INDUSTRIAL II</v>
      </c>
      <c r="G713" s="47">
        <v>46207.407071759299</v>
      </c>
      <c r="H713" s="38">
        <v>183</v>
      </c>
      <c r="I7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IF(G1096="01/01/1900", "SEM REGISTRO",
                        IF((G713+H713)&gt;TODAY(), "NO PRAZO", "VENCIDO"
                        )
                    )
                )
            )
        )
    ),"N.A.")</f>
        <v>NO PRAZO</v>
      </c>
      <c r="J713" s="14">
        <f>LOTOTO[[#This Row],[TREINADO EM]]+LOTOTO[[#This Row],[VALIDADE]]</f>
        <v>46390.407071759299</v>
      </c>
      <c r="K713">
        <v>2</v>
      </c>
      <c r="L713" t="s">
        <v>3</v>
      </c>
      <c r="M713" t="str">
        <f>VLOOKUP(LOTOTO[[#This Row],[NOME]],'CADASTRO'!A:K,6,0)</f>
        <v>ATIVO</v>
      </c>
    </row>
    <row r="714" spans="1:13">
      <c r="A714" s="1" t="s">
        <v>516</v>
      </c>
      <c r="B714" s="1" t="s">
        <v>517</v>
      </c>
      <c r="C714" t="s">
        <v>76</v>
      </c>
      <c r="D714" s="1" t="s">
        <v>619</v>
      </c>
      <c r="E714" s="1" t="s">
        <v>46</v>
      </c>
      <c r="F714" s="1" t="str">
        <f>VLOOKUP(LOTOTO[[#This Row],[NOME]],'CADASTRO'!A:K,5,0)</f>
        <v>OPERADOR LOGISTICO I</v>
      </c>
      <c r="G714" s="95">
        <v>44249</v>
      </c>
      <c r="H714" s="39">
        <v>365</v>
      </c>
      <c r="I7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IF(G1097="01/01/1900", "SEM REGISTRO",
                        IF((G714+H714)&gt;TODAY(), "NO PRAZO", "VENCIDO"
                        )
                    )
                )
            )
        )
    ),"N.A.")</f>
        <v>N.A.</v>
      </c>
      <c r="J714" s="14">
        <f>LOTOTO[[#This Row],[TREINADO EM]]+LOTOTO[[#This Row],[VALIDADE]]</f>
        <v>44614</v>
      </c>
      <c r="K714">
        <v>2</v>
      </c>
      <c r="L714" t="s">
        <v>5</v>
      </c>
      <c r="M714" t="str">
        <f>VLOOKUP(LOTOTO[[#This Row],[NOME]],'CADASTRO'!A:K,6,0)</f>
        <v>DESLIGADO</v>
      </c>
    </row>
    <row r="715" spans="1:13">
      <c r="A715" s="1" t="s">
        <v>516</v>
      </c>
      <c r="B715" s="1" t="s">
        <v>517</v>
      </c>
      <c r="C715" s="1" t="s">
        <v>381</v>
      </c>
      <c r="D715" s="1" t="s">
        <v>619</v>
      </c>
      <c r="E715" s="1" t="s">
        <v>46</v>
      </c>
      <c r="F715" t="str">
        <f>VLOOKUP(LOTOTO[[#This Row],[NOME]],'CADASTRO'!A:K,5,0)</f>
        <v>OPERADOR LOGISTICO I</v>
      </c>
      <c r="G715" s="47">
        <v>44804</v>
      </c>
      <c r="H715" s="39">
        <v>365</v>
      </c>
      <c r="I7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IF(G1098="01/01/1900", "SEM REGISTRO",
                        IF((G715+H715)&gt;TODAY(), "NO PRAZO", "VENCIDO"
                        )
                    )
                )
            )
        )
    ),"N.A.")</f>
        <v>N.A.</v>
      </c>
      <c r="J715" s="14">
        <f>LOTOTO[[#This Row],[TREINADO EM]]+LOTOTO[[#This Row],[VALIDADE]]</f>
        <v>45169</v>
      </c>
      <c r="K715">
        <v>2</v>
      </c>
      <c r="L715" t="s">
        <v>5</v>
      </c>
      <c r="M715" t="str">
        <f>VLOOKUP(LOTOTO[[#This Row],[NOME]],'CADASTRO'!A:K,6,0)</f>
        <v>DESLIGADO</v>
      </c>
    </row>
    <row r="716" spans="1:13">
      <c r="A716" s="1" t="s">
        <v>516</v>
      </c>
      <c r="B716" s="1" t="s">
        <v>517</v>
      </c>
      <c r="C716" s="1" t="s">
        <v>381</v>
      </c>
      <c r="D716" s="1" t="s">
        <v>619</v>
      </c>
      <c r="E716" t="s">
        <v>46</v>
      </c>
      <c r="F716" t="str">
        <f>VLOOKUP(LOTOTO[[#This Row],[NOME]],'CADASTRO'!A:K,5,0)</f>
        <v>OPERADOR LOGISTICO I</v>
      </c>
      <c r="G716" s="47">
        <v>44930</v>
      </c>
      <c r="H716" s="39">
        <v>365</v>
      </c>
      <c r="I7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IF(G1099="01/01/1900", "SEM REGISTRO",
                        IF((G716+H716)&gt;TODAY(), "NO PRAZO", "VENCIDO"
                        )
                    )
                )
            )
        )
    ),"N.A.")</f>
        <v>N.A.</v>
      </c>
      <c r="J716" s="14">
        <f>LOTOTO[[#This Row],[TREINADO EM]]+LOTOTO[[#This Row],[VALIDADE]]</f>
        <v>45295</v>
      </c>
      <c r="K716">
        <v>2</v>
      </c>
      <c r="L716" t="s">
        <v>5</v>
      </c>
      <c r="M716" t="str">
        <f>VLOOKUP(LOTOTO[[#This Row],[NOME]],'CADASTRO'!A:K,6,0)</f>
        <v>DESLIGADO</v>
      </c>
    </row>
    <row r="717" spans="1:13">
      <c r="A717" s="1" t="s">
        <v>516</v>
      </c>
      <c r="B717" s="1" t="s">
        <v>517</v>
      </c>
      <c r="C717" s="1" t="s">
        <v>76</v>
      </c>
      <c r="D717" s="1" t="s">
        <v>619</v>
      </c>
      <c r="E717" t="s">
        <v>46</v>
      </c>
      <c r="F717" t="str">
        <f>VLOOKUP(LOTOTO[[#This Row],[NOME]],'CADASTRO'!A:K,5,0)</f>
        <v>OPERADOR LOGISTICO I</v>
      </c>
      <c r="G717" s="47">
        <v>45280</v>
      </c>
      <c r="H717" s="38">
        <v>365</v>
      </c>
      <c r="I7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IF(G1100="01/01/1900", "SEM REGISTRO",
                        IF((G717+H717)&gt;TODAY(), "NO PRAZO", "VENCIDO"
                        )
                    )
                )
            )
        )
    ),"N.A.")</f>
        <v>N.A.</v>
      </c>
      <c r="J717" s="14">
        <f>LOTOTO[[#This Row],[TREINADO EM]]+LOTOTO[[#This Row],[VALIDADE]]</f>
        <v>45645</v>
      </c>
      <c r="K717">
        <v>2</v>
      </c>
      <c r="L717" t="s">
        <v>5</v>
      </c>
      <c r="M717" t="str">
        <f>VLOOKUP(LOTOTO[[#This Row],[NOME]],'CADASTRO'!A:K,6,0)</f>
        <v>DESLIGADO</v>
      </c>
    </row>
    <row r="718" spans="1:13">
      <c r="A718" s="1" t="s">
        <v>516</v>
      </c>
      <c r="B718" s="1" t="s">
        <v>517</v>
      </c>
      <c r="C718" s="1" t="s">
        <v>76</v>
      </c>
      <c r="D718" s="1" t="s">
        <v>619</v>
      </c>
      <c r="E718" t="s">
        <v>46</v>
      </c>
      <c r="F718" t="str">
        <f>VLOOKUP(LOTOTO[[#This Row],[NOME]],'CADASTRO'!A:K,5,0)</f>
        <v>OPERADOR LOGISTICO I</v>
      </c>
      <c r="G718" s="47">
        <v>45645</v>
      </c>
      <c r="H718" s="38">
        <v>365</v>
      </c>
      <c r="I7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IF(G1101="01/01/1900", "SEM REGISTRO",
                        IF((G718+H718)&gt;TODAY(), "NO PRAZO", "VENCIDO"
                        )
                    )
                )
            )
        )
    ),"N.A.")</f>
        <v>N.A.</v>
      </c>
      <c r="J718" s="14">
        <f>LOTOTO[[#This Row],[TREINADO EM]]+LOTOTO[[#This Row],[VALIDADE]]</f>
        <v>46010</v>
      </c>
      <c r="K718">
        <v>2</v>
      </c>
      <c r="L718" t="s">
        <v>3</v>
      </c>
      <c r="M718" t="str">
        <f>VLOOKUP(LOTOTO[[#This Row],[NOME]],'CADASTRO'!A:K,6,0)</f>
        <v>DESLIGADO</v>
      </c>
    </row>
    <row r="719" spans="1:13">
      <c r="A719" s="1" t="s">
        <v>516</v>
      </c>
      <c r="B719" s="1" t="s">
        <v>517</v>
      </c>
      <c r="C719" s="1" t="s">
        <v>381</v>
      </c>
      <c r="D719" s="1" t="s">
        <v>619</v>
      </c>
      <c r="E719" t="s">
        <v>451</v>
      </c>
      <c r="F719" t="str">
        <f>VLOOKUP(LOTOTO[[#This Row],[NOME]],'CADASTRO'!A:K,5,0)</f>
        <v>ESTAGIARIO</v>
      </c>
      <c r="G719" s="47">
        <v>46246</v>
      </c>
      <c r="H719" s="38">
        <v>365</v>
      </c>
      <c r="I7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IF(G1102="01/01/1900", "SEM REGISTRO",
                        IF((G719+H719)&gt;TODAY(), "NO PRAZO", "VENCIDO"
                        )
                    )
                )
            )
        )
    ),"N.A.")</f>
        <v>NO PRAZO</v>
      </c>
      <c r="J719" s="14">
        <f>LOTOTO[[#This Row],[TREINADO EM]]+LOTOTO[[#This Row],[VALIDADE]]</f>
        <v>46611</v>
      </c>
      <c r="K719">
        <v>2</v>
      </c>
      <c r="L719" t="s">
        <v>3</v>
      </c>
      <c r="M719" t="str">
        <f>VLOOKUP(LOTOTO[[#This Row],[NOME]],'CADASTRO'!A:K,6,0)</f>
        <v>ATIVO</v>
      </c>
    </row>
    <row r="720" spans="1:13">
      <c r="A720" s="1" t="s">
        <v>516</v>
      </c>
      <c r="B720" s="1" t="s">
        <v>517</v>
      </c>
      <c r="C720" s="1" t="s">
        <v>381</v>
      </c>
      <c r="D720" s="1" t="s">
        <v>619</v>
      </c>
      <c r="E720" t="s">
        <v>30</v>
      </c>
      <c r="F720" t="str">
        <f>VLOOKUP(LOTOTO[[#This Row],[NOME]],'CADASTRO'!A:K,5,0)</f>
        <v>OPERADOR INDUSTRIAL I</v>
      </c>
      <c r="G720" s="47">
        <v>45029</v>
      </c>
      <c r="H720" s="39">
        <v>365</v>
      </c>
      <c r="I7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IF(G1103="01/01/1900", "SEM REGISTRO",
                        IF((G720+H720)&gt;TODAY(), "NO PRAZO", "VENCIDO"
                        )
                    )
                )
            )
        )
    ),"N.A.")</f>
        <v>N.A.</v>
      </c>
      <c r="J720" s="14">
        <f>LOTOTO[[#This Row],[TREINADO EM]]+LOTOTO[[#This Row],[VALIDADE]]</f>
        <v>45394</v>
      </c>
      <c r="K720">
        <v>2</v>
      </c>
      <c r="L720" t="s">
        <v>5</v>
      </c>
      <c r="M720" t="str">
        <f>VLOOKUP(LOTOTO[[#This Row],[NOME]],'CADASTRO'!A:K,6,0)</f>
        <v>DESLIGADO</v>
      </c>
    </row>
    <row r="721" spans="1:14">
      <c r="A721" s="1" t="s">
        <v>516</v>
      </c>
      <c r="B721" s="1" t="s">
        <v>517</v>
      </c>
      <c r="C721" s="1" t="s">
        <v>381</v>
      </c>
      <c r="D721" s="1" t="s">
        <v>619</v>
      </c>
      <c r="E721" t="s">
        <v>30</v>
      </c>
      <c r="F721" t="str">
        <f>VLOOKUP(LOTOTO[[#This Row],[NOME]],'CADASTRO'!A:K,5,0)</f>
        <v>OPERADOR INDUSTRIAL I</v>
      </c>
      <c r="G721" s="47">
        <v>45280</v>
      </c>
      <c r="H721" s="38">
        <v>365</v>
      </c>
      <c r="I7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IF(G1104="01/01/1900", "SEM REGISTRO",
                        IF((G721+H721)&gt;TODAY(), "NO PRAZO", "VENCIDO"
                        )
                    )
                )
            )
        )
    ),"N.A.")</f>
        <v>N.A.</v>
      </c>
      <c r="J721" s="14">
        <f>LOTOTO[[#This Row],[TREINADO EM]]+LOTOTO[[#This Row],[VALIDADE]]</f>
        <v>45645</v>
      </c>
      <c r="K721">
        <v>2</v>
      </c>
      <c r="L721" t="s">
        <v>5</v>
      </c>
      <c r="M721" t="str">
        <f>VLOOKUP(LOTOTO[[#This Row],[NOME]],'CADASTRO'!A:K,6,0)</f>
        <v>DESLIGADO</v>
      </c>
    </row>
    <row r="722" spans="1:14">
      <c r="A722" s="1" t="s">
        <v>516</v>
      </c>
      <c r="B722" s="1" t="s">
        <v>517</v>
      </c>
      <c r="C722" s="1" t="s">
        <v>76</v>
      </c>
      <c r="D722" s="1" t="s">
        <v>619</v>
      </c>
      <c r="E722" t="s">
        <v>30</v>
      </c>
      <c r="F722" t="str">
        <f>VLOOKUP(LOTOTO[[#This Row],[NOME]],'CADASTRO'!A:K,5,0)</f>
        <v>OPERADOR INDUSTRIAL I</v>
      </c>
      <c r="G722" s="47">
        <v>45645</v>
      </c>
      <c r="H722" s="38">
        <v>365</v>
      </c>
      <c r="I7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IF(G1105="01/01/1900", "SEM REGISTRO",
                        IF((G722+H722)&gt;TODAY(), "NO PRAZO", "VENCIDO"
                        )
                    )
                )
            )
        )
    ),"N.A.")</f>
        <v>N.A.</v>
      </c>
      <c r="J722" s="14">
        <f>LOTOTO[[#This Row],[TREINADO EM]]+LOTOTO[[#This Row],[VALIDADE]]</f>
        <v>46010</v>
      </c>
      <c r="K722">
        <v>2</v>
      </c>
      <c r="L722" t="s">
        <v>5</v>
      </c>
      <c r="M722" t="str">
        <f>VLOOKUP(LOTOTO[[#This Row],[NOME]],'CADASTRO'!A:K,6,0)</f>
        <v>DESLIGADO</v>
      </c>
    </row>
    <row r="723" spans="1:14">
      <c r="A723" s="1" t="s">
        <v>516</v>
      </c>
      <c r="B723" s="1" t="s">
        <v>517</v>
      </c>
      <c r="C723" s="1" t="s">
        <v>381</v>
      </c>
      <c r="D723" s="1" t="s">
        <v>619</v>
      </c>
      <c r="E723" t="s">
        <v>30</v>
      </c>
      <c r="F723" t="str">
        <f>VLOOKUP(LOTOTO[[#This Row],[NOME]],'CADASTRO'!A:K,5,0)</f>
        <v>OPERADOR INDUSTRIAL I</v>
      </c>
      <c r="G723" s="47">
        <v>46010</v>
      </c>
      <c r="H723" s="38">
        <v>365</v>
      </c>
      <c r="I7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IF(G1106="01/01/1900", "SEM REGISTRO",
                        IF((G723+H723)&gt;TODAY(), "NO PRAZO", "VENCIDO"
                        )
                    )
                )
            )
        )
    ),"N.A.")</f>
        <v>N.A.</v>
      </c>
      <c r="J723" s="14">
        <f>LOTOTO[[#This Row],[TREINADO EM]]+LOTOTO[[#This Row],[VALIDADE]]</f>
        <v>46375</v>
      </c>
      <c r="K723">
        <v>2</v>
      </c>
      <c r="L723" t="s">
        <v>3</v>
      </c>
      <c r="M723" t="str">
        <f>VLOOKUP(LOTOTO[[#This Row],[NOME]],'CADASTRO'!A:K,6,0)</f>
        <v>DESLIGADO</v>
      </c>
    </row>
    <row r="724" spans="1:14">
      <c r="A724" s="1" t="s">
        <v>516</v>
      </c>
      <c r="B724" s="1" t="s">
        <v>517</v>
      </c>
      <c r="C724" s="1" t="s">
        <v>381</v>
      </c>
      <c r="D724" s="1" t="s">
        <v>619</v>
      </c>
      <c r="E724" t="s">
        <v>539</v>
      </c>
      <c r="F724" t="e">
        <f>VLOOKUP(LOTOTO[[#This Row],[NOME]],'CADASTRO'!A:K,5,0)</f>
        <v>#N/A</v>
      </c>
      <c r="G724" s="47">
        <v>46162</v>
      </c>
      <c r="H724" s="38">
        <v>365</v>
      </c>
      <c r="I724" s="5" t="e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IF(G1107="01/01/1900", "SEM REGISTRO",
                        IF((G724+H724)&gt;TODAY(), "NO PRAZO", "VENCIDO"
                        )
                    )
                )
            )
        )
    ),"N.A.")</f>
        <v>#N/A</v>
      </c>
      <c r="J724" s="14">
        <f>LOTOTO[[#This Row],[TREINADO EM]]+LOTOTO[[#This Row],[VALIDADE]]</f>
        <v>46527</v>
      </c>
      <c r="K724">
        <v>2</v>
      </c>
      <c r="L724" t="s">
        <v>3</v>
      </c>
      <c r="M724" t="e">
        <f>VLOOKUP(LOTOTO[[#This Row],[NOME]],'CADASTRO'!A:K,6,0)</f>
        <v>#N/A</v>
      </c>
      <c r="N724" s="63" t="s">
        <v>622</v>
      </c>
    </row>
    <row r="725" spans="1:14">
      <c r="A725" s="1" t="s">
        <v>516</v>
      </c>
      <c r="B725" s="1" t="s">
        <v>517</v>
      </c>
      <c r="C725" s="1" t="s">
        <v>381</v>
      </c>
      <c r="D725" s="1" t="s">
        <v>619</v>
      </c>
      <c r="E725" t="s">
        <v>42</v>
      </c>
      <c r="F725" t="str">
        <f>VLOOKUP(LOTOTO[[#This Row],[NOME]],'CADASTRO'!A:K,5,0)</f>
        <v>AUXILIAR INDUSTRIAL</v>
      </c>
      <c r="G725" s="47">
        <v>45812</v>
      </c>
      <c r="H725" s="38">
        <v>365</v>
      </c>
      <c r="I7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IF(G1108="01/01/1900", "SEM REGISTRO",
                        IF((G725+H725)&gt;TODAY(), "NO PRAZO", "VENCIDO"
                        )
                    )
                )
            )
        )
    ),"N.A.")</f>
        <v>N.A.</v>
      </c>
      <c r="J725" s="14">
        <f>LOTOTO[[#This Row],[TREINADO EM]]+LOTOTO[[#This Row],[VALIDADE]]</f>
        <v>46177</v>
      </c>
      <c r="K725">
        <v>2</v>
      </c>
      <c r="L725" t="s">
        <v>3</v>
      </c>
      <c r="M725" t="str">
        <f>VLOOKUP(LOTOTO[[#This Row],[NOME]],'CADASTRO'!A:K,6,0)</f>
        <v>DESLIGADO</v>
      </c>
    </row>
  </sheetData>
  <sheetProtection sort="0" autoFilter="0"/>
  <phoneticPr fontId="6" type="noConversion"/>
  <conditionalFormatting sqref="E280">
    <cfRule type="duplicateValues" dxfId="716" priority="10"/>
    <cfRule type="duplicateValues" dxfId="715" priority="11"/>
    <cfRule type="duplicateValues" dxfId="714" priority="12"/>
  </conditionalFormatting>
  <conditionalFormatting sqref="E281">
    <cfRule type="duplicateValues" dxfId="713" priority="7"/>
    <cfRule type="duplicateValues" dxfId="712" priority="8"/>
    <cfRule type="duplicateValues" dxfId="711" priority="9"/>
  </conditionalFormatting>
  <conditionalFormatting sqref="E282">
    <cfRule type="duplicateValues" dxfId="710" priority="5"/>
    <cfRule type="duplicateValues" dxfId="709" priority="6"/>
  </conditionalFormatting>
  <conditionalFormatting sqref="I1:I1048576">
    <cfRule type="cellIs" dxfId="708" priority="1" operator="equal">
      <formula>"SEM REGISTRO"</formula>
    </cfRule>
  </conditionalFormatting>
  <conditionalFormatting sqref="I2:I725">
    <cfRule type="cellIs" dxfId="707" priority="14" operator="equal">
      <formula>"REPROVADO"</formula>
    </cfRule>
    <cfRule type="cellIs" dxfId="706" priority="15" stopIfTrue="1" operator="equal">
      <formula>"HISTORICO"</formula>
    </cfRule>
  </conditionalFormatting>
  <conditionalFormatting sqref="I2:J725">
    <cfRule type="cellIs" dxfId="705" priority="16" stopIfTrue="1" operator="equal">
      <formula>"N.A."</formula>
    </cfRule>
    <cfRule type="cellIs" dxfId="704" priority="17" stopIfTrue="1" operator="equal">
      <formula>"NO PRAZO"</formula>
    </cfRule>
    <cfRule type="cellIs" dxfId="703" priority="18" stopIfTrue="1" operator="equal">
      <formula>"VENCIDO"</formula>
    </cfRule>
  </conditionalFormatting>
  <conditionalFormatting sqref="I499:J499">
    <cfRule type="cellIs" dxfId="702" priority="2" stopIfTrue="1" operator="equal">
      <formula>"N.A."</formula>
    </cfRule>
    <cfRule type="cellIs" dxfId="701" priority="3" stopIfTrue="1" operator="equal">
      <formula>"NO PRAZO"</formula>
    </cfRule>
    <cfRule type="cellIs" dxfId="700" priority="4" stopIfTrue="1" operator="equal">
      <formula>"VENCIDO"</formula>
    </cfRule>
  </conditionalFormatting>
  <hyperlinks>
    <hyperlink ref="N549" r:id="rId1" display="../../../../:b:/s/TreinamentosPiumhi/IQDty3iD1AswTK0GAkAjd6bFARfhUkqGakokVG0sKcRpMKQ?e=XVKCzo" xr:uid="{BB630320-DDE0-4251-8E21-4991E6545861}"/>
    <hyperlink ref="N6" r:id="rId2" display="../../../../:b:/s/TreinamentosPiumhi/IQCop2y_F9tMQqKrUeHEBmHHAQ1jErYhDMCXHKCejtfwlAk?e=GGaq0h" xr:uid="{5EC0CB74-72C4-4AFA-B1BC-D6C53CAC80DE}"/>
    <hyperlink ref="N336" r:id="rId3" display="https://coffeeandtea.sharepoint.com/:b:/s/TreinamentosPiumhi/IQDXu3QZMLoDQLfbd8ECSTz3AZv9_LI-bMFGNViqjrzsiag?e=zwor4Z" xr:uid="{11E09DC4-115B-432C-A496-3412B035FFD5}"/>
    <hyperlink ref="N2" r:id="rId4" display="https://coffeeandtea.sharepoint.com/:b:/s/TreinamentosPiumhi/IQCl1Yh4tFcpRppg6Db9RVxmAfBemVGmJNansYs0jLFgj5k?e=kiHTOK" xr:uid="{A02DB2EA-5725-4680-A33E-D3A6719405FE}"/>
    <hyperlink ref="N83" r:id="rId5" display="https://coffeeandtea.sharepoint.com/:b:/s/TreinamentosPiumhi/IQCl1Yh4tFcpRppg6Db9RVxmAfBemVGmJNansYs0jLFgj5k?e=kiHTOK" xr:uid="{32A3125E-D09A-4FAF-8483-D861ADE493B9}"/>
    <hyperlink ref="N418" r:id="rId6" display="https://coffeeandtea.sharepoint.com/:b:/s/TreinamentosPiumhi/IQCn-XrraBv6SKofm24VLjInASb9LzfKydnoM8Dy73sTHwI?e=pVWlrd" xr:uid="{FFDB287C-EA52-49C9-9B49-8815C98C333B}"/>
    <hyperlink ref="N441" r:id="rId7" display="https://coffeeandtea.sharepoint.com/:b:/s/TreinamentosPiumhi/IQCn-XrraBv6SKofm24VLjInASb9LzfKydnoM8Dy73sTHwI?e=pVWlrd" xr:uid="{DF521B95-8E04-4826-BB78-66912094D8AC}"/>
    <hyperlink ref="N316" r:id="rId8" display="https://coffeeandtea.sharepoint.com/:b:/s/TreinamentosPiumhi/IQCn-XrraBv6SKofm24VLjInASb9LzfKydnoM8Dy73sTHwI?e=pVWlrd" xr:uid="{6D220C7D-C62F-4540-8438-2F524F29D83A}"/>
    <hyperlink ref="N34" r:id="rId9" display="https://coffeeandtea.sharepoint.com/:b:/s/TreinamentosPiumhi/IQCn-XrraBv6SKofm24VLjInASb9LzfKydnoM8Dy73sTHwI?e=pVWlrd" xr:uid="{B7A52B03-9AE4-4412-A0DF-74535A8050FD}"/>
    <hyperlink ref="N724" r:id="rId10" display="https://coffeeandtea.sharepoint.com/:b:/s/TreinamentosPiumhi/IQCn-XrraBv6SKofm24VLjInASb9LzfKydnoM8Dy73sTHwI?e=pVWlrd" xr:uid="{04D17BE2-0783-4B20-81C6-025FF9C412F7}"/>
    <hyperlink ref="N50" r:id="rId11" display="https://coffeeandtea.sharepoint.com/:b:/s/TreinamentosPiumhi/IQCn-XrraBv6SKofm24VLjInASb9LzfKydnoM8Dy73sTHwI?e=pVWlrd" xr:uid="{08898DE1-1E01-4EF7-B7F1-CC53A1097BA0}"/>
    <hyperlink ref="N432" r:id="rId12" display="https://coffeeandtea.sharepoint.com/:b:/s/TreinamentosPiumhi/IQCn-XrraBv6SKofm24VLjInASb9LzfKydnoM8Dy73sTHwI?e=pVWlrd" xr:uid="{870857E6-0835-4D05-8FBA-05BE0AD3ECAD}"/>
    <hyperlink ref="N315" r:id="rId13" display="https://coffeeandtea.sharepoint.com/:b:/s/TreinamentosPiumhi/IQDYDe3x63htR5abTedXvHaZAf1NhZTBOspnIDhN2aTe4AQ?e=bU2yfF" xr:uid="{0EAABDB1-671E-4EAA-A478-E2AA009FA73A}"/>
    <hyperlink ref="N62" r:id="rId14" display="https://coffeeandtea.sharepoint.com/:b:/s/TreinamentosPiumhi/IQCeGdrDX5PCRKxharKqDu0hAQBykb99wvl7xLWHHnKvYnI?e=kDkK9h" xr:uid="{4B47106C-783A-4EAF-8AD2-21F3937714A1}"/>
    <hyperlink ref="N369" r:id="rId15" display="https://coffeeandtea.sharepoint.com/:b:/s/TreinamentosPiumhi/IQCeGdrDX5PCRKxharKqDu0hAQBykb99wvl7xLWHHnKvYnI?e=kDkK9h" xr:uid="{9B9F56A7-C0EA-42F5-80F4-303A7A471CE0}"/>
    <hyperlink ref="N462" r:id="rId16" display="https://coffeeandtea.sharepoint.com/:b:/s/TreinamentosPiumhi/IQCeGdrDX5PCRKxharKqDu0hAQBykb99wvl7xLWHHnKvYnI?e=kDkK9h" xr:uid="{2681E0FE-6C7B-4847-9971-F15BD7BF25CC}"/>
    <hyperlink ref="N433" r:id="rId17" display="https://coffeeandtea.sharepoint.com/:b:/s/TreinamentosPiumhi/IQB15cHzarPNS5X-m0-mxHq8AVh8bv1FM7ssoeblnoc2CHw?e=cw5dU4" xr:uid="{2ACE9D4D-1AB9-4984-A93F-0E15C9279FF9}"/>
    <hyperlink ref="N559" r:id="rId18" display="https://coffeeandtea.sharepoint.com/:b:/s/TreinamentosPiumhi/IQB15cHzarPNS5X-m0-mxHq8AVh8bv1FM7ssoeblnoc2CHw?e=cw5dU4" xr:uid="{98ADC138-FE6F-4115-AAB2-BE0B3AE25F5D}"/>
    <hyperlink ref="N51" r:id="rId19" display="https://coffeeandtea.sharepoint.com/:b:/s/TreinamentosPiumhi/IQB15cHzarPNS5X-m0-mxHq8AVh8bv1FM7ssoeblnoc2CHw?e=cw5dU4" xr:uid="{C049FE5C-793C-423C-A195-E82DA07195C3}"/>
  </hyperlinks>
  <pageMargins left="0.511811024" right="0.511811024" top="0.78740157499999996" bottom="0.78740157499999996" header="0.31496062000000002" footer="0.31496062000000002"/>
  <pageSetup paperSize="9" orientation="portrait"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DC22F7-273D-4E83-89A5-FBAF63D249BF}">
          <x14:formula1>
            <xm:f>'BASE '!$A$2:$A$6</xm:f>
          </x14:formula1>
          <xm:sqref>L2:L725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2996-6D99-41B6-8713-316B6125EAE4}">
  <sheetPr codeName="Planilha16">
    <tabColor rgb="FFC00000"/>
  </sheetPr>
  <dimension ref="A1:N669"/>
  <sheetViews>
    <sheetView topLeftCell="C1" zoomScale="70" zoomScaleNormal="70" workbookViewId="0">
      <pane ySplit="1" topLeftCell="A246" activePane="bottomLeft" state="frozen"/>
      <selection pane="bottomLeft" activeCell="F250" sqref="F250"/>
      <selection activeCell="B1" sqref="B1"/>
    </sheetView>
  </sheetViews>
  <sheetFormatPr defaultColWidth="8.7109375" defaultRowHeight="14.45"/>
  <cols>
    <col min="1" max="1" width="21.42578125" customWidth="1"/>
    <col min="2" max="2" width="21.28515625" customWidth="1"/>
    <col min="3" max="3" width="35.42578125" customWidth="1"/>
    <col min="4" max="4" width="12.42578125" customWidth="1"/>
    <col min="5" max="5" width="39.28515625" customWidth="1"/>
    <col min="6" max="6" width="37.5703125" bestFit="1" customWidth="1"/>
    <col min="7" max="7" width="21.5703125" customWidth="1"/>
    <col min="8" max="8" width="7.5703125" customWidth="1"/>
    <col min="10" max="10" width="14.5703125" bestFit="1" customWidth="1"/>
    <col min="11" max="11" width="8.5703125" customWidth="1"/>
    <col min="12" max="12" width="14.5703125" customWidth="1"/>
    <col min="13" max="13" width="10.42578125" customWidth="1"/>
    <col min="14" max="14" width="15.57031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 hidden="1">
      <c r="A2" t="s">
        <v>516</v>
      </c>
      <c r="B2" t="s">
        <v>517</v>
      </c>
      <c r="C2" t="s">
        <v>381</v>
      </c>
      <c r="D2" t="s">
        <v>628</v>
      </c>
      <c r="E2" t="s">
        <v>323</v>
      </c>
      <c r="F2" t="str">
        <f>VLOOKUP(PTW[[#This Row],[NOME]],'CADASTRO'!A:K,5,0)</f>
        <v>OPERADOR INDUSTRIAL I</v>
      </c>
      <c r="G2" s="8">
        <v>46120</v>
      </c>
      <c r="H2" s="38">
        <v>365</v>
      </c>
      <c r="I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NO PRAZO</v>
      </c>
      <c r="J2" s="14">
        <f>PTW[[#This Row],[TREINADO EM]]+PTW[[#This Row],[VALIDADE]]</f>
        <v>46485</v>
      </c>
      <c r="K2">
        <v>1</v>
      </c>
      <c r="L2" t="s">
        <v>3</v>
      </c>
      <c r="M2" t="str">
        <f>VLOOKUP(PTW[[#This Row],[NOME]],'CADASTRO'!A:K,6,0)</f>
        <v>ATIVO</v>
      </c>
      <c r="N2" s="63" t="s">
        <v>629</v>
      </c>
    </row>
    <row r="3" spans="1:14" hidden="1">
      <c r="A3" t="s">
        <v>516</v>
      </c>
      <c r="B3" t="s">
        <v>517</v>
      </c>
      <c r="C3" t="s">
        <v>381</v>
      </c>
      <c r="D3" t="s">
        <v>628</v>
      </c>
      <c r="E3" t="s">
        <v>319</v>
      </c>
      <c r="F3" t="str">
        <f>VLOOKUP(PTW[[#This Row],[NOME]],'CADASTRO'!A:K,5,0)</f>
        <v>TECNICO MECANICO II</v>
      </c>
      <c r="G3" s="8">
        <v>45091</v>
      </c>
      <c r="H3" s="38">
        <v>365</v>
      </c>
      <c r="I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HISTORICO</v>
      </c>
      <c r="J3" s="14">
        <f>PTW[[#This Row],[TREINADO EM]]+PTW[[#This Row],[VALIDADE]]</f>
        <v>45456</v>
      </c>
      <c r="K3">
        <v>1</v>
      </c>
      <c r="L3" t="s">
        <v>5</v>
      </c>
      <c r="M3" t="str">
        <f>VLOOKUP(PTW[[#This Row],[NOME]],'CADASTRO'!A:K,6,0)</f>
        <v>ATIVO</v>
      </c>
    </row>
    <row r="4" spans="1:14" hidden="1">
      <c r="A4" t="s">
        <v>516</v>
      </c>
      <c r="B4" t="s">
        <v>517</v>
      </c>
      <c r="C4" t="s">
        <v>381</v>
      </c>
      <c r="D4" t="s">
        <v>628</v>
      </c>
      <c r="E4" t="s">
        <v>319</v>
      </c>
      <c r="F4" t="str">
        <f>VLOOKUP(PTW[[#This Row],[NOME]],'CADASTRO'!A:K,5,0)</f>
        <v>TECNICO MECANICO II</v>
      </c>
      <c r="G4" s="8">
        <v>46036</v>
      </c>
      <c r="H4" s="38">
        <v>365</v>
      </c>
      <c r="I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HISTORICO</v>
      </c>
      <c r="J4" s="14">
        <f>PTW[[#This Row],[TREINADO EM]]+PTW[[#This Row],[VALIDADE]]</f>
        <v>46401</v>
      </c>
      <c r="K4">
        <v>1</v>
      </c>
      <c r="L4" t="s">
        <v>5</v>
      </c>
      <c r="M4" t="str">
        <f>VLOOKUP(PTW[[#This Row],[NOME]],'CADASTRO'!A:K,6,0)</f>
        <v>ATIVO</v>
      </c>
      <c r="N4" s="63" t="s">
        <v>630</v>
      </c>
    </row>
    <row r="5" spans="1:14" hidden="1">
      <c r="A5" t="s">
        <v>516</v>
      </c>
      <c r="B5" t="s">
        <v>517</v>
      </c>
      <c r="C5" t="s">
        <v>381</v>
      </c>
      <c r="D5" t="s">
        <v>628</v>
      </c>
      <c r="E5" t="s">
        <v>319</v>
      </c>
      <c r="F5" t="str">
        <f>VLOOKUP(PTW[[#This Row],[NOME]],'CADASTRO'!A:K,5,0)</f>
        <v>TECNICO MECANICO II</v>
      </c>
      <c r="G5" s="8">
        <v>46211.518715277802</v>
      </c>
      <c r="H5" s="38">
        <v>183</v>
      </c>
      <c r="I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HISTORICO</v>
      </c>
      <c r="J5" s="14">
        <f>PTW[[#This Row],[TREINADO EM]]+PTW[[#This Row],[VALIDADE]]</f>
        <v>46394.518715277802</v>
      </c>
      <c r="K5">
        <v>1</v>
      </c>
      <c r="L5" t="s">
        <v>5</v>
      </c>
      <c r="M5" t="str">
        <f>VLOOKUP(PTW[[#This Row],[NOME]],'CADASTRO'!A:K,6,0)</f>
        <v>ATIVO</v>
      </c>
    </row>
    <row r="6" spans="1:14" hidden="1">
      <c r="A6" t="s">
        <v>516</v>
      </c>
      <c r="B6" t="s">
        <v>517</v>
      </c>
      <c r="C6" t="s">
        <v>381</v>
      </c>
      <c r="D6" t="s">
        <v>628</v>
      </c>
      <c r="E6" t="s">
        <v>319</v>
      </c>
      <c r="F6" t="str">
        <f>VLOOKUP(PTW[[#This Row],[NOME]],'CADASTRO'!A:K,5,0)</f>
        <v>TECNICO MECANICO II</v>
      </c>
      <c r="G6" s="8">
        <v>46295</v>
      </c>
      <c r="H6" s="38">
        <v>365</v>
      </c>
      <c r="I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NO PRAZO</v>
      </c>
      <c r="J6" s="14">
        <f>PTW[[#This Row],[TREINADO EM]]+PTW[[#This Row],[VALIDADE]]</f>
        <v>46660</v>
      </c>
      <c r="K6">
        <v>1</v>
      </c>
      <c r="L6" t="s">
        <v>3</v>
      </c>
      <c r="M6" t="str">
        <f>VLOOKUP(PTW[[#This Row],[NOME]],'CADASTRO'!A:K,6,0)</f>
        <v>ATIVO</v>
      </c>
    </row>
    <row r="7" spans="1:14" hidden="1">
      <c r="A7" t="s">
        <v>516</v>
      </c>
      <c r="B7" t="s">
        <v>517</v>
      </c>
      <c r="C7" t="s">
        <v>381</v>
      </c>
      <c r="D7" t="s">
        <v>628</v>
      </c>
      <c r="E7" t="s">
        <v>322</v>
      </c>
      <c r="F7" t="str">
        <f>VLOOKUP(PTW[[#This Row],[NOME]],'CADASTRO'!A:K,5,0)</f>
        <v>OPERADOR INDUSTRIAL II</v>
      </c>
      <c r="G7" s="8">
        <v>44607</v>
      </c>
      <c r="H7" s="38">
        <v>365</v>
      </c>
      <c r="I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HISTORICO</v>
      </c>
      <c r="J7" s="14">
        <f>PTW[[#This Row],[TREINADO EM]]+PTW[[#This Row],[VALIDADE]]</f>
        <v>44972</v>
      </c>
      <c r="K7">
        <v>0.2</v>
      </c>
      <c r="L7" t="s">
        <v>5</v>
      </c>
      <c r="M7" t="str">
        <f>VLOOKUP(PTW[[#This Row],[NOME]],'CADASTRO'!A:K,6,0)</f>
        <v>ATIVO</v>
      </c>
    </row>
    <row r="8" spans="1:14" hidden="1">
      <c r="A8" t="s">
        <v>516</v>
      </c>
      <c r="B8" t="s">
        <v>517</v>
      </c>
      <c r="C8" t="s">
        <v>381</v>
      </c>
      <c r="D8" t="s">
        <v>628</v>
      </c>
      <c r="E8" t="s">
        <v>322</v>
      </c>
      <c r="F8" t="str">
        <f>VLOOKUP(PTW[[#This Row],[NOME]],'CADASTRO'!A:K,5,0)</f>
        <v>OPERADOR INDUSTRIAL II</v>
      </c>
      <c r="G8" s="8">
        <v>44930</v>
      </c>
      <c r="H8" s="38">
        <v>365</v>
      </c>
      <c r="I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PTW[[#This Row],[TREINADO EM]]+PTW[[#This Row],[VALIDADE]]</f>
        <v>45295</v>
      </c>
      <c r="K8">
        <v>2</v>
      </c>
      <c r="L8" t="s">
        <v>5</v>
      </c>
      <c r="M8" t="str">
        <f>VLOOKUP(PTW[[#This Row],[NOME]],'CADASTRO'!A:K,6,0)</f>
        <v>ATIVO</v>
      </c>
    </row>
    <row r="9" spans="1:14" hidden="1">
      <c r="A9" t="s">
        <v>516</v>
      </c>
      <c r="B9" t="s">
        <v>517</v>
      </c>
      <c r="C9" t="s">
        <v>76</v>
      </c>
      <c r="D9" t="s">
        <v>628</v>
      </c>
      <c r="E9" t="s">
        <v>322</v>
      </c>
      <c r="F9" t="str">
        <f>VLOOKUP(PTW[[#This Row],[NOME]],'CADASTRO'!A:K,5,0)</f>
        <v>OPERADOR INDUSTRIAL II</v>
      </c>
      <c r="G9" s="8">
        <v>45278</v>
      </c>
      <c r="H9" s="38">
        <v>365</v>
      </c>
      <c r="I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PTW[[#This Row],[TREINADO EM]]+PTW[[#This Row],[VALIDADE]]</f>
        <v>45643</v>
      </c>
      <c r="K9">
        <v>1</v>
      </c>
      <c r="L9" t="s">
        <v>5</v>
      </c>
      <c r="M9" t="str">
        <f>VLOOKUP(PTW[[#This Row],[NOME]],'CADASTRO'!A:K,6,0)</f>
        <v>ATIVO</v>
      </c>
    </row>
    <row r="10" spans="1:14" hidden="1">
      <c r="A10" t="s">
        <v>516</v>
      </c>
      <c r="B10" t="s">
        <v>517</v>
      </c>
      <c r="C10" t="s">
        <v>381</v>
      </c>
      <c r="D10" t="s">
        <v>628</v>
      </c>
      <c r="E10" t="s">
        <v>322</v>
      </c>
      <c r="F10" t="str">
        <f>VLOOKUP(PTW[[#This Row],[NOME]],'CADASTRO'!A:K,5,0)</f>
        <v>OPERADOR INDUSTRIAL II</v>
      </c>
      <c r="G10" s="8">
        <v>45645</v>
      </c>
      <c r="H10" s="38">
        <v>365</v>
      </c>
      <c r="I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PTW[[#This Row],[TREINADO EM]]+PTW[[#This Row],[VALIDADE]]</f>
        <v>46010</v>
      </c>
      <c r="K10">
        <v>1</v>
      </c>
      <c r="L10" t="s">
        <v>5</v>
      </c>
      <c r="M10" t="str">
        <f>VLOOKUP(PTW[[#This Row],[NOME]],'CADASTRO'!A:K,6,0)</f>
        <v>ATIVO</v>
      </c>
    </row>
    <row r="11" spans="1:14" hidden="1">
      <c r="A11" t="s">
        <v>516</v>
      </c>
      <c r="B11" t="s">
        <v>517</v>
      </c>
      <c r="C11" t="s">
        <v>381</v>
      </c>
      <c r="D11" t="s">
        <v>628</v>
      </c>
      <c r="E11" t="s">
        <v>322</v>
      </c>
      <c r="F11" t="str">
        <f>VLOOKUP(PTW[[#This Row],[NOME]],'CADASTRO'!A:K,5,0)</f>
        <v>OPERADOR INDUSTRIAL II</v>
      </c>
      <c r="G11" s="8">
        <v>46010</v>
      </c>
      <c r="H11" s="38">
        <v>365</v>
      </c>
      <c r="I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PTW[[#This Row],[TREINADO EM]]+PTW[[#This Row],[VALIDADE]]</f>
        <v>46375</v>
      </c>
      <c r="K11">
        <v>1</v>
      </c>
      <c r="L11" t="s">
        <v>3</v>
      </c>
      <c r="M11" t="str">
        <f>VLOOKUP(PTW[[#This Row],[NOME]],'CADASTRO'!A:K,6,0)</f>
        <v>ATIVO</v>
      </c>
    </row>
    <row r="12" spans="1:14" hidden="1">
      <c r="A12" t="s">
        <v>516</v>
      </c>
      <c r="B12" t="s">
        <v>517</v>
      </c>
      <c r="C12" t="s">
        <v>381</v>
      </c>
      <c r="D12" t="s">
        <v>628</v>
      </c>
      <c r="E12" t="s">
        <v>186</v>
      </c>
      <c r="F12" t="str">
        <f>VLOOKUP(PTW[[#This Row],[NOME]],'CADASTRO'!A:K,5,0)</f>
        <v>OPERADOR LOGISTICO I</v>
      </c>
      <c r="G12" s="8">
        <v>45254</v>
      </c>
      <c r="H12" s="38">
        <v>365</v>
      </c>
      <c r="I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N.A.</v>
      </c>
      <c r="J12" s="14">
        <f>PTW[[#This Row],[TREINADO EM]]+PTW[[#This Row],[VALIDADE]]</f>
        <v>45619</v>
      </c>
      <c r="K12">
        <v>1</v>
      </c>
      <c r="L12" t="s">
        <v>5</v>
      </c>
      <c r="M12" t="str">
        <f>VLOOKUP(PTW[[#This Row],[NOME]],'CADASTRO'!A:K,6,0)</f>
        <v>DESLIGADO</v>
      </c>
    </row>
    <row r="13" spans="1:14" hidden="1">
      <c r="A13" t="s">
        <v>516</v>
      </c>
      <c r="B13" t="s">
        <v>517</v>
      </c>
      <c r="C13" t="s">
        <v>381</v>
      </c>
      <c r="D13" t="s">
        <v>628</v>
      </c>
      <c r="E13" t="s">
        <v>186</v>
      </c>
      <c r="F13" t="str">
        <f>VLOOKUP(PTW[[#This Row],[NOME]],'CADASTRO'!A:K,5,0)</f>
        <v>OPERADOR LOGISTICO I</v>
      </c>
      <c r="G13" s="8">
        <v>45278</v>
      </c>
      <c r="H13" s="38">
        <v>365</v>
      </c>
      <c r="I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N.A.</v>
      </c>
      <c r="J13" s="14">
        <f>PTW[[#This Row],[TREINADO EM]]+PTW[[#This Row],[VALIDADE]]</f>
        <v>45643</v>
      </c>
      <c r="K13">
        <v>1</v>
      </c>
      <c r="L13" t="s">
        <v>5</v>
      </c>
      <c r="M13" t="str">
        <f>VLOOKUP(PTW[[#This Row],[NOME]],'CADASTRO'!A:K,6,0)</f>
        <v>DESLIGADO</v>
      </c>
    </row>
    <row r="14" spans="1:14" hidden="1">
      <c r="A14" t="s">
        <v>516</v>
      </c>
      <c r="B14" t="s">
        <v>517</v>
      </c>
      <c r="C14" t="s">
        <v>76</v>
      </c>
      <c r="D14" t="s">
        <v>628</v>
      </c>
      <c r="E14" t="s">
        <v>186</v>
      </c>
      <c r="F14" t="str">
        <f>VLOOKUP(PTW[[#This Row],[NOME]],'CADASTRO'!A:K,5,0)</f>
        <v>OPERADOR LOGISTICO I</v>
      </c>
      <c r="G14" s="8">
        <v>45645</v>
      </c>
      <c r="H14" s="38">
        <v>365</v>
      </c>
      <c r="I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N.A.</v>
      </c>
      <c r="J14" s="14">
        <f>PTW[[#This Row],[TREINADO EM]]+PTW[[#This Row],[VALIDADE]]</f>
        <v>46010</v>
      </c>
      <c r="K14">
        <v>1</v>
      </c>
      <c r="L14" t="s">
        <v>5</v>
      </c>
      <c r="M14" t="str">
        <f>VLOOKUP(PTW[[#This Row],[NOME]],'CADASTRO'!A:K,6,0)</f>
        <v>DESLIGADO</v>
      </c>
    </row>
    <row r="15" spans="1:14" hidden="1">
      <c r="A15" t="s">
        <v>516</v>
      </c>
      <c r="B15" t="s">
        <v>517</v>
      </c>
      <c r="C15" t="s">
        <v>381</v>
      </c>
      <c r="D15" t="s">
        <v>628</v>
      </c>
      <c r="E15" t="s">
        <v>186</v>
      </c>
      <c r="F15" t="str">
        <f>VLOOKUP(PTW[[#This Row],[NOME]],'CADASTRO'!A:K,5,0)</f>
        <v>OPERADOR LOGISTICO I</v>
      </c>
      <c r="G15" s="8">
        <v>46010</v>
      </c>
      <c r="H15" s="38">
        <v>365</v>
      </c>
      <c r="I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N.A.</v>
      </c>
      <c r="J15" s="14">
        <f>PTW[[#This Row],[TREINADO EM]]+PTW[[#This Row],[VALIDADE]]</f>
        <v>46375</v>
      </c>
      <c r="K15">
        <v>1</v>
      </c>
      <c r="L15" t="s">
        <v>3</v>
      </c>
      <c r="M15" t="str">
        <f>VLOOKUP(PTW[[#This Row],[NOME]],'CADASTRO'!A:K,6,0)</f>
        <v>DESLIGADO</v>
      </c>
    </row>
    <row r="16" spans="1:14" hidden="1">
      <c r="A16" t="s">
        <v>516</v>
      </c>
      <c r="B16" t="s">
        <v>517</v>
      </c>
      <c r="C16" t="s">
        <v>381</v>
      </c>
      <c r="D16" t="s">
        <v>628</v>
      </c>
      <c r="E16" t="s">
        <v>325</v>
      </c>
      <c r="F16" t="str">
        <f>VLOOKUP(PTW[[#This Row],[NOME]],'CADASTRO'!A:K,5,0)</f>
        <v>TECNICO MECANICO III</v>
      </c>
      <c r="G16" s="8">
        <v>44020</v>
      </c>
      <c r="H16" s="38">
        <v>365</v>
      </c>
      <c r="I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PTW[[#This Row],[TREINADO EM]]+PTW[[#This Row],[VALIDADE]]</f>
        <v>44385</v>
      </c>
      <c r="K16">
        <v>1</v>
      </c>
      <c r="L16" t="s">
        <v>5</v>
      </c>
      <c r="M16" t="str">
        <f>VLOOKUP(PTW[[#This Row],[NOME]],'CADASTRO'!A:K,6,0)</f>
        <v>ATIVO</v>
      </c>
    </row>
    <row r="17" spans="1:14" hidden="1">
      <c r="A17" t="s">
        <v>516</v>
      </c>
      <c r="B17" t="s">
        <v>517</v>
      </c>
      <c r="C17" t="s">
        <v>381</v>
      </c>
      <c r="D17" t="s">
        <v>628</v>
      </c>
      <c r="E17" t="s">
        <v>325</v>
      </c>
      <c r="F17" t="str">
        <f>VLOOKUP(PTW[[#This Row],[NOME]],'CADASTRO'!A:K,5,0)</f>
        <v>TECNICO MECANICO III</v>
      </c>
      <c r="G17" s="8">
        <v>44930</v>
      </c>
      <c r="H17" s="38">
        <v>365</v>
      </c>
      <c r="I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PTW[[#This Row],[TREINADO EM]]+PTW[[#This Row],[VALIDADE]]</f>
        <v>45295</v>
      </c>
      <c r="K17">
        <v>2</v>
      </c>
      <c r="L17" t="s">
        <v>5</v>
      </c>
      <c r="M17" t="str">
        <f>VLOOKUP(PTW[[#This Row],[NOME]],'CADASTRO'!A:K,6,0)</f>
        <v>ATIVO</v>
      </c>
    </row>
    <row r="18" spans="1:14" hidden="1">
      <c r="A18" t="s">
        <v>516</v>
      </c>
      <c r="B18" t="s">
        <v>517</v>
      </c>
      <c r="C18" t="s">
        <v>76</v>
      </c>
      <c r="D18" t="s">
        <v>628</v>
      </c>
      <c r="E18" t="s">
        <v>325</v>
      </c>
      <c r="F18" t="str">
        <f>VLOOKUP(PTW[[#This Row],[NOME]],'CADASTRO'!A:K,5,0)</f>
        <v>TECNICO MECANICO III</v>
      </c>
      <c r="G18" s="8">
        <v>45278</v>
      </c>
      <c r="H18" s="38">
        <v>365</v>
      </c>
      <c r="I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PTW[[#This Row],[TREINADO EM]]+PTW[[#This Row],[VALIDADE]]</f>
        <v>45643</v>
      </c>
      <c r="K18">
        <v>1</v>
      </c>
      <c r="L18" t="s">
        <v>5</v>
      </c>
      <c r="M18" t="str">
        <f>VLOOKUP(PTW[[#This Row],[NOME]],'CADASTRO'!A:K,6,0)</f>
        <v>ATIVO</v>
      </c>
    </row>
    <row r="19" spans="1:14" hidden="1">
      <c r="A19" t="s">
        <v>516</v>
      </c>
      <c r="B19" t="s">
        <v>517</v>
      </c>
      <c r="C19" t="s">
        <v>381</v>
      </c>
      <c r="D19" t="s">
        <v>628</v>
      </c>
      <c r="E19" t="s">
        <v>325</v>
      </c>
      <c r="F19" t="str">
        <f>VLOOKUP(PTW[[#This Row],[NOME]],'CADASTRO'!A:K,5,0)</f>
        <v>TECNICO MECANICO III</v>
      </c>
      <c r="G19" s="8">
        <v>45357</v>
      </c>
      <c r="H19" s="38">
        <v>365</v>
      </c>
      <c r="I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PTW[[#This Row],[TREINADO EM]]+PTW[[#This Row],[VALIDADE]]</f>
        <v>45722</v>
      </c>
      <c r="K19">
        <v>1</v>
      </c>
      <c r="L19" t="s">
        <v>5</v>
      </c>
      <c r="M19" t="str">
        <f>VLOOKUP(PTW[[#This Row],[NOME]],'CADASTRO'!A:K,6,0)</f>
        <v>ATIVO</v>
      </c>
    </row>
    <row r="20" spans="1:14" hidden="1">
      <c r="A20" t="s">
        <v>516</v>
      </c>
      <c r="B20" t="s">
        <v>517</v>
      </c>
      <c r="C20" t="s">
        <v>381</v>
      </c>
      <c r="D20" t="s">
        <v>628</v>
      </c>
      <c r="E20" t="s">
        <v>325</v>
      </c>
      <c r="F20" t="str">
        <f>VLOOKUP(PTW[[#This Row],[NOME]],'CADASTRO'!A:K,5,0)</f>
        <v>TECNICO MECANICO III</v>
      </c>
      <c r="G20" s="8">
        <v>45645</v>
      </c>
      <c r="H20" s="38">
        <v>365</v>
      </c>
      <c r="I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PTW[[#This Row],[TREINADO EM]]+PTW[[#This Row],[VALIDADE]]</f>
        <v>46010</v>
      </c>
      <c r="K20">
        <v>1</v>
      </c>
      <c r="L20" t="s">
        <v>5</v>
      </c>
      <c r="M20" t="str">
        <f>VLOOKUP(PTW[[#This Row],[NOME]],'CADASTRO'!A:K,6,0)</f>
        <v>ATIVO</v>
      </c>
    </row>
    <row r="21" spans="1:14" hidden="1">
      <c r="A21" t="s">
        <v>516</v>
      </c>
      <c r="B21" t="s">
        <v>517</v>
      </c>
      <c r="C21" t="s">
        <v>381</v>
      </c>
      <c r="D21" t="s">
        <v>628</v>
      </c>
      <c r="E21" t="s">
        <v>325</v>
      </c>
      <c r="F21" t="str">
        <f>VLOOKUP(PTW[[#This Row],[NOME]],'CADASTRO'!A:K,5,0)</f>
        <v>TECNICO MECANICO III</v>
      </c>
      <c r="G21" s="8">
        <v>46010</v>
      </c>
      <c r="H21" s="38">
        <v>365</v>
      </c>
      <c r="I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PTW[[#This Row],[TREINADO EM]]+PTW[[#This Row],[VALIDADE]]</f>
        <v>46375</v>
      </c>
      <c r="K21">
        <v>1</v>
      </c>
      <c r="L21" t="s">
        <v>3</v>
      </c>
      <c r="M21" t="str">
        <f>VLOOKUP(PTW[[#This Row],[NOME]],'CADASTRO'!A:K,6,0)</f>
        <v>ATIVO</v>
      </c>
    </row>
    <row r="22" spans="1:14" hidden="1">
      <c r="A22" t="s">
        <v>516</v>
      </c>
      <c r="B22" t="s">
        <v>517</v>
      </c>
      <c r="C22" t="s">
        <v>381</v>
      </c>
      <c r="D22" t="s">
        <v>628</v>
      </c>
      <c r="E22" t="s">
        <v>343</v>
      </c>
      <c r="F22" t="str">
        <f>VLOOKUP(PTW[[#This Row],[NOME]],'CADASTRO'!A:K,5,0)</f>
        <v>TECNICO MECANICO II</v>
      </c>
      <c r="G22" s="8">
        <v>44736</v>
      </c>
      <c r="H22" s="38">
        <v>365</v>
      </c>
      <c r="I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PTW[[#This Row],[TREINADO EM]]+PTW[[#This Row],[VALIDADE]]</f>
        <v>45101</v>
      </c>
      <c r="K22">
        <v>1</v>
      </c>
      <c r="L22" t="s">
        <v>5</v>
      </c>
      <c r="M22" t="str">
        <f>VLOOKUP(PTW[[#This Row],[NOME]],'CADASTRO'!A:K,6,0)</f>
        <v>ATIVO</v>
      </c>
    </row>
    <row r="23" spans="1:14" hidden="1">
      <c r="A23" t="s">
        <v>516</v>
      </c>
      <c r="B23" t="s">
        <v>517</v>
      </c>
      <c r="C23" t="s">
        <v>381</v>
      </c>
      <c r="D23" t="s">
        <v>628</v>
      </c>
      <c r="E23" t="s">
        <v>343</v>
      </c>
      <c r="F23" t="str">
        <f>VLOOKUP(PTW[[#This Row],[NOME]],'CADASTRO'!A:K,5,0)</f>
        <v>TECNICO MECANICO II</v>
      </c>
      <c r="G23" s="8">
        <v>45645</v>
      </c>
      <c r="H23" s="38">
        <v>365</v>
      </c>
      <c r="I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PTW[[#This Row],[TREINADO EM]]+PTW[[#This Row],[VALIDADE]]</f>
        <v>46010</v>
      </c>
      <c r="K23">
        <v>1</v>
      </c>
      <c r="L23" t="s">
        <v>5</v>
      </c>
      <c r="M23" t="str">
        <f>VLOOKUP(PTW[[#This Row],[NOME]],'CADASTRO'!A:K,6,0)</f>
        <v>ATIVO</v>
      </c>
    </row>
    <row r="24" spans="1:14" hidden="1">
      <c r="A24" t="s">
        <v>516</v>
      </c>
      <c r="B24" t="s">
        <v>517</v>
      </c>
      <c r="C24" t="s">
        <v>381</v>
      </c>
      <c r="D24" t="s">
        <v>628</v>
      </c>
      <c r="E24" t="s">
        <v>343</v>
      </c>
      <c r="F24" t="str">
        <f>VLOOKUP(PTW[[#This Row],[NOME]],'CADASTRO'!A:K,5,0)</f>
        <v>TECNICO MECANICO II</v>
      </c>
      <c r="G24" s="8">
        <v>46289.94803240741</v>
      </c>
      <c r="H24" s="38">
        <v>365</v>
      </c>
      <c r="I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PTW[[#This Row],[TREINADO EM]]+PTW[[#This Row],[VALIDADE]]</f>
        <v>46654.94803240741</v>
      </c>
      <c r="K24">
        <v>2</v>
      </c>
      <c r="L24" t="s">
        <v>3</v>
      </c>
      <c r="M24" t="str">
        <f>VLOOKUP(PTW[[#This Row],[NOME]],'CADASTRO'!A:K,6,0)</f>
        <v>ATIVO</v>
      </c>
    </row>
    <row r="25" spans="1:14" hidden="1">
      <c r="A25" t="s">
        <v>516</v>
      </c>
      <c r="B25" t="s">
        <v>517</v>
      </c>
      <c r="C25" t="s">
        <v>381</v>
      </c>
      <c r="D25" t="s">
        <v>628</v>
      </c>
      <c r="E25" t="s">
        <v>326</v>
      </c>
      <c r="F25" t="str">
        <f>VLOOKUP(PTW[[#This Row],[NOME]],'CADASTRO'!A:K,5,0)</f>
        <v>ANALISTA GESTAO QUALIDADE PL</v>
      </c>
      <c r="G25" s="8">
        <v>46099</v>
      </c>
      <c r="H25" s="38">
        <v>365</v>
      </c>
      <c r="I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PTW[[#This Row],[TREINADO EM]]+PTW[[#This Row],[VALIDADE]]</f>
        <v>46464</v>
      </c>
      <c r="K25">
        <v>1</v>
      </c>
      <c r="L25" t="s">
        <v>3</v>
      </c>
      <c r="M25" t="str">
        <f>VLOOKUP(PTW[[#This Row],[NOME]],'CADASTRO'!A:K,6,0)</f>
        <v>ATIVO</v>
      </c>
      <c r="N25" s="63"/>
    </row>
    <row r="26" spans="1:14" hidden="1">
      <c r="A26" t="s">
        <v>516</v>
      </c>
      <c r="B26" t="s">
        <v>517</v>
      </c>
      <c r="C26" t="s">
        <v>381</v>
      </c>
      <c r="D26" t="s">
        <v>628</v>
      </c>
      <c r="E26" t="s">
        <v>327</v>
      </c>
      <c r="F26" t="str">
        <f>VLOOKUP(PTW[[#This Row],[NOME]],'CADASTRO'!A:K,5,0)</f>
        <v>ASSISTENTE ADMINISTRATIVO</v>
      </c>
      <c r="G26" s="8">
        <v>44708</v>
      </c>
      <c r="H26" s="38">
        <v>365</v>
      </c>
      <c r="I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PTW[[#This Row],[TREINADO EM]]+PTW[[#This Row],[VALIDADE]]</f>
        <v>45073</v>
      </c>
      <c r="K26">
        <v>1</v>
      </c>
      <c r="L26" t="s">
        <v>5</v>
      </c>
      <c r="M26" t="str">
        <f>VLOOKUP(PTW[[#This Row],[NOME]],'CADASTRO'!A:K,6,0)</f>
        <v>ATIVO</v>
      </c>
    </row>
    <row r="27" spans="1:14" hidden="1">
      <c r="A27" t="s">
        <v>516</v>
      </c>
      <c r="B27" t="s">
        <v>517</v>
      </c>
      <c r="C27" t="s">
        <v>381</v>
      </c>
      <c r="D27" t="s">
        <v>628</v>
      </c>
      <c r="E27" t="s">
        <v>327</v>
      </c>
      <c r="F27" t="str">
        <f>VLOOKUP(PTW[[#This Row],[NOME]],'CADASTRO'!A:K,5,0)</f>
        <v>ASSISTENTE ADMINISTRATIVO</v>
      </c>
      <c r="G27" s="8">
        <v>44973</v>
      </c>
      <c r="H27" s="38">
        <v>365</v>
      </c>
      <c r="I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PTW[[#This Row],[TREINADO EM]]+PTW[[#This Row],[VALIDADE]]</f>
        <v>45338</v>
      </c>
      <c r="K27">
        <v>2</v>
      </c>
      <c r="L27" t="s">
        <v>5</v>
      </c>
      <c r="M27" t="str">
        <f>VLOOKUP(PTW[[#This Row],[NOME]],'CADASTRO'!A:K,6,0)</f>
        <v>ATIVO</v>
      </c>
    </row>
    <row r="28" spans="1:14" hidden="1">
      <c r="A28" t="s">
        <v>516</v>
      </c>
      <c r="B28" t="s">
        <v>517</v>
      </c>
      <c r="C28" t="s">
        <v>266</v>
      </c>
      <c r="D28" t="s">
        <v>628</v>
      </c>
      <c r="E28" t="s">
        <v>327</v>
      </c>
      <c r="F28" t="str">
        <f>VLOOKUP(PTW[[#This Row],[NOME]],'CADASTRO'!A:K,5,0)</f>
        <v>ASSISTENTE ADMINISTRATIVO</v>
      </c>
      <c r="G28" s="8">
        <v>45273</v>
      </c>
      <c r="H28" s="38">
        <v>365</v>
      </c>
      <c r="I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PTW[[#This Row],[TREINADO EM]]+PTW[[#This Row],[VALIDADE]]</f>
        <v>45638</v>
      </c>
      <c r="K28">
        <v>2</v>
      </c>
      <c r="L28" t="s">
        <v>5</v>
      </c>
      <c r="M28" t="str">
        <f>VLOOKUP(PTW[[#This Row],[NOME]],'CADASTRO'!A:K,6,0)</f>
        <v>ATIVO</v>
      </c>
    </row>
    <row r="29" spans="1:14" hidden="1">
      <c r="A29" t="s">
        <v>516</v>
      </c>
      <c r="B29" t="s">
        <v>517</v>
      </c>
      <c r="C29" t="s">
        <v>381</v>
      </c>
      <c r="D29" t="s">
        <v>628</v>
      </c>
      <c r="E29" t="s">
        <v>327</v>
      </c>
      <c r="F29" t="str">
        <f>VLOOKUP(PTW[[#This Row],[NOME]],'CADASTRO'!A:K,5,0)</f>
        <v>ASSISTENTE ADMINISTRATIVO</v>
      </c>
      <c r="G29" s="8">
        <v>45645</v>
      </c>
      <c r="H29" s="38">
        <v>365</v>
      </c>
      <c r="I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PTW[[#This Row],[TREINADO EM]]+PTW[[#This Row],[VALIDADE]]</f>
        <v>46010</v>
      </c>
      <c r="K29">
        <v>1</v>
      </c>
      <c r="L29" t="s">
        <v>5</v>
      </c>
      <c r="M29" t="str">
        <f>VLOOKUP(PTW[[#This Row],[NOME]],'CADASTRO'!A:K,6,0)</f>
        <v>ATIVO</v>
      </c>
    </row>
    <row r="30" spans="1:14" hidden="1">
      <c r="A30" t="s">
        <v>516</v>
      </c>
      <c r="B30" t="s">
        <v>517</v>
      </c>
      <c r="C30" t="s">
        <v>381</v>
      </c>
      <c r="D30" t="s">
        <v>628</v>
      </c>
      <c r="E30" t="s">
        <v>327</v>
      </c>
      <c r="F30" t="str">
        <f>VLOOKUP(PTW[[#This Row],[NOME]],'CADASTRO'!A:K,5,0)</f>
        <v>ASSISTENTE ADMINISTRATIVO</v>
      </c>
      <c r="G30" s="8">
        <v>45824</v>
      </c>
      <c r="H30" s="38">
        <v>365</v>
      </c>
      <c r="I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VENCIDO</v>
      </c>
      <c r="J30" s="14">
        <f>PTW[[#This Row],[TREINADO EM]]+PTW[[#This Row],[VALIDADE]]</f>
        <v>46189</v>
      </c>
      <c r="K30">
        <v>1</v>
      </c>
      <c r="L30" t="s">
        <v>3</v>
      </c>
      <c r="M30" t="str">
        <f>VLOOKUP(PTW[[#This Row],[NOME]],'CADASTRO'!A:K,6,0)</f>
        <v>ATIVO</v>
      </c>
    </row>
    <row r="31" spans="1:14" hidden="1">
      <c r="A31" t="s">
        <v>516</v>
      </c>
      <c r="B31" t="s">
        <v>517</v>
      </c>
      <c r="C31" t="s">
        <v>381</v>
      </c>
      <c r="D31" t="s">
        <v>628</v>
      </c>
      <c r="E31" t="s">
        <v>454</v>
      </c>
      <c r="F31" t="str">
        <f>VLOOKUP(PTW[[#This Row],[NOME]],'CADASTRO'!A:K,5,0)</f>
        <v>ESTAGIARIO</v>
      </c>
      <c r="G31" s="8">
        <v>46183</v>
      </c>
      <c r="H31" s="38">
        <v>365</v>
      </c>
      <c r="I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PTW[[#This Row],[TREINADO EM]]+PTW[[#This Row],[VALIDADE]]</f>
        <v>46548</v>
      </c>
      <c r="K31">
        <v>1</v>
      </c>
      <c r="L31" t="s">
        <v>3</v>
      </c>
      <c r="M31" t="str">
        <f>VLOOKUP(PTW[[#This Row],[NOME]],'CADASTRO'!A:K,6,0)</f>
        <v>ATIVO</v>
      </c>
      <c r="N31" s="63"/>
    </row>
    <row r="32" spans="1:14" hidden="1">
      <c r="A32" t="s">
        <v>516</v>
      </c>
      <c r="B32" t="s">
        <v>517</v>
      </c>
      <c r="C32" t="s">
        <v>381</v>
      </c>
      <c r="D32" t="s">
        <v>628</v>
      </c>
      <c r="E32" t="s">
        <v>328</v>
      </c>
      <c r="F32" t="str">
        <f>VLOOKUP(PTW[[#This Row],[NOME]],'CADASTRO'!A:K,5,0)</f>
        <v>ASSISTENTE ADMINISTRATIVO</v>
      </c>
      <c r="G32" s="8">
        <v>45824</v>
      </c>
      <c r="H32" s="38">
        <v>365</v>
      </c>
      <c r="I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PTW[[#This Row],[TREINADO EM]]+PTW[[#This Row],[VALIDADE]]</f>
        <v>46189</v>
      </c>
      <c r="K32">
        <v>1</v>
      </c>
      <c r="L32" t="s">
        <v>5</v>
      </c>
      <c r="M32" t="str">
        <f>VLOOKUP(PTW[[#This Row],[NOME]],'CADASTRO'!A:K,6,0)</f>
        <v>ATIVO</v>
      </c>
    </row>
    <row r="33" spans="1:14" hidden="1">
      <c r="A33" t="s">
        <v>516</v>
      </c>
      <c r="B33" t="s">
        <v>517</v>
      </c>
      <c r="C33" t="s">
        <v>381</v>
      </c>
      <c r="D33" t="s">
        <v>628</v>
      </c>
      <c r="E33" t="s">
        <v>328</v>
      </c>
      <c r="F33" t="str">
        <f>VLOOKUP(PTW[[#This Row],[NOME]],'CADASTRO'!A:K,5,0)</f>
        <v>ASSISTENTE ADMINISTRATIVO</v>
      </c>
      <c r="G33" s="8">
        <v>45880</v>
      </c>
      <c r="H33" s="38">
        <v>365</v>
      </c>
      <c r="I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PTW[[#This Row],[TREINADO EM]]+PTW[[#This Row],[VALIDADE]]</f>
        <v>46245</v>
      </c>
      <c r="K33">
        <v>1</v>
      </c>
      <c r="L33" t="s">
        <v>5</v>
      </c>
      <c r="M33" t="str">
        <f>VLOOKUP(PTW[[#This Row],[NOME]],'CADASTRO'!A:K,6,0)</f>
        <v>ATIVO</v>
      </c>
    </row>
    <row r="34" spans="1:14" hidden="1">
      <c r="A34" t="s">
        <v>516</v>
      </c>
      <c r="B34" t="s">
        <v>517</v>
      </c>
      <c r="C34" t="s">
        <v>381</v>
      </c>
      <c r="D34" t="s">
        <v>628</v>
      </c>
      <c r="E34" t="s">
        <v>328</v>
      </c>
      <c r="F34" t="str">
        <f>VLOOKUP(PTW[[#This Row],[NOME]],'CADASTRO'!A:K,5,0)</f>
        <v>ASSISTENTE ADMINISTRATIVO</v>
      </c>
      <c r="G34" s="8">
        <v>46275</v>
      </c>
      <c r="H34" s="38">
        <v>366</v>
      </c>
      <c r="I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PTW[[#This Row],[TREINADO EM]]+PTW[[#This Row],[VALIDADE]]</f>
        <v>46641</v>
      </c>
      <c r="K34">
        <v>2</v>
      </c>
      <c r="L34" t="s">
        <v>3</v>
      </c>
      <c r="M34" t="str">
        <f>VLOOKUP(PTW[[#This Row],[NOME]],'CADASTRO'!A:K,6,0)</f>
        <v>ATIVO</v>
      </c>
    </row>
    <row r="35" spans="1:14" hidden="1">
      <c r="A35" t="s">
        <v>516</v>
      </c>
      <c r="B35" t="s">
        <v>517</v>
      </c>
      <c r="C35" t="s">
        <v>381</v>
      </c>
      <c r="D35" t="s">
        <v>628</v>
      </c>
      <c r="E35" t="s">
        <v>189</v>
      </c>
      <c r="F35" t="str">
        <f>VLOOKUP(PTW[[#This Row],[NOME]],'CADASTRO'!A:K,5,0)</f>
        <v>ESTAGIARIO</v>
      </c>
      <c r="G35" s="8">
        <v>44973</v>
      </c>
      <c r="H35" s="38">
        <v>365</v>
      </c>
      <c r="I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N.A.</v>
      </c>
      <c r="J35" s="14">
        <f>PTW[[#This Row],[TREINADO EM]]+PTW[[#This Row],[VALIDADE]]</f>
        <v>45338</v>
      </c>
      <c r="K35">
        <v>2</v>
      </c>
      <c r="L35" t="s">
        <v>3</v>
      </c>
      <c r="M35" t="str">
        <f>VLOOKUP(PTW[[#This Row],[NOME]],'CADASTRO'!A:K,6,0)</f>
        <v>DESLIGADO</v>
      </c>
    </row>
    <row r="36" spans="1:14" hidden="1">
      <c r="A36" t="s">
        <v>516</v>
      </c>
      <c r="B36" t="s">
        <v>517</v>
      </c>
      <c r="C36" t="s">
        <v>381</v>
      </c>
      <c r="D36" t="s">
        <v>628</v>
      </c>
      <c r="E36" t="s">
        <v>330</v>
      </c>
      <c r="F36" t="str">
        <f>VLOOKUP(PTW[[#This Row],[NOME]],'CADASTRO'!A:K,5,0)</f>
        <v>OPERADOR INDUSTRIAL I</v>
      </c>
      <c r="G36" s="8">
        <v>45810</v>
      </c>
      <c r="H36" s="38">
        <v>365</v>
      </c>
      <c r="I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PTW[[#This Row],[TREINADO EM]]+PTW[[#This Row],[VALIDADE]]</f>
        <v>46175</v>
      </c>
      <c r="K36">
        <v>1</v>
      </c>
      <c r="L36" t="s">
        <v>5</v>
      </c>
      <c r="M36" t="str">
        <f>VLOOKUP(PTW[[#This Row],[NOME]],'CADASTRO'!A:K,6,0)</f>
        <v>ATIVO</v>
      </c>
    </row>
    <row r="37" spans="1:14" hidden="1">
      <c r="A37" t="s">
        <v>516</v>
      </c>
      <c r="B37" t="s">
        <v>517</v>
      </c>
      <c r="C37" t="s">
        <v>381</v>
      </c>
      <c r="D37" t="s">
        <v>628</v>
      </c>
      <c r="E37" t="s">
        <v>330</v>
      </c>
      <c r="F37" t="str">
        <f>VLOOKUP(PTW[[#This Row],[NOME]],'CADASTRO'!A:K,5,0)</f>
        <v>OPERADOR INDUSTRIAL I</v>
      </c>
      <c r="G37" s="8">
        <v>46010</v>
      </c>
      <c r="H37" s="38">
        <v>365</v>
      </c>
      <c r="I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PTW[[#This Row],[TREINADO EM]]+PTW[[#This Row],[VALIDADE]]</f>
        <v>46375</v>
      </c>
      <c r="K37">
        <v>1</v>
      </c>
      <c r="L37" t="s">
        <v>3</v>
      </c>
      <c r="M37" t="str">
        <f>VLOOKUP(PTW[[#This Row],[NOME]],'CADASTRO'!A:K,6,0)</f>
        <v>ATIVO</v>
      </c>
    </row>
    <row r="38" spans="1:14" hidden="1">
      <c r="A38" t="s">
        <v>516</v>
      </c>
      <c r="B38" t="s">
        <v>517</v>
      </c>
      <c r="C38" t="s">
        <v>381</v>
      </c>
      <c r="D38" t="s">
        <v>628</v>
      </c>
      <c r="E38" t="s">
        <v>191</v>
      </c>
      <c r="F38" t="str">
        <f>VLOOKUP(PTW[[#This Row],[NOME]],'CADASTRO'!A:K,5,0)</f>
        <v>ESTAGIARIO</v>
      </c>
      <c r="G38" s="8">
        <v>45063</v>
      </c>
      <c r="H38" s="38">
        <v>365</v>
      </c>
      <c r="I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N.A.</v>
      </c>
      <c r="J38" s="14">
        <f>PTW[[#This Row],[TREINADO EM]]+PTW[[#This Row],[VALIDADE]]</f>
        <v>45428</v>
      </c>
      <c r="K38">
        <v>1</v>
      </c>
      <c r="L38" t="s">
        <v>3</v>
      </c>
      <c r="M38" t="str">
        <f>VLOOKUP(PTW[[#This Row],[NOME]],'CADASTRO'!A:K,6,0)</f>
        <v>DESLIGADO</v>
      </c>
    </row>
    <row r="39" spans="1:14" hidden="1">
      <c r="A39" t="s">
        <v>516</v>
      </c>
      <c r="B39" t="s">
        <v>517</v>
      </c>
      <c r="C39" t="s">
        <v>381</v>
      </c>
      <c r="D39" t="s">
        <v>628</v>
      </c>
      <c r="E39" t="s">
        <v>332</v>
      </c>
      <c r="F39" t="str">
        <f>VLOOKUP(PTW[[#This Row],[NOME]],'CADASTRO'!A:K,5,0)</f>
        <v>ASSISTENTE ADMINISTRATIVO</v>
      </c>
      <c r="G39" s="8">
        <v>46127</v>
      </c>
      <c r="H39" s="38">
        <v>365</v>
      </c>
      <c r="I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PTW[[#This Row],[TREINADO EM]]+PTW[[#This Row],[VALIDADE]]</f>
        <v>46492</v>
      </c>
      <c r="K39">
        <v>1</v>
      </c>
      <c r="L39" t="s">
        <v>3</v>
      </c>
      <c r="M39" t="str">
        <f>VLOOKUP(PTW[[#This Row],[NOME]],'CADASTRO'!A:K,6,0)</f>
        <v>ATIVO</v>
      </c>
      <c r="N39" s="63"/>
    </row>
    <row r="40" spans="1:14" hidden="1">
      <c r="A40" t="s">
        <v>516</v>
      </c>
      <c r="B40" t="s">
        <v>517</v>
      </c>
      <c r="C40" t="s">
        <v>381</v>
      </c>
      <c r="D40" t="s">
        <v>628</v>
      </c>
      <c r="E40" t="s">
        <v>333</v>
      </c>
      <c r="F40" t="str">
        <f>VLOOKUP(PTW[[#This Row],[NOME]],'CADASTRO'!A:K,5,0)</f>
        <v>ANALISTA FACILITIES</v>
      </c>
      <c r="G40" s="8">
        <v>44708</v>
      </c>
      <c r="H40" s="38">
        <v>365</v>
      </c>
      <c r="I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PTW[[#This Row],[TREINADO EM]]+PTW[[#This Row],[VALIDADE]]</f>
        <v>45073</v>
      </c>
      <c r="K40">
        <v>1</v>
      </c>
      <c r="L40" t="s">
        <v>5</v>
      </c>
      <c r="M40" t="str">
        <f>VLOOKUP(PTW[[#This Row],[NOME]],'CADASTRO'!A:K,6,0)</f>
        <v>ATIVO</v>
      </c>
    </row>
    <row r="41" spans="1:14" hidden="1">
      <c r="A41" t="s">
        <v>516</v>
      </c>
      <c r="B41" t="s">
        <v>517</v>
      </c>
      <c r="C41" t="s">
        <v>381</v>
      </c>
      <c r="D41" t="s">
        <v>628</v>
      </c>
      <c r="E41" t="s">
        <v>333</v>
      </c>
      <c r="F41" t="str">
        <f>VLOOKUP(PTW[[#This Row],[NOME]],'CADASTRO'!A:K,5,0)</f>
        <v>ANALISTA FACILITIES</v>
      </c>
      <c r="G41" s="8">
        <v>45091</v>
      </c>
      <c r="H41" s="38">
        <v>365</v>
      </c>
      <c r="I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PTW[[#This Row],[TREINADO EM]]+PTW[[#This Row],[VALIDADE]]</f>
        <v>45456</v>
      </c>
      <c r="K41">
        <v>1</v>
      </c>
      <c r="L41" t="s">
        <v>5</v>
      </c>
      <c r="M41" t="str">
        <f>VLOOKUP(PTW[[#This Row],[NOME]],'CADASTRO'!A:K,6,0)</f>
        <v>ATIVO</v>
      </c>
    </row>
    <row r="42" spans="1:14" hidden="1">
      <c r="A42" t="s">
        <v>516</v>
      </c>
      <c r="B42" t="s">
        <v>517</v>
      </c>
      <c r="C42" t="s">
        <v>381</v>
      </c>
      <c r="D42" t="s">
        <v>628</v>
      </c>
      <c r="E42" t="s">
        <v>333</v>
      </c>
      <c r="F42" t="str">
        <f>VLOOKUP(PTW[[#This Row],[NOME]],'CADASTRO'!A:K,5,0)</f>
        <v>ANALISTA FACILITIES</v>
      </c>
      <c r="G42" s="8">
        <v>45546</v>
      </c>
      <c r="H42" s="38">
        <v>365</v>
      </c>
      <c r="I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PTW[[#This Row],[TREINADO EM]]+PTW[[#This Row],[VALIDADE]]</f>
        <v>45911</v>
      </c>
      <c r="K42">
        <v>1</v>
      </c>
      <c r="L42" t="s">
        <v>5</v>
      </c>
      <c r="M42" t="str">
        <f>VLOOKUP(PTW[[#This Row],[NOME]],'CADASTRO'!A:K,6,0)</f>
        <v>ATIVO</v>
      </c>
    </row>
    <row r="43" spans="1:14" hidden="1">
      <c r="A43" t="s">
        <v>516</v>
      </c>
      <c r="B43" t="s">
        <v>517</v>
      </c>
      <c r="C43" t="s">
        <v>381</v>
      </c>
      <c r="D43" t="s">
        <v>628</v>
      </c>
      <c r="E43" s="100" t="s">
        <v>333</v>
      </c>
      <c r="F43" t="str">
        <f>VLOOKUP(PTW[[#This Row],[NOME]],'CADASTRO'!A:K,5,0)</f>
        <v>ANALISTA FACILITIES</v>
      </c>
      <c r="G43" s="8">
        <v>46296.793553240743</v>
      </c>
      <c r="H43" s="38">
        <v>365</v>
      </c>
      <c r="I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PTW[[#This Row],[TREINADO EM]]+PTW[[#This Row],[VALIDADE]]</f>
        <v>46661.793553240743</v>
      </c>
      <c r="K43">
        <v>1</v>
      </c>
      <c r="L43" t="s">
        <v>3</v>
      </c>
      <c r="M43" t="str">
        <f>VLOOKUP(PTW[[#This Row],[NOME]],'CADASTRO'!A:K,6,0)</f>
        <v>ATIVO</v>
      </c>
    </row>
    <row r="44" spans="1:14" hidden="1">
      <c r="A44" t="s">
        <v>516</v>
      </c>
      <c r="B44" t="s">
        <v>517</v>
      </c>
      <c r="C44" t="s">
        <v>381</v>
      </c>
      <c r="D44" t="s">
        <v>628</v>
      </c>
      <c r="E44" t="s">
        <v>335</v>
      </c>
      <c r="F44" t="str">
        <f>VLOOKUP(PTW[[#This Row],[NOME]],'CADASTRO'!A:K,5,0)</f>
        <v>ANALISTA CONTROLE QUALIDADE JR</v>
      </c>
      <c r="G44" s="8">
        <v>45567</v>
      </c>
      <c r="H44" s="38">
        <v>365</v>
      </c>
      <c r="I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PTW[[#This Row],[TREINADO EM]]+PTW[[#This Row],[VALIDADE]]</f>
        <v>45932</v>
      </c>
      <c r="K44">
        <v>1</v>
      </c>
      <c r="L44" t="s">
        <v>5</v>
      </c>
      <c r="M44" t="str">
        <f>VLOOKUP(PTW[[#This Row],[NOME]],'CADASTRO'!A:K,6,0)</f>
        <v>ATIVO</v>
      </c>
    </row>
    <row r="45" spans="1:14" hidden="1">
      <c r="A45" t="s">
        <v>516</v>
      </c>
      <c r="B45" t="s">
        <v>517</v>
      </c>
      <c r="C45" t="s">
        <v>381</v>
      </c>
      <c r="D45" t="s">
        <v>628</v>
      </c>
      <c r="E45" t="s">
        <v>335</v>
      </c>
      <c r="F45" t="str">
        <f>VLOOKUP(PTW[[#This Row],[NOME]],'CADASTRO'!A:K,5,0)</f>
        <v>ANALISTA CONTROLE QUALIDADE JR</v>
      </c>
      <c r="G45" s="8">
        <v>45645</v>
      </c>
      <c r="H45" s="38">
        <v>365</v>
      </c>
      <c r="I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PTW[[#This Row],[TREINADO EM]]+PTW[[#This Row],[VALIDADE]]</f>
        <v>46010</v>
      </c>
      <c r="K45">
        <v>1</v>
      </c>
      <c r="L45" t="s">
        <v>5</v>
      </c>
      <c r="M45" t="str">
        <f>VLOOKUP(PTW[[#This Row],[NOME]],'CADASTRO'!A:K,6,0)</f>
        <v>ATIVO</v>
      </c>
    </row>
    <row r="46" spans="1:14" hidden="1">
      <c r="A46" t="s">
        <v>516</v>
      </c>
      <c r="B46" t="s">
        <v>517</v>
      </c>
      <c r="C46" t="s">
        <v>381</v>
      </c>
      <c r="D46" t="s">
        <v>628</v>
      </c>
      <c r="E46" t="s">
        <v>335</v>
      </c>
      <c r="F46" t="str">
        <f>VLOOKUP(PTW[[#This Row],[NOME]],'CADASTRO'!A:K,5,0)</f>
        <v>ANALISTA CONTROLE QUALIDADE JR</v>
      </c>
      <c r="G46" s="8">
        <v>46010</v>
      </c>
      <c r="H46" s="38">
        <v>365</v>
      </c>
      <c r="I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PTW[[#This Row],[TREINADO EM]]+PTW[[#This Row],[VALIDADE]]</f>
        <v>46375</v>
      </c>
      <c r="K46">
        <v>1</v>
      </c>
      <c r="L46" t="s">
        <v>5</v>
      </c>
      <c r="M46" t="str">
        <f>VLOOKUP(PTW[[#This Row],[NOME]],'CADASTRO'!A:K,6,0)</f>
        <v>ATIVO</v>
      </c>
    </row>
    <row r="47" spans="1:14" hidden="1">
      <c r="A47" t="s">
        <v>516</v>
      </c>
      <c r="B47" t="s">
        <v>517</v>
      </c>
      <c r="C47" t="s">
        <v>381</v>
      </c>
      <c r="D47" t="s">
        <v>628</v>
      </c>
      <c r="E47" t="s">
        <v>335</v>
      </c>
      <c r="F47" t="str">
        <f>VLOOKUP(PTW[[#This Row],[NOME]],'CADASTRO'!A:K,5,0)</f>
        <v>ANALISTA CONTROLE QUALIDADE JR</v>
      </c>
      <c r="G47" s="8">
        <v>46099</v>
      </c>
      <c r="H47" s="38">
        <v>365</v>
      </c>
      <c r="I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PTW[[#This Row],[TREINADO EM]]+PTW[[#This Row],[VALIDADE]]</f>
        <v>46464</v>
      </c>
      <c r="K47">
        <v>1</v>
      </c>
      <c r="L47" t="s">
        <v>3</v>
      </c>
      <c r="M47" t="str">
        <f>VLOOKUP(PTW[[#This Row],[NOME]],'CADASTRO'!A:K,6,0)</f>
        <v>ATIVO</v>
      </c>
      <c r="N47" s="63"/>
    </row>
    <row r="48" spans="1:14" hidden="1">
      <c r="A48" t="s">
        <v>516</v>
      </c>
      <c r="B48" t="s">
        <v>517</v>
      </c>
      <c r="C48" t="s">
        <v>381</v>
      </c>
      <c r="D48" t="s">
        <v>628</v>
      </c>
      <c r="E48" t="s">
        <v>337</v>
      </c>
      <c r="F48" t="str">
        <f>VLOOKUP(PTW[[#This Row],[NOME]],'CADASTRO'!A:K,5,0)</f>
        <v>OPERADOR INDUSTRIAL I</v>
      </c>
      <c r="G48" s="8">
        <v>46155</v>
      </c>
      <c r="H48" s="38">
        <v>365</v>
      </c>
      <c r="I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N.A.</v>
      </c>
      <c r="J48" s="14">
        <f>PTW[[#This Row],[TREINADO EM]]+PTW[[#This Row],[VALIDADE]]</f>
        <v>46520</v>
      </c>
      <c r="K48">
        <v>1</v>
      </c>
      <c r="L48" t="s">
        <v>3</v>
      </c>
      <c r="M48" t="str">
        <f>VLOOKUP(PTW[[#This Row],[NOME]],'CADASTRO'!A:K,6,0)</f>
        <v>DESLIGADO</v>
      </c>
    </row>
    <row r="49" spans="1:14" hidden="1">
      <c r="A49" t="s">
        <v>516</v>
      </c>
      <c r="B49" t="s">
        <v>517</v>
      </c>
      <c r="C49" t="s">
        <v>381</v>
      </c>
      <c r="D49" t="s">
        <v>628</v>
      </c>
      <c r="E49" t="s">
        <v>487</v>
      </c>
      <c r="F49" t="str">
        <f>VLOOKUP(PTW[[#This Row],[NOME]],'CADASTRO'!A:K,5,0)</f>
        <v>TECNICO ELETRONICO II</v>
      </c>
      <c r="G49" s="8">
        <v>46246</v>
      </c>
      <c r="H49" s="38">
        <v>365</v>
      </c>
      <c r="I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PTW[[#This Row],[TREINADO EM]]+PTW[[#This Row],[VALIDADE]]</f>
        <v>46611</v>
      </c>
      <c r="K49">
        <v>1</v>
      </c>
      <c r="L49" t="s">
        <v>3</v>
      </c>
      <c r="M49" t="str">
        <f>VLOOKUP(PTW[[#This Row],[NOME]],'CADASTRO'!A:K,6,0)</f>
        <v>ATIVO</v>
      </c>
      <c r="N49" s="63" t="s">
        <v>631</v>
      </c>
    </row>
    <row r="50" spans="1:14" hidden="1">
      <c r="A50" t="s">
        <v>516</v>
      </c>
      <c r="B50" t="s">
        <v>517</v>
      </c>
      <c r="C50" t="s">
        <v>381</v>
      </c>
      <c r="D50" t="s">
        <v>628</v>
      </c>
      <c r="E50" t="s">
        <v>339</v>
      </c>
      <c r="F50" t="str">
        <f>VLOOKUP(PTW[[#This Row],[NOME]],'CADASTRO'!A:K,5,0)</f>
        <v>ANALISTA MANUTENCAO JR</v>
      </c>
      <c r="G50" s="8">
        <v>45887</v>
      </c>
      <c r="H50" s="38">
        <v>365</v>
      </c>
      <c r="I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PTW[[#This Row],[TREINADO EM]]+PTW[[#This Row],[VALIDADE]]</f>
        <v>46252</v>
      </c>
      <c r="K50">
        <v>1</v>
      </c>
      <c r="L50" t="s">
        <v>5</v>
      </c>
      <c r="M50" t="str">
        <f>VLOOKUP(PTW[[#This Row],[NOME]],'CADASTRO'!A:K,6,0)</f>
        <v>ATIVO</v>
      </c>
    </row>
    <row r="51" spans="1:14" hidden="1">
      <c r="A51" t="s">
        <v>516</v>
      </c>
      <c r="B51" t="s">
        <v>517</v>
      </c>
      <c r="C51" t="s">
        <v>381</v>
      </c>
      <c r="D51" t="s">
        <v>628</v>
      </c>
      <c r="E51" t="s">
        <v>339</v>
      </c>
      <c r="F51" t="str">
        <f>VLOOKUP(PTW[[#This Row],[NOME]],'CADASTRO'!A:K,5,0)</f>
        <v>ANALISTA MANUTENCAO JR</v>
      </c>
      <c r="G51" s="8">
        <v>46293.362685185188</v>
      </c>
      <c r="H51" s="38">
        <v>365</v>
      </c>
      <c r="I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PTW[[#This Row],[TREINADO EM]]+PTW[[#This Row],[VALIDADE]]</f>
        <v>46658.362685185188</v>
      </c>
      <c r="K51">
        <v>2</v>
      </c>
      <c r="L51" t="s">
        <v>3</v>
      </c>
      <c r="M51" t="str">
        <f>VLOOKUP(PTW[[#This Row],[NOME]],'CADASTRO'!A:K,6,0)</f>
        <v>ATIVO</v>
      </c>
    </row>
    <row r="52" spans="1:14" hidden="1">
      <c r="A52" t="s">
        <v>516</v>
      </c>
      <c r="B52" t="s">
        <v>517</v>
      </c>
      <c r="C52" t="s">
        <v>381</v>
      </c>
      <c r="D52" t="s">
        <v>628</v>
      </c>
      <c r="E52" t="s">
        <v>340</v>
      </c>
      <c r="F52" t="str">
        <f>VLOOKUP(PTW[[#This Row],[NOME]],'CADASTRO'!A:K,5,0)</f>
        <v>AUXILIAR INDUSTRIAL</v>
      </c>
      <c r="G52" s="8">
        <v>44930</v>
      </c>
      <c r="H52" s="38">
        <v>365</v>
      </c>
      <c r="I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PTW[[#This Row],[TREINADO EM]]+PTW[[#This Row],[VALIDADE]]</f>
        <v>45295</v>
      </c>
      <c r="K52">
        <v>2</v>
      </c>
      <c r="L52" t="s">
        <v>5</v>
      </c>
      <c r="M52" t="str">
        <f>VLOOKUP(PTW[[#This Row],[NOME]],'CADASTRO'!A:K,6,0)</f>
        <v>ATIVO</v>
      </c>
    </row>
    <row r="53" spans="1:14" hidden="1">
      <c r="A53" t="s">
        <v>516</v>
      </c>
      <c r="B53" t="s">
        <v>517</v>
      </c>
      <c r="C53" t="s">
        <v>381</v>
      </c>
      <c r="D53" t="s">
        <v>628</v>
      </c>
      <c r="E53" t="s">
        <v>340</v>
      </c>
      <c r="F53" t="str">
        <f>VLOOKUP(PTW[[#This Row],[NOME]],'CADASTRO'!A:K,5,0)</f>
        <v>AUXILIAR INDUSTRIAL</v>
      </c>
      <c r="G53" s="8">
        <v>44973</v>
      </c>
      <c r="H53" s="38">
        <v>365</v>
      </c>
      <c r="I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PTW[[#This Row],[TREINADO EM]]+PTW[[#This Row],[VALIDADE]]</f>
        <v>45338</v>
      </c>
      <c r="K53">
        <v>2</v>
      </c>
      <c r="L53" t="s">
        <v>5</v>
      </c>
      <c r="M53" t="str">
        <f>VLOOKUP(PTW[[#This Row],[NOME]],'CADASTRO'!A:K,6,0)</f>
        <v>ATIVO</v>
      </c>
    </row>
    <row r="54" spans="1:14" hidden="1">
      <c r="A54" t="s">
        <v>516</v>
      </c>
      <c r="B54" t="s">
        <v>517</v>
      </c>
      <c r="C54" t="s">
        <v>76</v>
      </c>
      <c r="D54" t="s">
        <v>628</v>
      </c>
      <c r="E54" t="s">
        <v>340</v>
      </c>
      <c r="F54" t="str">
        <f>VLOOKUP(PTW[[#This Row],[NOME]],'CADASTRO'!A:K,5,0)</f>
        <v>AUXILIAR INDUSTRIAL</v>
      </c>
      <c r="G54" s="8">
        <v>45278</v>
      </c>
      <c r="H54" s="38">
        <v>365</v>
      </c>
      <c r="I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PTW[[#This Row],[TREINADO EM]]+PTW[[#This Row],[VALIDADE]]</f>
        <v>45643</v>
      </c>
      <c r="K54">
        <v>1</v>
      </c>
      <c r="L54" t="s">
        <v>5</v>
      </c>
      <c r="M54" t="str">
        <f>VLOOKUP(PTW[[#This Row],[NOME]],'CADASTRO'!A:K,6,0)</f>
        <v>ATIVO</v>
      </c>
    </row>
    <row r="55" spans="1:14" hidden="1">
      <c r="A55" t="s">
        <v>516</v>
      </c>
      <c r="B55" t="s">
        <v>517</v>
      </c>
      <c r="C55" t="s">
        <v>76</v>
      </c>
      <c r="D55" t="s">
        <v>628</v>
      </c>
      <c r="E55" t="s">
        <v>340</v>
      </c>
      <c r="F55" t="str">
        <f>VLOOKUP(PTW[[#This Row],[NOME]],'CADASTRO'!A:K,5,0)</f>
        <v>AUXILIAR INDUSTRIAL</v>
      </c>
      <c r="G55" s="8">
        <v>45645</v>
      </c>
      <c r="H55" s="38">
        <v>365</v>
      </c>
      <c r="I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PTW[[#This Row],[TREINADO EM]]+PTW[[#This Row],[VALIDADE]]</f>
        <v>46010</v>
      </c>
      <c r="K55">
        <v>1</v>
      </c>
      <c r="L55" t="s">
        <v>5</v>
      </c>
      <c r="M55" t="str">
        <f>VLOOKUP(PTW[[#This Row],[NOME]],'CADASTRO'!A:K,6,0)</f>
        <v>ATIVO</v>
      </c>
    </row>
    <row r="56" spans="1:14" hidden="1">
      <c r="A56" t="s">
        <v>516</v>
      </c>
      <c r="B56" t="s">
        <v>517</v>
      </c>
      <c r="C56" t="s">
        <v>381</v>
      </c>
      <c r="D56" t="s">
        <v>628</v>
      </c>
      <c r="E56" t="s">
        <v>340</v>
      </c>
      <c r="F56" t="str">
        <f>VLOOKUP(PTW[[#This Row],[NOME]],'CADASTRO'!A:K,5,0)</f>
        <v>AUXILIAR INDUSTRIAL</v>
      </c>
      <c r="G56" s="8">
        <v>46010</v>
      </c>
      <c r="H56" s="38">
        <v>365</v>
      </c>
      <c r="I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IF(G56="01/01/1900", "SEM REGISTRO",
                        IF((G56+H56)&gt;TODAY(), "NO PRAZO", "VENCIDO"
                        )
                    )
                )
            )
        )
    ),"N.A.")</f>
        <v>NO PRAZO</v>
      </c>
      <c r="J56" s="14">
        <f>PTW[[#This Row],[TREINADO EM]]+PTW[[#This Row],[VALIDADE]]</f>
        <v>46375</v>
      </c>
      <c r="K56">
        <v>1</v>
      </c>
      <c r="L56" t="s">
        <v>3</v>
      </c>
      <c r="M56" t="str">
        <f>VLOOKUP(PTW[[#This Row],[NOME]],'CADASTRO'!A:K,6,0)</f>
        <v>ATIVO</v>
      </c>
    </row>
    <row r="57" spans="1:14" hidden="1">
      <c r="A57" t="s">
        <v>516</v>
      </c>
      <c r="B57" t="s">
        <v>517</v>
      </c>
      <c r="C57" t="s">
        <v>381</v>
      </c>
      <c r="D57" t="s">
        <v>628</v>
      </c>
      <c r="E57" t="s">
        <v>341</v>
      </c>
      <c r="F57" t="str">
        <f>VLOOKUP(PTW[[#This Row],[NOME]],'CADASTRO'!A:K,5,0)</f>
        <v>Analista PCM PL</v>
      </c>
      <c r="G57" s="8">
        <v>45028</v>
      </c>
      <c r="H57" s="38">
        <v>365</v>
      </c>
      <c r="I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PTW[[#This Row],[TREINADO EM]]+PTW[[#This Row],[VALIDADE]]</f>
        <v>45393</v>
      </c>
      <c r="K57">
        <v>1</v>
      </c>
      <c r="L57" t="s">
        <v>5</v>
      </c>
      <c r="M57" t="str">
        <f>VLOOKUP(PTW[[#This Row],[NOME]],'CADASTRO'!A:K,6,0)</f>
        <v>ATIVO</v>
      </c>
    </row>
    <row r="58" spans="1:14" hidden="1">
      <c r="A58" t="s">
        <v>516</v>
      </c>
      <c r="B58" t="s">
        <v>517</v>
      </c>
      <c r="C58" t="s">
        <v>381</v>
      </c>
      <c r="D58" t="s">
        <v>628</v>
      </c>
      <c r="E58" t="s">
        <v>341</v>
      </c>
      <c r="F58" t="str">
        <f>VLOOKUP(PTW[[#This Row],[NOME]],'CADASTRO'!A:K,5,0)</f>
        <v>Analista PCM PL</v>
      </c>
      <c r="G58" s="8">
        <v>45252</v>
      </c>
      <c r="H58" s="38">
        <v>365</v>
      </c>
      <c r="I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PTW[[#This Row],[TREINADO EM]]+PTW[[#This Row],[VALIDADE]]</f>
        <v>45617</v>
      </c>
      <c r="K58">
        <v>1</v>
      </c>
      <c r="L58" t="s">
        <v>5</v>
      </c>
      <c r="M58" t="str">
        <f>VLOOKUP(PTW[[#This Row],[NOME]],'CADASTRO'!A:K,6,0)</f>
        <v>ATIVO</v>
      </c>
    </row>
    <row r="59" spans="1:14" hidden="1">
      <c r="A59" t="s">
        <v>516</v>
      </c>
      <c r="B59" t="s">
        <v>517</v>
      </c>
      <c r="C59" t="s">
        <v>381</v>
      </c>
      <c r="D59" t="s">
        <v>628</v>
      </c>
      <c r="E59" t="s">
        <v>341</v>
      </c>
      <c r="F59" t="str">
        <f>VLOOKUP(PTW[[#This Row],[NOME]],'CADASTRO'!A:K,5,0)</f>
        <v>Analista PCM PL</v>
      </c>
      <c r="G59" s="8">
        <v>45645</v>
      </c>
      <c r="H59" s="38">
        <v>365</v>
      </c>
      <c r="I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PTW[[#This Row],[TREINADO EM]]+PTW[[#This Row],[VALIDADE]]</f>
        <v>46010</v>
      </c>
      <c r="K59">
        <v>1</v>
      </c>
      <c r="L59" t="s">
        <v>5</v>
      </c>
      <c r="M59" t="str">
        <f>VLOOKUP(PTW[[#This Row],[NOME]],'CADASTRO'!A:K,6,0)</f>
        <v>ATIVO</v>
      </c>
    </row>
    <row r="60" spans="1:14" hidden="1">
      <c r="A60" t="s">
        <v>516</v>
      </c>
      <c r="B60" t="s">
        <v>517</v>
      </c>
      <c r="C60" t="s">
        <v>381</v>
      </c>
      <c r="D60" t="s">
        <v>628</v>
      </c>
      <c r="E60" t="s">
        <v>341</v>
      </c>
      <c r="F60" t="str">
        <f>VLOOKUP(PTW[[#This Row],[NOME]],'CADASTRO'!A:K,5,0)</f>
        <v>Analista PCM PL</v>
      </c>
      <c r="G60" s="8">
        <v>46239</v>
      </c>
      <c r="H60" s="38">
        <v>365</v>
      </c>
      <c r="I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PTW[[#This Row],[TREINADO EM]]+PTW[[#This Row],[VALIDADE]]</f>
        <v>46604</v>
      </c>
      <c r="K60">
        <v>1</v>
      </c>
      <c r="L60" t="s">
        <v>3</v>
      </c>
      <c r="M60" t="str">
        <f>VLOOKUP(PTW[[#This Row],[NOME]],'CADASTRO'!A:K,6,0)</f>
        <v>ATIVO</v>
      </c>
    </row>
    <row r="61" spans="1:14" hidden="1">
      <c r="A61" t="s">
        <v>516</v>
      </c>
      <c r="B61" t="s">
        <v>517</v>
      </c>
      <c r="C61" t="s">
        <v>381</v>
      </c>
      <c r="D61" t="s">
        <v>628</v>
      </c>
      <c r="E61" t="s">
        <v>194</v>
      </c>
      <c r="F61" t="str">
        <f>VLOOKUP(PTW[[#This Row],[NOME]],'CADASTRO'!A:K,5,0)</f>
        <v>SUPERVISOR DE MANUTENCAO</v>
      </c>
      <c r="G61" s="8">
        <v>45392</v>
      </c>
      <c r="H61" s="38">
        <v>365</v>
      </c>
      <c r="I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IF(G61="01/01/1900", "SEM REGISTRO",
                        IF((G61+H61)&gt;TODAY(), "NO PRAZO", "VENCIDO"
                        )
                    )
                )
            )
        )
    ),"N.A.")</f>
        <v>N.A.</v>
      </c>
      <c r="J61" s="14">
        <f>PTW[[#This Row],[TREINADO EM]]+PTW[[#This Row],[VALIDADE]]</f>
        <v>45757</v>
      </c>
      <c r="K61">
        <v>1</v>
      </c>
      <c r="L61" t="s">
        <v>3</v>
      </c>
      <c r="M61" t="str">
        <f>VLOOKUP(PTW[[#This Row],[NOME]],'CADASTRO'!A:K,6,0)</f>
        <v>DESLIGADO</v>
      </c>
    </row>
    <row r="62" spans="1:14" hidden="1">
      <c r="A62" t="s">
        <v>516</v>
      </c>
      <c r="B62" t="s">
        <v>517</v>
      </c>
      <c r="C62" t="s">
        <v>381</v>
      </c>
      <c r="D62" t="s">
        <v>628</v>
      </c>
      <c r="E62" t="s">
        <v>345</v>
      </c>
      <c r="F62" t="str">
        <f>VLOOKUP(PTW[[#This Row],[NOME]],'CADASTRO'!A:K,5,0)</f>
        <v>OPERADOR INDUSTRIAL II</v>
      </c>
      <c r="G62" s="8">
        <v>44930</v>
      </c>
      <c r="H62" s="38">
        <v>365</v>
      </c>
      <c r="I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PTW[[#This Row],[TREINADO EM]]+PTW[[#This Row],[VALIDADE]]</f>
        <v>45295</v>
      </c>
      <c r="K62">
        <v>2</v>
      </c>
      <c r="L62" t="s">
        <v>5</v>
      </c>
      <c r="M62" t="str">
        <f>VLOOKUP(PTW[[#This Row],[NOME]],'CADASTRO'!A:K,6,0)</f>
        <v>ATIVO</v>
      </c>
    </row>
    <row r="63" spans="1:14" hidden="1">
      <c r="A63" t="s">
        <v>516</v>
      </c>
      <c r="B63" t="s">
        <v>517</v>
      </c>
      <c r="C63" t="s">
        <v>76</v>
      </c>
      <c r="D63" t="s">
        <v>628</v>
      </c>
      <c r="E63" t="s">
        <v>345</v>
      </c>
      <c r="F63" t="str">
        <f>VLOOKUP(PTW[[#This Row],[NOME]],'CADASTRO'!A:K,5,0)</f>
        <v>OPERADOR INDUSTRIAL II</v>
      </c>
      <c r="G63" s="8">
        <v>45278</v>
      </c>
      <c r="H63" s="38">
        <v>365</v>
      </c>
      <c r="I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PTW[[#This Row],[TREINADO EM]]+PTW[[#This Row],[VALIDADE]]</f>
        <v>45643</v>
      </c>
      <c r="K63">
        <v>1</v>
      </c>
      <c r="L63" t="s">
        <v>5</v>
      </c>
      <c r="M63" t="str">
        <f>VLOOKUP(PTW[[#This Row],[NOME]],'CADASTRO'!A:K,6,0)</f>
        <v>ATIVO</v>
      </c>
    </row>
    <row r="64" spans="1:14" hidden="1">
      <c r="A64" t="s">
        <v>516</v>
      </c>
      <c r="B64" t="s">
        <v>517</v>
      </c>
      <c r="C64" t="s">
        <v>76</v>
      </c>
      <c r="D64" t="s">
        <v>628</v>
      </c>
      <c r="E64" t="s">
        <v>345</v>
      </c>
      <c r="F64" t="str">
        <f>VLOOKUP(PTW[[#This Row],[NOME]],'CADASTRO'!A:K,5,0)</f>
        <v>OPERADOR INDUSTRIAL II</v>
      </c>
      <c r="G64" s="8">
        <v>45645</v>
      </c>
      <c r="H64" s="38">
        <v>365</v>
      </c>
      <c r="I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PTW[[#This Row],[TREINADO EM]]+PTW[[#This Row],[VALIDADE]]</f>
        <v>46010</v>
      </c>
      <c r="K64">
        <v>1</v>
      </c>
      <c r="L64" t="s">
        <v>5</v>
      </c>
      <c r="M64" t="str">
        <f>VLOOKUP(PTW[[#This Row],[NOME]],'CADASTRO'!A:K,6,0)</f>
        <v>ATIVO</v>
      </c>
    </row>
    <row r="65" spans="1:13" hidden="1">
      <c r="A65" t="s">
        <v>516</v>
      </c>
      <c r="B65" t="s">
        <v>517</v>
      </c>
      <c r="C65" t="s">
        <v>381</v>
      </c>
      <c r="D65" t="s">
        <v>628</v>
      </c>
      <c r="E65" t="s">
        <v>345</v>
      </c>
      <c r="F65" t="str">
        <f>VLOOKUP(PTW[[#This Row],[NOME]],'CADASTRO'!A:K,5,0)</f>
        <v>OPERADOR INDUSTRIAL II</v>
      </c>
      <c r="G65" s="8">
        <v>46010</v>
      </c>
      <c r="H65" s="38">
        <v>365</v>
      </c>
      <c r="I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IF(G65="01/01/1900", "SEM REGISTRO",
                        IF((G65+H65)&gt;TODAY(), "NO PRAZO", "VENCIDO"
                        )
                    )
                )
            )
        )
    ),"N.A.")</f>
        <v>NO PRAZO</v>
      </c>
      <c r="J65" s="14">
        <f>PTW[[#This Row],[TREINADO EM]]+PTW[[#This Row],[VALIDADE]]</f>
        <v>46375</v>
      </c>
      <c r="K65">
        <v>1</v>
      </c>
      <c r="L65" t="s">
        <v>3</v>
      </c>
      <c r="M65" t="str">
        <f>VLOOKUP(PTW[[#This Row],[NOME]],'CADASTRO'!A:K,6,0)</f>
        <v>ATIVO</v>
      </c>
    </row>
    <row r="66" spans="1:13" hidden="1">
      <c r="A66" t="s">
        <v>516</v>
      </c>
      <c r="B66" t="s">
        <v>517</v>
      </c>
      <c r="C66" t="s">
        <v>381</v>
      </c>
      <c r="D66" t="s">
        <v>628</v>
      </c>
      <c r="E66" t="s">
        <v>93</v>
      </c>
      <c r="F66" t="str">
        <f>VLOOKUP(PTW[[#This Row],[NOME]],'CADASTRO'!A:K,5,0)</f>
        <v>COORDENADOR CONTROLE DE QUALIDADE</v>
      </c>
      <c r="G66" s="8">
        <v>45278</v>
      </c>
      <c r="H66" s="38">
        <v>365</v>
      </c>
      <c r="I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IF(G66="01/01/1900", "SEM REGISTRO",
                        IF((G66+H66)&gt;TODAY(), "NO PRAZO", "VENCIDO"
                        )
                    )
                )
            )
        )
    ),"N.A.")</f>
        <v>N.A.</v>
      </c>
      <c r="J66" s="14">
        <f>PTW[[#This Row],[TREINADO EM]]+PTW[[#This Row],[VALIDADE]]</f>
        <v>45643</v>
      </c>
      <c r="K66">
        <v>1</v>
      </c>
      <c r="L66" t="s">
        <v>5</v>
      </c>
      <c r="M66" t="str">
        <f>VLOOKUP(PTW[[#This Row],[NOME]],'CADASTRO'!A:K,6,0)</f>
        <v>DESLIGADO</v>
      </c>
    </row>
    <row r="67" spans="1:13" hidden="1">
      <c r="A67" t="s">
        <v>516</v>
      </c>
      <c r="B67" t="s">
        <v>517</v>
      </c>
      <c r="C67" t="s">
        <v>381</v>
      </c>
      <c r="D67" t="s">
        <v>628</v>
      </c>
      <c r="E67" t="s">
        <v>93</v>
      </c>
      <c r="F67" t="str">
        <f>VLOOKUP(PTW[[#This Row],[NOME]],'CADASTRO'!A:K,5,0)</f>
        <v>COORDENADOR CONTROLE DE QUALIDADE</v>
      </c>
      <c r="G67" s="8">
        <v>46010</v>
      </c>
      <c r="H67" s="38">
        <v>365</v>
      </c>
      <c r="I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IF(G67="01/01/1900", "SEM REGISTRO",
                        IF((G67+H67)&gt;TODAY(), "NO PRAZO", "VENCIDO"
                        )
                    )
                )
            )
        )
    ),"N.A.")</f>
        <v>N.A.</v>
      </c>
      <c r="J67" s="14">
        <f>PTW[[#This Row],[TREINADO EM]]+PTW[[#This Row],[VALIDADE]]</f>
        <v>46375</v>
      </c>
      <c r="K67">
        <v>1</v>
      </c>
      <c r="L67" t="s">
        <v>3</v>
      </c>
      <c r="M67" t="str">
        <f>VLOOKUP(PTW[[#This Row],[NOME]],'CADASTRO'!A:K,6,0)</f>
        <v>DESLIGADO</v>
      </c>
    </row>
    <row r="68" spans="1:13" hidden="1">
      <c r="A68" t="s">
        <v>516</v>
      </c>
      <c r="B68" t="s">
        <v>517</v>
      </c>
      <c r="C68" t="s">
        <v>76</v>
      </c>
      <c r="D68" t="s">
        <v>628</v>
      </c>
      <c r="E68" t="s">
        <v>199</v>
      </c>
      <c r="F68" t="str">
        <f>VLOOKUP(PTW[[#This Row],[NOME]],'CADASTRO'!A:K,5,0)</f>
        <v>TECNICO ELETRONICO II</v>
      </c>
      <c r="G68" s="8">
        <v>44020</v>
      </c>
      <c r="H68" s="38">
        <v>365</v>
      </c>
      <c r="I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IF(G68="01/01/1900", "SEM REGISTRO",
                        IF((G68+H68)&gt;TODAY(), "NO PRAZO", "VENCIDO"
                        )
                    )
                )
            )
        )
    ),"N.A.")</f>
        <v>N.A.</v>
      </c>
      <c r="J68" s="14">
        <f>PTW[[#This Row],[TREINADO EM]]+PTW[[#This Row],[VALIDADE]]</f>
        <v>44385</v>
      </c>
      <c r="K68">
        <v>1</v>
      </c>
      <c r="L68" t="s">
        <v>5</v>
      </c>
      <c r="M68" t="str">
        <f>VLOOKUP(PTW[[#This Row],[NOME]],'CADASTRO'!A:K,6,0)</f>
        <v>DESLIGADO</v>
      </c>
    </row>
    <row r="69" spans="1:13" hidden="1">
      <c r="A69" t="s">
        <v>516</v>
      </c>
      <c r="B69" t="s">
        <v>517</v>
      </c>
      <c r="C69" t="s">
        <v>381</v>
      </c>
      <c r="D69" t="s">
        <v>628</v>
      </c>
      <c r="E69" t="s">
        <v>199</v>
      </c>
      <c r="F69" t="str">
        <f>VLOOKUP(PTW[[#This Row],[NOME]],'CADASTRO'!A:K,5,0)</f>
        <v>TECNICO ELETRONICO II</v>
      </c>
      <c r="G69" s="8">
        <v>44778</v>
      </c>
      <c r="H69" s="38">
        <v>365</v>
      </c>
      <c r="I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IF(G69="01/01/1900", "SEM REGISTRO",
                        IF((G69+H69)&gt;TODAY(), "NO PRAZO", "VENCIDO"
                        )
                    )
                )
            )
        )
    ),"N.A.")</f>
        <v>N.A.</v>
      </c>
      <c r="J69" s="14">
        <f>PTW[[#This Row],[TREINADO EM]]+PTW[[#This Row],[VALIDADE]]</f>
        <v>45143</v>
      </c>
      <c r="K69">
        <v>1</v>
      </c>
      <c r="L69" t="s">
        <v>5</v>
      </c>
      <c r="M69" t="str">
        <f>VLOOKUP(PTW[[#This Row],[NOME]],'CADASTRO'!A:K,6,0)</f>
        <v>DESLIGADO</v>
      </c>
    </row>
    <row r="70" spans="1:13" hidden="1">
      <c r="A70" t="s">
        <v>516</v>
      </c>
      <c r="B70" t="s">
        <v>517</v>
      </c>
      <c r="C70" t="s">
        <v>381</v>
      </c>
      <c r="D70" t="s">
        <v>628</v>
      </c>
      <c r="E70" t="s">
        <v>199</v>
      </c>
      <c r="F70" t="str">
        <f>VLOOKUP(PTW[[#This Row],[NOME]],'CADASTRO'!A:K,5,0)</f>
        <v>TECNICO ELETRONICO II</v>
      </c>
      <c r="G70" s="8">
        <v>44930</v>
      </c>
      <c r="H70" s="38">
        <v>365</v>
      </c>
      <c r="I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IF(G70="01/01/1900", "SEM REGISTRO",
                        IF((G70+H70)&gt;TODAY(), "NO PRAZO", "VENCIDO"
                        )
                    )
                )
            )
        )
    ),"N.A.")</f>
        <v>N.A.</v>
      </c>
      <c r="J70" s="14">
        <f>PTW[[#This Row],[TREINADO EM]]+PTW[[#This Row],[VALIDADE]]</f>
        <v>45295</v>
      </c>
      <c r="K70">
        <v>2</v>
      </c>
      <c r="L70" t="s">
        <v>5</v>
      </c>
      <c r="M70" t="str">
        <f>VLOOKUP(PTW[[#This Row],[NOME]],'CADASTRO'!A:K,6,0)</f>
        <v>DESLIGADO</v>
      </c>
    </row>
    <row r="71" spans="1:13" hidden="1">
      <c r="A71" t="s">
        <v>516</v>
      </c>
      <c r="B71" t="s">
        <v>517</v>
      </c>
      <c r="C71" t="s">
        <v>381</v>
      </c>
      <c r="D71" t="s">
        <v>628</v>
      </c>
      <c r="E71" t="s">
        <v>199</v>
      </c>
      <c r="F71" t="str">
        <f>VLOOKUP(PTW[[#This Row],[NOME]],'CADASTRO'!A:K,5,0)</f>
        <v>TECNICO ELETRONICO II</v>
      </c>
      <c r="G71" s="8">
        <v>45278</v>
      </c>
      <c r="H71" s="38">
        <v>365</v>
      </c>
      <c r="I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IF(G71="01/01/1900", "SEM REGISTRO",
                        IF((G71+H71)&gt;TODAY(), "NO PRAZO", "VENCIDO"
                        )
                    )
                )
            )
        )
    ),"N.A.")</f>
        <v>N.A.</v>
      </c>
      <c r="J71" s="14">
        <f>PTW[[#This Row],[TREINADO EM]]+PTW[[#This Row],[VALIDADE]]</f>
        <v>45643</v>
      </c>
      <c r="K71">
        <v>1</v>
      </c>
      <c r="L71" t="s">
        <v>5</v>
      </c>
      <c r="M71" t="str">
        <f>VLOOKUP(PTW[[#This Row],[NOME]],'CADASTRO'!A:K,6,0)</f>
        <v>DESLIGADO</v>
      </c>
    </row>
    <row r="72" spans="1:13" hidden="1">
      <c r="A72" t="s">
        <v>516</v>
      </c>
      <c r="B72" t="s">
        <v>517</v>
      </c>
      <c r="C72" t="s">
        <v>381</v>
      </c>
      <c r="D72" t="s">
        <v>628</v>
      </c>
      <c r="E72" t="s">
        <v>199</v>
      </c>
      <c r="F72" t="str">
        <f>VLOOKUP(PTW[[#This Row],[NOME]],'CADASTRO'!A:K,5,0)</f>
        <v>TECNICO ELETRONICO II</v>
      </c>
      <c r="G72" s="8">
        <v>45645</v>
      </c>
      <c r="H72" s="38">
        <v>365</v>
      </c>
      <c r="I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IF(G72="01/01/1900", "SEM REGISTRO",
                        IF((G72+H72)&gt;TODAY(), "NO PRAZO", "VENCIDO"
                        )
                    )
                )
            )
        )
    ),"N.A.")</f>
        <v>N.A.</v>
      </c>
      <c r="J72" s="14">
        <f>PTW[[#This Row],[TREINADO EM]]+PTW[[#This Row],[VALIDADE]]</f>
        <v>46010</v>
      </c>
      <c r="K72">
        <v>1</v>
      </c>
      <c r="L72" t="s">
        <v>5</v>
      </c>
      <c r="M72" t="str">
        <f>VLOOKUP(PTW[[#This Row],[NOME]],'CADASTRO'!A:K,6,0)</f>
        <v>DESLIGADO</v>
      </c>
    </row>
    <row r="73" spans="1:13" hidden="1">
      <c r="A73" t="s">
        <v>516</v>
      </c>
      <c r="B73" t="s">
        <v>517</v>
      </c>
      <c r="C73" t="s">
        <v>381</v>
      </c>
      <c r="D73" t="s">
        <v>628</v>
      </c>
      <c r="E73" t="s">
        <v>199</v>
      </c>
      <c r="F73" t="str">
        <f>VLOOKUP(PTW[[#This Row],[NOME]],'CADASTRO'!A:K,5,0)</f>
        <v>TECNICO ELETRONICO II</v>
      </c>
      <c r="G73" s="8">
        <v>46010</v>
      </c>
      <c r="H73" s="38">
        <v>365</v>
      </c>
      <c r="I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IF(G73="01/01/1900", "SEM REGISTRO",
                        IF((G73+H73)&gt;TODAY(), "NO PRAZO", "VENCIDO"
                        )
                    )
                )
            )
        )
    ),"N.A.")</f>
        <v>N.A.</v>
      </c>
      <c r="J73" s="14">
        <f>PTW[[#This Row],[TREINADO EM]]+PTW[[#This Row],[VALIDADE]]</f>
        <v>46375</v>
      </c>
      <c r="K73">
        <v>1</v>
      </c>
      <c r="L73" t="s">
        <v>3</v>
      </c>
      <c r="M73" t="str">
        <f>VLOOKUP(PTW[[#This Row],[NOME]],'CADASTRO'!A:K,6,0)</f>
        <v>DESLIGADO</v>
      </c>
    </row>
    <row r="74" spans="1:13" hidden="1">
      <c r="A74" t="s">
        <v>516</v>
      </c>
      <c r="B74" t="s">
        <v>517</v>
      </c>
      <c r="C74" t="s">
        <v>76</v>
      </c>
      <c r="D74" t="s">
        <v>628</v>
      </c>
      <c r="E74" t="s">
        <v>344</v>
      </c>
      <c r="F74" t="str">
        <f>VLOOKUP(PTW[[#This Row],[NOME]],'CADASTRO'!A:K,5,0)</f>
        <v>TECNICO MECANICO II</v>
      </c>
      <c r="G74" s="8">
        <v>43892</v>
      </c>
      <c r="H74" s="38">
        <v>365</v>
      </c>
      <c r="I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IF(G74="01/01/1900",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PTW[[#This Row],[TREINADO EM]]+PTW[[#This Row],[VALIDADE]]</f>
        <v>44257</v>
      </c>
      <c r="K74">
        <v>1</v>
      </c>
      <c r="L74" t="s">
        <v>5</v>
      </c>
      <c r="M74" t="str">
        <f>VLOOKUP(PTW[[#This Row],[NOME]],'CADASTRO'!A:K,6,0)</f>
        <v>ATIVO</v>
      </c>
    </row>
    <row r="75" spans="1:13" hidden="1">
      <c r="A75" t="s">
        <v>516</v>
      </c>
      <c r="B75" t="s">
        <v>517</v>
      </c>
      <c r="C75" t="s">
        <v>381</v>
      </c>
      <c r="D75" t="s">
        <v>628</v>
      </c>
      <c r="E75" t="s">
        <v>344</v>
      </c>
      <c r="F75" t="str">
        <f>VLOOKUP(PTW[[#This Row],[NOME]],'CADASTRO'!A:K,5,0)</f>
        <v>TECNICO MECANICO II</v>
      </c>
      <c r="G75" s="8">
        <v>44930</v>
      </c>
      <c r="H75" s="38">
        <v>365</v>
      </c>
      <c r="I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IF(G75="01/01/1900",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PTW[[#This Row],[TREINADO EM]]+PTW[[#This Row],[VALIDADE]]</f>
        <v>45295</v>
      </c>
      <c r="K75">
        <v>2</v>
      </c>
      <c r="L75" t="s">
        <v>5</v>
      </c>
      <c r="M75" t="str">
        <f>VLOOKUP(PTW[[#This Row],[NOME]],'CADASTRO'!A:K,6,0)</f>
        <v>ATIVO</v>
      </c>
    </row>
    <row r="76" spans="1:13" hidden="1">
      <c r="A76" t="s">
        <v>516</v>
      </c>
      <c r="B76" t="s">
        <v>517</v>
      </c>
      <c r="C76" t="s">
        <v>381</v>
      </c>
      <c r="D76" t="s">
        <v>628</v>
      </c>
      <c r="E76" t="s">
        <v>344</v>
      </c>
      <c r="F76" t="str">
        <f>VLOOKUP(PTW[[#This Row],[NOME]],'CADASTRO'!A:K,5,0)</f>
        <v>TECNICO MECANICO II</v>
      </c>
      <c r="G76" s="8">
        <v>45063</v>
      </c>
      <c r="H76" s="38">
        <v>365</v>
      </c>
      <c r="I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IF(G76="01/01/1900",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PTW[[#This Row],[TREINADO EM]]+PTW[[#This Row],[VALIDADE]]</f>
        <v>45428</v>
      </c>
      <c r="K76">
        <v>1</v>
      </c>
      <c r="L76" t="s">
        <v>5</v>
      </c>
      <c r="M76" t="str">
        <f>VLOOKUP(PTW[[#This Row],[NOME]],'CADASTRO'!A:K,6,0)</f>
        <v>ATIVO</v>
      </c>
    </row>
    <row r="77" spans="1:13" hidden="1">
      <c r="A77" t="s">
        <v>516</v>
      </c>
      <c r="B77" t="s">
        <v>517</v>
      </c>
      <c r="C77" t="s">
        <v>381</v>
      </c>
      <c r="D77" t="s">
        <v>628</v>
      </c>
      <c r="E77" t="s">
        <v>344</v>
      </c>
      <c r="F77" t="str">
        <f>VLOOKUP(PTW[[#This Row],[NOME]],'CADASTRO'!A:K,5,0)</f>
        <v>TECNICO MECANICO II</v>
      </c>
      <c r="G77" s="8">
        <v>45546</v>
      </c>
      <c r="H77" s="38">
        <v>365</v>
      </c>
      <c r="I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IF(G77="01/01/1900",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PTW[[#This Row],[TREINADO EM]]+PTW[[#This Row],[VALIDADE]]</f>
        <v>45911</v>
      </c>
      <c r="K77">
        <v>1</v>
      </c>
      <c r="L77" t="s">
        <v>5</v>
      </c>
      <c r="M77" t="str">
        <f>VLOOKUP(PTW[[#This Row],[NOME]],'CADASTRO'!A:K,6,0)</f>
        <v>ATIVO</v>
      </c>
    </row>
    <row r="78" spans="1:13" hidden="1">
      <c r="A78" t="s">
        <v>516</v>
      </c>
      <c r="B78" t="s">
        <v>517</v>
      </c>
      <c r="C78" t="s">
        <v>381</v>
      </c>
      <c r="D78" t="s">
        <v>628</v>
      </c>
      <c r="E78" t="s">
        <v>344</v>
      </c>
      <c r="F78" t="str">
        <f>VLOOKUP(PTW[[#This Row],[NOME]],'CADASTRO'!A:K,5,0)</f>
        <v>TECNICO MECANICO II</v>
      </c>
      <c r="G78" s="8">
        <v>45645</v>
      </c>
      <c r="H78" s="38">
        <v>365</v>
      </c>
      <c r="I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IF(G78="01/01/1900",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PTW[[#This Row],[TREINADO EM]]+PTW[[#This Row],[VALIDADE]]</f>
        <v>46010</v>
      </c>
      <c r="K78">
        <v>1</v>
      </c>
      <c r="L78" t="s">
        <v>5</v>
      </c>
      <c r="M78" t="str">
        <f>VLOOKUP(PTW[[#This Row],[NOME]],'CADASTRO'!A:K,6,0)</f>
        <v>ATIVO</v>
      </c>
    </row>
    <row r="79" spans="1:13" hidden="1">
      <c r="A79" t="s">
        <v>516</v>
      </c>
      <c r="B79" t="s">
        <v>517</v>
      </c>
      <c r="C79" t="s">
        <v>381</v>
      </c>
      <c r="D79" t="s">
        <v>628</v>
      </c>
      <c r="E79" t="s">
        <v>344</v>
      </c>
      <c r="F79" t="str">
        <f>VLOOKUP(PTW[[#This Row],[NOME]],'CADASTRO'!A:K,5,0)</f>
        <v>TECNICO MECANICO II</v>
      </c>
      <c r="G79" s="8">
        <v>46010</v>
      </c>
      <c r="H79" s="38">
        <v>365</v>
      </c>
      <c r="I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IF(G79="01/01/1900",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PTW[[#This Row],[TREINADO EM]]+PTW[[#This Row],[VALIDADE]]</f>
        <v>46375</v>
      </c>
      <c r="K79">
        <v>1</v>
      </c>
      <c r="L79" t="s">
        <v>5</v>
      </c>
      <c r="M79" t="str">
        <f>VLOOKUP(PTW[[#This Row],[NOME]],'CADASTRO'!A:K,6,0)</f>
        <v>ATIVO</v>
      </c>
    </row>
    <row r="80" spans="1:13" hidden="1">
      <c r="A80" t="s">
        <v>516</v>
      </c>
      <c r="B80" t="s">
        <v>517</v>
      </c>
      <c r="C80" t="s">
        <v>381</v>
      </c>
      <c r="D80" t="s">
        <v>628</v>
      </c>
      <c r="E80" t="s">
        <v>344</v>
      </c>
      <c r="F80" t="str">
        <f>VLOOKUP(PTW[[#This Row],[NOME]],'CADASTRO'!A:K,5,0)</f>
        <v>TECNICO MECANICO II</v>
      </c>
      <c r="G80" s="8">
        <v>46211.5858912037</v>
      </c>
      <c r="H80" s="38">
        <v>183</v>
      </c>
      <c r="I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IF(G80="01/01/1900",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PTW[[#This Row],[TREINADO EM]]+PTW[[#This Row],[VALIDADE]]</f>
        <v>46394.5858912037</v>
      </c>
      <c r="K80">
        <v>1</v>
      </c>
      <c r="L80" t="s">
        <v>5</v>
      </c>
      <c r="M80" t="str">
        <f>VLOOKUP(PTW[[#This Row],[NOME]],'CADASTRO'!A:K,6,0)</f>
        <v>ATIVO</v>
      </c>
    </row>
    <row r="81" spans="1:14" hidden="1">
      <c r="A81" t="s">
        <v>516</v>
      </c>
      <c r="B81" t="s">
        <v>517</v>
      </c>
      <c r="C81" t="s">
        <v>381</v>
      </c>
      <c r="D81" t="s">
        <v>628</v>
      </c>
      <c r="E81" t="s">
        <v>344</v>
      </c>
      <c r="F81" t="str">
        <f>VLOOKUP(PTW[[#This Row],[NOME]],'CADASTRO'!A:K,5,0)</f>
        <v>TECNICO MECANICO II</v>
      </c>
      <c r="G81" s="8">
        <v>46291.603842592594</v>
      </c>
      <c r="H81" s="38">
        <v>365</v>
      </c>
      <c r="I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IF(G81="01/01/1900", "SEM REGISTRO",
                        IF((G81+H81)&gt;TODAY(), "NO PRAZO", "VENCIDO"
                        )
                    )
                )
            )
        )
    ),"N.A.")</f>
        <v>NO PRAZO</v>
      </c>
      <c r="J81" s="14">
        <f>PTW[[#This Row],[TREINADO EM]]+PTW[[#This Row],[VALIDADE]]</f>
        <v>46656.603842592594</v>
      </c>
      <c r="K81">
        <v>2</v>
      </c>
      <c r="L81" t="s">
        <v>3</v>
      </c>
      <c r="M81" t="str">
        <f>VLOOKUP(PTW[[#This Row],[NOME]],'CADASTRO'!A:K,6,0)</f>
        <v>ATIVO</v>
      </c>
    </row>
    <row r="82" spans="1:14" hidden="1">
      <c r="A82" t="s">
        <v>516</v>
      </c>
      <c r="B82" t="s">
        <v>517</v>
      </c>
      <c r="C82" t="s">
        <v>381</v>
      </c>
      <c r="D82" t="s">
        <v>628</v>
      </c>
      <c r="E82" t="s">
        <v>201</v>
      </c>
      <c r="F82" t="str">
        <f>VLOOKUP(PTW[[#This Row],[NOME]],'CADASTRO'!A:K,5,0)</f>
        <v>OPERADOR INDUSTRIAL I</v>
      </c>
      <c r="G82" s="8">
        <v>46120</v>
      </c>
      <c r="H82" s="38">
        <v>365</v>
      </c>
      <c r="I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IF(G82="01/01/1900", "SEM REGISTRO",
                        IF((G82+H82)&gt;TODAY(), "NO PRAZO", "VENCIDO"
                        )
                    )
                )
            )
        )
    ),"N.A.")</f>
        <v>N.A.</v>
      </c>
      <c r="J82" s="14">
        <f>PTW[[#This Row],[TREINADO EM]]+PTW[[#This Row],[VALIDADE]]</f>
        <v>46485</v>
      </c>
      <c r="K82">
        <v>1</v>
      </c>
      <c r="L82" t="s">
        <v>3</v>
      </c>
      <c r="M82" t="str">
        <f>VLOOKUP(PTW[[#This Row],[NOME]],'CADASTRO'!A:K,6,0)</f>
        <v>DESLIGADO</v>
      </c>
      <c r="N82" s="63" t="s">
        <v>629</v>
      </c>
    </row>
    <row r="83" spans="1:14" hidden="1">
      <c r="A83" t="s">
        <v>516</v>
      </c>
      <c r="B83" t="s">
        <v>517</v>
      </c>
      <c r="C83" t="s">
        <v>381</v>
      </c>
      <c r="D83" t="s">
        <v>628</v>
      </c>
      <c r="E83" t="s">
        <v>202</v>
      </c>
      <c r="F83" t="str">
        <f>VLOOKUP(PTW[[#This Row],[NOME]],'CADASTRO'!A:K,5,0)</f>
        <v>ASSISTENTE ADMINISTRATIVO</v>
      </c>
      <c r="G83" s="8">
        <v>45357</v>
      </c>
      <c r="H83" s="38">
        <v>365</v>
      </c>
      <c r="I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IF(G83="01/01/1900", "SEM REGISTRO",
                        IF((G83+H83)&gt;TODAY(), "NO PRAZO", "VENCIDO"
                        )
                    )
                )
            )
        )
    ),"N.A.")</f>
        <v>N.A.</v>
      </c>
      <c r="J83" s="14">
        <f>PTW[[#This Row],[TREINADO EM]]+PTW[[#This Row],[VALIDADE]]</f>
        <v>45722</v>
      </c>
      <c r="K83">
        <v>1</v>
      </c>
      <c r="L83" t="s">
        <v>5</v>
      </c>
      <c r="M83" t="str">
        <f>VLOOKUP(PTW[[#This Row],[NOME]],'CADASTRO'!A:K,6,0)</f>
        <v>DESLIGADO</v>
      </c>
    </row>
    <row r="84" spans="1:14" hidden="1">
      <c r="A84" t="s">
        <v>516</v>
      </c>
      <c r="B84" t="s">
        <v>517</v>
      </c>
      <c r="C84" t="s">
        <v>76</v>
      </c>
      <c r="D84" t="s">
        <v>628</v>
      </c>
      <c r="E84" t="s">
        <v>202</v>
      </c>
      <c r="F84" t="str">
        <f>VLOOKUP(PTW[[#This Row],[NOME]],'CADASTRO'!A:K,5,0)</f>
        <v>ASSISTENTE ADMINISTRATIVO</v>
      </c>
      <c r="G84" s="8">
        <v>45645</v>
      </c>
      <c r="H84" s="38">
        <v>365</v>
      </c>
      <c r="I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IF(G84="01/01/1900", "SEM REGISTRO",
                        IF((G84+H84)&gt;TODAY(), "NO PRAZO", "VENCIDO"
                        )
                    )
                )
            )
        )
    ),"N.A.")</f>
        <v>N.A.</v>
      </c>
      <c r="J84" s="14">
        <f>PTW[[#This Row],[TREINADO EM]]+PTW[[#This Row],[VALIDADE]]</f>
        <v>46010</v>
      </c>
      <c r="K84">
        <v>1</v>
      </c>
      <c r="L84" t="s">
        <v>5</v>
      </c>
      <c r="M84" t="str">
        <f>VLOOKUP(PTW[[#This Row],[NOME]],'CADASTRO'!A:K,6,0)</f>
        <v>DESLIGADO</v>
      </c>
    </row>
    <row r="85" spans="1:14" hidden="1">
      <c r="A85" t="s">
        <v>516</v>
      </c>
      <c r="B85" t="s">
        <v>517</v>
      </c>
      <c r="C85" t="s">
        <v>381</v>
      </c>
      <c r="D85" t="s">
        <v>628</v>
      </c>
      <c r="E85" t="s">
        <v>202</v>
      </c>
      <c r="F85" t="str">
        <f>VLOOKUP(PTW[[#This Row],[NOME]],'CADASTRO'!A:K,5,0)</f>
        <v>ASSISTENTE ADMINISTRATIVO</v>
      </c>
      <c r="G85" s="8">
        <v>46010</v>
      </c>
      <c r="H85" s="38">
        <v>365</v>
      </c>
      <c r="I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IF(G85="01/01/1900", "SEM REGISTRO",
                        IF((G85+H85)&gt;TODAY(), "NO PRAZO", "VENCIDO"
                        )
                    )
                )
            )
        )
    ),"N.A.")</f>
        <v>N.A.</v>
      </c>
      <c r="J85" s="14">
        <f>PTW[[#This Row],[TREINADO EM]]+PTW[[#This Row],[VALIDADE]]</f>
        <v>46375</v>
      </c>
      <c r="K85">
        <v>1</v>
      </c>
      <c r="L85" t="s">
        <v>3</v>
      </c>
      <c r="M85" t="str">
        <f>VLOOKUP(PTW[[#This Row],[NOME]],'CADASTRO'!A:K,6,0)</f>
        <v>DESLIGADO</v>
      </c>
    </row>
    <row r="86" spans="1:14" hidden="1">
      <c r="A86" t="s">
        <v>516</v>
      </c>
      <c r="B86" t="s">
        <v>517</v>
      </c>
      <c r="C86" t="s">
        <v>381</v>
      </c>
      <c r="D86" t="s">
        <v>628</v>
      </c>
      <c r="E86" t="s">
        <v>204</v>
      </c>
      <c r="F86" t="str">
        <f>VLOOKUP(PTW[[#This Row],[NOME]],'CADASTRO'!A:K,5,0)</f>
        <v>AUXILIAR INDUSTRIAL</v>
      </c>
      <c r="G86" s="8">
        <v>45859</v>
      </c>
      <c r="H86" s="38">
        <v>365</v>
      </c>
      <c r="I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IF(G86="01/01/1900", "SEM REGISTRO",
                        IF((G86+H86)&gt;TODAY(), "NO PRAZO", "VENCIDO"
                        )
                    )
                )
            )
        )
    ),"N.A.")</f>
        <v>N.A.</v>
      </c>
      <c r="J86" s="14">
        <f>PTW[[#This Row],[TREINADO EM]]+PTW[[#This Row],[VALIDADE]]</f>
        <v>46224</v>
      </c>
      <c r="K86">
        <v>1</v>
      </c>
      <c r="L86" t="s">
        <v>3</v>
      </c>
      <c r="M86" t="str">
        <f>VLOOKUP(PTW[[#This Row],[NOME]],'CADASTRO'!A:K,6,0)</f>
        <v>DESLIGADO</v>
      </c>
    </row>
    <row r="87" spans="1:14" hidden="1">
      <c r="A87" t="s">
        <v>516</v>
      </c>
      <c r="B87" t="s">
        <v>517</v>
      </c>
      <c r="C87" t="s">
        <v>381</v>
      </c>
      <c r="D87" t="s">
        <v>628</v>
      </c>
      <c r="E87" t="s">
        <v>475</v>
      </c>
      <c r="F87" t="str">
        <f>VLOOKUP(PTW[[#This Row],[NOME]],'CADASTRO'!A:K,5,0)</f>
        <v>OPERADOR INDUSTRIAL I</v>
      </c>
      <c r="G87" s="8">
        <v>44930</v>
      </c>
      <c r="H87" s="38">
        <v>365</v>
      </c>
      <c r="I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IF(G87="01/01/1900", "SEM REGISTRO",
                        IF((G87+H87)&gt;TODAY(), "NO PRAZO", "VENCIDO"
                        )
                    )
                )
            )
        )
    ),"N.A.")</f>
        <v>N.A.</v>
      </c>
      <c r="J87" s="14">
        <f>PTW[[#This Row],[TREINADO EM]]+PTW[[#This Row],[VALIDADE]]</f>
        <v>45295</v>
      </c>
      <c r="K87">
        <v>2</v>
      </c>
      <c r="L87" t="s">
        <v>5</v>
      </c>
      <c r="M87" t="str">
        <f>VLOOKUP(PTW[[#This Row],[NOME]],'CADASTRO'!A:K,6,0)</f>
        <v>S-AFASTADO</v>
      </c>
    </row>
    <row r="88" spans="1:14" hidden="1">
      <c r="A88" t="s">
        <v>516</v>
      </c>
      <c r="B88" t="s">
        <v>517</v>
      </c>
      <c r="C88" t="s">
        <v>76</v>
      </c>
      <c r="D88" t="s">
        <v>628</v>
      </c>
      <c r="E88" t="s">
        <v>475</v>
      </c>
      <c r="F88" t="str">
        <f>VLOOKUP(PTW[[#This Row],[NOME]],'CADASTRO'!A:K,5,0)</f>
        <v>OPERADOR INDUSTRIAL I</v>
      </c>
      <c r="G88" s="8">
        <v>45278</v>
      </c>
      <c r="H88" s="38">
        <v>365</v>
      </c>
      <c r="I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IF(G88="01/01/1900", "SEM REGISTRO",
                        IF((G88+H88)&gt;TODAY(), "NO PRAZO", "VENCIDO"
                        )
                    )
                )
            )
        )
    ),"N.A.")</f>
        <v>N.A.</v>
      </c>
      <c r="J88" s="14">
        <f>PTW[[#This Row],[TREINADO EM]]+PTW[[#This Row],[VALIDADE]]</f>
        <v>45643</v>
      </c>
      <c r="K88">
        <v>1</v>
      </c>
      <c r="L88" t="s">
        <v>5</v>
      </c>
      <c r="M88" t="str">
        <f>VLOOKUP(PTW[[#This Row],[NOME]],'CADASTRO'!A:K,6,0)</f>
        <v>S-AFASTADO</v>
      </c>
    </row>
    <row r="89" spans="1:14" hidden="1">
      <c r="A89" t="s">
        <v>516</v>
      </c>
      <c r="B89" t="s">
        <v>517</v>
      </c>
      <c r="C89" t="s">
        <v>76</v>
      </c>
      <c r="D89" t="s">
        <v>628</v>
      </c>
      <c r="E89" t="s">
        <v>475</v>
      </c>
      <c r="F89" t="str">
        <f>VLOOKUP(PTW[[#This Row],[NOME]],'CADASTRO'!A:K,5,0)</f>
        <v>OPERADOR INDUSTRIAL I</v>
      </c>
      <c r="G89" s="8">
        <v>45645</v>
      </c>
      <c r="H89" s="38">
        <v>365</v>
      </c>
      <c r="I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IF(G89="01/01/1900", "SEM REGISTRO",
                        IF((G89+H89)&gt;TODAY(), "NO PRAZO", "VENCIDO"
                        )
                    )
                )
            )
        )
    ),"N.A.")</f>
        <v>N.A.</v>
      </c>
      <c r="J89" s="14">
        <f>PTW[[#This Row],[TREINADO EM]]+PTW[[#This Row],[VALIDADE]]</f>
        <v>46010</v>
      </c>
      <c r="K89">
        <v>1</v>
      </c>
      <c r="L89" t="s">
        <v>5</v>
      </c>
      <c r="M89" t="str">
        <f>VLOOKUP(PTW[[#This Row],[NOME]],'CADASTRO'!A:K,6,0)</f>
        <v>S-AFASTADO</v>
      </c>
    </row>
    <row r="90" spans="1:14" hidden="1">
      <c r="A90" t="s">
        <v>516</v>
      </c>
      <c r="B90" t="s">
        <v>517</v>
      </c>
      <c r="C90" t="s">
        <v>381</v>
      </c>
      <c r="D90" t="s">
        <v>628</v>
      </c>
      <c r="E90" t="s">
        <v>475</v>
      </c>
      <c r="F90" t="str">
        <f>VLOOKUP(PTW[[#This Row],[NOME]],'CADASTRO'!A:K,5,0)</f>
        <v>OPERADOR INDUSTRIAL I</v>
      </c>
      <c r="G90" s="8">
        <v>46010</v>
      </c>
      <c r="H90" s="38">
        <v>365</v>
      </c>
      <c r="I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IF(G90="01/01/1900", "SEM REGISTRO",
                        IF((G90+H90)&gt;TODAY(), "NO PRAZO", "VENCIDO"
                        )
                    )
                )
            )
        )
    ),"N.A.")</f>
        <v>N.A.</v>
      </c>
      <c r="J90" s="14">
        <f>PTW[[#This Row],[TREINADO EM]]+PTW[[#This Row],[VALIDADE]]</f>
        <v>46375</v>
      </c>
      <c r="K90">
        <v>1</v>
      </c>
      <c r="L90" t="s">
        <v>3</v>
      </c>
      <c r="M90" t="str">
        <f>VLOOKUP(PTW[[#This Row],[NOME]],'CADASTRO'!A:K,6,0)</f>
        <v>S-AFASTADO</v>
      </c>
    </row>
    <row r="91" spans="1:14" hidden="1">
      <c r="A91" t="s">
        <v>516</v>
      </c>
      <c r="B91" t="s">
        <v>517</v>
      </c>
      <c r="C91" t="s">
        <v>381</v>
      </c>
      <c r="D91" t="s">
        <v>628</v>
      </c>
      <c r="E91" t="s">
        <v>353</v>
      </c>
      <c r="F91" t="str">
        <f>VLOOKUP(PTW[[#This Row],[NOME]],'CADASTRO'!A:K,5,0)</f>
        <v>Almoxarife</v>
      </c>
      <c r="G91" s="8">
        <v>45908</v>
      </c>
      <c r="H91" s="38">
        <v>365</v>
      </c>
      <c r="I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IF(G91="01/01/1900",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PTW[[#This Row],[TREINADO EM]]+PTW[[#This Row],[VALIDADE]]</f>
        <v>46273</v>
      </c>
      <c r="K91">
        <v>1</v>
      </c>
      <c r="L91" t="s">
        <v>5</v>
      </c>
      <c r="M91" t="str">
        <f>VLOOKUP(PTW[[#This Row],[NOME]],'CADASTRO'!A:K,6,0)</f>
        <v>ATIVO</v>
      </c>
    </row>
    <row r="92" spans="1:14" hidden="1">
      <c r="A92" t="s">
        <v>516</v>
      </c>
      <c r="B92" t="s">
        <v>517</v>
      </c>
      <c r="C92" t="s">
        <v>381</v>
      </c>
      <c r="D92" t="s">
        <v>628</v>
      </c>
      <c r="E92" t="s">
        <v>353</v>
      </c>
      <c r="F92" t="str">
        <f>VLOOKUP(PTW[[#This Row],[NOME]],'CADASTRO'!A:K,5,0)</f>
        <v>Almoxarife</v>
      </c>
      <c r="G92" s="8">
        <v>46293.118425925924</v>
      </c>
      <c r="H92" s="38">
        <v>365</v>
      </c>
      <c r="I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IF(G92="01/01/1900", "SEM REGISTRO",
                        IF((G92+H92)&gt;TODAY(), "NO PRAZO", "VENCIDO"
                        )
                    )
                )
            )
        )
    ),"N.A.")</f>
        <v>NO PRAZO</v>
      </c>
      <c r="J92" s="14">
        <f>PTW[[#This Row],[TREINADO EM]]+PTW[[#This Row],[VALIDADE]]</f>
        <v>46658.118425925924</v>
      </c>
      <c r="K92">
        <v>2</v>
      </c>
      <c r="L92" t="s">
        <v>3</v>
      </c>
      <c r="M92" t="str">
        <f>VLOOKUP(PTW[[#This Row],[NOME]],'CADASTRO'!A:K,6,0)</f>
        <v>ATIVO</v>
      </c>
    </row>
    <row r="93" spans="1:14" hidden="1">
      <c r="A93" t="s">
        <v>516</v>
      </c>
      <c r="B93" t="s">
        <v>517</v>
      </c>
      <c r="C93" t="s">
        <v>381</v>
      </c>
      <c r="D93" t="s">
        <v>628</v>
      </c>
      <c r="E93" t="s">
        <v>205</v>
      </c>
      <c r="F93" t="str">
        <f>VLOOKUP(PTW[[#This Row],[NOME]],'CADASTRO'!A:K,5,0)</f>
        <v>AUXILIAR INDUSTRIAL</v>
      </c>
      <c r="G93" s="8">
        <v>45028</v>
      </c>
      <c r="H93" s="38">
        <v>365</v>
      </c>
      <c r="I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IF(G93="01/01/1900", "SEM REGISTRO",
                        IF((G93+H93)&gt;TODAY(), "NO PRAZO", "VENCIDO"
                        )
                    )
                )
            )
        )
    ),"N.A.")</f>
        <v>N.A.</v>
      </c>
      <c r="J93" s="14">
        <f>PTW[[#This Row],[TREINADO EM]]+PTW[[#This Row],[VALIDADE]]</f>
        <v>45393</v>
      </c>
      <c r="K93">
        <v>1</v>
      </c>
      <c r="L93" t="s">
        <v>5</v>
      </c>
      <c r="M93" t="str">
        <f>VLOOKUP(PTW[[#This Row],[NOME]],'CADASTRO'!A:K,6,0)</f>
        <v>DESLIGADO</v>
      </c>
    </row>
    <row r="94" spans="1:14" hidden="1">
      <c r="A94" t="s">
        <v>516</v>
      </c>
      <c r="B94" t="s">
        <v>517</v>
      </c>
      <c r="C94" t="s">
        <v>76</v>
      </c>
      <c r="D94" t="s">
        <v>628</v>
      </c>
      <c r="E94" t="s">
        <v>205</v>
      </c>
      <c r="F94" t="str">
        <f>VLOOKUP(PTW[[#This Row],[NOME]],'CADASTRO'!A:K,5,0)</f>
        <v>AUXILIAR INDUSTRIAL</v>
      </c>
      <c r="G94" s="8">
        <v>45278</v>
      </c>
      <c r="H94" s="38">
        <v>365</v>
      </c>
      <c r="I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IF(G94="01/01/1900", "SEM REGISTRO",
                        IF((G94+H94)&gt;TODAY(), "NO PRAZO", "VENCIDO"
                        )
                    )
                )
            )
        )
    ),"N.A.")</f>
        <v>N.A.</v>
      </c>
      <c r="J94" s="14">
        <f>PTW[[#This Row],[TREINADO EM]]+PTW[[#This Row],[VALIDADE]]</f>
        <v>45643</v>
      </c>
      <c r="K94">
        <v>1</v>
      </c>
      <c r="L94" t="s">
        <v>5</v>
      </c>
      <c r="M94" t="str">
        <f>VLOOKUP(PTW[[#This Row],[NOME]],'CADASTRO'!A:K,6,0)</f>
        <v>DESLIGADO</v>
      </c>
    </row>
    <row r="95" spans="1:14" hidden="1">
      <c r="A95" t="s">
        <v>516</v>
      </c>
      <c r="B95" t="s">
        <v>517</v>
      </c>
      <c r="C95" t="s">
        <v>76</v>
      </c>
      <c r="D95" t="s">
        <v>628</v>
      </c>
      <c r="E95" t="s">
        <v>205</v>
      </c>
      <c r="F95" t="str">
        <f>VLOOKUP(PTW[[#This Row],[NOME]],'CADASTRO'!A:K,5,0)</f>
        <v>AUXILIAR INDUSTRIAL</v>
      </c>
      <c r="G95" s="8">
        <v>45645</v>
      </c>
      <c r="H95" s="38">
        <v>365</v>
      </c>
      <c r="I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IF(G95="01/01/1900", "SEM REGISTRO",
                        IF((G95+H95)&gt;TODAY(), "NO PRAZO", "VENCIDO"
                        )
                    )
                )
            )
        )
    ),"N.A.")</f>
        <v>N.A.</v>
      </c>
      <c r="J95" s="14">
        <f>PTW[[#This Row],[TREINADO EM]]+PTW[[#This Row],[VALIDADE]]</f>
        <v>46010</v>
      </c>
      <c r="K95">
        <v>1</v>
      </c>
      <c r="L95" t="s">
        <v>3</v>
      </c>
      <c r="M95" t="str">
        <f>VLOOKUP(PTW[[#This Row],[NOME]],'CADASTRO'!A:K,6,0)</f>
        <v>DESLIGADO</v>
      </c>
    </row>
    <row r="96" spans="1:14" hidden="1">
      <c r="A96" t="s">
        <v>516</v>
      </c>
      <c r="B96" t="s">
        <v>517</v>
      </c>
      <c r="C96" t="s">
        <v>76</v>
      </c>
      <c r="D96" t="s">
        <v>628</v>
      </c>
      <c r="E96" t="s">
        <v>206</v>
      </c>
      <c r="F96" t="str">
        <f>VLOOKUP(PTW[[#This Row],[NOME]],'CADASTRO'!A:K,5,0)</f>
        <v>OPERADOR INDUSTRIAL II</v>
      </c>
      <c r="G96" s="8">
        <v>44250</v>
      </c>
      <c r="H96" s="38">
        <v>365</v>
      </c>
      <c r="I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IF(G96="01/01/1900", "SEM REGISTRO",
                        IF((G96+H96)&gt;TODAY(), "NO PRAZO", "VENCIDO"
                        )
                    )
                )
            )
        )
    ),"N.A.")</f>
        <v>N.A.</v>
      </c>
      <c r="J96" s="14">
        <f>PTW[[#This Row],[TREINADO EM]]+PTW[[#This Row],[VALIDADE]]</f>
        <v>44615</v>
      </c>
      <c r="K96">
        <v>1</v>
      </c>
      <c r="L96" t="s">
        <v>3</v>
      </c>
      <c r="M96" t="str">
        <f>VLOOKUP(PTW[[#This Row],[NOME]],'CADASTRO'!A:K,6,0)</f>
        <v>DESLIGADO</v>
      </c>
    </row>
    <row r="97" spans="1:13" hidden="1">
      <c r="A97" t="s">
        <v>516</v>
      </c>
      <c r="B97" t="s">
        <v>517</v>
      </c>
      <c r="C97" t="s">
        <v>381</v>
      </c>
      <c r="D97" t="s">
        <v>628</v>
      </c>
      <c r="E97" t="s">
        <v>68</v>
      </c>
      <c r="F97" t="str">
        <f>VLOOKUP(PTW[[#This Row],[NOME]],'CADASTRO'!A:K,5,0)</f>
        <v>COORDENADOR CONTROLE DE QUALIDADE</v>
      </c>
      <c r="G97" s="8">
        <v>44709</v>
      </c>
      <c r="H97" s="38">
        <v>365</v>
      </c>
      <c r="I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IF(G97="01/01/1900",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PTW[[#This Row],[TREINADO EM]]+PTW[[#This Row],[VALIDADE]]</f>
        <v>45074</v>
      </c>
      <c r="K97">
        <v>1</v>
      </c>
      <c r="L97" t="s">
        <v>5</v>
      </c>
      <c r="M97" t="str">
        <f>VLOOKUP(PTW[[#This Row],[NOME]],'CADASTRO'!A:K,6,0)</f>
        <v>ATIVO</v>
      </c>
    </row>
    <row r="98" spans="1:13" hidden="1">
      <c r="A98" t="s">
        <v>516</v>
      </c>
      <c r="B98" t="s">
        <v>517</v>
      </c>
      <c r="C98" t="s">
        <v>381</v>
      </c>
      <c r="D98" t="s">
        <v>628</v>
      </c>
      <c r="E98" t="s">
        <v>68</v>
      </c>
      <c r="F98" t="str">
        <f>VLOOKUP(PTW[[#This Row],[NOME]],'CADASTRO'!A:K,5,0)</f>
        <v>COORDENADOR CONTROLE DE QUALIDADE</v>
      </c>
      <c r="G98" s="8">
        <v>45091</v>
      </c>
      <c r="H98" s="38">
        <v>365</v>
      </c>
      <c r="I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IF(G98="01/01/1900",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PTW[[#This Row],[TREINADO EM]]+PTW[[#This Row],[VALIDADE]]</f>
        <v>45456</v>
      </c>
      <c r="K98">
        <v>1</v>
      </c>
      <c r="L98" t="s">
        <v>5</v>
      </c>
      <c r="M98" t="str">
        <f>VLOOKUP(PTW[[#This Row],[NOME]],'CADASTRO'!A:K,6,0)</f>
        <v>ATIVO</v>
      </c>
    </row>
    <row r="99" spans="1:13" hidden="1">
      <c r="A99" t="s">
        <v>516</v>
      </c>
      <c r="B99" t="s">
        <v>517</v>
      </c>
      <c r="C99" t="s">
        <v>381</v>
      </c>
      <c r="D99" t="s">
        <v>628</v>
      </c>
      <c r="E99" t="s">
        <v>68</v>
      </c>
      <c r="F99" t="str">
        <f>VLOOKUP(PTW[[#This Row],[NOME]],'CADASTRO'!A:K,5,0)</f>
        <v>COORDENADOR CONTROLE DE QUALIDADE</v>
      </c>
      <c r="G99" s="8">
        <v>45278</v>
      </c>
      <c r="H99" s="38">
        <v>365</v>
      </c>
      <c r="I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IF(G99="01/01/1900",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PTW[[#This Row],[TREINADO EM]]+PTW[[#This Row],[VALIDADE]]</f>
        <v>45643</v>
      </c>
      <c r="K99">
        <v>1</v>
      </c>
      <c r="L99" t="s">
        <v>5</v>
      </c>
      <c r="M99" t="str">
        <f>VLOOKUP(PTW[[#This Row],[NOME]],'CADASTRO'!A:K,6,0)</f>
        <v>ATIVO</v>
      </c>
    </row>
    <row r="100" spans="1:13" hidden="1">
      <c r="A100" t="s">
        <v>516</v>
      </c>
      <c r="B100" t="s">
        <v>517</v>
      </c>
      <c r="C100" t="s">
        <v>381</v>
      </c>
      <c r="D100" t="s">
        <v>628</v>
      </c>
      <c r="E100" t="s">
        <v>68</v>
      </c>
      <c r="F100" t="str">
        <f>VLOOKUP(PTW[[#This Row],[NOME]],'CADASTRO'!A:K,5,0)</f>
        <v>COORDENADOR CONTROLE DE QUALIDADE</v>
      </c>
      <c r="G100" s="8">
        <v>45645</v>
      </c>
      <c r="H100" s="38">
        <v>365</v>
      </c>
      <c r="I1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IF(G100="01/01/1900",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PTW[[#This Row],[TREINADO EM]]+PTW[[#This Row],[VALIDADE]]</f>
        <v>46010</v>
      </c>
      <c r="K100">
        <v>1</v>
      </c>
      <c r="L100" t="s">
        <v>5</v>
      </c>
      <c r="M100" t="str">
        <f>VLOOKUP(PTW[[#This Row],[NOME]],'CADASTRO'!A:K,6,0)</f>
        <v>ATIVO</v>
      </c>
    </row>
    <row r="101" spans="1:13" hidden="1">
      <c r="A101" t="s">
        <v>516</v>
      </c>
      <c r="B101" t="s">
        <v>517</v>
      </c>
      <c r="C101" t="s">
        <v>381</v>
      </c>
      <c r="D101" t="s">
        <v>628</v>
      </c>
      <c r="E101" t="s">
        <v>68</v>
      </c>
      <c r="F101" t="str">
        <f>VLOOKUP(PTW[[#This Row],[NOME]],'CADASTRO'!A:K,5,0)</f>
        <v>COORDENADOR CONTROLE DE QUALIDADE</v>
      </c>
      <c r="G101" s="8">
        <v>46010</v>
      </c>
      <c r="H101" s="38">
        <v>365</v>
      </c>
      <c r="I1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IF(G101="01/01/1900", "SEM REGISTRO",
                        IF((G101+H101)&gt;TODAY(), "NO PRAZO", "VENCIDO"
                        )
                    )
                )
            )
        )
    ),"N.A.")</f>
        <v>NO PRAZO</v>
      </c>
      <c r="J101" s="14">
        <f>PTW[[#This Row],[TREINADO EM]]+PTW[[#This Row],[VALIDADE]]</f>
        <v>46375</v>
      </c>
      <c r="K101">
        <v>1</v>
      </c>
      <c r="L101" t="s">
        <v>3</v>
      </c>
      <c r="M101" t="str">
        <f>VLOOKUP(PTW[[#This Row],[NOME]],'CADASTRO'!A:K,6,0)</f>
        <v>ATIVO</v>
      </c>
    </row>
    <row r="102" spans="1:13" hidden="1">
      <c r="A102" t="s">
        <v>516</v>
      </c>
      <c r="B102" t="s">
        <v>517</v>
      </c>
      <c r="C102" t="s">
        <v>381</v>
      </c>
      <c r="D102" t="s">
        <v>628</v>
      </c>
      <c r="E102" t="s">
        <v>209</v>
      </c>
      <c r="F102" t="str">
        <f>VLOOKUP(PTW[[#This Row],[NOME]],'CADASTRO'!A:K,5,0)</f>
        <v>ASSISTENTE ADMINISTRATIVO</v>
      </c>
      <c r="G102" s="8">
        <v>44930</v>
      </c>
      <c r="H102" s="38">
        <v>365</v>
      </c>
      <c r="I1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IF(G102="01/01/1900",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PTW[[#This Row],[TREINADO EM]]+PTW[[#This Row],[VALIDADE]]</f>
        <v>45295</v>
      </c>
      <c r="K102">
        <v>2</v>
      </c>
      <c r="L102" t="s">
        <v>5</v>
      </c>
      <c r="M102" t="str">
        <f>VLOOKUP(PTW[[#This Row],[NOME]],'CADASTRO'!A:K,6,0)</f>
        <v>DESLIGADO</v>
      </c>
    </row>
    <row r="103" spans="1:13" hidden="1">
      <c r="A103" t="s">
        <v>516</v>
      </c>
      <c r="B103" t="s">
        <v>517</v>
      </c>
      <c r="C103" t="s">
        <v>266</v>
      </c>
      <c r="D103" t="s">
        <v>628</v>
      </c>
      <c r="E103" t="s">
        <v>209</v>
      </c>
      <c r="F103" t="str">
        <f>VLOOKUP(PTW[[#This Row],[NOME]],'CADASTRO'!A:K,5,0)</f>
        <v>ASSISTENTE ADMINISTRATIVO</v>
      </c>
      <c r="G103" s="8">
        <v>45273</v>
      </c>
      <c r="H103" s="38">
        <v>365</v>
      </c>
      <c r="I1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IF(G103="01/01/1900",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PTW[[#This Row],[TREINADO EM]]+PTW[[#This Row],[VALIDADE]]</f>
        <v>45638</v>
      </c>
      <c r="K103">
        <v>3</v>
      </c>
      <c r="L103" t="s">
        <v>5</v>
      </c>
      <c r="M103" t="str">
        <f>VLOOKUP(PTW[[#This Row],[NOME]],'CADASTRO'!A:K,6,0)</f>
        <v>DESLIGADO</v>
      </c>
    </row>
    <row r="104" spans="1:13" hidden="1">
      <c r="A104" t="s">
        <v>516</v>
      </c>
      <c r="B104" t="s">
        <v>517</v>
      </c>
      <c r="C104" t="s">
        <v>381</v>
      </c>
      <c r="D104" t="s">
        <v>628</v>
      </c>
      <c r="E104" t="s">
        <v>209</v>
      </c>
      <c r="F104" t="str">
        <f>VLOOKUP(PTW[[#This Row],[NOME]],'CADASTRO'!A:K,5,0)</f>
        <v>ASSISTENTE ADMINISTRATIVO</v>
      </c>
      <c r="G104" s="8">
        <v>45588</v>
      </c>
      <c r="H104" s="38">
        <v>365</v>
      </c>
      <c r="I1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IF(G104="01/01/1900",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PTW[[#This Row],[TREINADO EM]]+PTW[[#This Row],[VALIDADE]]</f>
        <v>45953</v>
      </c>
      <c r="K104">
        <v>1</v>
      </c>
      <c r="L104" t="s">
        <v>5</v>
      </c>
      <c r="M104" t="str">
        <f>VLOOKUP(PTW[[#This Row],[NOME]],'CADASTRO'!A:K,6,0)</f>
        <v>DESLIGADO</v>
      </c>
    </row>
    <row r="105" spans="1:13" hidden="1">
      <c r="A105" t="s">
        <v>516</v>
      </c>
      <c r="B105" t="s">
        <v>517</v>
      </c>
      <c r="C105" t="s">
        <v>381</v>
      </c>
      <c r="D105" t="s">
        <v>628</v>
      </c>
      <c r="E105" t="s">
        <v>209</v>
      </c>
      <c r="F105" t="str">
        <f>VLOOKUP(PTW[[#This Row],[NOME]],'CADASTRO'!A:K,5,0)</f>
        <v>ASSISTENTE ADMINISTRATIVO</v>
      </c>
      <c r="G105" s="8">
        <v>45880</v>
      </c>
      <c r="H105" s="38">
        <v>365</v>
      </c>
      <c r="I1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IF(G105="01/01/1900",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PTW[[#This Row],[TREINADO EM]]+PTW[[#This Row],[VALIDADE]]</f>
        <v>46245</v>
      </c>
      <c r="K105">
        <v>1</v>
      </c>
      <c r="L105" t="s">
        <v>3</v>
      </c>
      <c r="M105" t="str">
        <f>VLOOKUP(PTW[[#This Row],[NOME]],'CADASTRO'!A:K,6,0)</f>
        <v>DESLIGADO</v>
      </c>
    </row>
    <row r="106" spans="1:13" hidden="1">
      <c r="A106" t="s">
        <v>516</v>
      </c>
      <c r="B106" t="s">
        <v>517</v>
      </c>
      <c r="C106" t="s">
        <v>381</v>
      </c>
      <c r="D106" t="s">
        <v>628</v>
      </c>
      <c r="E106" t="s">
        <v>212</v>
      </c>
      <c r="F106" t="str">
        <f>VLOOKUP(PTW[[#This Row],[NOME]],'CADASTRO'!A:K,5,0)</f>
        <v>ANALISTA LOGISTICA PL</v>
      </c>
      <c r="G106" s="8">
        <v>44863</v>
      </c>
      <c r="H106" s="38">
        <v>365</v>
      </c>
      <c r="I1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IF(G106="01/01/1900",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PTW[[#This Row],[TREINADO EM]]+PTW[[#This Row],[VALIDADE]]</f>
        <v>45228</v>
      </c>
      <c r="K106">
        <v>1</v>
      </c>
      <c r="L106" t="s">
        <v>5</v>
      </c>
      <c r="M106" t="str">
        <f>VLOOKUP(PTW[[#This Row],[NOME]],'CADASTRO'!A:K,6,0)</f>
        <v>DESLIGADO</v>
      </c>
    </row>
    <row r="107" spans="1:13" hidden="1">
      <c r="A107" t="s">
        <v>516</v>
      </c>
      <c r="B107" t="s">
        <v>517</v>
      </c>
      <c r="C107" t="s">
        <v>381</v>
      </c>
      <c r="D107" t="s">
        <v>628</v>
      </c>
      <c r="E107" t="s">
        <v>212</v>
      </c>
      <c r="F107" t="str">
        <f>VLOOKUP(PTW[[#This Row],[NOME]],'CADASTRO'!A:K,5,0)</f>
        <v>ANALISTA LOGISTICA PL</v>
      </c>
      <c r="G107" s="8">
        <v>45278</v>
      </c>
      <c r="H107" s="38">
        <v>365</v>
      </c>
      <c r="I1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IF(G107="01/01/1900",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PTW[[#This Row],[TREINADO EM]]+PTW[[#This Row],[VALIDADE]]</f>
        <v>45643</v>
      </c>
      <c r="K107">
        <v>1</v>
      </c>
      <c r="L107" t="s">
        <v>5</v>
      </c>
      <c r="M107" t="str">
        <f>VLOOKUP(PTW[[#This Row],[NOME]],'CADASTRO'!A:K,6,0)</f>
        <v>DESLIGADO</v>
      </c>
    </row>
    <row r="108" spans="1:13" hidden="1">
      <c r="A108" t="s">
        <v>516</v>
      </c>
      <c r="B108" t="s">
        <v>517</v>
      </c>
      <c r="C108" t="s">
        <v>76</v>
      </c>
      <c r="D108" t="s">
        <v>628</v>
      </c>
      <c r="E108" t="s">
        <v>212</v>
      </c>
      <c r="F108" t="str">
        <f>VLOOKUP(PTW[[#This Row],[NOME]],'CADASTRO'!A:K,5,0)</f>
        <v>ANALISTA LOGISTICA PL</v>
      </c>
      <c r="G108" s="8">
        <v>45645</v>
      </c>
      <c r="H108" s="38">
        <v>365</v>
      </c>
      <c r="I1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IF(G108="01/01/1900",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PTW[[#This Row],[TREINADO EM]]+PTW[[#This Row],[VALIDADE]]</f>
        <v>46010</v>
      </c>
      <c r="K108">
        <v>1</v>
      </c>
      <c r="L108" t="s">
        <v>3</v>
      </c>
      <c r="M108" t="str">
        <f>VLOOKUP(PTW[[#This Row],[NOME]],'CADASTRO'!A:K,6,0)</f>
        <v>DESLIGADO</v>
      </c>
    </row>
    <row r="109" spans="1:13" hidden="1">
      <c r="A109" t="s">
        <v>516</v>
      </c>
      <c r="B109" t="s">
        <v>517</v>
      </c>
      <c r="C109" t="s">
        <v>76</v>
      </c>
      <c r="D109" t="s">
        <v>628</v>
      </c>
      <c r="E109" t="s">
        <v>482</v>
      </c>
      <c r="F109" t="str">
        <f>VLOOKUP(PTW[[#This Row],[NOME]],'CADASTRO'!A:K,5,0)</f>
        <v>TECNICO MECANICO II</v>
      </c>
      <c r="G109" s="8">
        <v>44020</v>
      </c>
      <c r="H109" s="38">
        <v>365</v>
      </c>
      <c r="I1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IF(G109="01/01/1900",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PTW[[#This Row],[TREINADO EM]]+PTW[[#This Row],[VALIDADE]]</f>
        <v>44385</v>
      </c>
      <c r="K109">
        <v>1</v>
      </c>
      <c r="L109" t="s">
        <v>5</v>
      </c>
      <c r="M109" t="str">
        <f>VLOOKUP(PTW[[#This Row],[NOME]],'CADASTRO'!A:K,6,0)</f>
        <v>TRANSFERIDO</v>
      </c>
    </row>
    <row r="110" spans="1:13" hidden="1">
      <c r="A110" t="s">
        <v>516</v>
      </c>
      <c r="B110" t="s">
        <v>517</v>
      </c>
      <c r="C110" t="s">
        <v>381</v>
      </c>
      <c r="D110" t="s">
        <v>628</v>
      </c>
      <c r="E110" t="s">
        <v>482</v>
      </c>
      <c r="F110" t="str">
        <f>VLOOKUP(PTW[[#This Row],[NOME]],'CADASTRO'!A:K,5,0)</f>
        <v>TECNICO MECANICO II</v>
      </c>
      <c r="G110" s="8">
        <v>44930</v>
      </c>
      <c r="H110" s="38">
        <v>365</v>
      </c>
      <c r="I1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IF(G110="01/01/1900",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PTW[[#This Row],[TREINADO EM]]+PTW[[#This Row],[VALIDADE]]</f>
        <v>45295</v>
      </c>
      <c r="K110">
        <v>2</v>
      </c>
      <c r="L110" t="s">
        <v>5</v>
      </c>
      <c r="M110" t="str">
        <f>VLOOKUP(PTW[[#This Row],[NOME]],'CADASTRO'!A:K,6,0)</f>
        <v>TRANSFERIDO</v>
      </c>
    </row>
    <row r="111" spans="1:13" hidden="1">
      <c r="A111" t="s">
        <v>516</v>
      </c>
      <c r="B111" t="s">
        <v>517</v>
      </c>
      <c r="C111" t="s">
        <v>76</v>
      </c>
      <c r="D111" t="s">
        <v>628</v>
      </c>
      <c r="E111" t="s">
        <v>482</v>
      </c>
      <c r="F111" t="str">
        <f>VLOOKUP(PTW[[#This Row],[NOME]],'CADASTRO'!A:K,5,0)</f>
        <v>TECNICO MECANICO II</v>
      </c>
      <c r="G111" s="8">
        <v>45278</v>
      </c>
      <c r="H111" s="38">
        <v>365</v>
      </c>
      <c r="I1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IF(G111="01/01/1900",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PTW[[#This Row],[TREINADO EM]]+PTW[[#This Row],[VALIDADE]]</f>
        <v>45643</v>
      </c>
      <c r="K111">
        <v>1</v>
      </c>
      <c r="L111" t="s">
        <v>5</v>
      </c>
      <c r="M111" t="str">
        <f>VLOOKUP(PTW[[#This Row],[NOME]],'CADASTRO'!A:K,6,0)</f>
        <v>TRANSFERIDO</v>
      </c>
    </row>
    <row r="112" spans="1:13" hidden="1">
      <c r="A112" t="s">
        <v>516</v>
      </c>
      <c r="B112" t="s">
        <v>517</v>
      </c>
      <c r="C112" t="s">
        <v>381</v>
      </c>
      <c r="D112" t="s">
        <v>628</v>
      </c>
      <c r="E112" t="s">
        <v>482</v>
      </c>
      <c r="F112" t="str">
        <f>VLOOKUP(PTW[[#This Row],[NOME]],'CADASTRO'!A:K,5,0)</f>
        <v>TECNICO MECANICO II</v>
      </c>
      <c r="G112" s="8">
        <v>46010</v>
      </c>
      <c r="H112" s="38">
        <v>365</v>
      </c>
      <c r="I1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IF(G112="01/01/1900",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PTW[[#This Row],[TREINADO EM]]+PTW[[#This Row],[VALIDADE]]</f>
        <v>46375</v>
      </c>
      <c r="K112">
        <v>1</v>
      </c>
      <c r="L112" t="s">
        <v>3</v>
      </c>
      <c r="M112" t="str">
        <f>VLOOKUP(PTW[[#This Row],[NOME]],'CADASTRO'!A:K,6,0)</f>
        <v>TRANSFERIDO</v>
      </c>
    </row>
    <row r="113" spans="1:13" hidden="1">
      <c r="A113" t="s">
        <v>516</v>
      </c>
      <c r="B113" t="s">
        <v>517</v>
      </c>
      <c r="C113" t="s">
        <v>76</v>
      </c>
      <c r="D113" t="s">
        <v>628</v>
      </c>
      <c r="E113" t="s">
        <v>346</v>
      </c>
      <c r="F113" t="str">
        <f>VLOOKUP(PTW[[#This Row],[NOME]],'CADASTRO'!A:K,5,0)</f>
        <v>Almoxarife</v>
      </c>
      <c r="G113" s="8">
        <v>44250</v>
      </c>
      <c r="H113" s="38">
        <v>365</v>
      </c>
      <c r="I1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IF(G113="01/01/1900",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PTW[[#This Row],[TREINADO EM]]+PTW[[#This Row],[VALIDADE]]</f>
        <v>44615</v>
      </c>
      <c r="K113">
        <v>1</v>
      </c>
      <c r="L113" t="s">
        <v>5</v>
      </c>
      <c r="M113" t="str">
        <f>VLOOKUP(PTW[[#This Row],[NOME]],'CADASTRO'!A:K,6,0)</f>
        <v>ATIVO</v>
      </c>
    </row>
    <row r="114" spans="1:13" hidden="1">
      <c r="A114" t="s">
        <v>516</v>
      </c>
      <c r="B114" t="s">
        <v>517</v>
      </c>
      <c r="C114" t="s">
        <v>381</v>
      </c>
      <c r="D114" t="s">
        <v>628</v>
      </c>
      <c r="E114" t="s">
        <v>346</v>
      </c>
      <c r="F114" t="str">
        <f>VLOOKUP(PTW[[#This Row],[NOME]],'CADASTRO'!A:K,5,0)</f>
        <v>Almoxarife</v>
      </c>
      <c r="G114" s="8">
        <v>45028</v>
      </c>
      <c r="H114" s="38">
        <v>365</v>
      </c>
      <c r="I1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IF(G114="01/01/1900",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PTW[[#This Row],[TREINADO EM]]+PTW[[#This Row],[VALIDADE]]</f>
        <v>45393</v>
      </c>
      <c r="K114">
        <v>1</v>
      </c>
      <c r="L114" t="s">
        <v>5</v>
      </c>
      <c r="M114" t="str">
        <f>VLOOKUP(PTW[[#This Row],[NOME]],'CADASTRO'!A:K,6,0)</f>
        <v>ATIVO</v>
      </c>
    </row>
    <row r="115" spans="1:13" hidden="1">
      <c r="A115" t="s">
        <v>516</v>
      </c>
      <c r="B115" t="s">
        <v>517</v>
      </c>
      <c r="C115" t="s">
        <v>381</v>
      </c>
      <c r="D115" t="s">
        <v>628</v>
      </c>
      <c r="E115" t="s">
        <v>346</v>
      </c>
      <c r="F115" t="str">
        <f>VLOOKUP(PTW[[#This Row],[NOME]],'CADASTRO'!A:K,5,0)</f>
        <v>Almoxarife</v>
      </c>
      <c r="G115" s="8">
        <v>45532</v>
      </c>
      <c r="H115" s="38">
        <v>365</v>
      </c>
      <c r="I1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IF(G115="01/01/1900",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PTW[[#This Row],[TREINADO EM]]+PTW[[#This Row],[VALIDADE]]</f>
        <v>45897</v>
      </c>
      <c r="K115">
        <v>1</v>
      </c>
      <c r="L115" t="s">
        <v>5</v>
      </c>
      <c r="M115" t="str">
        <f>VLOOKUP(PTW[[#This Row],[NOME]],'CADASTRO'!A:K,6,0)</f>
        <v>ATIVO</v>
      </c>
    </row>
    <row r="116" spans="1:13" hidden="1">
      <c r="A116" t="s">
        <v>516</v>
      </c>
      <c r="B116" t="s">
        <v>517</v>
      </c>
      <c r="C116" t="s">
        <v>381</v>
      </c>
      <c r="D116" t="s">
        <v>628</v>
      </c>
      <c r="E116" t="s">
        <v>346</v>
      </c>
      <c r="F116" t="str">
        <f>VLOOKUP(PTW[[#This Row],[NOME]],'CADASTRO'!A:K,5,0)</f>
        <v>Almoxarife</v>
      </c>
      <c r="G116" s="8">
        <v>45645</v>
      </c>
      <c r="H116" s="38">
        <v>365</v>
      </c>
      <c r="I1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IF(G116="01/01/1900",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PTW[[#This Row],[TREINADO EM]]+PTW[[#This Row],[VALIDADE]]</f>
        <v>46010</v>
      </c>
      <c r="K116">
        <v>1</v>
      </c>
      <c r="L116" t="s">
        <v>5</v>
      </c>
      <c r="M116" t="str">
        <f>VLOOKUP(PTW[[#This Row],[NOME]],'CADASTRO'!A:K,6,0)</f>
        <v>ATIVO</v>
      </c>
    </row>
    <row r="117" spans="1:13" hidden="1">
      <c r="A117" t="s">
        <v>516</v>
      </c>
      <c r="B117" t="s">
        <v>517</v>
      </c>
      <c r="C117" t="s">
        <v>381</v>
      </c>
      <c r="D117" t="s">
        <v>628</v>
      </c>
      <c r="E117" t="s">
        <v>346</v>
      </c>
      <c r="F117" t="str">
        <f>VLOOKUP(PTW[[#This Row],[NOME]],'CADASTRO'!A:K,5,0)</f>
        <v>Almoxarife</v>
      </c>
      <c r="G117" s="8">
        <v>45873</v>
      </c>
      <c r="H117" s="38">
        <v>365</v>
      </c>
      <c r="I1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IF(G117="01/01/1900",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PTW[[#This Row],[TREINADO EM]]+PTW[[#This Row],[VALIDADE]]</f>
        <v>46238</v>
      </c>
      <c r="K117">
        <v>1</v>
      </c>
      <c r="L117" t="s">
        <v>5</v>
      </c>
      <c r="M117" t="str">
        <f>VLOOKUP(PTW[[#This Row],[NOME]],'CADASTRO'!A:K,6,0)</f>
        <v>ATIVO</v>
      </c>
    </row>
    <row r="118" spans="1:13" hidden="1">
      <c r="A118" t="s">
        <v>516</v>
      </c>
      <c r="B118" t="s">
        <v>517</v>
      </c>
      <c r="C118" t="s">
        <v>381</v>
      </c>
      <c r="D118" t="s">
        <v>628</v>
      </c>
      <c r="E118" s="100" t="s">
        <v>346</v>
      </c>
      <c r="F118" t="str">
        <f>VLOOKUP(PTW[[#This Row],[NOME]],'CADASTRO'!A:K,5,0)</f>
        <v>Almoxarife</v>
      </c>
      <c r="G118" s="8">
        <v>46298.299942129626</v>
      </c>
      <c r="H118" s="38">
        <v>365</v>
      </c>
      <c r="I1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IF(G118="01/01/1900",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PTW[[#This Row],[TREINADO EM]]+PTW[[#This Row],[VALIDADE]]</f>
        <v>46663.299942129626</v>
      </c>
      <c r="K118">
        <v>1</v>
      </c>
      <c r="L118" t="s">
        <v>3</v>
      </c>
      <c r="M118" t="str">
        <f>VLOOKUP(PTW[[#This Row],[NOME]],'CADASTRO'!A:K,6,0)</f>
        <v>ATIVO</v>
      </c>
    </row>
    <row r="119" spans="1:13" hidden="1">
      <c r="A119" t="s">
        <v>516</v>
      </c>
      <c r="B119" t="s">
        <v>517</v>
      </c>
      <c r="C119" t="s">
        <v>381</v>
      </c>
      <c r="D119" t="s">
        <v>628</v>
      </c>
      <c r="E119" t="s">
        <v>347</v>
      </c>
      <c r="F119" t="str">
        <f>VLOOKUP(PTW[[#This Row],[NOME]],'CADASTRO'!A:K,5,0)</f>
        <v>SUPERVISOR DE OPERAÇÕES</v>
      </c>
      <c r="G119" s="8">
        <v>46064</v>
      </c>
      <c r="H119" s="38">
        <v>365</v>
      </c>
      <c r="I1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IF(G119="01/01/1900", "SEM REGISTRO",
                        IF((G119+H119)&gt;TODAY(), "NO PRAZO", "VENCIDO"
                        )
                    )
                )
            )
        )
    ),"N.A.")</f>
        <v>NO PRAZO</v>
      </c>
      <c r="J119" s="14">
        <f>PTW[[#This Row],[TREINADO EM]]+PTW[[#This Row],[VALIDADE]]</f>
        <v>46429</v>
      </c>
      <c r="K119">
        <v>1</v>
      </c>
      <c r="L119" t="s">
        <v>3</v>
      </c>
      <c r="M119" t="str">
        <f>VLOOKUP(PTW[[#This Row],[NOME]],'CADASTRO'!A:K,6,0)</f>
        <v>ATIVO</v>
      </c>
    </row>
    <row r="120" spans="1:13" hidden="1">
      <c r="A120" t="s">
        <v>516</v>
      </c>
      <c r="B120" t="s">
        <v>517</v>
      </c>
      <c r="C120" t="s">
        <v>76</v>
      </c>
      <c r="D120" t="s">
        <v>628</v>
      </c>
      <c r="E120" t="s">
        <v>351</v>
      </c>
      <c r="F120" t="str">
        <f>VLOOKUP(PTW[[#This Row],[NOME]],'CADASTRO'!A:K,5,0)</f>
        <v>CONTROLADOR QUALIDADE</v>
      </c>
      <c r="G120" s="8">
        <v>44250</v>
      </c>
      <c r="H120" s="38">
        <v>365</v>
      </c>
      <c r="I1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IF(G120="01/01/1900",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PTW[[#This Row],[TREINADO EM]]+PTW[[#This Row],[VALIDADE]]</f>
        <v>44615</v>
      </c>
      <c r="K120">
        <v>1</v>
      </c>
      <c r="L120" t="s">
        <v>5</v>
      </c>
      <c r="M120" t="str">
        <f>VLOOKUP(PTW[[#This Row],[NOME]],'CADASTRO'!A:K,6,0)</f>
        <v>ATIVO</v>
      </c>
    </row>
    <row r="121" spans="1:13" hidden="1">
      <c r="A121" t="s">
        <v>516</v>
      </c>
      <c r="B121" t="s">
        <v>517</v>
      </c>
      <c r="C121" t="s">
        <v>381</v>
      </c>
      <c r="D121" t="s">
        <v>628</v>
      </c>
      <c r="E121" t="s">
        <v>351</v>
      </c>
      <c r="F121" t="str">
        <f>VLOOKUP(PTW[[#This Row],[NOME]],'CADASTRO'!A:K,5,0)</f>
        <v>CONTROLADOR QUALIDADE</v>
      </c>
      <c r="G121" s="8">
        <v>44930</v>
      </c>
      <c r="H121" s="38">
        <v>365</v>
      </c>
      <c r="I1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IF(G121="01/01/1900",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PTW[[#This Row],[TREINADO EM]]+PTW[[#This Row],[VALIDADE]]</f>
        <v>45295</v>
      </c>
      <c r="K121">
        <v>2</v>
      </c>
      <c r="L121" t="s">
        <v>5</v>
      </c>
      <c r="M121" t="str">
        <f>VLOOKUP(PTW[[#This Row],[NOME]],'CADASTRO'!A:K,6,0)</f>
        <v>ATIVO</v>
      </c>
    </row>
    <row r="122" spans="1:13" hidden="1">
      <c r="A122" t="s">
        <v>516</v>
      </c>
      <c r="B122" t="s">
        <v>517</v>
      </c>
      <c r="C122" t="s">
        <v>381</v>
      </c>
      <c r="D122" t="s">
        <v>628</v>
      </c>
      <c r="E122" t="s">
        <v>351</v>
      </c>
      <c r="F122" t="str">
        <f>VLOOKUP(PTW[[#This Row],[NOME]],'CADASTRO'!A:K,5,0)</f>
        <v>CONTROLADOR QUALIDADE</v>
      </c>
      <c r="G122" s="8">
        <v>45278</v>
      </c>
      <c r="H122" s="38">
        <v>365</v>
      </c>
      <c r="I1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IF(G122="01/01/1900",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PTW[[#This Row],[TREINADO EM]]+PTW[[#This Row],[VALIDADE]]</f>
        <v>45643</v>
      </c>
      <c r="K122">
        <v>1</v>
      </c>
      <c r="L122" t="s">
        <v>5</v>
      </c>
      <c r="M122" t="str">
        <f>VLOOKUP(PTW[[#This Row],[NOME]],'CADASTRO'!A:K,6,0)</f>
        <v>ATIVO</v>
      </c>
    </row>
    <row r="123" spans="1:13" hidden="1">
      <c r="A123" t="s">
        <v>516</v>
      </c>
      <c r="B123" t="s">
        <v>517</v>
      </c>
      <c r="C123" t="s">
        <v>381</v>
      </c>
      <c r="D123" t="s">
        <v>628</v>
      </c>
      <c r="E123" t="s">
        <v>351</v>
      </c>
      <c r="F123" t="str">
        <f>VLOOKUP(PTW[[#This Row],[NOME]],'CADASTRO'!A:K,5,0)</f>
        <v>CONTROLADOR QUALIDADE</v>
      </c>
      <c r="G123" s="8">
        <v>45645</v>
      </c>
      <c r="H123" s="38">
        <v>365</v>
      </c>
      <c r="I1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IF(G123="01/01/1900",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PTW[[#This Row],[TREINADO EM]]+PTW[[#This Row],[VALIDADE]]</f>
        <v>46010</v>
      </c>
      <c r="K123">
        <v>1</v>
      </c>
      <c r="L123" t="s">
        <v>5</v>
      </c>
      <c r="M123" t="str">
        <f>VLOOKUP(PTW[[#This Row],[NOME]],'CADASTRO'!A:K,6,0)</f>
        <v>ATIVO</v>
      </c>
    </row>
    <row r="124" spans="1:13" hidden="1">
      <c r="A124" t="s">
        <v>516</v>
      </c>
      <c r="B124" t="s">
        <v>517</v>
      </c>
      <c r="C124" t="s">
        <v>381</v>
      </c>
      <c r="D124" t="s">
        <v>628</v>
      </c>
      <c r="E124" t="s">
        <v>351</v>
      </c>
      <c r="F124" t="str">
        <f>VLOOKUP(PTW[[#This Row],[NOME]],'CADASTRO'!A:K,5,0)</f>
        <v>CONTROLADOR QUALIDADE</v>
      </c>
      <c r="G124" s="8">
        <v>46010</v>
      </c>
      <c r="H124" s="38">
        <v>365</v>
      </c>
      <c r="I1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IF(G124="01/01/1900",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PTW[[#This Row],[TREINADO EM]]+PTW[[#This Row],[VALIDADE]]</f>
        <v>46375</v>
      </c>
      <c r="K124">
        <v>1</v>
      </c>
      <c r="L124" t="s">
        <v>5</v>
      </c>
      <c r="M124" t="str">
        <f>VLOOKUP(PTW[[#This Row],[NOME]],'CADASTRO'!A:K,6,0)</f>
        <v>ATIVO</v>
      </c>
    </row>
    <row r="125" spans="1:13" hidden="1">
      <c r="A125" t="s">
        <v>516</v>
      </c>
      <c r="B125" t="s">
        <v>517</v>
      </c>
      <c r="C125" t="s">
        <v>381</v>
      </c>
      <c r="D125" t="s">
        <v>628</v>
      </c>
      <c r="E125" t="s">
        <v>351</v>
      </c>
      <c r="F125" t="str">
        <f>VLOOKUP(PTW[[#This Row],[NOME]],'CADASTRO'!A:K,5,0)</f>
        <v>CONTROLADOR QUALIDADE</v>
      </c>
      <c r="G125" s="8">
        <v>46213</v>
      </c>
      <c r="H125" s="38">
        <v>183</v>
      </c>
      <c r="I1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IF(G125="01/01/1900",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PTW[[#This Row],[TREINADO EM]]+PTW[[#This Row],[VALIDADE]]</f>
        <v>46396</v>
      </c>
      <c r="K125">
        <v>1</v>
      </c>
      <c r="L125" t="s">
        <v>3</v>
      </c>
      <c r="M125" t="str">
        <f>VLOOKUP(PTW[[#This Row],[NOME]],'CADASTRO'!A:K,6,0)</f>
        <v>ATIVO</v>
      </c>
    </row>
    <row r="126" spans="1:13" hidden="1">
      <c r="A126" t="s">
        <v>516</v>
      </c>
      <c r="B126" t="s">
        <v>517</v>
      </c>
      <c r="C126" t="s">
        <v>266</v>
      </c>
      <c r="D126" t="s">
        <v>628</v>
      </c>
      <c r="E126" t="s">
        <v>216</v>
      </c>
      <c r="F126" t="str">
        <f>VLOOKUP(PTW[[#This Row],[NOME]],'CADASTRO'!A:K,5,0)</f>
        <v>AUXILIAR INDUSTRIAL</v>
      </c>
      <c r="G126" s="8">
        <v>45301</v>
      </c>
      <c r="H126" s="38">
        <v>365</v>
      </c>
      <c r="I1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IF(G126="01/01/1900",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PTW[[#This Row],[TREINADO EM]]+PTW[[#This Row],[VALIDADE]]</f>
        <v>45666</v>
      </c>
      <c r="K126">
        <v>1</v>
      </c>
      <c r="L126" t="s">
        <v>3</v>
      </c>
      <c r="M126" t="str">
        <f>VLOOKUP(PTW[[#This Row],[NOME]],'CADASTRO'!A:K,6,0)</f>
        <v>DESLIGADO</v>
      </c>
    </row>
    <row r="127" spans="1:13" hidden="1">
      <c r="A127" t="s">
        <v>516</v>
      </c>
      <c r="B127" t="s">
        <v>517</v>
      </c>
      <c r="C127" t="s">
        <v>381</v>
      </c>
      <c r="D127" t="s">
        <v>628</v>
      </c>
      <c r="E127" t="s">
        <v>352</v>
      </c>
      <c r="F127" t="str">
        <f>VLOOKUP(PTW[[#This Row],[NOME]],'CADASTRO'!A:K,5,0)</f>
        <v>OPERADOR LOGISTICO I</v>
      </c>
      <c r="G127" s="8">
        <v>44930</v>
      </c>
      <c r="H127" s="38">
        <v>365</v>
      </c>
      <c r="I1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IF(G127="01/01/1900",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PTW[[#This Row],[TREINADO EM]]+PTW[[#This Row],[VALIDADE]]</f>
        <v>45295</v>
      </c>
      <c r="K127">
        <v>2</v>
      </c>
      <c r="L127" t="s">
        <v>5</v>
      </c>
      <c r="M127" t="str">
        <f>VLOOKUP(PTW[[#This Row],[NOME]],'CADASTRO'!A:K,6,0)</f>
        <v>ATIVO</v>
      </c>
    </row>
    <row r="128" spans="1:13" hidden="1">
      <c r="A128" t="s">
        <v>516</v>
      </c>
      <c r="B128" t="s">
        <v>517</v>
      </c>
      <c r="C128" t="s">
        <v>381</v>
      </c>
      <c r="D128" t="s">
        <v>628</v>
      </c>
      <c r="E128" t="s">
        <v>352</v>
      </c>
      <c r="F128" t="str">
        <f>VLOOKUP(PTW[[#This Row],[NOME]],'CADASTRO'!A:K,5,0)</f>
        <v>OPERADOR LOGISTICO I</v>
      </c>
      <c r="G128" s="8">
        <v>45278</v>
      </c>
      <c r="H128" s="38">
        <v>365</v>
      </c>
      <c r="I1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IF(G128="01/01/1900",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PTW[[#This Row],[TREINADO EM]]+PTW[[#This Row],[VALIDADE]]</f>
        <v>45643</v>
      </c>
      <c r="K128">
        <v>1</v>
      </c>
      <c r="L128" t="s">
        <v>5</v>
      </c>
      <c r="M128" t="str">
        <f>VLOOKUP(PTW[[#This Row],[NOME]],'CADASTRO'!A:K,6,0)</f>
        <v>ATIVO</v>
      </c>
    </row>
    <row r="129" spans="1:13" hidden="1">
      <c r="A129" t="s">
        <v>516</v>
      </c>
      <c r="B129" t="s">
        <v>517</v>
      </c>
      <c r="C129" t="s">
        <v>76</v>
      </c>
      <c r="D129" t="s">
        <v>628</v>
      </c>
      <c r="E129" t="s">
        <v>352</v>
      </c>
      <c r="F129" t="str">
        <f>VLOOKUP(PTW[[#This Row],[NOME]],'CADASTRO'!A:K,5,0)</f>
        <v>OPERADOR LOGISTICO I</v>
      </c>
      <c r="G129" s="8">
        <v>45645</v>
      </c>
      <c r="H129" s="38">
        <v>365</v>
      </c>
      <c r="I1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IF(G129="01/01/1900",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PTW[[#This Row],[TREINADO EM]]+PTW[[#This Row],[VALIDADE]]</f>
        <v>46010</v>
      </c>
      <c r="K129">
        <v>1</v>
      </c>
      <c r="L129" t="s">
        <v>5</v>
      </c>
      <c r="M129" t="str">
        <f>VLOOKUP(PTW[[#This Row],[NOME]],'CADASTRO'!A:K,6,0)</f>
        <v>ATIVO</v>
      </c>
    </row>
    <row r="130" spans="1:13" hidden="1">
      <c r="A130" t="s">
        <v>516</v>
      </c>
      <c r="B130" t="s">
        <v>517</v>
      </c>
      <c r="C130" t="s">
        <v>381</v>
      </c>
      <c r="D130" t="s">
        <v>628</v>
      </c>
      <c r="E130" t="s">
        <v>352</v>
      </c>
      <c r="F130" t="str">
        <f>VLOOKUP(PTW[[#This Row],[NOME]],'CADASTRO'!A:K,5,0)</f>
        <v>OPERADOR LOGISTICO I</v>
      </c>
      <c r="G130" s="8">
        <v>46010</v>
      </c>
      <c r="H130" s="38">
        <v>365</v>
      </c>
      <c r="I1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IF(G130="01/01/1900", "SEM REGISTRO",
                        IF((G130+H130)&gt;TODAY(), "NO PRAZO", "VENCIDO"
                        )
                    )
                )
            )
        )
    ),"N.A.")</f>
        <v>NO PRAZO</v>
      </c>
      <c r="J130" s="14">
        <f>PTW[[#This Row],[TREINADO EM]]+PTW[[#This Row],[VALIDADE]]</f>
        <v>46375</v>
      </c>
      <c r="K130">
        <v>1</v>
      </c>
      <c r="L130" t="s">
        <v>3</v>
      </c>
      <c r="M130" t="str">
        <f>VLOOKUP(PTW[[#This Row],[NOME]],'CADASTRO'!A:K,6,0)</f>
        <v>ATIVO</v>
      </c>
    </row>
    <row r="131" spans="1:13" hidden="1">
      <c r="A131" t="s">
        <v>516</v>
      </c>
      <c r="B131" t="s">
        <v>517</v>
      </c>
      <c r="C131" t="s">
        <v>381</v>
      </c>
      <c r="D131" t="s">
        <v>628</v>
      </c>
      <c r="E131" s="1" t="s">
        <v>354</v>
      </c>
      <c r="F131" t="str">
        <f>VLOOKUP(PTW[[#This Row],[NOME]],'CADASTRO'!A:K,5,0)</f>
        <v>OPERADOR INDUSTRIAL I</v>
      </c>
      <c r="G131" s="8">
        <v>45203</v>
      </c>
      <c r="H131" s="38">
        <v>365</v>
      </c>
      <c r="I1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IF(G131="01/01/1900",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PTW[[#This Row],[TREINADO EM]]+PTW[[#This Row],[VALIDADE]]</f>
        <v>45568</v>
      </c>
      <c r="K131">
        <v>1</v>
      </c>
      <c r="L131" t="s">
        <v>5</v>
      </c>
      <c r="M131" t="str">
        <f>VLOOKUP(PTW[[#This Row],[NOME]],'CADASTRO'!A:K,6,0)</f>
        <v>ATIVO</v>
      </c>
    </row>
    <row r="132" spans="1:13" hidden="1">
      <c r="A132" t="s">
        <v>516</v>
      </c>
      <c r="B132" t="s">
        <v>517</v>
      </c>
      <c r="C132" t="s">
        <v>381</v>
      </c>
      <c r="D132" t="s">
        <v>628</v>
      </c>
      <c r="E132" t="s">
        <v>354</v>
      </c>
      <c r="F132" t="str">
        <f>VLOOKUP(PTW[[#This Row],[NOME]],'CADASTRO'!A:K,5,0)</f>
        <v>OPERADOR INDUSTRIAL I</v>
      </c>
      <c r="G132" s="8">
        <v>45278</v>
      </c>
      <c r="H132" s="38">
        <v>365</v>
      </c>
      <c r="I1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IF(G132="01/01/1900",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PTW[[#This Row],[TREINADO EM]]+PTW[[#This Row],[VALIDADE]]</f>
        <v>45643</v>
      </c>
      <c r="K132">
        <v>1</v>
      </c>
      <c r="L132" t="s">
        <v>5</v>
      </c>
      <c r="M132" t="str">
        <f>VLOOKUP(PTW[[#This Row],[NOME]],'CADASTRO'!A:K,6,0)</f>
        <v>ATIVO</v>
      </c>
    </row>
    <row r="133" spans="1:13" hidden="1">
      <c r="A133" t="s">
        <v>516</v>
      </c>
      <c r="B133" t="s">
        <v>517</v>
      </c>
      <c r="C133" t="s">
        <v>76</v>
      </c>
      <c r="D133" t="s">
        <v>628</v>
      </c>
      <c r="E133" t="s">
        <v>354</v>
      </c>
      <c r="F133" t="str">
        <f>VLOOKUP(PTW[[#This Row],[NOME]],'CADASTRO'!A:K,5,0)</f>
        <v>OPERADOR INDUSTRIAL I</v>
      </c>
      <c r="G133" s="8">
        <v>45645</v>
      </c>
      <c r="H133" s="38">
        <v>365</v>
      </c>
      <c r="I1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IF(G133="01/01/1900",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PTW[[#This Row],[TREINADO EM]]+PTW[[#This Row],[VALIDADE]]</f>
        <v>46010</v>
      </c>
      <c r="K133">
        <v>1</v>
      </c>
      <c r="L133" t="s">
        <v>5</v>
      </c>
      <c r="M133" t="str">
        <f>VLOOKUP(PTW[[#This Row],[NOME]],'CADASTRO'!A:K,6,0)</f>
        <v>ATIVO</v>
      </c>
    </row>
    <row r="134" spans="1:13" hidden="1">
      <c r="A134" t="s">
        <v>516</v>
      </c>
      <c r="B134" t="s">
        <v>517</v>
      </c>
      <c r="C134" t="s">
        <v>381</v>
      </c>
      <c r="D134" t="s">
        <v>628</v>
      </c>
      <c r="E134" t="s">
        <v>354</v>
      </c>
      <c r="F134" t="str">
        <f>VLOOKUP(PTW[[#This Row],[NOME]],'CADASTRO'!A:K,5,0)</f>
        <v>OPERADOR INDUSTRIAL I</v>
      </c>
      <c r="G134" s="8">
        <v>46293.362685185188</v>
      </c>
      <c r="H134" s="38">
        <v>365</v>
      </c>
      <c r="I1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IF(G134="01/01/1900",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PTW[[#This Row],[TREINADO EM]]+PTW[[#This Row],[VALIDADE]]</f>
        <v>46658.362685185188</v>
      </c>
      <c r="K134">
        <v>2</v>
      </c>
      <c r="L134" t="s">
        <v>3</v>
      </c>
      <c r="M134" t="str">
        <f>VLOOKUP(PTW[[#This Row],[NOME]],'CADASTRO'!A:K,6,0)</f>
        <v>ATIVO</v>
      </c>
    </row>
    <row r="135" spans="1:13" hidden="1">
      <c r="A135" t="s">
        <v>516</v>
      </c>
      <c r="B135" t="s">
        <v>517</v>
      </c>
      <c r="C135" t="s">
        <v>381</v>
      </c>
      <c r="D135" t="s">
        <v>628</v>
      </c>
      <c r="E135" t="s">
        <v>217</v>
      </c>
      <c r="F135" t="str">
        <f>VLOOKUP(PTW[[#This Row],[NOME]],'CADASTRO'!A:K,5,0)</f>
        <v>OPERADOR INDUSTRIAL I</v>
      </c>
      <c r="G135" s="8">
        <v>45091</v>
      </c>
      <c r="H135" s="38">
        <v>365</v>
      </c>
      <c r="I1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IF(G135="01/01/1900",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PTW[[#This Row],[TREINADO EM]]+PTW[[#This Row],[VALIDADE]]</f>
        <v>45456</v>
      </c>
      <c r="K135">
        <v>1</v>
      </c>
      <c r="L135" t="s">
        <v>3</v>
      </c>
      <c r="M135" t="str">
        <f>VLOOKUP(PTW[[#This Row],[NOME]],'CADASTRO'!A:K,6,0)</f>
        <v>DESLIGADO</v>
      </c>
    </row>
    <row r="136" spans="1:13" hidden="1">
      <c r="A136" t="s">
        <v>516</v>
      </c>
      <c r="B136" t="s">
        <v>517</v>
      </c>
      <c r="C136" t="s">
        <v>381</v>
      </c>
      <c r="D136" t="s">
        <v>628</v>
      </c>
      <c r="E136" t="s">
        <v>218</v>
      </c>
      <c r="F136" t="str">
        <f>VLOOKUP(PTW[[#This Row],[NOME]],'CADASTRO'!A:K,5,0)</f>
        <v>TECNICO MECANICO II</v>
      </c>
      <c r="G136" s="8">
        <v>45671</v>
      </c>
      <c r="H136" s="38">
        <v>365</v>
      </c>
      <c r="I1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IF(G136="01/01/1900",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PTW[[#This Row],[TREINADO EM]]+PTW[[#This Row],[VALIDADE]]</f>
        <v>46036</v>
      </c>
      <c r="K136">
        <v>1</v>
      </c>
      <c r="L136" t="s">
        <v>5</v>
      </c>
      <c r="M136" t="str">
        <f>VLOOKUP(PTW[[#This Row],[NOME]],'CADASTRO'!A:K,6,0)</f>
        <v>DESLIGADO</v>
      </c>
    </row>
    <row r="137" spans="1:13" hidden="1">
      <c r="A137" t="s">
        <v>516</v>
      </c>
      <c r="B137" t="s">
        <v>517</v>
      </c>
      <c r="C137" t="s">
        <v>76</v>
      </c>
      <c r="D137" t="s">
        <v>628</v>
      </c>
      <c r="E137" t="s">
        <v>218</v>
      </c>
      <c r="F137" t="str">
        <f>VLOOKUP(PTW[[#This Row],[NOME]],'CADASTRO'!A:K,5,0)</f>
        <v>TECNICO MECANICO II</v>
      </c>
      <c r="G137" s="8">
        <v>45945</v>
      </c>
      <c r="H137" s="38">
        <v>365</v>
      </c>
      <c r="I1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IF(G137="01/01/1900",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PTW[[#This Row],[TREINADO EM]]+PTW[[#This Row],[VALIDADE]]</f>
        <v>46310</v>
      </c>
      <c r="K137">
        <v>1</v>
      </c>
      <c r="L137" t="s">
        <v>5</v>
      </c>
      <c r="M137" t="str">
        <f>VLOOKUP(PTW[[#This Row],[NOME]],'CADASTRO'!A:K,6,0)</f>
        <v>DESLIGADO</v>
      </c>
    </row>
    <row r="138" spans="1:13" hidden="1">
      <c r="A138" t="s">
        <v>516</v>
      </c>
      <c r="B138" t="s">
        <v>517</v>
      </c>
      <c r="C138" t="s">
        <v>381</v>
      </c>
      <c r="D138" t="s">
        <v>628</v>
      </c>
      <c r="E138" t="s">
        <v>218</v>
      </c>
      <c r="F138" t="str">
        <f>VLOOKUP(PTW[[#This Row],[NOME]],'CADASTRO'!A:K,5,0)</f>
        <v>TECNICO MECANICO II</v>
      </c>
      <c r="G138" s="8">
        <v>46010</v>
      </c>
      <c r="H138" s="38">
        <v>365</v>
      </c>
      <c r="I1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IF(G138="01/01/1900",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PTW[[#This Row],[TREINADO EM]]+PTW[[#This Row],[VALIDADE]]</f>
        <v>46375</v>
      </c>
      <c r="K138">
        <v>1</v>
      </c>
      <c r="L138" t="s">
        <v>3</v>
      </c>
      <c r="M138" t="str">
        <f>VLOOKUP(PTW[[#This Row],[NOME]],'CADASTRO'!A:K,6,0)</f>
        <v>DESLIGADO</v>
      </c>
    </row>
    <row r="139" spans="1:13" hidden="1">
      <c r="A139" t="s">
        <v>516</v>
      </c>
      <c r="B139" t="s">
        <v>517</v>
      </c>
      <c r="C139" t="s">
        <v>76</v>
      </c>
      <c r="D139" t="s">
        <v>628</v>
      </c>
      <c r="E139" t="s">
        <v>219</v>
      </c>
      <c r="F139" t="str">
        <f>VLOOKUP(PTW[[#This Row],[NOME]],'CADASTRO'!A:K,5,0)</f>
        <v>OPERADOR LOGISTICO II</v>
      </c>
      <c r="G139" s="8">
        <v>44250</v>
      </c>
      <c r="H139" s="38">
        <v>365</v>
      </c>
      <c r="I1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IF(G139="01/01/1900",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PTW[[#This Row],[TREINADO EM]]+PTW[[#This Row],[VALIDADE]]</f>
        <v>44615</v>
      </c>
      <c r="K139">
        <v>1</v>
      </c>
      <c r="L139" t="s">
        <v>3</v>
      </c>
      <c r="M139" t="str">
        <f>VLOOKUP(PTW[[#This Row],[NOME]],'CADASTRO'!A:K,6,0)</f>
        <v>DESLIGADO</v>
      </c>
    </row>
    <row r="140" spans="1:13" hidden="1">
      <c r="A140" t="s">
        <v>516</v>
      </c>
      <c r="B140" t="s">
        <v>517</v>
      </c>
      <c r="C140" t="s">
        <v>76</v>
      </c>
      <c r="D140" t="s">
        <v>628</v>
      </c>
      <c r="E140" t="s">
        <v>358</v>
      </c>
      <c r="F140" t="str">
        <f>VLOOKUP(PTW[[#This Row],[NOME]],'CADASTRO'!A:K,5,0)</f>
        <v>OPERADOR INDUSTRIAL II</v>
      </c>
      <c r="G140" s="8">
        <v>43900</v>
      </c>
      <c r="H140" s="38">
        <v>365</v>
      </c>
      <c r="I1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IF(G140="01/01/1900",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PTW[[#This Row],[TREINADO EM]]+PTW[[#This Row],[VALIDADE]]</f>
        <v>44265</v>
      </c>
      <c r="K140">
        <v>1</v>
      </c>
      <c r="L140" t="s">
        <v>5</v>
      </c>
      <c r="M140" t="str">
        <f>VLOOKUP(PTW[[#This Row],[NOME]],'CADASTRO'!A:K,6,0)</f>
        <v>ATIVO</v>
      </c>
    </row>
    <row r="141" spans="1:13" hidden="1">
      <c r="A141" t="s">
        <v>516</v>
      </c>
      <c r="B141" t="s">
        <v>517</v>
      </c>
      <c r="C141" t="s">
        <v>381</v>
      </c>
      <c r="D141" t="s">
        <v>628</v>
      </c>
      <c r="E141" t="s">
        <v>358</v>
      </c>
      <c r="F141" t="str">
        <f>VLOOKUP(PTW[[#This Row],[NOME]],'CADASTRO'!A:K,5,0)</f>
        <v>OPERADOR INDUSTRIAL II</v>
      </c>
      <c r="G141" s="8">
        <v>44930</v>
      </c>
      <c r="H141" s="38">
        <v>365</v>
      </c>
      <c r="I1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IF(G141="01/01/1900",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PTW[[#This Row],[TREINADO EM]]+PTW[[#This Row],[VALIDADE]]</f>
        <v>45295</v>
      </c>
      <c r="K141">
        <v>2</v>
      </c>
      <c r="L141" t="s">
        <v>5</v>
      </c>
      <c r="M141" t="str">
        <f>VLOOKUP(PTW[[#This Row],[NOME]],'CADASTRO'!A:K,6,0)</f>
        <v>ATIVO</v>
      </c>
    </row>
    <row r="142" spans="1:13" hidden="1">
      <c r="A142" t="s">
        <v>516</v>
      </c>
      <c r="B142" t="s">
        <v>517</v>
      </c>
      <c r="C142" t="s">
        <v>76</v>
      </c>
      <c r="D142" t="s">
        <v>628</v>
      </c>
      <c r="E142" t="s">
        <v>358</v>
      </c>
      <c r="F142" t="str">
        <f>VLOOKUP(PTW[[#This Row],[NOME]],'CADASTRO'!A:K,5,0)</f>
        <v>OPERADOR INDUSTRIAL II</v>
      </c>
      <c r="G142" s="8">
        <v>45278</v>
      </c>
      <c r="H142" s="38">
        <v>365</v>
      </c>
      <c r="I1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IF(G142="01/01/1900",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PTW[[#This Row],[TREINADO EM]]+PTW[[#This Row],[VALIDADE]]</f>
        <v>45643</v>
      </c>
      <c r="K142">
        <v>1</v>
      </c>
      <c r="L142" t="s">
        <v>5</v>
      </c>
      <c r="M142" t="str">
        <f>VLOOKUP(PTW[[#This Row],[NOME]],'CADASTRO'!A:K,6,0)</f>
        <v>ATIVO</v>
      </c>
    </row>
    <row r="143" spans="1:13" hidden="1">
      <c r="A143" t="s">
        <v>516</v>
      </c>
      <c r="B143" t="s">
        <v>517</v>
      </c>
      <c r="C143" t="s">
        <v>76</v>
      </c>
      <c r="D143" t="s">
        <v>628</v>
      </c>
      <c r="E143" t="s">
        <v>358</v>
      </c>
      <c r="F143" t="str">
        <f>VLOOKUP(PTW[[#This Row],[NOME]],'CADASTRO'!A:K,5,0)</f>
        <v>OPERADOR INDUSTRIAL II</v>
      </c>
      <c r="G143" s="8">
        <v>45645</v>
      </c>
      <c r="H143" s="38">
        <v>365</v>
      </c>
      <c r="I1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IF(G143="01/01/1900",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PTW[[#This Row],[TREINADO EM]]+PTW[[#This Row],[VALIDADE]]</f>
        <v>46010</v>
      </c>
      <c r="K143">
        <v>1</v>
      </c>
      <c r="L143" t="s">
        <v>5</v>
      </c>
      <c r="M143" t="str">
        <f>VLOOKUP(PTW[[#This Row],[NOME]],'CADASTRO'!A:K,6,0)</f>
        <v>ATIVO</v>
      </c>
    </row>
    <row r="144" spans="1:13" hidden="1">
      <c r="A144" t="s">
        <v>516</v>
      </c>
      <c r="B144" t="s">
        <v>517</v>
      </c>
      <c r="C144" t="s">
        <v>381</v>
      </c>
      <c r="D144" t="s">
        <v>628</v>
      </c>
      <c r="E144" t="s">
        <v>358</v>
      </c>
      <c r="F144" t="str">
        <f>VLOOKUP(PTW[[#This Row],[NOME]],'CADASTRO'!A:K,5,0)</f>
        <v>OPERADOR INDUSTRIAL II</v>
      </c>
      <c r="G144" s="8">
        <v>46293.161053240743</v>
      </c>
      <c r="H144" s="38">
        <v>365</v>
      </c>
      <c r="I1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IF(G144="01/01/1900", "SEM REGISTRO",
                        IF((G144+H144)&gt;TODAY(), "NO PRAZO", "VENCIDO"
                        )
                    )
                )
            )
        )
    ),"N.A.")</f>
        <v>NO PRAZO</v>
      </c>
      <c r="J144" s="14">
        <f>PTW[[#This Row],[TREINADO EM]]+PTW[[#This Row],[VALIDADE]]</f>
        <v>46658.161053240743</v>
      </c>
      <c r="K144">
        <v>2</v>
      </c>
      <c r="L144" t="s">
        <v>3</v>
      </c>
      <c r="M144" t="str">
        <f>VLOOKUP(PTW[[#This Row],[NOME]],'CADASTRO'!A:K,6,0)</f>
        <v>ATIVO</v>
      </c>
    </row>
    <row r="145" spans="1:13" hidden="1">
      <c r="A145" t="s">
        <v>516</v>
      </c>
      <c r="B145" t="s">
        <v>517</v>
      </c>
      <c r="C145" t="s">
        <v>381</v>
      </c>
      <c r="D145" t="s">
        <v>628</v>
      </c>
      <c r="E145" t="s">
        <v>225</v>
      </c>
      <c r="F145" t="str">
        <f>VLOOKUP(PTW[[#This Row],[NOME]],'CADASTRO'!A:K,5,0)</f>
        <v>AUXILIAR INDUSTRIAL</v>
      </c>
      <c r="G145" s="8">
        <v>45028</v>
      </c>
      <c r="H145" s="38">
        <v>365</v>
      </c>
      <c r="I1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IF(G145="01/01/1900",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PTW[[#This Row],[TREINADO EM]]+PTW[[#This Row],[VALIDADE]]</f>
        <v>45393</v>
      </c>
      <c r="K145">
        <v>1</v>
      </c>
      <c r="L145" t="s">
        <v>5</v>
      </c>
      <c r="M145" t="str">
        <f>VLOOKUP(PTW[[#This Row],[NOME]],'CADASTRO'!A:K,6,0)</f>
        <v>DESLIGADO</v>
      </c>
    </row>
    <row r="146" spans="1:13" hidden="1">
      <c r="A146" t="s">
        <v>516</v>
      </c>
      <c r="B146" t="s">
        <v>517</v>
      </c>
      <c r="C146" t="s">
        <v>76</v>
      </c>
      <c r="D146" t="s">
        <v>628</v>
      </c>
      <c r="E146" t="s">
        <v>225</v>
      </c>
      <c r="F146" t="str">
        <f>VLOOKUP(PTW[[#This Row],[NOME]],'CADASTRO'!A:K,5,0)</f>
        <v>AUXILIAR INDUSTRIAL</v>
      </c>
      <c r="G146" s="8">
        <v>45278</v>
      </c>
      <c r="H146" s="38">
        <v>365</v>
      </c>
      <c r="I1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IF(G146="01/01/1900",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PTW[[#This Row],[TREINADO EM]]+PTW[[#This Row],[VALIDADE]]</f>
        <v>45643</v>
      </c>
      <c r="K146">
        <v>1</v>
      </c>
      <c r="L146" t="s">
        <v>3</v>
      </c>
      <c r="M146" t="str">
        <f>VLOOKUP(PTW[[#This Row],[NOME]],'CADASTRO'!A:K,6,0)</f>
        <v>DESLIGADO</v>
      </c>
    </row>
    <row r="147" spans="1:13" hidden="1">
      <c r="A147" t="s">
        <v>516</v>
      </c>
      <c r="B147" t="s">
        <v>517</v>
      </c>
      <c r="C147" t="s">
        <v>381</v>
      </c>
      <c r="D147" t="s">
        <v>628</v>
      </c>
      <c r="E147" t="s">
        <v>170</v>
      </c>
      <c r="F147" t="str">
        <f>VLOOKUP(PTW[[#This Row],[NOME]],'CADASTRO'!A:K,5,0)</f>
        <v>GERENTE PLANTA</v>
      </c>
      <c r="G147" s="8">
        <v>45028</v>
      </c>
      <c r="H147" s="38">
        <v>5000</v>
      </c>
      <c r="I1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IF(G147="01/01/1900", "SEM REGISTRO",
                        IF((G147+H147)&gt;TODAY(), "NO PRAZO", "VENCIDO"
                        )
                    )
                )
            )
        )
    ),"N.A.")</f>
        <v>NO PRAZO</v>
      </c>
      <c r="J147" s="14">
        <f>PTW[[#This Row],[TREINADO EM]]+PTW[[#This Row],[VALIDADE]]</f>
        <v>50028</v>
      </c>
      <c r="K147">
        <v>1</v>
      </c>
      <c r="L147" t="s">
        <v>3</v>
      </c>
      <c r="M147" t="str">
        <f>VLOOKUP(PTW[[#This Row],[NOME]],'CADASTRO'!A:K,6,0)</f>
        <v>ATIVO</v>
      </c>
    </row>
    <row r="148" spans="1:13" hidden="1">
      <c r="A148" t="s">
        <v>516</v>
      </c>
      <c r="B148" t="s">
        <v>517</v>
      </c>
      <c r="C148" t="s">
        <v>381</v>
      </c>
      <c r="D148" t="s">
        <v>628</v>
      </c>
      <c r="E148" t="s">
        <v>356</v>
      </c>
      <c r="F148" t="str">
        <f>VLOOKUP(PTW[[#This Row],[NOME]],'CADASTRO'!A:K,5,0)</f>
        <v>OPERADOR INDUSTRIAL II</v>
      </c>
      <c r="G148" s="8">
        <v>45645</v>
      </c>
      <c r="H148" s="38">
        <v>365</v>
      </c>
      <c r="I1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IF(G148="01/01/1900",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PTW[[#This Row],[TREINADO EM]]+PTW[[#This Row],[VALIDADE]]</f>
        <v>46010</v>
      </c>
      <c r="K148">
        <v>1</v>
      </c>
      <c r="L148" t="s">
        <v>5</v>
      </c>
      <c r="M148" t="str">
        <f>VLOOKUP(PTW[[#This Row],[NOME]],'CADASTRO'!A:K,6,0)</f>
        <v>ATIVO</v>
      </c>
    </row>
    <row r="149" spans="1:13" hidden="1">
      <c r="A149" t="s">
        <v>516</v>
      </c>
      <c r="B149" t="s">
        <v>517</v>
      </c>
      <c r="C149" t="s">
        <v>381</v>
      </c>
      <c r="D149" t="s">
        <v>628</v>
      </c>
      <c r="E149" t="s">
        <v>356</v>
      </c>
      <c r="F149" t="str">
        <f>VLOOKUP(PTW[[#This Row],[NOME]],'CADASTRO'!A:K,5,0)</f>
        <v>OPERADOR INDUSTRIAL II</v>
      </c>
      <c r="G149" s="8">
        <v>46010</v>
      </c>
      <c r="H149" s="38">
        <v>365</v>
      </c>
      <c r="I1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IF(G149="01/01/1900", "SEM REGISTRO",
                        IF((G149+H149)&gt;TODAY(), "NO PRAZO", "VENCIDO"
                        )
                    )
                )
            )
        )
    ),"N.A.")</f>
        <v>NO PRAZO</v>
      </c>
      <c r="J149" s="14">
        <f>PTW[[#This Row],[TREINADO EM]]+PTW[[#This Row],[VALIDADE]]</f>
        <v>46375</v>
      </c>
      <c r="K149">
        <v>1</v>
      </c>
      <c r="L149" t="s">
        <v>3</v>
      </c>
      <c r="M149" t="str">
        <f>VLOOKUP(PTW[[#This Row],[NOME]],'CADASTRO'!A:K,6,0)</f>
        <v>ATIVO</v>
      </c>
    </row>
    <row r="150" spans="1:13" hidden="1">
      <c r="A150" t="s">
        <v>516</v>
      </c>
      <c r="B150" t="s">
        <v>517</v>
      </c>
      <c r="C150" t="s">
        <v>381</v>
      </c>
      <c r="D150" t="s">
        <v>628</v>
      </c>
      <c r="E150" t="s">
        <v>357</v>
      </c>
      <c r="F150" t="str">
        <f>VLOOKUP(PTW[[#This Row],[NOME]],'CADASTRO'!A:K,5,0)</f>
        <v>OPERADOR INDUSTRIAL II</v>
      </c>
      <c r="G150" s="8">
        <v>46030</v>
      </c>
      <c r="H150" s="38">
        <v>365</v>
      </c>
      <c r="I1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IF(G150="01/01/1900", "SEM REGISTRO",
                        IF((G150+H150)&gt;TODAY(), "NO PRAZO", "VENCIDO"
                        )
                    )
                )
            )
        )
    ),"N.A.")</f>
        <v>NO PRAZO</v>
      </c>
      <c r="J150" s="14">
        <f>PTW[[#This Row],[TREINADO EM]]+PTW[[#This Row],[VALIDADE]]</f>
        <v>46395</v>
      </c>
      <c r="K150">
        <v>1</v>
      </c>
      <c r="L150" t="s">
        <v>3</v>
      </c>
      <c r="M150" t="str">
        <f>VLOOKUP(PTW[[#This Row],[NOME]],'CADASTRO'!A:K,6,0)</f>
        <v>ATIVO</v>
      </c>
    </row>
    <row r="151" spans="1:13" hidden="1">
      <c r="A151" t="s">
        <v>516</v>
      </c>
      <c r="B151" t="s">
        <v>517</v>
      </c>
      <c r="C151" t="s">
        <v>381</v>
      </c>
      <c r="D151" t="s">
        <v>628</v>
      </c>
      <c r="E151" t="s">
        <v>230</v>
      </c>
      <c r="F151" t="str">
        <f>VLOOKUP(PTW[[#This Row],[NOME]],'CADASTRO'!A:K,5,0)</f>
        <v>OPERADOR INDUSTRIAL I</v>
      </c>
      <c r="G151" s="8">
        <v>44930</v>
      </c>
      <c r="H151" s="38">
        <v>365</v>
      </c>
      <c r="I1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IF(G151="01/01/1900",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PTW[[#This Row],[TREINADO EM]]+PTW[[#This Row],[VALIDADE]]</f>
        <v>45295</v>
      </c>
      <c r="K151">
        <v>2</v>
      </c>
      <c r="L151" t="s">
        <v>3</v>
      </c>
      <c r="M151" t="str">
        <f>VLOOKUP(PTW[[#This Row],[NOME]],'CADASTRO'!A:K,6,0)</f>
        <v>DESLIGADO</v>
      </c>
    </row>
    <row r="152" spans="1:13" hidden="1">
      <c r="A152" t="s">
        <v>516</v>
      </c>
      <c r="B152" t="s">
        <v>517</v>
      </c>
      <c r="C152" t="s">
        <v>76</v>
      </c>
      <c r="D152" t="s">
        <v>628</v>
      </c>
      <c r="E152" t="s">
        <v>320</v>
      </c>
      <c r="F152" t="str">
        <f>VLOOKUP(PTW[[#This Row],[NOME]],'CADASTRO'!A:K,5,0)</f>
        <v>CONTROLADOR QUALIDADE</v>
      </c>
      <c r="G152" s="8">
        <v>44250</v>
      </c>
      <c r="H152" s="38">
        <v>365</v>
      </c>
      <c r="I1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IF(G152="01/01/1900",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PTW[[#This Row],[TREINADO EM]]+PTW[[#This Row],[VALIDADE]]</f>
        <v>44615</v>
      </c>
      <c r="K152">
        <v>1</v>
      </c>
      <c r="L152" t="s">
        <v>5</v>
      </c>
      <c r="M152" t="str">
        <f>VLOOKUP(PTW[[#This Row],[NOME]],'CADASTRO'!A:K,6,0)</f>
        <v>ATIVO</v>
      </c>
    </row>
    <row r="153" spans="1:13" hidden="1">
      <c r="A153" t="s">
        <v>516</v>
      </c>
      <c r="B153" t="s">
        <v>517</v>
      </c>
      <c r="C153" t="s">
        <v>381</v>
      </c>
      <c r="D153" t="s">
        <v>628</v>
      </c>
      <c r="E153" t="s">
        <v>320</v>
      </c>
      <c r="F153" t="str">
        <f>VLOOKUP(PTW[[#This Row],[NOME]],'CADASTRO'!A:K,5,0)</f>
        <v>CONTROLADOR QUALIDADE</v>
      </c>
      <c r="G153" s="8">
        <v>44725</v>
      </c>
      <c r="H153" s="38">
        <v>365</v>
      </c>
      <c r="I1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IF(G153="01/01/1900",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PTW[[#This Row],[TREINADO EM]]+PTW[[#This Row],[VALIDADE]]</f>
        <v>45090</v>
      </c>
      <c r="K153">
        <v>1</v>
      </c>
      <c r="L153" t="s">
        <v>5</v>
      </c>
      <c r="M153" t="str">
        <f>VLOOKUP(PTW[[#This Row],[NOME]],'CADASTRO'!A:K,6,0)</f>
        <v>ATIVO</v>
      </c>
    </row>
    <row r="154" spans="1:13" hidden="1">
      <c r="A154" t="s">
        <v>516</v>
      </c>
      <c r="B154" t="s">
        <v>517</v>
      </c>
      <c r="C154" t="s">
        <v>381</v>
      </c>
      <c r="D154" t="s">
        <v>628</v>
      </c>
      <c r="E154" t="s">
        <v>320</v>
      </c>
      <c r="F154" t="str">
        <f>VLOOKUP(PTW[[#This Row],[NOME]],'CADASTRO'!A:K,5,0)</f>
        <v>CONTROLADOR QUALIDADE</v>
      </c>
      <c r="G154" s="8">
        <v>44930</v>
      </c>
      <c r="H154" s="38">
        <v>365</v>
      </c>
      <c r="I1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IF(G154="01/01/1900",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PTW[[#This Row],[TREINADO EM]]+PTW[[#This Row],[VALIDADE]]</f>
        <v>45295</v>
      </c>
      <c r="K154">
        <v>2</v>
      </c>
      <c r="L154" t="s">
        <v>5</v>
      </c>
      <c r="M154" t="str">
        <f>VLOOKUP(PTW[[#This Row],[NOME]],'CADASTRO'!A:K,6,0)</f>
        <v>ATIVO</v>
      </c>
    </row>
    <row r="155" spans="1:13" hidden="1">
      <c r="A155" t="s">
        <v>516</v>
      </c>
      <c r="B155" t="s">
        <v>517</v>
      </c>
      <c r="C155" t="s">
        <v>381</v>
      </c>
      <c r="D155" t="s">
        <v>628</v>
      </c>
      <c r="E155" t="s">
        <v>320</v>
      </c>
      <c r="F155" t="str">
        <f>VLOOKUP(PTW[[#This Row],[NOME]],'CADASTRO'!A:K,5,0)</f>
        <v>CONTROLADOR QUALIDADE</v>
      </c>
      <c r="G155" s="8">
        <v>45028</v>
      </c>
      <c r="H155" s="38">
        <v>365</v>
      </c>
      <c r="I1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IF(G155="01/01/1900",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PTW[[#This Row],[TREINADO EM]]+PTW[[#This Row],[VALIDADE]]</f>
        <v>45393</v>
      </c>
      <c r="K155">
        <v>1</v>
      </c>
      <c r="L155" t="s">
        <v>5</v>
      </c>
      <c r="M155" t="str">
        <f>VLOOKUP(PTW[[#This Row],[NOME]],'CADASTRO'!A:K,6,0)</f>
        <v>ATIVO</v>
      </c>
    </row>
    <row r="156" spans="1:13" hidden="1">
      <c r="A156" t="s">
        <v>516</v>
      </c>
      <c r="B156" t="s">
        <v>517</v>
      </c>
      <c r="C156" t="s">
        <v>381</v>
      </c>
      <c r="D156" t="s">
        <v>628</v>
      </c>
      <c r="E156" t="s">
        <v>320</v>
      </c>
      <c r="F156" t="str">
        <f>VLOOKUP(PTW[[#This Row],[NOME]],'CADASTRO'!A:K,5,0)</f>
        <v>CONTROLADOR QUALIDADE</v>
      </c>
      <c r="G156" s="8">
        <v>45278</v>
      </c>
      <c r="H156" s="38">
        <v>365</v>
      </c>
      <c r="I1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IF(G156="01/01/1900",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PTW[[#This Row],[TREINADO EM]]+PTW[[#This Row],[VALIDADE]]</f>
        <v>45643</v>
      </c>
      <c r="K156">
        <v>1</v>
      </c>
      <c r="L156" t="s">
        <v>5</v>
      </c>
      <c r="M156" t="str">
        <f>VLOOKUP(PTW[[#This Row],[NOME]],'CADASTRO'!A:K,6,0)</f>
        <v>ATIVO</v>
      </c>
    </row>
    <row r="157" spans="1:13" hidden="1">
      <c r="A157" t="s">
        <v>516</v>
      </c>
      <c r="B157" t="s">
        <v>517</v>
      </c>
      <c r="C157" t="s">
        <v>381</v>
      </c>
      <c r="D157" t="s">
        <v>628</v>
      </c>
      <c r="E157" t="s">
        <v>320</v>
      </c>
      <c r="F157" t="str">
        <f>VLOOKUP(PTW[[#This Row],[NOME]],'CADASTRO'!A:K,5,0)</f>
        <v>CONTROLADOR QUALIDADE</v>
      </c>
      <c r="G157" s="8">
        <v>45645</v>
      </c>
      <c r="H157" s="38">
        <v>365</v>
      </c>
      <c r="I1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IF(G157="01/01/1900",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PTW[[#This Row],[TREINADO EM]]+PTW[[#This Row],[VALIDADE]]</f>
        <v>46010</v>
      </c>
      <c r="K157">
        <v>1</v>
      </c>
      <c r="L157" t="s">
        <v>5</v>
      </c>
      <c r="M157" t="str">
        <f>VLOOKUP(PTW[[#This Row],[NOME]],'CADASTRO'!A:K,6,0)</f>
        <v>ATIVO</v>
      </c>
    </row>
    <row r="158" spans="1:13" hidden="1">
      <c r="A158" t="s">
        <v>516</v>
      </c>
      <c r="B158" t="s">
        <v>517</v>
      </c>
      <c r="C158" t="s">
        <v>381</v>
      </c>
      <c r="D158" t="s">
        <v>628</v>
      </c>
      <c r="E158" t="s">
        <v>320</v>
      </c>
      <c r="F158" t="str">
        <f>VLOOKUP(PTW[[#This Row],[NOME]],'CADASTRO'!A:K,5,0)</f>
        <v>CONTROLADOR QUALIDADE</v>
      </c>
      <c r="G158" s="8">
        <v>46010</v>
      </c>
      <c r="H158" s="38">
        <v>365</v>
      </c>
      <c r="I1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IF(G158="01/01/1900",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PTW[[#This Row],[TREINADO EM]]+PTW[[#This Row],[VALIDADE]]</f>
        <v>46375</v>
      </c>
      <c r="K158">
        <v>1</v>
      </c>
      <c r="L158" t="s">
        <v>5</v>
      </c>
      <c r="M158" t="str">
        <f>VLOOKUP(PTW[[#This Row],[NOME]],'CADASTRO'!A:K,6,0)</f>
        <v>ATIVO</v>
      </c>
    </row>
    <row r="159" spans="1:13" hidden="1">
      <c r="A159" t="s">
        <v>516</v>
      </c>
      <c r="B159" t="s">
        <v>517</v>
      </c>
      <c r="C159" t="s">
        <v>381</v>
      </c>
      <c r="D159" t="s">
        <v>628</v>
      </c>
      <c r="E159" t="s">
        <v>320</v>
      </c>
      <c r="F159" t="str">
        <f>VLOOKUP(PTW[[#This Row],[NOME]],'CADASTRO'!A:K,5,0)</f>
        <v>CONTROLADOR QUALIDADE</v>
      </c>
      <c r="G159" s="8">
        <v>46212</v>
      </c>
      <c r="H159" s="38">
        <v>183</v>
      </c>
      <c r="I1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IF(G159="01/01/1900", "SEM REGISTRO",
                        IF((G159+H159)&gt;TODAY(), "NO PRAZO", "VENCIDO"
                        )
                    )
                )
            )
        )
    ),"N.A.")</f>
        <v>NO PRAZO</v>
      </c>
      <c r="J159" s="14">
        <f>PTW[[#This Row],[TREINADO EM]]+PTW[[#This Row],[VALIDADE]]</f>
        <v>46395</v>
      </c>
      <c r="K159">
        <v>1</v>
      </c>
      <c r="L159" t="s">
        <v>3</v>
      </c>
      <c r="M159" t="str">
        <f>VLOOKUP(PTW[[#This Row],[NOME]],'CADASTRO'!A:K,6,0)</f>
        <v>ATIVO</v>
      </c>
    </row>
    <row r="160" spans="1:13" hidden="1">
      <c r="A160" t="s">
        <v>516</v>
      </c>
      <c r="B160" t="s">
        <v>517</v>
      </c>
      <c r="C160" t="s">
        <v>76</v>
      </c>
      <c r="D160" t="s">
        <v>628</v>
      </c>
      <c r="E160" t="s">
        <v>231</v>
      </c>
      <c r="F160" t="str">
        <f>VLOOKUP(PTW[[#This Row],[NOME]],'CADASTRO'!A:K,5,0)</f>
        <v>OPERADOR INDUSTRIAL I</v>
      </c>
      <c r="G160" s="8">
        <v>44250</v>
      </c>
      <c r="H160" s="38">
        <v>365</v>
      </c>
      <c r="I1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IF(G160="01/01/1900",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PTW[[#This Row],[TREINADO EM]]+PTW[[#This Row],[VALIDADE]]</f>
        <v>44615</v>
      </c>
      <c r="K160">
        <v>1</v>
      </c>
      <c r="L160" t="s">
        <v>5</v>
      </c>
      <c r="M160" t="str">
        <f>VLOOKUP(PTW[[#This Row],[NOME]],'CADASTRO'!A:K,6,0)</f>
        <v>DESLIGADO</v>
      </c>
    </row>
    <row r="161" spans="1:13" hidden="1">
      <c r="A161" t="s">
        <v>516</v>
      </c>
      <c r="B161" t="s">
        <v>517</v>
      </c>
      <c r="C161" t="s">
        <v>381</v>
      </c>
      <c r="D161" t="s">
        <v>628</v>
      </c>
      <c r="E161" t="s">
        <v>231</v>
      </c>
      <c r="F161" t="str">
        <f>VLOOKUP(PTW[[#This Row],[NOME]],'CADASTRO'!A:K,5,0)</f>
        <v>OPERADOR INDUSTRIAL I</v>
      </c>
      <c r="G161" s="8">
        <v>44973</v>
      </c>
      <c r="H161" s="38">
        <v>365</v>
      </c>
      <c r="I1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IF(G161="01/01/1900",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PTW[[#This Row],[TREINADO EM]]+PTW[[#This Row],[VALIDADE]]</f>
        <v>45338</v>
      </c>
      <c r="K161">
        <v>2</v>
      </c>
      <c r="L161" t="s">
        <v>3</v>
      </c>
      <c r="M161" t="str">
        <f>VLOOKUP(PTW[[#This Row],[NOME]],'CADASTRO'!A:K,6,0)</f>
        <v>DESLIGADO</v>
      </c>
    </row>
    <row r="162" spans="1:13" hidden="1">
      <c r="A162" t="s">
        <v>516</v>
      </c>
      <c r="B162" t="s">
        <v>517</v>
      </c>
      <c r="C162" t="s">
        <v>381</v>
      </c>
      <c r="D162" t="s">
        <v>628</v>
      </c>
      <c r="E162" t="s">
        <v>359</v>
      </c>
      <c r="F162" t="str">
        <f>VLOOKUP(PTW[[#This Row],[NOME]],'CADASTRO'!A:K,5,0)</f>
        <v>CLASSIFICADOR TECNICO CAFE JR</v>
      </c>
      <c r="G162" s="8">
        <v>45091</v>
      </c>
      <c r="H162" s="38">
        <v>365</v>
      </c>
      <c r="I1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IF(G162="01/01/1900",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PTW[[#This Row],[TREINADO EM]]+PTW[[#This Row],[VALIDADE]]</f>
        <v>45456</v>
      </c>
      <c r="K162">
        <v>1</v>
      </c>
      <c r="L162" t="s">
        <v>5</v>
      </c>
      <c r="M162" t="str">
        <f>VLOOKUP(PTW[[#This Row],[NOME]],'CADASTRO'!A:K,6,0)</f>
        <v>ATIVO</v>
      </c>
    </row>
    <row r="163" spans="1:13" hidden="1">
      <c r="A163" t="s">
        <v>516</v>
      </c>
      <c r="B163" t="s">
        <v>517</v>
      </c>
      <c r="C163" t="s">
        <v>381</v>
      </c>
      <c r="D163" t="s">
        <v>628</v>
      </c>
      <c r="E163" t="s">
        <v>359</v>
      </c>
      <c r="F163" t="str">
        <f>VLOOKUP(PTW[[#This Row],[NOME]],'CADASTRO'!A:K,5,0)</f>
        <v>CLASSIFICADOR TECNICO CAFE JR</v>
      </c>
      <c r="G163" s="8">
        <v>45278</v>
      </c>
      <c r="H163" s="38">
        <v>365</v>
      </c>
      <c r="I1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IF(G163="01/01/1900",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PTW[[#This Row],[TREINADO EM]]+PTW[[#This Row],[VALIDADE]]</f>
        <v>45643</v>
      </c>
      <c r="K163">
        <v>1</v>
      </c>
      <c r="L163" t="s">
        <v>5</v>
      </c>
      <c r="M163" t="str">
        <f>VLOOKUP(PTW[[#This Row],[NOME]],'CADASTRO'!A:K,6,0)</f>
        <v>ATIVO</v>
      </c>
    </row>
    <row r="164" spans="1:13" hidden="1">
      <c r="A164" t="s">
        <v>516</v>
      </c>
      <c r="B164" t="s">
        <v>517</v>
      </c>
      <c r="C164" t="s">
        <v>381</v>
      </c>
      <c r="D164" t="s">
        <v>628</v>
      </c>
      <c r="E164" t="s">
        <v>359</v>
      </c>
      <c r="F164" t="str">
        <f>VLOOKUP(PTW[[#This Row],[NOME]],'CADASTRO'!A:K,5,0)</f>
        <v>CLASSIFICADOR TECNICO CAFE JR</v>
      </c>
      <c r="G164" s="8">
        <v>45645</v>
      </c>
      <c r="H164" s="38">
        <v>365</v>
      </c>
      <c r="I1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IF(G164="01/01/1900", "SEM REGISTRO",
                        IF((G164+H164)&gt;TODAY(), "NO PRAZO", "VENCIDO"
                        )
                    )
                )
            )
        )
    ),"N.A.")</f>
        <v>HISTORICO</v>
      </c>
      <c r="J164" s="14">
        <f>PTW[[#This Row],[TREINADO EM]]+PTW[[#This Row],[VALIDADE]]</f>
        <v>46010</v>
      </c>
      <c r="K164">
        <v>1</v>
      </c>
      <c r="L164" t="s">
        <v>5</v>
      </c>
      <c r="M164" t="str">
        <f>VLOOKUP(PTW[[#This Row],[NOME]],'CADASTRO'!A:K,6,0)</f>
        <v>ATIVO</v>
      </c>
    </row>
    <row r="165" spans="1:13" hidden="1">
      <c r="A165" t="s">
        <v>516</v>
      </c>
      <c r="B165" t="s">
        <v>517</v>
      </c>
      <c r="C165" t="s">
        <v>381</v>
      </c>
      <c r="D165" t="s">
        <v>628</v>
      </c>
      <c r="E165" t="s">
        <v>359</v>
      </c>
      <c r="F165" t="str">
        <f>VLOOKUP(PTW[[#This Row],[NOME]],'CADASTRO'!A:K,5,0)</f>
        <v>CLASSIFICADOR TECNICO CAFE JR</v>
      </c>
      <c r="G165" s="8">
        <v>46295</v>
      </c>
      <c r="H165" s="38">
        <v>365</v>
      </c>
      <c r="I1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IF(G165="01/01/1900", "SEM REGISTRO",
                        IF((G165+H165)&gt;TODAY(), "NO PRAZO", "VENCIDO"
                        )
                    )
                )
            )
        )
    ),"N.A.")</f>
        <v>NO PRAZO</v>
      </c>
      <c r="J165" s="14">
        <f>PTW[[#This Row],[TREINADO EM]]+PTW[[#This Row],[VALIDADE]]</f>
        <v>46660</v>
      </c>
      <c r="K165">
        <v>1</v>
      </c>
      <c r="L165" t="s">
        <v>3</v>
      </c>
      <c r="M165" t="str">
        <f>VLOOKUP(PTW[[#This Row],[NOME]],'CADASTRO'!A:K,6,0)</f>
        <v>ATIVO</v>
      </c>
    </row>
    <row r="166" spans="1:13" hidden="1">
      <c r="A166" t="s">
        <v>516</v>
      </c>
      <c r="B166" t="s">
        <v>517</v>
      </c>
      <c r="C166" t="s">
        <v>381</v>
      </c>
      <c r="D166" t="s">
        <v>628</v>
      </c>
      <c r="E166" t="s">
        <v>456</v>
      </c>
      <c r="F166" t="str">
        <f>VLOOKUP(PTW[[#This Row],[NOME]],'CADASTRO'!A:K,5,0)</f>
        <v>OPERADOR INDUSTRIAL I</v>
      </c>
      <c r="G166" s="8">
        <v>46220</v>
      </c>
      <c r="H166" s="38">
        <v>365</v>
      </c>
      <c r="I1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IF(G166="01/01/1900", "SEM REGISTRO",
                        IF((G166+H166)&gt;TODAY(), "NO PRAZO", "VENCIDO"
                        )
                    )
                )
            )
        )
    ),"N.A.")</f>
        <v>NO PRAZO</v>
      </c>
      <c r="J166" s="14">
        <f>PTW[[#This Row],[TREINADO EM]]+PTW[[#This Row],[VALIDADE]]</f>
        <v>46585</v>
      </c>
      <c r="K166">
        <v>1</v>
      </c>
      <c r="L166" t="s">
        <v>3</v>
      </c>
      <c r="M166" t="str">
        <f>VLOOKUP(PTW[[#This Row],[NOME]],'CADASTRO'!A:K,6,0)</f>
        <v>ATIVO</v>
      </c>
    </row>
    <row r="167" spans="1:13" hidden="1">
      <c r="A167" t="s">
        <v>516</v>
      </c>
      <c r="B167" t="s">
        <v>517</v>
      </c>
      <c r="C167" t="s">
        <v>76</v>
      </c>
      <c r="D167" t="s">
        <v>628</v>
      </c>
      <c r="E167" t="s">
        <v>360</v>
      </c>
      <c r="F167" t="str">
        <f>VLOOKUP(PTW[[#This Row],[NOME]],'CADASTRO'!A:K,5,0)</f>
        <v>OPERADOR LOGISTICO II</v>
      </c>
      <c r="G167" s="8">
        <v>44250</v>
      </c>
      <c r="H167" s="38">
        <v>365</v>
      </c>
      <c r="I1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IF(G167="01/01/1900",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PTW[[#This Row],[TREINADO EM]]+PTW[[#This Row],[VALIDADE]]</f>
        <v>44615</v>
      </c>
      <c r="K167">
        <v>1</v>
      </c>
      <c r="L167" t="s">
        <v>5</v>
      </c>
      <c r="M167" t="str">
        <f>VLOOKUP(PTW[[#This Row],[NOME]],'CADASTRO'!A:K,6,0)</f>
        <v>ATIVO</v>
      </c>
    </row>
    <row r="168" spans="1:13" hidden="1">
      <c r="A168" t="s">
        <v>516</v>
      </c>
      <c r="B168" t="s">
        <v>517</v>
      </c>
      <c r="C168" t="s">
        <v>381</v>
      </c>
      <c r="D168" t="s">
        <v>628</v>
      </c>
      <c r="E168" t="s">
        <v>360</v>
      </c>
      <c r="F168" t="str">
        <f>VLOOKUP(PTW[[#This Row],[NOME]],'CADASTRO'!A:K,5,0)</f>
        <v>OPERADOR LOGISTICO II</v>
      </c>
      <c r="G168" s="8">
        <v>44930</v>
      </c>
      <c r="H168" s="38">
        <v>365</v>
      </c>
      <c r="I1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IF(G168="01/01/1900",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PTW[[#This Row],[TREINADO EM]]+PTW[[#This Row],[VALIDADE]]</f>
        <v>45295</v>
      </c>
      <c r="K168">
        <v>2</v>
      </c>
      <c r="L168" t="s">
        <v>5</v>
      </c>
      <c r="M168" t="str">
        <f>VLOOKUP(PTW[[#This Row],[NOME]],'CADASTRO'!A:K,6,0)</f>
        <v>ATIVO</v>
      </c>
    </row>
    <row r="169" spans="1:13" hidden="1">
      <c r="A169" t="s">
        <v>516</v>
      </c>
      <c r="B169" t="s">
        <v>517</v>
      </c>
      <c r="C169" t="s">
        <v>381</v>
      </c>
      <c r="D169" t="s">
        <v>628</v>
      </c>
      <c r="E169" t="s">
        <v>360</v>
      </c>
      <c r="F169" t="str">
        <f>VLOOKUP(PTW[[#This Row],[NOME]],'CADASTRO'!A:K,5,0)</f>
        <v>OPERADOR LOGISTICO II</v>
      </c>
      <c r="G169" s="8">
        <v>45278</v>
      </c>
      <c r="H169" s="38">
        <v>365</v>
      </c>
      <c r="I1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IF(G169="01/01/1900",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PTW[[#This Row],[TREINADO EM]]+PTW[[#This Row],[VALIDADE]]</f>
        <v>45643</v>
      </c>
      <c r="K169">
        <v>1</v>
      </c>
      <c r="L169" t="s">
        <v>5</v>
      </c>
      <c r="M169" t="str">
        <f>VLOOKUP(PTW[[#This Row],[NOME]],'CADASTRO'!A:K,6,0)</f>
        <v>ATIVO</v>
      </c>
    </row>
    <row r="170" spans="1:13" hidden="1">
      <c r="A170" t="s">
        <v>516</v>
      </c>
      <c r="B170" t="s">
        <v>517</v>
      </c>
      <c r="C170" t="s">
        <v>76</v>
      </c>
      <c r="D170" t="s">
        <v>628</v>
      </c>
      <c r="E170" t="s">
        <v>360</v>
      </c>
      <c r="F170" t="str">
        <f>VLOOKUP(PTW[[#This Row],[NOME]],'CADASTRO'!A:K,5,0)</f>
        <v>OPERADOR LOGISTICO II</v>
      </c>
      <c r="G170" s="8">
        <v>45645</v>
      </c>
      <c r="H170" s="38">
        <v>365</v>
      </c>
      <c r="I1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IF(G170="01/01/1900",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PTW[[#This Row],[TREINADO EM]]+PTW[[#This Row],[VALIDADE]]</f>
        <v>46010</v>
      </c>
      <c r="K170">
        <v>1</v>
      </c>
      <c r="L170" t="s">
        <v>5</v>
      </c>
      <c r="M170" t="str">
        <f>VLOOKUP(PTW[[#This Row],[NOME]],'CADASTRO'!A:K,6,0)</f>
        <v>ATIVO</v>
      </c>
    </row>
    <row r="171" spans="1:13" hidden="1">
      <c r="A171" t="s">
        <v>516</v>
      </c>
      <c r="B171" t="s">
        <v>517</v>
      </c>
      <c r="C171" t="s">
        <v>381</v>
      </c>
      <c r="D171" t="s">
        <v>628</v>
      </c>
      <c r="E171" t="s">
        <v>360</v>
      </c>
      <c r="F171" t="str">
        <f>VLOOKUP(PTW[[#This Row],[NOME]],'CADASTRO'!A:K,5,0)</f>
        <v>OPERADOR LOGISTICO II</v>
      </c>
      <c r="G171" s="8">
        <v>46010</v>
      </c>
      <c r="H171" s="38">
        <v>365</v>
      </c>
      <c r="I1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IF(G171="01/01/1900",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PTW[[#This Row],[TREINADO EM]]+PTW[[#This Row],[VALIDADE]]</f>
        <v>46375</v>
      </c>
      <c r="K171">
        <v>1</v>
      </c>
      <c r="L171" t="s">
        <v>3</v>
      </c>
      <c r="M171" t="str">
        <f>VLOOKUP(PTW[[#This Row],[NOME]],'CADASTRO'!A:K,6,0)</f>
        <v>ATIVO</v>
      </c>
    </row>
    <row r="172" spans="1:13" hidden="1">
      <c r="A172" t="s">
        <v>516</v>
      </c>
      <c r="B172" t="s">
        <v>517</v>
      </c>
      <c r="C172" t="s">
        <v>381</v>
      </c>
      <c r="D172" t="s">
        <v>628</v>
      </c>
      <c r="E172" t="s">
        <v>232</v>
      </c>
      <c r="F172" t="str">
        <f>VLOOKUP(PTW[[#This Row],[NOME]],'CADASTRO'!A:K,5,0)</f>
        <v>AUXILIAR INDUSTRIAL</v>
      </c>
      <c r="G172" s="8">
        <v>45901</v>
      </c>
      <c r="H172" s="38">
        <v>365</v>
      </c>
      <c r="I1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IF(G172="01/01/1900",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PTW[[#This Row],[TREINADO EM]]+PTW[[#This Row],[VALIDADE]]</f>
        <v>46266</v>
      </c>
      <c r="K172">
        <v>1</v>
      </c>
      <c r="L172" t="s">
        <v>3</v>
      </c>
      <c r="M172" t="str">
        <f>VLOOKUP(PTW[[#This Row],[NOME]],'CADASTRO'!A:K,6,0)</f>
        <v>DESLIGADO</v>
      </c>
    </row>
    <row r="173" spans="1:13" hidden="1">
      <c r="A173" t="s">
        <v>516</v>
      </c>
      <c r="B173" t="s">
        <v>517</v>
      </c>
      <c r="C173" t="s">
        <v>381</v>
      </c>
      <c r="D173" t="s">
        <v>628</v>
      </c>
      <c r="E173" t="s">
        <v>233</v>
      </c>
      <c r="F173" t="str">
        <f>VLOOKUP(PTW[[#This Row],[NOME]],'CADASTRO'!A:K,5,0)</f>
        <v>OPERADOR INDUSTRIAL II</v>
      </c>
      <c r="G173" s="8">
        <v>44847</v>
      </c>
      <c r="H173" s="38">
        <v>365</v>
      </c>
      <c r="I1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IF(G173="01/01/1900",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PTW[[#This Row],[TREINADO EM]]+PTW[[#This Row],[VALIDADE]]</f>
        <v>45212</v>
      </c>
      <c r="K173">
        <v>1</v>
      </c>
      <c r="L173" t="s">
        <v>5</v>
      </c>
      <c r="M173" t="str">
        <f>VLOOKUP(PTW[[#This Row],[NOME]],'CADASTRO'!A:K,6,0)</f>
        <v>DESLIGADO</v>
      </c>
    </row>
    <row r="174" spans="1:13" hidden="1">
      <c r="A174" t="s">
        <v>516</v>
      </c>
      <c r="B174" t="s">
        <v>517</v>
      </c>
      <c r="C174" t="s">
        <v>381</v>
      </c>
      <c r="D174" t="s">
        <v>628</v>
      </c>
      <c r="E174" t="s">
        <v>233</v>
      </c>
      <c r="F174" t="str">
        <f>VLOOKUP(PTW[[#This Row],[NOME]],'CADASTRO'!A:K,5,0)</f>
        <v>OPERADOR INDUSTRIAL II</v>
      </c>
      <c r="G174" s="8">
        <v>44930</v>
      </c>
      <c r="H174" s="38">
        <v>365</v>
      </c>
      <c r="I1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IF(G174="01/01/1900",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PTW[[#This Row],[TREINADO EM]]+PTW[[#This Row],[VALIDADE]]</f>
        <v>45295</v>
      </c>
      <c r="K174">
        <v>2</v>
      </c>
      <c r="L174" t="s">
        <v>5</v>
      </c>
      <c r="M174" t="str">
        <f>VLOOKUP(PTW[[#This Row],[NOME]],'CADASTRO'!A:K,6,0)</f>
        <v>DESLIGADO</v>
      </c>
    </row>
    <row r="175" spans="1:13" hidden="1">
      <c r="A175" t="s">
        <v>516</v>
      </c>
      <c r="B175" t="s">
        <v>517</v>
      </c>
      <c r="C175" t="s">
        <v>381</v>
      </c>
      <c r="D175" t="s">
        <v>628</v>
      </c>
      <c r="E175" t="s">
        <v>233</v>
      </c>
      <c r="F175" t="str">
        <f>VLOOKUP(PTW[[#This Row],[NOME]],'CADASTRO'!A:K,5,0)</f>
        <v>OPERADOR INDUSTRIAL II</v>
      </c>
      <c r="G175" s="8">
        <v>45343</v>
      </c>
      <c r="H175" s="38">
        <v>365</v>
      </c>
      <c r="I1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IF(G175="01/01/1900", "SEM REGISTRO",
                        IF((G175+H175)&gt;TODAY(), "NO PRAZO", "VENCIDO"
                        )
                    )
                )
            )
        )
    ),"N.A.")</f>
        <v>N.A.</v>
      </c>
      <c r="J175" s="14">
        <f>PTW[[#This Row],[TREINADO EM]]+PTW[[#This Row],[VALIDADE]]</f>
        <v>45708</v>
      </c>
      <c r="K175">
        <v>1</v>
      </c>
      <c r="L175" t="s">
        <v>3</v>
      </c>
      <c r="M175" t="str">
        <f>VLOOKUP(PTW[[#This Row],[NOME]],'CADASTRO'!A:K,6,0)</f>
        <v>DESLIGADO</v>
      </c>
    </row>
    <row r="176" spans="1:13" hidden="1">
      <c r="A176" t="s">
        <v>516</v>
      </c>
      <c r="B176" t="s">
        <v>517</v>
      </c>
      <c r="C176" t="s">
        <v>381</v>
      </c>
      <c r="D176" t="s">
        <v>628</v>
      </c>
      <c r="E176" t="s">
        <v>234</v>
      </c>
      <c r="F176" t="str">
        <f>VLOOKUP(PTW[[#This Row],[NOME]],'CADASTRO'!A:K,5,0)</f>
        <v>ANALISTA CONTROLE QUALIDADE JR</v>
      </c>
      <c r="G176" s="8">
        <v>44973</v>
      </c>
      <c r="H176" s="38">
        <v>365</v>
      </c>
      <c r="I1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IF(G176="01/01/1900",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PTW[[#This Row],[TREINADO EM]]+PTW[[#This Row],[VALIDADE]]</f>
        <v>45338</v>
      </c>
      <c r="K176">
        <v>2</v>
      </c>
      <c r="L176" t="s">
        <v>5</v>
      </c>
      <c r="M176" t="str">
        <f>VLOOKUP(PTW[[#This Row],[NOME]],'CADASTRO'!A:K,6,0)</f>
        <v>DESLIGADO</v>
      </c>
    </row>
    <row r="177" spans="1:13" hidden="1">
      <c r="A177" t="s">
        <v>516</v>
      </c>
      <c r="B177" t="s">
        <v>517</v>
      </c>
      <c r="C177" t="s">
        <v>381</v>
      </c>
      <c r="D177" t="s">
        <v>628</v>
      </c>
      <c r="E177" t="s">
        <v>234</v>
      </c>
      <c r="F177" t="str">
        <f>VLOOKUP(PTW[[#This Row],[NOME]],'CADASTRO'!A:K,5,0)</f>
        <v>ANALISTA CONTROLE QUALIDADE JR</v>
      </c>
      <c r="G177" s="8">
        <v>45278</v>
      </c>
      <c r="H177" s="38">
        <v>365</v>
      </c>
      <c r="I1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IF(G177="01/01/1900",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PTW[[#This Row],[TREINADO EM]]+PTW[[#This Row],[VALIDADE]]</f>
        <v>45643</v>
      </c>
      <c r="K177">
        <v>1</v>
      </c>
      <c r="L177" t="s">
        <v>3</v>
      </c>
      <c r="M177" t="str">
        <f>VLOOKUP(PTW[[#This Row],[NOME]],'CADASTRO'!A:K,6,0)</f>
        <v>DESLIGADO</v>
      </c>
    </row>
    <row r="178" spans="1:13" hidden="1">
      <c r="A178" t="s">
        <v>516</v>
      </c>
      <c r="B178" t="s">
        <v>517</v>
      </c>
      <c r="C178" t="s">
        <v>76</v>
      </c>
      <c r="D178" t="s">
        <v>628</v>
      </c>
      <c r="E178" t="s">
        <v>235</v>
      </c>
      <c r="F178" t="str">
        <f>VLOOKUP(PTW[[#This Row],[NOME]],'CADASTRO'!A:K,5,0)</f>
        <v>AUXILIAR INDUSTRIAL</v>
      </c>
      <c r="G178" s="8">
        <v>45645</v>
      </c>
      <c r="H178" s="38">
        <v>365</v>
      </c>
      <c r="I1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IF(G178="01/01/1900",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PTW[[#This Row],[TREINADO EM]]+PTW[[#This Row],[VALIDADE]]</f>
        <v>46010</v>
      </c>
      <c r="K178">
        <v>1</v>
      </c>
      <c r="L178" t="s">
        <v>3</v>
      </c>
      <c r="M178" t="str">
        <f>VLOOKUP(PTW[[#This Row],[NOME]],'CADASTRO'!A:K,6,0)</f>
        <v>DESLIGADO</v>
      </c>
    </row>
    <row r="179" spans="1:13" hidden="1">
      <c r="A179" t="s">
        <v>516</v>
      </c>
      <c r="B179" t="s">
        <v>517</v>
      </c>
      <c r="C179" t="s">
        <v>76</v>
      </c>
      <c r="D179" t="s">
        <v>628</v>
      </c>
      <c r="E179" t="s">
        <v>483</v>
      </c>
      <c r="F179" t="str">
        <f>VLOOKUP(PTW[[#This Row],[NOME]],'CADASTRO'!A:K,5,0)</f>
        <v>LIDER OPERACOES</v>
      </c>
      <c r="G179" s="8">
        <v>43552</v>
      </c>
      <c r="H179" s="38">
        <v>365</v>
      </c>
      <c r="I1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IF(G179="01/01/1900",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PTW[[#This Row],[TREINADO EM]]+PTW[[#This Row],[VALIDADE]]</f>
        <v>43917</v>
      </c>
      <c r="K179">
        <v>1</v>
      </c>
      <c r="L179" t="s">
        <v>5</v>
      </c>
      <c r="M179" t="str">
        <f>VLOOKUP(PTW[[#This Row],[NOME]],'CADASTRO'!A:K,6,0)</f>
        <v>TRANSFERIDO</v>
      </c>
    </row>
    <row r="180" spans="1:13" hidden="1">
      <c r="A180" t="s">
        <v>516</v>
      </c>
      <c r="B180" t="s">
        <v>517</v>
      </c>
      <c r="C180" t="s">
        <v>381</v>
      </c>
      <c r="D180" t="s">
        <v>628</v>
      </c>
      <c r="E180" t="s">
        <v>483</v>
      </c>
      <c r="F180" t="str">
        <f>VLOOKUP(PTW[[#This Row],[NOME]],'CADASTRO'!A:K,5,0)</f>
        <v>LIDER OPERACOES</v>
      </c>
      <c r="G180" s="8">
        <v>44708</v>
      </c>
      <c r="H180" s="38">
        <v>365</v>
      </c>
      <c r="I1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IF(G180="01/01/1900",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PTW[[#This Row],[TREINADO EM]]+PTW[[#This Row],[VALIDADE]]</f>
        <v>45073</v>
      </c>
      <c r="K180">
        <v>1</v>
      </c>
      <c r="L180" t="s">
        <v>5</v>
      </c>
      <c r="M180" t="str">
        <f>VLOOKUP(PTW[[#This Row],[NOME]],'CADASTRO'!A:K,6,0)</f>
        <v>TRANSFERIDO</v>
      </c>
    </row>
    <row r="181" spans="1:13" hidden="1">
      <c r="A181" t="s">
        <v>516</v>
      </c>
      <c r="B181" t="s">
        <v>517</v>
      </c>
      <c r="C181" t="s">
        <v>381</v>
      </c>
      <c r="D181" t="s">
        <v>628</v>
      </c>
      <c r="E181" t="s">
        <v>483</v>
      </c>
      <c r="F181" t="str">
        <f>VLOOKUP(PTW[[#This Row],[NOME]],'CADASTRO'!A:K,5,0)</f>
        <v>LIDER OPERACOES</v>
      </c>
      <c r="G181" s="8">
        <v>45278</v>
      </c>
      <c r="H181" s="38">
        <v>365</v>
      </c>
      <c r="I1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IF(G181="01/01/1900",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PTW[[#This Row],[TREINADO EM]]+PTW[[#This Row],[VALIDADE]]</f>
        <v>45643</v>
      </c>
      <c r="K181">
        <v>1</v>
      </c>
      <c r="L181" t="s">
        <v>3</v>
      </c>
      <c r="M181" t="str">
        <f>VLOOKUP(PTW[[#This Row],[NOME]],'CADASTRO'!A:K,6,0)</f>
        <v>TRANSFERIDO</v>
      </c>
    </row>
    <row r="182" spans="1:13" hidden="1">
      <c r="A182" t="s">
        <v>516</v>
      </c>
      <c r="B182" t="s">
        <v>517</v>
      </c>
      <c r="C182" t="s">
        <v>381</v>
      </c>
      <c r="D182" t="s">
        <v>628</v>
      </c>
      <c r="E182" s="100" t="s">
        <v>457</v>
      </c>
      <c r="F182" t="str">
        <f>VLOOKUP(PTW[[#This Row],[NOME]],'CADASTRO'!A:K,5,0)</f>
        <v>AUXILIAR DE CARGA E DESCARGA</v>
      </c>
      <c r="G182" s="8">
        <v>46302.411423611113</v>
      </c>
      <c r="H182" s="38">
        <v>365</v>
      </c>
      <c r="I1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IF(G182="01/01/1900", "SEM REGISTRO",
                        IF((G182+H182)&gt;TODAY(), "NO PRAZO", "VENCIDO"
                        )
                    )
                )
            )
        )
    ),"N.A.")</f>
        <v>NO PRAZO</v>
      </c>
      <c r="J182" s="14">
        <f>PTW[[#This Row],[TREINADO EM]]+PTW[[#This Row],[VALIDADE]]</f>
        <v>46667.411423611113</v>
      </c>
      <c r="K182">
        <v>1</v>
      </c>
      <c r="L182" t="s">
        <v>3</v>
      </c>
      <c r="M182" t="str">
        <f>VLOOKUP(PTW[[#This Row],[NOME]],'CADASTRO'!A:K,6,0)</f>
        <v>ATIVO</v>
      </c>
    </row>
    <row r="183" spans="1:13" hidden="1">
      <c r="A183" t="s">
        <v>516</v>
      </c>
      <c r="B183" t="s">
        <v>517</v>
      </c>
      <c r="C183" t="s">
        <v>76</v>
      </c>
      <c r="D183" t="s">
        <v>628</v>
      </c>
      <c r="E183" t="s">
        <v>361</v>
      </c>
      <c r="F183" t="str">
        <f>VLOOKUP(PTW[[#This Row],[NOME]],'CADASTRO'!A:K,5,0)</f>
        <v>TECNICO MECANICO II</v>
      </c>
      <c r="G183" s="8">
        <v>44020</v>
      </c>
      <c r="H183" s="38">
        <v>365</v>
      </c>
      <c r="I1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IF(G183="01/01/1900",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PTW[[#This Row],[TREINADO EM]]+PTW[[#This Row],[VALIDADE]]</f>
        <v>44385</v>
      </c>
      <c r="K183">
        <v>1</v>
      </c>
      <c r="L183" t="s">
        <v>5</v>
      </c>
      <c r="M183" t="str">
        <f>VLOOKUP(PTW[[#This Row],[NOME]],'CADASTRO'!A:K,6,0)</f>
        <v>ATIVO</v>
      </c>
    </row>
    <row r="184" spans="1:13" hidden="1">
      <c r="A184" t="s">
        <v>516</v>
      </c>
      <c r="B184" t="s">
        <v>517</v>
      </c>
      <c r="C184" t="s">
        <v>381</v>
      </c>
      <c r="D184" t="s">
        <v>628</v>
      </c>
      <c r="E184" t="s">
        <v>361</v>
      </c>
      <c r="F184" t="str">
        <f>VLOOKUP(PTW[[#This Row],[NOME]],'CADASTRO'!A:K,5,0)</f>
        <v>TECNICO MECANICO II</v>
      </c>
      <c r="G184" s="8">
        <v>45063</v>
      </c>
      <c r="H184" s="38">
        <v>365</v>
      </c>
      <c r="I1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IF(G184="01/01/1900",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PTW[[#This Row],[TREINADO EM]]+PTW[[#This Row],[VALIDADE]]</f>
        <v>45428</v>
      </c>
      <c r="K184">
        <v>1</v>
      </c>
      <c r="L184" t="s">
        <v>5</v>
      </c>
      <c r="M184" t="str">
        <f>VLOOKUP(PTW[[#This Row],[NOME]],'CADASTRO'!A:K,6,0)</f>
        <v>ATIVO</v>
      </c>
    </row>
    <row r="185" spans="1:13" hidden="1">
      <c r="A185" t="s">
        <v>516</v>
      </c>
      <c r="B185" t="s">
        <v>517</v>
      </c>
      <c r="C185" t="s">
        <v>76</v>
      </c>
      <c r="D185" t="s">
        <v>628</v>
      </c>
      <c r="E185" t="s">
        <v>361</v>
      </c>
      <c r="F185" t="str">
        <f>VLOOKUP(PTW[[#This Row],[NOME]],'CADASTRO'!A:K,5,0)</f>
        <v>TECNICO MECANICO II</v>
      </c>
      <c r="G185" s="8">
        <v>45278</v>
      </c>
      <c r="H185" s="38">
        <v>365</v>
      </c>
      <c r="I1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IF(G185="01/01/1900",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PTW[[#This Row],[TREINADO EM]]+PTW[[#This Row],[VALIDADE]]</f>
        <v>45643</v>
      </c>
      <c r="K185">
        <v>1</v>
      </c>
      <c r="L185" t="s">
        <v>5</v>
      </c>
      <c r="M185" t="str">
        <f>VLOOKUP(PTW[[#This Row],[NOME]],'CADASTRO'!A:K,6,0)</f>
        <v>ATIVO</v>
      </c>
    </row>
    <row r="186" spans="1:13" hidden="1">
      <c r="A186" t="s">
        <v>516</v>
      </c>
      <c r="B186" t="s">
        <v>517</v>
      </c>
      <c r="C186" t="s">
        <v>381</v>
      </c>
      <c r="D186" t="s">
        <v>628</v>
      </c>
      <c r="E186" t="s">
        <v>361</v>
      </c>
      <c r="F186" t="str">
        <f>VLOOKUP(PTW[[#This Row],[NOME]],'CADASTRO'!A:K,5,0)</f>
        <v>TECNICO MECANICO II</v>
      </c>
      <c r="G186" s="8">
        <v>45371</v>
      </c>
      <c r="H186" s="38">
        <v>365</v>
      </c>
      <c r="I1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IF(G186="01/01/1900",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PTW[[#This Row],[TREINADO EM]]+PTW[[#This Row],[VALIDADE]]</f>
        <v>45736</v>
      </c>
      <c r="K186">
        <v>1</v>
      </c>
      <c r="L186" t="s">
        <v>5</v>
      </c>
      <c r="M186" t="str">
        <f>VLOOKUP(PTW[[#This Row],[NOME]],'CADASTRO'!A:K,6,0)</f>
        <v>ATIVO</v>
      </c>
    </row>
    <row r="187" spans="1:13" hidden="1">
      <c r="A187" t="s">
        <v>516</v>
      </c>
      <c r="B187" t="s">
        <v>517</v>
      </c>
      <c r="C187" t="s">
        <v>381</v>
      </c>
      <c r="D187" t="s">
        <v>628</v>
      </c>
      <c r="E187" t="s">
        <v>361</v>
      </c>
      <c r="F187" t="str">
        <f>VLOOKUP(PTW[[#This Row],[NOME]],'CADASTRO'!A:K,5,0)</f>
        <v>TECNICO MECANICO II</v>
      </c>
      <c r="G187" s="8">
        <v>45645</v>
      </c>
      <c r="H187" s="38">
        <v>365</v>
      </c>
      <c r="I1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IF(G187="01/01/1900",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PTW[[#This Row],[TREINADO EM]]+PTW[[#This Row],[VALIDADE]]</f>
        <v>46010</v>
      </c>
      <c r="K187">
        <v>1</v>
      </c>
      <c r="L187" t="s">
        <v>5</v>
      </c>
      <c r="M187" t="str">
        <f>VLOOKUP(PTW[[#This Row],[NOME]],'CADASTRO'!A:K,6,0)</f>
        <v>ATIVO</v>
      </c>
    </row>
    <row r="188" spans="1:13" hidden="1">
      <c r="A188" t="s">
        <v>516</v>
      </c>
      <c r="B188" t="s">
        <v>517</v>
      </c>
      <c r="C188" t="s">
        <v>381</v>
      </c>
      <c r="D188" t="s">
        <v>628</v>
      </c>
      <c r="E188" t="s">
        <v>361</v>
      </c>
      <c r="F188" t="str">
        <f>VLOOKUP(PTW[[#This Row],[NOME]],'CADASTRO'!A:K,5,0)</f>
        <v>TECNICO MECANICO II</v>
      </c>
      <c r="G188" s="8">
        <v>46010</v>
      </c>
      <c r="H188" s="38">
        <v>365</v>
      </c>
      <c r="I1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IF(G188="01/01/1900",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PTW[[#This Row],[TREINADO EM]]+PTW[[#This Row],[VALIDADE]]</f>
        <v>46375</v>
      </c>
      <c r="K188">
        <v>1</v>
      </c>
      <c r="L188" t="s">
        <v>5</v>
      </c>
      <c r="M188" t="str">
        <f>VLOOKUP(PTW[[#This Row],[NOME]],'CADASTRO'!A:K,6,0)</f>
        <v>ATIVO</v>
      </c>
    </row>
    <row r="189" spans="1:13" hidden="1">
      <c r="A189" t="s">
        <v>516</v>
      </c>
      <c r="B189" t="s">
        <v>517</v>
      </c>
      <c r="C189" t="s">
        <v>381</v>
      </c>
      <c r="D189" t="s">
        <v>628</v>
      </c>
      <c r="E189" t="s">
        <v>361</v>
      </c>
      <c r="F189" t="str">
        <f>VLOOKUP(PTW[[#This Row],[NOME]],'CADASTRO'!A:K,5,0)</f>
        <v>TECNICO MECANICO II</v>
      </c>
      <c r="G189" s="8">
        <v>46294</v>
      </c>
      <c r="H189" s="38">
        <v>365</v>
      </c>
      <c r="I1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IF(G189="01/01/1900", "SEM REGISTRO",
                        IF((G189+H189)&gt;TODAY(), "NO PRAZO", "VENCIDO"
                        )
                    )
                )
            )
        )
    ),"N.A.")</f>
        <v>NO PRAZO</v>
      </c>
      <c r="J189" s="14">
        <f>PTW[[#This Row],[TREINADO EM]]+PTW[[#This Row],[VALIDADE]]</f>
        <v>46659</v>
      </c>
      <c r="K189">
        <v>2</v>
      </c>
      <c r="L189" t="s">
        <v>3</v>
      </c>
      <c r="M189" t="str">
        <f>VLOOKUP(PTW[[#This Row],[NOME]],'CADASTRO'!A:K,6,0)</f>
        <v>ATIVO</v>
      </c>
    </row>
    <row r="190" spans="1:13" hidden="1">
      <c r="A190" t="s">
        <v>516</v>
      </c>
      <c r="B190" t="s">
        <v>517</v>
      </c>
      <c r="C190" t="s">
        <v>381</v>
      </c>
      <c r="D190" t="s">
        <v>628</v>
      </c>
      <c r="E190" t="s">
        <v>490</v>
      </c>
      <c r="F190" t="str">
        <f>VLOOKUP(PTW[[#This Row],[NOME]],'CADASTRO'!A:K,5,0)</f>
        <v>ESTAGIARIO</v>
      </c>
      <c r="G190" s="8">
        <v>46275</v>
      </c>
      <c r="H190" s="38">
        <v>366</v>
      </c>
      <c r="I1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IF(G190="01/01/1900",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PTW[[#This Row],[TREINADO EM]]+PTW[[#This Row],[VALIDADE]]</f>
        <v>46641</v>
      </c>
      <c r="K190">
        <v>2</v>
      </c>
      <c r="L190" t="s">
        <v>3</v>
      </c>
      <c r="M190" t="str">
        <f>VLOOKUP(PTW[[#This Row],[NOME]],'CADASTRO'!A:K,6,0)</f>
        <v>ATIVO</v>
      </c>
    </row>
    <row r="191" spans="1:13" hidden="1">
      <c r="A191" t="s">
        <v>516</v>
      </c>
      <c r="B191" t="s">
        <v>517</v>
      </c>
      <c r="C191" t="s">
        <v>76</v>
      </c>
      <c r="D191" t="s">
        <v>628</v>
      </c>
      <c r="E191" t="s">
        <v>362</v>
      </c>
      <c r="F191" t="str">
        <f>VLOOKUP(PTW[[#This Row],[NOME]],'CADASTRO'!A:K,5,0)</f>
        <v>OPERADOR INDUSTRIAL III</v>
      </c>
      <c r="G191" s="8">
        <v>44250</v>
      </c>
      <c r="H191" s="38">
        <v>365</v>
      </c>
      <c r="I1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IF(G191="01/01/1900",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PTW[[#This Row],[TREINADO EM]]+PTW[[#This Row],[VALIDADE]]</f>
        <v>44615</v>
      </c>
      <c r="K191">
        <v>1</v>
      </c>
      <c r="L191" t="s">
        <v>5</v>
      </c>
      <c r="M191" t="str">
        <f>VLOOKUP(PTW[[#This Row],[NOME]],'CADASTRO'!A:K,6,0)</f>
        <v>ATIVO</v>
      </c>
    </row>
    <row r="192" spans="1:13" hidden="1">
      <c r="A192" t="s">
        <v>516</v>
      </c>
      <c r="B192" t="s">
        <v>517</v>
      </c>
      <c r="C192" t="s">
        <v>381</v>
      </c>
      <c r="D192" t="s">
        <v>628</v>
      </c>
      <c r="E192" t="s">
        <v>362</v>
      </c>
      <c r="F192" t="str">
        <f>VLOOKUP(PTW[[#This Row],[NOME]],'CADASTRO'!A:K,5,0)</f>
        <v>OPERADOR INDUSTRIAL III</v>
      </c>
      <c r="G192" s="8">
        <v>44930</v>
      </c>
      <c r="H192" s="38">
        <v>365</v>
      </c>
      <c r="I1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IF(G192="01/01/1900",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PTW[[#This Row],[TREINADO EM]]+PTW[[#This Row],[VALIDADE]]</f>
        <v>45295</v>
      </c>
      <c r="K192">
        <v>2</v>
      </c>
      <c r="L192" t="s">
        <v>5</v>
      </c>
      <c r="M192" t="str">
        <f>VLOOKUP(PTW[[#This Row],[NOME]],'CADASTRO'!A:K,6,0)</f>
        <v>ATIVO</v>
      </c>
    </row>
    <row r="193" spans="1:13" hidden="1">
      <c r="A193" t="s">
        <v>516</v>
      </c>
      <c r="B193" t="s">
        <v>517</v>
      </c>
      <c r="C193" t="s">
        <v>266</v>
      </c>
      <c r="D193" t="s">
        <v>628</v>
      </c>
      <c r="E193" t="s">
        <v>362</v>
      </c>
      <c r="F193" t="str">
        <f>VLOOKUP(PTW[[#This Row],[NOME]],'CADASTRO'!A:K,5,0)</f>
        <v>OPERADOR INDUSTRIAL III</v>
      </c>
      <c r="G193" s="8">
        <v>45301</v>
      </c>
      <c r="H193" s="38">
        <v>365</v>
      </c>
      <c r="I1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IF(G193="01/01/1900",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PTW[[#This Row],[TREINADO EM]]+PTW[[#This Row],[VALIDADE]]</f>
        <v>45666</v>
      </c>
      <c r="K193">
        <v>1</v>
      </c>
      <c r="L193" t="s">
        <v>5</v>
      </c>
      <c r="M193" t="str">
        <f>VLOOKUP(PTW[[#This Row],[NOME]],'CADASTRO'!A:K,6,0)</f>
        <v>ATIVO</v>
      </c>
    </row>
    <row r="194" spans="1:13" hidden="1">
      <c r="A194" t="s">
        <v>516</v>
      </c>
      <c r="B194" t="s">
        <v>517</v>
      </c>
      <c r="C194" t="s">
        <v>381</v>
      </c>
      <c r="D194" t="s">
        <v>628</v>
      </c>
      <c r="E194" t="s">
        <v>362</v>
      </c>
      <c r="F194" t="str">
        <f>VLOOKUP(PTW[[#This Row],[NOME]],'CADASTRO'!A:K,5,0)</f>
        <v>OPERADOR INDUSTRIAL III</v>
      </c>
      <c r="G194" s="8">
        <v>45645</v>
      </c>
      <c r="H194" s="38">
        <v>365</v>
      </c>
      <c r="I1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IF(G194="01/01/1900",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PTW[[#This Row],[TREINADO EM]]+PTW[[#This Row],[VALIDADE]]</f>
        <v>46010</v>
      </c>
      <c r="K194">
        <v>1</v>
      </c>
      <c r="L194" t="s">
        <v>5</v>
      </c>
      <c r="M194" t="str">
        <f>VLOOKUP(PTW[[#This Row],[NOME]],'CADASTRO'!A:K,6,0)</f>
        <v>ATIVO</v>
      </c>
    </row>
    <row r="195" spans="1:13" hidden="1">
      <c r="A195" t="s">
        <v>516</v>
      </c>
      <c r="B195" t="s">
        <v>517</v>
      </c>
      <c r="C195" t="s">
        <v>381</v>
      </c>
      <c r="D195" t="s">
        <v>628</v>
      </c>
      <c r="E195" t="s">
        <v>362</v>
      </c>
      <c r="F195" t="str">
        <f>VLOOKUP(PTW[[#This Row],[NOME]],'CADASTRO'!A:K,5,0)</f>
        <v>OPERADOR INDUSTRIAL III</v>
      </c>
      <c r="G195" s="8">
        <v>46010</v>
      </c>
      <c r="H195" s="38">
        <v>365</v>
      </c>
      <c r="I1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IF(G195="01/01/1900", "SEM REGISTRO",
                        IF((G195+H195)&gt;TODAY(), "NO PRAZO", "VENCIDO"
                        )
                    )
                )
            )
        )
    ),"N.A.")</f>
        <v>NO PRAZO</v>
      </c>
      <c r="J195" s="14">
        <f>PTW[[#This Row],[TREINADO EM]]+PTW[[#This Row],[VALIDADE]]</f>
        <v>46375</v>
      </c>
      <c r="K195">
        <v>1</v>
      </c>
      <c r="L195" t="s">
        <v>3</v>
      </c>
      <c r="M195" t="str">
        <f>VLOOKUP(PTW[[#This Row],[NOME]],'CADASTRO'!A:K,6,0)</f>
        <v>ATIVO</v>
      </c>
    </row>
    <row r="196" spans="1:13" hidden="1">
      <c r="A196" t="s">
        <v>516</v>
      </c>
      <c r="B196" t="s">
        <v>517</v>
      </c>
      <c r="C196" t="s">
        <v>76</v>
      </c>
      <c r="D196" t="s">
        <v>628</v>
      </c>
      <c r="E196" t="s">
        <v>363</v>
      </c>
      <c r="F196" t="str">
        <f>VLOOKUP(PTW[[#This Row],[NOME]],'CADASTRO'!A:K,5,0)</f>
        <v>OPERADOR INDUSTRIAL III</v>
      </c>
      <c r="G196" s="8">
        <v>44250</v>
      </c>
      <c r="H196" s="38">
        <v>365</v>
      </c>
      <c r="I1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IF(G196="01/01/1900",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PTW[[#This Row],[TREINADO EM]]+PTW[[#This Row],[VALIDADE]]</f>
        <v>44615</v>
      </c>
      <c r="K196">
        <v>1</v>
      </c>
      <c r="L196" t="s">
        <v>5</v>
      </c>
      <c r="M196" t="str">
        <f>VLOOKUP(PTW[[#This Row],[NOME]],'CADASTRO'!A:K,6,0)</f>
        <v>ATIVO</v>
      </c>
    </row>
    <row r="197" spans="1:13" hidden="1">
      <c r="A197" t="s">
        <v>516</v>
      </c>
      <c r="B197" t="s">
        <v>517</v>
      </c>
      <c r="C197" t="s">
        <v>381</v>
      </c>
      <c r="D197" t="s">
        <v>628</v>
      </c>
      <c r="E197" t="s">
        <v>363</v>
      </c>
      <c r="F197" t="str">
        <f>VLOOKUP(PTW[[#This Row],[NOME]],'CADASTRO'!A:K,5,0)</f>
        <v>OPERADOR INDUSTRIAL III</v>
      </c>
      <c r="G197" s="8">
        <v>44930</v>
      </c>
      <c r="H197" s="38">
        <v>365</v>
      </c>
      <c r="I1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IF(G197="01/01/1900",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PTW[[#This Row],[TREINADO EM]]+PTW[[#This Row],[VALIDADE]]</f>
        <v>45295</v>
      </c>
      <c r="K197">
        <v>2</v>
      </c>
      <c r="L197" t="s">
        <v>5</v>
      </c>
      <c r="M197" t="str">
        <f>VLOOKUP(PTW[[#This Row],[NOME]],'CADASTRO'!A:K,6,0)</f>
        <v>ATIVO</v>
      </c>
    </row>
    <row r="198" spans="1:13" hidden="1">
      <c r="A198" t="s">
        <v>516</v>
      </c>
      <c r="B198" t="s">
        <v>517</v>
      </c>
      <c r="C198" t="s">
        <v>381</v>
      </c>
      <c r="D198" t="s">
        <v>628</v>
      </c>
      <c r="E198" t="s">
        <v>363</v>
      </c>
      <c r="F198" t="str">
        <f>VLOOKUP(PTW[[#This Row],[NOME]],'CADASTRO'!A:K,5,0)</f>
        <v>OPERADOR INDUSTRIAL III</v>
      </c>
      <c r="G198" s="8">
        <v>45278</v>
      </c>
      <c r="H198" s="38">
        <v>365</v>
      </c>
      <c r="I1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IF(G198="01/01/1900",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PTW[[#This Row],[TREINADO EM]]+PTW[[#This Row],[VALIDADE]]</f>
        <v>45643</v>
      </c>
      <c r="K198">
        <v>1</v>
      </c>
      <c r="L198" t="s">
        <v>5</v>
      </c>
      <c r="M198" t="str">
        <f>VLOOKUP(PTW[[#This Row],[NOME]],'CADASTRO'!A:K,6,0)</f>
        <v>ATIVO</v>
      </c>
    </row>
    <row r="199" spans="1:13" hidden="1">
      <c r="A199" t="s">
        <v>516</v>
      </c>
      <c r="B199" t="s">
        <v>517</v>
      </c>
      <c r="C199" t="s">
        <v>381</v>
      </c>
      <c r="D199" t="s">
        <v>628</v>
      </c>
      <c r="E199" t="s">
        <v>363</v>
      </c>
      <c r="F199" t="str">
        <f>VLOOKUP(PTW[[#This Row],[NOME]],'CADASTRO'!A:K,5,0)</f>
        <v>OPERADOR INDUSTRIAL III</v>
      </c>
      <c r="G199" s="8">
        <v>45645</v>
      </c>
      <c r="H199" s="38">
        <v>365</v>
      </c>
      <c r="I1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IF(G199="01/01/1900",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PTW[[#This Row],[TREINADO EM]]+PTW[[#This Row],[VALIDADE]]</f>
        <v>46010</v>
      </c>
      <c r="K199">
        <v>1</v>
      </c>
      <c r="L199" t="s">
        <v>5</v>
      </c>
      <c r="M199" t="str">
        <f>VLOOKUP(PTW[[#This Row],[NOME]],'CADASTRO'!A:K,6,0)</f>
        <v>ATIVO</v>
      </c>
    </row>
    <row r="200" spans="1:13" hidden="1">
      <c r="A200" t="s">
        <v>516</v>
      </c>
      <c r="B200" t="s">
        <v>517</v>
      </c>
      <c r="C200" t="s">
        <v>381</v>
      </c>
      <c r="D200" t="s">
        <v>628</v>
      </c>
      <c r="E200" t="s">
        <v>363</v>
      </c>
      <c r="F200" t="str">
        <f>VLOOKUP(PTW[[#This Row],[NOME]],'CADASTRO'!A:K,5,0)</f>
        <v>OPERADOR INDUSTRIAL III</v>
      </c>
      <c r="G200" s="8">
        <v>46010</v>
      </c>
      <c r="H200" s="38">
        <v>365</v>
      </c>
      <c r="I2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IF(G200="01/01/1900", "SEM REGISTRO",
                        IF((G200+H200)&gt;TODAY(), "NO PRAZO", "VENCIDO"
                        )
                    )
                )
            )
        )
    ),"N.A.")</f>
        <v>NO PRAZO</v>
      </c>
      <c r="J200" s="14">
        <f>PTW[[#This Row],[TREINADO EM]]+PTW[[#This Row],[VALIDADE]]</f>
        <v>46375</v>
      </c>
      <c r="K200">
        <v>1</v>
      </c>
      <c r="L200" t="s">
        <v>3</v>
      </c>
      <c r="M200" t="str">
        <f>VLOOKUP(PTW[[#This Row],[NOME]],'CADASTRO'!A:K,6,0)</f>
        <v>ATIVO</v>
      </c>
    </row>
    <row r="201" spans="1:13" hidden="1">
      <c r="A201" t="s">
        <v>516</v>
      </c>
      <c r="B201" t="s">
        <v>517</v>
      </c>
      <c r="C201" t="s">
        <v>381</v>
      </c>
      <c r="D201" t="s">
        <v>628</v>
      </c>
      <c r="E201" t="s">
        <v>364</v>
      </c>
      <c r="F201" t="str">
        <f>VLOOKUP(PTW[[#This Row],[NOME]],'CADASTRO'!A:K,5,0)</f>
        <v>OPERADOR INDUSTRIAL III</v>
      </c>
      <c r="G201" s="8">
        <v>45063</v>
      </c>
      <c r="H201" s="38">
        <v>365</v>
      </c>
      <c r="I2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IF(G201="01/01/1900",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PTW[[#This Row],[TREINADO EM]]+PTW[[#This Row],[VALIDADE]]</f>
        <v>45428</v>
      </c>
      <c r="K201">
        <v>1</v>
      </c>
      <c r="L201" t="s">
        <v>5</v>
      </c>
      <c r="M201" t="str">
        <f>VLOOKUP(PTW[[#This Row],[NOME]],'CADASTRO'!A:K,6,0)</f>
        <v>ATIVO</v>
      </c>
    </row>
    <row r="202" spans="1:13" hidden="1">
      <c r="A202" t="s">
        <v>516</v>
      </c>
      <c r="B202" t="s">
        <v>517</v>
      </c>
      <c r="C202" t="s">
        <v>381</v>
      </c>
      <c r="D202" t="s">
        <v>628</v>
      </c>
      <c r="E202" t="s">
        <v>364</v>
      </c>
      <c r="F202" t="str">
        <f>VLOOKUP(PTW[[#This Row],[NOME]],'CADASTRO'!A:K,5,0)</f>
        <v>OPERADOR INDUSTRIAL III</v>
      </c>
      <c r="G202" s="8">
        <v>45278</v>
      </c>
      <c r="H202" s="38">
        <v>365</v>
      </c>
      <c r="I2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IF(G202="01/01/1900",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PTW[[#This Row],[TREINADO EM]]+PTW[[#This Row],[VALIDADE]]</f>
        <v>45643</v>
      </c>
      <c r="K202">
        <v>1</v>
      </c>
      <c r="L202" t="s">
        <v>5</v>
      </c>
      <c r="M202" t="str">
        <f>VLOOKUP(PTW[[#This Row],[NOME]],'CADASTRO'!A:K,6,0)</f>
        <v>ATIVO</v>
      </c>
    </row>
    <row r="203" spans="1:13" hidden="1">
      <c r="A203" t="s">
        <v>516</v>
      </c>
      <c r="B203" t="s">
        <v>517</v>
      </c>
      <c r="C203" t="s">
        <v>381</v>
      </c>
      <c r="D203" t="s">
        <v>628</v>
      </c>
      <c r="E203" t="s">
        <v>364</v>
      </c>
      <c r="F203" t="str">
        <f>VLOOKUP(PTW[[#This Row],[NOME]],'CADASTRO'!A:K,5,0)</f>
        <v>OPERADOR INDUSTRIAL III</v>
      </c>
      <c r="G203" s="8">
        <v>45645</v>
      </c>
      <c r="H203" s="38">
        <v>365</v>
      </c>
      <c r="I2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IF(G203="01/01/1900",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PTW[[#This Row],[TREINADO EM]]+PTW[[#This Row],[VALIDADE]]</f>
        <v>46010</v>
      </c>
      <c r="K203">
        <v>1</v>
      </c>
      <c r="L203" t="s">
        <v>5</v>
      </c>
      <c r="M203" t="str">
        <f>VLOOKUP(PTW[[#This Row],[NOME]],'CADASTRO'!A:K,6,0)</f>
        <v>ATIVO</v>
      </c>
    </row>
    <row r="204" spans="1:13" hidden="1">
      <c r="A204" t="s">
        <v>516</v>
      </c>
      <c r="B204" t="s">
        <v>517</v>
      </c>
      <c r="C204" t="s">
        <v>381</v>
      </c>
      <c r="D204" t="s">
        <v>628</v>
      </c>
      <c r="E204" t="s">
        <v>364</v>
      </c>
      <c r="F204" t="str">
        <f>VLOOKUP(PTW[[#This Row],[NOME]],'CADASTRO'!A:K,5,0)</f>
        <v>OPERADOR INDUSTRIAL III</v>
      </c>
      <c r="G204" s="8">
        <v>46010</v>
      </c>
      <c r="H204" s="38">
        <v>365</v>
      </c>
      <c r="I2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IF(G204="01/01/1900",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PTW[[#This Row],[TREINADO EM]]+PTW[[#This Row],[VALIDADE]]</f>
        <v>46375</v>
      </c>
      <c r="K204">
        <v>1</v>
      </c>
      <c r="L204" t="s">
        <v>3</v>
      </c>
      <c r="M204" t="str">
        <f>VLOOKUP(PTW[[#This Row],[NOME]],'CADASTRO'!A:K,6,0)</f>
        <v>ATIVO</v>
      </c>
    </row>
    <row r="205" spans="1:13" hidden="1">
      <c r="A205" t="s">
        <v>516</v>
      </c>
      <c r="B205" t="s">
        <v>517</v>
      </c>
      <c r="C205" t="s">
        <v>381</v>
      </c>
      <c r="D205" t="s">
        <v>628</v>
      </c>
      <c r="E205" t="s">
        <v>57</v>
      </c>
      <c r="F205" t="str">
        <f>VLOOKUP(PTW[[#This Row],[NOME]],'CADASTRO'!A:K,5,0)</f>
        <v>COORDENADOR MANUTENCAO SR</v>
      </c>
      <c r="G205" s="8">
        <v>44827</v>
      </c>
      <c r="H205" s="38">
        <v>365</v>
      </c>
      <c r="I2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IF(G205="01/01/1900",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PTW[[#This Row],[TREINADO EM]]+PTW[[#This Row],[VALIDADE]]</f>
        <v>45192</v>
      </c>
      <c r="K205">
        <v>1</v>
      </c>
      <c r="L205" t="s">
        <v>5</v>
      </c>
      <c r="M205" t="str">
        <f>VLOOKUP(PTW[[#This Row],[NOME]],'CADASTRO'!A:K,6,0)</f>
        <v>ATIVO</v>
      </c>
    </row>
    <row r="206" spans="1:13" hidden="1">
      <c r="A206" t="s">
        <v>516</v>
      </c>
      <c r="B206" t="s">
        <v>517</v>
      </c>
      <c r="C206" t="s">
        <v>381</v>
      </c>
      <c r="D206" t="s">
        <v>628</v>
      </c>
      <c r="E206" t="s">
        <v>57</v>
      </c>
      <c r="F206" t="str">
        <f>VLOOKUP(PTW[[#This Row],[NOME]],'CADASTRO'!A:K,5,0)</f>
        <v>COORDENADOR MANUTENCAO SR</v>
      </c>
      <c r="G206" s="8">
        <v>45063</v>
      </c>
      <c r="H206" s="38">
        <v>365</v>
      </c>
      <c r="I2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IF(G206="01/01/1900",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PTW[[#This Row],[TREINADO EM]]+PTW[[#This Row],[VALIDADE]]</f>
        <v>45428</v>
      </c>
      <c r="K206">
        <v>1</v>
      </c>
      <c r="L206" t="s">
        <v>5</v>
      </c>
      <c r="M206" t="str">
        <f>VLOOKUP(PTW[[#This Row],[NOME]],'CADASTRO'!A:K,6,0)</f>
        <v>ATIVO</v>
      </c>
    </row>
    <row r="207" spans="1:13" hidden="1">
      <c r="A207" t="s">
        <v>516</v>
      </c>
      <c r="B207" t="s">
        <v>517</v>
      </c>
      <c r="C207" t="s">
        <v>381</v>
      </c>
      <c r="D207" t="s">
        <v>628</v>
      </c>
      <c r="E207" t="s">
        <v>57</v>
      </c>
      <c r="F207" t="str">
        <f>VLOOKUP(PTW[[#This Row],[NOME]],'CADASTRO'!A:K,5,0)</f>
        <v>COORDENADOR MANUTENCAO SR</v>
      </c>
      <c r="G207" s="8">
        <v>45278</v>
      </c>
      <c r="H207" s="38">
        <v>365</v>
      </c>
      <c r="I2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IF(G207="01/01/1900",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PTW[[#This Row],[TREINADO EM]]+PTW[[#This Row],[VALIDADE]]</f>
        <v>45643</v>
      </c>
      <c r="K207">
        <v>1</v>
      </c>
      <c r="L207" t="s">
        <v>5</v>
      </c>
      <c r="M207" t="str">
        <f>VLOOKUP(PTW[[#This Row],[NOME]],'CADASTRO'!A:K,6,0)</f>
        <v>ATIVO</v>
      </c>
    </row>
    <row r="208" spans="1:13" hidden="1">
      <c r="A208" t="s">
        <v>516</v>
      </c>
      <c r="B208" t="s">
        <v>517</v>
      </c>
      <c r="C208" t="s">
        <v>381</v>
      </c>
      <c r="D208" t="s">
        <v>628</v>
      </c>
      <c r="E208" t="s">
        <v>57</v>
      </c>
      <c r="F208" t="str">
        <f>VLOOKUP(PTW[[#This Row],[NOME]],'CADASTRO'!A:K,5,0)</f>
        <v>COORDENADOR MANUTENCAO SR</v>
      </c>
      <c r="G208" s="8">
        <v>46010</v>
      </c>
      <c r="H208" s="38">
        <v>365</v>
      </c>
      <c r="I2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IF(G208="01/01/1900", "SEM REGISTRO",
                        IF((G208+H208)&gt;TODAY(), "NO PRAZO", "VENCIDO"
                        )
                    )
                )
            )
        )
    ),"N.A.")</f>
        <v>NO PRAZO</v>
      </c>
      <c r="J208" s="14">
        <f>PTW[[#This Row],[TREINADO EM]]+PTW[[#This Row],[VALIDADE]]</f>
        <v>46375</v>
      </c>
      <c r="K208">
        <v>1</v>
      </c>
      <c r="L208" t="s">
        <v>3</v>
      </c>
      <c r="M208" t="str">
        <f>VLOOKUP(PTW[[#This Row],[NOME]],'CADASTRO'!A:K,6,0)</f>
        <v>ATIVO</v>
      </c>
    </row>
    <row r="209" spans="1:13" hidden="1">
      <c r="A209" t="s">
        <v>516</v>
      </c>
      <c r="B209" t="s">
        <v>517</v>
      </c>
      <c r="C209" t="s">
        <v>76</v>
      </c>
      <c r="D209" t="s">
        <v>628</v>
      </c>
      <c r="E209" t="s">
        <v>243</v>
      </c>
      <c r="F209" t="str">
        <f>VLOOKUP(PTW[[#This Row],[NOME]],'CADASTRO'!A:K,5,0)</f>
        <v>AUXILIAR INDUSTRIAL</v>
      </c>
      <c r="G209" s="8">
        <v>44250</v>
      </c>
      <c r="H209" s="38">
        <v>365</v>
      </c>
      <c r="I2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IF(G209="01/01/1900",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PTW[[#This Row],[TREINADO EM]]+PTW[[#This Row],[VALIDADE]]</f>
        <v>44615</v>
      </c>
      <c r="K209">
        <v>1</v>
      </c>
      <c r="L209" t="s">
        <v>5</v>
      </c>
      <c r="M209" t="str">
        <f>VLOOKUP(PTW[[#This Row],[NOME]],'CADASTRO'!A:K,6,0)</f>
        <v>DESLIGADO</v>
      </c>
    </row>
    <row r="210" spans="1:13" hidden="1">
      <c r="A210" t="s">
        <v>516</v>
      </c>
      <c r="B210" t="s">
        <v>517</v>
      </c>
      <c r="C210" t="s">
        <v>381</v>
      </c>
      <c r="D210" t="s">
        <v>628</v>
      </c>
      <c r="E210" t="s">
        <v>243</v>
      </c>
      <c r="F210" t="str">
        <f>VLOOKUP(PTW[[#This Row],[NOME]],'CADASTRO'!A:K,5,0)</f>
        <v>AUXILIAR INDUSTRIAL</v>
      </c>
      <c r="G210" s="8">
        <v>44930</v>
      </c>
      <c r="H210" s="38">
        <v>365</v>
      </c>
      <c r="I2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IF(G210="01/01/1900",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PTW[[#This Row],[TREINADO EM]]+PTW[[#This Row],[VALIDADE]]</f>
        <v>45295</v>
      </c>
      <c r="K210">
        <v>2</v>
      </c>
      <c r="L210" t="s">
        <v>3</v>
      </c>
      <c r="M210" t="str">
        <f>VLOOKUP(PTW[[#This Row],[NOME]],'CADASTRO'!A:K,6,0)</f>
        <v>DESLIGADO</v>
      </c>
    </row>
    <row r="211" spans="1:13" hidden="1">
      <c r="A211" t="s">
        <v>516</v>
      </c>
      <c r="B211" t="s">
        <v>517</v>
      </c>
      <c r="C211" t="s">
        <v>381</v>
      </c>
      <c r="D211" t="s">
        <v>628</v>
      </c>
      <c r="E211" t="s">
        <v>459</v>
      </c>
      <c r="F211" t="str">
        <f>VLOOKUP(PTW[[#This Row],[NOME]],'CADASTRO'!A:K,5,0)</f>
        <v>OPERADOR LOGISTICO I</v>
      </c>
      <c r="G211" s="8">
        <v>46225</v>
      </c>
      <c r="H211" s="38">
        <v>365</v>
      </c>
      <c r="I2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IF(G211="01/01/1900",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PTW[[#This Row],[TREINADO EM]]+PTW[[#This Row],[VALIDADE]]</f>
        <v>46590</v>
      </c>
      <c r="K211">
        <v>1</v>
      </c>
      <c r="L211" t="s">
        <v>3</v>
      </c>
      <c r="M211" t="str">
        <f>VLOOKUP(PTW[[#This Row],[NOME]],'CADASTRO'!A:K,6,0)</f>
        <v>ATIVO</v>
      </c>
    </row>
    <row r="212" spans="1:13" hidden="1">
      <c r="A212" t="s">
        <v>516</v>
      </c>
      <c r="B212" t="s">
        <v>517</v>
      </c>
      <c r="C212" t="s">
        <v>381</v>
      </c>
      <c r="D212" t="s">
        <v>628</v>
      </c>
      <c r="E212" t="s">
        <v>244</v>
      </c>
      <c r="F212" t="str">
        <f>VLOOKUP(PTW[[#This Row],[NOME]],'CADASTRO'!A:K,5,0)</f>
        <v>OPERADOR INDUSTRIAL I</v>
      </c>
      <c r="G212" s="8">
        <v>45873</v>
      </c>
      <c r="H212" s="38">
        <v>365</v>
      </c>
      <c r="I2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IF(G212="01/01/1900",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PTW[[#This Row],[TREINADO EM]]+PTW[[#This Row],[VALIDADE]]</f>
        <v>46238</v>
      </c>
      <c r="K212">
        <v>1</v>
      </c>
      <c r="L212" t="s">
        <v>3</v>
      </c>
      <c r="M212" t="str">
        <f>VLOOKUP(PTW[[#This Row],[NOME]],'CADASTRO'!A:K,6,0)</f>
        <v>DESLIGADO</v>
      </c>
    </row>
    <row r="213" spans="1:13" hidden="1">
      <c r="A213" t="s">
        <v>516</v>
      </c>
      <c r="B213" t="s">
        <v>517</v>
      </c>
      <c r="C213" t="s">
        <v>381</v>
      </c>
      <c r="D213" t="s">
        <v>628</v>
      </c>
      <c r="E213" t="s">
        <v>476</v>
      </c>
      <c r="F213" t="str">
        <f>VLOOKUP(PTW[[#This Row],[NOME]],'CADASTRO'!A:K,5,0)</f>
        <v>ASSISTENTE ADMINISTRATIVO</v>
      </c>
      <c r="G213" s="8">
        <v>45196</v>
      </c>
      <c r="H213" s="38">
        <v>365</v>
      </c>
      <c r="I2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IF(G213="01/01/1900",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PTW[[#This Row],[TREINADO EM]]+PTW[[#This Row],[VALIDADE]]</f>
        <v>45561</v>
      </c>
      <c r="K213">
        <v>1</v>
      </c>
      <c r="L213" t="s">
        <v>5</v>
      </c>
      <c r="M213" t="str">
        <f>VLOOKUP(PTW[[#This Row],[NOME]],'CADASTRO'!A:K,6,0)</f>
        <v>S-AFASTADO</v>
      </c>
    </row>
    <row r="214" spans="1:13" hidden="1">
      <c r="A214" t="s">
        <v>516</v>
      </c>
      <c r="B214" t="s">
        <v>517</v>
      </c>
      <c r="C214" t="s">
        <v>76</v>
      </c>
      <c r="D214" t="s">
        <v>628</v>
      </c>
      <c r="E214" t="s">
        <v>476</v>
      </c>
      <c r="F214" t="str">
        <f>VLOOKUP(PTW[[#This Row],[NOME]],'CADASTRO'!A:K,5,0)</f>
        <v>ASSISTENTE ADMINISTRATIVO</v>
      </c>
      <c r="G214" s="8">
        <v>45278</v>
      </c>
      <c r="H214" s="38">
        <v>365</v>
      </c>
      <c r="I2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IF(G214="01/01/1900",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PTW[[#This Row],[TREINADO EM]]+PTW[[#This Row],[VALIDADE]]</f>
        <v>45643</v>
      </c>
      <c r="K214">
        <v>1</v>
      </c>
      <c r="L214" t="s">
        <v>5</v>
      </c>
      <c r="M214" t="str">
        <f>VLOOKUP(PTW[[#This Row],[NOME]],'CADASTRO'!A:K,6,0)</f>
        <v>S-AFASTADO</v>
      </c>
    </row>
    <row r="215" spans="1:13" hidden="1">
      <c r="A215" t="s">
        <v>516</v>
      </c>
      <c r="B215" t="s">
        <v>517</v>
      </c>
      <c r="C215" t="s">
        <v>76</v>
      </c>
      <c r="D215" t="s">
        <v>628</v>
      </c>
      <c r="E215" t="s">
        <v>476</v>
      </c>
      <c r="F215" t="str">
        <f>VLOOKUP(PTW[[#This Row],[NOME]],'CADASTRO'!A:K,5,0)</f>
        <v>ASSISTENTE ADMINISTRATIVO</v>
      </c>
      <c r="G215" s="8">
        <v>45645</v>
      </c>
      <c r="H215" s="38">
        <v>365</v>
      </c>
      <c r="I2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IF(G215="01/01/1900",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PTW[[#This Row],[TREINADO EM]]+PTW[[#This Row],[VALIDADE]]</f>
        <v>46010</v>
      </c>
      <c r="K215">
        <v>1</v>
      </c>
      <c r="L215" t="s">
        <v>5</v>
      </c>
      <c r="M215" t="str">
        <f>VLOOKUP(PTW[[#This Row],[NOME]],'CADASTRO'!A:K,6,0)</f>
        <v>S-AFASTADO</v>
      </c>
    </row>
    <row r="216" spans="1:13" hidden="1">
      <c r="A216" t="s">
        <v>516</v>
      </c>
      <c r="B216" t="s">
        <v>517</v>
      </c>
      <c r="C216" t="s">
        <v>381</v>
      </c>
      <c r="D216" t="s">
        <v>628</v>
      </c>
      <c r="E216" t="s">
        <v>476</v>
      </c>
      <c r="F216" t="str">
        <f>VLOOKUP(PTW[[#This Row],[NOME]],'CADASTRO'!A:K,5,0)</f>
        <v>ASSISTENTE ADMINISTRATIVO</v>
      </c>
      <c r="G216" s="8">
        <v>46010</v>
      </c>
      <c r="H216" s="38">
        <v>365</v>
      </c>
      <c r="I2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IF(G216="01/01/1900",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PTW[[#This Row],[TREINADO EM]]+PTW[[#This Row],[VALIDADE]]</f>
        <v>46375</v>
      </c>
      <c r="K216">
        <v>1</v>
      </c>
      <c r="L216" t="s">
        <v>3</v>
      </c>
      <c r="M216" t="str">
        <f>VLOOKUP(PTW[[#This Row],[NOME]],'CADASTRO'!A:K,6,0)</f>
        <v>S-AFASTADO</v>
      </c>
    </row>
    <row r="217" spans="1:13" hidden="1">
      <c r="A217" t="s">
        <v>516</v>
      </c>
      <c r="B217" t="s">
        <v>517</v>
      </c>
      <c r="C217" t="s">
        <v>76</v>
      </c>
      <c r="D217" t="s">
        <v>628</v>
      </c>
      <c r="E217" t="s">
        <v>248</v>
      </c>
      <c r="F217" t="str">
        <f>VLOOKUP(PTW[[#This Row],[NOME]],'CADASTRO'!A:K,5,0)</f>
        <v>OPERADOR INDUSTRIAL II</v>
      </c>
      <c r="G217" s="8">
        <v>44250</v>
      </c>
      <c r="H217" s="38">
        <v>365</v>
      </c>
      <c r="I2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IF(G217="01/01/1900",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PTW[[#This Row],[TREINADO EM]]+PTW[[#This Row],[VALIDADE]]</f>
        <v>44615</v>
      </c>
      <c r="K217">
        <v>1</v>
      </c>
      <c r="L217" t="s">
        <v>5</v>
      </c>
      <c r="M217" t="str">
        <f>VLOOKUP(PTW[[#This Row],[NOME]],'CADASTRO'!A:K,6,0)</f>
        <v>DESLIGADO</v>
      </c>
    </row>
    <row r="218" spans="1:13" hidden="1">
      <c r="A218" t="s">
        <v>516</v>
      </c>
      <c r="B218" t="s">
        <v>517</v>
      </c>
      <c r="C218" t="s">
        <v>381</v>
      </c>
      <c r="D218" t="s">
        <v>628</v>
      </c>
      <c r="E218" t="s">
        <v>248</v>
      </c>
      <c r="F218" t="str">
        <f>VLOOKUP(PTW[[#This Row],[NOME]],'CADASTRO'!A:K,5,0)</f>
        <v>OPERADOR INDUSTRIAL II</v>
      </c>
      <c r="G218" s="8">
        <v>44930</v>
      </c>
      <c r="H218" s="38">
        <v>365</v>
      </c>
      <c r="I2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IF(G218="01/01/1900",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PTW[[#This Row],[TREINADO EM]]+PTW[[#This Row],[VALIDADE]]</f>
        <v>45295</v>
      </c>
      <c r="K218">
        <v>2</v>
      </c>
      <c r="L218" t="s">
        <v>3</v>
      </c>
      <c r="M218" t="str">
        <f>VLOOKUP(PTW[[#This Row],[NOME]],'CADASTRO'!A:K,6,0)</f>
        <v>DESLIGADO</v>
      </c>
    </row>
    <row r="219" spans="1:13" hidden="1">
      <c r="A219" t="s">
        <v>516</v>
      </c>
      <c r="B219" t="s">
        <v>517</v>
      </c>
      <c r="C219" t="s">
        <v>381</v>
      </c>
      <c r="D219" t="s">
        <v>628</v>
      </c>
      <c r="E219" t="s">
        <v>366</v>
      </c>
      <c r="F219" t="str">
        <f>VLOOKUP(PTW[[#This Row],[NOME]],'CADASTRO'!A:K,5,0)</f>
        <v>OPERADOR LOGISTICO II</v>
      </c>
      <c r="G219" s="8">
        <v>44930</v>
      </c>
      <c r="H219" s="38">
        <v>365</v>
      </c>
      <c r="I2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IF(G219="01/01/1900",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PTW[[#This Row],[TREINADO EM]]+PTW[[#This Row],[VALIDADE]]</f>
        <v>45295</v>
      </c>
      <c r="K219">
        <v>2</v>
      </c>
      <c r="L219" t="s">
        <v>5</v>
      </c>
      <c r="M219" t="str">
        <f>VLOOKUP(PTW[[#This Row],[NOME]],'CADASTRO'!A:K,6,0)</f>
        <v>ATIVO</v>
      </c>
    </row>
    <row r="220" spans="1:13" hidden="1">
      <c r="A220" t="s">
        <v>516</v>
      </c>
      <c r="B220" t="s">
        <v>517</v>
      </c>
      <c r="C220" t="s">
        <v>381</v>
      </c>
      <c r="D220" t="s">
        <v>628</v>
      </c>
      <c r="E220" t="s">
        <v>366</v>
      </c>
      <c r="F220" t="str">
        <f>VLOOKUP(PTW[[#This Row],[NOME]],'CADASTRO'!A:K,5,0)</f>
        <v>OPERADOR LOGISTICO II</v>
      </c>
      <c r="G220" s="8">
        <v>45278</v>
      </c>
      <c r="H220" s="38">
        <v>365</v>
      </c>
      <c r="I2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IF(G220="01/01/1900",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PTW[[#This Row],[TREINADO EM]]+PTW[[#This Row],[VALIDADE]]</f>
        <v>45643</v>
      </c>
      <c r="K220">
        <v>1</v>
      </c>
      <c r="L220" t="s">
        <v>5</v>
      </c>
      <c r="M220" t="str">
        <f>VLOOKUP(PTW[[#This Row],[NOME]],'CADASTRO'!A:K,6,0)</f>
        <v>ATIVO</v>
      </c>
    </row>
    <row r="221" spans="1:13" hidden="1">
      <c r="A221" t="s">
        <v>516</v>
      </c>
      <c r="B221" t="s">
        <v>517</v>
      </c>
      <c r="C221" t="s">
        <v>76</v>
      </c>
      <c r="D221" t="s">
        <v>628</v>
      </c>
      <c r="E221" t="s">
        <v>366</v>
      </c>
      <c r="F221" t="str">
        <f>VLOOKUP(PTW[[#This Row],[NOME]],'CADASTRO'!A:K,5,0)</f>
        <v>OPERADOR LOGISTICO II</v>
      </c>
      <c r="G221" s="8">
        <v>45645</v>
      </c>
      <c r="H221" s="38">
        <v>365</v>
      </c>
      <c r="I2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IF(G221="01/01/1900",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PTW[[#This Row],[TREINADO EM]]+PTW[[#This Row],[VALIDADE]]</f>
        <v>46010</v>
      </c>
      <c r="K221">
        <v>1</v>
      </c>
      <c r="L221" t="s">
        <v>5</v>
      </c>
      <c r="M221" t="str">
        <f>VLOOKUP(PTW[[#This Row],[NOME]],'CADASTRO'!A:K,6,0)</f>
        <v>ATIVO</v>
      </c>
    </row>
    <row r="222" spans="1:13" hidden="1">
      <c r="A222" t="s">
        <v>516</v>
      </c>
      <c r="B222" t="s">
        <v>517</v>
      </c>
      <c r="C222" t="s">
        <v>381</v>
      </c>
      <c r="D222" t="s">
        <v>628</v>
      </c>
      <c r="E222" t="s">
        <v>366</v>
      </c>
      <c r="F222" t="str">
        <f>VLOOKUP(PTW[[#This Row],[NOME]],'CADASTRO'!A:K,5,0)</f>
        <v>OPERADOR LOGISTICO II</v>
      </c>
      <c r="G222" s="8">
        <v>46010</v>
      </c>
      <c r="H222" s="38">
        <v>365</v>
      </c>
      <c r="I2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IF(G222="01/01/1900", "SEM REGISTRO",
                        IF((G222+H222)&gt;TODAY(), "NO PRAZO", "VENCIDO"
                        )
                    )
                )
            )
        )
    ),"N.A.")</f>
        <v>NO PRAZO</v>
      </c>
      <c r="J222" s="14">
        <f>PTW[[#This Row],[TREINADO EM]]+PTW[[#This Row],[VALIDADE]]</f>
        <v>46375</v>
      </c>
      <c r="K222">
        <v>1</v>
      </c>
      <c r="L222" t="s">
        <v>3</v>
      </c>
      <c r="M222" t="str">
        <f>VLOOKUP(PTW[[#This Row],[NOME]],'CADASTRO'!A:K,6,0)</f>
        <v>ATIVO</v>
      </c>
    </row>
    <row r="223" spans="1:13" hidden="1">
      <c r="A223" t="s">
        <v>516</v>
      </c>
      <c r="B223" t="s">
        <v>517</v>
      </c>
      <c r="C223" t="s">
        <v>381</v>
      </c>
      <c r="D223" t="s">
        <v>628</v>
      </c>
      <c r="E223" t="s">
        <v>49</v>
      </c>
      <c r="F223" t="str">
        <f>VLOOKUP(PTW[[#This Row],[NOME]],'CADASTRO'!A:K,5,0)</f>
        <v>LIDER OPERACOES</v>
      </c>
      <c r="G223" s="8">
        <v>44712</v>
      </c>
      <c r="H223" s="38">
        <v>365</v>
      </c>
      <c r="I2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IF(G223="01/01/1900",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PTW[[#This Row],[TREINADO EM]]+PTW[[#This Row],[VALIDADE]]</f>
        <v>45077</v>
      </c>
      <c r="K223">
        <v>1</v>
      </c>
      <c r="L223" t="s">
        <v>5</v>
      </c>
      <c r="M223" t="str">
        <f>VLOOKUP(PTW[[#This Row],[NOME]],'CADASTRO'!A:K,6,0)</f>
        <v>ATIVO</v>
      </c>
    </row>
    <row r="224" spans="1:13" hidden="1">
      <c r="A224" t="s">
        <v>516</v>
      </c>
      <c r="B224" t="s">
        <v>517</v>
      </c>
      <c r="C224" t="s">
        <v>381</v>
      </c>
      <c r="D224" t="s">
        <v>628</v>
      </c>
      <c r="E224" t="s">
        <v>49</v>
      </c>
      <c r="F224" t="str">
        <f>VLOOKUP(PTW[[#This Row],[NOME]],'CADASTRO'!A:K,5,0)</f>
        <v>LIDER OPERACOES</v>
      </c>
      <c r="G224" s="8">
        <v>45278</v>
      </c>
      <c r="H224" s="38">
        <v>365</v>
      </c>
      <c r="I2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IF(G224="01/01/1900",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PTW[[#This Row],[TREINADO EM]]+PTW[[#This Row],[VALIDADE]]</f>
        <v>45643</v>
      </c>
      <c r="K224">
        <v>1</v>
      </c>
      <c r="L224" t="s">
        <v>5</v>
      </c>
      <c r="M224" t="str">
        <f>VLOOKUP(PTW[[#This Row],[NOME]],'CADASTRO'!A:K,6,0)</f>
        <v>ATIVO</v>
      </c>
    </row>
    <row r="225" spans="1:13" hidden="1">
      <c r="A225" t="s">
        <v>516</v>
      </c>
      <c r="B225" t="s">
        <v>517</v>
      </c>
      <c r="C225" t="s">
        <v>76</v>
      </c>
      <c r="D225" t="s">
        <v>628</v>
      </c>
      <c r="E225" t="s">
        <v>49</v>
      </c>
      <c r="F225" t="str">
        <f>VLOOKUP(PTW[[#This Row],[NOME]],'CADASTRO'!A:K,5,0)</f>
        <v>LIDER OPERACOES</v>
      </c>
      <c r="G225" s="8">
        <v>45645</v>
      </c>
      <c r="H225" s="38">
        <v>365</v>
      </c>
      <c r="I2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IF(G225="01/01/1900",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PTW[[#This Row],[TREINADO EM]]+PTW[[#This Row],[VALIDADE]]</f>
        <v>46010</v>
      </c>
      <c r="K225">
        <v>1</v>
      </c>
      <c r="L225" t="s">
        <v>5</v>
      </c>
      <c r="M225" t="str">
        <f>VLOOKUP(PTW[[#This Row],[NOME]],'CADASTRO'!A:K,6,0)</f>
        <v>ATIVO</v>
      </c>
    </row>
    <row r="226" spans="1:13" hidden="1">
      <c r="A226" t="s">
        <v>516</v>
      </c>
      <c r="B226" t="s">
        <v>517</v>
      </c>
      <c r="C226" t="s">
        <v>381</v>
      </c>
      <c r="D226" t="s">
        <v>628</v>
      </c>
      <c r="E226" t="s">
        <v>49</v>
      </c>
      <c r="F226" t="str">
        <f>VLOOKUP(PTW[[#This Row],[NOME]],'CADASTRO'!A:K,5,0)</f>
        <v>LIDER OPERACOES</v>
      </c>
      <c r="G226" s="8">
        <v>46294</v>
      </c>
      <c r="H226" s="38">
        <v>365</v>
      </c>
      <c r="I2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IF(G226="01/01/1900", "SEM REGISTRO",
                        IF((G226+H226)&gt;TODAY(), "NO PRAZO", "VENCIDO"
                        )
                    )
                )
            )
        )
    ),"N.A.")</f>
        <v>NO PRAZO</v>
      </c>
      <c r="J226" s="14">
        <f>PTW[[#This Row],[TREINADO EM]]+PTW[[#This Row],[VALIDADE]]</f>
        <v>46659</v>
      </c>
      <c r="K226">
        <v>2</v>
      </c>
      <c r="L226" t="s">
        <v>3</v>
      </c>
      <c r="M226" t="str">
        <f>VLOOKUP(PTW[[#This Row],[NOME]],'CADASTRO'!A:K,6,0)</f>
        <v>ATIVO</v>
      </c>
    </row>
    <row r="227" spans="1:13" hidden="1">
      <c r="A227" t="s">
        <v>516</v>
      </c>
      <c r="B227" t="s">
        <v>517</v>
      </c>
      <c r="C227" t="s">
        <v>76</v>
      </c>
      <c r="D227" t="s">
        <v>628</v>
      </c>
      <c r="E227" t="s">
        <v>369</v>
      </c>
      <c r="F227" t="str">
        <f>VLOOKUP(PTW[[#This Row],[NOME]],'CADASTRO'!A:K,5,0)</f>
        <v>TECNICO ELETRONICO III</v>
      </c>
      <c r="G227" s="8">
        <v>44020</v>
      </c>
      <c r="H227" s="38">
        <v>365</v>
      </c>
      <c r="I2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IF(G227="01/01/1900",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PTW[[#This Row],[TREINADO EM]]+PTW[[#This Row],[VALIDADE]]</f>
        <v>44385</v>
      </c>
      <c r="K227">
        <v>1</v>
      </c>
      <c r="L227" t="s">
        <v>5</v>
      </c>
      <c r="M227" t="str">
        <f>VLOOKUP(PTW[[#This Row],[NOME]],'CADASTRO'!A:K,6,0)</f>
        <v>ATIVO</v>
      </c>
    </row>
    <row r="228" spans="1:13" hidden="1">
      <c r="A228" t="s">
        <v>516</v>
      </c>
      <c r="B228" t="s">
        <v>517</v>
      </c>
      <c r="C228" t="s">
        <v>381</v>
      </c>
      <c r="D228" t="s">
        <v>628</v>
      </c>
      <c r="E228" t="s">
        <v>369</v>
      </c>
      <c r="F228" t="str">
        <f>VLOOKUP(PTW[[#This Row],[NOME]],'CADASTRO'!A:K,5,0)</f>
        <v>TECNICO ELETRONICO III</v>
      </c>
      <c r="G228" s="8">
        <v>44784</v>
      </c>
      <c r="H228" s="38">
        <v>365</v>
      </c>
      <c r="I2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IF(G228="01/01/1900",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PTW[[#This Row],[TREINADO EM]]+PTW[[#This Row],[VALIDADE]]</f>
        <v>45149</v>
      </c>
      <c r="K228">
        <v>1</v>
      </c>
      <c r="L228" t="s">
        <v>5</v>
      </c>
      <c r="M228" t="str">
        <f>VLOOKUP(PTW[[#This Row],[NOME]],'CADASTRO'!A:K,6,0)</f>
        <v>ATIVO</v>
      </c>
    </row>
    <row r="229" spans="1:13" hidden="1">
      <c r="A229" t="s">
        <v>516</v>
      </c>
      <c r="B229" t="s">
        <v>517</v>
      </c>
      <c r="C229" t="s">
        <v>381</v>
      </c>
      <c r="D229" t="s">
        <v>628</v>
      </c>
      <c r="E229" t="s">
        <v>369</v>
      </c>
      <c r="F229" t="str">
        <f>VLOOKUP(PTW[[#This Row],[NOME]],'CADASTRO'!A:K,5,0)</f>
        <v>TECNICO ELETRONICO III</v>
      </c>
      <c r="G229" s="8">
        <v>44930</v>
      </c>
      <c r="H229" s="38">
        <v>365</v>
      </c>
      <c r="I2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IF(G229="01/01/1900",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PTW[[#This Row],[TREINADO EM]]+PTW[[#This Row],[VALIDADE]]</f>
        <v>45295</v>
      </c>
      <c r="K229">
        <v>2</v>
      </c>
      <c r="L229" t="s">
        <v>5</v>
      </c>
      <c r="M229" t="str">
        <f>VLOOKUP(PTW[[#This Row],[NOME]],'CADASTRO'!A:K,6,0)</f>
        <v>ATIVO</v>
      </c>
    </row>
    <row r="230" spans="1:13" hidden="1">
      <c r="A230" t="s">
        <v>516</v>
      </c>
      <c r="B230" t="s">
        <v>517</v>
      </c>
      <c r="C230" t="s">
        <v>381</v>
      </c>
      <c r="D230" t="s">
        <v>628</v>
      </c>
      <c r="E230" t="s">
        <v>369</v>
      </c>
      <c r="F230" t="str">
        <f>VLOOKUP(PTW[[#This Row],[NOME]],'CADASTRO'!A:K,5,0)</f>
        <v>TECNICO ELETRONICO III</v>
      </c>
      <c r="G230" s="8">
        <v>45645</v>
      </c>
      <c r="H230" s="38">
        <v>365</v>
      </c>
      <c r="I2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IF(G230="01/01/1900",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PTW[[#This Row],[TREINADO EM]]+PTW[[#This Row],[VALIDADE]]</f>
        <v>46010</v>
      </c>
      <c r="K230">
        <v>1</v>
      </c>
      <c r="L230" t="s">
        <v>5</v>
      </c>
      <c r="M230" t="str">
        <f>VLOOKUP(PTW[[#This Row],[NOME]],'CADASTRO'!A:K,6,0)</f>
        <v>ATIVO</v>
      </c>
    </row>
    <row r="231" spans="1:13" hidden="1">
      <c r="A231" t="s">
        <v>516</v>
      </c>
      <c r="B231" t="s">
        <v>517</v>
      </c>
      <c r="C231" t="s">
        <v>381</v>
      </c>
      <c r="D231" t="s">
        <v>628</v>
      </c>
      <c r="E231" t="s">
        <v>369</v>
      </c>
      <c r="F231" t="str">
        <f>VLOOKUP(PTW[[#This Row],[NOME]],'CADASTRO'!A:K,5,0)</f>
        <v>TECNICO ELETRONICO III</v>
      </c>
      <c r="G231" s="8">
        <v>46010</v>
      </c>
      <c r="H231" s="38">
        <v>365</v>
      </c>
      <c r="I2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IF(G231="01/01/1900",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PTW[[#This Row],[TREINADO EM]]+PTW[[#This Row],[VALIDADE]]</f>
        <v>46375</v>
      </c>
      <c r="K231">
        <v>1</v>
      </c>
      <c r="L231" t="s">
        <v>5</v>
      </c>
      <c r="M231" t="str">
        <f>VLOOKUP(PTW[[#This Row],[NOME]],'CADASTRO'!A:K,6,0)</f>
        <v>ATIVO</v>
      </c>
    </row>
    <row r="232" spans="1:13" hidden="1">
      <c r="A232" t="s">
        <v>516</v>
      </c>
      <c r="B232" t="s">
        <v>517</v>
      </c>
      <c r="C232" t="s">
        <v>381</v>
      </c>
      <c r="D232" t="s">
        <v>628</v>
      </c>
      <c r="E232" t="s">
        <v>369</v>
      </c>
      <c r="F232" t="str">
        <f>VLOOKUP(PTW[[#This Row],[NOME]],'CADASTRO'!A:K,5,0)</f>
        <v>TECNICO ELETRONICO III</v>
      </c>
      <c r="G232" s="8">
        <v>46211.595706018503</v>
      </c>
      <c r="H232" s="38">
        <v>183</v>
      </c>
      <c r="I2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IF(G232="01/01/1900",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PTW[[#This Row],[TREINADO EM]]+PTW[[#This Row],[VALIDADE]]</f>
        <v>46394.595706018503</v>
      </c>
      <c r="K232">
        <v>1</v>
      </c>
      <c r="L232" t="s">
        <v>5</v>
      </c>
      <c r="M232" t="str">
        <f>VLOOKUP(PTW[[#This Row],[NOME]],'CADASTRO'!A:K,6,0)</f>
        <v>ATIVO</v>
      </c>
    </row>
    <row r="233" spans="1:13" hidden="1">
      <c r="A233" t="s">
        <v>516</v>
      </c>
      <c r="B233" t="s">
        <v>517</v>
      </c>
      <c r="C233" t="s">
        <v>381</v>
      </c>
      <c r="D233" t="s">
        <v>628</v>
      </c>
      <c r="E233" t="s">
        <v>369</v>
      </c>
      <c r="F233" t="str">
        <f>VLOOKUP(PTW[[#This Row],[NOME]],'CADASTRO'!A:K,5,0)</f>
        <v>TECNICO ELETRONICO III</v>
      </c>
      <c r="G233" s="8">
        <v>46289.948379629626</v>
      </c>
      <c r="H233" s="38">
        <v>365</v>
      </c>
      <c r="I2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IF(G233="01/01/1900", "SEM REGISTRO",
                        IF((G233+H233)&gt;TODAY(), "NO PRAZO", "VENCIDO"
                        )
                    )
                )
            )
        )
    ),"N.A.")</f>
        <v>NO PRAZO</v>
      </c>
      <c r="J233" s="14">
        <f>PTW[[#This Row],[TREINADO EM]]+PTW[[#This Row],[VALIDADE]]</f>
        <v>46654.948379629626</v>
      </c>
      <c r="K233">
        <v>2</v>
      </c>
      <c r="L233" t="s">
        <v>3</v>
      </c>
      <c r="M233" t="str">
        <f>VLOOKUP(PTW[[#This Row],[NOME]],'CADASTRO'!A:K,6,0)</f>
        <v>ATIVO</v>
      </c>
    </row>
    <row r="234" spans="1:13" hidden="1">
      <c r="A234" t="s">
        <v>516</v>
      </c>
      <c r="B234" t="s">
        <v>517</v>
      </c>
      <c r="C234" t="s">
        <v>381</v>
      </c>
      <c r="D234" t="s">
        <v>628</v>
      </c>
      <c r="E234" t="s">
        <v>249</v>
      </c>
      <c r="F234" t="str">
        <f>VLOOKUP(PTW[[#This Row],[NOME]],'CADASTRO'!A:K,5,0)</f>
        <v>APRENDIZ</v>
      </c>
      <c r="G234" s="8">
        <v>45063</v>
      </c>
      <c r="H234" s="38">
        <v>365</v>
      </c>
      <c r="I2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IF(G234="01/01/1900",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PTW[[#This Row],[TREINADO EM]]+PTW[[#This Row],[VALIDADE]]</f>
        <v>45428</v>
      </c>
      <c r="K234">
        <v>1</v>
      </c>
      <c r="L234" t="s">
        <v>3</v>
      </c>
      <c r="M234" t="str">
        <f>VLOOKUP(PTW[[#This Row],[NOME]],'CADASTRO'!A:K,6,0)</f>
        <v>DESLIGADO</v>
      </c>
    </row>
    <row r="235" spans="1:13" hidden="1">
      <c r="A235" t="s">
        <v>516</v>
      </c>
      <c r="B235" t="s">
        <v>517</v>
      </c>
      <c r="C235" t="s">
        <v>381</v>
      </c>
      <c r="D235" t="s">
        <v>628</v>
      </c>
      <c r="E235" t="s">
        <v>371</v>
      </c>
      <c r="F235" t="str">
        <f>VLOOKUP(PTW[[#This Row],[NOME]],'CADASTRO'!A:K,5,0)</f>
        <v>OPERADOR INDUSTRIAL II</v>
      </c>
      <c r="G235" s="8">
        <v>44930</v>
      </c>
      <c r="H235" s="38">
        <v>365</v>
      </c>
      <c r="I2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IF(G235="01/01/1900",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PTW[[#This Row],[TREINADO EM]]+PTW[[#This Row],[VALIDADE]]</f>
        <v>45295</v>
      </c>
      <c r="K235">
        <v>2</v>
      </c>
      <c r="L235" t="s">
        <v>5</v>
      </c>
      <c r="M235" t="str">
        <f>VLOOKUP(PTW[[#This Row],[NOME]],'CADASTRO'!A:K,6,0)</f>
        <v>ATIVO</v>
      </c>
    </row>
    <row r="236" spans="1:13" hidden="1">
      <c r="A236" t="s">
        <v>516</v>
      </c>
      <c r="B236" t="s">
        <v>517</v>
      </c>
      <c r="C236" t="s">
        <v>76</v>
      </c>
      <c r="D236" t="s">
        <v>628</v>
      </c>
      <c r="E236" t="s">
        <v>371</v>
      </c>
      <c r="F236" t="str">
        <f>VLOOKUP(PTW[[#This Row],[NOME]],'CADASTRO'!A:K,5,0)</f>
        <v>OPERADOR INDUSTRIAL II</v>
      </c>
      <c r="G236" s="8">
        <v>45278</v>
      </c>
      <c r="H236" s="38">
        <v>365</v>
      </c>
      <c r="I2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IF(G236="01/01/1900",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PTW[[#This Row],[TREINADO EM]]+PTW[[#This Row],[VALIDADE]]</f>
        <v>45643</v>
      </c>
      <c r="K236">
        <v>1</v>
      </c>
      <c r="L236" t="s">
        <v>5</v>
      </c>
      <c r="M236" t="str">
        <f>VLOOKUP(PTW[[#This Row],[NOME]],'CADASTRO'!A:K,6,0)</f>
        <v>ATIVO</v>
      </c>
    </row>
    <row r="237" spans="1:13" hidden="1">
      <c r="A237" t="s">
        <v>516</v>
      </c>
      <c r="B237" t="s">
        <v>517</v>
      </c>
      <c r="C237" t="s">
        <v>76</v>
      </c>
      <c r="D237" t="s">
        <v>628</v>
      </c>
      <c r="E237" t="s">
        <v>371</v>
      </c>
      <c r="F237" t="str">
        <f>VLOOKUP(PTW[[#This Row],[NOME]],'CADASTRO'!A:K,5,0)</f>
        <v>OPERADOR INDUSTRIAL II</v>
      </c>
      <c r="G237" s="8">
        <v>45645</v>
      </c>
      <c r="H237" s="38">
        <v>365</v>
      </c>
      <c r="I2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IF(G237="01/01/1900",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PTW[[#This Row],[TREINADO EM]]+PTW[[#This Row],[VALIDADE]]</f>
        <v>46010</v>
      </c>
      <c r="K237">
        <v>1</v>
      </c>
      <c r="L237" t="s">
        <v>5</v>
      </c>
      <c r="M237" t="str">
        <f>VLOOKUP(PTW[[#This Row],[NOME]],'CADASTRO'!A:K,6,0)</f>
        <v>ATIVO</v>
      </c>
    </row>
    <row r="238" spans="1:13" hidden="1">
      <c r="A238" t="s">
        <v>516</v>
      </c>
      <c r="B238" t="s">
        <v>517</v>
      </c>
      <c r="C238" t="s">
        <v>381</v>
      </c>
      <c r="D238" t="s">
        <v>628</v>
      </c>
      <c r="E238" t="s">
        <v>371</v>
      </c>
      <c r="F238" t="str">
        <f>VLOOKUP(PTW[[#This Row],[NOME]],'CADASTRO'!A:K,5,0)</f>
        <v>OPERADOR INDUSTRIAL II</v>
      </c>
      <c r="G238" s="8">
        <v>46010</v>
      </c>
      <c r="H238" s="38">
        <v>365</v>
      </c>
      <c r="I2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IF(G238="01/01/1900",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PTW[[#This Row],[TREINADO EM]]+PTW[[#This Row],[VALIDADE]]</f>
        <v>46375</v>
      </c>
      <c r="K238">
        <v>1</v>
      </c>
      <c r="L238" t="s">
        <v>3</v>
      </c>
      <c r="M238" t="str">
        <f>VLOOKUP(PTW[[#This Row],[NOME]],'CADASTRO'!A:K,6,0)</f>
        <v>ATIVO</v>
      </c>
    </row>
    <row r="239" spans="1:13" hidden="1">
      <c r="A239" t="s">
        <v>516</v>
      </c>
      <c r="B239" t="s">
        <v>517</v>
      </c>
      <c r="C239" t="s">
        <v>381</v>
      </c>
      <c r="D239" t="s">
        <v>628</v>
      </c>
      <c r="E239" t="s">
        <v>373</v>
      </c>
      <c r="F239" t="str">
        <f>VLOOKUP(PTW[[#This Row],[NOME]],'CADASTRO'!A:K,5,0)</f>
        <v>AUXILIAR DE CARGA E DESCARGA</v>
      </c>
      <c r="G239" s="8">
        <v>44930</v>
      </c>
      <c r="H239" s="38">
        <v>365</v>
      </c>
      <c r="I2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IF(G239="01/01/1900",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PTW[[#This Row],[TREINADO EM]]+PTW[[#This Row],[VALIDADE]]</f>
        <v>45295</v>
      </c>
      <c r="K239">
        <v>2</v>
      </c>
      <c r="L239" t="s">
        <v>5</v>
      </c>
      <c r="M239" t="str">
        <f>VLOOKUP(PTW[[#This Row],[NOME]],'CADASTRO'!A:K,6,0)</f>
        <v>ATIVO</v>
      </c>
    </row>
    <row r="240" spans="1:13" hidden="1">
      <c r="A240" t="s">
        <v>516</v>
      </c>
      <c r="B240" t="s">
        <v>517</v>
      </c>
      <c r="C240" t="s">
        <v>381</v>
      </c>
      <c r="D240" t="s">
        <v>628</v>
      </c>
      <c r="E240" t="s">
        <v>373</v>
      </c>
      <c r="F240" t="str">
        <f>VLOOKUP(PTW[[#This Row],[NOME]],'CADASTRO'!A:K,5,0)</f>
        <v>AUXILIAR DE CARGA E DESCARGA</v>
      </c>
      <c r="G240" s="8">
        <v>45278</v>
      </c>
      <c r="H240" s="38">
        <v>365</v>
      </c>
      <c r="I2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IF(G240="01/01/1900",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PTW[[#This Row],[TREINADO EM]]+PTW[[#This Row],[VALIDADE]]</f>
        <v>45643</v>
      </c>
      <c r="K240">
        <v>1</v>
      </c>
      <c r="L240" t="s">
        <v>5</v>
      </c>
      <c r="M240" t="str">
        <f>VLOOKUP(PTW[[#This Row],[NOME]],'CADASTRO'!A:K,6,0)</f>
        <v>ATIVO</v>
      </c>
    </row>
    <row r="241" spans="1:14" hidden="1">
      <c r="A241" t="s">
        <v>516</v>
      </c>
      <c r="B241" t="s">
        <v>517</v>
      </c>
      <c r="C241" t="s">
        <v>381</v>
      </c>
      <c r="D241" t="s">
        <v>628</v>
      </c>
      <c r="E241" t="s">
        <v>373</v>
      </c>
      <c r="F241" t="str">
        <f>VLOOKUP(PTW[[#This Row],[NOME]],'CADASTRO'!A:K,5,0)</f>
        <v>AUXILIAR DE CARGA E DESCARGA</v>
      </c>
      <c r="G241" s="8">
        <v>45880</v>
      </c>
      <c r="H241" s="38">
        <v>365</v>
      </c>
      <c r="I2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IF(G241="01/01/1900",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PTW[[#This Row],[TREINADO EM]]+PTW[[#This Row],[VALIDADE]]</f>
        <v>46245</v>
      </c>
      <c r="K241">
        <v>1</v>
      </c>
      <c r="L241" t="s">
        <v>5</v>
      </c>
      <c r="M241" t="str">
        <f>VLOOKUP(PTW[[#This Row],[NOME]],'CADASTRO'!A:K,6,0)</f>
        <v>ATIVO</v>
      </c>
    </row>
    <row r="242" spans="1:14" hidden="1">
      <c r="A242" t="s">
        <v>516</v>
      </c>
      <c r="B242" t="s">
        <v>517</v>
      </c>
      <c r="C242" t="s">
        <v>381</v>
      </c>
      <c r="D242" t="s">
        <v>628</v>
      </c>
      <c r="E242" t="s">
        <v>373</v>
      </c>
      <c r="F242" t="str">
        <f>VLOOKUP(PTW[[#This Row],[NOME]],'CADASTRO'!A:K,5,0)</f>
        <v>AUXILIAR DE CARGA E DESCARGA</v>
      </c>
      <c r="G242" s="8">
        <v>46290.342442129629</v>
      </c>
      <c r="H242" s="38">
        <v>365</v>
      </c>
      <c r="I2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IF(G242="01/01/1900", "SEM REGISTRO",
                        IF((G242+H242)&gt;TODAY(), "NO PRAZO", "VENCIDO"
                        )
                    )
                )
            )
        )
    ),"N.A.")</f>
        <v>NO PRAZO</v>
      </c>
      <c r="J242" s="14">
        <f>PTW[[#This Row],[TREINADO EM]]+PTW[[#This Row],[VALIDADE]]</f>
        <v>46655.342442129629</v>
      </c>
      <c r="K242">
        <v>2</v>
      </c>
      <c r="L242" t="s">
        <v>3</v>
      </c>
      <c r="M242" t="str">
        <f>VLOOKUP(PTW[[#This Row],[NOME]],'CADASTRO'!A:K,6,0)</f>
        <v>ATIVO</v>
      </c>
    </row>
    <row r="243" spans="1:14" hidden="1">
      <c r="A243" t="s">
        <v>516</v>
      </c>
      <c r="B243" t="s">
        <v>517</v>
      </c>
      <c r="C243" t="s">
        <v>381</v>
      </c>
      <c r="D243" t="s">
        <v>628</v>
      </c>
      <c r="E243" t="s">
        <v>251</v>
      </c>
      <c r="F243" t="str">
        <f>VLOOKUP(PTW[[#This Row],[NOME]],'CADASTRO'!A:K,5,0)</f>
        <v>OPERADOR INDUSTRIAL I</v>
      </c>
      <c r="G243" s="8">
        <v>45754</v>
      </c>
      <c r="H243" s="38">
        <v>365</v>
      </c>
      <c r="I2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IF(G243="01/01/1900",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PTW[[#This Row],[TREINADO EM]]+PTW[[#This Row],[VALIDADE]]</f>
        <v>46119</v>
      </c>
      <c r="K243">
        <v>1</v>
      </c>
      <c r="L243" t="s">
        <v>3</v>
      </c>
      <c r="M243" t="str">
        <f>VLOOKUP(PTW[[#This Row],[NOME]],'CADASTRO'!A:K,6,0)</f>
        <v>DESLIGADO</v>
      </c>
    </row>
    <row r="244" spans="1:14" hidden="1">
      <c r="A244" t="s">
        <v>516</v>
      </c>
      <c r="B244" t="s">
        <v>517</v>
      </c>
      <c r="C244" t="s">
        <v>381</v>
      </c>
      <c r="D244" t="s">
        <v>628</v>
      </c>
      <c r="E244" t="s">
        <v>461</v>
      </c>
      <c r="F244" t="str">
        <f>VLOOKUP(PTW[[#This Row],[NOME]],'CADASTRO'!A:K,5,0)</f>
        <v>ANALISTA PRODUCAO JR</v>
      </c>
      <c r="G244" s="8">
        <v>44753</v>
      </c>
      <c r="H244" s="38">
        <v>365</v>
      </c>
      <c r="I2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IF(G244="01/01/1900",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PTW[[#This Row],[TREINADO EM]]+PTW[[#This Row],[VALIDADE]]</f>
        <v>45118</v>
      </c>
      <c r="K244">
        <v>1</v>
      </c>
      <c r="L244" t="s">
        <v>5</v>
      </c>
      <c r="M244" t="str">
        <f>VLOOKUP(PTW[[#This Row],[NOME]],'CADASTRO'!A:K,6,0)</f>
        <v>DESLIGADO</v>
      </c>
    </row>
    <row r="245" spans="1:14" hidden="1">
      <c r="A245" t="s">
        <v>516</v>
      </c>
      <c r="B245" t="s">
        <v>517</v>
      </c>
      <c r="C245" t="s">
        <v>381</v>
      </c>
      <c r="D245" t="s">
        <v>628</v>
      </c>
      <c r="E245" t="s">
        <v>461</v>
      </c>
      <c r="F245" t="str">
        <f>VLOOKUP(PTW[[#This Row],[NOME]],'CADASTRO'!A:K,5,0)</f>
        <v>ANALISTA PRODUCAO JR</v>
      </c>
      <c r="G245" s="8">
        <v>44973</v>
      </c>
      <c r="H245" s="38">
        <v>365</v>
      </c>
      <c r="I2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IF(G245="01/01/1900",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PTW[[#This Row],[TREINADO EM]]+PTW[[#This Row],[VALIDADE]]</f>
        <v>45338</v>
      </c>
      <c r="K245">
        <v>2</v>
      </c>
      <c r="L245" t="s">
        <v>3</v>
      </c>
      <c r="M245" t="str">
        <f>VLOOKUP(PTW[[#This Row],[NOME]],'CADASTRO'!A:K,6,0)</f>
        <v>DESLIGADO</v>
      </c>
    </row>
    <row r="246" spans="1:14">
      <c r="A246" t="s">
        <v>516</v>
      </c>
      <c r="B246" t="s">
        <v>517</v>
      </c>
      <c r="C246" t="s">
        <v>76</v>
      </c>
      <c r="D246" t="s">
        <v>628</v>
      </c>
      <c r="E246" t="s">
        <v>375</v>
      </c>
      <c r="F246" t="str">
        <f>VLOOKUP(PTW[[#This Row],[NOME]],'CADASTRO'!A:K,5,0)</f>
        <v>OPERADOR INDUSTRIAL II</v>
      </c>
      <c r="G246" s="8">
        <v>44250</v>
      </c>
      <c r="H246" s="38">
        <v>365</v>
      </c>
      <c r="I2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IF(G246="01/01/1900",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PTW[[#This Row],[TREINADO EM]]+PTW[[#This Row],[VALIDADE]]</f>
        <v>44615</v>
      </c>
      <c r="K246">
        <v>1</v>
      </c>
      <c r="L246" t="s">
        <v>5</v>
      </c>
      <c r="M246" t="str">
        <f>VLOOKUP(PTW[[#This Row],[NOME]],'CADASTRO'!A:K,6,0)</f>
        <v>ATIVO</v>
      </c>
    </row>
    <row r="247" spans="1:14">
      <c r="A247" t="s">
        <v>516</v>
      </c>
      <c r="B247" t="s">
        <v>517</v>
      </c>
      <c r="C247" t="s">
        <v>381</v>
      </c>
      <c r="D247" t="s">
        <v>628</v>
      </c>
      <c r="E247" t="s">
        <v>375</v>
      </c>
      <c r="F247" t="str">
        <f>VLOOKUP(PTW[[#This Row],[NOME]],'CADASTRO'!A:K,5,0)</f>
        <v>OPERADOR INDUSTRIAL II</v>
      </c>
      <c r="G247" s="8">
        <v>44930</v>
      </c>
      <c r="H247" s="38">
        <v>365</v>
      </c>
      <c r="I2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IF(G247="01/01/1900",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PTW[[#This Row],[TREINADO EM]]+PTW[[#This Row],[VALIDADE]]</f>
        <v>45295</v>
      </c>
      <c r="K247">
        <v>2</v>
      </c>
      <c r="L247" t="s">
        <v>5</v>
      </c>
      <c r="M247" t="str">
        <f>VLOOKUP(PTW[[#This Row],[NOME]],'CADASTRO'!A:K,6,0)</f>
        <v>ATIVO</v>
      </c>
    </row>
    <row r="248" spans="1:14">
      <c r="A248" t="s">
        <v>516</v>
      </c>
      <c r="B248" t="s">
        <v>517</v>
      </c>
      <c r="C248" t="s">
        <v>381</v>
      </c>
      <c r="D248" t="s">
        <v>628</v>
      </c>
      <c r="E248" t="s">
        <v>375</v>
      </c>
      <c r="F248" t="str">
        <f>VLOOKUP(PTW[[#This Row],[NOME]],'CADASTRO'!A:K,5,0)</f>
        <v>OPERADOR INDUSTRIAL II</v>
      </c>
      <c r="G248" s="8">
        <v>45343</v>
      </c>
      <c r="H248" s="38">
        <v>365</v>
      </c>
      <c r="I2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IF(G248="01/01/1900",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PTW[[#This Row],[TREINADO EM]]+PTW[[#This Row],[VALIDADE]]</f>
        <v>45708</v>
      </c>
      <c r="K248">
        <v>1</v>
      </c>
      <c r="L248" t="s">
        <v>5</v>
      </c>
      <c r="M248" t="str">
        <f>VLOOKUP(PTW[[#This Row],[NOME]],'CADASTRO'!A:K,6,0)</f>
        <v>ATIVO</v>
      </c>
    </row>
    <row r="249" spans="1:14">
      <c r="A249" t="s">
        <v>516</v>
      </c>
      <c r="B249" t="s">
        <v>517</v>
      </c>
      <c r="C249" t="s">
        <v>381</v>
      </c>
      <c r="D249" t="s">
        <v>628</v>
      </c>
      <c r="E249" t="s">
        <v>375</v>
      </c>
      <c r="F249" t="str">
        <f>VLOOKUP(PTW[[#This Row],[NOME]],'CADASTRO'!A:K,5,0)</f>
        <v>OPERADOR INDUSTRIAL II</v>
      </c>
      <c r="G249" s="8">
        <v>45873</v>
      </c>
      <c r="H249" s="38">
        <v>365</v>
      </c>
      <c r="I2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IF(G249="01/01/1900",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PTW[[#This Row],[TREINADO EM]]+PTW[[#This Row],[VALIDADE]]</f>
        <v>46238</v>
      </c>
      <c r="K249">
        <v>1</v>
      </c>
      <c r="L249" t="s">
        <v>5</v>
      </c>
      <c r="M249" t="str">
        <f>VLOOKUP(PTW[[#This Row],[NOME]],'CADASTRO'!A:K,6,0)</f>
        <v>ATIVO</v>
      </c>
    </row>
    <row r="250" spans="1:14">
      <c r="A250" t="s">
        <v>516</v>
      </c>
      <c r="B250" t="s">
        <v>517</v>
      </c>
      <c r="C250" t="s">
        <v>381</v>
      </c>
      <c r="D250" t="s">
        <v>628</v>
      </c>
      <c r="E250" t="s">
        <v>375</v>
      </c>
      <c r="F250" t="str">
        <f>VLOOKUP(PTW[[#This Row],[NOME]],'CADASTRO'!A:K,5,0)</f>
        <v>OPERADOR INDUSTRIAL II</v>
      </c>
      <c r="G250" s="8">
        <v>46295</v>
      </c>
      <c r="H250" s="38">
        <v>365</v>
      </c>
      <c r="I2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IF(G250="01/01/1900", "SEM REGISTRO",
                        IF((G250+H250)&gt;TODAY(), "NO PRAZO", "VENCIDO"
                        )
                    )
                )
            )
        )
    ),"N.A.")</f>
        <v>NO PRAZO</v>
      </c>
      <c r="J250" s="14">
        <f>PTW[[#This Row],[TREINADO EM]]+PTW[[#This Row],[VALIDADE]]</f>
        <v>46660</v>
      </c>
      <c r="K250">
        <v>1</v>
      </c>
      <c r="L250" t="s">
        <v>3</v>
      </c>
      <c r="M250" t="str">
        <f>VLOOKUP(PTW[[#This Row],[NOME]],'CADASTRO'!A:K,6,0)</f>
        <v>ATIVO</v>
      </c>
    </row>
    <row r="251" spans="1:14" hidden="1">
      <c r="A251" t="s">
        <v>516</v>
      </c>
      <c r="B251" t="s">
        <v>517</v>
      </c>
      <c r="C251" t="s">
        <v>381</v>
      </c>
      <c r="D251" t="s">
        <v>628</v>
      </c>
      <c r="E251" t="s">
        <v>376</v>
      </c>
      <c r="F251" t="str">
        <f>VLOOKUP(PTW[[#This Row],[NOME]],'CADASTRO'!A:K,5,0)</f>
        <v>ESTAGIARIO</v>
      </c>
      <c r="G251" s="8">
        <v>46099</v>
      </c>
      <c r="H251" s="38">
        <v>365</v>
      </c>
      <c r="I2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IF(G251="01/01/1900",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PTW[[#This Row],[TREINADO EM]]+PTW[[#This Row],[VALIDADE]]</f>
        <v>46464</v>
      </c>
      <c r="K251">
        <v>1</v>
      </c>
      <c r="L251" t="s">
        <v>3</v>
      </c>
      <c r="M251" t="str">
        <f>VLOOKUP(PTW[[#This Row],[NOME]],'CADASTRO'!A:K,6,0)</f>
        <v>ATIVO</v>
      </c>
      <c r="N251" s="63"/>
    </row>
    <row r="252" spans="1:14" hidden="1">
      <c r="A252" t="s">
        <v>516</v>
      </c>
      <c r="B252" t="s">
        <v>517</v>
      </c>
      <c r="C252" t="s">
        <v>381</v>
      </c>
      <c r="D252" t="s">
        <v>628</v>
      </c>
      <c r="E252" t="s">
        <v>466</v>
      </c>
      <c r="F252" t="str">
        <f>VLOOKUP(PTW[[#This Row],[NOME]],'CADASTRO'!A:K,5,0)</f>
        <v>PARCEIRO DE NEGOCIO DE RH</v>
      </c>
      <c r="G252" s="8">
        <v>45063</v>
      </c>
      <c r="H252" s="38">
        <v>365</v>
      </c>
      <c r="I2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IF(G252="01/01/1900",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PTW[[#This Row],[TREINADO EM]]+PTW[[#This Row],[VALIDADE]]</f>
        <v>45428</v>
      </c>
      <c r="K252">
        <v>1</v>
      </c>
      <c r="L252" t="s">
        <v>3</v>
      </c>
      <c r="M252" t="str">
        <f>VLOOKUP(PTW[[#This Row],[NOME]],'CADASTRO'!A:K,6,0)</f>
        <v>DESLIGADO</v>
      </c>
    </row>
    <row r="253" spans="1:14" hidden="1">
      <c r="A253" t="s">
        <v>516</v>
      </c>
      <c r="B253" t="s">
        <v>517</v>
      </c>
      <c r="C253" t="s">
        <v>381</v>
      </c>
      <c r="D253" t="s">
        <v>628</v>
      </c>
      <c r="E253" t="s">
        <v>467</v>
      </c>
      <c r="F253" t="str">
        <f>VLOOKUP(PTW[[#This Row],[NOME]],'CADASTRO'!A:K,5,0)</f>
        <v>OPERADOR INDUSTRIAL III</v>
      </c>
      <c r="G253" s="8">
        <v>44930</v>
      </c>
      <c r="H253" s="38">
        <v>365</v>
      </c>
      <c r="I2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IF(G253="01/01/1900",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PTW[[#This Row],[TREINADO EM]]+PTW[[#This Row],[VALIDADE]]</f>
        <v>45295</v>
      </c>
      <c r="K253">
        <v>2</v>
      </c>
      <c r="L253" t="s">
        <v>5</v>
      </c>
      <c r="M253" t="str">
        <f>VLOOKUP(PTW[[#This Row],[NOME]],'CADASTRO'!A:K,6,0)</f>
        <v>DESLIGADO</v>
      </c>
    </row>
    <row r="254" spans="1:14" hidden="1">
      <c r="A254" t="s">
        <v>516</v>
      </c>
      <c r="B254" t="s">
        <v>517</v>
      </c>
      <c r="C254" t="s">
        <v>381</v>
      </c>
      <c r="D254" t="s">
        <v>628</v>
      </c>
      <c r="E254" t="s">
        <v>467</v>
      </c>
      <c r="F254" t="str">
        <f>VLOOKUP(PTW[[#This Row],[NOME]],'CADASTRO'!A:K,5,0)</f>
        <v>OPERADOR INDUSTRIAL III</v>
      </c>
      <c r="G254" s="8">
        <v>45278</v>
      </c>
      <c r="H254" s="38">
        <v>365</v>
      </c>
      <c r="I2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IF(G254="01/01/1900",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PTW[[#This Row],[TREINADO EM]]+PTW[[#This Row],[VALIDADE]]</f>
        <v>45643</v>
      </c>
      <c r="K254">
        <v>1</v>
      </c>
      <c r="L254" t="s">
        <v>5</v>
      </c>
      <c r="M254" t="str">
        <f>VLOOKUP(PTW[[#This Row],[NOME]],'CADASTRO'!A:K,6,0)</f>
        <v>DESLIGADO</v>
      </c>
    </row>
    <row r="255" spans="1:14" hidden="1">
      <c r="A255" t="s">
        <v>516</v>
      </c>
      <c r="B255" t="s">
        <v>517</v>
      </c>
      <c r="C255" t="s">
        <v>381</v>
      </c>
      <c r="D255" t="s">
        <v>628</v>
      </c>
      <c r="E255" t="s">
        <v>467</v>
      </c>
      <c r="F255" t="str">
        <f>VLOOKUP(PTW[[#This Row],[NOME]],'CADASTRO'!A:K,5,0)</f>
        <v>OPERADOR INDUSTRIAL III</v>
      </c>
      <c r="G255" s="8">
        <v>45645</v>
      </c>
      <c r="H255" s="38">
        <v>365</v>
      </c>
      <c r="I2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IF(G255="01/01/1900",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PTW[[#This Row],[TREINADO EM]]+PTW[[#This Row],[VALIDADE]]</f>
        <v>46010</v>
      </c>
      <c r="K255">
        <v>1</v>
      </c>
      <c r="L255" t="s">
        <v>3</v>
      </c>
      <c r="M255" t="str">
        <f>VLOOKUP(PTW[[#This Row],[NOME]],'CADASTRO'!A:K,6,0)</f>
        <v>DESLIGADO</v>
      </c>
    </row>
    <row r="256" spans="1:14" hidden="1">
      <c r="A256" t="s">
        <v>516</v>
      </c>
      <c r="B256" t="s">
        <v>517</v>
      </c>
      <c r="C256" t="s">
        <v>76</v>
      </c>
      <c r="D256" t="s">
        <v>628</v>
      </c>
      <c r="E256" t="s">
        <v>378</v>
      </c>
      <c r="F256" t="str">
        <f>VLOOKUP(PTW[[#This Row],[NOME]],'CADASTRO'!A:K,5,0)</f>
        <v>ANALISTA LOGISTICA JR</v>
      </c>
      <c r="G256" s="8">
        <v>43892</v>
      </c>
      <c r="H256" s="38">
        <v>365</v>
      </c>
      <c r="I2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IF(G256="01/01/1900",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PTW[[#This Row],[TREINADO EM]]+PTW[[#This Row],[VALIDADE]]</f>
        <v>44257</v>
      </c>
      <c r="K256">
        <v>1</v>
      </c>
      <c r="L256" t="s">
        <v>5</v>
      </c>
      <c r="M256" t="str">
        <f>VLOOKUP(PTW[[#This Row],[NOME]],'CADASTRO'!A:K,6,0)</f>
        <v>ATIVO</v>
      </c>
    </row>
    <row r="257" spans="1:13" hidden="1">
      <c r="A257" t="s">
        <v>516</v>
      </c>
      <c r="B257" t="s">
        <v>517</v>
      </c>
      <c r="C257" t="s">
        <v>381</v>
      </c>
      <c r="D257" t="s">
        <v>628</v>
      </c>
      <c r="E257" t="s">
        <v>378</v>
      </c>
      <c r="F257" t="str">
        <f>VLOOKUP(PTW[[#This Row],[NOME]],'CADASTRO'!A:K,5,0)</f>
        <v>ANALISTA LOGISTICA JR</v>
      </c>
      <c r="G257" s="8">
        <v>44930</v>
      </c>
      <c r="H257" s="38">
        <v>365</v>
      </c>
      <c r="I2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IF(G257="01/01/1900",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PTW[[#This Row],[TREINADO EM]]+PTW[[#This Row],[VALIDADE]]</f>
        <v>45295</v>
      </c>
      <c r="K257">
        <v>2</v>
      </c>
      <c r="L257" t="s">
        <v>5</v>
      </c>
      <c r="M257" t="str">
        <f>VLOOKUP(PTW[[#This Row],[NOME]],'CADASTRO'!A:K,6,0)</f>
        <v>ATIVO</v>
      </c>
    </row>
    <row r="258" spans="1:13" hidden="1">
      <c r="A258" t="s">
        <v>516</v>
      </c>
      <c r="B258" t="s">
        <v>517</v>
      </c>
      <c r="C258" t="s">
        <v>381</v>
      </c>
      <c r="D258" t="s">
        <v>628</v>
      </c>
      <c r="E258" t="s">
        <v>378</v>
      </c>
      <c r="F258" t="str">
        <f>VLOOKUP(PTW[[#This Row],[NOME]],'CADASTRO'!A:K,5,0)</f>
        <v>ANALISTA LOGISTICA JR</v>
      </c>
      <c r="G258" s="8">
        <v>45278</v>
      </c>
      <c r="H258" s="38">
        <v>365</v>
      </c>
      <c r="I2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IF(G258="01/01/1900",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PTW[[#This Row],[TREINADO EM]]+PTW[[#This Row],[VALIDADE]]</f>
        <v>45643</v>
      </c>
      <c r="K258">
        <v>1</v>
      </c>
      <c r="L258" t="s">
        <v>5</v>
      </c>
      <c r="M258" t="str">
        <f>VLOOKUP(PTW[[#This Row],[NOME]],'CADASTRO'!A:K,6,0)</f>
        <v>ATIVO</v>
      </c>
    </row>
    <row r="259" spans="1:13" hidden="1">
      <c r="A259" t="s">
        <v>516</v>
      </c>
      <c r="B259" t="s">
        <v>517</v>
      </c>
      <c r="C259" t="s">
        <v>76</v>
      </c>
      <c r="D259" t="s">
        <v>628</v>
      </c>
      <c r="E259" t="s">
        <v>378</v>
      </c>
      <c r="F259" t="str">
        <f>VLOOKUP(PTW[[#This Row],[NOME]],'CADASTRO'!A:K,5,0)</f>
        <v>ANALISTA LOGISTICA JR</v>
      </c>
      <c r="G259" s="8">
        <v>45645</v>
      </c>
      <c r="H259" s="38">
        <v>365</v>
      </c>
      <c r="I2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IF(G259="01/01/1900",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PTW[[#This Row],[TREINADO EM]]+PTW[[#This Row],[VALIDADE]]</f>
        <v>46010</v>
      </c>
      <c r="K259">
        <v>1</v>
      </c>
      <c r="L259" t="s">
        <v>5</v>
      </c>
      <c r="M259" t="str">
        <f>VLOOKUP(PTW[[#This Row],[NOME]],'CADASTRO'!A:K,6,0)</f>
        <v>ATIVO</v>
      </c>
    </row>
    <row r="260" spans="1:13" hidden="1">
      <c r="A260" t="s">
        <v>516</v>
      </c>
      <c r="B260" t="s">
        <v>517</v>
      </c>
      <c r="C260" t="s">
        <v>381</v>
      </c>
      <c r="D260" t="s">
        <v>628</v>
      </c>
      <c r="E260" t="s">
        <v>378</v>
      </c>
      <c r="F260" t="str">
        <f>VLOOKUP(PTW[[#This Row],[NOME]],'CADASTRO'!A:K,5,0)</f>
        <v>ANALISTA LOGISTICA JR</v>
      </c>
      <c r="G260" s="8">
        <v>46010</v>
      </c>
      <c r="H260" s="38">
        <v>365</v>
      </c>
      <c r="I2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IF(G260="01/01/1900",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PTW[[#This Row],[TREINADO EM]]+PTW[[#This Row],[VALIDADE]]</f>
        <v>46375</v>
      </c>
      <c r="K260">
        <v>1</v>
      </c>
      <c r="L260" t="s">
        <v>3</v>
      </c>
      <c r="M260" t="str">
        <f>VLOOKUP(PTW[[#This Row],[NOME]],'CADASTRO'!A:K,6,0)</f>
        <v>ATIVO</v>
      </c>
    </row>
    <row r="261" spans="1:13" hidden="1">
      <c r="A261" t="s">
        <v>516</v>
      </c>
      <c r="B261" t="s">
        <v>517</v>
      </c>
      <c r="C261" t="s">
        <v>381</v>
      </c>
      <c r="D261" t="s">
        <v>628</v>
      </c>
      <c r="E261" t="s">
        <v>468</v>
      </c>
      <c r="F261" t="str">
        <f>VLOOKUP(PTW[[#This Row],[NOME]],'CADASTRO'!A:K,5,0)</f>
        <v>OPERADOR LOGISTICO I</v>
      </c>
      <c r="G261" s="8">
        <v>46010</v>
      </c>
      <c r="H261" s="38">
        <v>365</v>
      </c>
      <c r="I2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IF(G261="01/01/1900",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PTW[[#This Row],[TREINADO EM]]+PTW[[#This Row],[VALIDADE]]</f>
        <v>46375</v>
      </c>
      <c r="K261">
        <v>1</v>
      </c>
      <c r="L261" t="s">
        <v>3</v>
      </c>
      <c r="M261" t="str">
        <f>VLOOKUP(PTW[[#This Row],[NOME]],'CADASTRO'!A:K,6,0)</f>
        <v>DESLIGADO</v>
      </c>
    </row>
    <row r="262" spans="1:13" hidden="1">
      <c r="A262" t="s">
        <v>516</v>
      </c>
      <c r="B262" t="s">
        <v>517</v>
      </c>
      <c r="C262" t="s">
        <v>381</v>
      </c>
      <c r="D262" t="s">
        <v>628</v>
      </c>
      <c r="E262" t="s">
        <v>469</v>
      </c>
      <c r="F262" t="str">
        <f>VLOOKUP(PTW[[#This Row],[NOME]],'CADASTRO'!A:K,5,0)</f>
        <v>AUXILIAR INDUSTRIAL</v>
      </c>
      <c r="G262" s="8">
        <v>45873</v>
      </c>
      <c r="H262" s="38">
        <v>365</v>
      </c>
      <c r="I2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IF(G262="01/01/1900",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PTW[[#This Row],[TREINADO EM]]+PTW[[#This Row],[VALIDADE]]</f>
        <v>46238</v>
      </c>
      <c r="K262">
        <v>1</v>
      </c>
      <c r="L262" t="s">
        <v>3</v>
      </c>
      <c r="M262" t="str">
        <f>VLOOKUP(PTW[[#This Row],[NOME]],'CADASTRO'!A:K,6,0)</f>
        <v>DESLIGADO</v>
      </c>
    </row>
    <row r="263" spans="1:13" hidden="1">
      <c r="A263" t="s">
        <v>516</v>
      </c>
      <c r="B263" t="s">
        <v>517</v>
      </c>
      <c r="C263" t="s">
        <v>381</v>
      </c>
      <c r="D263" t="s">
        <v>628</v>
      </c>
      <c r="E263" t="s">
        <v>470</v>
      </c>
      <c r="F263" t="str">
        <f>VLOOKUP(PTW[[#This Row],[NOME]],'CADASTRO'!A:K,5,0)</f>
        <v>ASSISTENTE ADMINISTRATIVO</v>
      </c>
      <c r="G263" s="8">
        <v>44708</v>
      </c>
      <c r="H263" s="38">
        <v>365</v>
      </c>
      <c r="I2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IF(G263="01/01/1900",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PTW[[#This Row],[TREINADO EM]]+PTW[[#This Row],[VALIDADE]]</f>
        <v>45073</v>
      </c>
      <c r="K263">
        <v>1</v>
      </c>
      <c r="L263" t="s">
        <v>5</v>
      </c>
      <c r="M263" t="str">
        <f>VLOOKUP(PTW[[#This Row],[NOME]],'CADASTRO'!A:K,6,0)</f>
        <v>DESLIGADO</v>
      </c>
    </row>
    <row r="264" spans="1:13" hidden="1">
      <c r="A264" t="s">
        <v>516</v>
      </c>
      <c r="B264" t="s">
        <v>517</v>
      </c>
      <c r="C264" t="s">
        <v>381</v>
      </c>
      <c r="D264" t="s">
        <v>628</v>
      </c>
      <c r="E264" t="s">
        <v>470</v>
      </c>
      <c r="F264" t="str">
        <f>VLOOKUP(PTW[[#This Row],[NOME]],'CADASTRO'!A:K,5,0)</f>
        <v>ASSISTENTE ADMINISTRATIVO</v>
      </c>
      <c r="G264" s="8">
        <v>45028</v>
      </c>
      <c r="H264" s="38">
        <v>365</v>
      </c>
      <c r="I2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IF(G264="01/01/1900",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PTW[[#This Row],[TREINADO EM]]+PTW[[#This Row],[VALIDADE]]</f>
        <v>45393</v>
      </c>
      <c r="K264">
        <v>1</v>
      </c>
      <c r="L264" t="s">
        <v>3</v>
      </c>
      <c r="M264" t="str">
        <f>VLOOKUP(PTW[[#This Row],[NOME]],'CADASTRO'!A:K,6,0)</f>
        <v>DESLIGADO</v>
      </c>
    </row>
    <row r="265" spans="1:13" hidden="1">
      <c r="A265" t="s">
        <v>516</v>
      </c>
      <c r="B265" t="s">
        <v>517</v>
      </c>
      <c r="C265" t="s">
        <v>381</v>
      </c>
      <c r="D265" t="s">
        <v>628</v>
      </c>
      <c r="E265" t="s">
        <v>26</v>
      </c>
      <c r="F265" t="str">
        <f>VLOOKUP(PTW[[#This Row],[NOME]],'CADASTRO'!A:K,5,0)</f>
        <v>COORDENADOR PRODUCAO</v>
      </c>
      <c r="G265" s="8">
        <v>44901</v>
      </c>
      <c r="H265" s="38">
        <v>365</v>
      </c>
      <c r="I2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IF(G265="01/01/1900",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PTW[[#This Row],[TREINADO EM]]+PTW[[#This Row],[VALIDADE]]</f>
        <v>45266</v>
      </c>
      <c r="K265">
        <v>1</v>
      </c>
      <c r="L265" t="s">
        <v>5</v>
      </c>
      <c r="M265" t="str">
        <f>VLOOKUP(PTW[[#This Row],[NOME]],'CADASTRO'!A:K,6,0)</f>
        <v>ATIVO</v>
      </c>
    </row>
    <row r="266" spans="1:13" hidden="1">
      <c r="A266" t="s">
        <v>516</v>
      </c>
      <c r="B266" t="s">
        <v>517</v>
      </c>
      <c r="C266" t="s">
        <v>381</v>
      </c>
      <c r="D266" t="s">
        <v>628</v>
      </c>
      <c r="E266" t="s">
        <v>26</v>
      </c>
      <c r="F266" t="str">
        <f>VLOOKUP(PTW[[#This Row],[NOME]],'CADASTRO'!A:K,5,0)</f>
        <v>COORDENADOR PRODUCAO</v>
      </c>
      <c r="G266" s="8">
        <v>45329</v>
      </c>
      <c r="H266" s="38">
        <v>365</v>
      </c>
      <c r="I2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IF(G266="01/01/1900",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PTW[[#This Row],[TREINADO EM]]+PTW[[#This Row],[VALIDADE]]</f>
        <v>45694</v>
      </c>
      <c r="K266">
        <v>1</v>
      </c>
      <c r="L266" t="s">
        <v>5</v>
      </c>
      <c r="M266" t="str">
        <f>VLOOKUP(PTW[[#This Row],[NOME]],'CADASTRO'!A:K,6,0)</f>
        <v>ATIVO</v>
      </c>
    </row>
    <row r="267" spans="1:13" hidden="1">
      <c r="A267" t="s">
        <v>516</v>
      </c>
      <c r="B267" t="s">
        <v>517</v>
      </c>
      <c r="C267" t="s">
        <v>381</v>
      </c>
      <c r="D267" t="s">
        <v>628</v>
      </c>
      <c r="E267" t="s">
        <v>26</v>
      </c>
      <c r="F267" t="str">
        <f>VLOOKUP(PTW[[#This Row],[NOME]],'CADASTRO'!A:K,5,0)</f>
        <v>COORDENADOR PRODUCAO</v>
      </c>
      <c r="G267" s="8">
        <v>46212.466493055603</v>
      </c>
      <c r="H267" s="38">
        <v>183</v>
      </c>
      <c r="I2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IF(G267="01/01/1900",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PTW[[#This Row],[TREINADO EM]]+PTW[[#This Row],[VALIDADE]]</f>
        <v>46395.466493055603</v>
      </c>
      <c r="K267">
        <v>1</v>
      </c>
      <c r="L267" t="s">
        <v>3</v>
      </c>
      <c r="M267" t="str">
        <f>VLOOKUP(PTW[[#This Row],[NOME]],'CADASTRO'!A:K,6,0)</f>
        <v>ATIVO</v>
      </c>
    </row>
    <row r="268" spans="1:13" hidden="1">
      <c r="A268" t="s">
        <v>516</v>
      </c>
      <c r="B268" t="s">
        <v>517</v>
      </c>
      <c r="C268" t="s">
        <v>381</v>
      </c>
      <c r="D268" t="s">
        <v>628</v>
      </c>
      <c r="E268" t="s">
        <v>471</v>
      </c>
      <c r="F268" t="str">
        <f>VLOOKUP(PTW[[#This Row],[NOME]],'CADASTRO'!A:K,5,0)</f>
        <v>ANALISTA CONTROLE QUALIDADE PL</v>
      </c>
      <c r="G268" s="8">
        <v>44719</v>
      </c>
      <c r="H268" s="38">
        <v>365</v>
      </c>
      <c r="I2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IF(G268="01/01/1900",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PTW[[#This Row],[TREINADO EM]]+PTW[[#This Row],[VALIDADE]]</f>
        <v>45084</v>
      </c>
      <c r="K268">
        <v>1</v>
      </c>
      <c r="L268" t="s">
        <v>3</v>
      </c>
      <c r="M268" t="str">
        <f>VLOOKUP(PTW[[#This Row],[NOME]],'CADASTRO'!A:K,6,0)</f>
        <v>DESLIGADO</v>
      </c>
    </row>
    <row r="269" spans="1:13" hidden="1">
      <c r="A269" t="s">
        <v>516</v>
      </c>
      <c r="B269" t="s">
        <v>517</v>
      </c>
      <c r="C269" t="s">
        <v>76</v>
      </c>
      <c r="D269" t="s">
        <v>628</v>
      </c>
      <c r="E269" t="s">
        <v>380</v>
      </c>
      <c r="F269" t="str">
        <f>VLOOKUP(PTW[[#This Row],[NOME]],'CADASTRO'!A:K,5,0)</f>
        <v>TECNICO ELETRONICO I</v>
      </c>
      <c r="G269" s="8">
        <v>43647</v>
      </c>
      <c r="H269" s="38">
        <v>365</v>
      </c>
      <c r="I2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IF(G269="01/01/1900",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PTW[[#This Row],[TREINADO EM]]+PTW[[#This Row],[VALIDADE]]</f>
        <v>44012</v>
      </c>
      <c r="K269">
        <v>1</v>
      </c>
      <c r="L269" t="s">
        <v>5</v>
      </c>
      <c r="M269" t="str">
        <f>VLOOKUP(PTW[[#This Row],[NOME]],'CADASTRO'!A:K,6,0)</f>
        <v>ATIVO</v>
      </c>
    </row>
    <row r="270" spans="1:13" hidden="1">
      <c r="A270" t="s">
        <v>516</v>
      </c>
      <c r="B270" t="s">
        <v>517</v>
      </c>
      <c r="C270" t="s">
        <v>381</v>
      </c>
      <c r="D270" t="s">
        <v>628</v>
      </c>
      <c r="E270" t="s">
        <v>380</v>
      </c>
      <c r="F270" t="str">
        <f>VLOOKUP(PTW[[#This Row],[NOME]],'CADASTRO'!A:K,5,0)</f>
        <v>TECNICO ELETRONICO I</v>
      </c>
      <c r="G270" s="8">
        <v>44930</v>
      </c>
      <c r="H270" s="38">
        <v>365</v>
      </c>
      <c r="I2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IF(G270="01/01/1900",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PTW[[#This Row],[TREINADO EM]]+PTW[[#This Row],[VALIDADE]]</f>
        <v>45295</v>
      </c>
      <c r="K270">
        <v>2</v>
      </c>
      <c r="L270" t="s">
        <v>5</v>
      </c>
      <c r="M270" t="str">
        <f>VLOOKUP(PTW[[#This Row],[NOME]],'CADASTRO'!A:K,6,0)</f>
        <v>ATIVO</v>
      </c>
    </row>
    <row r="271" spans="1:13" hidden="1">
      <c r="A271" t="s">
        <v>516</v>
      </c>
      <c r="B271" t="s">
        <v>517</v>
      </c>
      <c r="C271" t="s">
        <v>381</v>
      </c>
      <c r="D271" t="s">
        <v>628</v>
      </c>
      <c r="E271" t="s">
        <v>380</v>
      </c>
      <c r="F271" t="str">
        <f>VLOOKUP(PTW[[#This Row],[NOME]],'CADASTRO'!A:K,5,0)</f>
        <v>TECNICO ELETRONICO I</v>
      </c>
      <c r="G271" s="8">
        <v>45278</v>
      </c>
      <c r="H271" s="38">
        <v>365</v>
      </c>
      <c r="I2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IF(G271="01/01/1900",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PTW[[#This Row],[TREINADO EM]]+PTW[[#This Row],[VALIDADE]]</f>
        <v>45643</v>
      </c>
      <c r="K271">
        <v>1</v>
      </c>
      <c r="L271" t="s">
        <v>5</v>
      </c>
      <c r="M271" t="str">
        <f>VLOOKUP(PTW[[#This Row],[NOME]],'CADASTRO'!A:K,6,0)</f>
        <v>ATIVO</v>
      </c>
    </row>
    <row r="272" spans="1:13" hidden="1">
      <c r="A272" t="s">
        <v>516</v>
      </c>
      <c r="B272" t="s">
        <v>517</v>
      </c>
      <c r="C272" t="s">
        <v>76</v>
      </c>
      <c r="D272" t="s">
        <v>628</v>
      </c>
      <c r="E272" t="s">
        <v>380</v>
      </c>
      <c r="F272" t="str">
        <f>VLOOKUP(PTW[[#This Row],[NOME]],'CADASTRO'!A:K,5,0)</f>
        <v>TECNICO ELETRONICO I</v>
      </c>
      <c r="G272" s="8">
        <v>45645</v>
      </c>
      <c r="H272" s="38">
        <v>365</v>
      </c>
      <c r="I2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IF(G272="01/01/1900",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PTW[[#This Row],[TREINADO EM]]+PTW[[#This Row],[VALIDADE]]</f>
        <v>46010</v>
      </c>
      <c r="K272">
        <v>1</v>
      </c>
      <c r="L272" t="s">
        <v>5</v>
      </c>
      <c r="M272" t="str">
        <f>VLOOKUP(PTW[[#This Row],[NOME]],'CADASTRO'!A:K,6,0)</f>
        <v>ATIVO</v>
      </c>
    </row>
    <row r="273" spans="1:14" hidden="1">
      <c r="A273" t="s">
        <v>516</v>
      </c>
      <c r="B273" t="s">
        <v>517</v>
      </c>
      <c r="C273" t="s">
        <v>381</v>
      </c>
      <c r="D273" t="s">
        <v>628</v>
      </c>
      <c r="E273" t="s">
        <v>380</v>
      </c>
      <c r="F273" t="str">
        <f>VLOOKUP(PTW[[#This Row],[NOME]],'CADASTRO'!A:K,5,0)</f>
        <v>TECNICO ELETRONICO I</v>
      </c>
      <c r="G273" s="8">
        <v>46010</v>
      </c>
      <c r="H273" s="38">
        <v>365</v>
      </c>
      <c r="I2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IF(G273="01/01/1900",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PTW[[#This Row],[TREINADO EM]]+PTW[[#This Row],[VALIDADE]]</f>
        <v>46375</v>
      </c>
      <c r="K273">
        <v>1</v>
      </c>
      <c r="L273" t="s">
        <v>5</v>
      </c>
      <c r="M273" t="str">
        <f>VLOOKUP(PTW[[#This Row],[NOME]],'CADASTRO'!A:K,6,0)</f>
        <v>ATIVO</v>
      </c>
    </row>
    <row r="274" spans="1:14" hidden="1">
      <c r="A274" t="s">
        <v>516</v>
      </c>
      <c r="B274" t="s">
        <v>517</v>
      </c>
      <c r="C274" t="s">
        <v>381</v>
      </c>
      <c r="D274" t="s">
        <v>628</v>
      </c>
      <c r="E274" t="s">
        <v>380</v>
      </c>
      <c r="F274" t="str">
        <f>VLOOKUP(PTW[[#This Row],[NOME]],'CADASTRO'!A:K,5,0)</f>
        <v>TECNICO ELETRONICO I</v>
      </c>
      <c r="G274" s="8">
        <v>46211.518773148098</v>
      </c>
      <c r="H274" s="38">
        <v>183</v>
      </c>
      <c r="I2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IF(G274="01/01/1900",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PTW[[#This Row],[TREINADO EM]]+PTW[[#This Row],[VALIDADE]]</f>
        <v>46394.518773148098</v>
      </c>
      <c r="K274">
        <v>1</v>
      </c>
      <c r="L274" t="s">
        <v>5</v>
      </c>
      <c r="M274" t="str">
        <f>VLOOKUP(PTW[[#This Row],[NOME]],'CADASTRO'!A:K,6,0)</f>
        <v>ATIVO</v>
      </c>
    </row>
    <row r="275" spans="1:14" hidden="1">
      <c r="A275" t="s">
        <v>516</v>
      </c>
      <c r="B275" t="s">
        <v>517</v>
      </c>
      <c r="C275" t="s">
        <v>381</v>
      </c>
      <c r="D275" t="s">
        <v>628</v>
      </c>
      <c r="E275" t="s">
        <v>380</v>
      </c>
      <c r="F275" t="str">
        <f>VLOOKUP(PTW[[#This Row],[NOME]],'CADASTRO'!A:K,5,0)</f>
        <v>TECNICO ELETRONICO I</v>
      </c>
      <c r="G275" s="8">
        <v>46294</v>
      </c>
      <c r="H275" s="38">
        <v>365</v>
      </c>
      <c r="I2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IF(G275="01/01/1900", "SEM REGISTRO",
                        IF((G275+H275)&gt;TODAY(), "NO PRAZO", "VENCIDO"
                        )
                    )
                )
            )
        )
    ),"N.A.")</f>
        <v>NO PRAZO</v>
      </c>
      <c r="J275" s="14">
        <f>PTW[[#This Row],[TREINADO EM]]+PTW[[#This Row],[VALIDADE]]</f>
        <v>46659</v>
      </c>
      <c r="K275">
        <v>2</v>
      </c>
      <c r="L275" t="s">
        <v>3</v>
      </c>
      <c r="M275" t="str">
        <f>VLOOKUP(PTW[[#This Row],[NOME]],'CADASTRO'!A:K,6,0)</f>
        <v>ATIVO</v>
      </c>
    </row>
    <row r="276" spans="1:14" hidden="1">
      <c r="A276" t="s">
        <v>516</v>
      </c>
      <c r="B276" t="s">
        <v>517</v>
      </c>
      <c r="C276" t="s">
        <v>381</v>
      </c>
      <c r="D276" t="s">
        <v>628</v>
      </c>
      <c r="E276" t="s">
        <v>381</v>
      </c>
      <c r="F276" t="str">
        <f>VLOOKUP(PTW[[#This Row],[NOME]],'CADASTRO'!A:K,5,0)</f>
        <v>TECNICO SEGURANCA TRABALHO</v>
      </c>
      <c r="G276" s="8">
        <v>44607</v>
      </c>
      <c r="H276" s="38">
        <v>365</v>
      </c>
      <c r="I2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IF(G276="01/01/1900",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PTW[[#This Row],[TREINADO EM]]+PTW[[#This Row],[VALIDADE]]</f>
        <v>44972</v>
      </c>
      <c r="K276">
        <v>0.2</v>
      </c>
      <c r="L276" t="s">
        <v>5</v>
      </c>
      <c r="M276" t="str">
        <f>VLOOKUP(PTW[[#This Row],[NOME]],'CADASTRO'!A:K,6,0)</f>
        <v>ATIVO</v>
      </c>
    </row>
    <row r="277" spans="1:14" hidden="1">
      <c r="A277" t="s">
        <v>516</v>
      </c>
      <c r="B277" t="s">
        <v>517</v>
      </c>
      <c r="C277" t="s">
        <v>381</v>
      </c>
      <c r="D277" t="s">
        <v>628</v>
      </c>
      <c r="E277" t="s">
        <v>381</v>
      </c>
      <c r="F277" t="str">
        <f>VLOOKUP(PTW[[#This Row],[NOME]],'CADASTRO'!A:K,5,0)</f>
        <v>TECNICO SEGURANCA TRABALHO</v>
      </c>
      <c r="G277" s="8">
        <v>44708</v>
      </c>
      <c r="H277" s="38">
        <v>365</v>
      </c>
      <c r="I2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IF(G277="01/01/1900",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PTW[[#This Row],[TREINADO EM]]+PTW[[#This Row],[VALIDADE]]</f>
        <v>45073</v>
      </c>
      <c r="K277">
        <v>1</v>
      </c>
      <c r="L277" t="s">
        <v>5</v>
      </c>
      <c r="M277" t="str">
        <f>VLOOKUP(PTW[[#This Row],[NOME]],'CADASTRO'!A:K,6,0)</f>
        <v>ATIVO</v>
      </c>
    </row>
    <row r="278" spans="1:14" hidden="1">
      <c r="A278" t="s">
        <v>516</v>
      </c>
      <c r="B278" t="s">
        <v>517</v>
      </c>
      <c r="C278" t="s">
        <v>381</v>
      </c>
      <c r="D278" t="s">
        <v>628</v>
      </c>
      <c r="E278" t="s">
        <v>381</v>
      </c>
      <c r="F278" t="str">
        <f>VLOOKUP(PTW[[#This Row],[NOME]],'CADASTRO'!A:K,5,0)</f>
        <v>TECNICO SEGURANCA TRABALHO</v>
      </c>
      <c r="G278" s="8">
        <v>46206.703344907401</v>
      </c>
      <c r="H278" s="38">
        <v>5000</v>
      </c>
      <c r="I2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IF(G278="01/01/1900",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PTW[[#This Row],[TREINADO EM]]+PTW[[#This Row],[VALIDADE]]</f>
        <v>51206.703344907401</v>
      </c>
      <c r="K278">
        <v>1</v>
      </c>
      <c r="L278" t="s">
        <v>3</v>
      </c>
      <c r="M278" t="str">
        <f>VLOOKUP(PTW[[#This Row],[NOME]],'CADASTRO'!A:K,6,0)</f>
        <v>ATIVO</v>
      </c>
    </row>
    <row r="279" spans="1:14" hidden="1">
      <c r="A279" t="s">
        <v>516</v>
      </c>
      <c r="B279" t="s">
        <v>517</v>
      </c>
      <c r="C279" t="s">
        <v>76</v>
      </c>
      <c r="D279" t="s">
        <v>628</v>
      </c>
      <c r="E279" t="s">
        <v>255</v>
      </c>
      <c r="F279" t="str">
        <f>VLOOKUP(PTW[[#This Row],[NOME]],'CADASTRO'!A:K,5,0)</f>
        <v>OPERADOR INDUSTRIAL III</v>
      </c>
      <c r="G279" s="8">
        <v>43657</v>
      </c>
      <c r="H279" s="38">
        <v>365</v>
      </c>
      <c r="I2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IF(G279="01/01/1900",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PTW[[#This Row],[TREINADO EM]]+PTW[[#This Row],[VALIDADE]]</f>
        <v>44022</v>
      </c>
      <c r="K279">
        <v>1</v>
      </c>
      <c r="L279" t="s">
        <v>1</v>
      </c>
      <c r="M279" t="str">
        <f>VLOOKUP(PTW[[#This Row],[NOME]],'CADASTRO'!A:K,6,0)</f>
        <v>DESLIGADO</v>
      </c>
    </row>
    <row r="280" spans="1:14" hidden="1">
      <c r="A280" t="s">
        <v>516</v>
      </c>
      <c r="B280" t="s">
        <v>517</v>
      </c>
      <c r="C280" t="s">
        <v>76</v>
      </c>
      <c r="D280" t="s">
        <v>628</v>
      </c>
      <c r="E280" t="s">
        <v>258</v>
      </c>
      <c r="F280" t="str">
        <f>VLOOKUP(PTW[[#This Row],[NOME]],'CADASTRO'!A:K,5,0)</f>
        <v>ENGENHEIRO PROJETOS PL</v>
      </c>
      <c r="G280" s="8">
        <v>43552</v>
      </c>
      <c r="H280" s="38">
        <v>365</v>
      </c>
      <c r="I2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IF(G280="01/01/1900",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PTW[[#This Row],[TREINADO EM]]+PTW[[#This Row],[VALIDADE]]</f>
        <v>43917</v>
      </c>
      <c r="K280">
        <v>1</v>
      </c>
      <c r="L280" t="s">
        <v>1</v>
      </c>
      <c r="M280" t="str">
        <f>VLOOKUP(PTW[[#This Row],[NOME]],'CADASTRO'!A:K,6,0)</f>
        <v>DESLIGADO</v>
      </c>
    </row>
    <row r="281" spans="1:14" hidden="1">
      <c r="A281" t="s">
        <v>516</v>
      </c>
      <c r="B281" t="s">
        <v>517</v>
      </c>
      <c r="C281" t="s">
        <v>381</v>
      </c>
      <c r="D281" t="s">
        <v>628</v>
      </c>
      <c r="E281" t="s">
        <v>382</v>
      </c>
      <c r="F281" t="str">
        <f>VLOOKUP(PTW[[#This Row],[NOME]],'CADASTRO'!A:K,5,0)</f>
        <v>ANALISTA CONTROLE QUALIDADE JR</v>
      </c>
      <c r="G281" s="8">
        <v>46275</v>
      </c>
      <c r="H281" s="38">
        <v>366</v>
      </c>
      <c r="I2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IF(G281="01/01/1900",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PTW[[#This Row],[TREINADO EM]]+PTW[[#This Row],[VALIDADE]]</f>
        <v>46641</v>
      </c>
      <c r="K281">
        <v>2</v>
      </c>
      <c r="L281" t="s">
        <v>3</v>
      </c>
      <c r="M281" t="str">
        <f>VLOOKUP(PTW[[#This Row],[NOME]],'CADASTRO'!A:K,6,0)</f>
        <v>ATIVO</v>
      </c>
    </row>
    <row r="282" spans="1:14" hidden="1">
      <c r="A282" t="s">
        <v>516</v>
      </c>
      <c r="B282" t="s">
        <v>517</v>
      </c>
      <c r="C282" t="s">
        <v>76</v>
      </c>
      <c r="D282" t="s">
        <v>628</v>
      </c>
      <c r="E282" t="s">
        <v>265</v>
      </c>
      <c r="F282" t="str">
        <f>VLOOKUP(PTW[[#This Row],[NOME]],'CADASTRO'!A:K,5,0)</f>
        <v>OPERADOR INDUSTRIAL II</v>
      </c>
      <c r="G282" s="8">
        <v>44250</v>
      </c>
      <c r="H282" s="38">
        <v>365</v>
      </c>
      <c r="I2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IF(G282="01/01/1900",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PTW[[#This Row],[TREINADO EM]]+PTW[[#This Row],[VALIDADE]]</f>
        <v>44615</v>
      </c>
      <c r="K282">
        <v>1</v>
      </c>
      <c r="L282" t="s">
        <v>1</v>
      </c>
      <c r="M282" t="str">
        <f>VLOOKUP(PTW[[#This Row],[NOME]],'CADASTRO'!A:K,6,0)</f>
        <v>DESLIGADO</v>
      </c>
    </row>
    <row r="283" spans="1:14" hidden="1">
      <c r="A283" t="s">
        <v>516</v>
      </c>
      <c r="B283" t="s">
        <v>517</v>
      </c>
      <c r="C283" t="s">
        <v>381</v>
      </c>
      <c r="D283" t="s">
        <v>628</v>
      </c>
      <c r="E283" t="s">
        <v>266</v>
      </c>
      <c r="F283" t="str">
        <f>VLOOKUP(PTW[[#This Row],[NOME]],'CADASTRO'!A:K,5,0)</f>
        <v>ANALISTA SEGURANCA TRABALHO E MEIO</v>
      </c>
      <c r="G283" s="8">
        <v>44711</v>
      </c>
      <c r="H283" s="38">
        <v>365</v>
      </c>
      <c r="I2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IF(G283="01/01/1900",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PTW[[#This Row],[TREINADO EM]]+PTW[[#This Row],[VALIDADE]]</f>
        <v>45076</v>
      </c>
      <c r="K283">
        <v>1</v>
      </c>
      <c r="L283" t="s">
        <v>3</v>
      </c>
      <c r="M283" t="str">
        <f>VLOOKUP(PTW[[#This Row],[NOME]],'CADASTRO'!A:K,6,0)</f>
        <v>DESLIGADO</v>
      </c>
    </row>
    <row r="284" spans="1:14" hidden="1">
      <c r="A284" t="s">
        <v>516</v>
      </c>
      <c r="B284" t="s">
        <v>517</v>
      </c>
      <c r="C284" t="s">
        <v>381</v>
      </c>
      <c r="D284" t="s">
        <v>628</v>
      </c>
      <c r="E284" t="s">
        <v>489</v>
      </c>
      <c r="F284" t="str">
        <f>VLOOKUP(PTW[[#This Row],[NOME]],'CADASTRO'!A:K,5,0)</f>
        <v>OPERADOR LOGISTICO I</v>
      </c>
      <c r="G284" s="8">
        <v>46253</v>
      </c>
      <c r="H284" s="38">
        <v>365</v>
      </c>
      <c r="I2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IF(G284="01/01/1900",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PTW[[#This Row],[TREINADO EM]]+PTW[[#This Row],[VALIDADE]]</f>
        <v>46618</v>
      </c>
      <c r="K284">
        <v>1</v>
      </c>
      <c r="L284" t="s">
        <v>3</v>
      </c>
      <c r="M284" t="str">
        <f>VLOOKUP(PTW[[#This Row],[NOME]],'CADASTRO'!A:K,6,0)</f>
        <v>DESLIGADO</v>
      </c>
      <c r="N284" s="63" t="s">
        <v>632</v>
      </c>
    </row>
    <row r="285" spans="1:14" hidden="1">
      <c r="A285" t="s">
        <v>516</v>
      </c>
      <c r="B285" t="s">
        <v>517</v>
      </c>
      <c r="C285" t="s">
        <v>381</v>
      </c>
      <c r="D285" t="s">
        <v>628</v>
      </c>
      <c r="E285" t="s">
        <v>453</v>
      </c>
      <c r="F285" t="str">
        <f>VLOOKUP(PTW[[#This Row],[NOME]],'CADASTRO'!A:K,5,0)</f>
        <v>AUXILIAR INDUSTRIAL</v>
      </c>
      <c r="G285" s="8">
        <v>46176</v>
      </c>
      <c r="H285" s="38">
        <v>365</v>
      </c>
      <c r="I2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IF(G285="01/01/1900",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PTW[[#This Row],[TREINADO EM]]+PTW[[#This Row],[VALIDADE]]</f>
        <v>46541</v>
      </c>
      <c r="K285">
        <v>1</v>
      </c>
      <c r="L285" t="s">
        <v>3</v>
      </c>
      <c r="M285" t="str">
        <f>VLOOKUP(PTW[[#This Row],[NOME]],'CADASTRO'!A:K,6,0)</f>
        <v>ATIVO</v>
      </c>
      <c r="N285" s="63"/>
    </row>
    <row r="286" spans="1:14" hidden="1">
      <c r="A286" t="s">
        <v>516</v>
      </c>
      <c r="B286" t="s">
        <v>517</v>
      </c>
      <c r="C286" t="s">
        <v>381</v>
      </c>
      <c r="D286" t="s">
        <v>628</v>
      </c>
      <c r="E286" t="s">
        <v>268</v>
      </c>
      <c r="F286" t="str">
        <f>VLOOKUP(PTW[[#This Row],[NOME]],'CADASTRO'!A:K,5,0)</f>
        <v>Almoxarife</v>
      </c>
      <c r="G286" s="8">
        <v>45154</v>
      </c>
      <c r="H286" s="38">
        <v>365</v>
      </c>
      <c r="I2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IF(G286="01/01/1900",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PTW[[#This Row],[TREINADO EM]]+PTW[[#This Row],[VALIDADE]]</f>
        <v>45519</v>
      </c>
      <c r="K286">
        <v>1</v>
      </c>
      <c r="L286" t="s">
        <v>5</v>
      </c>
      <c r="M286" t="str">
        <f>VLOOKUP(PTW[[#This Row],[NOME]],'CADASTRO'!A:K,6,0)</f>
        <v>DESLIGADO</v>
      </c>
    </row>
    <row r="287" spans="1:14" hidden="1">
      <c r="A287" t="s">
        <v>516</v>
      </c>
      <c r="B287" t="s">
        <v>517</v>
      </c>
      <c r="C287" t="s">
        <v>76</v>
      </c>
      <c r="D287" t="s">
        <v>628</v>
      </c>
      <c r="E287" t="s">
        <v>268</v>
      </c>
      <c r="F287" t="str">
        <f>VLOOKUP(PTW[[#This Row],[NOME]],'CADASTRO'!A:K,5,0)</f>
        <v>Almoxarife</v>
      </c>
      <c r="G287" s="8">
        <v>45278</v>
      </c>
      <c r="H287" s="38">
        <v>365</v>
      </c>
      <c r="I2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IF(G287="01/01/1900",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PTW[[#This Row],[TREINADO EM]]+PTW[[#This Row],[VALIDADE]]</f>
        <v>45643</v>
      </c>
      <c r="K287">
        <v>1</v>
      </c>
      <c r="L287" t="s">
        <v>5</v>
      </c>
      <c r="M287" t="str">
        <f>VLOOKUP(PTW[[#This Row],[NOME]],'CADASTRO'!A:K,6,0)</f>
        <v>DESLIGADO</v>
      </c>
    </row>
    <row r="288" spans="1:14" hidden="1">
      <c r="A288" t="s">
        <v>516</v>
      </c>
      <c r="B288" t="s">
        <v>517</v>
      </c>
      <c r="C288" t="s">
        <v>381</v>
      </c>
      <c r="D288" t="s">
        <v>628</v>
      </c>
      <c r="E288" t="s">
        <v>268</v>
      </c>
      <c r="F288" t="str">
        <f>VLOOKUP(PTW[[#This Row],[NOME]],'CADASTRO'!A:K,5,0)</f>
        <v>Almoxarife</v>
      </c>
      <c r="G288" s="8">
        <v>45588</v>
      </c>
      <c r="H288" s="38">
        <v>365</v>
      </c>
      <c r="I2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IF(G288="01/01/1900",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PTW[[#This Row],[TREINADO EM]]+PTW[[#This Row],[VALIDADE]]</f>
        <v>45953</v>
      </c>
      <c r="K288">
        <v>1</v>
      </c>
      <c r="L288" t="s">
        <v>3</v>
      </c>
      <c r="M288" t="str">
        <f>VLOOKUP(PTW[[#This Row],[NOME]],'CADASTRO'!A:K,6,0)</f>
        <v>DESLIGADO</v>
      </c>
    </row>
    <row r="289" spans="1:13" hidden="1">
      <c r="A289" t="s">
        <v>516</v>
      </c>
      <c r="B289" t="s">
        <v>517</v>
      </c>
      <c r="C289" t="s">
        <v>381</v>
      </c>
      <c r="D289" t="s">
        <v>628</v>
      </c>
      <c r="E289" t="s">
        <v>162</v>
      </c>
      <c r="F289" t="str">
        <f>VLOOKUP(PTW[[#This Row],[NOME]],'CADASTRO'!A:K,5,0)</f>
        <v>SUPERVISOR DE MANUTENCAO</v>
      </c>
      <c r="G289" s="8">
        <v>45000</v>
      </c>
      <c r="H289" s="38">
        <v>365</v>
      </c>
      <c r="I2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IF(G289="01/01/1900",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PTW[[#This Row],[TREINADO EM]]+PTW[[#This Row],[VALIDADE]]</f>
        <v>45365</v>
      </c>
      <c r="K289">
        <v>1</v>
      </c>
      <c r="L289" t="s">
        <v>5</v>
      </c>
      <c r="M289" t="str">
        <f>VLOOKUP(PTW[[#This Row],[NOME]],'CADASTRO'!A:K,6,0)</f>
        <v>ATIVO</v>
      </c>
    </row>
    <row r="290" spans="1:13" hidden="1">
      <c r="A290" t="s">
        <v>516</v>
      </c>
      <c r="B290" t="s">
        <v>517</v>
      </c>
      <c r="C290" t="s">
        <v>76</v>
      </c>
      <c r="D290" t="s">
        <v>628</v>
      </c>
      <c r="E290" t="s">
        <v>162</v>
      </c>
      <c r="F290" t="str">
        <f>VLOOKUP(PTW[[#This Row],[NOME]],'CADASTRO'!A:K,5,0)</f>
        <v>SUPERVISOR DE MANUTENCAO</v>
      </c>
      <c r="G290" s="8">
        <v>45278</v>
      </c>
      <c r="H290" s="38">
        <v>365</v>
      </c>
      <c r="I2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IF(G290="01/01/1900",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PTW[[#This Row],[TREINADO EM]]+PTW[[#This Row],[VALIDADE]]</f>
        <v>45643</v>
      </c>
      <c r="K290">
        <v>1</v>
      </c>
      <c r="L290" t="s">
        <v>5</v>
      </c>
      <c r="M290" t="str">
        <f>VLOOKUP(PTW[[#This Row],[NOME]],'CADASTRO'!A:K,6,0)</f>
        <v>ATIVO</v>
      </c>
    </row>
    <row r="291" spans="1:13" hidden="1">
      <c r="A291" t="s">
        <v>516</v>
      </c>
      <c r="B291" t="s">
        <v>517</v>
      </c>
      <c r="C291" t="s">
        <v>381</v>
      </c>
      <c r="D291" t="s">
        <v>628</v>
      </c>
      <c r="E291" t="s">
        <v>162</v>
      </c>
      <c r="F291" t="str">
        <f>VLOOKUP(PTW[[#This Row],[NOME]],'CADASTRO'!A:K,5,0)</f>
        <v>SUPERVISOR DE MANUTENCAO</v>
      </c>
      <c r="G291" s="8">
        <v>45645</v>
      </c>
      <c r="H291" s="38">
        <v>365</v>
      </c>
      <c r="I2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IF(G291="01/01/1900",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PTW[[#This Row],[TREINADO EM]]+PTW[[#This Row],[VALIDADE]]</f>
        <v>46010</v>
      </c>
      <c r="K291">
        <v>1</v>
      </c>
      <c r="L291" t="s">
        <v>5</v>
      </c>
      <c r="M291" t="str">
        <f>VLOOKUP(PTW[[#This Row],[NOME]],'CADASTRO'!A:K,6,0)</f>
        <v>ATIVO</v>
      </c>
    </row>
    <row r="292" spans="1:13" hidden="1">
      <c r="A292" t="s">
        <v>516</v>
      </c>
      <c r="B292" t="s">
        <v>517</v>
      </c>
      <c r="C292" t="s">
        <v>381</v>
      </c>
      <c r="D292" t="s">
        <v>628</v>
      </c>
      <c r="E292" t="s">
        <v>162</v>
      </c>
      <c r="F292" t="str">
        <f>VLOOKUP(PTW[[#This Row],[NOME]],'CADASTRO'!A:K,5,0)</f>
        <v>SUPERVISOR DE MANUTENCAO</v>
      </c>
      <c r="G292" s="8">
        <v>46010</v>
      </c>
      <c r="H292" s="38">
        <v>365</v>
      </c>
      <c r="I2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IF(G292="01/01/1900",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PTW[[#This Row],[TREINADO EM]]+PTW[[#This Row],[VALIDADE]]</f>
        <v>46375</v>
      </c>
      <c r="K292">
        <v>1</v>
      </c>
      <c r="L292" t="s">
        <v>3</v>
      </c>
      <c r="M292" t="str">
        <f>VLOOKUP(PTW[[#This Row],[NOME]],'CADASTRO'!A:K,6,0)</f>
        <v>ATIVO</v>
      </c>
    </row>
    <row r="293" spans="1:13" hidden="1">
      <c r="A293" t="s">
        <v>516</v>
      </c>
      <c r="B293" t="s">
        <v>517</v>
      </c>
      <c r="C293" t="s">
        <v>381</v>
      </c>
      <c r="D293" t="s">
        <v>628</v>
      </c>
      <c r="E293" t="s">
        <v>40</v>
      </c>
      <c r="F293" t="str">
        <f>VLOOKUP(PTW[[#This Row],[NOME]],'CADASTRO'!A:K,5,0)</f>
        <v>COORDENADOR PRODUCAO</v>
      </c>
      <c r="G293" s="8">
        <v>44712</v>
      </c>
      <c r="H293" s="38">
        <v>365</v>
      </c>
      <c r="I2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IF(G293="01/01/1900",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PTW[[#This Row],[TREINADO EM]]+PTW[[#This Row],[VALIDADE]]</f>
        <v>45077</v>
      </c>
      <c r="K293">
        <v>1</v>
      </c>
      <c r="L293" t="s">
        <v>5</v>
      </c>
      <c r="M293" t="str">
        <f>VLOOKUP(PTW[[#This Row],[NOME]],'CADASTRO'!A:K,6,0)</f>
        <v>TRANSFERIDO</v>
      </c>
    </row>
    <row r="294" spans="1:13" hidden="1">
      <c r="A294" t="s">
        <v>516</v>
      </c>
      <c r="B294" t="s">
        <v>517</v>
      </c>
      <c r="C294" t="s">
        <v>381</v>
      </c>
      <c r="D294" t="s">
        <v>628</v>
      </c>
      <c r="E294" t="s">
        <v>40</v>
      </c>
      <c r="F294" t="str">
        <f>VLOOKUP(PTW[[#This Row],[NOME]],'CADASTRO'!A:K,5,0)</f>
        <v>COORDENADOR PRODUCAO</v>
      </c>
      <c r="G294" s="8">
        <v>45063</v>
      </c>
      <c r="H294" s="38">
        <v>365</v>
      </c>
      <c r="I2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IF(G294="01/01/1900",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PTW[[#This Row],[TREINADO EM]]+PTW[[#This Row],[VALIDADE]]</f>
        <v>45428</v>
      </c>
      <c r="K294">
        <v>1</v>
      </c>
      <c r="L294" t="s">
        <v>5</v>
      </c>
      <c r="M294" t="str">
        <f>VLOOKUP(PTW[[#This Row],[NOME]],'CADASTRO'!A:K,6,0)</f>
        <v>TRANSFERIDO</v>
      </c>
    </row>
    <row r="295" spans="1:13" hidden="1">
      <c r="A295" t="s">
        <v>516</v>
      </c>
      <c r="B295" t="s">
        <v>517</v>
      </c>
      <c r="C295" t="s">
        <v>381</v>
      </c>
      <c r="D295" t="s">
        <v>628</v>
      </c>
      <c r="E295" t="s">
        <v>40</v>
      </c>
      <c r="F295" t="str">
        <f>VLOOKUP(PTW[[#This Row],[NOME]],'CADASTRO'!A:K,5,0)</f>
        <v>COORDENADOR PRODUCAO</v>
      </c>
      <c r="G295" s="8">
        <v>45278</v>
      </c>
      <c r="H295" s="38">
        <v>365</v>
      </c>
      <c r="I2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IF(G295="01/01/1900",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PTW[[#This Row],[TREINADO EM]]+PTW[[#This Row],[VALIDADE]]</f>
        <v>45643</v>
      </c>
      <c r="K295">
        <v>1</v>
      </c>
      <c r="L295" t="s">
        <v>5</v>
      </c>
      <c r="M295" t="str">
        <f>VLOOKUP(PTW[[#This Row],[NOME]],'CADASTRO'!A:K,6,0)</f>
        <v>TRANSFERIDO</v>
      </c>
    </row>
    <row r="296" spans="1:13" hidden="1">
      <c r="A296" t="s">
        <v>516</v>
      </c>
      <c r="B296" t="s">
        <v>517</v>
      </c>
      <c r="C296" t="s">
        <v>381</v>
      </c>
      <c r="D296" t="s">
        <v>628</v>
      </c>
      <c r="E296" t="s">
        <v>40</v>
      </c>
      <c r="F296" t="str">
        <f>VLOOKUP(PTW[[#This Row],[NOME]],'CADASTRO'!A:K,5,0)</f>
        <v>COORDENADOR PRODUCAO</v>
      </c>
      <c r="G296" s="8">
        <v>45645</v>
      </c>
      <c r="H296" s="38">
        <v>365</v>
      </c>
      <c r="I2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IF(G296="01/01/1900",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PTW[[#This Row],[TREINADO EM]]+PTW[[#This Row],[VALIDADE]]</f>
        <v>46010</v>
      </c>
      <c r="K296">
        <v>1</v>
      </c>
      <c r="L296" t="s">
        <v>3</v>
      </c>
      <c r="M296" t="str">
        <f>VLOOKUP(PTW[[#This Row],[NOME]],'CADASTRO'!A:K,6,0)</f>
        <v>TRANSFERIDO</v>
      </c>
    </row>
    <row r="297" spans="1:13" hidden="1">
      <c r="A297" t="s">
        <v>516</v>
      </c>
      <c r="B297" t="s">
        <v>517</v>
      </c>
      <c r="C297" t="s">
        <v>76</v>
      </c>
      <c r="D297" t="s">
        <v>628</v>
      </c>
      <c r="E297" t="s">
        <v>274</v>
      </c>
      <c r="F297" t="str">
        <f>VLOOKUP(PTW[[#This Row],[NOME]],'CADASTRO'!A:K,5,0)</f>
        <v>OPERADOR INDUSTRIAL III</v>
      </c>
      <c r="G297" s="8">
        <v>43650</v>
      </c>
      <c r="H297" s="38">
        <v>365</v>
      </c>
      <c r="I2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IF(G297="01/01/1900",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PTW[[#This Row],[TREINADO EM]]+PTW[[#This Row],[VALIDADE]]</f>
        <v>44015</v>
      </c>
      <c r="K297">
        <v>1</v>
      </c>
      <c r="L297" t="s">
        <v>3</v>
      </c>
      <c r="M297" t="str">
        <f>VLOOKUP(PTW[[#This Row],[NOME]],'CADASTRO'!A:K,6,0)</f>
        <v>DESLIGADO</v>
      </c>
    </row>
    <row r="298" spans="1:13" hidden="1">
      <c r="A298" t="s">
        <v>516</v>
      </c>
      <c r="B298" t="s">
        <v>517</v>
      </c>
      <c r="C298" t="s">
        <v>381</v>
      </c>
      <c r="D298" t="s">
        <v>628</v>
      </c>
      <c r="E298" t="s">
        <v>275</v>
      </c>
      <c r="F298" t="str">
        <f>VLOOKUP(PTW[[#This Row],[NOME]],'CADASTRO'!A:K,5,0)</f>
        <v>ESTAGIARIO</v>
      </c>
      <c r="G298" s="8">
        <v>45546</v>
      </c>
      <c r="H298" s="38">
        <v>365</v>
      </c>
      <c r="I2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IF(G298="01/01/1900",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PTW[[#This Row],[TREINADO EM]]+PTW[[#This Row],[VALIDADE]]</f>
        <v>45911</v>
      </c>
      <c r="K298">
        <v>1</v>
      </c>
      <c r="L298" t="s">
        <v>3</v>
      </c>
      <c r="M298" t="str">
        <f>VLOOKUP(PTW[[#This Row],[NOME]],'CADASTRO'!A:K,6,0)</f>
        <v>TRANSFERIDO</v>
      </c>
    </row>
    <row r="299" spans="1:13" hidden="1">
      <c r="A299" t="s">
        <v>516</v>
      </c>
      <c r="B299" t="s">
        <v>517</v>
      </c>
      <c r="C299" t="s">
        <v>381</v>
      </c>
      <c r="D299" t="s">
        <v>628</v>
      </c>
      <c r="E299" t="s">
        <v>277</v>
      </c>
      <c r="F299" t="str">
        <f>VLOOKUP(PTW[[#This Row],[NOME]],'CADASTRO'!A:K,5,0)</f>
        <v>OPERADOR INDUSTRIAL I</v>
      </c>
      <c r="G299" s="8">
        <v>44930</v>
      </c>
      <c r="H299" s="38">
        <v>365</v>
      </c>
      <c r="I2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IF(G299="01/01/1900",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PTW[[#This Row],[TREINADO EM]]+PTW[[#This Row],[VALIDADE]]</f>
        <v>45295</v>
      </c>
      <c r="K299">
        <v>2</v>
      </c>
      <c r="L299" t="s">
        <v>5</v>
      </c>
      <c r="M299" t="str">
        <f>VLOOKUP(PTW[[#This Row],[NOME]],'CADASTRO'!A:K,6,0)</f>
        <v>DESLIGADO</v>
      </c>
    </row>
    <row r="300" spans="1:13" hidden="1">
      <c r="A300" t="s">
        <v>516</v>
      </c>
      <c r="B300" t="s">
        <v>517</v>
      </c>
      <c r="C300" t="s">
        <v>381</v>
      </c>
      <c r="D300" t="s">
        <v>628</v>
      </c>
      <c r="E300" t="s">
        <v>277</v>
      </c>
      <c r="F300" t="str">
        <f>VLOOKUP(PTW[[#This Row],[NOME]],'CADASTRO'!A:K,5,0)</f>
        <v>OPERADOR INDUSTRIAL I</v>
      </c>
      <c r="G300" s="8">
        <v>45278</v>
      </c>
      <c r="H300" s="38">
        <v>365</v>
      </c>
      <c r="I3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IF(G300="01/01/1900",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PTW[[#This Row],[TREINADO EM]]+PTW[[#This Row],[VALIDADE]]</f>
        <v>45643</v>
      </c>
      <c r="K300">
        <v>1</v>
      </c>
      <c r="L300" t="s">
        <v>3</v>
      </c>
      <c r="M300" t="str">
        <f>VLOOKUP(PTW[[#This Row],[NOME]],'CADASTRO'!A:K,6,0)</f>
        <v>DESLIGADO</v>
      </c>
    </row>
    <row r="301" spans="1:13" hidden="1">
      <c r="A301" t="s">
        <v>516</v>
      </c>
      <c r="B301" t="s">
        <v>517</v>
      </c>
      <c r="C301" t="s">
        <v>76</v>
      </c>
      <c r="D301" t="s">
        <v>628</v>
      </c>
      <c r="E301" t="s">
        <v>383</v>
      </c>
      <c r="F301" t="str">
        <f>VLOOKUP(PTW[[#This Row],[NOME]],'CADASTRO'!A:K,5,0)</f>
        <v>TECNICO AUTOMACAO</v>
      </c>
      <c r="G301" s="8">
        <v>44020</v>
      </c>
      <c r="H301" s="38">
        <v>365</v>
      </c>
      <c r="I3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IF(G301="01/01/1900",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PTW[[#This Row],[TREINADO EM]]+PTW[[#This Row],[VALIDADE]]</f>
        <v>44385</v>
      </c>
      <c r="K301">
        <v>1</v>
      </c>
      <c r="L301" t="s">
        <v>5</v>
      </c>
      <c r="M301" t="str">
        <f>VLOOKUP(PTW[[#This Row],[NOME]],'CADASTRO'!A:K,6,0)</f>
        <v>ATIVO</v>
      </c>
    </row>
    <row r="302" spans="1:13" hidden="1">
      <c r="A302" t="s">
        <v>516</v>
      </c>
      <c r="B302" t="s">
        <v>517</v>
      </c>
      <c r="C302" t="s">
        <v>381</v>
      </c>
      <c r="D302" t="s">
        <v>628</v>
      </c>
      <c r="E302" t="s">
        <v>383</v>
      </c>
      <c r="F302" t="str">
        <f>VLOOKUP(PTW[[#This Row],[NOME]],'CADASTRO'!A:K,5,0)</f>
        <v>TECNICO AUTOMACAO</v>
      </c>
      <c r="G302" s="8">
        <v>45063</v>
      </c>
      <c r="H302" s="38">
        <v>365</v>
      </c>
      <c r="I3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IF(G302="01/01/1900",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PTW[[#This Row],[TREINADO EM]]+PTW[[#This Row],[VALIDADE]]</f>
        <v>45428</v>
      </c>
      <c r="K302">
        <v>1</v>
      </c>
      <c r="L302" t="s">
        <v>5</v>
      </c>
      <c r="M302" t="str">
        <f>VLOOKUP(PTW[[#This Row],[NOME]],'CADASTRO'!A:K,6,0)</f>
        <v>ATIVO</v>
      </c>
    </row>
    <row r="303" spans="1:13" hidden="1">
      <c r="A303" t="s">
        <v>516</v>
      </c>
      <c r="B303" t="s">
        <v>517</v>
      </c>
      <c r="C303" t="s">
        <v>381</v>
      </c>
      <c r="D303" t="s">
        <v>628</v>
      </c>
      <c r="E303" t="s">
        <v>383</v>
      </c>
      <c r="F303" t="str">
        <f>VLOOKUP(PTW[[#This Row],[NOME]],'CADASTRO'!A:K,5,0)</f>
        <v>TECNICO AUTOMACAO</v>
      </c>
      <c r="G303" s="8">
        <v>45278</v>
      </c>
      <c r="H303" s="38">
        <v>365</v>
      </c>
      <c r="I3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IF(G303="01/01/1900",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PTW[[#This Row],[TREINADO EM]]+PTW[[#This Row],[VALIDADE]]</f>
        <v>45643</v>
      </c>
      <c r="K303">
        <v>1</v>
      </c>
      <c r="L303" t="s">
        <v>5</v>
      </c>
      <c r="M303" t="str">
        <f>VLOOKUP(PTW[[#This Row],[NOME]],'CADASTRO'!A:K,6,0)</f>
        <v>ATIVO</v>
      </c>
    </row>
    <row r="304" spans="1:13" hidden="1">
      <c r="A304" t="s">
        <v>516</v>
      </c>
      <c r="B304" t="s">
        <v>517</v>
      </c>
      <c r="C304" t="s">
        <v>381</v>
      </c>
      <c r="D304" t="s">
        <v>628</v>
      </c>
      <c r="E304" t="s">
        <v>383</v>
      </c>
      <c r="F304" t="str">
        <f>VLOOKUP(PTW[[#This Row],[NOME]],'CADASTRO'!A:K,5,0)</f>
        <v>TECNICO AUTOMACAO</v>
      </c>
      <c r="G304" s="8">
        <v>45645</v>
      </c>
      <c r="H304" s="38">
        <v>365</v>
      </c>
      <c r="I3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IF(G304="01/01/1900",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PTW[[#This Row],[TREINADO EM]]+PTW[[#This Row],[VALIDADE]]</f>
        <v>46010</v>
      </c>
      <c r="K304">
        <v>1</v>
      </c>
      <c r="L304" t="s">
        <v>5</v>
      </c>
      <c r="M304" t="str">
        <f>VLOOKUP(PTW[[#This Row],[NOME]],'CADASTRO'!A:K,6,0)</f>
        <v>ATIVO</v>
      </c>
    </row>
    <row r="305" spans="1:14" hidden="1">
      <c r="A305" t="s">
        <v>516</v>
      </c>
      <c r="B305" t="s">
        <v>517</v>
      </c>
      <c r="C305" t="s">
        <v>381</v>
      </c>
      <c r="D305" t="s">
        <v>628</v>
      </c>
      <c r="E305" t="s">
        <v>383</v>
      </c>
      <c r="F305" t="str">
        <f>VLOOKUP(PTW[[#This Row],[NOME]],'CADASTRO'!A:K,5,0)</f>
        <v>TECNICO AUTOMACAO</v>
      </c>
      <c r="G305" s="8">
        <v>46010</v>
      </c>
      <c r="H305" s="38">
        <v>365</v>
      </c>
      <c r="I3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IF(G305="01/01/1900",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PTW[[#This Row],[TREINADO EM]]+PTW[[#This Row],[VALIDADE]]</f>
        <v>46375</v>
      </c>
      <c r="K305">
        <v>1</v>
      </c>
      <c r="L305" t="s">
        <v>3</v>
      </c>
      <c r="M305" t="str">
        <f>VLOOKUP(PTW[[#This Row],[NOME]],'CADASTRO'!A:K,6,0)</f>
        <v>ATIVO</v>
      </c>
    </row>
    <row r="306" spans="1:14" hidden="1">
      <c r="A306" t="s">
        <v>516</v>
      </c>
      <c r="B306" t="s">
        <v>517</v>
      </c>
      <c r="C306" t="s">
        <v>381</v>
      </c>
      <c r="D306" t="s">
        <v>628</v>
      </c>
      <c r="E306" t="s">
        <v>385</v>
      </c>
      <c r="F306" t="str">
        <f>VLOOKUP(PTW[[#This Row],[NOME]],'CADASTRO'!A:K,5,0)</f>
        <v>OPERADOR INDUSTRIAL I</v>
      </c>
      <c r="G306" s="8">
        <v>46106</v>
      </c>
      <c r="H306" s="38">
        <v>365</v>
      </c>
      <c r="I3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IF(G306="01/01/1900", "SEM REGISTRO",
                        IF((G306+H306)&gt;TODAY(), "NO PRAZO", "VENCIDO"
                        )
                    )
                )
            )
        )
    ),"N.A.")</f>
        <v>NO PRAZO</v>
      </c>
      <c r="J306" s="14">
        <f>PTW[[#This Row],[TREINADO EM]]+PTW[[#This Row],[VALIDADE]]</f>
        <v>46471</v>
      </c>
      <c r="K306">
        <v>1</v>
      </c>
      <c r="L306" t="s">
        <v>3</v>
      </c>
      <c r="M306" t="str">
        <f>VLOOKUP(PTW[[#This Row],[NOME]],'CADASTRO'!A:K,6,0)</f>
        <v>ATIVO</v>
      </c>
      <c r="N306" s="77" t="s">
        <v>633</v>
      </c>
    </row>
    <row r="307" spans="1:14" hidden="1">
      <c r="A307" t="s">
        <v>516</v>
      </c>
      <c r="B307" t="s">
        <v>517</v>
      </c>
      <c r="C307" t="s">
        <v>381</v>
      </c>
      <c r="D307" t="s">
        <v>628</v>
      </c>
      <c r="E307" t="s">
        <v>278</v>
      </c>
      <c r="F307" t="str">
        <f>VLOOKUP(PTW[[#This Row],[NOME]],'CADASTRO'!A:K,5,0)</f>
        <v>OPERADOR INDUSTRIAL I</v>
      </c>
      <c r="G307" s="8">
        <v>44930</v>
      </c>
      <c r="H307" s="38">
        <v>365</v>
      </c>
      <c r="I3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IF(G307="01/01/1900",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PTW[[#This Row],[TREINADO EM]]+PTW[[#This Row],[VALIDADE]]</f>
        <v>45295</v>
      </c>
      <c r="K307">
        <v>2</v>
      </c>
      <c r="L307" t="s">
        <v>5</v>
      </c>
      <c r="M307" t="str">
        <f>VLOOKUP(PTW[[#This Row],[NOME]],'CADASTRO'!A:K,6,0)</f>
        <v>DESLIGADO</v>
      </c>
    </row>
    <row r="308" spans="1:14" hidden="1">
      <c r="A308" t="s">
        <v>516</v>
      </c>
      <c r="B308" t="s">
        <v>517</v>
      </c>
      <c r="C308" t="s">
        <v>76</v>
      </c>
      <c r="D308" t="s">
        <v>628</v>
      </c>
      <c r="E308" t="s">
        <v>278</v>
      </c>
      <c r="F308" t="str">
        <f>VLOOKUP(PTW[[#This Row],[NOME]],'CADASTRO'!A:K,5,0)</f>
        <v>OPERADOR INDUSTRIAL I</v>
      </c>
      <c r="G308" s="8">
        <v>45278</v>
      </c>
      <c r="H308" s="38">
        <v>365</v>
      </c>
      <c r="I3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IF(G308="01/01/1900",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PTW[[#This Row],[TREINADO EM]]+PTW[[#This Row],[VALIDADE]]</f>
        <v>45643</v>
      </c>
      <c r="K308">
        <v>1</v>
      </c>
      <c r="L308" t="s">
        <v>5</v>
      </c>
      <c r="M308" t="str">
        <f>VLOOKUP(PTW[[#This Row],[NOME]],'CADASTRO'!A:K,6,0)</f>
        <v>DESLIGADO</v>
      </c>
    </row>
    <row r="309" spans="1:14" hidden="1">
      <c r="A309" t="s">
        <v>516</v>
      </c>
      <c r="B309" t="s">
        <v>517</v>
      </c>
      <c r="C309" t="s">
        <v>76</v>
      </c>
      <c r="D309" t="s">
        <v>628</v>
      </c>
      <c r="E309" t="s">
        <v>278</v>
      </c>
      <c r="F309" t="str">
        <f>VLOOKUP(PTW[[#This Row],[NOME]],'CADASTRO'!A:K,5,0)</f>
        <v>OPERADOR INDUSTRIAL I</v>
      </c>
      <c r="G309" s="8">
        <v>45645</v>
      </c>
      <c r="H309" s="38">
        <v>365</v>
      </c>
      <c r="I3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IF(G309="01/01/1900",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PTW[[#This Row],[TREINADO EM]]+PTW[[#This Row],[VALIDADE]]</f>
        <v>46010</v>
      </c>
      <c r="K309">
        <v>1</v>
      </c>
      <c r="L309" t="s">
        <v>3</v>
      </c>
      <c r="M309" t="str">
        <f>VLOOKUP(PTW[[#This Row],[NOME]],'CADASTRO'!A:K,6,0)</f>
        <v>DESLIGADO</v>
      </c>
    </row>
    <row r="310" spans="1:14" hidden="1">
      <c r="A310" t="s">
        <v>516</v>
      </c>
      <c r="B310" t="s">
        <v>517</v>
      </c>
      <c r="C310" t="s">
        <v>381</v>
      </c>
      <c r="D310" t="s">
        <v>628</v>
      </c>
      <c r="E310" s="100" t="s">
        <v>491</v>
      </c>
      <c r="F310" t="str">
        <f>VLOOKUP(PTW[[#This Row],[NOME]],'CADASTRO'!A:K,5,0)</f>
        <v>APRENDIZ</v>
      </c>
      <c r="G310" s="8">
        <v>46304.698379629626</v>
      </c>
      <c r="H310" s="38">
        <v>365</v>
      </c>
      <c r="I3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IF(G310="01/01/1900", "SEM REGISTRO",
                        IF((G310+H310)&gt;TODAY(), "NO PRAZO", "VENCIDO"
                        )
                    )
                )
            )
        )
    ),"N.A.")</f>
        <v>NO PRAZO</v>
      </c>
      <c r="J310" s="14">
        <f>PTW[[#This Row],[TREINADO EM]]+PTW[[#This Row],[VALIDADE]]</f>
        <v>46669.698379629626</v>
      </c>
      <c r="K310">
        <v>1</v>
      </c>
      <c r="L310" t="s">
        <v>3</v>
      </c>
      <c r="M310" t="str">
        <f>VLOOKUP(PTW[[#This Row],[NOME]],'CADASTRO'!A:K,6,0)</f>
        <v>ATIVO</v>
      </c>
    </row>
    <row r="311" spans="1:14" hidden="1">
      <c r="A311" t="s">
        <v>516</v>
      </c>
      <c r="B311" t="s">
        <v>517</v>
      </c>
      <c r="C311" t="s">
        <v>381</v>
      </c>
      <c r="D311" t="s">
        <v>628</v>
      </c>
      <c r="E311" t="s">
        <v>386</v>
      </c>
      <c r="F311" t="str">
        <f>VLOOKUP(PTW[[#This Row],[NOME]],'CADASTRO'!A:K,5,0)</f>
        <v>OPERADOR INDUSTRIAL II</v>
      </c>
      <c r="G311" s="8">
        <v>44847</v>
      </c>
      <c r="H311" s="38">
        <v>365</v>
      </c>
      <c r="I3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IF(G311="01/01/1900",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PTW[[#This Row],[TREINADO EM]]+PTW[[#This Row],[VALIDADE]]</f>
        <v>45212</v>
      </c>
      <c r="K311">
        <v>1</v>
      </c>
      <c r="L311" t="s">
        <v>5</v>
      </c>
      <c r="M311" t="str">
        <f>VLOOKUP(PTW[[#This Row],[NOME]],'CADASTRO'!A:K,6,0)</f>
        <v>ATIVO</v>
      </c>
    </row>
    <row r="312" spans="1:14" hidden="1">
      <c r="A312" t="s">
        <v>516</v>
      </c>
      <c r="B312" t="s">
        <v>517</v>
      </c>
      <c r="C312" t="s">
        <v>381</v>
      </c>
      <c r="D312" t="s">
        <v>628</v>
      </c>
      <c r="E312" t="s">
        <v>386</v>
      </c>
      <c r="F312" t="str">
        <f>VLOOKUP(PTW[[#This Row],[NOME]],'CADASTRO'!A:K,5,0)</f>
        <v>OPERADOR INDUSTRIAL II</v>
      </c>
      <c r="G312" s="8">
        <v>44930</v>
      </c>
      <c r="H312" s="38">
        <v>365</v>
      </c>
      <c r="I3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IF(G312="01/01/1900",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PTW[[#This Row],[TREINADO EM]]+PTW[[#This Row],[VALIDADE]]</f>
        <v>45295</v>
      </c>
      <c r="K312">
        <v>2</v>
      </c>
      <c r="L312" t="s">
        <v>5</v>
      </c>
      <c r="M312" t="str">
        <f>VLOOKUP(PTW[[#This Row],[NOME]],'CADASTRO'!A:K,6,0)</f>
        <v>ATIVO</v>
      </c>
    </row>
    <row r="313" spans="1:14" hidden="1">
      <c r="A313" t="s">
        <v>516</v>
      </c>
      <c r="B313" t="s">
        <v>517</v>
      </c>
      <c r="C313" t="s">
        <v>76</v>
      </c>
      <c r="D313" t="s">
        <v>628</v>
      </c>
      <c r="E313" t="s">
        <v>386</v>
      </c>
      <c r="F313" t="str">
        <f>VLOOKUP(PTW[[#This Row],[NOME]],'CADASTRO'!A:K,5,0)</f>
        <v>OPERADOR INDUSTRIAL II</v>
      </c>
      <c r="G313" s="8">
        <v>45278</v>
      </c>
      <c r="H313" s="38">
        <v>365</v>
      </c>
      <c r="I3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IF(G313="01/01/1900",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PTW[[#This Row],[TREINADO EM]]+PTW[[#This Row],[VALIDADE]]</f>
        <v>45643</v>
      </c>
      <c r="K313">
        <v>1</v>
      </c>
      <c r="L313" t="s">
        <v>5</v>
      </c>
      <c r="M313" t="str">
        <f>VLOOKUP(PTW[[#This Row],[NOME]],'CADASTRO'!A:K,6,0)</f>
        <v>ATIVO</v>
      </c>
    </row>
    <row r="314" spans="1:14" hidden="1">
      <c r="A314" t="s">
        <v>516</v>
      </c>
      <c r="B314" t="s">
        <v>517</v>
      </c>
      <c r="C314" t="s">
        <v>76</v>
      </c>
      <c r="D314" t="s">
        <v>628</v>
      </c>
      <c r="E314" t="s">
        <v>386</v>
      </c>
      <c r="F314" t="str">
        <f>VLOOKUP(PTW[[#This Row],[NOME]],'CADASTRO'!A:K,5,0)</f>
        <v>OPERADOR INDUSTRIAL II</v>
      </c>
      <c r="G314" s="8">
        <v>45645</v>
      </c>
      <c r="H314" s="38">
        <v>365</v>
      </c>
      <c r="I3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IF(G314="01/01/1900",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PTW[[#This Row],[TREINADO EM]]+PTW[[#This Row],[VALIDADE]]</f>
        <v>46010</v>
      </c>
      <c r="K314">
        <v>1</v>
      </c>
      <c r="L314" t="s">
        <v>5</v>
      </c>
      <c r="M314" t="str">
        <f>VLOOKUP(PTW[[#This Row],[NOME]],'CADASTRO'!A:K,6,0)</f>
        <v>ATIVO</v>
      </c>
    </row>
    <row r="315" spans="1:14" hidden="1">
      <c r="A315" t="s">
        <v>516</v>
      </c>
      <c r="B315" t="s">
        <v>517</v>
      </c>
      <c r="C315" t="s">
        <v>381</v>
      </c>
      <c r="D315" t="s">
        <v>628</v>
      </c>
      <c r="E315" t="s">
        <v>386</v>
      </c>
      <c r="F315" t="str">
        <f>VLOOKUP(PTW[[#This Row],[NOME]],'CADASTRO'!A:K,5,0)</f>
        <v>OPERADOR INDUSTRIAL II</v>
      </c>
      <c r="G315" s="8">
        <v>46010</v>
      </c>
      <c r="H315" s="38">
        <v>365</v>
      </c>
      <c r="I3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IF(G315="01/01/1900",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PTW[[#This Row],[TREINADO EM]]+PTW[[#This Row],[VALIDADE]]</f>
        <v>46375</v>
      </c>
      <c r="K315">
        <v>1</v>
      </c>
      <c r="L315" t="s">
        <v>3</v>
      </c>
      <c r="M315" t="str">
        <f>VLOOKUP(PTW[[#This Row],[NOME]],'CADASTRO'!A:K,6,0)</f>
        <v>ATIVO</v>
      </c>
    </row>
    <row r="316" spans="1:14" hidden="1">
      <c r="A316" t="s">
        <v>516</v>
      </c>
      <c r="B316" t="s">
        <v>517</v>
      </c>
      <c r="C316" t="s">
        <v>76</v>
      </c>
      <c r="D316" t="s">
        <v>628</v>
      </c>
      <c r="E316" t="s">
        <v>279</v>
      </c>
      <c r="F316" t="str">
        <f>VLOOKUP(PTW[[#This Row],[NOME]],'CADASTRO'!A:K,5,0)</f>
        <v>CLASSIFICADOR TECNICO CAFE JR</v>
      </c>
      <c r="G316" s="8">
        <v>43871</v>
      </c>
      <c r="H316" s="38">
        <v>365</v>
      </c>
      <c r="I3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IF(G316="01/01/1900",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PTW[[#This Row],[TREINADO EM]]+PTW[[#This Row],[VALIDADE]]</f>
        <v>44236</v>
      </c>
      <c r="K316">
        <v>1</v>
      </c>
      <c r="L316" t="s">
        <v>1</v>
      </c>
      <c r="M316" t="str">
        <f>VLOOKUP(PTW[[#This Row],[NOME]],'CADASTRO'!A:K,6,0)</f>
        <v>DESLIGADO</v>
      </c>
    </row>
    <row r="317" spans="1:14" hidden="1">
      <c r="A317" t="s">
        <v>516</v>
      </c>
      <c r="B317" t="s">
        <v>517</v>
      </c>
      <c r="C317" t="s">
        <v>381</v>
      </c>
      <c r="D317" t="s">
        <v>628</v>
      </c>
      <c r="E317" t="s">
        <v>387</v>
      </c>
      <c r="F317" t="str">
        <f>VLOOKUP(PTW[[#This Row],[NOME]],'CADASTRO'!A:K,5,0)</f>
        <v>OPERADOR INDUSTRIAL III</v>
      </c>
      <c r="G317" s="8">
        <v>44930</v>
      </c>
      <c r="H317" s="38">
        <v>365</v>
      </c>
      <c r="I3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IF(G317="01/01/1900",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PTW[[#This Row],[TREINADO EM]]+PTW[[#This Row],[VALIDADE]]</f>
        <v>45295</v>
      </c>
      <c r="K317">
        <v>2</v>
      </c>
      <c r="L317" t="s">
        <v>5</v>
      </c>
      <c r="M317" t="str">
        <f>VLOOKUP(PTW[[#This Row],[NOME]],'CADASTRO'!A:K,6,0)</f>
        <v>ATIVO</v>
      </c>
    </row>
    <row r="318" spans="1:14" hidden="1">
      <c r="A318" t="s">
        <v>516</v>
      </c>
      <c r="B318" t="s">
        <v>517</v>
      </c>
      <c r="C318" t="s">
        <v>76</v>
      </c>
      <c r="D318" t="s">
        <v>628</v>
      </c>
      <c r="E318" t="s">
        <v>387</v>
      </c>
      <c r="F318" t="str">
        <f>VLOOKUP(PTW[[#This Row],[NOME]],'CADASTRO'!A:K,5,0)</f>
        <v>OPERADOR INDUSTRIAL III</v>
      </c>
      <c r="G318" s="8">
        <v>45278</v>
      </c>
      <c r="H318" s="38">
        <v>365</v>
      </c>
      <c r="I3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IF(G318="01/01/1900",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PTW[[#This Row],[TREINADO EM]]+PTW[[#This Row],[VALIDADE]]</f>
        <v>45643</v>
      </c>
      <c r="K318">
        <v>1</v>
      </c>
      <c r="L318" t="s">
        <v>5</v>
      </c>
      <c r="M318" t="str">
        <f>VLOOKUP(PTW[[#This Row],[NOME]],'CADASTRO'!A:K,6,0)</f>
        <v>ATIVO</v>
      </c>
    </row>
    <row r="319" spans="1:14" hidden="1">
      <c r="A319" t="s">
        <v>516</v>
      </c>
      <c r="B319" t="s">
        <v>517</v>
      </c>
      <c r="C319" t="s">
        <v>381</v>
      </c>
      <c r="D319" t="s">
        <v>628</v>
      </c>
      <c r="E319" t="s">
        <v>387</v>
      </c>
      <c r="F319" t="str">
        <f>VLOOKUP(PTW[[#This Row],[NOME]],'CADASTRO'!A:K,5,0)</f>
        <v>OPERADOR INDUSTRIAL III</v>
      </c>
      <c r="G319" s="8">
        <v>45880</v>
      </c>
      <c r="H319" s="38">
        <v>365</v>
      </c>
      <c r="I3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IF(G319="01/01/1900",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PTW[[#This Row],[TREINADO EM]]+PTW[[#This Row],[VALIDADE]]</f>
        <v>46245</v>
      </c>
      <c r="K319">
        <v>1</v>
      </c>
      <c r="L319" t="s">
        <v>5</v>
      </c>
      <c r="M319" t="str">
        <f>VLOOKUP(PTW[[#This Row],[NOME]],'CADASTRO'!A:K,6,0)</f>
        <v>ATIVO</v>
      </c>
    </row>
    <row r="320" spans="1:14" hidden="1">
      <c r="A320" t="s">
        <v>516</v>
      </c>
      <c r="B320" t="s">
        <v>517</v>
      </c>
      <c r="C320" t="s">
        <v>381</v>
      </c>
      <c r="D320" t="s">
        <v>628</v>
      </c>
      <c r="E320" t="s">
        <v>387</v>
      </c>
      <c r="F320" t="str">
        <f>VLOOKUP(PTW[[#This Row],[NOME]],'CADASTRO'!A:K,5,0)</f>
        <v>OPERADOR INDUSTRIAL III</v>
      </c>
      <c r="G320" s="8">
        <v>46010</v>
      </c>
      <c r="H320" s="38">
        <v>365</v>
      </c>
      <c r="I3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IF(G320="01/01/1900", "SEM REGISTRO",
                        IF((G320+H320)&gt;TODAY(), "NO PRAZO", "VENCIDO"
                        )
                    )
                )
            )
        )
    ),"N.A.")</f>
        <v>NO PRAZO</v>
      </c>
      <c r="J320" s="14">
        <f>PTW[[#This Row],[TREINADO EM]]+PTW[[#This Row],[VALIDADE]]</f>
        <v>46375</v>
      </c>
      <c r="K320">
        <v>1</v>
      </c>
      <c r="L320" t="s">
        <v>3</v>
      </c>
      <c r="M320" t="str">
        <f>VLOOKUP(PTW[[#This Row],[NOME]],'CADASTRO'!A:K,6,0)</f>
        <v>ATIVO</v>
      </c>
    </row>
    <row r="321" spans="1:13" hidden="1">
      <c r="A321" t="s">
        <v>516</v>
      </c>
      <c r="B321" t="s">
        <v>517</v>
      </c>
      <c r="C321" t="s">
        <v>381</v>
      </c>
      <c r="D321" t="s">
        <v>628</v>
      </c>
      <c r="E321" t="s">
        <v>331</v>
      </c>
      <c r="F321" t="str">
        <f>VLOOKUP(PTW[[#This Row],[NOME]],'CADASTRO'!A:K,5,0)</f>
        <v>LIDER DE TURNO</v>
      </c>
      <c r="G321" s="8">
        <v>44763</v>
      </c>
      <c r="H321" s="38">
        <v>365</v>
      </c>
      <c r="I3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IF(G321="01/01/1900",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PTW[[#This Row],[TREINADO EM]]+PTW[[#This Row],[VALIDADE]]</f>
        <v>45128</v>
      </c>
      <c r="K321">
        <v>1</v>
      </c>
      <c r="L321" t="s">
        <v>5</v>
      </c>
      <c r="M321" t="str">
        <f>VLOOKUP(PTW[[#This Row],[NOME]],'CADASTRO'!A:K,6,0)</f>
        <v>ATIVO</v>
      </c>
    </row>
    <row r="322" spans="1:13" hidden="1">
      <c r="A322" t="s">
        <v>516</v>
      </c>
      <c r="B322" t="s">
        <v>517</v>
      </c>
      <c r="C322" t="s">
        <v>381</v>
      </c>
      <c r="D322" t="s">
        <v>628</v>
      </c>
      <c r="E322" t="s">
        <v>331</v>
      </c>
      <c r="F322" t="str">
        <f>VLOOKUP(PTW[[#This Row],[NOME]],'CADASTRO'!A:K,5,0)</f>
        <v>LIDER DE TURNO</v>
      </c>
      <c r="G322" s="8">
        <v>45063</v>
      </c>
      <c r="H322" s="38">
        <v>365</v>
      </c>
      <c r="I3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IF(G322="01/01/1900",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PTW[[#This Row],[TREINADO EM]]+PTW[[#This Row],[VALIDADE]]</f>
        <v>45428</v>
      </c>
      <c r="K322">
        <v>1</v>
      </c>
      <c r="L322" t="s">
        <v>5</v>
      </c>
      <c r="M322" t="str">
        <f>VLOOKUP(PTW[[#This Row],[NOME]],'CADASTRO'!A:K,6,0)</f>
        <v>ATIVO</v>
      </c>
    </row>
    <row r="323" spans="1:13" hidden="1">
      <c r="A323" t="s">
        <v>516</v>
      </c>
      <c r="B323" t="s">
        <v>517</v>
      </c>
      <c r="C323" t="s">
        <v>381</v>
      </c>
      <c r="D323" t="s">
        <v>628</v>
      </c>
      <c r="E323" t="s">
        <v>331</v>
      </c>
      <c r="F323" t="str">
        <f>VLOOKUP(PTW[[#This Row],[NOME]],'CADASTRO'!A:K,5,0)</f>
        <v>LIDER DE TURNO</v>
      </c>
      <c r="G323" s="8">
        <v>45278</v>
      </c>
      <c r="H323" s="38">
        <v>365</v>
      </c>
      <c r="I3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IF(G323="01/01/1900",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PTW[[#This Row],[TREINADO EM]]+PTW[[#This Row],[VALIDADE]]</f>
        <v>45643</v>
      </c>
      <c r="K323">
        <v>1</v>
      </c>
      <c r="L323" t="s">
        <v>5</v>
      </c>
      <c r="M323" t="str">
        <f>VLOOKUP(PTW[[#This Row],[NOME]],'CADASTRO'!A:K,6,0)</f>
        <v>ATIVO</v>
      </c>
    </row>
    <row r="324" spans="1:13" hidden="1">
      <c r="A324" t="s">
        <v>516</v>
      </c>
      <c r="B324" t="s">
        <v>517</v>
      </c>
      <c r="C324" t="s">
        <v>381</v>
      </c>
      <c r="D324" t="s">
        <v>628</v>
      </c>
      <c r="E324" t="s">
        <v>331</v>
      </c>
      <c r="F324" t="str">
        <f>VLOOKUP(PTW[[#This Row],[NOME]],'CADASTRO'!A:K,5,0)</f>
        <v>LIDER DE TURNO</v>
      </c>
      <c r="G324" s="8">
        <v>45645</v>
      </c>
      <c r="H324" s="38">
        <v>365</v>
      </c>
      <c r="I3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IF(G324="01/01/1900",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PTW[[#This Row],[TREINADO EM]]+PTW[[#This Row],[VALIDADE]]</f>
        <v>46010</v>
      </c>
      <c r="K324">
        <v>1</v>
      </c>
      <c r="L324" t="s">
        <v>5</v>
      </c>
      <c r="M324" t="str">
        <f>VLOOKUP(PTW[[#This Row],[NOME]],'CADASTRO'!A:K,6,0)</f>
        <v>ATIVO</v>
      </c>
    </row>
    <row r="325" spans="1:13" hidden="1">
      <c r="A325" t="s">
        <v>516</v>
      </c>
      <c r="B325" t="s">
        <v>517</v>
      </c>
      <c r="C325" t="s">
        <v>381</v>
      </c>
      <c r="D325" t="s">
        <v>628</v>
      </c>
      <c r="E325" t="s">
        <v>331</v>
      </c>
      <c r="F325" t="str">
        <f>VLOOKUP(PTW[[#This Row],[NOME]],'CADASTRO'!A:K,5,0)</f>
        <v>LIDER DE TURNO</v>
      </c>
      <c r="G325" s="8">
        <v>46010</v>
      </c>
      <c r="H325" s="38">
        <v>365</v>
      </c>
      <c r="I3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IF(G325="01/01/1900",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PTW[[#This Row],[TREINADO EM]]+PTW[[#This Row],[VALIDADE]]</f>
        <v>46375</v>
      </c>
      <c r="K325">
        <v>1</v>
      </c>
      <c r="L325" t="s">
        <v>3</v>
      </c>
      <c r="M325" t="str">
        <f>VLOOKUP(PTW[[#This Row],[NOME]],'CADASTRO'!A:K,6,0)</f>
        <v>ATIVO</v>
      </c>
    </row>
    <row r="326" spans="1:13" hidden="1">
      <c r="A326" t="s">
        <v>516</v>
      </c>
      <c r="B326" t="s">
        <v>517</v>
      </c>
      <c r="C326" t="s">
        <v>381</v>
      </c>
      <c r="D326" t="s">
        <v>628</v>
      </c>
      <c r="E326" t="s">
        <v>390</v>
      </c>
      <c r="F326" t="str">
        <f>VLOOKUP(PTW[[#This Row],[NOME]],'CADASTRO'!A:K,5,0)</f>
        <v>TECNICO ELETRONICO II</v>
      </c>
      <c r="G326" s="8">
        <v>45546</v>
      </c>
      <c r="H326" s="38">
        <v>365</v>
      </c>
      <c r="I3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IF(G326="01/01/1900",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PTW[[#This Row],[TREINADO EM]]+PTW[[#This Row],[VALIDADE]]</f>
        <v>45911</v>
      </c>
      <c r="K326">
        <v>1</v>
      </c>
      <c r="L326" t="s">
        <v>5</v>
      </c>
      <c r="M326" t="str">
        <f>VLOOKUP(PTW[[#This Row],[NOME]],'CADASTRO'!A:K,6,0)</f>
        <v>ATIVO</v>
      </c>
    </row>
    <row r="327" spans="1:13" hidden="1">
      <c r="A327" t="s">
        <v>516</v>
      </c>
      <c r="B327" t="s">
        <v>517</v>
      </c>
      <c r="C327" t="s">
        <v>381</v>
      </c>
      <c r="D327" t="s">
        <v>628</v>
      </c>
      <c r="E327" t="s">
        <v>390</v>
      </c>
      <c r="F327" t="str">
        <f>VLOOKUP(PTW[[#This Row],[NOME]],'CADASTRO'!A:K,5,0)</f>
        <v>TECNICO ELETRONICO II</v>
      </c>
      <c r="G327" s="8">
        <v>46211.518831018497</v>
      </c>
      <c r="H327" s="38">
        <v>183</v>
      </c>
      <c r="I3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IF(G327="01/01/1900",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PTW[[#This Row],[TREINADO EM]]+PTW[[#This Row],[VALIDADE]]</f>
        <v>46394.518831018497</v>
      </c>
      <c r="K327">
        <v>1</v>
      </c>
      <c r="L327" t="s">
        <v>5</v>
      </c>
      <c r="M327" t="str">
        <f>VLOOKUP(PTW[[#This Row],[NOME]],'CADASTRO'!A:K,6,0)</f>
        <v>ATIVO</v>
      </c>
    </row>
    <row r="328" spans="1:13" hidden="1">
      <c r="A328" t="s">
        <v>516</v>
      </c>
      <c r="B328" t="s">
        <v>517</v>
      </c>
      <c r="C328" t="s">
        <v>381</v>
      </c>
      <c r="D328" t="s">
        <v>628</v>
      </c>
      <c r="E328" t="s">
        <v>390</v>
      </c>
      <c r="F328" t="str">
        <f>VLOOKUP(PTW[[#This Row],[NOME]],'CADASTRO'!A:K,5,0)</f>
        <v>TECNICO ELETRONICO II</v>
      </c>
      <c r="G328" s="8">
        <v>46294</v>
      </c>
      <c r="H328" s="38">
        <v>365</v>
      </c>
      <c r="I3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IF(G328="01/01/1900", "SEM REGISTRO",
                        IF((G328+H328)&gt;TODAY(), "NO PRAZO", "VENCIDO"
                        )
                    )
                )
            )
        )
    ),"N.A.")</f>
        <v>NO PRAZO</v>
      </c>
      <c r="J328" s="14">
        <f>PTW[[#This Row],[TREINADO EM]]+PTW[[#This Row],[VALIDADE]]</f>
        <v>46659</v>
      </c>
      <c r="K328">
        <v>2</v>
      </c>
      <c r="L328" t="s">
        <v>3</v>
      </c>
      <c r="M328" t="str">
        <f>VLOOKUP(PTW[[#This Row],[NOME]],'CADASTRO'!A:K,6,0)</f>
        <v>ATIVO</v>
      </c>
    </row>
    <row r="329" spans="1:13" hidden="1">
      <c r="A329" t="s">
        <v>516</v>
      </c>
      <c r="B329" t="s">
        <v>517</v>
      </c>
      <c r="C329" t="s">
        <v>381</v>
      </c>
      <c r="D329" t="s">
        <v>628</v>
      </c>
      <c r="E329" t="s">
        <v>496</v>
      </c>
      <c r="F329" t="str">
        <f>VLOOKUP(PTW[[#This Row],[NOME]],'CADASTRO'!A:K,5,0)</f>
        <v>AUXILIAR INDUSTRIAL</v>
      </c>
      <c r="G329" s="8">
        <v>46302.421956018516</v>
      </c>
      <c r="H329" s="38">
        <v>365</v>
      </c>
      <c r="I3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IF(G329="01/01/1900", "SEM REGISTRO",
                        IF((G329+H329)&gt;TODAY(), "NO PRAZO", "VENCIDO"
                        )
                    )
                )
            )
        )
    ),"N.A.")</f>
        <v>NO PRAZO</v>
      </c>
      <c r="J329" s="14">
        <f>PTW[[#This Row],[TREINADO EM]]+PTW[[#This Row],[VALIDADE]]</f>
        <v>46667.421956018516</v>
      </c>
      <c r="K329">
        <v>1</v>
      </c>
      <c r="L329" t="s">
        <v>3</v>
      </c>
      <c r="M329" t="str">
        <f>VLOOKUP(PTW[[#This Row],[NOME]],'CADASTRO'!A:K,6,0)</f>
        <v>ATIVO</v>
      </c>
    </row>
    <row r="330" spans="1:13" hidden="1">
      <c r="A330" t="s">
        <v>516</v>
      </c>
      <c r="B330" t="s">
        <v>517</v>
      </c>
      <c r="C330" t="s">
        <v>381</v>
      </c>
      <c r="D330" t="s">
        <v>628</v>
      </c>
      <c r="E330" t="s">
        <v>391</v>
      </c>
      <c r="F330" t="str">
        <f>VLOOKUP(PTW[[#This Row],[NOME]],'CADASTRO'!A:K,5,0)</f>
        <v>ESTAGIARIO</v>
      </c>
      <c r="G330" s="8">
        <v>46212.466493055603</v>
      </c>
      <c r="H330" s="38">
        <v>5000</v>
      </c>
      <c r="I3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IF(G330="01/01/1900", "SEM REGISTRO",
                        IF((G330+H330)&gt;TODAY(), "NO PRAZO", "VENCIDO"
                        )
                    )
                )
            )
        )
    ),"N.A.")</f>
        <v>NO PRAZO</v>
      </c>
      <c r="J330" s="14">
        <f>PTW[[#This Row],[TREINADO EM]]+PTW[[#This Row],[VALIDADE]]</f>
        <v>51212.466493055603</v>
      </c>
      <c r="K330">
        <v>1</v>
      </c>
      <c r="L330" t="s">
        <v>3</v>
      </c>
      <c r="M330" t="str">
        <f>VLOOKUP(PTW[[#This Row],[NOME]],'CADASTRO'!A:K,6,0)</f>
        <v>ATIVO</v>
      </c>
    </row>
    <row r="331" spans="1:13" hidden="1">
      <c r="A331" t="s">
        <v>516</v>
      </c>
      <c r="B331" t="s">
        <v>517</v>
      </c>
      <c r="C331" t="s">
        <v>381</v>
      </c>
      <c r="D331" t="s">
        <v>628</v>
      </c>
      <c r="E331" s="10" t="s">
        <v>287</v>
      </c>
      <c r="F331" t="str">
        <f>VLOOKUP(PTW[[#This Row],[NOME]],'CADASTRO'!A:K,5,0)</f>
        <v>OPERADOR INDUSTRIAL I</v>
      </c>
      <c r="G331" s="8">
        <v>45845</v>
      </c>
      <c r="H331" s="38">
        <v>365</v>
      </c>
      <c r="I3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IF(G331="01/01/1900",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PTW[[#This Row],[TREINADO EM]]+PTW[[#This Row],[VALIDADE]]</f>
        <v>46210</v>
      </c>
      <c r="K331">
        <v>1</v>
      </c>
      <c r="L331" t="s">
        <v>3</v>
      </c>
      <c r="M331" t="str">
        <f>VLOOKUP(PTW[[#This Row],[NOME]],'CADASTRO'!A:K,6,0)</f>
        <v>DESLIGADO</v>
      </c>
    </row>
    <row r="332" spans="1:13" hidden="1">
      <c r="A332" t="s">
        <v>516</v>
      </c>
      <c r="B332" t="s">
        <v>517</v>
      </c>
      <c r="C332" t="s">
        <v>266</v>
      </c>
      <c r="D332" t="s">
        <v>628</v>
      </c>
      <c r="E332" t="s">
        <v>288</v>
      </c>
      <c r="F332" t="str">
        <f>VLOOKUP(PTW[[#This Row],[NOME]],'CADASTRO'!A:K,5,0)</f>
        <v>APRENDIZ</v>
      </c>
      <c r="G332" s="8">
        <v>45301</v>
      </c>
      <c r="H332" s="38">
        <v>365</v>
      </c>
      <c r="I3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IF(G332="01/01/1900",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PTW[[#This Row],[TREINADO EM]]+PTW[[#This Row],[VALIDADE]]</f>
        <v>45666</v>
      </c>
      <c r="K332">
        <v>1</v>
      </c>
      <c r="L332" t="s">
        <v>3</v>
      </c>
      <c r="M332" t="str">
        <f>VLOOKUP(PTW[[#This Row],[NOME]],'CADASTRO'!A:K,6,0)</f>
        <v>DESLIGADO</v>
      </c>
    </row>
    <row r="333" spans="1:13" hidden="1">
      <c r="A333" t="s">
        <v>516</v>
      </c>
      <c r="B333" t="s">
        <v>517</v>
      </c>
      <c r="C333" t="s">
        <v>381</v>
      </c>
      <c r="D333" t="s">
        <v>628</v>
      </c>
      <c r="E333" t="s">
        <v>485</v>
      </c>
      <c r="F333" t="str">
        <f>VLOOKUP(PTW[[#This Row],[NOME]],'CADASTRO'!A:K,5,0)</f>
        <v>OPERADOR INDUSTRIAL III</v>
      </c>
      <c r="G333" s="8">
        <v>46239</v>
      </c>
      <c r="H333" s="38">
        <v>365</v>
      </c>
      <c r="I3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IF(G333="01/01/1900", "SEM REGISTRO",
                        IF((G333+H333)&gt;TODAY(), "NO PRAZO", "VENCIDO"
                        )
                    )
                )
            )
        )
    ),"N.A.")</f>
        <v>NO PRAZO</v>
      </c>
      <c r="J333" s="14">
        <f>PTW[[#This Row],[TREINADO EM]]+PTW[[#This Row],[VALIDADE]]</f>
        <v>46604</v>
      </c>
      <c r="K333">
        <v>1</v>
      </c>
      <c r="L333" t="s">
        <v>3</v>
      </c>
      <c r="M333" t="str">
        <f>VLOOKUP(PTW[[#This Row],[NOME]],'CADASTRO'!A:K,6,0)</f>
        <v>ATIVO</v>
      </c>
    </row>
    <row r="334" spans="1:13" hidden="1">
      <c r="A334" t="s">
        <v>516</v>
      </c>
      <c r="B334" t="s">
        <v>517</v>
      </c>
      <c r="C334" t="s">
        <v>266</v>
      </c>
      <c r="D334" t="s">
        <v>628</v>
      </c>
      <c r="E334" t="s">
        <v>289</v>
      </c>
      <c r="F334" t="str">
        <f>VLOOKUP(PTW[[#This Row],[NOME]],'CADASTRO'!A:K,5,0)</f>
        <v>APRENDIZ</v>
      </c>
      <c r="G334" s="26">
        <v>45301</v>
      </c>
      <c r="H334" s="38">
        <v>365</v>
      </c>
      <c r="I3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IF(G334="01/01/1900",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PTW[[#This Row],[TREINADO EM]]+PTW[[#This Row],[VALIDADE]]</f>
        <v>45666</v>
      </c>
      <c r="K334">
        <v>1</v>
      </c>
      <c r="L334" t="s">
        <v>3</v>
      </c>
      <c r="M334" t="str">
        <f>VLOOKUP(PTW[[#This Row],[NOME]],'CADASTRO'!A:K,6,0)</f>
        <v>DESLIGADO</v>
      </c>
    </row>
    <row r="335" spans="1:13" hidden="1">
      <c r="A335" t="s">
        <v>516</v>
      </c>
      <c r="B335" t="s">
        <v>517</v>
      </c>
      <c r="C335" t="s">
        <v>381</v>
      </c>
      <c r="D335" t="s">
        <v>628</v>
      </c>
      <c r="E335" t="s">
        <v>495</v>
      </c>
      <c r="F335" t="str">
        <f>VLOOKUP(PTW[[#This Row],[NOME]],'CADASTRO'!A:K,5,0)</f>
        <v>AUXILIAR INDUSTRIAL</v>
      </c>
      <c r="G335" s="26">
        <v>46281</v>
      </c>
      <c r="H335" s="38">
        <v>365</v>
      </c>
      <c r="I3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IF(G335="01/01/1900",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PTW[[#This Row],[TREINADO EM]]+PTW[[#This Row],[VALIDADE]]</f>
        <v>46646</v>
      </c>
      <c r="K335">
        <v>1</v>
      </c>
      <c r="L335" t="s">
        <v>3</v>
      </c>
      <c r="M335" t="str">
        <f>VLOOKUP(PTW[[#This Row],[NOME]],'CADASTRO'!A:K,6,0)</f>
        <v>ATIVO</v>
      </c>
    </row>
    <row r="336" spans="1:13" hidden="1">
      <c r="A336" t="s">
        <v>516</v>
      </c>
      <c r="B336" t="s">
        <v>517</v>
      </c>
      <c r="C336" t="s">
        <v>381</v>
      </c>
      <c r="D336" t="s">
        <v>628</v>
      </c>
      <c r="E336" t="s">
        <v>290</v>
      </c>
      <c r="F336" t="str">
        <f>VLOOKUP(PTW[[#This Row],[NOME]],'CADASTRO'!A:K,5,0)</f>
        <v>OPERADOR INDUSTRIAL II</v>
      </c>
      <c r="G336" s="26">
        <v>44930</v>
      </c>
      <c r="H336" s="38">
        <v>365</v>
      </c>
      <c r="I3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IF(G336="01/01/1900",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PTW[[#This Row],[TREINADO EM]]+PTW[[#This Row],[VALIDADE]]</f>
        <v>45295</v>
      </c>
      <c r="K336">
        <v>2</v>
      </c>
      <c r="L336" t="s">
        <v>5</v>
      </c>
      <c r="M336" t="str">
        <f>VLOOKUP(PTW[[#This Row],[NOME]],'CADASTRO'!A:K,6,0)</f>
        <v>DESLIGADO</v>
      </c>
    </row>
    <row r="337" spans="1:13" hidden="1">
      <c r="A337" t="s">
        <v>516</v>
      </c>
      <c r="B337" t="s">
        <v>517</v>
      </c>
      <c r="C337" t="s">
        <v>76</v>
      </c>
      <c r="D337" t="s">
        <v>628</v>
      </c>
      <c r="E337" t="s">
        <v>290</v>
      </c>
      <c r="F337" t="str">
        <f>VLOOKUP(PTW[[#This Row],[NOME]],'CADASTRO'!A:K,5,0)</f>
        <v>OPERADOR INDUSTRIAL II</v>
      </c>
      <c r="G337" s="26">
        <v>45278</v>
      </c>
      <c r="H337" s="38">
        <v>365</v>
      </c>
      <c r="I3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IF(G337="01/01/1900",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PTW[[#This Row],[TREINADO EM]]+PTW[[#This Row],[VALIDADE]]</f>
        <v>45643</v>
      </c>
      <c r="K337">
        <v>1</v>
      </c>
      <c r="L337" t="s">
        <v>3</v>
      </c>
      <c r="M337" t="str">
        <f>VLOOKUP(PTW[[#This Row],[NOME]],'CADASTRO'!A:K,6,0)</f>
        <v>DESLIGADO</v>
      </c>
    </row>
    <row r="338" spans="1:13" hidden="1">
      <c r="A338" t="s">
        <v>516</v>
      </c>
      <c r="B338" t="s">
        <v>517</v>
      </c>
      <c r="C338" t="s">
        <v>381</v>
      </c>
      <c r="D338" t="s">
        <v>628</v>
      </c>
      <c r="E338" t="s">
        <v>392</v>
      </c>
      <c r="F338" t="str">
        <f>VLOOKUP(PTW[[#This Row],[NOME]],'CADASTRO'!A:K,5,0)</f>
        <v>Almoxarife</v>
      </c>
      <c r="G338" s="26">
        <v>45063</v>
      </c>
      <c r="H338" s="38">
        <v>365</v>
      </c>
      <c r="I3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IF(G338="01/01/1900",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PTW[[#This Row],[TREINADO EM]]+PTW[[#This Row],[VALIDADE]]</f>
        <v>45428</v>
      </c>
      <c r="K338">
        <v>1</v>
      </c>
      <c r="L338" t="s">
        <v>5</v>
      </c>
      <c r="M338" t="str">
        <f>VLOOKUP(PTW[[#This Row],[NOME]],'CADASTRO'!A:K,6,0)</f>
        <v>ATIVO</v>
      </c>
    </row>
    <row r="339" spans="1:13" hidden="1">
      <c r="A339" t="s">
        <v>516</v>
      </c>
      <c r="B339" t="s">
        <v>517</v>
      </c>
      <c r="C339" t="s">
        <v>381</v>
      </c>
      <c r="D339" t="s">
        <v>628</v>
      </c>
      <c r="E339" t="s">
        <v>392</v>
      </c>
      <c r="F339" t="str">
        <f>VLOOKUP(PTW[[#This Row],[NOME]],'CADASTRO'!A:K,5,0)</f>
        <v>Almoxarife</v>
      </c>
      <c r="G339" s="26">
        <v>45278</v>
      </c>
      <c r="H339" s="38">
        <v>365</v>
      </c>
      <c r="I3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IF(G339="01/01/1900",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PTW[[#This Row],[TREINADO EM]]+PTW[[#This Row],[VALIDADE]]</f>
        <v>45643</v>
      </c>
      <c r="K339">
        <v>1</v>
      </c>
      <c r="L339" t="s">
        <v>5</v>
      </c>
      <c r="M339" t="str">
        <f>VLOOKUP(PTW[[#This Row],[NOME]],'CADASTRO'!A:K,6,0)</f>
        <v>ATIVO</v>
      </c>
    </row>
    <row r="340" spans="1:13" hidden="1">
      <c r="A340" t="s">
        <v>516</v>
      </c>
      <c r="B340" t="s">
        <v>517</v>
      </c>
      <c r="C340" t="s">
        <v>381</v>
      </c>
      <c r="D340" t="s">
        <v>628</v>
      </c>
      <c r="E340" t="s">
        <v>392</v>
      </c>
      <c r="F340" t="str">
        <f>VLOOKUP(PTW[[#This Row],[NOME]],'CADASTRO'!A:K,5,0)</f>
        <v>Almoxarife</v>
      </c>
      <c r="G340" s="26">
        <v>45588</v>
      </c>
      <c r="H340" s="38">
        <v>365</v>
      </c>
      <c r="I3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IF(G340="01/01/1900",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PTW[[#This Row],[TREINADO EM]]+PTW[[#This Row],[VALIDADE]]</f>
        <v>45953</v>
      </c>
      <c r="K340">
        <v>1</v>
      </c>
      <c r="L340" t="s">
        <v>5</v>
      </c>
      <c r="M340" t="str">
        <f>VLOOKUP(PTW[[#This Row],[NOME]],'CADASTRO'!A:K,6,0)</f>
        <v>ATIVO</v>
      </c>
    </row>
    <row r="341" spans="1:13" hidden="1">
      <c r="A341" s="31" t="s">
        <v>516</v>
      </c>
      <c r="B341" s="31" t="s">
        <v>517</v>
      </c>
      <c r="C341" s="31" t="s">
        <v>381</v>
      </c>
      <c r="D341" s="31" t="s">
        <v>628</v>
      </c>
      <c r="E341" t="s">
        <v>392</v>
      </c>
      <c r="F341" t="str">
        <f>VLOOKUP(PTW[[#This Row],[NOME]],'CADASTRO'!A:K,5,0)</f>
        <v>Almoxarife</v>
      </c>
      <c r="G341" s="26">
        <v>45824</v>
      </c>
      <c r="H341" s="38">
        <v>365</v>
      </c>
      <c r="I3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IF(G341="01/01/1900",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PTW[[#This Row],[TREINADO EM]]+PTW[[#This Row],[VALIDADE]]</f>
        <v>46189</v>
      </c>
      <c r="K341">
        <v>1</v>
      </c>
      <c r="L341" t="s">
        <v>5</v>
      </c>
      <c r="M341" t="str">
        <f>VLOOKUP(PTW[[#This Row],[NOME]],'CADASTRO'!A:K,6,0)</f>
        <v>ATIVO</v>
      </c>
    </row>
    <row r="342" spans="1:13" hidden="1">
      <c r="A342" t="s">
        <v>516</v>
      </c>
      <c r="B342" t="s">
        <v>517</v>
      </c>
      <c r="C342" t="s">
        <v>381</v>
      </c>
      <c r="D342" t="s">
        <v>628</v>
      </c>
      <c r="E342" s="100" t="s">
        <v>392</v>
      </c>
      <c r="F342" t="str">
        <f>VLOOKUP(PTW[[#This Row],[NOME]],'CADASTRO'!A:K,5,0)</f>
        <v>Almoxarife</v>
      </c>
      <c r="G342" s="26">
        <v>46298.69809027778</v>
      </c>
      <c r="H342" s="38">
        <v>365</v>
      </c>
      <c r="I3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IF(G342="01/01/1900", "SEM REGISTRO",
                        IF((G342+H342)&gt;TODAY(), "NO PRAZO", "VENCIDO"
                        )
                    )
                )
            )
        )
    ),"N.A.")</f>
        <v>NO PRAZO</v>
      </c>
      <c r="J342" s="14">
        <f>PTW[[#This Row],[TREINADO EM]]+PTW[[#This Row],[VALIDADE]]</f>
        <v>46663.69809027778</v>
      </c>
      <c r="K342">
        <v>1</v>
      </c>
      <c r="L342" t="s">
        <v>3</v>
      </c>
      <c r="M342" t="str">
        <f>VLOOKUP(PTW[[#This Row],[NOME]],'CADASTRO'!A:K,6,0)</f>
        <v>ATIVO</v>
      </c>
    </row>
    <row r="343" spans="1:13" hidden="1">
      <c r="A343" s="31" t="s">
        <v>516</v>
      </c>
      <c r="B343" s="31" t="s">
        <v>517</v>
      </c>
      <c r="C343" s="31" t="s">
        <v>76</v>
      </c>
      <c r="D343" s="31" t="s">
        <v>628</v>
      </c>
      <c r="E343" t="s">
        <v>291</v>
      </c>
      <c r="F343" t="str">
        <f>VLOOKUP(PTW[[#This Row],[NOME]],'CADASTRO'!A:K,5,0)</f>
        <v>OPERADOR INDUSTRIAL III</v>
      </c>
      <c r="G343" s="26">
        <v>44250</v>
      </c>
      <c r="H343" s="38">
        <v>365</v>
      </c>
      <c r="I3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IF(G343="01/01/1900",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PTW[[#This Row],[TREINADO EM]]+PTW[[#This Row],[VALIDADE]]</f>
        <v>44615</v>
      </c>
      <c r="K343">
        <v>1</v>
      </c>
      <c r="L343" t="s">
        <v>5</v>
      </c>
      <c r="M343" t="str">
        <f>VLOOKUP(PTW[[#This Row],[NOME]],'CADASTRO'!A:K,6,0)</f>
        <v>DESLIGADO</v>
      </c>
    </row>
    <row r="344" spans="1:13" hidden="1">
      <c r="A344" s="31" t="s">
        <v>516</v>
      </c>
      <c r="B344" s="31" t="s">
        <v>517</v>
      </c>
      <c r="C344" s="31" t="s">
        <v>381</v>
      </c>
      <c r="D344" s="31" t="s">
        <v>628</v>
      </c>
      <c r="E344" t="s">
        <v>291</v>
      </c>
      <c r="F344" t="str">
        <f>VLOOKUP(PTW[[#This Row],[NOME]],'CADASTRO'!A:K,5,0)</f>
        <v>OPERADOR INDUSTRIAL III</v>
      </c>
      <c r="G344" s="26">
        <v>44973</v>
      </c>
      <c r="H344" s="38">
        <v>365</v>
      </c>
      <c r="I3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IF(G344="01/01/1900",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PTW[[#This Row],[TREINADO EM]]+PTW[[#This Row],[VALIDADE]]</f>
        <v>45338</v>
      </c>
      <c r="K344">
        <v>2</v>
      </c>
      <c r="L344" t="s">
        <v>5</v>
      </c>
      <c r="M344" t="str">
        <f>VLOOKUP(PTW[[#This Row],[NOME]],'CADASTRO'!A:K,6,0)</f>
        <v>DESLIGADO</v>
      </c>
    </row>
    <row r="345" spans="1:13" hidden="1">
      <c r="A345" t="s">
        <v>516</v>
      </c>
      <c r="B345" t="s">
        <v>517</v>
      </c>
      <c r="C345" t="s">
        <v>381</v>
      </c>
      <c r="D345" t="s">
        <v>628</v>
      </c>
      <c r="E345" t="s">
        <v>291</v>
      </c>
      <c r="F345" t="str">
        <f>VLOOKUP(PTW[[#This Row],[NOME]],'CADASTRO'!A:K,5,0)</f>
        <v>OPERADOR INDUSTRIAL III</v>
      </c>
      <c r="G345" s="26">
        <v>45278</v>
      </c>
      <c r="H345" s="38">
        <v>365</v>
      </c>
      <c r="I3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IF(G345="01/01/1900",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PTW[[#This Row],[TREINADO EM]]+PTW[[#This Row],[VALIDADE]]</f>
        <v>45643</v>
      </c>
      <c r="K345">
        <v>1</v>
      </c>
      <c r="L345" t="s">
        <v>3</v>
      </c>
      <c r="M345" t="str">
        <f>VLOOKUP(PTW[[#This Row],[NOME]],'CADASTRO'!A:K,6,0)</f>
        <v>DESLIGADO</v>
      </c>
    </row>
    <row r="346" spans="1:13" hidden="1">
      <c r="A346" t="s">
        <v>516</v>
      </c>
      <c r="B346" t="s">
        <v>517</v>
      </c>
      <c r="C346" t="s">
        <v>76</v>
      </c>
      <c r="D346" t="s">
        <v>628</v>
      </c>
      <c r="E346" t="s">
        <v>293</v>
      </c>
      <c r="F346" t="str">
        <f>VLOOKUP(PTW[[#This Row],[NOME]],'CADASTRO'!A:K,5,0)</f>
        <v>OPERADOR INDUSTRIAL II</v>
      </c>
      <c r="G346" s="26">
        <v>43178</v>
      </c>
      <c r="H346" s="38">
        <v>365</v>
      </c>
      <c r="I3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IF(G346="01/01/1900",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PTW[[#This Row],[TREINADO EM]]+PTW[[#This Row],[VALIDADE]]</f>
        <v>43543</v>
      </c>
      <c r="K346">
        <v>1</v>
      </c>
      <c r="L346" t="s">
        <v>1</v>
      </c>
      <c r="M346" t="str">
        <f>VLOOKUP(PTW[[#This Row],[NOME]],'CADASTRO'!A:K,6,0)</f>
        <v>DESLIGADO</v>
      </c>
    </row>
    <row r="347" spans="1:13" hidden="1">
      <c r="A347" t="s">
        <v>516</v>
      </c>
      <c r="B347" t="s">
        <v>517</v>
      </c>
      <c r="C347" t="s">
        <v>381</v>
      </c>
      <c r="D347" t="s">
        <v>628</v>
      </c>
      <c r="E347" t="s">
        <v>294</v>
      </c>
      <c r="F347" t="str">
        <f>VLOOKUP(PTW[[#This Row],[NOME]],'CADASTRO'!A:K,5,0)</f>
        <v>OPERADOR INDUSTRIAL I</v>
      </c>
      <c r="G347" s="26">
        <v>45278</v>
      </c>
      <c r="H347" s="38">
        <v>365</v>
      </c>
      <c r="I3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IF(G347="01/01/1900",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PTW[[#This Row],[TREINADO EM]]+PTW[[#This Row],[VALIDADE]]</f>
        <v>45643</v>
      </c>
      <c r="K347">
        <v>1</v>
      </c>
      <c r="L347" t="s">
        <v>3</v>
      </c>
      <c r="M347" t="str">
        <f>VLOOKUP(PTW[[#This Row],[NOME]],'CADASTRO'!A:K,6,0)</f>
        <v>DESLIGADO</v>
      </c>
    </row>
    <row r="348" spans="1:13" hidden="1">
      <c r="A348" t="s">
        <v>516</v>
      </c>
      <c r="B348" t="s">
        <v>517</v>
      </c>
      <c r="C348" t="s">
        <v>381</v>
      </c>
      <c r="D348" t="s">
        <v>628</v>
      </c>
      <c r="E348" t="s">
        <v>394</v>
      </c>
      <c r="F348" t="str">
        <f>VLOOKUP(PTW[[#This Row],[NOME]],'CADASTRO'!A:K,5,0)</f>
        <v>OPERADOR INDUSTRIAL I</v>
      </c>
      <c r="G348" s="26">
        <v>45278</v>
      </c>
      <c r="H348" s="38">
        <v>365</v>
      </c>
      <c r="I3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IF(G348="01/01/1900",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PTW[[#This Row],[TREINADO EM]]+PTW[[#This Row],[VALIDADE]]</f>
        <v>45643</v>
      </c>
      <c r="K348">
        <v>1</v>
      </c>
      <c r="L348" t="s">
        <v>5</v>
      </c>
      <c r="M348" t="str">
        <f>VLOOKUP(PTW[[#This Row],[NOME]],'CADASTRO'!A:K,6,0)</f>
        <v>ATIVO</v>
      </c>
    </row>
    <row r="349" spans="1:13" hidden="1">
      <c r="A349" t="s">
        <v>516</v>
      </c>
      <c r="B349" t="s">
        <v>517</v>
      </c>
      <c r="C349" t="s">
        <v>381</v>
      </c>
      <c r="D349" t="s">
        <v>628</v>
      </c>
      <c r="E349" t="s">
        <v>394</v>
      </c>
      <c r="F349" t="str">
        <f>VLOOKUP(PTW[[#This Row],[NOME]],'CADASTRO'!A:K,5,0)</f>
        <v>OPERADOR INDUSTRIAL I</v>
      </c>
      <c r="G349" s="26">
        <v>45645</v>
      </c>
      <c r="H349" s="38">
        <v>365</v>
      </c>
      <c r="I3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IF(G349="01/01/1900",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PTW[[#This Row],[TREINADO EM]]+PTW[[#This Row],[VALIDADE]]</f>
        <v>46010</v>
      </c>
      <c r="K349">
        <v>1</v>
      </c>
      <c r="L349" t="s">
        <v>5</v>
      </c>
      <c r="M349" t="str">
        <f>VLOOKUP(PTW[[#This Row],[NOME]],'CADASTRO'!A:K,6,0)</f>
        <v>ATIVO</v>
      </c>
    </row>
    <row r="350" spans="1:13" hidden="1">
      <c r="A350" t="s">
        <v>516</v>
      </c>
      <c r="B350" t="s">
        <v>517</v>
      </c>
      <c r="C350" t="s">
        <v>381</v>
      </c>
      <c r="D350" t="s">
        <v>628</v>
      </c>
      <c r="E350" t="s">
        <v>394</v>
      </c>
      <c r="F350" t="str">
        <f>VLOOKUP(PTW[[#This Row],[NOME]],'CADASTRO'!A:K,5,0)</f>
        <v>OPERADOR INDUSTRIAL I</v>
      </c>
      <c r="G350" s="26">
        <v>45873</v>
      </c>
      <c r="H350" s="38">
        <v>365</v>
      </c>
      <c r="I3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IF(G350="01/01/1900",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PTW[[#This Row],[TREINADO EM]]+PTW[[#This Row],[VALIDADE]]</f>
        <v>46238</v>
      </c>
      <c r="K350">
        <v>1</v>
      </c>
      <c r="L350" t="s">
        <v>5</v>
      </c>
      <c r="M350" t="str">
        <f>VLOOKUP(PTW[[#This Row],[NOME]],'CADASTRO'!A:K,6,0)</f>
        <v>ATIVO</v>
      </c>
    </row>
    <row r="351" spans="1:13" hidden="1">
      <c r="A351" t="s">
        <v>516</v>
      </c>
      <c r="B351" t="s">
        <v>517</v>
      </c>
      <c r="C351" t="s">
        <v>381</v>
      </c>
      <c r="D351" t="s">
        <v>628</v>
      </c>
      <c r="E351" t="s">
        <v>394</v>
      </c>
      <c r="F351" t="str">
        <f>VLOOKUP(PTW[[#This Row],[NOME]],'CADASTRO'!A:K,5,0)</f>
        <v>OPERADOR INDUSTRIAL I</v>
      </c>
      <c r="G351" s="26">
        <v>46290.340983796297</v>
      </c>
      <c r="H351" s="38">
        <v>365</v>
      </c>
      <c r="I3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IF(G351="01/01/1900", "SEM REGISTRO",
                        IF((G351+H351)&gt;TODAY(), "NO PRAZO", "VENCIDO"
                        )
                    )
                )
            )
        )
    ),"N.A.")</f>
        <v>NO PRAZO</v>
      </c>
      <c r="J351" s="14">
        <f>PTW[[#This Row],[TREINADO EM]]+PTW[[#This Row],[VALIDADE]]</f>
        <v>46655.340983796297</v>
      </c>
      <c r="K351">
        <v>2</v>
      </c>
      <c r="L351" t="s">
        <v>3</v>
      </c>
      <c r="M351" t="str">
        <f>VLOOKUP(PTW[[#This Row],[NOME]],'CADASTRO'!A:K,6,0)</f>
        <v>ATIVO</v>
      </c>
    </row>
    <row r="352" spans="1:13" hidden="1">
      <c r="A352" t="s">
        <v>516</v>
      </c>
      <c r="B352" t="s">
        <v>517</v>
      </c>
      <c r="C352" t="s">
        <v>76</v>
      </c>
      <c r="D352" t="s">
        <v>628</v>
      </c>
      <c r="E352" t="s">
        <v>295</v>
      </c>
      <c r="F352" t="str">
        <f>VLOOKUP(PTW[[#This Row],[NOME]],'CADASTRO'!A:K,5,0)</f>
        <v>ANALISTA PROCESSOS</v>
      </c>
      <c r="G352" s="26">
        <v>43552</v>
      </c>
      <c r="H352" s="38">
        <v>365</v>
      </c>
      <c r="I3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IF(G352="01/01/1900",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PTW[[#This Row],[TREINADO EM]]+PTW[[#This Row],[VALIDADE]]</f>
        <v>43917</v>
      </c>
      <c r="K352">
        <v>1</v>
      </c>
      <c r="L352" t="s">
        <v>5</v>
      </c>
      <c r="M352" t="str">
        <f>VLOOKUP(PTW[[#This Row],[NOME]],'CADASTRO'!A:K,6,0)</f>
        <v>DESLIGADO</v>
      </c>
    </row>
    <row r="353" spans="1:14" hidden="1">
      <c r="A353" t="s">
        <v>516</v>
      </c>
      <c r="B353" t="s">
        <v>517</v>
      </c>
      <c r="C353" t="s">
        <v>381</v>
      </c>
      <c r="D353" t="s">
        <v>628</v>
      </c>
      <c r="E353" t="s">
        <v>295</v>
      </c>
      <c r="F353" t="str">
        <f>VLOOKUP(PTW[[#This Row],[NOME]],'CADASTRO'!A:K,5,0)</f>
        <v>ANALISTA PROCESSOS</v>
      </c>
      <c r="G353" s="26">
        <v>44708</v>
      </c>
      <c r="H353" s="38">
        <v>365</v>
      </c>
      <c r="I3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IF(G353="01/01/1900",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PTW[[#This Row],[TREINADO EM]]+PTW[[#This Row],[VALIDADE]]</f>
        <v>45073</v>
      </c>
      <c r="K353">
        <v>1</v>
      </c>
      <c r="L353" t="s">
        <v>3</v>
      </c>
      <c r="M353" t="str">
        <f>VLOOKUP(PTW[[#This Row],[NOME]],'CADASTRO'!A:K,6,0)</f>
        <v>DESLIGADO</v>
      </c>
    </row>
    <row r="354" spans="1:14" hidden="1">
      <c r="A354" t="s">
        <v>516</v>
      </c>
      <c r="B354" t="s">
        <v>517</v>
      </c>
      <c r="C354" t="s">
        <v>76</v>
      </c>
      <c r="D354" t="s">
        <v>628</v>
      </c>
      <c r="E354" t="s">
        <v>296</v>
      </c>
      <c r="F354" t="str">
        <f>VLOOKUP(PTW[[#This Row],[NOME]],'CADASTRO'!A:K,5,0)</f>
        <v>TECNICO ELETRONICO II</v>
      </c>
      <c r="G354" s="26">
        <v>44020</v>
      </c>
      <c r="H354" s="38">
        <v>365</v>
      </c>
      <c r="I3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IF(G354="01/01/1900",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PTW[[#This Row],[TREINADO EM]]+PTW[[#This Row],[VALIDADE]]</f>
        <v>44385</v>
      </c>
      <c r="K354">
        <v>1</v>
      </c>
      <c r="L354" t="s">
        <v>5</v>
      </c>
      <c r="M354" t="str">
        <f>VLOOKUP(PTW[[#This Row],[NOME]],'CADASTRO'!A:K,6,0)</f>
        <v>DESLIGADO</v>
      </c>
    </row>
    <row r="355" spans="1:14" hidden="1">
      <c r="A355" t="s">
        <v>516</v>
      </c>
      <c r="B355" t="s">
        <v>517</v>
      </c>
      <c r="C355" t="s">
        <v>381</v>
      </c>
      <c r="D355" t="s">
        <v>628</v>
      </c>
      <c r="E355" t="s">
        <v>296</v>
      </c>
      <c r="F355" t="str">
        <f>VLOOKUP(PTW[[#This Row],[NOME]],'CADASTRO'!A:K,5,0)</f>
        <v>TECNICO ELETRONICO II</v>
      </c>
      <c r="G355" s="26">
        <v>44776</v>
      </c>
      <c r="H355" s="38">
        <v>365</v>
      </c>
      <c r="I3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IF(G355="01/01/1900",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PTW[[#This Row],[TREINADO EM]]+PTW[[#This Row],[VALIDADE]]</f>
        <v>45141</v>
      </c>
      <c r="K355">
        <v>1</v>
      </c>
      <c r="L355" t="s">
        <v>5</v>
      </c>
      <c r="M355" t="str">
        <f>VLOOKUP(PTW[[#This Row],[NOME]],'CADASTRO'!A:K,6,0)</f>
        <v>DESLIGADO</v>
      </c>
    </row>
    <row r="356" spans="1:14" hidden="1">
      <c r="A356" t="s">
        <v>516</v>
      </c>
      <c r="B356" t="s">
        <v>517</v>
      </c>
      <c r="C356" t="s">
        <v>381</v>
      </c>
      <c r="D356" t="s">
        <v>628</v>
      </c>
      <c r="E356" t="s">
        <v>296</v>
      </c>
      <c r="F356" t="str">
        <f>VLOOKUP(PTW[[#This Row],[NOME]],'CADASTRO'!A:K,5,0)</f>
        <v>TECNICO ELETRONICO II</v>
      </c>
      <c r="G356" s="26">
        <v>44930</v>
      </c>
      <c r="H356" s="38">
        <v>365</v>
      </c>
      <c r="I3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IF(G356="01/01/1900",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PTW[[#This Row],[TREINADO EM]]+PTW[[#This Row],[VALIDADE]]</f>
        <v>45295</v>
      </c>
      <c r="K356">
        <v>2</v>
      </c>
      <c r="L356" t="s">
        <v>5</v>
      </c>
      <c r="M356" t="str">
        <f>VLOOKUP(PTW[[#This Row],[NOME]],'CADASTRO'!A:K,6,0)</f>
        <v>DESLIGADO</v>
      </c>
    </row>
    <row r="357" spans="1:14" hidden="1">
      <c r="A357" t="s">
        <v>516</v>
      </c>
      <c r="B357" t="s">
        <v>517</v>
      </c>
      <c r="C357" t="s">
        <v>381</v>
      </c>
      <c r="D357" t="s">
        <v>628</v>
      </c>
      <c r="E357" t="s">
        <v>296</v>
      </c>
      <c r="F357" t="str">
        <f>VLOOKUP(PTW[[#This Row],[NOME]],'CADASTRO'!A:K,5,0)</f>
        <v>TECNICO ELETRONICO II</v>
      </c>
      <c r="G357" s="26">
        <v>45546</v>
      </c>
      <c r="H357" s="38">
        <v>365</v>
      </c>
      <c r="I3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IF(G357="01/01/1900",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PTW[[#This Row],[TREINADO EM]]+PTW[[#This Row],[VALIDADE]]</f>
        <v>45911</v>
      </c>
      <c r="K357">
        <v>1</v>
      </c>
      <c r="L357" t="s">
        <v>5</v>
      </c>
      <c r="M357" t="str">
        <f>VLOOKUP(PTW[[#This Row],[NOME]],'CADASTRO'!A:K,6,0)</f>
        <v>DESLIGADO</v>
      </c>
    </row>
    <row r="358" spans="1:14" hidden="1">
      <c r="A358" t="s">
        <v>516</v>
      </c>
      <c r="B358" t="s">
        <v>517</v>
      </c>
      <c r="C358" t="s">
        <v>381</v>
      </c>
      <c r="D358" t="s">
        <v>628</v>
      </c>
      <c r="E358" t="s">
        <v>296</v>
      </c>
      <c r="F358" t="str">
        <f>VLOOKUP(PTW[[#This Row],[NOME]],'CADASTRO'!A:K,5,0)</f>
        <v>TECNICO ELETRONICO II</v>
      </c>
      <c r="G358" s="26">
        <v>45645</v>
      </c>
      <c r="H358" s="38">
        <v>365</v>
      </c>
      <c r="I3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IF(G358="01/01/1900",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PTW[[#This Row],[TREINADO EM]]+PTW[[#This Row],[VALIDADE]]</f>
        <v>46010</v>
      </c>
      <c r="K358">
        <v>1</v>
      </c>
      <c r="L358" t="s">
        <v>5</v>
      </c>
      <c r="M358" t="str">
        <f>VLOOKUP(PTW[[#This Row],[NOME]],'CADASTRO'!A:K,6,0)</f>
        <v>DESLIGADO</v>
      </c>
    </row>
    <row r="359" spans="1:14" hidden="1">
      <c r="A359" t="s">
        <v>516</v>
      </c>
      <c r="B359" t="s">
        <v>517</v>
      </c>
      <c r="C359" t="s">
        <v>381</v>
      </c>
      <c r="D359" t="s">
        <v>628</v>
      </c>
      <c r="E359" t="s">
        <v>296</v>
      </c>
      <c r="F359" t="str">
        <f>VLOOKUP(PTW[[#This Row],[NOME]],'CADASTRO'!A:K,5,0)</f>
        <v>TECNICO ELETRONICO II</v>
      </c>
      <c r="G359" s="26">
        <v>46010</v>
      </c>
      <c r="H359" s="38">
        <v>365</v>
      </c>
      <c r="I3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IF(G359="01/01/1900",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PTW[[#This Row],[TREINADO EM]]+PTW[[#This Row],[VALIDADE]]</f>
        <v>46375</v>
      </c>
      <c r="K359">
        <v>1</v>
      </c>
      <c r="L359" t="s">
        <v>3</v>
      </c>
      <c r="M359" t="str">
        <f>VLOOKUP(PTW[[#This Row],[NOME]],'CADASTRO'!A:K,6,0)</f>
        <v>DESLIGADO</v>
      </c>
    </row>
    <row r="360" spans="1:14" hidden="1">
      <c r="A360" t="s">
        <v>516</v>
      </c>
      <c r="B360" t="s">
        <v>517</v>
      </c>
      <c r="C360" t="s">
        <v>381</v>
      </c>
      <c r="D360" t="s">
        <v>628</v>
      </c>
      <c r="E360" t="s">
        <v>298</v>
      </c>
      <c r="F360" t="str">
        <f>VLOOKUP(PTW[[#This Row],[NOME]],'CADASTRO'!A:K,5,0)</f>
        <v>OPERADOR INDUSTRIAL III</v>
      </c>
      <c r="G360" s="26">
        <v>45063</v>
      </c>
      <c r="H360" s="38">
        <v>365</v>
      </c>
      <c r="I3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IF(G360="01/01/1900",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PTW[[#This Row],[TREINADO EM]]+PTW[[#This Row],[VALIDADE]]</f>
        <v>45428</v>
      </c>
      <c r="K360">
        <v>1</v>
      </c>
      <c r="L360" t="s">
        <v>5</v>
      </c>
      <c r="M360" t="str">
        <f>VLOOKUP(PTW[[#This Row],[NOME]],'CADASTRO'!A:K,6,0)</f>
        <v>DESLIGADO</v>
      </c>
    </row>
    <row r="361" spans="1:14" hidden="1">
      <c r="A361" t="s">
        <v>516</v>
      </c>
      <c r="B361" t="s">
        <v>517</v>
      </c>
      <c r="C361" t="s">
        <v>381</v>
      </c>
      <c r="D361" t="s">
        <v>628</v>
      </c>
      <c r="E361" t="s">
        <v>298</v>
      </c>
      <c r="F361" t="str">
        <f>VLOOKUP(PTW[[#This Row],[NOME]],'CADASTRO'!A:K,5,0)</f>
        <v>OPERADOR INDUSTRIAL III</v>
      </c>
      <c r="G361" s="26">
        <v>45645</v>
      </c>
      <c r="H361" s="38">
        <v>365</v>
      </c>
      <c r="I3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IF(G361="01/01/1900",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PTW[[#This Row],[TREINADO EM]]+PTW[[#This Row],[VALIDADE]]</f>
        <v>46010</v>
      </c>
      <c r="K361">
        <v>1</v>
      </c>
      <c r="L361" t="s">
        <v>3</v>
      </c>
      <c r="M361" t="str">
        <f>VLOOKUP(PTW[[#This Row],[NOME]],'CADASTRO'!A:K,6,0)</f>
        <v>DESLIGADO</v>
      </c>
    </row>
    <row r="362" spans="1:14" hidden="1">
      <c r="A362" t="s">
        <v>516</v>
      </c>
      <c r="B362" t="s">
        <v>517</v>
      </c>
      <c r="C362" t="s">
        <v>381</v>
      </c>
      <c r="D362" t="s">
        <v>628</v>
      </c>
      <c r="E362" t="s">
        <v>299</v>
      </c>
      <c r="F362" t="str">
        <f>VLOOKUP(PTW[[#This Row],[NOME]],'CADASTRO'!A:K,5,0)</f>
        <v>ESTAGIARIO</v>
      </c>
      <c r="G362" s="26">
        <v>45154</v>
      </c>
      <c r="H362" s="38">
        <v>365</v>
      </c>
      <c r="I3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IF(G362="01/01/1900",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PTW[[#This Row],[TREINADO EM]]+PTW[[#This Row],[VALIDADE]]</f>
        <v>45519</v>
      </c>
      <c r="K362">
        <v>1</v>
      </c>
      <c r="L362" t="s">
        <v>3</v>
      </c>
      <c r="M362" t="str">
        <f>VLOOKUP(PTW[[#This Row],[NOME]],'CADASTRO'!A:K,6,0)</f>
        <v>DESLIGADO</v>
      </c>
    </row>
    <row r="363" spans="1:14" hidden="1">
      <c r="A363" t="s">
        <v>516</v>
      </c>
      <c r="B363" t="s">
        <v>517</v>
      </c>
      <c r="C363" t="s">
        <v>381</v>
      </c>
      <c r="D363" t="s">
        <v>628</v>
      </c>
      <c r="E363" t="s">
        <v>300</v>
      </c>
      <c r="F363" t="str">
        <f>VLOOKUP(PTW[[#This Row],[NOME]],'CADASTRO'!A:K,5,0)</f>
        <v>PARCEIRO DE NEGOCIO DE RH</v>
      </c>
      <c r="G363" s="26">
        <v>45588</v>
      </c>
      <c r="H363" s="38">
        <v>365</v>
      </c>
      <c r="I3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IF(G363="01/01/1900",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PTW[[#This Row],[TREINADO EM]]+PTW[[#This Row],[VALIDADE]]</f>
        <v>45953</v>
      </c>
      <c r="K363">
        <v>1</v>
      </c>
      <c r="L363" t="s">
        <v>3</v>
      </c>
      <c r="M363" t="str">
        <f>VLOOKUP(PTW[[#This Row],[NOME]],'CADASTRO'!A:K,6,0)</f>
        <v>DESLIGADO</v>
      </c>
    </row>
    <row r="364" spans="1:14" hidden="1">
      <c r="A364" t="s">
        <v>516</v>
      </c>
      <c r="B364" t="s">
        <v>517</v>
      </c>
      <c r="C364" t="s">
        <v>76</v>
      </c>
      <c r="D364" t="s">
        <v>628</v>
      </c>
      <c r="E364" t="s">
        <v>302</v>
      </c>
      <c r="F364" t="str">
        <f>VLOOKUP(PTW[[#This Row],[NOME]],'CADASTRO'!A:K,5,0)</f>
        <v>TECNICO MECANICO III</v>
      </c>
      <c r="G364" s="26">
        <v>44020</v>
      </c>
      <c r="H364" s="38">
        <v>365</v>
      </c>
      <c r="I3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IF(G364="01/01/1900",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PTW[[#This Row],[TREINADO EM]]+PTW[[#This Row],[VALIDADE]]</f>
        <v>44385</v>
      </c>
      <c r="K364">
        <v>1</v>
      </c>
      <c r="L364" t="s">
        <v>1</v>
      </c>
      <c r="M364" t="str">
        <f>VLOOKUP(PTW[[#This Row],[NOME]],'CADASTRO'!A:K,6,0)</f>
        <v>DESLIGADO</v>
      </c>
    </row>
    <row r="365" spans="1:14" hidden="1">
      <c r="A365" t="s">
        <v>516</v>
      </c>
      <c r="B365" t="s">
        <v>517</v>
      </c>
      <c r="C365" t="s">
        <v>381</v>
      </c>
      <c r="D365" t="s">
        <v>628</v>
      </c>
      <c r="E365" t="s">
        <v>304</v>
      </c>
      <c r="F365" t="str">
        <f>VLOOKUP(PTW[[#This Row],[NOME]],'CADASTRO'!A:K,5,0)</f>
        <v>ASSISTENTE ADMINISTRATIVO</v>
      </c>
      <c r="G365" s="26">
        <v>44826</v>
      </c>
      <c r="H365" s="38">
        <v>365</v>
      </c>
      <c r="I3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IF(G365="01/01/1900",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PTW[[#This Row],[TREINADO EM]]+PTW[[#This Row],[VALIDADE]]</f>
        <v>45191</v>
      </c>
      <c r="K365">
        <v>1</v>
      </c>
      <c r="L365" t="s">
        <v>3</v>
      </c>
      <c r="M365" t="str">
        <f>VLOOKUP(PTW[[#This Row],[NOME]],'CADASTRO'!A:K,6,0)</f>
        <v>DESLIGADO</v>
      </c>
    </row>
    <row r="366" spans="1:14" hidden="1">
      <c r="A366" t="s">
        <v>516</v>
      </c>
      <c r="B366" t="s">
        <v>517</v>
      </c>
      <c r="C366" t="s">
        <v>381</v>
      </c>
      <c r="D366" t="s">
        <v>628</v>
      </c>
      <c r="E366" t="s">
        <v>308</v>
      </c>
      <c r="F366" t="str">
        <f>VLOOKUP(PTW[[#This Row],[NOME]],'CADASTRO'!A:K,5,0)</f>
        <v>AUXILIAR INDUSTRIAL</v>
      </c>
      <c r="G366" s="26">
        <v>46085</v>
      </c>
      <c r="H366" s="38">
        <v>365</v>
      </c>
      <c r="I3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IF(G366="01/01/1900",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PTW[[#This Row],[TREINADO EM]]+PTW[[#This Row],[VALIDADE]]</f>
        <v>46450</v>
      </c>
      <c r="K366">
        <v>1</v>
      </c>
      <c r="L366" t="s">
        <v>3</v>
      </c>
      <c r="M366" t="str">
        <f>VLOOKUP(PTW[[#This Row],[NOME]],'CADASTRO'!A:K,6,0)</f>
        <v>DESLIGADO</v>
      </c>
      <c r="N366" s="63"/>
    </row>
    <row r="367" spans="1:14" hidden="1">
      <c r="A367" t="s">
        <v>516</v>
      </c>
      <c r="B367" t="s">
        <v>517</v>
      </c>
      <c r="C367" t="s">
        <v>381</v>
      </c>
      <c r="D367" t="s">
        <v>628</v>
      </c>
      <c r="E367" t="s">
        <v>395</v>
      </c>
      <c r="F367" t="str">
        <f>VLOOKUP(PTW[[#This Row],[NOME]],'CADASTRO'!A:K,5,0)</f>
        <v>OPERADOR INDUSTRIAL II</v>
      </c>
      <c r="G367" s="26">
        <v>44930</v>
      </c>
      <c r="H367" s="38">
        <v>365</v>
      </c>
      <c r="I3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IF(G367="01/01/1900",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PTW[[#This Row],[TREINADO EM]]+PTW[[#This Row],[VALIDADE]]</f>
        <v>45295</v>
      </c>
      <c r="K367">
        <v>2</v>
      </c>
      <c r="L367" t="s">
        <v>5</v>
      </c>
      <c r="M367" t="str">
        <f>VLOOKUP(PTW[[#This Row],[NOME]],'CADASTRO'!A:K,6,0)</f>
        <v>ATIVO</v>
      </c>
    </row>
    <row r="368" spans="1:14" hidden="1">
      <c r="A368" t="s">
        <v>516</v>
      </c>
      <c r="B368" t="s">
        <v>517</v>
      </c>
      <c r="C368" t="s">
        <v>76</v>
      </c>
      <c r="D368" t="s">
        <v>628</v>
      </c>
      <c r="E368" t="s">
        <v>395</v>
      </c>
      <c r="F368" t="str">
        <f>VLOOKUP(PTW[[#This Row],[NOME]],'CADASTRO'!A:K,5,0)</f>
        <v>OPERADOR INDUSTRIAL II</v>
      </c>
      <c r="G368" s="26">
        <v>45278</v>
      </c>
      <c r="H368" s="38">
        <v>365</v>
      </c>
      <c r="I3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IF(G368="01/01/1900",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PTW[[#This Row],[TREINADO EM]]+PTW[[#This Row],[VALIDADE]]</f>
        <v>45643</v>
      </c>
      <c r="K368">
        <v>1</v>
      </c>
      <c r="L368" t="s">
        <v>5</v>
      </c>
      <c r="M368" t="str">
        <f>VLOOKUP(PTW[[#This Row],[NOME]],'CADASTRO'!A:K,6,0)</f>
        <v>ATIVO</v>
      </c>
    </row>
    <row r="369" spans="1:14" hidden="1">
      <c r="A369" t="s">
        <v>516</v>
      </c>
      <c r="B369" t="s">
        <v>517</v>
      </c>
      <c r="C369" t="s">
        <v>76</v>
      </c>
      <c r="D369" t="s">
        <v>628</v>
      </c>
      <c r="E369" t="s">
        <v>395</v>
      </c>
      <c r="F369" t="str">
        <f>VLOOKUP(PTW[[#This Row],[NOME]],'CADASTRO'!A:K,5,0)</f>
        <v>OPERADOR INDUSTRIAL II</v>
      </c>
      <c r="G369" s="26">
        <v>45645</v>
      </c>
      <c r="H369" s="38">
        <v>365</v>
      </c>
      <c r="I3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IF(G369="01/01/1900",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PTW[[#This Row],[TREINADO EM]]+PTW[[#This Row],[VALIDADE]]</f>
        <v>46010</v>
      </c>
      <c r="K369">
        <v>1</v>
      </c>
      <c r="L369" t="s">
        <v>5</v>
      </c>
      <c r="M369" t="str">
        <f>VLOOKUP(PTW[[#This Row],[NOME]],'CADASTRO'!A:K,6,0)</f>
        <v>ATIVO</v>
      </c>
    </row>
    <row r="370" spans="1:14" hidden="1">
      <c r="A370" t="s">
        <v>516</v>
      </c>
      <c r="B370" t="s">
        <v>517</v>
      </c>
      <c r="C370" t="s">
        <v>381</v>
      </c>
      <c r="D370" t="s">
        <v>628</v>
      </c>
      <c r="E370" t="s">
        <v>395</v>
      </c>
      <c r="F370" t="str">
        <f>VLOOKUP(PTW[[#This Row],[NOME]],'CADASTRO'!A:K,5,0)</f>
        <v>OPERADOR INDUSTRIAL II</v>
      </c>
      <c r="G370" s="26">
        <v>46010</v>
      </c>
      <c r="H370" s="38">
        <v>365</v>
      </c>
      <c r="I3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IF(G370="01/01/1900",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PTW[[#This Row],[TREINADO EM]]+PTW[[#This Row],[VALIDADE]]</f>
        <v>46375</v>
      </c>
      <c r="K370">
        <v>1</v>
      </c>
      <c r="L370" t="s">
        <v>3</v>
      </c>
      <c r="M370" t="str">
        <f>VLOOKUP(PTW[[#This Row],[NOME]],'CADASTRO'!A:K,6,0)</f>
        <v>ATIVO</v>
      </c>
    </row>
    <row r="371" spans="1:14" hidden="1">
      <c r="A371" t="s">
        <v>516</v>
      </c>
      <c r="B371" t="s">
        <v>517</v>
      </c>
      <c r="C371" t="s">
        <v>381</v>
      </c>
      <c r="D371" t="s">
        <v>628</v>
      </c>
      <c r="E371" t="s">
        <v>311</v>
      </c>
      <c r="F371" t="str">
        <f>VLOOKUP(PTW[[#This Row],[NOME]],'CADASTRO'!A:K,5,0)</f>
        <v>OPERADOR INDUSTRIAL I</v>
      </c>
      <c r="G371" s="26">
        <v>45063</v>
      </c>
      <c r="H371" s="38">
        <v>365</v>
      </c>
      <c r="I3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IF(G371="01/01/1900",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PTW[[#This Row],[TREINADO EM]]+PTW[[#This Row],[VALIDADE]]</f>
        <v>45428</v>
      </c>
      <c r="K371">
        <v>1</v>
      </c>
      <c r="L371" t="s">
        <v>3</v>
      </c>
      <c r="M371" t="str">
        <f>VLOOKUP(PTW[[#This Row],[NOME]],'CADASTRO'!A:K,6,0)</f>
        <v>DESLIGADO</v>
      </c>
    </row>
    <row r="372" spans="1:14" hidden="1">
      <c r="A372" t="s">
        <v>516</v>
      </c>
      <c r="B372" t="s">
        <v>517</v>
      </c>
      <c r="C372" t="s">
        <v>381</v>
      </c>
      <c r="D372" t="s">
        <v>628</v>
      </c>
      <c r="E372" t="s">
        <v>313</v>
      </c>
      <c r="F372" t="str">
        <f>VLOOKUP(PTW[[#This Row],[NOME]],'CADASTRO'!A:K,5,0)</f>
        <v>OPERADOR INDUSTRIAL I</v>
      </c>
      <c r="G372" s="26">
        <v>45001</v>
      </c>
      <c r="H372" s="38">
        <v>365</v>
      </c>
      <c r="I3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IF(G372="01/01/1900",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PTW[[#This Row],[TREINADO EM]]+PTW[[#This Row],[VALIDADE]]</f>
        <v>45366</v>
      </c>
      <c r="K372">
        <v>1</v>
      </c>
      <c r="L372" t="s">
        <v>5</v>
      </c>
      <c r="M372" t="str">
        <f>VLOOKUP(PTW[[#This Row],[NOME]],'CADASTRO'!A:K,6,0)</f>
        <v>DESLIGADO</v>
      </c>
    </row>
    <row r="373" spans="1:14" hidden="1">
      <c r="A373" t="s">
        <v>516</v>
      </c>
      <c r="B373" t="s">
        <v>517</v>
      </c>
      <c r="C373" t="s">
        <v>76</v>
      </c>
      <c r="D373" t="s">
        <v>628</v>
      </c>
      <c r="E373" t="s">
        <v>313</v>
      </c>
      <c r="F373" t="str">
        <f>VLOOKUP(PTW[[#This Row],[NOME]],'CADASTRO'!A:K,5,0)</f>
        <v>OPERADOR INDUSTRIAL I</v>
      </c>
      <c r="G373" s="26">
        <v>45278</v>
      </c>
      <c r="H373" s="38">
        <v>365</v>
      </c>
      <c r="I3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IF(G373="01/01/1900",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PTW[[#This Row],[TREINADO EM]]+PTW[[#This Row],[VALIDADE]]</f>
        <v>45643</v>
      </c>
      <c r="K373">
        <v>1</v>
      </c>
      <c r="L373" t="s">
        <v>5</v>
      </c>
      <c r="M373" t="str">
        <f>VLOOKUP(PTW[[#This Row],[NOME]],'CADASTRO'!A:K,6,0)</f>
        <v>DESLIGADO</v>
      </c>
    </row>
    <row r="374" spans="1:14" hidden="1">
      <c r="A374" t="s">
        <v>516</v>
      </c>
      <c r="B374" t="s">
        <v>517</v>
      </c>
      <c r="C374" t="s">
        <v>76</v>
      </c>
      <c r="D374" t="s">
        <v>628</v>
      </c>
      <c r="E374" t="s">
        <v>313</v>
      </c>
      <c r="F374" t="str">
        <f>VLOOKUP(PTW[[#This Row],[NOME]],'CADASTRO'!A:K,5,0)</f>
        <v>OPERADOR INDUSTRIAL I</v>
      </c>
      <c r="G374" s="26">
        <v>45645</v>
      </c>
      <c r="H374" s="38">
        <v>365</v>
      </c>
      <c r="I3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IF(G374="01/01/1900",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PTW[[#This Row],[TREINADO EM]]+PTW[[#This Row],[VALIDADE]]</f>
        <v>46010</v>
      </c>
      <c r="K374">
        <v>1</v>
      </c>
      <c r="L374" t="s">
        <v>3</v>
      </c>
      <c r="M374" t="str">
        <f>VLOOKUP(PTW[[#This Row],[NOME]],'CADASTRO'!A:K,6,0)</f>
        <v>DESLIGADO</v>
      </c>
    </row>
    <row r="375" spans="1:14" hidden="1">
      <c r="A375" t="s">
        <v>516</v>
      </c>
      <c r="B375" t="s">
        <v>517</v>
      </c>
      <c r="C375" t="s">
        <v>381</v>
      </c>
      <c r="D375" t="s">
        <v>628</v>
      </c>
      <c r="E375" t="s">
        <v>396</v>
      </c>
      <c r="F375" t="str">
        <f>VLOOKUP(PTW[[#This Row],[NOME]],'CADASTRO'!A:K,5,0)</f>
        <v>OPERADOR INDUSTRIAL I</v>
      </c>
      <c r="G375" s="26">
        <v>46162</v>
      </c>
      <c r="H375" s="38">
        <v>365</v>
      </c>
      <c r="I3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IF(G375="01/01/1900", "SEM REGISTRO",
                        IF((G375+H375)&gt;TODAY(), "NO PRAZO", "VENCIDO"
                        )
                    )
                )
            )
        )
    ),"N.A.")</f>
        <v>NO PRAZO</v>
      </c>
      <c r="J375" s="14">
        <f>PTW[[#This Row],[TREINADO EM]]+PTW[[#This Row],[VALIDADE]]</f>
        <v>46527</v>
      </c>
      <c r="K375">
        <v>1</v>
      </c>
      <c r="L375" t="s">
        <v>3</v>
      </c>
      <c r="M375" t="str">
        <f>VLOOKUP(PTW[[#This Row],[NOME]],'CADASTRO'!A:K,6,0)</f>
        <v>ATIVO</v>
      </c>
      <c r="N375" s="63" t="s">
        <v>634</v>
      </c>
    </row>
    <row r="376" spans="1:14" hidden="1">
      <c r="A376" t="s">
        <v>516</v>
      </c>
      <c r="B376" t="s">
        <v>517</v>
      </c>
      <c r="C376" t="s">
        <v>381</v>
      </c>
      <c r="D376" t="s">
        <v>628</v>
      </c>
      <c r="E376" t="s">
        <v>315</v>
      </c>
      <c r="F376" t="str">
        <f>VLOOKUP(PTW[[#This Row],[NOME]],'CADASTRO'!A:K,5,0)</f>
        <v>ESTAGIARIO</v>
      </c>
      <c r="G376" s="26">
        <v>45224</v>
      </c>
      <c r="H376" s="38">
        <v>365</v>
      </c>
      <c r="I3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IF(G376="01/01/1900",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PTW[[#This Row],[TREINADO EM]]+PTW[[#This Row],[VALIDADE]]</f>
        <v>45589</v>
      </c>
      <c r="K376">
        <v>1</v>
      </c>
      <c r="L376" t="s">
        <v>3</v>
      </c>
      <c r="M376" t="str">
        <f>VLOOKUP(PTW[[#This Row],[NOME]],'CADASTRO'!A:K,6,0)</f>
        <v>TRANSFERIDO</v>
      </c>
    </row>
    <row r="377" spans="1:14" hidden="1">
      <c r="A377" t="s">
        <v>516</v>
      </c>
      <c r="B377" t="s">
        <v>517</v>
      </c>
      <c r="C377" t="s">
        <v>76</v>
      </c>
      <c r="D377" t="s">
        <v>628</v>
      </c>
      <c r="E377" t="s">
        <v>317</v>
      </c>
      <c r="F377" t="str">
        <f>VLOOKUP(PTW[[#This Row],[NOME]],'CADASTRO'!A:K,5,0)</f>
        <v>AUXILIAR INDUSTRIAL</v>
      </c>
      <c r="G377" s="26">
        <v>45754</v>
      </c>
      <c r="H377" s="38">
        <v>365</v>
      </c>
      <c r="I3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IF(G377="01/01/1900",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PTW[[#This Row],[TREINADO EM]]+PTW[[#This Row],[VALIDADE]]</f>
        <v>46119</v>
      </c>
      <c r="K377">
        <v>1</v>
      </c>
      <c r="L377" t="s">
        <v>3</v>
      </c>
      <c r="M377" t="str">
        <f>VLOOKUP(PTW[[#This Row],[NOME]],'CADASTRO'!A:K,6,0)</f>
        <v>DESLIGADO</v>
      </c>
    </row>
    <row r="378" spans="1:14" hidden="1">
      <c r="A378" t="s">
        <v>516</v>
      </c>
      <c r="B378" t="s">
        <v>517</v>
      </c>
      <c r="C378" t="s">
        <v>76</v>
      </c>
      <c r="D378" t="s">
        <v>628</v>
      </c>
      <c r="E378" t="s">
        <v>318</v>
      </c>
      <c r="F378" t="str">
        <f>VLOOKUP(PTW[[#This Row],[NOME]],'CADASTRO'!A:K,5,0)</f>
        <v>AUXILIAR INDUSTRIAL</v>
      </c>
      <c r="G378" s="26">
        <v>43892</v>
      </c>
      <c r="H378" s="38">
        <v>365</v>
      </c>
      <c r="I3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IF(G378="01/01/1900",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PTW[[#This Row],[TREINADO EM]]+PTW[[#This Row],[VALIDADE]]</f>
        <v>44257</v>
      </c>
      <c r="K378">
        <v>1</v>
      </c>
      <c r="L378" t="s">
        <v>3</v>
      </c>
      <c r="M378" t="str">
        <f>VLOOKUP(PTW[[#This Row],[NOME]],'CADASTRO'!A:K,6,0)</f>
        <v>DESLIGADO</v>
      </c>
    </row>
    <row r="379" spans="1:14" hidden="1">
      <c r="A379" t="s">
        <v>516</v>
      </c>
      <c r="B379" t="s">
        <v>517</v>
      </c>
      <c r="C379" t="s">
        <v>76</v>
      </c>
      <c r="D379" t="s">
        <v>628</v>
      </c>
      <c r="E379" t="s">
        <v>318</v>
      </c>
      <c r="F379" t="str">
        <f>VLOOKUP(PTW[[#This Row],[NOME]],'CADASTRO'!A:K,5,0)</f>
        <v>AUXILIAR INDUSTRIAL</v>
      </c>
      <c r="G379" s="26">
        <v>44250</v>
      </c>
      <c r="H379" s="38">
        <v>365</v>
      </c>
      <c r="I3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IF(G379="01/01/1900",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PTW[[#This Row],[TREINADO EM]]+PTW[[#This Row],[VALIDADE]]</f>
        <v>44615</v>
      </c>
      <c r="K379">
        <v>1</v>
      </c>
      <c r="L379" t="s">
        <v>3</v>
      </c>
      <c r="M379" t="str">
        <f>VLOOKUP(PTW[[#This Row],[NOME]],'CADASTRO'!A:K,6,0)</f>
        <v>DESLIGADO</v>
      </c>
    </row>
    <row r="380" spans="1:14" hidden="1">
      <c r="A380" t="s">
        <v>516</v>
      </c>
      <c r="B380" t="s">
        <v>517</v>
      </c>
      <c r="C380" t="s">
        <v>381</v>
      </c>
      <c r="D380" t="s">
        <v>628</v>
      </c>
      <c r="E380" s="100" t="s">
        <v>497</v>
      </c>
      <c r="F380" t="str">
        <f>VLOOKUP(PTW[[#This Row],[NOME]],'CADASTRO'!A:K,5,0)</f>
        <v>OPERADOR LOGISTICO I</v>
      </c>
      <c r="G380" s="26">
        <v>46302.411759259259</v>
      </c>
      <c r="H380" s="38">
        <v>365</v>
      </c>
      <c r="I3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IF(G380="01/01/1900",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PTW[[#This Row],[TREINADO EM]]+PTW[[#This Row],[VALIDADE]]</f>
        <v>46667.411759259259</v>
      </c>
      <c r="K380">
        <v>1</v>
      </c>
      <c r="L380" t="s">
        <v>3</v>
      </c>
      <c r="M380" t="str">
        <f>VLOOKUP(PTW[[#This Row],[NOME]],'CADASTRO'!A:K,6,0)</f>
        <v>ATIVO</v>
      </c>
    </row>
    <row r="381" spans="1:14" hidden="1">
      <c r="A381" t="s">
        <v>516</v>
      </c>
      <c r="B381" t="s">
        <v>517</v>
      </c>
      <c r="C381" t="s">
        <v>381</v>
      </c>
      <c r="D381" t="s">
        <v>628</v>
      </c>
      <c r="E381" t="s">
        <v>176</v>
      </c>
      <c r="F381" t="str">
        <f>VLOOKUP(PTW[[#This Row],[NOME]],'CADASTRO'!A:K,5,0)</f>
        <v>ANALISTA MANUTENCAO JR</v>
      </c>
      <c r="G381" s="26">
        <v>45343</v>
      </c>
      <c r="H381" s="38">
        <v>365</v>
      </c>
      <c r="I3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IF(G381="01/01/1900",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PTW[[#This Row],[TREINADO EM]]+PTW[[#This Row],[VALIDADE]]</f>
        <v>45708</v>
      </c>
      <c r="K381">
        <v>1</v>
      </c>
      <c r="L381" t="s">
        <v>5</v>
      </c>
      <c r="M381" t="str">
        <f>VLOOKUP(PTW[[#This Row],[NOME]],'CADASTRO'!A:K,6,0)</f>
        <v>DESLIGADO</v>
      </c>
    </row>
    <row r="382" spans="1:14" hidden="1">
      <c r="A382" t="s">
        <v>516</v>
      </c>
      <c r="B382" t="s">
        <v>517</v>
      </c>
      <c r="C382" t="s">
        <v>381</v>
      </c>
      <c r="D382" t="s">
        <v>628</v>
      </c>
      <c r="E382" t="s">
        <v>176</v>
      </c>
      <c r="F382" t="str">
        <f>VLOOKUP(PTW[[#This Row],[NOME]],'CADASTRO'!A:K,5,0)</f>
        <v>ANALISTA MANUTENCAO JR</v>
      </c>
      <c r="G382" s="26">
        <v>45824</v>
      </c>
      <c r="H382" s="38">
        <v>365</v>
      </c>
      <c r="I3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IF(G382="01/01/1900",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PTW[[#This Row],[TREINADO EM]]+PTW[[#This Row],[VALIDADE]]</f>
        <v>46189</v>
      </c>
      <c r="K382">
        <v>1</v>
      </c>
      <c r="L382" t="s">
        <v>3</v>
      </c>
      <c r="M382" t="str">
        <f>VLOOKUP(PTW[[#This Row],[NOME]],'CADASTRO'!A:K,6,0)</f>
        <v>DESLIGADO</v>
      </c>
    </row>
    <row r="383" spans="1:14" hidden="1">
      <c r="A383" t="s">
        <v>516</v>
      </c>
      <c r="B383" t="s">
        <v>517</v>
      </c>
      <c r="C383" t="s">
        <v>76</v>
      </c>
      <c r="D383" t="s">
        <v>628</v>
      </c>
      <c r="E383" t="s">
        <v>324</v>
      </c>
      <c r="F383" t="str">
        <f>VLOOKUP(PTW[[#This Row],[NOME]],'CADASTRO'!A:K,5,0)</f>
        <v>LIDER DE TURNO</v>
      </c>
      <c r="G383" s="26">
        <v>44250</v>
      </c>
      <c r="H383" s="38">
        <v>365</v>
      </c>
      <c r="I3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IF(G383="01/01/1900",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PTW[[#This Row],[TREINADO EM]]+PTW[[#This Row],[VALIDADE]]</f>
        <v>44615</v>
      </c>
      <c r="K383">
        <v>1</v>
      </c>
      <c r="L383" t="s">
        <v>5</v>
      </c>
      <c r="M383" t="str">
        <f>VLOOKUP(PTW[[#This Row],[NOME]],'CADASTRO'!A:K,6,0)</f>
        <v>ATIVO</v>
      </c>
    </row>
    <row r="384" spans="1:14" hidden="1">
      <c r="A384" t="s">
        <v>516</v>
      </c>
      <c r="B384" t="s">
        <v>517</v>
      </c>
      <c r="C384" t="s">
        <v>381</v>
      </c>
      <c r="D384" t="s">
        <v>628</v>
      </c>
      <c r="E384" t="s">
        <v>324</v>
      </c>
      <c r="F384" t="str">
        <f>VLOOKUP(PTW[[#This Row],[NOME]],'CADASTRO'!A:K,5,0)</f>
        <v>LIDER DE TURNO</v>
      </c>
      <c r="G384" s="26">
        <v>44930</v>
      </c>
      <c r="H384" s="38">
        <v>365</v>
      </c>
      <c r="I3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IF(G384="01/01/1900",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PTW[[#This Row],[TREINADO EM]]+PTW[[#This Row],[VALIDADE]]</f>
        <v>45295</v>
      </c>
      <c r="K384">
        <v>2</v>
      </c>
      <c r="L384" t="s">
        <v>5</v>
      </c>
      <c r="M384" t="str">
        <f>VLOOKUP(PTW[[#This Row],[NOME]],'CADASTRO'!A:K,6,0)</f>
        <v>ATIVO</v>
      </c>
    </row>
    <row r="385" spans="1:14" hidden="1">
      <c r="A385" t="s">
        <v>516</v>
      </c>
      <c r="B385" t="s">
        <v>517</v>
      </c>
      <c r="C385" t="s">
        <v>381</v>
      </c>
      <c r="D385" t="s">
        <v>628</v>
      </c>
      <c r="E385" t="s">
        <v>324</v>
      </c>
      <c r="F385" t="str">
        <f>VLOOKUP(PTW[[#This Row],[NOME]],'CADASTRO'!A:K,5,0)</f>
        <v>LIDER DE TURNO</v>
      </c>
      <c r="G385" s="26">
        <v>45014</v>
      </c>
      <c r="H385" s="38">
        <v>365</v>
      </c>
      <c r="I3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IF(G385="01/01/1900",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PTW[[#This Row],[TREINADO EM]]+PTW[[#This Row],[VALIDADE]]</f>
        <v>45379</v>
      </c>
      <c r="K385">
        <v>1</v>
      </c>
      <c r="L385" t="s">
        <v>5</v>
      </c>
      <c r="M385" t="str">
        <f>VLOOKUP(PTW[[#This Row],[NOME]],'CADASTRO'!A:K,6,0)</f>
        <v>ATIVO</v>
      </c>
    </row>
    <row r="386" spans="1:14" hidden="1">
      <c r="A386" t="s">
        <v>516</v>
      </c>
      <c r="B386" t="s">
        <v>517</v>
      </c>
      <c r="C386" t="s">
        <v>381</v>
      </c>
      <c r="D386" t="s">
        <v>628</v>
      </c>
      <c r="E386" t="s">
        <v>324</v>
      </c>
      <c r="F386" t="str">
        <f>VLOOKUP(PTW[[#This Row],[NOME]],'CADASTRO'!A:K,5,0)</f>
        <v>LIDER DE TURNO</v>
      </c>
      <c r="G386" s="26">
        <v>45278</v>
      </c>
      <c r="H386" s="38">
        <v>365</v>
      </c>
      <c r="I3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IF(G386="01/01/1900",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PTW[[#This Row],[TREINADO EM]]+PTW[[#This Row],[VALIDADE]]</f>
        <v>45643</v>
      </c>
      <c r="K386">
        <v>1</v>
      </c>
      <c r="L386" t="s">
        <v>5</v>
      </c>
      <c r="M386" t="str">
        <f>VLOOKUP(PTW[[#This Row],[NOME]],'CADASTRO'!A:K,6,0)</f>
        <v>ATIVO</v>
      </c>
    </row>
    <row r="387" spans="1:14" hidden="1">
      <c r="A387" t="s">
        <v>516</v>
      </c>
      <c r="B387" t="s">
        <v>517</v>
      </c>
      <c r="C387" t="s">
        <v>76</v>
      </c>
      <c r="D387" t="s">
        <v>628</v>
      </c>
      <c r="E387" t="s">
        <v>324</v>
      </c>
      <c r="F387" t="str">
        <f>VLOOKUP(PTW[[#This Row],[NOME]],'CADASTRO'!A:K,5,0)</f>
        <v>LIDER DE TURNO</v>
      </c>
      <c r="G387" s="26">
        <v>45645</v>
      </c>
      <c r="H387" s="38">
        <v>365</v>
      </c>
      <c r="I3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IF(G387="01/01/1900",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PTW[[#This Row],[TREINADO EM]]+PTW[[#This Row],[VALIDADE]]</f>
        <v>46010</v>
      </c>
      <c r="K387">
        <v>1</v>
      </c>
      <c r="L387" t="s">
        <v>5</v>
      </c>
      <c r="M387" t="str">
        <f>VLOOKUP(PTW[[#This Row],[NOME]],'CADASTRO'!A:K,6,0)</f>
        <v>ATIVO</v>
      </c>
    </row>
    <row r="388" spans="1:14" hidden="1">
      <c r="A388" t="s">
        <v>516</v>
      </c>
      <c r="B388" t="s">
        <v>517</v>
      </c>
      <c r="C388" t="s">
        <v>381</v>
      </c>
      <c r="D388" t="s">
        <v>628</v>
      </c>
      <c r="E388" t="s">
        <v>324</v>
      </c>
      <c r="F388" t="str">
        <f>VLOOKUP(PTW[[#This Row],[NOME]],'CADASTRO'!A:K,5,0)</f>
        <v>LIDER DE TURNO</v>
      </c>
      <c r="G388" s="26">
        <v>46010</v>
      </c>
      <c r="H388" s="38">
        <v>365</v>
      </c>
      <c r="I3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IF(G388="01/01/1900", "SEM REGISTRO",
                        IF((G388+H388)&gt;TODAY(), "NO PRAZO", "VENCIDO"
                        )
                    )
                )
            )
        )
    ),"N.A.")</f>
        <v>NO PRAZO</v>
      </c>
      <c r="J388" s="14">
        <f>PTW[[#This Row],[TREINADO EM]]+PTW[[#This Row],[VALIDADE]]</f>
        <v>46375</v>
      </c>
      <c r="K388">
        <v>1</v>
      </c>
      <c r="L388" t="s">
        <v>3</v>
      </c>
      <c r="M388" t="str">
        <f>VLOOKUP(PTW[[#This Row],[NOME]],'CADASTRO'!A:K,6,0)</f>
        <v>ATIVO</v>
      </c>
    </row>
    <row r="389" spans="1:14" hidden="1">
      <c r="A389" t="s">
        <v>516</v>
      </c>
      <c r="B389" t="s">
        <v>517</v>
      </c>
      <c r="C389" t="s">
        <v>381</v>
      </c>
      <c r="D389" t="s">
        <v>628</v>
      </c>
      <c r="E389" t="s">
        <v>397</v>
      </c>
      <c r="F389" t="str">
        <f>VLOOKUP(PTW[[#This Row],[NOME]],'CADASTRO'!A:K,5,0)</f>
        <v>AUXILIAR INDUSTRIAL</v>
      </c>
      <c r="G389" s="26">
        <v>46155</v>
      </c>
      <c r="H389" s="38">
        <v>365</v>
      </c>
      <c r="I3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IF(G389="01/01/1900",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PTW[[#This Row],[TREINADO EM]]+PTW[[#This Row],[VALIDADE]]</f>
        <v>46520</v>
      </c>
      <c r="K389">
        <v>1</v>
      </c>
      <c r="L389" t="s">
        <v>3</v>
      </c>
      <c r="M389" t="str">
        <f>VLOOKUP(PTW[[#This Row],[NOME]],'CADASTRO'!A:K,6,0)</f>
        <v>DESLIGADO</v>
      </c>
      <c r="N389" s="63"/>
    </row>
    <row r="390" spans="1:14" hidden="1">
      <c r="A390" t="s">
        <v>516</v>
      </c>
      <c r="B390" t="s">
        <v>517</v>
      </c>
      <c r="C390" t="s">
        <v>381</v>
      </c>
      <c r="D390" t="s">
        <v>628</v>
      </c>
      <c r="E390" t="s">
        <v>169</v>
      </c>
      <c r="F390" t="str">
        <f>VLOOKUP(PTW[[#This Row],[NOME]],'CADASTRO'!A:K,5,0)</f>
        <v>COORDENADOR MELHORIA CONTINUA</v>
      </c>
      <c r="G390" s="26">
        <v>46246</v>
      </c>
      <c r="H390" s="38">
        <v>365</v>
      </c>
      <c r="I3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IF(G390="01/01/1900",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PTW[[#This Row],[TREINADO EM]]+PTW[[#This Row],[VALIDADE]]</f>
        <v>46611</v>
      </c>
      <c r="K390">
        <v>1</v>
      </c>
      <c r="L390" t="s">
        <v>3</v>
      </c>
      <c r="M390" t="str">
        <f>VLOOKUP(PTW[[#This Row],[NOME]],'CADASTRO'!A:K,6,0)</f>
        <v>ATIVO</v>
      </c>
      <c r="N390" s="63" t="s">
        <v>631</v>
      </c>
    </row>
    <row r="391" spans="1:14" hidden="1">
      <c r="A391" t="s">
        <v>516</v>
      </c>
      <c r="B391" t="s">
        <v>517</v>
      </c>
      <c r="C391" t="s">
        <v>381</v>
      </c>
      <c r="D391" t="s">
        <v>628</v>
      </c>
      <c r="E391" t="s">
        <v>166</v>
      </c>
      <c r="F391" t="str">
        <f>VLOOKUP(PTW[[#This Row],[NOME]],'CADASTRO'!A:K,5,0)</f>
        <v>ESTAGIARIO</v>
      </c>
      <c r="G391" s="26">
        <v>44973</v>
      </c>
      <c r="H391" s="38">
        <v>365</v>
      </c>
      <c r="I3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IF(G391="01/01/1900",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PTW[[#This Row],[TREINADO EM]]+PTW[[#This Row],[VALIDADE]]</f>
        <v>45338</v>
      </c>
      <c r="K391">
        <v>2</v>
      </c>
      <c r="L391" t="s">
        <v>3</v>
      </c>
      <c r="M391" t="str">
        <f>VLOOKUP(PTW[[#This Row],[NOME]],'CADASTRO'!A:K,6,0)</f>
        <v>DESLIGADO</v>
      </c>
    </row>
    <row r="392" spans="1:14" hidden="1">
      <c r="A392" t="s">
        <v>516</v>
      </c>
      <c r="B392" t="s">
        <v>517</v>
      </c>
      <c r="C392" t="s">
        <v>76</v>
      </c>
      <c r="D392" t="s">
        <v>628</v>
      </c>
      <c r="E392" t="s">
        <v>165</v>
      </c>
      <c r="F392" t="str">
        <f>VLOOKUP(PTW[[#This Row],[NOME]],'CADASTRO'!A:K,5,0)</f>
        <v>OPERADOR INDUSTRIAL I</v>
      </c>
      <c r="G392" s="26">
        <v>43832</v>
      </c>
      <c r="H392" s="38">
        <v>365</v>
      </c>
      <c r="I3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IF(G392="01/01/1900",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PTW[[#This Row],[TREINADO EM]]+PTW[[#This Row],[VALIDADE]]</f>
        <v>44197</v>
      </c>
      <c r="K392">
        <v>1</v>
      </c>
      <c r="L392" t="s">
        <v>3</v>
      </c>
      <c r="M392" t="str">
        <f>VLOOKUP(PTW[[#This Row],[NOME]],'CADASTRO'!A:K,6,0)</f>
        <v>DESLIGADO</v>
      </c>
    </row>
    <row r="393" spans="1:14" hidden="1">
      <c r="A393" t="s">
        <v>516</v>
      </c>
      <c r="B393" t="s">
        <v>517</v>
      </c>
      <c r="C393" t="s">
        <v>76</v>
      </c>
      <c r="D393" t="s">
        <v>628</v>
      </c>
      <c r="E393" t="s">
        <v>164</v>
      </c>
      <c r="F393" t="str">
        <f>VLOOKUP(PTW[[#This Row],[NOME]],'CADASTRO'!A:K,5,0)</f>
        <v>OPERADOR INDUSTRIAL II</v>
      </c>
      <c r="G393" s="26">
        <v>44249</v>
      </c>
      <c r="H393" s="38">
        <v>365</v>
      </c>
      <c r="I3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IF(G393="01/01/1900",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PTW[[#This Row],[TREINADO EM]]+PTW[[#This Row],[VALIDADE]]</f>
        <v>44614</v>
      </c>
      <c r="K393">
        <v>1</v>
      </c>
      <c r="L393" t="s">
        <v>5</v>
      </c>
      <c r="M393" t="str">
        <f>VLOOKUP(PTW[[#This Row],[NOME]],'CADASTRO'!A:K,6,0)</f>
        <v>DESLIGADO</v>
      </c>
    </row>
    <row r="394" spans="1:14" hidden="1">
      <c r="A394" t="s">
        <v>516</v>
      </c>
      <c r="B394" t="s">
        <v>517</v>
      </c>
      <c r="C394" t="s">
        <v>76</v>
      </c>
      <c r="D394" t="s">
        <v>628</v>
      </c>
      <c r="E394" t="s">
        <v>164</v>
      </c>
      <c r="F394" t="str">
        <f>VLOOKUP(PTW[[#This Row],[NOME]],'CADASTRO'!A:K,5,0)</f>
        <v>OPERADOR INDUSTRIAL II</v>
      </c>
      <c r="G394" s="26">
        <v>44250</v>
      </c>
      <c r="H394" s="38">
        <v>365</v>
      </c>
      <c r="I3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IF(G394="01/01/1900",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PTW[[#This Row],[TREINADO EM]]+PTW[[#This Row],[VALIDADE]]</f>
        <v>44615</v>
      </c>
      <c r="K394">
        <v>1</v>
      </c>
      <c r="L394" t="s">
        <v>5</v>
      </c>
      <c r="M394" t="str">
        <f>VLOOKUP(PTW[[#This Row],[NOME]],'CADASTRO'!A:K,6,0)</f>
        <v>DESLIGADO</v>
      </c>
    </row>
    <row r="395" spans="1:14" hidden="1">
      <c r="A395" t="s">
        <v>516</v>
      </c>
      <c r="B395" t="s">
        <v>517</v>
      </c>
      <c r="C395" t="s">
        <v>381</v>
      </c>
      <c r="D395" t="s">
        <v>628</v>
      </c>
      <c r="E395" t="s">
        <v>164</v>
      </c>
      <c r="F395" t="str">
        <f>VLOOKUP(PTW[[#This Row],[NOME]],'CADASTRO'!A:K,5,0)</f>
        <v>OPERADOR INDUSTRIAL II</v>
      </c>
      <c r="G395" s="26">
        <v>44930</v>
      </c>
      <c r="H395" s="38">
        <v>365</v>
      </c>
      <c r="I3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IF(G395="01/01/1900",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PTW[[#This Row],[TREINADO EM]]+PTW[[#This Row],[VALIDADE]]</f>
        <v>45295</v>
      </c>
      <c r="K395">
        <v>2</v>
      </c>
      <c r="L395" t="s">
        <v>5</v>
      </c>
      <c r="M395" t="str">
        <f>VLOOKUP(PTW[[#This Row],[NOME]],'CADASTRO'!A:K,6,0)</f>
        <v>DESLIGADO</v>
      </c>
    </row>
    <row r="396" spans="1:14" hidden="1">
      <c r="A396" t="s">
        <v>516</v>
      </c>
      <c r="B396" t="s">
        <v>517</v>
      </c>
      <c r="C396" t="s">
        <v>381</v>
      </c>
      <c r="D396" t="s">
        <v>628</v>
      </c>
      <c r="E396" t="s">
        <v>164</v>
      </c>
      <c r="F396" t="str">
        <f>VLOOKUP(PTW[[#This Row],[NOME]],'CADASTRO'!A:K,5,0)</f>
        <v>OPERADOR INDUSTRIAL II</v>
      </c>
      <c r="G396" s="26">
        <v>45028</v>
      </c>
      <c r="H396" s="38">
        <v>365</v>
      </c>
      <c r="I3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IF(G396="01/01/1900",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PTW[[#This Row],[TREINADO EM]]+PTW[[#This Row],[VALIDADE]]</f>
        <v>45393</v>
      </c>
      <c r="K396">
        <v>1</v>
      </c>
      <c r="L396" t="s">
        <v>3</v>
      </c>
      <c r="M396" t="str">
        <f>VLOOKUP(PTW[[#This Row],[NOME]],'CADASTRO'!A:K,6,0)</f>
        <v>DESLIGADO</v>
      </c>
    </row>
    <row r="397" spans="1:14" hidden="1">
      <c r="A397" t="s">
        <v>516</v>
      </c>
      <c r="B397" t="s">
        <v>517</v>
      </c>
      <c r="C397" t="s">
        <v>381</v>
      </c>
      <c r="D397" t="s">
        <v>628</v>
      </c>
      <c r="E397" t="s">
        <v>398</v>
      </c>
      <c r="F397" t="str">
        <f>VLOOKUP(PTW[[#This Row],[NOME]],'CADASTRO'!A:K,5,0)</f>
        <v>AUXILIAR INDUSTRIAL</v>
      </c>
      <c r="G397" s="26">
        <v>46176</v>
      </c>
      <c r="H397" s="38">
        <v>365</v>
      </c>
      <c r="I3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IF(G397="01/01/1900", "SEM REGISTRO",
                        IF((G397+H397)&gt;TODAY(), "NO PRAZO", "VENCIDO"
                        )
                    )
                )
            )
        )
    ),"N.A.")</f>
        <v>NO PRAZO</v>
      </c>
      <c r="J397" s="14">
        <f>PTW[[#This Row],[TREINADO EM]]+PTW[[#This Row],[VALIDADE]]</f>
        <v>46541</v>
      </c>
      <c r="K397">
        <v>1</v>
      </c>
      <c r="L397" t="s">
        <v>3</v>
      </c>
      <c r="M397" t="str">
        <f>VLOOKUP(PTW[[#This Row],[NOME]],'CADASTRO'!A:K,6,0)</f>
        <v>ATIVO</v>
      </c>
      <c r="N397" s="63"/>
    </row>
    <row r="398" spans="1:14" hidden="1">
      <c r="A398" t="s">
        <v>516</v>
      </c>
      <c r="B398" t="s">
        <v>517</v>
      </c>
      <c r="C398" t="s">
        <v>381</v>
      </c>
      <c r="D398" t="s">
        <v>628</v>
      </c>
      <c r="E398" t="s">
        <v>160</v>
      </c>
      <c r="F398" t="str">
        <f>VLOOKUP(PTW[[#This Row],[NOME]],'CADASTRO'!A:K,5,0)</f>
        <v>TECNICO ELETRONICO II</v>
      </c>
      <c r="G398" s="26">
        <v>44785</v>
      </c>
      <c r="H398" s="38">
        <v>365</v>
      </c>
      <c r="I3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IF(G398="01/01/1900",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PTW[[#This Row],[TREINADO EM]]+PTW[[#This Row],[VALIDADE]]</f>
        <v>45150</v>
      </c>
      <c r="K398">
        <v>1</v>
      </c>
      <c r="L398" t="s">
        <v>5</v>
      </c>
      <c r="M398" t="str">
        <f>VLOOKUP(PTW[[#This Row],[NOME]],'CADASTRO'!A:K,6,0)</f>
        <v>DESLIGADO</v>
      </c>
    </row>
    <row r="399" spans="1:14" hidden="1">
      <c r="A399" t="s">
        <v>516</v>
      </c>
      <c r="B399" t="s">
        <v>517</v>
      </c>
      <c r="C399" t="s">
        <v>381</v>
      </c>
      <c r="D399" t="s">
        <v>628</v>
      </c>
      <c r="E399" t="s">
        <v>160</v>
      </c>
      <c r="F399" t="str">
        <f>VLOOKUP(PTW[[#This Row],[NOME]],'CADASTRO'!A:K,5,0)</f>
        <v>TECNICO ELETRONICO II</v>
      </c>
      <c r="G399" s="26">
        <v>44930</v>
      </c>
      <c r="H399" s="38">
        <v>365</v>
      </c>
      <c r="I3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IF(G399="01/01/1900",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PTW[[#This Row],[TREINADO EM]]+PTW[[#This Row],[VALIDADE]]</f>
        <v>45295</v>
      </c>
      <c r="K399">
        <v>2</v>
      </c>
      <c r="L399" t="s">
        <v>5</v>
      </c>
      <c r="M399" t="str">
        <f>VLOOKUP(PTW[[#This Row],[NOME]],'CADASTRO'!A:K,6,0)</f>
        <v>DESLIGADO</v>
      </c>
    </row>
    <row r="400" spans="1:14" hidden="1">
      <c r="A400" t="s">
        <v>516</v>
      </c>
      <c r="B400" t="s">
        <v>517</v>
      </c>
      <c r="C400" t="s">
        <v>381</v>
      </c>
      <c r="D400" t="s">
        <v>628</v>
      </c>
      <c r="E400" t="s">
        <v>160</v>
      </c>
      <c r="F400" t="str">
        <f>VLOOKUP(PTW[[#This Row],[NOME]],'CADASTRO'!A:K,5,0)</f>
        <v>TECNICO ELETRONICO II</v>
      </c>
      <c r="G400" s="26">
        <v>45028</v>
      </c>
      <c r="H400" s="38">
        <v>365</v>
      </c>
      <c r="I4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IF(G400="01/01/1900",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PTW[[#This Row],[TREINADO EM]]+PTW[[#This Row],[VALIDADE]]</f>
        <v>45393</v>
      </c>
      <c r="K400">
        <v>1</v>
      </c>
      <c r="L400" t="s">
        <v>5</v>
      </c>
      <c r="M400" t="str">
        <f>VLOOKUP(PTW[[#This Row],[NOME]],'CADASTRO'!A:K,6,0)</f>
        <v>DESLIGADO</v>
      </c>
    </row>
    <row r="401" spans="1:13" hidden="1">
      <c r="A401" t="s">
        <v>516</v>
      </c>
      <c r="B401" t="s">
        <v>517</v>
      </c>
      <c r="C401" t="s">
        <v>381</v>
      </c>
      <c r="D401" t="s">
        <v>628</v>
      </c>
      <c r="E401" t="s">
        <v>160</v>
      </c>
      <c r="F401" t="str">
        <f>VLOOKUP(PTW[[#This Row],[NOME]],'CADASTRO'!A:K,5,0)</f>
        <v>TECNICO ELETRONICO II</v>
      </c>
      <c r="G401" s="26">
        <v>45546</v>
      </c>
      <c r="H401" s="38">
        <v>365</v>
      </c>
      <c r="I4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IF(G401="01/01/1900",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PTW[[#This Row],[TREINADO EM]]+PTW[[#This Row],[VALIDADE]]</f>
        <v>45911</v>
      </c>
      <c r="K401">
        <v>1</v>
      </c>
      <c r="L401" t="s">
        <v>5</v>
      </c>
      <c r="M401" t="str">
        <f>VLOOKUP(PTW[[#This Row],[NOME]],'CADASTRO'!A:K,6,0)</f>
        <v>DESLIGADO</v>
      </c>
    </row>
    <row r="402" spans="1:13" hidden="1">
      <c r="A402" t="s">
        <v>516</v>
      </c>
      <c r="B402" t="s">
        <v>517</v>
      </c>
      <c r="C402" t="s">
        <v>381</v>
      </c>
      <c r="D402" t="s">
        <v>628</v>
      </c>
      <c r="E402" t="s">
        <v>160</v>
      </c>
      <c r="F402" t="str">
        <f>VLOOKUP(PTW[[#This Row],[NOME]],'CADASTRO'!A:K,5,0)</f>
        <v>TECNICO ELETRONICO II</v>
      </c>
      <c r="G402" s="26">
        <v>45645</v>
      </c>
      <c r="H402" s="38">
        <v>365</v>
      </c>
      <c r="I4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IF(G402="01/01/1900",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PTW[[#This Row],[TREINADO EM]]+PTW[[#This Row],[VALIDADE]]</f>
        <v>46010</v>
      </c>
      <c r="K402">
        <v>1</v>
      </c>
      <c r="L402" t="s">
        <v>5</v>
      </c>
      <c r="M402" t="str">
        <f>VLOOKUP(PTW[[#This Row],[NOME]],'CADASTRO'!A:K,6,0)</f>
        <v>DESLIGADO</v>
      </c>
    </row>
    <row r="403" spans="1:13" hidden="1">
      <c r="A403" t="s">
        <v>516</v>
      </c>
      <c r="B403" t="s">
        <v>517</v>
      </c>
      <c r="C403" t="s">
        <v>381</v>
      </c>
      <c r="D403" t="s">
        <v>628</v>
      </c>
      <c r="E403" t="s">
        <v>160</v>
      </c>
      <c r="F403" t="str">
        <f>VLOOKUP(PTW[[#This Row],[NOME]],'CADASTRO'!A:K,5,0)</f>
        <v>TECNICO ELETRONICO II</v>
      </c>
      <c r="G403" s="26">
        <v>46010</v>
      </c>
      <c r="H403" s="38">
        <v>365</v>
      </c>
      <c r="I4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IF(G403="01/01/1900",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PTW[[#This Row],[TREINADO EM]]+PTW[[#This Row],[VALIDADE]]</f>
        <v>46375</v>
      </c>
      <c r="K403">
        <v>1</v>
      </c>
      <c r="L403" t="s">
        <v>3</v>
      </c>
      <c r="M403" t="str">
        <f>VLOOKUP(PTW[[#This Row],[NOME]],'CADASTRO'!A:K,6,0)</f>
        <v>DESLIGADO</v>
      </c>
    </row>
    <row r="404" spans="1:13" hidden="1">
      <c r="A404" t="s">
        <v>516</v>
      </c>
      <c r="B404" t="s">
        <v>517</v>
      </c>
      <c r="C404" t="s">
        <v>76</v>
      </c>
      <c r="D404" t="s">
        <v>628</v>
      </c>
      <c r="E404" t="s">
        <v>399</v>
      </c>
      <c r="F404" t="str">
        <f>VLOOKUP(PTW[[#This Row],[NOME]],'CADASTRO'!A:K,5,0)</f>
        <v>OPERADOR INDUSTRIAL III</v>
      </c>
      <c r="G404" s="26">
        <v>44249</v>
      </c>
      <c r="H404" s="38">
        <v>365</v>
      </c>
      <c r="I4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IF(G404="01/01/1900",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PTW[[#This Row],[TREINADO EM]]+PTW[[#This Row],[VALIDADE]]</f>
        <v>44614</v>
      </c>
      <c r="K404">
        <v>1</v>
      </c>
      <c r="L404" t="s">
        <v>5</v>
      </c>
      <c r="M404" t="str">
        <f>VLOOKUP(PTW[[#This Row],[NOME]],'CADASTRO'!A:K,6,0)</f>
        <v>DESLIGADO</v>
      </c>
    </row>
    <row r="405" spans="1:13" hidden="1">
      <c r="A405" t="s">
        <v>516</v>
      </c>
      <c r="B405" t="s">
        <v>517</v>
      </c>
      <c r="C405" t="s">
        <v>381</v>
      </c>
      <c r="D405" t="s">
        <v>628</v>
      </c>
      <c r="E405" t="s">
        <v>399</v>
      </c>
      <c r="F405" t="str">
        <f>VLOOKUP(PTW[[#This Row],[NOME]],'CADASTRO'!A:K,5,0)</f>
        <v>OPERADOR INDUSTRIAL III</v>
      </c>
      <c r="G405" s="26">
        <v>45000</v>
      </c>
      <c r="H405" s="38">
        <v>365</v>
      </c>
      <c r="I4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IF(G405="01/01/1900",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PTW[[#This Row],[TREINADO EM]]+PTW[[#This Row],[VALIDADE]]</f>
        <v>45365</v>
      </c>
      <c r="K405">
        <v>1</v>
      </c>
      <c r="L405" t="s">
        <v>5</v>
      </c>
      <c r="M405" t="str">
        <f>VLOOKUP(PTW[[#This Row],[NOME]],'CADASTRO'!A:K,6,0)</f>
        <v>DESLIGADO</v>
      </c>
    </row>
    <row r="406" spans="1:13" hidden="1">
      <c r="A406" t="s">
        <v>516</v>
      </c>
      <c r="B406" t="s">
        <v>517</v>
      </c>
      <c r="C406" t="s">
        <v>381</v>
      </c>
      <c r="D406" t="s">
        <v>628</v>
      </c>
      <c r="E406" t="s">
        <v>399</v>
      </c>
      <c r="F406" t="str">
        <f>VLOOKUP(PTW[[#This Row],[NOME]],'CADASTRO'!A:K,5,0)</f>
        <v>OPERADOR INDUSTRIAL III</v>
      </c>
      <c r="G406" s="26">
        <v>45278</v>
      </c>
      <c r="H406" s="38">
        <v>365</v>
      </c>
      <c r="I4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IF(G406="01/01/1900",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PTW[[#This Row],[TREINADO EM]]+PTW[[#This Row],[VALIDADE]]</f>
        <v>45643</v>
      </c>
      <c r="K406">
        <v>1</v>
      </c>
      <c r="L406" t="s">
        <v>5</v>
      </c>
      <c r="M406" t="str">
        <f>VLOOKUP(PTW[[#This Row],[NOME]],'CADASTRO'!A:K,6,0)</f>
        <v>DESLIGADO</v>
      </c>
    </row>
    <row r="407" spans="1:13" hidden="1">
      <c r="A407" t="s">
        <v>516</v>
      </c>
      <c r="B407" t="s">
        <v>517</v>
      </c>
      <c r="C407" t="s">
        <v>381</v>
      </c>
      <c r="D407" t="s">
        <v>628</v>
      </c>
      <c r="E407" t="s">
        <v>399</v>
      </c>
      <c r="F407" t="str">
        <f>VLOOKUP(PTW[[#This Row],[NOME]],'CADASTRO'!A:K,5,0)</f>
        <v>OPERADOR INDUSTRIAL III</v>
      </c>
      <c r="G407" s="26">
        <v>45645</v>
      </c>
      <c r="H407" s="38">
        <v>365</v>
      </c>
      <c r="I4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IF(G407="01/01/1900",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PTW[[#This Row],[TREINADO EM]]+PTW[[#This Row],[VALIDADE]]</f>
        <v>46010</v>
      </c>
      <c r="K407">
        <v>1</v>
      </c>
      <c r="L407" t="s">
        <v>5</v>
      </c>
      <c r="M407" t="str">
        <f>VLOOKUP(PTW[[#This Row],[NOME]],'CADASTRO'!A:K,6,0)</f>
        <v>DESLIGADO</v>
      </c>
    </row>
    <row r="408" spans="1:13" hidden="1">
      <c r="A408" t="s">
        <v>516</v>
      </c>
      <c r="B408" t="s">
        <v>517</v>
      </c>
      <c r="C408" t="s">
        <v>381</v>
      </c>
      <c r="D408" t="s">
        <v>628</v>
      </c>
      <c r="E408" t="s">
        <v>399</v>
      </c>
      <c r="F408" t="str">
        <f>VLOOKUP(PTW[[#This Row],[NOME]],'CADASTRO'!A:K,5,0)</f>
        <v>OPERADOR INDUSTRIAL III</v>
      </c>
      <c r="G408" s="26">
        <v>46010</v>
      </c>
      <c r="H408" s="38">
        <v>365</v>
      </c>
      <c r="I4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IF(G408="01/01/1900",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PTW[[#This Row],[TREINADO EM]]+PTW[[#This Row],[VALIDADE]]</f>
        <v>46375</v>
      </c>
      <c r="K408">
        <v>1</v>
      </c>
      <c r="L408" t="s">
        <v>3</v>
      </c>
      <c r="M408" t="str">
        <f>VLOOKUP(PTW[[#This Row],[NOME]],'CADASTRO'!A:K,6,0)</f>
        <v>DESLIGADO</v>
      </c>
    </row>
    <row r="409" spans="1:13" hidden="1">
      <c r="A409" t="s">
        <v>516</v>
      </c>
      <c r="B409" t="s">
        <v>517</v>
      </c>
      <c r="C409" t="s">
        <v>76</v>
      </c>
      <c r="D409" t="s">
        <v>628</v>
      </c>
      <c r="E409" t="s">
        <v>400</v>
      </c>
      <c r="F409" t="str">
        <f>VLOOKUP(PTW[[#This Row],[NOME]],'CADASTRO'!A:K,5,0)</f>
        <v>TECNICO MECANICO III</v>
      </c>
      <c r="G409" s="26">
        <v>44020</v>
      </c>
      <c r="H409" s="38">
        <v>365</v>
      </c>
      <c r="I4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IF(G409="01/01/1900",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PTW[[#This Row],[TREINADO EM]]+PTW[[#This Row],[VALIDADE]]</f>
        <v>44385</v>
      </c>
      <c r="K409">
        <v>1</v>
      </c>
      <c r="L409" t="s">
        <v>5</v>
      </c>
      <c r="M409" t="str">
        <f>VLOOKUP(PTW[[#This Row],[NOME]],'CADASTRO'!A:K,6,0)</f>
        <v>ATIVO</v>
      </c>
    </row>
    <row r="410" spans="1:13" hidden="1">
      <c r="A410" t="s">
        <v>516</v>
      </c>
      <c r="B410" t="s">
        <v>517</v>
      </c>
      <c r="C410" t="s">
        <v>381</v>
      </c>
      <c r="D410" t="s">
        <v>628</v>
      </c>
      <c r="E410" t="s">
        <v>400</v>
      </c>
      <c r="F410" t="str">
        <f>VLOOKUP(PTW[[#This Row],[NOME]],'CADASTRO'!A:K,5,0)</f>
        <v>TECNICO MECANICO III</v>
      </c>
      <c r="G410" s="26">
        <v>44775</v>
      </c>
      <c r="H410" s="38">
        <v>365</v>
      </c>
      <c r="I4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IF(G410="01/01/1900",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PTW[[#This Row],[TREINADO EM]]+PTW[[#This Row],[VALIDADE]]</f>
        <v>45140</v>
      </c>
      <c r="K410">
        <v>1</v>
      </c>
      <c r="L410" t="s">
        <v>5</v>
      </c>
      <c r="M410" t="str">
        <f>VLOOKUP(PTW[[#This Row],[NOME]],'CADASTRO'!A:K,6,0)</f>
        <v>ATIVO</v>
      </c>
    </row>
    <row r="411" spans="1:13" hidden="1">
      <c r="A411" t="s">
        <v>516</v>
      </c>
      <c r="B411" t="s">
        <v>517</v>
      </c>
      <c r="C411" t="s">
        <v>381</v>
      </c>
      <c r="D411" t="s">
        <v>628</v>
      </c>
      <c r="E411" t="s">
        <v>400</v>
      </c>
      <c r="F411" t="str">
        <f>VLOOKUP(PTW[[#This Row],[NOME]],'CADASTRO'!A:K,5,0)</f>
        <v>TECNICO MECANICO III</v>
      </c>
      <c r="G411" s="26">
        <v>45063</v>
      </c>
      <c r="H411" s="38">
        <v>365</v>
      </c>
      <c r="I4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IF(G411="01/01/1900",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PTW[[#This Row],[TREINADO EM]]+PTW[[#This Row],[VALIDADE]]</f>
        <v>45428</v>
      </c>
      <c r="K411">
        <v>1</v>
      </c>
      <c r="L411" t="s">
        <v>5</v>
      </c>
      <c r="M411" t="str">
        <f>VLOOKUP(PTW[[#This Row],[NOME]],'CADASTRO'!A:K,6,0)</f>
        <v>ATIVO</v>
      </c>
    </row>
    <row r="412" spans="1:13" hidden="1">
      <c r="A412" t="s">
        <v>516</v>
      </c>
      <c r="B412" t="s">
        <v>517</v>
      </c>
      <c r="C412" t="s">
        <v>381</v>
      </c>
      <c r="D412" t="s">
        <v>628</v>
      </c>
      <c r="E412" t="s">
        <v>400</v>
      </c>
      <c r="F412" t="str">
        <f>VLOOKUP(PTW[[#This Row],[NOME]],'CADASTRO'!A:K,5,0)</f>
        <v>TECNICO MECANICO III</v>
      </c>
      <c r="G412" s="26">
        <v>45546</v>
      </c>
      <c r="H412" s="38">
        <v>365</v>
      </c>
      <c r="I4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IF(G412="01/01/1900",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PTW[[#This Row],[TREINADO EM]]+PTW[[#This Row],[VALIDADE]]</f>
        <v>45911</v>
      </c>
      <c r="K412">
        <v>1</v>
      </c>
      <c r="L412" t="s">
        <v>5</v>
      </c>
      <c r="M412" t="str">
        <f>VLOOKUP(PTW[[#This Row],[NOME]],'CADASTRO'!A:K,6,0)</f>
        <v>ATIVO</v>
      </c>
    </row>
    <row r="413" spans="1:13" hidden="1">
      <c r="A413" t="s">
        <v>516</v>
      </c>
      <c r="B413" t="s">
        <v>517</v>
      </c>
      <c r="C413" t="s">
        <v>381</v>
      </c>
      <c r="D413" t="s">
        <v>628</v>
      </c>
      <c r="E413" t="s">
        <v>400</v>
      </c>
      <c r="F413" t="str">
        <f>VLOOKUP(PTW[[#This Row],[NOME]],'CADASTRO'!A:K,5,0)</f>
        <v>TECNICO MECANICO III</v>
      </c>
      <c r="G413" s="26">
        <v>45645</v>
      </c>
      <c r="H413" s="38">
        <v>365</v>
      </c>
      <c r="I4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IF(G413="01/01/1900",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PTW[[#This Row],[TREINADO EM]]+PTW[[#This Row],[VALIDADE]]</f>
        <v>46010</v>
      </c>
      <c r="K413">
        <v>1</v>
      </c>
      <c r="L413" t="s">
        <v>5</v>
      </c>
      <c r="M413" t="str">
        <f>VLOOKUP(PTW[[#This Row],[NOME]],'CADASTRO'!A:K,6,0)</f>
        <v>ATIVO</v>
      </c>
    </row>
    <row r="414" spans="1:13" hidden="1">
      <c r="A414" t="s">
        <v>516</v>
      </c>
      <c r="B414" t="s">
        <v>517</v>
      </c>
      <c r="C414" t="s">
        <v>381</v>
      </c>
      <c r="D414" t="s">
        <v>628</v>
      </c>
      <c r="E414" t="s">
        <v>400</v>
      </c>
      <c r="F414" t="str">
        <f>VLOOKUP(PTW[[#This Row],[NOME]],'CADASTRO'!A:K,5,0)</f>
        <v>TECNICO MECANICO III</v>
      </c>
      <c r="G414" s="26">
        <v>46010</v>
      </c>
      <c r="H414" s="38">
        <v>365</v>
      </c>
      <c r="I4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IF(G414="01/01/1900",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PTW[[#This Row],[TREINADO EM]]+PTW[[#This Row],[VALIDADE]]</f>
        <v>46375</v>
      </c>
      <c r="K414">
        <v>1</v>
      </c>
      <c r="L414" t="s">
        <v>5</v>
      </c>
      <c r="M414" t="str">
        <f>VLOOKUP(PTW[[#This Row],[NOME]],'CADASTRO'!A:K,6,0)</f>
        <v>ATIVO</v>
      </c>
    </row>
    <row r="415" spans="1:13" hidden="1">
      <c r="A415" t="s">
        <v>516</v>
      </c>
      <c r="B415" t="s">
        <v>517</v>
      </c>
      <c r="C415" t="s">
        <v>381</v>
      </c>
      <c r="D415" t="s">
        <v>628</v>
      </c>
      <c r="E415" t="s">
        <v>400</v>
      </c>
      <c r="F415" t="str">
        <f>VLOOKUP(PTW[[#This Row],[NOME]],'CADASTRO'!A:K,5,0)</f>
        <v>TECNICO MECANICO III</v>
      </c>
      <c r="G415" s="26">
        <v>46290.75922453704</v>
      </c>
      <c r="H415" s="38">
        <v>365</v>
      </c>
      <c r="I4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IF(G415="01/01/1900", "SEM REGISTRO",
                        IF((G415+H415)&gt;TODAY(), "NO PRAZO", "VENCIDO"
                        )
                    )
                )
            )
        )
    ),"N.A.")</f>
        <v>NO PRAZO</v>
      </c>
      <c r="J415" s="14">
        <f>PTW[[#This Row],[TREINADO EM]]+PTW[[#This Row],[VALIDADE]]</f>
        <v>46655.75922453704</v>
      </c>
      <c r="K415">
        <v>2</v>
      </c>
      <c r="L415" t="s">
        <v>3</v>
      </c>
      <c r="M415" t="str">
        <f>VLOOKUP(PTW[[#This Row],[NOME]],'CADASTRO'!A:K,6,0)</f>
        <v>ATIVO</v>
      </c>
    </row>
    <row r="416" spans="1:13" hidden="1">
      <c r="A416" t="s">
        <v>516</v>
      </c>
      <c r="B416" t="s">
        <v>517</v>
      </c>
      <c r="C416" t="s">
        <v>76</v>
      </c>
      <c r="D416" t="s">
        <v>628</v>
      </c>
      <c r="E416" t="s">
        <v>159</v>
      </c>
      <c r="F416" t="str">
        <f>VLOOKUP(PTW[[#This Row],[NOME]],'CADASTRO'!A:K,5,0)</f>
        <v>ESTAGIARIO</v>
      </c>
      <c r="G416" s="26">
        <v>44035</v>
      </c>
      <c r="H416" s="38">
        <v>365</v>
      </c>
      <c r="I4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IF(G416="01/01/1900",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PTW[[#This Row],[TREINADO EM]]+PTW[[#This Row],[VALIDADE]]</f>
        <v>44400</v>
      </c>
      <c r="K416">
        <v>1</v>
      </c>
      <c r="L416" t="s">
        <v>1</v>
      </c>
      <c r="M416" t="str">
        <f>VLOOKUP(PTW[[#This Row],[NOME]],'CADASTRO'!A:K,6,0)</f>
        <v>DESLIGADO</v>
      </c>
    </row>
    <row r="417" spans="1:13" hidden="1">
      <c r="A417" t="s">
        <v>516</v>
      </c>
      <c r="B417" t="s">
        <v>517</v>
      </c>
      <c r="C417" t="s">
        <v>76</v>
      </c>
      <c r="D417" t="s">
        <v>628</v>
      </c>
      <c r="E417" t="s">
        <v>158</v>
      </c>
      <c r="F417" t="str">
        <f>VLOOKUP(PTW[[#This Row],[NOME]],'CADASTRO'!A:K,5,0)</f>
        <v>OPERADOR INDUSTRIAL I</v>
      </c>
      <c r="G417" s="26">
        <v>44249</v>
      </c>
      <c r="H417" s="38">
        <v>365</v>
      </c>
      <c r="I4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IF(G417="01/01/1900",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PTW[[#This Row],[TREINADO EM]]+PTW[[#This Row],[VALIDADE]]</f>
        <v>44614</v>
      </c>
      <c r="K417">
        <v>1</v>
      </c>
      <c r="L417" t="s">
        <v>1</v>
      </c>
      <c r="M417" t="str">
        <f>VLOOKUP(PTW[[#This Row],[NOME]],'CADASTRO'!A:K,6,0)</f>
        <v>DESLIGADO</v>
      </c>
    </row>
    <row r="418" spans="1:13" hidden="1">
      <c r="A418" t="s">
        <v>516</v>
      </c>
      <c r="B418" t="s">
        <v>517</v>
      </c>
      <c r="C418" t="s">
        <v>76</v>
      </c>
      <c r="D418" t="s">
        <v>628</v>
      </c>
      <c r="E418" t="s">
        <v>158</v>
      </c>
      <c r="F418" t="str">
        <f>VLOOKUP(PTW[[#This Row],[NOME]],'CADASTRO'!A:K,5,0)</f>
        <v>OPERADOR INDUSTRIAL I</v>
      </c>
      <c r="G418" s="26">
        <v>44250</v>
      </c>
      <c r="H418" s="38">
        <v>365</v>
      </c>
      <c r="I4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IF(G418="01/01/1900",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PTW[[#This Row],[TREINADO EM]]+PTW[[#This Row],[VALIDADE]]</f>
        <v>44615</v>
      </c>
      <c r="K418">
        <v>1</v>
      </c>
      <c r="L418" t="s">
        <v>1</v>
      </c>
      <c r="M418" t="str">
        <f>VLOOKUP(PTW[[#This Row],[NOME]],'CADASTRO'!A:K,6,0)</f>
        <v>DESLIGADO</v>
      </c>
    </row>
    <row r="419" spans="1:13" hidden="1">
      <c r="A419" t="s">
        <v>516</v>
      </c>
      <c r="B419" t="s">
        <v>517</v>
      </c>
      <c r="C419" t="s">
        <v>76</v>
      </c>
      <c r="D419" t="s">
        <v>628</v>
      </c>
      <c r="E419" t="s">
        <v>239</v>
      </c>
      <c r="F419" t="str">
        <f>VLOOKUP(PTW[[#This Row],[NOME]],'CADASTRO'!A:K,5,0)</f>
        <v>COORDENADOR MANUTENCAO SR</v>
      </c>
      <c r="G419" s="26">
        <v>43552</v>
      </c>
      <c r="H419" s="38">
        <v>365</v>
      </c>
      <c r="I4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IF(G419="01/01/1900",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PTW[[#This Row],[TREINADO EM]]+PTW[[#This Row],[VALIDADE]]</f>
        <v>43917</v>
      </c>
      <c r="K419">
        <v>1</v>
      </c>
      <c r="L419" t="s">
        <v>1</v>
      </c>
      <c r="M419" t="str">
        <f>VLOOKUP(PTW[[#This Row],[NOME]],'CADASTRO'!A:K,6,0)</f>
        <v>TRANSFERIDO</v>
      </c>
    </row>
    <row r="420" spans="1:13" hidden="1">
      <c r="A420" t="s">
        <v>516</v>
      </c>
      <c r="B420" t="s">
        <v>517</v>
      </c>
      <c r="C420" t="s">
        <v>76</v>
      </c>
      <c r="D420" t="s">
        <v>628</v>
      </c>
      <c r="E420" t="s">
        <v>239</v>
      </c>
      <c r="F420" t="str">
        <f>VLOOKUP(PTW[[#This Row],[NOME]],'CADASTRO'!A:K,5,0)</f>
        <v>COORDENADOR MANUTENCAO SR</v>
      </c>
      <c r="G420" s="26">
        <v>43832</v>
      </c>
      <c r="H420" s="38">
        <v>365</v>
      </c>
      <c r="I4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IF(G420="01/01/1900",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PTW[[#This Row],[TREINADO EM]]+PTW[[#This Row],[VALIDADE]]</f>
        <v>44197</v>
      </c>
      <c r="K420">
        <v>1</v>
      </c>
      <c r="L420" t="s">
        <v>1</v>
      </c>
      <c r="M420" t="str">
        <f>VLOOKUP(PTW[[#This Row],[NOME]],'CADASTRO'!A:K,6,0)</f>
        <v>TRANSFERIDO</v>
      </c>
    </row>
    <row r="421" spans="1:13" hidden="1">
      <c r="A421" t="s">
        <v>516</v>
      </c>
      <c r="B421" t="s">
        <v>517</v>
      </c>
      <c r="C421" t="s">
        <v>381</v>
      </c>
      <c r="D421" t="s">
        <v>628</v>
      </c>
      <c r="E421" t="s">
        <v>486</v>
      </c>
      <c r="F421" t="str">
        <f>VLOOKUP(PTW[[#This Row],[NOME]],'CADASTRO'!A:K,5,0)</f>
        <v>OPERADOR INDUSTRIAL I</v>
      </c>
      <c r="G421" s="26">
        <v>46239</v>
      </c>
      <c r="H421" s="38">
        <v>365</v>
      </c>
      <c r="I4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IF(G421="01/01/1900", "SEM REGISTRO",
                        IF((G421+H421)&gt;TODAY(), "NO PRAZO", "VENCIDO"
                        )
                    )
                )
            )
        )
    ),"N.A.")</f>
        <v>NO PRAZO</v>
      </c>
      <c r="J421" s="14">
        <f>PTW[[#This Row],[TREINADO EM]]+PTW[[#This Row],[VALIDADE]]</f>
        <v>46604</v>
      </c>
      <c r="K421">
        <v>1</v>
      </c>
      <c r="L421" t="s">
        <v>3</v>
      </c>
      <c r="M421" t="str">
        <f>VLOOKUP(PTW[[#This Row],[NOME]],'CADASTRO'!A:K,6,0)</f>
        <v>ATIVO</v>
      </c>
    </row>
    <row r="422" spans="1:13" hidden="1">
      <c r="A422" t="s">
        <v>516</v>
      </c>
      <c r="B422" t="s">
        <v>517</v>
      </c>
      <c r="C422" t="s">
        <v>76</v>
      </c>
      <c r="D422" t="s">
        <v>628</v>
      </c>
      <c r="E422" t="s">
        <v>401</v>
      </c>
      <c r="F422" t="str">
        <f>VLOOKUP(PTW[[#This Row],[NOME]],'CADASTRO'!A:K,5,0)</f>
        <v>TECNICO MECANICO I</v>
      </c>
      <c r="G422" s="26">
        <v>44250</v>
      </c>
      <c r="H422" s="38">
        <v>365</v>
      </c>
      <c r="I4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IF(G422="01/01/1900",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PTW[[#This Row],[TREINADO EM]]+PTW[[#This Row],[VALIDADE]]</f>
        <v>44615</v>
      </c>
      <c r="K422">
        <v>1</v>
      </c>
      <c r="L422" t="s">
        <v>5</v>
      </c>
      <c r="M422" t="str">
        <f>VLOOKUP(PTW[[#This Row],[NOME]],'CADASTRO'!A:K,6,0)</f>
        <v>ATIVO</v>
      </c>
    </row>
    <row r="423" spans="1:13" hidden="1">
      <c r="A423" t="s">
        <v>516</v>
      </c>
      <c r="B423" t="s">
        <v>517</v>
      </c>
      <c r="C423" t="s">
        <v>381</v>
      </c>
      <c r="D423" t="s">
        <v>628</v>
      </c>
      <c r="E423" t="s">
        <v>401</v>
      </c>
      <c r="F423" t="str">
        <f>VLOOKUP(PTW[[#This Row],[NOME]],'CADASTRO'!A:K,5,0)</f>
        <v>TECNICO MECANICO I</v>
      </c>
      <c r="G423" s="26">
        <v>45014</v>
      </c>
      <c r="H423" s="38">
        <v>365</v>
      </c>
      <c r="I4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IF(G423="01/01/1900",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PTW[[#This Row],[TREINADO EM]]+PTW[[#This Row],[VALIDADE]]</f>
        <v>45379</v>
      </c>
      <c r="K423">
        <v>1</v>
      </c>
      <c r="L423" t="s">
        <v>5</v>
      </c>
      <c r="M423" t="str">
        <f>VLOOKUP(PTW[[#This Row],[NOME]],'CADASTRO'!A:K,6,0)</f>
        <v>ATIVO</v>
      </c>
    </row>
    <row r="424" spans="1:13" hidden="1">
      <c r="A424" t="s">
        <v>516</v>
      </c>
      <c r="B424" t="s">
        <v>517</v>
      </c>
      <c r="C424" t="s">
        <v>381</v>
      </c>
      <c r="D424" t="s">
        <v>628</v>
      </c>
      <c r="E424" t="s">
        <v>401</v>
      </c>
      <c r="F424" t="str">
        <f>VLOOKUP(PTW[[#This Row],[NOME]],'CADASTRO'!A:K,5,0)</f>
        <v>TECNICO MECANICO I</v>
      </c>
      <c r="G424" s="26">
        <v>45278</v>
      </c>
      <c r="H424" s="38">
        <v>365</v>
      </c>
      <c r="I4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IF(G424="01/01/1900",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PTW[[#This Row],[TREINADO EM]]+PTW[[#This Row],[VALIDADE]]</f>
        <v>45643</v>
      </c>
      <c r="K424">
        <v>1</v>
      </c>
      <c r="L424" t="s">
        <v>5</v>
      </c>
      <c r="M424" t="str">
        <f>VLOOKUP(PTW[[#This Row],[NOME]],'CADASTRO'!A:K,6,0)</f>
        <v>ATIVO</v>
      </c>
    </row>
    <row r="425" spans="1:13" hidden="1">
      <c r="A425" t="s">
        <v>516</v>
      </c>
      <c r="B425" t="s">
        <v>517</v>
      </c>
      <c r="C425" t="s">
        <v>381</v>
      </c>
      <c r="D425" t="s">
        <v>628</v>
      </c>
      <c r="E425" t="s">
        <v>401</v>
      </c>
      <c r="F425" t="str">
        <f>VLOOKUP(PTW[[#This Row],[NOME]],'CADASTRO'!A:K,5,0)</f>
        <v>TECNICO MECANICO I</v>
      </c>
      <c r="G425" s="26">
        <v>45645</v>
      </c>
      <c r="H425" s="38">
        <v>365</v>
      </c>
      <c r="I4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IF(G425="01/01/1900",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PTW[[#This Row],[TREINADO EM]]+PTW[[#This Row],[VALIDADE]]</f>
        <v>46010</v>
      </c>
      <c r="K425">
        <v>1</v>
      </c>
      <c r="L425" t="s">
        <v>5</v>
      </c>
      <c r="M425" t="str">
        <f>VLOOKUP(PTW[[#This Row],[NOME]],'CADASTRO'!A:K,6,0)</f>
        <v>ATIVO</v>
      </c>
    </row>
    <row r="426" spans="1:13" hidden="1">
      <c r="A426" t="s">
        <v>516</v>
      </c>
      <c r="B426" t="s">
        <v>517</v>
      </c>
      <c r="C426" t="s">
        <v>381</v>
      </c>
      <c r="D426" t="s">
        <v>628</v>
      </c>
      <c r="E426" t="s">
        <v>401</v>
      </c>
      <c r="F426" t="str">
        <f>VLOOKUP(PTW[[#This Row],[NOME]],'CADASTRO'!A:K,5,0)</f>
        <v>TECNICO MECANICO I</v>
      </c>
      <c r="G426" s="26">
        <v>46010</v>
      </c>
      <c r="H426" s="38">
        <v>365</v>
      </c>
      <c r="I4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IF(G426="01/01/1900",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PTW[[#This Row],[TREINADO EM]]+PTW[[#This Row],[VALIDADE]]</f>
        <v>46375</v>
      </c>
      <c r="K426">
        <v>1</v>
      </c>
      <c r="L426" t="s">
        <v>5</v>
      </c>
      <c r="M426" t="str">
        <f>VLOOKUP(PTW[[#This Row],[NOME]],'CADASTRO'!A:K,6,0)</f>
        <v>ATIVO</v>
      </c>
    </row>
    <row r="427" spans="1:13" hidden="1">
      <c r="A427" t="s">
        <v>516</v>
      </c>
      <c r="B427" t="s">
        <v>517</v>
      </c>
      <c r="C427" t="s">
        <v>381</v>
      </c>
      <c r="D427" t="s">
        <v>628</v>
      </c>
      <c r="E427" t="s">
        <v>401</v>
      </c>
      <c r="F427" t="str">
        <f>VLOOKUP(PTW[[#This Row],[NOME]],'CADASTRO'!A:K,5,0)</f>
        <v>TECNICO MECANICO I</v>
      </c>
      <c r="G427" s="26">
        <v>46295</v>
      </c>
      <c r="H427" s="38">
        <v>365</v>
      </c>
      <c r="I4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IF(G427="01/01/1900", "SEM REGISTRO",
                        IF((G427+H427)&gt;TODAY(), "NO PRAZO", "VENCIDO"
                        )
                    )
                )
            )
        )
    ),"N.A.")</f>
        <v>NO PRAZO</v>
      </c>
      <c r="J427" s="14">
        <f>PTW[[#This Row],[TREINADO EM]]+PTW[[#This Row],[VALIDADE]]</f>
        <v>46660</v>
      </c>
      <c r="K427">
        <v>1</v>
      </c>
      <c r="L427" t="s">
        <v>3</v>
      </c>
      <c r="M427" t="str">
        <f>VLOOKUP(PTW[[#This Row],[NOME]],'CADASTRO'!A:K,6,0)</f>
        <v>ATIVO</v>
      </c>
    </row>
    <row r="428" spans="1:13" hidden="1">
      <c r="A428" t="s">
        <v>516</v>
      </c>
      <c r="B428" t="s">
        <v>517</v>
      </c>
      <c r="C428" t="s">
        <v>381</v>
      </c>
      <c r="D428" t="s">
        <v>628</v>
      </c>
      <c r="E428" s="1" t="s">
        <v>403</v>
      </c>
      <c r="F428" t="str">
        <f>VLOOKUP(PTW[[#This Row],[NOME]],'CADASTRO'!A:K,5,0)</f>
        <v>OPERADOR INDUSTRIAL I</v>
      </c>
      <c r="G428" s="26">
        <v>45253</v>
      </c>
      <c r="H428" s="38">
        <v>365</v>
      </c>
      <c r="I4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IF(G428="01/01/1900",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PTW[[#This Row],[TREINADO EM]]+PTW[[#This Row],[VALIDADE]]</f>
        <v>45618</v>
      </c>
      <c r="K428">
        <v>1</v>
      </c>
      <c r="L428" t="s">
        <v>5</v>
      </c>
      <c r="M428" t="str">
        <f>VLOOKUP(PTW[[#This Row],[NOME]],'CADASTRO'!A:K,6,0)</f>
        <v>ATIVO</v>
      </c>
    </row>
    <row r="429" spans="1:13" hidden="1">
      <c r="A429" t="s">
        <v>516</v>
      </c>
      <c r="B429" t="s">
        <v>517</v>
      </c>
      <c r="C429" t="s">
        <v>381</v>
      </c>
      <c r="D429" t="s">
        <v>628</v>
      </c>
      <c r="E429" t="s">
        <v>403</v>
      </c>
      <c r="F429" t="str">
        <f>VLOOKUP(PTW[[#This Row],[NOME]],'CADASTRO'!A:K,5,0)</f>
        <v>OPERADOR INDUSTRIAL I</v>
      </c>
      <c r="G429" s="26">
        <v>45278</v>
      </c>
      <c r="H429" s="38">
        <v>365</v>
      </c>
      <c r="I4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IF(G429="01/01/1900",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PTW[[#This Row],[TREINADO EM]]+PTW[[#This Row],[VALIDADE]]</f>
        <v>45643</v>
      </c>
      <c r="K429">
        <v>1</v>
      </c>
      <c r="L429" t="s">
        <v>5</v>
      </c>
      <c r="M429" t="str">
        <f>VLOOKUP(PTW[[#This Row],[NOME]],'CADASTRO'!A:K,6,0)</f>
        <v>ATIVO</v>
      </c>
    </row>
    <row r="430" spans="1:13" hidden="1">
      <c r="A430" t="s">
        <v>516</v>
      </c>
      <c r="B430" t="s">
        <v>517</v>
      </c>
      <c r="C430" t="s">
        <v>76</v>
      </c>
      <c r="D430" t="s">
        <v>628</v>
      </c>
      <c r="E430" t="s">
        <v>403</v>
      </c>
      <c r="F430" t="str">
        <f>VLOOKUP(PTW[[#This Row],[NOME]],'CADASTRO'!A:K,5,0)</f>
        <v>OPERADOR INDUSTRIAL I</v>
      </c>
      <c r="G430" s="26">
        <v>45645</v>
      </c>
      <c r="H430" s="38">
        <v>365</v>
      </c>
      <c r="I4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IF(G430="01/01/1900",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PTW[[#This Row],[TREINADO EM]]+PTW[[#This Row],[VALIDADE]]</f>
        <v>46010</v>
      </c>
      <c r="K430">
        <v>1</v>
      </c>
      <c r="L430" t="s">
        <v>5</v>
      </c>
      <c r="M430" t="str">
        <f>VLOOKUP(PTW[[#This Row],[NOME]],'CADASTRO'!A:K,6,0)</f>
        <v>ATIVO</v>
      </c>
    </row>
    <row r="431" spans="1:13" hidden="1">
      <c r="A431" t="s">
        <v>516</v>
      </c>
      <c r="B431" t="s">
        <v>517</v>
      </c>
      <c r="C431" t="s">
        <v>381</v>
      </c>
      <c r="D431" t="s">
        <v>628</v>
      </c>
      <c r="E431" t="s">
        <v>403</v>
      </c>
      <c r="F431" t="str">
        <f>VLOOKUP(PTW[[#This Row],[NOME]],'CADASTRO'!A:K,5,0)</f>
        <v>OPERADOR INDUSTRIAL I</v>
      </c>
      <c r="G431" s="26">
        <v>46010</v>
      </c>
      <c r="H431" s="38">
        <v>365</v>
      </c>
      <c r="I4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IF(G431="01/01/1900", "SEM REGISTRO",
                        IF((G431+H431)&gt;TODAY(), "NO PRAZO", "VENCIDO"
                        )
                    )
                )
            )
        )
    ),"N.A.")</f>
        <v>NO PRAZO</v>
      </c>
      <c r="J431" s="14">
        <f>PTW[[#This Row],[TREINADO EM]]+PTW[[#This Row],[VALIDADE]]</f>
        <v>46375</v>
      </c>
      <c r="K431">
        <v>1</v>
      </c>
      <c r="L431" t="s">
        <v>3</v>
      </c>
      <c r="M431" t="str">
        <f>VLOOKUP(PTW[[#This Row],[NOME]],'CADASTRO'!A:K,6,0)</f>
        <v>ATIVO</v>
      </c>
    </row>
    <row r="432" spans="1:13" hidden="1">
      <c r="A432" t="s">
        <v>516</v>
      </c>
      <c r="B432" t="s">
        <v>517</v>
      </c>
      <c r="C432" t="s">
        <v>381</v>
      </c>
      <c r="D432" t="s">
        <v>628</v>
      </c>
      <c r="E432" t="s">
        <v>404</v>
      </c>
      <c r="F432" t="str">
        <f>VLOOKUP(PTW[[#This Row],[NOME]],'CADASTRO'!A:K,5,0)</f>
        <v>ANALISTA TREINAMENTO JR</v>
      </c>
      <c r="G432" s="26">
        <v>44708</v>
      </c>
      <c r="H432" s="38">
        <v>365</v>
      </c>
      <c r="I4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IF(G432="01/01/1900",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PTW[[#This Row],[TREINADO EM]]+PTW[[#This Row],[VALIDADE]]</f>
        <v>45073</v>
      </c>
      <c r="K432">
        <v>1</v>
      </c>
      <c r="L432" t="s">
        <v>5</v>
      </c>
      <c r="M432" t="str">
        <f>VLOOKUP(PTW[[#This Row],[NOME]],'CADASTRO'!A:K,6,0)</f>
        <v>ATIVO</v>
      </c>
    </row>
    <row r="433" spans="1:13" hidden="1">
      <c r="A433" t="s">
        <v>516</v>
      </c>
      <c r="B433" t="s">
        <v>517</v>
      </c>
      <c r="C433" t="s">
        <v>381</v>
      </c>
      <c r="D433" t="s">
        <v>628</v>
      </c>
      <c r="E433" t="s">
        <v>404</v>
      </c>
      <c r="F433" t="str">
        <f>VLOOKUP(PTW[[#This Row],[NOME]],'CADASTRO'!A:K,5,0)</f>
        <v>ANALISTA TREINAMENTO JR</v>
      </c>
      <c r="G433" s="26">
        <v>45028</v>
      </c>
      <c r="H433" s="38">
        <v>365</v>
      </c>
      <c r="I4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IF(G433="01/01/1900",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PTW[[#This Row],[TREINADO EM]]+PTW[[#This Row],[VALIDADE]]</f>
        <v>45393</v>
      </c>
      <c r="K433">
        <v>1</v>
      </c>
      <c r="L433" t="s">
        <v>5</v>
      </c>
      <c r="M433" t="str">
        <f>VLOOKUP(PTW[[#This Row],[NOME]],'CADASTRO'!A:K,6,0)</f>
        <v>ATIVO</v>
      </c>
    </row>
    <row r="434" spans="1:13" hidden="1">
      <c r="A434" t="s">
        <v>516</v>
      </c>
      <c r="B434" t="s">
        <v>517</v>
      </c>
      <c r="C434" t="s">
        <v>381</v>
      </c>
      <c r="D434" t="s">
        <v>628</v>
      </c>
      <c r="E434" t="s">
        <v>404</v>
      </c>
      <c r="F434" t="str">
        <f>VLOOKUP(PTW[[#This Row],[NOME]],'CADASTRO'!A:K,5,0)</f>
        <v>ANALISTA TREINAMENTO JR</v>
      </c>
      <c r="G434" s="26">
        <v>45511</v>
      </c>
      <c r="H434" s="38">
        <v>365</v>
      </c>
      <c r="I4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IF(G434="01/01/1900",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PTW[[#This Row],[TREINADO EM]]+PTW[[#This Row],[VALIDADE]]</f>
        <v>45876</v>
      </c>
      <c r="K434">
        <v>1</v>
      </c>
      <c r="L434" t="s">
        <v>5</v>
      </c>
      <c r="M434" t="str">
        <f>VLOOKUP(PTW[[#This Row],[NOME]],'CADASTRO'!A:K,6,0)</f>
        <v>ATIVO</v>
      </c>
    </row>
    <row r="435" spans="1:13" hidden="1">
      <c r="A435" t="s">
        <v>516</v>
      </c>
      <c r="B435" t="s">
        <v>517</v>
      </c>
      <c r="C435" t="s">
        <v>381</v>
      </c>
      <c r="D435" t="s">
        <v>628</v>
      </c>
      <c r="E435" t="s">
        <v>404</v>
      </c>
      <c r="F435" t="str">
        <f>VLOOKUP(PTW[[#This Row],[NOME]],'CADASTRO'!A:K,5,0)</f>
        <v>ANALISTA TREINAMENTO JR</v>
      </c>
      <c r="G435" s="26">
        <v>46209.486284722203</v>
      </c>
      <c r="H435" s="38">
        <v>183</v>
      </c>
      <c r="I4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IF(G435="01/01/1900", "SEM REGISTRO",
                        IF((G435+H435)&gt;TODAY(), "NO PRAZO", "VENCIDO"
                        )
                    )
                )
            )
        )
    ),"N.A.")</f>
        <v>NO PRAZO</v>
      </c>
      <c r="J435" s="14">
        <f>PTW[[#This Row],[TREINADO EM]]+PTW[[#This Row],[VALIDADE]]</f>
        <v>46392.486284722203</v>
      </c>
      <c r="K435">
        <v>1</v>
      </c>
      <c r="L435" t="s">
        <v>3</v>
      </c>
      <c r="M435" t="str">
        <f>VLOOKUP(PTW[[#This Row],[NOME]],'CADASTRO'!A:K,6,0)</f>
        <v>ATIVO</v>
      </c>
    </row>
    <row r="436" spans="1:13" hidden="1">
      <c r="A436" t="s">
        <v>516</v>
      </c>
      <c r="B436" t="s">
        <v>517</v>
      </c>
      <c r="C436" t="s">
        <v>381</v>
      </c>
      <c r="D436" t="s">
        <v>628</v>
      </c>
      <c r="E436" t="s">
        <v>154</v>
      </c>
      <c r="F436" t="str">
        <f>VLOOKUP(PTW[[#This Row],[NOME]],'CADASTRO'!A:K,5,0)</f>
        <v>ESTAGIARIO</v>
      </c>
      <c r="G436" s="26">
        <v>45357</v>
      </c>
      <c r="H436" s="38">
        <v>365</v>
      </c>
      <c r="I4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IF(G436="01/01/1900",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PTW[[#This Row],[TREINADO EM]]+PTW[[#This Row],[VALIDADE]]</f>
        <v>45722</v>
      </c>
      <c r="K436">
        <v>1</v>
      </c>
      <c r="L436" t="s">
        <v>3</v>
      </c>
      <c r="M436" t="str">
        <f>VLOOKUP(PTW[[#This Row],[NOME]],'CADASTRO'!A:K,6,0)</f>
        <v>DESLIGADO</v>
      </c>
    </row>
    <row r="437" spans="1:13" hidden="1">
      <c r="A437" t="s">
        <v>516</v>
      </c>
      <c r="B437" t="s">
        <v>517</v>
      </c>
      <c r="C437" t="s">
        <v>76</v>
      </c>
      <c r="D437" t="s">
        <v>628</v>
      </c>
      <c r="E437" t="s">
        <v>406</v>
      </c>
      <c r="F437" t="str">
        <f>VLOOKUP(PTW[[#This Row],[NOME]],'CADASTRO'!A:K,5,0)</f>
        <v>OPERADOR LOGISTICO II</v>
      </c>
      <c r="G437" s="26">
        <v>44249</v>
      </c>
      <c r="H437" s="38">
        <v>365</v>
      </c>
      <c r="I4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IF(G437="01/01/1900",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PTW[[#This Row],[TREINADO EM]]+PTW[[#This Row],[VALIDADE]]</f>
        <v>44614</v>
      </c>
      <c r="K437">
        <v>1</v>
      </c>
      <c r="L437" t="s">
        <v>5</v>
      </c>
      <c r="M437" t="str">
        <f>VLOOKUP(PTW[[#This Row],[NOME]],'CADASTRO'!A:K,6,0)</f>
        <v>ATIVO</v>
      </c>
    </row>
    <row r="438" spans="1:13" hidden="1">
      <c r="A438" t="s">
        <v>516</v>
      </c>
      <c r="B438" t="s">
        <v>517</v>
      </c>
      <c r="C438" t="s">
        <v>381</v>
      </c>
      <c r="D438" t="s">
        <v>628</v>
      </c>
      <c r="E438" t="s">
        <v>406</v>
      </c>
      <c r="F438" t="str">
        <f>VLOOKUP(PTW[[#This Row],[NOME]],'CADASTRO'!A:K,5,0)</f>
        <v>OPERADOR LOGISTICO II</v>
      </c>
      <c r="G438" s="26">
        <v>44930</v>
      </c>
      <c r="H438" s="38">
        <v>365</v>
      </c>
      <c r="I4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IF(G438="01/01/1900",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PTW[[#This Row],[TREINADO EM]]+PTW[[#This Row],[VALIDADE]]</f>
        <v>45295</v>
      </c>
      <c r="K438">
        <v>2</v>
      </c>
      <c r="L438" t="s">
        <v>5</v>
      </c>
      <c r="M438" t="str">
        <f>VLOOKUP(PTW[[#This Row],[NOME]],'CADASTRO'!A:K,6,0)</f>
        <v>ATIVO</v>
      </c>
    </row>
    <row r="439" spans="1:13" hidden="1">
      <c r="A439" t="s">
        <v>516</v>
      </c>
      <c r="B439" t="s">
        <v>517</v>
      </c>
      <c r="C439" t="s">
        <v>381</v>
      </c>
      <c r="D439" t="s">
        <v>628</v>
      </c>
      <c r="E439" t="s">
        <v>406</v>
      </c>
      <c r="F439" t="str">
        <f>VLOOKUP(PTW[[#This Row],[NOME]],'CADASTRO'!A:K,5,0)</f>
        <v>OPERADOR LOGISTICO II</v>
      </c>
      <c r="G439" s="26">
        <v>45278</v>
      </c>
      <c r="H439" s="38">
        <v>365</v>
      </c>
      <c r="I4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IF(G439="01/01/1900",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PTW[[#This Row],[TREINADO EM]]+PTW[[#This Row],[VALIDADE]]</f>
        <v>45643</v>
      </c>
      <c r="K439">
        <v>1</v>
      </c>
      <c r="L439" t="s">
        <v>5</v>
      </c>
      <c r="M439" t="str">
        <f>VLOOKUP(PTW[[#This Row],[NOME]],'CADASTRO'!A:K,6,0)</f>
        <v>ATIVO</v>
      </c>
    </row>
    <row r="440" spans="1:13" hidden="1">
      <c r="A440" t="s">
        <v>516</v>
      </c>
      <c r="B440" t="s">
        <v>517</v>
      </c>
      <c r="C440" t="s">
        <v>76</v>
      </c>
      <c r="D440" t="s">
        <v>628</v>
      </c>
      <c r="E440" t="s">
        <v>406</v>
      </c>
      <c r="F440" t="str">
        <f>VLOOKUP(PTW[[#This Row],[NOME]],'CADASTRO'!A:K,5,0)</f>
        <v>OPERADOR LOGISTICO II</v>
      </c>
      <c r="G440" s="26">
        <v>45645</v>
      </c>
      <c r="H440" s="38">
        <v>365</v>
      </c>
      <c r="I4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IF(G440="01/01/1900",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PTW[[#This Row],[TREINADO EM]]+PTW[[#This Row],[VALIDADE]]</f>
        <v>46010</v>
      </c>
      <c r="K440">
        <v>1</v>
      </c>
      <c r="L440" t="s">
        <v>5</v>
      </c>
      <c r="M440" t="str">
        <f>VLOOKUP(PTW[[#This Row],[NOME]],'CADASTRO'!A:K,6,0)</f>
        <v>ATIVO</v>
      </c>
    </row>
    <row r="441" spans="1:13" hidden="1">
      <c r="A441" t="s">
        <v>516</v>
      </c>
      <c r="B441" t="s">
        <v>517</v>
      </c>
      <c r="C441" t="s">
        <v>381</v>
      </c>
      <c r="D441" t="s">
        <v>628</v>
      </c>
      <c r="E441" t="s">
        <v>406</v>
      </c>
      <c r="F441" t="str">
        <f>VLOOKUP(PTW[[#This Row],[NOME]],'CADASTRO'!A:K,5,0)</f>
        <v>OPERADOR LOGISTICO II</v>
      </c>
      <c r="G441" s="26">
        <v>46010</v>
      </c>
      <c r="H441" s="38">
        <v>365</v>
      </c>
      <c r="I4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IF(G441="01/01/1900",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PTW[[#This Row],[TREINADO EM]]+PTW[[#This Row],[VALIDADE]]</f>
        <v>46375</v>
      </c>
      <c r="K441">
        <v>1</v>
      </c>
      <c r="L441" t="s">
        <v>3</v>
      </c>
      <c r="M441" t="str">
        <f>VLOOKUP(PTW[[#This Row],[NOME]],'CADASTRO'!A:K,6,0)</f>
        <v>ATIVO</v>
      </c>
    </row>
    <row r="442" spans="1:13" hidden="1">
      <c r="A442" t="s">
        <v>516</v>
      </c>
      <c r="B442" t="s">
        <v>517</v>
      </c>
      <c r="C442" t="s">
        <v>381</v>
      </c>
      <c r="D442" t="s">
        <v>628</v>
      </c>
      <c r="E442" t="s">
        <v>152</v>
      </c>
      <c r="F442" t="str">
        <f>VLOOKUP(PTW[[#This Row],[NOME]],'CADASTRO'!A:K,5,0)</f>
        <v>OPERADOR LOGISTICO I</v>
      </c>
      <c r="G442" s="26">
        <v>45392</v>
      </c>
      <c r="H442" s="38">
        <v>365</v>
      </c>
      <c r="I4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IF(G442="01/01/1900",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PTW[[#This Row],[TREINADO EM]]+PTW[[#This Row],[VALIDADE]]</f>
        <v>45757</v>
      </c>
      <c r="K442">
        <v>1</v>
      </c>
      <c r="L442" t="s">
        <v>5</v>
      </c>
      <c r="M442" t="str">
        <f>VLOOKUP(PTW[[#This Row],[NOME]],'CADASTRO'!A:K,6,0)</f>
        <v>DESLIGADO</v>
      </c>
    </row>
    <row r="443" spans="1:13" hidden="1">
      <c r="A443" t="s">
        <v>516</v>
      </c>
      <c r="B443" t="s">
        <v>517</v>
      </c>
      <c r="C443" t="s">
        <v>76</v>
      </c>
      <c r="D443" t="s">
        <v>628</v>
      </c>
      <c r="E443" t="s">
        <v>152</v>
      </c>
      <c r="F443" t="str">
        <f>VLOOKUP(PTW[[#This Row],[NOME]],'CADASTRO'!A:K,5,0)</f>
        <v>OPERADOR LOGISTICO I</v>
      </c>
      <c r="G443" s="26">
        <v>45645</v>
      </c>
      <c r="H443" s="38">
        <v>365</v>
      </c>
      <c r="I4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IF(G443="01/01/1900",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PTW[[#This Row],[TREINADO EM]]+PTW[[#This Row],[VALIDADE]]</f>
        <v>46010</v>
      </c>
      <c r="K443">
        <v>1</v>
      </c>
      <c r="L443" t="s">
        <v>3</v>
      </c>
      <c r="M443" t="str">
        <f>VLOOKUP(PTW[[#This Row],[NOME]],'CADASTRO'!A:K,6,0)</f>
        <v>DESLIGADO</v>
      </c>
    </row>
    <row r="444" spans="1:13" hidden="1">
      <c r="A444" t="s">
        <v>516</v>
      </c>
      <c r="B444" t="s">
        <v>517</v>
      </c>
      <c r="C444" t="s">
        <v>381</v>
      </c>
      <c r="D444" t="s">
        <v>628</v>
      </c>
      <c r="E444" t="s">
        <v>150</v>
      </c>
      <c r="F444" t="str">
        <f>VLOOKUP(PTW[[#This Row],[NOME]],'CADASTRO'!A:K,5,0)</f>
        <v>TECNICO MECANICO II</v>
      </c>
      <c r="G444" s="26">
        <v>44930</v>
      </c>
      <c r="H444" s="38">
        <v>365</v>
      </c>
      <c r="I4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IF(G444="01/01/1900",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PTW[[#This Row],[TREINADO EM]]+PTW[[#This Row],[VALIDADE]]</f>
        <v>45295</v>
      </c>
      <c r="K444">
        <v>2</v>
      </c>
      <c r="L444" t="s">
        <v>3</v>
      </c>
      <c r="M444" t="str">
        <f>VLOOKUP(PTW[[#This Row],[NOME]],'CADASTRO'!A:K,6,0)</f>
        <v>DESLIGADO</v>
      </c>
    </row>
    <row r="445" spans="1:13" hidden="1">
      <c r="A445" t="s">
        <v>516</v>
      </c>
      <c r="B445" t="s">
        <v>517</v>
      </c>
      <c r="C445" t="s">
        <v>381</v>
      </c>
      <c r="D445" t="s">
        <v>628</v>
      </c>
      <c r="E445" t="s">
        <v>407</v>
      </c>
      <c r="F445" t="str">
        <f>VLOOKUP(PTW[[#This Row],[NOME]],'CADASTRO'!A:K,5,0)</f>
        <v>TECNICO MECANICO II</v>
      </c>
      <c r="G445" s="26">
        <v>45784</v>
      </c>
      <c r="H445" s="38">
        <v>365</v>
      </c>
      <c r="I4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IF(G445="01/01/1900",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PTW[[#This Row],[TREINADO EM]]+PTW[[#This Row],[VALIDADE]]</f>
        <v>46149</v>
      </c>
      <c r="K445">
        <v>1</v>
      </c>
      <c r="L445" t="s">
        <v>5</v>
      </c>
      <c r="M445" t="str">
        <f>VLOOKUP(PTW[[#This Row],[NOME]],'CADASTRO'!A:K,6,0)</f>
        <v>ATIVO</v>
      </c>
    </row>
    <row r="446" spans="1:13" hidden="1">
      <c r="A446" t="s">
        <v>516</v>
      </c>
      <c r="B446" t="s">
        <v>517</v>
      </c>
      <c r="C446" t="s">
        <v>381</v>
      </c>
      <c r="D446" t="s">
        <v>628</v>
      </c>
      <c r="E446" t="s">
        <v>407</v>
      </c>
      <c r="F446" t="str">
        <f>VLOOKUP(PTW[[#This Row],[NOME]],'CADASTRO'!A:K,5,0)</f>
        <v>TECNICO MECANICO II</v>
      </c>
      <c r="G446" s="26">
        <v>46010</v>
      </c>
      <c r="H446" s="38">
        <v>365</v>
      </c>
      <c r="I4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IF(G446="01/01/1900",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PTW[[#This Row],[TREINADO EM]]+PTW[[#This Row],[VALIDADE]]</f>
        <v>46375</v>
      </c>
      <c r="K446">
        <v>1</v>
      </c>
      <c r="L446" t="s">
        <v>3</v>
      </c>
      <c r="M446" t="str">
        <f>VLOOKUP(PTW[[#This Row],[NOME]],'CADASTRO'!A:K,6,0)</f>
        <v>ATIVO</v>
      </c>
    </row>
    <row r="447" spans="1:13" hidden="1">
      <c r="A447" t="s">
        <v>516</v>
      </c>
      <c r="B447" t="s">
        <v>517</v>
      </c>
      <c r="C447" t="s">
        <v>76</v>
      </c>
      <c r="D447" t="s">
        <v>628</v>
      </c>
      <c r="E447" t="s">
        <v>409</v>
      </c>
      <c r="F447" t="str">
        <f>VLOOKUP(PTW[[#This Row],[NOME]],'CADASTRO'!A:K,5,0)</f>
        <v>OPERADOR LOGISTICO I</v>
      </c>
      <c r="G447" s="26">
        <v>44249</v>
      </c>
      <c r="H447" s="38">
        <v>365</v>
      </c>
      <c r="I4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IF(G447="01/01/1900",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PTW[[#This Row],[TREINADO EM]]+PTW[[#This Row],[VALIDADE]]</f>
        <v>44614</v>
      </c>
      <c r="K447">
        <v>1</v>
      </c>
      <c r="L447" t="s">
        <v>5</v>
      </c>
      <c r="M447" t="str">
        <f>VLOOKUP(PTW[[#This Row],[NOME]],'CADASTRO'!A:K,6,0)</f>
        <v>ATIVO</v>
      </c>
    </row>
    <row r="448" spans="1:13" hidden="1">
      <c r="A448" t="s">
        <v>516</v>
      </c>
      <c r="B448" t="s">
        <v>517</v>
      </c>
      <c r="C448" t="s">
        <v>381</v>
      </c>
      <c r="D448" t="s">
        <v>628</v>
      </c>
      <c r="E448" t="s">
        <v>409</v>
      </c>
      <c r="F448" t="str">
        <f>VLOOKUP(PTW[[#This Row],[NOME]],'CADASTRO'!A:K,5,0)</f>
        <v>OPERADOR LOGISTICO I</v>
      </c>
      <c r="G448" s="26">
        <v>45063</v>
      </c>
      <c r="H448" s="38">
        <v>365</v>
      </c>
      <c r="I4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IF(G448="01/01/1900",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PTW[[#This Row],[TREINADO EM]]+PTW[[#This Row],[VALIDADE]]</f>
        <v>45428</v>
      </c>
      <c r="K448">
        <v>1</v>
      </c>
      <c r="L448" t="s">
        <v>5</v>
      </c>
      <c r="M448" t="str">
        <f>VLOOKUP(PTW[[#This Row],[NOME]],'CADASTRO'!A:K,6,0)</f>
        <v>ATIVO</v>
      </c>
    </row>
    <row r="449" spans="1:13" hidden="1">
      <c r="A449" t="s">
        <v>516</v>
      </c>
      <c r="B449" t="s">
        <v>517</v>
      </c>
      <c r="C449" t="s">
        <v>381</v>
      </c>
      <c r="D449" t="s">
        <v>628</v>
      </c>
      <c r="E449" t="s">
        <v>409</v>
      </c>
      <c r="F449" t="str">
        <f>VLOOKUP(PTW[[#This Row],[NOME]],'CADASTRO'!A:K,5,0)</f>
        <v>OPERADOR LOGISTICO I</v>
      </c>
      <c r="G449" s="26">
        <v>45278</v>
      </c>
      <c r="H449" s="38">
        <v>365</v>
      </c>
      <c r="I4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IF(G449="01/01/1900",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PTW[[#This Row],[TREINADO EM]]+PTW[[#This Row],[VALIDADE]]</f>
        <v>45643</v>
      </c>
      <c r="K449">
        <v>1</v>
      </c>
      <c r="L449" t="s">
        <v>5</v>
      </c>
      <c r="M449" t="str">
        <f>VLOOKUP(PTW[[#This Row],[NOME]],'CADASTRO'!A:K,6,0)</f>
        <v>ATIVO</v>
      </c>
    </row>
    <row r="450" spans="1:13" hidden="1">
      <c r="A450" t="s">
        <v>516</v>
      </c>
      <c r="B450" t="s">
        <v>517</v>
      </c>
      <c r="C450" t="s">
        <v>76</v>
      </c>
      <c r="D450" t="s">
        <v>628</v>
      </c>
      <c r="E450" t="s">
        <v>409</v>
      </c>
      <c r="F450" t="str">
        <f>VLOOKUP(PTW[[#This Row],[NOME]],'CADASTRO'!A:K,5,0)</f>
        <v>OPERADOR LOGISTICO I</v>
      </c>
      <c r="G450" s="26">
        <v>45645</v>
      </c>
      <c r="H450" s="38">
        <v>365</v>
      </c>
      <c r="I4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IF(G450="01/01/1900",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PTW[[#This Row],[TREINADO EM]]+PTW[[#This Row],[VALIDADE]]</f>
        <v>46010</v>
      </c>
      <c r="K450">
        <v>1</v>
      </c>
      <c r="L450" t="s">
        <v>5</v>
      </c>
      <c r="M450" t="str">
        <f>VLOOKUP(PTW[[#This Row],[NOME]],'CADASTRO'!A:K,6,0)</f>
        <v>ATIVO</v>
      </c>
    </row>
    <row r="451" spans="1:13" hidden="1">
      <c r="A451" t="s">
        <v>516</v>
      </c>
      <c r="B451" t="s">
        <v>517</v>
      </c>
      <c r="C451" t="s">
        <v>381</v>
      </c>
      <c r="D451" t="s">
        <v>628</v>
      </c>
      <c r="E451" t="s">
        <v>409</v>
      </c>
      <c r="F451" t="str">
        <f>VLOOKUP(PTW[[#This Row],[NOME]],'CADASTRO'!A:K,5,0)</f>
        <v>OPERADOR LOGISTICO I</v>
      </c>
      <c r="G451" s="26">
        <v>46010</v>
      </c>
      <c r="H451" s="38">
        <v>365</v>
      </c>
      <c r="I4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IF(G451="01/01/1900",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PTW[[#This Row],[TREINADO EM]]+PTW[[#This Row],[VALIDADE]]</f>
        <v>46375</v>
      </c>
      <c r="K451">
        <v>1</v>
      </c>
      <c r="L451" t="s">
        <v>3</v>
      </c>
      <c r="M451" t="str">
        <f>VLOOKUP(PTW[[#This Row],[NOME]],'CADASTRO'!A:K,6,0)</f>
        <v>ATIVO</v>
      </c>
    </row>
    <row r="452" spans="1:13" hidden="1">
      <c r="A452" t="s">
        <v>516</v>
      </c>
      <c r="B452" t="s">
        <v>517</v>
      </c>
      <c r="C452" t="s">
        <v>381</v>
      </c>
      <c r="D452" t="s">
        <v>628</v>
      </c>
      <c r="E452" t="s">
        <v>149</v>
      </c>
      <c r="F452" t="str">
        <f>VLOOKUP(PTW[[#This Row],[NOME]],'CADASTRO'!A:K,5,0)</f>
        <v>OPERADOR LOGISTICO I</v>
      </c>
      <c r="G452" s="41">
        <v>45278</v>
      </c>
      <c r="H452" s="38">
        <v>365</v>
      </c>
      <c r="I4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IF(G452="01/01/1900",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PTW[[#This Row],[TREINADO EM]]+PTW[[#This Row],[VALIDADE]]</f>
        <v>45643</v>
      </c>
      <c r="K452">
        <v>1</v>
      </c>
      <c r="L452" t="s">
        <v>3</v>
      </c>
      <c r="M452" t="str">
        <f>VLOOKUP(PTW[[#This Row],[NOME]],'CADASTRO'!A:K,6,0)</f>
        <v>DESLIGADO</v>
      </c>
    </row>
    <row r="453" spans="1:13" hidden="1">
      <c r="A453" t="s">
        <v>516</v>
      </c>
      <c r="B453" t="s">
        <v>517</v>
      </c>
      <c r="C453" t="s">
        <v>381</v>
      </c>
      <c r="D453" t="s">
        <v>628</v>
      </c>
      <c r="E453" t="s">
        <v>141</v>
      </c>
      <c r="F453" t="str">
        <f>VLOOKUP(PTW[[#This Row],[NOME]],'CADASTRO'!A:K,5,0)</f>
        <v xml:space="preserve">ANALISTA CONTROLE QUALIDADE PL      </v>
      </c>
      <c r="G453" s="41">
        <v>45063</v>
      </c>
      <c r="H453" s="38">
        <v>365</v>
      </c>
      <c r="I4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IF(G453="01/01/1900",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PTW[[#This Row],[TREINADO EM]]+PTW[[#This Row],[VALIDADE]]</f>
        <v>45428</v>
      </c>
      <c r="K453">
        <v>1</v>
      </c>
      <c r="L453" t="s">
        <v>3</v>
      </c>
      <c r="M453" t="str">
        <f>VLOOKUP(PTW[[#This Row],[NOME]],'CADASTRO'!A:K,6,0)</f>
        <v>DESLIGADO</v>
      </c>
    </row>
    <row r="454" spans="1:13" hidden="1">
      <c r="A454" t="s">
        <v>516</v>
      </c>
      <c r="B454" t="s">
        <v>517</v>
      </c>
      <c r="C454" t="s">
        <v>381</v>
      </c>
      <c r="D454" t="s">
        <v>628</v>
      </c>
      <c r="E454" t="s">
        <v>481</v>
      </c>
      <c r="F454" t="str">
        <f>VLOOKUP(PTW[[#This Row],[NOME]],'CADASTRO'!A:K,5,0)</f>
        <v>ESTAGIARIO</v>
      </c>
      <c r="G454" s="41">
        <v>45936</v>
      </c>
      <c r="H454" s="38">
        <v>365</v>
      </c>
      <c r="I4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IF(G454="01/01/1900",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PTW[[#This Row],[TREINADO EM]]+PTW[[#This Row],[VALIDADE]]</f>
        <v>46301</v>
      </c>
      <c r="K454">
        <v>1</v>
      </c>
      <c r="L454" t="s">
        <v>3</v>
      </c>
      <c r="M454" t="str">
        <f>VLOOKUP(PTW[[#This Row],[NOME]],'CADASTRO'!A:K,6,0)</f>
        <v>TRANSFERIDO</v>
      </c>
    </row>
    <row r="455" spans="1:13" hidden="1">
      <c r="A455" t="s">
        <v>516</v>
      </c>
      <c r="B455" t="s">
        <v>517</v>
      </c>
      <c r="C455" t="s">
        <v>76</v>
      </c>
      <c r="D455" t="s">
        <v>628</v>
      </c>
      <c r="E455" t="s">
        <v>114</v>
      </c>
      <c r="F455" t="str">
        <f>VLOOKUP(PTW[[#This Row],[NOME]],'CADASTRO'!A:K,5,0)</f>
        <v>COORDENADOR CONTROLE DE QUALIDADE</v>
      </c>
      <c r="G455" s="41">
        <v>43864</v>
      </c>
      <c r="H455" s="38">
        <v>365</v>
      </c>
      <c r="I4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IF(G455="01/01/1900",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PTW[[#This Row],[TREINADO EM]]+PTW[[#This Row],[VALIDADE]]</f>
        <v>44229</v>
      </c>
      <c r="K455">
        <v>1</v>
      </c>
      <c r="L455" t="s">
        <v>3</v>
      </c>
      <c r="M455" t="str">
        <f>VLOOKUP(PTW[[#This Row],[NOME]],'CADASTRO'!A:K,6,0)</f>
        <v>TRANSFERIDO</v>
      </c>
    </row>
    <row r="456" spans="1:13" hidden="1">
      <c r="A456" t="s">
        <v>516</v>
      </c>
      <c r="B456" t="s">
        <v>517</v>
      </c>
      <c r="C456" t="s">
        <v>76</v>
      </c>
      <c r="D456" t="s">
        <v>628</v>
      </c>
      <c r="E456" t="s">
        <v>114</v>
      </c>
      <c r="F456" t="str">
        <f>VLOOKUP(PTW[[#This Row],[NOME]],'CADASTRO'!A:K,5,0)</f>
        <v>COORDENADOR CONTROLE DE QUALIDADE</v>
      </c>
      <c r="G456" s="41">
        <v>43864</v>
      </c>
      <c r="H456" s="38">
        <v>365</v>
      </c>
      <c r="I4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IF(G456="01/01/1900",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PTW[[#This Row],[TREINADO EM]]+PTW[[#This Row],[VALIDADE]]</f>
        <v>44229</v>
      </c>
      <c r="K456">
        <v>1</v>
      </c>
      <c r="L456" t="s">
        <v>3</v>
      </c>
      <c r="M456" t="str">
        <f>VLOOKUP(PTW[[#This Row],[NOME]],'CADASTRO'!A:K,6,0)</f>
        <v>TRANSFERIDO</v>
      </c>
    </row>
    <row r="457" spans="1:13" hidden="1">
      <c r="A457" t="s">
        <v>516</v>
      </c>
      <c r="B457" t="s">
        <v>517</v>
      </c>
      <c r="C457" t="s">
        <v>381</v>
      </c>
      <c r="D457" t="s">
        <v>628</v>
      </c>
      <c r="E457" t="s">
        <v>138</v>
      </c>
      <c r="F457" t="str">
        <f>VLOOKUP(PTW[[#This Row],[NOME]],'CADASTRO'!A:K,5,0)</f>
        <v>AUXILIAR INDUSTRIAL</v>
      </c>
      <c r="G457" s="41">
        <v>46010</v>
      </c>
      <c r="H457" s="38">
        <v>365</v>
      </c>
      <c r="I4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IF(G457="01/01/1900",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PTW[[#This Row],[TREINADO EM]]+PTW[[#This Row],[VALIDADE]]</f>
        <v>46375</v>
      </c>
      <c r="K457">
        <v>1</v>
      </c>
      <c r="L457" t="s">
        <v>3</v>
      </c>
      <c r="M457" t="str">
        <f>VLOOKUP(PTW[[#This Row],[NOME]],'CADASTRO'!A:K,6,0)</f>
        <v>DESLIGADO</v>
      </c>
    </row>
    <row r="458" spans="1:13" hidden="1">
      <c r="A458" t="s">
        <v>516</v>
      </c>
      <c r="B458" t="s">
        <v>517</v>
      </c>
      <c r="C458" t="s">
        <v>76</v>
      </c>
      <c r="D458" t="s">
        <v>628</v>
      </c>
      <c r="E458" t="s">
        <v>137</v>
      </c>
      <c r="F458" t="str">
        <f>VLOOKUP(PTW[[#This Row],[NOME]],'CADASTRO'!A:K,5,0)</f>
        <v>AUXILIAR INDUSTRIAL</v>
      </c>
      <c r="G458" s="41">
        <v>44249</v>
      </c>
      <c r="H458" s="38">
        <v>365</v>
      </c>
      <c r="I4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IF(G458="01/01/1900",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PTW[[#This Row],[TREINADO EM]]+PTW[[#This Row],[VALIDADE]]</f>
        <v>44614</v>
      </c>
      <c r="K458">
        <v>1</v>
      </c>
      <c r="L458" t="s">
        <v>3</v>
      </c>
      <c r="M458" t="str">
        <f>VLOOKUP(PTW[[#This Row],[NOME]],'CADASTRO'!A:K,6,0)</f>
        <v>DESLIGADO</v>
      </c>
    </row>
    <row r="459" spans="1:13" hidden="1">
      <c r="A459" t="s">
        <v>516</v>
      </c>
      <c r="B459" t="s">
        <v>517</v>
      </c>
      <c r="C459" t="s">
        <v>76</v>
      </c>
      <c r="D459" t="s">
        <v>628</v>
      </c>
      <c r="E459" t="s">
        <v>137</v>
      </c>
      <c r="F459" t="str">
        <f>VLOOKUP(PTW[[#This Row],[NOME]],'CADASTRO'!A:K,5,0)</f>
        <v>AUXILIAR INDUSTRIAL</v>
      </c>
      <c r="G459" s="41">
        <v>44250</v>
      </c>
      <c r="H459" s="38">
        <v>365</v>
      </c>
      <c r="I4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IF(G459="01/01/1900",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PTW[[#This Row],[TREINADO EM]]+PTW[[#This Row],[VALIDADE]]</f>
        <v>44615</v>
      </c>
      <c r="K459">
        <v>1</v>
      </c>
      <c r="L459" t="s">
        <v>3</v>
      </c>
      <c r="M459" t="str">
        <f>VLOOKUP(PTW[[#This Row],[NOME]],'CADASTRO'!A:K,6,0)</f>
        <v>DESLIGADO</v>
      </c>
    </row>
    <row r="460" spans="1:13" hidden="1">
      <c r="A460" t="s">
        <v>516</v>
      </c>
      <c r="B460" t="s">
        <v>517</v>
      </c>
      <c r="C460" t="s">
        <v>381</v>
      </c>
      <c r="D460" t="s">
        <v>628</v>
      </c>
      <c r="E460" s="31" t="s">
        <v>410</v>
      </c>
      <c r="F460" t="str">
        <f>VLOOKUP(PTW[[#This Row],[NOME]],'CADASTRO'!A:K,5,0)</f>
        <v>ESTAGIARIO</v>
      </c>
      <c r="G460" s="41">
        <v>45936</v>
      </c>
      <c r="H460" s="38">
        <v>365</v>
      </c>
      <c r="I4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IF(G460="01/01/1900", "SEM REGISTRO",
                        IF((G460+H460)&gt;TODAY(), "NO PRAZO", "VENCIDO"
                        )
                    )
                )
            )
        )
    ),"N.A.")</f>
        <v>VENCIDO</v>
      </c>
      <c r="J460" s="14">
        <f>PTW[[#This Row],[TREINADO EM]]+PTW[[#This Row],[VALIDADE]]</f>
        <v>46301</v>
      </c>
      <c r="K460">
        <v>1</v>
      </c>
      <c r="L460" t="s">
        <v>3</v>
      </c>
      <c r="M460" t="str">
        <f>VLOOKUP(PTW[[#This Row],[NOME]],'CADASTRO'!A:K,6,0)</f>
        <v>ATIVO</v>
      </c>
    </row>
    <row r="461" spans="1:13" hidden="1">
      <c r="A461" t="s">
        <v>516</v>
      </c>
      <c r="B461" t="s">
        <v>517</v>
      </c>
      <c r="C461" t="s">
        <v>76</v>
      </c>
      <c r="D461" t="s">
        <v>628</v>
      </c>
      <c r="E461" s="31" t="s">
        <v>411</v>
      </c>
      <c r="F461" t="str">
        <f>VLOOKUP(PTW[[#This Row],[NOME]],'CADASTRO'!A:K,5,0)</f>
        <v>OPERADOR LOGISTICO II</v>
      </c>
      <c r="G461" s="41">
        <v>44249</v>
      </c>
      <c r="H461" s="38">
        <v>365</v>
      </c>
      <c r="I4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IF(G461="01/01/1900",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PTW[[#This Row],[TREINADO EM]]+PTW[[#This Row],[VALIDADE]]</f>
        <v>44614</v>
      </c>
      <c r="K461">
        <v>1</v>
      </c>
      <c r="L461" t="s">
        <v>5</v>
      </c>
      <c r="M461" t="str">
        <f>VLOOKUP(PTW[[#This Row],[NOME]],'CADASTRO'!A:K,6,0)</f>
        <v>ATIVO</v>
      </c>
    </row>
    <row r="462" spans="1:13" hidden="1">
      <c r="A462" t="s">
        <v>516</v>
      </c>
      <c r="B462" t="s">
        <v>517</v>
      </c>
      <c r="C462" t="s">
        <v>381</v>
      </c>
      <c r="D462" t="s">
        <v>628</v>
      </c>
      <c r="E462" t="s">
        <v>411</v>
      </c>
      <c r="F462" t="str">
        <f>VLOOKUP(PTW[[#This Row],[NOME]],'CADASTRO'!A:K,5,0)</f>
        <v>OPERADOR LOGISTICO II</v>
      </c>
      <c r="G462" s="41">
        <v>44930</v>
      </c>
      <c r="H462" s="38">
        <v>365</v>
      </c>
      <c r="I4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IF(G462="01/01/1900",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PTW[[#This Row],[TREINADO EM]]+PTW[[#This Row],[VALIDADE]]</f>
        <v>45295</v>
      </c>
      <c r="K462">
        <v>2</v>
      </c>
      <c r="L462" t="s">
        <v>5</v>
      </c>
      <c r="M462" t="str">
        <f>VLOOKUP(PTW[[#This Row],[NOME]],'CADASTRO'!A:K,6,0)</f>
        <v>ATIVO</v>
      </c>
    </row>
    <row r="463" spans="1:13" hidden="1">
      <c r="A463" t="s">
        <v>516</v>
      </c>
      <c r="B463" t="s">
        <v>517</v>
      </c>
      <c r="C463" t="s">
        <v>381</v>
      </c>
      <c r="D463" t="s">
        <v>628</v>
      </c>
      <c r="E463" t="s">
        <v>411</v>
      </c>
      <c r="F463" t="str">
        <f>VLOOKUP(PTW[[#This Row],[NOME]],'CADASTRO'!A:K,5,0)</f>
        <v>OPERADOR LOGISTICO II</v>
      </c>
      <c r="G463" s="41">
        <v>45278</v>
      </c>
      <c r="H463" s="38">
        <v>365</v>
      </c>
      <c r="I4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IF(G463="01/01/1900",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PTW[[#This Row],[TREINADO EM]]+PTW[[#This Row],[VALIDADE]]</f>
        <v>45643</v>
      </c>
      <c r="K463">
        <v>1</v>
      </c>
      <c r="L463" t="s">
        <v>5</v>
      </c>
      <c r="M463" t="str">
        <f>VLOOKUP(PTW[[#This Row],[NOME]],'CADASTRO'!A:K,6,0)</f>
        <v>ATIVO</v>
      </c>
    </row>
    <row r="464" spans="1:13" hidden="1">
      <c r="A464" t="s">
        <v>516</v>
      </c>
      <c r="B464" t="s">
        <v>517</v>
      </c>
      <c r="C464" t="s">
        <v>76</v>
      </c>
      <c r="D464" t="s">
        <v>628</v>
      </c>
      <c r="E464" t="s">
        <v>411</v>
      </c>
      <c r="F464" t="str">
        <f>VLOOKUP(PTW[[#This Row],[NOME]],'CADASTRO'!A:K,5,0)</f>
        <v>OPERADOR LOGISTICO II</v>
      </c>
      <c r="G464" s="41">
        <v>45645</v>
      </c>
      <c r="H464" s="38">
        <v>365</v>
      </c>
      <c r="I4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IF(G464="01/01/1900",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PTW[[#This Row],[TREINADO EM]]+PTW[[#This Row],[VALIDADE]]</f>
        <v>46010</v>
      </c>
      <c r="K464">
        <v>1</v>
      </c>
      <c r="L464" t="s">
        <v>5</v>
      </c>
      <c r="M464" t="str">
        <f>VLOOKUP(PTW[[#This Row],[NOME]],'CADASTRO'!A:K,6,0)</f>
        <v>ATIVO</v>
      </c>
    </row>
    <row r="465" spans="1:13" hidden="1">
      <c r="A465" t="s">
        <v>516</v>
      </c>
      <c r="B465" t="s">
        <v>517</v>
      </c>
      <c r="C465" t="s">
        <v>381</v>
      </c>
      <c r="D465" t="s">
        <v>628</v>
      </c>
      <c r="E465" t="s">
        <v>411</v>
      </c>
      <c r="F465" t="str">
        <f>VLOOKUP(PTW[[#This Row],[NOME]],'CADASTRO'!A:K,5,0)</f>
        <v>OPERADOR LOGISTICO II</v>
      </c>
      <c r="G465" s="41">
        <v>46010</v>
      </c>
      <c r="H465" s="38">
        <v>365</v>
      </c>
      <c r="I4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IF(G465="01/01/1900",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PTW[[#This Row],[TREINADO EM]]+PTW[[#This Row],[VALIDADE]]</f>
        <v>46375</v>
      </c>
      <c r="K465">
        <v>1</v>
      </c>
      <c r="L465" t="s">
        <v>3</v>
      </c>
      <c r="M465" t="str">
        <f>VLOOKUP(PTW[[#This Row],[NOME]],'CADASTRO'!A:K,6,0)</f>
        <v>ATIVO</v>
      </c>
    </row>
    <row r="466" spans="1:13" hidden="1">
      <c r="A466" t="s">
        <v>516</v>
      </c>
      <c r="B466" t="s">
        <v>517</v>
      </c>
      <c r="C466" t="s">
        <v>381</v>
      </c>
      <c r="D466" t="s">
        <v>628</v>
      </c>
      <c r="E466" s="10" t="s">
        <v>412</v>
      </c>
      <c r="F466" t="str">
        <f>VLOOKUP(PTW[[#This Row],[NOME]],'CADASTRO'!A:K,5,0)</f>
        <v>OPERADOR LOGISTICO I</v>
      </c>
      <c r="G466" s="41">
        <v>45852</v>
      </c>
      <c r="H466" s="38">
        <v>365</v>
      </c>
      <c r="I4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IF(G466="01/01/1900",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PTW[[#This Row],[TREINADO EM]]+PTW[[#This Row],[VALIDADE]]</f>
        <v>46217</v>
      </c>
      <c r="K466">
        <v>1</v>
      </c>
      <c r="L466" t="s">
        <v>5</v>
      </c>
      <c r="M466" t="str">
        <f>VLOOKUP(PTW[[#This Row],[NOME]],'CADASTRO'!A:K,6,0)</f>
        <v>DESLIGADO</v>
      </c>
    </row>
    <row r="467" spans="1:13" hidden="1">
      <c r="A467" t="s">
        <v>516</v>
      </c>
      <c r="B467" t="s">
        <v>517</v>
      </c>
      <c r="C467" t="s">
        <v>381</v>
      </c>
      <c r="D467" t="s">
        <v>628</v>
      </c>
      <c r="E467" s="34" t="s">
        <v>412</v>
      </c>
      <c r="F467" t="str">
        <f>VLOOKUP(PTW[[#This Row],[NOME]],'CADASTRO'!A:K,5,0)</f>
        <v>OPERADOR LOGISTICO I</v>
      </c>
      <c r="G467" s="41">
        <v>46010</v>
      </c>
      <c r="H467" s="38">
        <v>365</v>
      </c>
      <c r="I4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IF(G467="01/01/1900",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PTW[[#This Row],[TREINADO EM]]+PTW[[#This Row],[VALIDADE]]</f>
        <v>46375</v>
      </c>
      <c r="K467">
        <v>1</v>
      </c>
      <c r="L467" t="s">
        <v>3</v>
      </c>
      <c r="M467" t="str">
        <f>VLOOKUP(PTW[[#This Row],[NOME]],'CADASTRO'!A:K,6,0)</f>
        <v>DESLIGADO</v>
      </c>
    </row>
    <row r="468" spans="1:13" hidden="1">
      <c r="A468" t="s">
        <v>516</v>
      </c>
      <c r="B468" t="s">
        <v>517</v>
      </c>
      <c r="C468" t="s">
        <v>76</v>
      </c>
      <c r="D468" t="s">
        <v>628</v>
      </c>
      <c r="E468" s="17" t="s">
        <v>33</v>
      </c>
      <c r="F468" t="str">
        <f>VLOOKUP(PTW[[#This Row],[NOME]],'CADASTRO'!A:K,5,0)</f>
        <v>COORDENADOR PRODUCAO</v>
      </c>
      <c r="G468" s="41">
        <v>43832</v>
      </c>
      <c r="H468" s="38">
        <v>365</v>
      </c>
      <c r="I4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IF(G468="01/01/1900",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PTW[[#This Row],[TREINADO EM]]+PTW[[#This Row],[VALIDADE]]</f>
        <v>44197</v>
      </c>
      <c r="K468">
        <v>1</v>
      </c>
      <c r="L468" t="s">
        <v>5</v>
      </c>
      <c r="M468" t="str">
        <f>VLOOKUP(PTW[[#This Row],[NOME]],'CADASTRO'!A:K,6,0)</f>
        <v>ATIVO</v>
      </c>
    </row>
    <row r="469" spans="1:13" hidden="1">
      <c r="A469" t="s">
        <v>516</v>
      </c>
      <c r="B469" t="s">
        <v>517</v>
      </c>
      <c r="C469" t="s">
        <v>381</v>
      </c>
      <c r="D469" t="s">
        <v>628</v>
      </c>
      <c r="E469" s="17" t="s">
        <v>33</v>
      </c>
      <c r="F469" t="str">
        <f>VLOOKUP(PTW[[#This Row],[NOME]],'CADASTRO'!A:K,5,0)</f>
        <v>COORDENADOR PRODUCAO</v>
      </c>
      <c r="G469" s="41">
        <v>44718</v>
      </c>
      <c r="H469" s="38">
        <v>365</v>
      </c>
      <c r="I4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IF(G469="01/01/1900",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PTW[[#This Row],[TREINADO EM]]+PTW[[#This Row],[VALIDADE]]</f>
        <v>45083</v>
      </c>
      <c r="K469">
        <v>1</v>
      </c>
      <c r="L469" t="s">
        <v>5</v>
      </c>
      <c r="M469" t="str">
        <f>VLOOKUP(PTW[[#This Row],[NOME]],'CADASTRO'!A:K,6,0)</f>
        <v>ATIVO</v>
      </c>
    </row>
    <row r="470" spans="1:13" hidden="1">
      <c r="A470" t="s">
        <v>516</v>
      </c>
      <c r="B470" t="s">
        <v>517</v>
      </c>
      <c r="C470" t="s">
        <v>381</v>
      </c>
      <c r="D470" t="s">
        <v>628</v>
      </c>
      <c r="E470" s="17" t="s">
        <v>33</v>
      </c>
      <c r="F470" t="str">
        <f>VLOOKUP(PTW[[#This Row],[NOME]],'CADASTRO'!A:K,5,0)</f>
        <v>COORDENADOR PRODUCAO</v>
      </c>
      <c r="G470" s="41">
        <v>45063</v>
      </c>
      <c r="H470" s="38">
        <v>365</v>
      </c>
      <c r="I4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IF(G470="01/01/1900",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PTW[[#This Row],[TREINADO EM]]+PTW[[#This Row],[VALIDADE]]</f>
        <v>45428</v>
      </c>
      <c r="K470">
        <v>1</v>
      </c>
      <c r="L470" t="s">
        <v>5</v>
      </c>
      <c r="M470" t="str">
        <f>VLOOKUP(PTW[[#This Row],[NOME]],'CADASTRO'!A:K,6,0)</f>
        <v>ATIVO</v>
      </c>
    </row>
    <row r="471" spans="1:13" hidden="1">
      <c r="A471" t="s">
        <v>516</v>
      </c>
      <c r="B471" t="s">
        <v>517</v>
      </c>
      <c r="C471" t="s">
        <v>381</v>
      </c>
      <c r="D471" t="s">
        <v>628</v>
      </c>
      <c r="E471" s="17" t="s">
        <v>33</v>
      </c>
      <c r="F471" t="str">
        <f>VLOOKUP(PTW[[#This Row],[NOME]],'CADASTRO'!A:K,5,0)</f>
        <v>COORDENADOR PRODUCAO</v>
      </c>
      <c r="G471" s="41">
        <v>45278</v>
      </c>
      <c r="H471" s="38">
        <v>365</v>
      </c>
      <c r="I4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IF(G471="01/01/1900",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PTW[[#This Row],[TREINADO EM]]+PTW[[#This Row],[VALIDADE]]</f>
        <v>45643</v>
      </c>
      <c r="K471">
        <v>1</v>
      </c>
      <c r="L471" t="s">
        <v>5</v>
      </c>
      <c r="M471" t="str">
        <f>VLOOKUP(PTW[[#This Row],[NOME]],'CADASTRO'!A:K,6,0)</f>
        <v>ATIVO</v>
      </c>
    </row>
    <row r="472" spans="1:13" hidden="1">
      <c r="A472" t="s">
        <v>516</v>
      </c>
      <c r="B472" t="s">
        <v>517</v>
      </c>
      <c r="C472" t="s">
        <v>381</v>
      </c>
      <c r="D472" t="s">
        <v>628</v>
      </c>
      <c r="E472" s="17" t="s">
        <v>33</v>
      </c>
      <c r="F472" t="str">
        <f>VLOOKUP(PTW[[#This Row],[NOME]],'CADASTRO'!A:K,5,0)</f>
        <v>COORDENADOR PRODUCAO</v>
      </c>
      <c r="G472" s="41">
        <v>45645</v>
      </c>
      <c r="H472" s="38">
        <v>365</v>
      </c>
      <c r="I4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IF(G472="01/01/1900",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PTW[[#This Row],[TREINADO EM]]+PTW[[#This Row],[VALIDADE]]</f>
        <v>46010</v>
      </c>
      <c r="K472">
        <v>1</v>
      </c>
      <c r="L472" t="s">
        <v>5</v>
      </c>
      <c r="M472" t="str">
        <f>VLOOKUP(PTW[[#This Row],[NOME]],'CADASTRO'!A:K,6,0)</f>
        <v>ATIVO</v>
      </c>
    </row>
    <row r="473" spans="1:13" hidden="1">
      <c r="A473" t="s">
        <v>516</v>
      </c>
      <c r="B473" t="s">
        <v>517</v>
      </c>
      <c r="C473" t="s">
        <v>381</v>
      </c>
      <c r="D473" t="s">
        <v>628</v>
      </c>
      <c r="E473" t="s">
        <v>33</v>
      </c>
      <c r="F473" t="str">
        <f>VLOOKUP(PTW[[#This Row],[NOME]],'CADASTRO'!A:K,5,0)</f>
        <v>COORDENADOR PRODUCAO</v>
      </c>
      <c r="G473" s="41">
        <v>46010</v>
      </c>
      <c r="H473" s="38">
        <v>365</v>
      </c>
      <c r="I4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IF(G473="01/01/1900",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PTW[[#This Row],[TREINADO EM]]+PTW[[#This Row],[VALIDADE]]</f>
        <v>46375</v>
      </c>
      <c r="K473">
        <v>1</v>
      </c>
      <c r="L473" t="s">
        <v>3</v>
      </c>
      <c r="M473" t="str">
        <f>VLOOKUP(PTW[[#This Row],[NOME]],'CADASTRO'!A:K,6,0)</f>
        <v>ATIVO</v>
      </c>
    </row>
    <row r="474" spans="1:13" hidden="1">
      <c r="A474" t="s">
        <v>516</v>
      </c>
      <c r="B474" t="s">
        <v>517</v>
      </c>
      <c r="C474" t="s">
        <v>76</v>
      </c>
      <c r="D474" t="s">
        <v>628</v>
      </c>
      <c r="E474" t="s">
        <v>413</v>
      </c>
      <c r="F474" t="str">
        <f>VLOOKUP(PTW[[#This Row],[NOME]],'CADASTRO'!A:K,5,0)</f>
        <v>ANALISTA PRODUCAO JR</v>
      </c>
      <c r="G474" s="41">
        <v>44249</v>
      </c>
      <c r="H474" s="38">
        <v>365</v>
      </c>
      <c r="I4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IF(G474="01/01/1900",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PTW[[#This Row],[TREINADO EM]]+PTW[[#This Row],[VALIDADE]]</f>
        <v>44614</v>
      </c>
      <c r="K474">
        <v>1</v>
      </c>
      <c r="L474" t="s">
        <v>5</v>
      </c>
      <c r="M474" t="str">
        <f>VLOOKUP(PTW[[#This Row],[NOME]],'CADASTRO'!A:K,6,0)</f>
        <v>ATIVO</v>
      </c>
    </row>
    <row r="475" spans="1:13" hidden="1">
      <c r="A475" t="s">
        <v>516</v>
      </c>
      <c r="B475" t="s">
        <v>517</v>
      </c>
      <c r="C475" t="s">
        <v>381</v>
      </c>
      <c r="D475" t="s">
        <v>628</v>
      </c>
      <c r="E475" t="s">
        <v>413</v>
      </c>
      <c r="F475" t="str">
        <f>VLOOKUP(PTW[[#This Row],[NOME]],'CADASTRO'!A:K,5,0)</f>
        <v>ANALISTA PRODUCAO JR</v>
      </c>
      <c r="G475" s="41">
        <v>44729</v>
      </c>
      <c r="H475" s="38">
        <v>365</v>
      </c>
      <c r="I4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IF(G475="01/01/1900",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PTW[[#This Row],[TREINADO EM]]+PTW[[#This Row],[VALIDADE]]</f>
        <v>45094</v>
      </c>
      <c r="K475">
        <v>1</v>
      </c>
      <c r="L475" t="s">
        <v>5</v>
      </c>
      <c r="M475" t="str">
        <f>VLOOKUP(PTW[[#This Row],[NOME]],'CADASTRO'!A:K,6,0)</f>
        <v>ATIVO</v>
      </c>
    </row>
    <row r="476" spans="1:13" hidden="1">
      <c r="A476" t="s">
        <v>516</v>
      </c>
      <c r="B476" t="s">
        <v>517</v>
      </c>
      <c r="C476" t="s">
        <v>381</v>
      </c>
      <c r="D476" t="s">
        <v>628</v>
      </c>
      <c r="E476" t="s">
        <v>413</v>
      </c>
      <c r="F476" t="str">
        <f>VLOOKUP(PTW[[#This Row],[NOME]],'CADASTRO'!A:K,5,0)</f>
        <v>ANALISTA PRODUCAO JR</v>
      </c>
      <c r="G476" s="41">
        <v>45091</v>
      </c>
      <c r="H476" s="38">
        <v>365</v>
      </c>
      <c r="I4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IF(G476="01/01/1900",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PTW[[#This Row],[TREINADO EM]]+PTW[[#This Row],[VALIDADE]]</f>
        <v>45456</v>
      </c>
      <c r="K476">
        <v>1</v>
      </c>
      <c r="L476" t="s">
        <v>5</v>
      </c>
      <c r="M476" t="str">
        <f>VLOOKUP(PTW[[#This Row],[NOME]],'CADASTRO'!A:K,6,0)</f>
        <v>ATIVO</v>
      </c>
    </row>
    <row r="477" spans="1:13" hidden="1">
      <c r="A477" t="s">
        <v>516</v>
      </c>
      <c r="B477" t="s">
        <v>517</v>
      </c>
      <c r="C477" t="s">
        <v>381</v>
      </c>
      <c r="D477" t="s">
        <v>628</v>
      </c>
      <c r="E477" t="s">
        <v>413</v>
      </c>
      <c r="F477" t="str">
        <f>VLOOKUP(PTW[[#This Row],[NOME]],'CADASTRO'!A:K,5,0)</f>
        <v>ANALISTA PRODUCAO JR</v>
      </c>
      <c r="G477" s="41">
        <v>45278</v>
      </c>
      <c r="H477" s="38">
        <v>365</v>
      </c>
      <c r="I4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IF(G477="01/01/1900",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PTW[[#This Row],[TREINADO EM]]+PTW[[#This Row],[VALIDADE]]</f>
        <v>45643</v>
      </c>
      <c r="K477">
        <v>1</v>
      </c>
      <c r="L477" t="s">
        <v>5</v>
      </c>
      <c r="M477" t="str">
        <f>VLOOKUP(PTW[[#This Row],[NOME]],'CADASTRO'!A:K,6,0)</f>
        <v>ATIVO</v>
      </c>
    </row>
    <row r="478" spans="1:13" hidden="1">
      <c r="A478" t="s">
        <v>516</v>
      </c>
      <c r="B478" t="s">
        <v>517</v>
      </c>
      <c r="C478" t="s">
        <v>381</v>
      </c>
      <c r="D478" t="s">
        <v>628</v>
      </c>
      <c r="E478" t="s">
        <v>413</v>
      </c>
      <c r="F478" t="str">
        <f>VLOOKUP(PTW[[#This Row],[NOME]],'CADASTRO'!A:K,5,0)</f>
        <v>ANALISTA PRODUCAO JR</v>
      </c>
      <c r="G478" s="41">
        <v>45645</v>
      </c>
      <c r="H478" s="38">
        <v>365</v>
      </c>
      <c r="I4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IF(G478="01/01/1900",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PTW[[#This Row],[TREINADO EM]]+PTW[[#This Row],[VALIDADE]]</f>
        <v>46010</v>
      </c>
      <c r="K478">
        <v>1</v>
      </c>
      <c r="L478" t="s">
        <v>5</v>
      </c>
      <c r="M478" t="str">
        <f>VLOOKUP(PTW[[#This Row],[NOME]],'CADASTRO'!A:K,6,0)</f>
        <v>ATIVO</v>
      </c>
    </row>
    <row r="479" spans="1:13" hidden="1">
      <c r="A479" t="s">
        <v>516</v>
      </c>
      <c r="B479" t="s">
        <v>517</v>
      </c>
      <c r="C479" t="s">
        <v>381</v>
      </c>
      <c r="D479" t="s">
        <v>628</v>
      </c>
      <c r="E479" t="s">
        <v>413</v>
      </c>
      <c r="F479" t="str">
        <f>VLOOKUP(PTW[[#This Row],[NOME]],'CADASTRO'!A:K,5,0)</f>
        <v>ANALISTA PRODUCAO JR</v>
      </c>
      <c r="G479" s="41">
        <v>46008</v>
      </c>
      <c r="H479" s="38">
        <v>365</v>
      </c>
      <c r="I4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IF(G479="01/01/1900", "SEM REGISTRO",
                        IF((G479+H479)&gt;TODAY(), "NO PRAZO", "VENCIDO"
                        )
                    )
                )
            )
        )
    ),"N.A.")</f>
        <v>NO PRAZO</v>
      </c>
      <c r="J479" s="14">
        <f>PTW[[#This Row],[TREINADO EM]]+PTW[[#This Row],[VALIDADE]]</f>
        <v>46373</v>
      </c>
      <c r="K479">
        <v>2</v>
      </c>
      <c r="L479" t="s">
        <v>3</v>
      </c>
      <c r="M479" t="str">
        <f>VLOOKUP(PTW[[#This Row],[NOME]],'CADASTRO'!A:K,6,0)</f>
        <v>ATIVO</v>
      </c>
    </row>
    <row r="480" spans="1:13" hidden="1">
      <c r="A480" t="s">
        <v>516</v>
      </c>
      <c r="B480" t="s">
        <v>517</v>
      </c>
      <c r="C480" t="s">
        <v>381</v>
      </c>
      <c r="D480" t="s">
        <v>628</v>
      </c>
      <c r="E480" t="s">
        <v>480</v>
      </c>
      <c r="F480" t="str">
        <f>VLOOKUP(PTW[[#This Row],[NOME]],'CADASTRO'!A:K,5,0)</f>
        <v>ANALISTA PROJETOS PL</v>
      </c>
      <c r="G480" s="41">
        <v>44708</v>
      </c>
      <c r="H480" s="38">
        <v>365</v>
      </c>
      <c r="I4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IF(G480="01/01/1900",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PTW[[#This Row],[TREINADO EM]]+PTW[[#This Row],[VALIDADE]]</f>
        <v>45073</v>
      </c>
      <c r="K480">
        <v>1</v>
      </c>
      <c r="L480" t="s">
        <v>5</v>
      </c>
      <c r="M480" t="str">
        <f>VLOOKUP(PTW[[#This Row],[NOME]],'CADASTRO'!A:K,6,0)</f>
        <v>TRANSFERIDO</v>
      </c>
    </row>
    <row r="481" spans="1:14" hidden="1">
      <c r="A481" t="s">
        <v>516</v>
      </c>
      <c r="B481" t="s">
        <v>517</v>
      </c>
      <c r="C481" t="s">
        <v>381</v>
      </c>
      <c r="D481" t="s">
        <v>628</v>
      </c>
      <c r="E481" t="s">
        <v>480</v>
      </c>
      <c r="F481" t="str">
        <f>VLOOKUP(PTW[[#This Row],[NOME]],'CADASTRO'!A:K,5,0)</f>
        <v>ANALISTA PROJETOS PL</v>
      </c>
      <c r="G481" s="41">
        <v>45091</v>
      </c>
      <c r="H481" s="38">
        <v>365</v>
      </c>
      <c r="I4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IF(G481="01/01/1900",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PTW[[#This Row],[TREINADO EM]]+PTW[[#This Row],[VALIDADE]]</f>
        <v>45456</v>
      </c>
      <c r="K481">
        <v>1</v>
      </c>
      <c r="L481" t="s">
        <v>5</v>
      </c>
      <c r="M481" t="str">
        <f>VLOOKUP(PTW[[#This Row],[NOME]],'CADASTRO'!A:K,6,0)</f>
        <v>TRANSFERIDO</v>
      </c>
    </row>
    <row r="482" spans="1:14" hidden="1">
      <c r="A482" t="s">
        <v>516</v>
      </c>
      <c r="B482" t="s">
        <v>517</v>
      </c>
      <c r="C482" t="s">
        <v>381</v>
      </c>
      <c r="D482" t="s">
        <v>628</v>
      </c>
      <c r="E482" t="s">
        <v>480</v>
      </c>
      <c r="F482" t="str">
        <f>VLOOKUP(PTW[[#This Row],[NOME]],'CADASTRO'!A:K,5,0)</f>
        <v>ANALISTA PROJETOS PL</v>
      </c>
      <c r="G482" s="41">
        <v>45469</v>
      </c>
      <c r="H482" s="38">
        <v>365</v>
      </c>
      <c r="I4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IF(G482="01/01/1900",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PTW[[#This Row],[TREINADO EM]]+PTW[[#This Row],[VALIDADE]]</f>
        <v>45834</v>
      </c>
      <c r="K482">
        <v>1</v>
      </c>
      <c r="L482" t="s">
        <v>3</v>
      </c>
      <c r="M482" t="str">
        <f>VLOOKUP(PTW[[#This Row],[NOME]],'CADASTRO'!A:K,6,0)</f>
        <v>TRANSFERIDO</v>
      </c>
    </row>
    <row r="483" spans="1:14" hidden="1">
      <c r="A483" t="s">
        <v>516</v>
      </c>
      <c r="B483" t="s">
        <v>517</v>
      </c>
      <c r="C483" t="s">
        <v>381</v>
      </c>
      <c r="D483" t="s">
        <v>628</v>
      </c>
      <c r="E483" t="s">
        <v>132</v>
      </c>
      <c r="F483" t="str">
        <f>VLOOKUP(PTW[[#This Row],[NOME]],'CADASTRO'!A:K,5,0)</f>
        <v>ANALISTA CONTROLE QUALIDADE JR</v>
      </c>
      <c r="G483" s="41">
        <v>45546</v>
      </c>
      <c r="H483" s="38">
        <v>365</v>
      </c>
      <c r="I4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IF(G483="01/01/1900",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PTW[[#This Row],[TREINADO EM]]+PTW[[#This Row],[VALIDADE]]</f>
        <v>45911</v>
      </c>
      <c r="K483">
        <v>1</v>
      </c>
      <c r="L483" t="s">
        <v>5</v>
      </c>
      <c r="M483" t="str">
        <f>VLOOKUP(PTW[[#This Row],[NOME]],'CADASTRO'!A:K,6,0)</f>
        <v>DESLIGADO</v>
      </c>
    </row>
    <row r="484" spans="1:14" hidden="1">
      <c r="A484" t="s">
        <v>516</v>
      </c>
      <c r="B484" t="s">
        <v>517</v>
      </c>
      <c r="C484" t="s">
        <v>76</v>
      </c>
      <c r="D484" t="s">
        <v>628</v>
      </c>
      <c r="E484" t="s">
        <v>132</v>
      </c>
      <c r="F484" t="str">
        <f>VLOOKUP(PTW[[#This Row],[NOME]],'CADASTRO'!A:K,5,0)</f>
        <v>ANALISTA CONTROLE QUALIDADE JR</v>
      </c>
      <c r="G484" s="41">
        <v>45945</v>
      </c>
      <c r="H484" s="38">
        <v>365</v>
      </c>
      <c r="I4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IF(G484="01/01/1900",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PTW[[#This Row],[TREINADO EM]]+PTW[[#This Row],[VALIDADE]]</f>
        <v>46310</v>
      </c>
      <c r="K484">
        <v>1</v>
      </c>
      <c r="L484" t="s">
        <v>3</v>
      </c>
      <c r="M484" t="str">
        <f>VLOOKUP(PTW[[#This Row],[NOME]],'CADASTRO'!A:K,6,0)</f>
        <v>DESLIGADO</v>
      </c>
    </row>
    <row r="485" spans="1:14" hidden="1">
      <c r="A485" t="s">
        <v>516</v>
      </c>
      <c r="B485" t="s">
        <v>517</v>
      </c>
      <c r="C485" t="s">
        <v>381</v>
      </c>
      <c r="D485" t="s">
        <v>628</v>
      </c>
      <c r="E485" t="s">
        <v>415</v>
      </c>
      <c r="F485" t="str">
        <f>VLOOKUP(PTW[[#This Row],[NOME]],'CADASTRO'!A:K,5,0)</f>
        <v>ESTAGIARIO</v>
      </c>
      <c r="G485" s="41">
        <v>46099</v>
      </c>
      <c r="H485" s="38">
        <v>365</v>
      </c>
      <c r="I4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IF(G485="01/01/1900",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PTW[[#This Row],[TREINADO EM]]+PTW[[#This Row],[VALIDADE]]</f>
        <v>46464</v>
      </c>
      <c r="K485">
        <v>1</v>
      </c>
      <c r="L485" t="s">
        <v>3</v>
      </c>
      <c r="M485" t="str">
        <f>VLOOKUP(PTW[[#This Row],[NOME]],'CADASTRO'!A:K,6,0)</f>
        <v>ATIVO</v>
      </c>
      <c r="N485" s="63"/>
    </row>
    <row r="486" spans="1:14" hidden="1">
      <c r="A486" t="s">
        <v>516</v>
      </c>
      <c r="B486" t="s">
        <v>517</v>
      </c>
      <c r="C486" t="s">
        <v>76</v>
      </c>
      <c r="D486" t="s">
        <v>628</v>
      </c>
      <c r="E486" t="s">
        <v>416</v>
      </c>
      <c r="F486" t="str">
        <f>VLOOKUP(PTW[[#This Row],[NOME]],'CADASTRO'!A:K,5,0)</f>
        <v>ENCARREGADO EXPEDICAO</v>
      </c>
      <c r="G486" s="41">
        <v>44249</v>
      </c>
      <c r="H486" s="38">
        <v>365</v>
      </c>
      <c r="I4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IF(G486="01/01/1900",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PTW[[#This Row],[TREINADO EM]]+PTW[[#This Row],[VALIDADE]]</f>
        <v>44614</v>
      </c>
      <c r="K486">
        <v>1</v>
      </c>
      <c r="L486" t="s">
        <v>5</v>
      </c>
      <c r="M486" t="str">
        <f>VLOOKUP(PTW[[#This Row],[NOME]],'CADASTRO'!A:K,6,0)</f>
        <v>ATIVO</v>
      </c>
    </row>
    <row r="487" spans="1:14" hidden="1">
      <c r="A487" t="s">
        <v>516</v>
      </c>
      <c r="B487" t="s">
        <v>517</v>
      </c>
      <c r="C487" t="s">
        <v>381</v>
      </c>
      <c r="D487" t="s">
        <v>628</v>
      </c>
      <c r="E487" t="s">
        <v>416</v>
      </c>
      <c r="F487" t="str">
        <f>VLOOKUP(PTW[[#This Row],[NOME]],'CADASTRO'!A:K,5,0)</f>
        <v>ENCARREGADO EXPEDICAO</v>
      </c>
      <c r="G487" s="41">
        <v>44930</v>
      </c>
      <c r="H487" s="38">
        <v>365</v>
      </c>
      <c r="I4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IF(G487="01/01/1900",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PTW[[#This Row],[TREINADO EM]]+PTW[[#This Row],[VALIDADE]]</f>
        <v>45295</v>
      </c>
      <c r="K487">
        <v>2</v>
      </c>
      <c r="L487" t="s">
        <v>5</v>
      </c>
      <c r="M487" t="str">
        <f>VLOOKUP(PTW[[#This Row],[NOME]],'CADASTRO'!A:K,6,0)</f>
        <v>ATIVO</v>
      </c>
    </row>
    <row r="488" spans="1:14" hidden="1">
      <c r="A488" t="s">
        <v>516</v>
      </c>
      <c r="B488" t="s">
        <v>517</v>
      </c>
      <c r="C488" t="s">
        <v>381</v>
      </c>
      <c r="D488" t="s">
        <v>628</v>
      </c>
      <c r="E488" t="s">
        <v>416</v>
      </c>
      <c r="F488" t="str">
        <f>VLOOKUP(PTW[[#This Row],[NOME]],'CADASTRO'!A:K,5,0)</f>
        <v>ENCARREGADO EXPEDICAO</v>
      </c>
      <c r="G488" s="41">
        <v>45091</v>
      </c>
      <c r="H488" s="38">
        <v>365</v>
      </c>
      <c r="I4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IF(G488="01/01/1900",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PTW[[#This Row],[TREINADO EM]]+PTW[[#This Row],[VALIDADE]]</f>
        <v>45456</v>
      </c>
      <c r="K488">
        <v>1</v>
      </c>
      <c r="L488" t="s">
        <v>5</v>
      </c>
      <c r="M488" t="str">
        <f>VLOOKUP(PTW[[#This Row],[NOME]],'CADASTRO'!A:K,6,0)</f>
        <v>ATIVO</v>
      </c>
    </row>
    <row r="489" spans="1:14" hidden="1">
      <c r="A489" t="s">
        <v>516</v>
      </c>
      <c r="B489" t="s">
        <v>517</v>
      </c>
      <c r="C489" t="s">
        <v>381</v>
      </c>
      <c r="D489" t="s">
        <v>628</v>
      </c>
      <c r="E489" t="s">
        <v>416</v>
      </c>
      <c r="F489" t="str">
        <f>VLOOKUP(PTW[[#This Row],[NOME]],'CADASTRO'!A:K,5,0)</f>
        <v>ENCARREGADO EXPEDICAO</v>
      </c>
      <c r="G489" s="41">
        <v>45278</v>
      </c>
      <c r="H489" s="38">
        <v>365</v>
      </c>
      <c r="I4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IF(G489="01/01/1900",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PTW[[#This Row],[TREINADO EM]]+PTW[[#This Row],[VALIDADE]]</f>
        <v>45643</v>
      </c>
      <c r="K489">
        <v>1</v>
      </c>
      <c r="L489" t="s">
        <v>5</v>
      </c>
      <c r="M489" t="str">
        <f>VLOOKUP(PTW[[#This Row],[NOME]],'CADASTRO'!A:K,6,0)</f>
        <v>ATIVO</v>
      </c>
    </row>
    <row r="490" spans="1:14" hidden="1">
      <c r="A490" t="s">
        <v>516</v>
      </c>
      <c r="B490" t="s">
        <v>517</v>
      </c>
      <c r="C490" t="s">
        <v>381</v>
      </c>
      <c r="D490" t="s">
        <v>628</v>
      </c>
      <c r="E490" t="s">
        <v>416</v>
      </c>
      <c r="F490" t="str">
        <f>VLOOKUP(PTW[[#This Row],[NOME]],'CADASTRO'!A:K,5,0)</f>
        <v>ENCARREGADO EXPEDICAO</v>
      </c>
      <c r="G490" s="41">
        <v>45880</v>
      </c>
      <c r="H490" s="38">
        <v>365</v>
      </c>
      <c r="I4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IF(G490="01/01/1900",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PTW[[#This Row],[TREINADO EM]]+PTW[[#This Row],[VALIDADE]]</f>
        <v>46245</v>
      </c>
      <c r="K490">
        <v>1</v>
      </c>
      <c r="L490" t="s">
        <v>5</v>
      </c>
      <c r="M490" t="str">
        <f>VLOOKUP(PTW[[#This Row],[NOME]],'CADASTRO'!A:K,6,0)</f>
        <v>ATIVO</v>
      </c>
    </row>
    <row r="491" spans="1:14" hidden="1">
      <c r="A491" t="s">
        <v>516</v>
      </c>
      <c r="B491" t="s">
        <v>517</v>
      </c>
      <c r="C491" t="s">
        <v>381</v>
      </c>
      <c r="D491" t="s">
        <v>628</v>
      </c>
      <c r="E491" t="s">
        <v>416</v>
      </c>
      <c r="F491" t="str">
        <f>VLOOKUP(PTW[[#This Row],[NOME]],'CADASTRO'!A:K,5,0)</f>
        <v>ENCARREGADO EXPEDICAO</v>
      </c>
      <c r="G491" s="41">
        <v>46290.342395833337</v>
      </c>
      <c r="H491" s="38">
        <v>365</v>
      </c>
      <c r="I4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IF(G491="01/01/1900",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PTW[[#This Row],[TREINADO EM]]+PTW[[#This Row],[VALIDADE]]</f>
        <v>46655.342395833337</v>
      </c>
      <c r="K491">
        <v>2</v>
      </c>
      <c r="L491" t="s">
        <v>3</v>
      </c>
      <c r="M491" t="str">
        <f>VLOOKUP(PTW[[#This Row],[NOME]],'CADASTRO'!A:K,6,0)</f>
        <v>ATIVO</v>
      </c>
    </row>
    <row r="492" spans="1:14" hidden="1">
      <c r="A492" t="s">
        <v>516</v>
      </c>
      <c r="B492" t="s">
        <v>517</v>
      </c>
      <c r="C492" t="s">
        <v>76</v>
      </c>
      <c r="D492" t="s">
        <v>628</v>
      </c>
      <c r="E492" t="s">
        <v>418</v>
      </c>
      <c r="F492" t="str">
        <f>VLOOKUP(PTW[[#This Row],[NOME]],'CADASTRO'!A:K,5,0)</f>
        <v>AUXILIAR INDUSTRIAL</v>
      </c>
      <c r="G492" s="41">
        <v>45923</v>
      </c>
      <c r="H492" s="38">
        <v>365</v>
      </c>
      <c r="I4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IF(G492="01/01/1900",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PTW[[#This Row],[TREINADO EM]]+PTW[[#This Row],[VALIDADE]]</f>
        <v>46288</v>
      </c>
      <c r="K492">
        <v>1</v>
      </c>
      <c r="L492" t="s">
        <v>5</v>
      </c>
      <c r="M492" t="str">
        <f>VLOOKUP(PTW[[#This Row],[NOME]],'CADASTRO'!A:K,6,0)</f>
        <v>ATIVO</v>
      </c>
    </row>
    <row r="493" spans="1:14" hidden="1">
      <c r="A493" t="s">
        <v>516</v>
      </c>
      <c r="B493" t="s">
        <v>517</v>
      </c>
      <c r="C493" t="s">
        <v>381</v>
      </c>
      <c r="D493" t="s">
        <v>628</v>
      </c>
      <c r="E493" t="s">
        <v>418</v>
      </c>
      <c r="F493" t="str">
        <f>VLOOKUP(PTW[[#This Row],[NOME]],'CADASTRO'!A:K,5,0)</f>
        <v>AUXILIAR INDUSTRIAL</v>
      </c>
      <c r="G493" s="41">
        <v>46010</v>
      </c>
      <c r="H493" s="38">
        <v>365</v>
      </c>
      <c r="I4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IF(G493="01/01/1900",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PTW[[#This Row],[TREINADO EM]]+PTW[[#This Row],[VALIDADE]]</f>
        <v>46375</v>
      </c>
      <c r="K493">
        <v>1</v>
      </c>
      <c r="L493" t="s">
        <v>3</v>
      </c>
      <c r="M493" t="str">
        <f>VLOOKUP(PTW[[#This Row],[NOME]],'CADASTRO'!A:K,6,0)</f>
        <v>ATIVO</v>
      </c>
    </row>
    <row r="494" spans="1:14" hidden="1">
      <c r="A494" t="s">
        <v>516</v>
      </c>
      <c r="B494" t="s">
        <v>517</v>
      </c>
      <c r="C494" t="s">
        <v>381</v>
      </c>
      <c r="D494" t="s">
        <v>628</v>
      </c>
      <c r="E494" s="10" t="s">
        <v>131</v>
      </c>
      <c r="F494" t="str">
        <f>VLOOKUP(PTW[[#This Row],[NOME]],'CADASTRO'!A:K,5,0)</f>
        <v>AUXILIAR INDUSTRIAL</v>
      </c>
      <c r="G494" s="41">
        <v>45845</v>
      </c>
      <c r="H494" s="38">
        <v>365</v>
      </c>
      <c r="I4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IF(G494="01/01/1900",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PTW[[#This Row],[TREINADO EM]]+PTW[[#This Row],[VALIDADE]]</f>
        <v>46210</v>
      </c>
      <c r="K494">
        <v>1</v>
      </c>
      <c r="L494" t="s">
        <v>3</v>
      </c>
      <c r="M494" t="str">
        <f>VLOOKUP(PTW[[#This Row],[NOME]],'CADASTRO'!A:K,6,0)</f>
        <v>DESLIGADO</v>
      </c>
    </row>
    <row r="495" spans="1:14" hidden="1">
      <c r="A495" t="s">
        <v>516</v>
      </c>
      <c r="B495" t="s">
        <v>517</v>
      </c>
      <c r="C495" t="s">
        <v>381</v>
      </c>
      <c r="D495" t="s">
        <v>628</v>
      </c>
      <c r="E495" t="s">
        <v>131</v>
      </c>
      <c r="F495" t="str">
        <f>VLOOKUP(PTW[[#This Row],[NOME]],'CADASTRO'!A:K,5,0)</f>
        <v>AUXILIAR INDUSTRIAL</v>
      </c>
      <c r="G495" s="41">
        <v>46010</v>
      </c>
      <c r="H495" s="38">
        <v>365</v>
      </c>
      <c r="I4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IF(G495="01/01/1900",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PTW[[#This Row],[TREINADO EM]]+PTW[[#This Row],[VALIDADE]]</f>
        <v>46375</v>
      </c>
      <c r="K495">
        <v>1</v>
      </c>
      <c r="L495" t="s">
        <v>3</v>
      </c>
      <c r="M495" t="str">
        <f>VLOOKUP(PTW[[#This Row],[NOME]],'CADASTRO'!A:K,6,0)</f>
        <v>DESLIGADO</v>
      </c>
    </row>
    <row r="496" spans="1:14" hidden="1">
      <c r="A496" t="s">
        <v>516</v>
      </c>
      <c r="B496" t="s">
        <v>517</v>
      </c>
      <c r="C496" t="s">
        <v>76</v>
      </c>
      <c r="D496" t="s">
        <v>628</v>
      </c>
      <c r="E496" t="s">
        <v>128</v>
      </c>
      <c r="F496" t="str">
        <f>VLOOKUP(PTW[[#This Row],[NOME]],'CADASTRO'!A:K,5,0)</f>
        <v>ASSISTENTE ADMINISTRATIVO</v>
      </c>
      <c r="G496" s="41">
        <v>44250</v>
      </c>
      <c r="H496" s="38">
        <v>365</v>
      </c>
      <c r="I4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IF(G496="01/01/1900",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PTW[[#This Row],[TREINADO EM]]+PTW[[#This Row],[VALIDADE]]</f>
        <v>44615</v>
      </c>
      <c r="K496">
        <v>1</v>
      </c>
      <c r="L496" t="s">
        <v>3</v>
      </c>
      <c r="M496" t="str">
        <f>VLOOKUP(PTW[[#This Row],[NOME]],'CADASTRO'!A:K,6,0)</f>
        <v>DESLIGADO</v>
      </c>
    </row>
    <row r="497" spans="1:14" hidden="1">
      <c r="A497" t="s">
        <v>516</v>
      </c>
      <c r="B497" t="s">
        <v>517</v>
      </c>
      <c r="C497" t="s">
        <v>76</v>
      </c>
      <c r="D497" t="s">
        <v>628</v>
      </c>
      <c r="E497" t="s">
        <v>419</v>
      </c>
      <c r="F497" t="str">
        <f>VLOOKUP(PTW[[#This Row],[NOME]],'CADASTRO'!A:K,5,0)</f>
        <v>OPERADOR INDUSTRIAL II</v>
      </c>
      <c r="G497" s="41">
        <v>44250</v>
      </c>
      <c r="H497" s="38">
        <v>365</v>
      </c>
      <c r="I4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IF(G497="01/01/1900",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PTW[[#This Row],[TREINADO EM]]+PTW[[#This Row],[VALIDADE]]</f>
        <v>44615</v>
      </c>
      <c r="K497">
        <v>1</v>
      </c>
      <c r="L497" t="s">
        <v>5</v>
      </c>
      <c r="M497" t="str">
        <f>VLOOKUP(PTW[[#This Row],[NOME]],'CADASTRO'!A:K,6,0)</f>
        <v>ATIVO</v>
      </c>
    </row>
    <row r="498" spans="1:14" hidden="1">
      <c r="A498" t="s">
        <v>516</v>
      </c>
      <c r="B498" t="s">
        <v>517</v>
      </c>
      <c r="C498" t="s">
        <v>381</v>
      </c>
      <c r="D498" t="s">
        <v>628</v>
      </c>
      <c r="E498" t="s">
        <v>419</v>
      </c>
      <c r="F498" t="str">
        <f>VLOOKUP(PTW[[#This Row],[NOME]],'CADASTRO'!A:K,5,0)</f>
        <v>OPERADOR INDUSTRIAL II</v>
      </c>
      <c r="G498" s="41">
        <v>44930</v>
      </c>
      <c r="H498" s="38">
        <v>365</v>
      </c>
      <c r="I4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IF(G498="01/01/1900",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PTW[[#This Row],[TREINADO EM]]+PTW[[#This Row],[VALIDADE]]</f>
        <v>45295</v>
      </c>
      <c r="K498">
        <v>2</v>
      </c>
      <c r="L498" t="s">
        <v>5</v>
      </c>
      <c r="M498" t="str">
        <f>VLOOKUP(PTW[[#This Row],[NOME]],'CADASTRO'!A:K,6,0)</f>
        <v>ATIVO</v>
      </c>
    </row>
    <row r="499" spans="1:14" hidden="1">
      <c r="A499" t="s">
        <v>516</v>
      </c>
      <c r="B499" t="s">
        <v>517</v>
      </c>
      <c r="C499" t="s">
        <v>381</v>
      </c>
      <c r="D499" t="s">
        <v>628</v>
      </c>
      <c r="E499" t="s">
        <v>419</v>
      </c>
      <c r="F499" t="str">
        <f>VLOOKUP(PTW[[#This Row],[NOME]],'CADASTRO'!A:K,5,0)</f>
        <v>OPERADOR INDUSTRIAL II</v>
      </c>
      <c r="G499" s="41">
        <v>45873</v>
      </c>
      <c r="H499" s="38">
        <v>365</v>
      </c>
      <c r="I4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IF(G499="01/01/1900",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PTW[[#This Row],[TREINADO EM]]+PTW[[#This Row],[VALIDADE]]</f>
        <v>46238</v>
      </c>
      <c r="K499">
        <v>1</v>
      </c>
      <c r="L499" t="s">
        <v>5</v>
      </c>
      <c r="M499" t="str">
        <f>VLOOKUP(PTW[[#This Row],[NOME]],'CADASTRO'!A:K,6,0)</f>
        <v>ATIVO</v>
      </c>
    </row>
    <row r="500" spans="1:14" hidden="1">
      <c r="A500" t="s">
        <v>516</v>
      </c>
      <c r="B500" t="s">
        <v>517</v>
      </c>
      <c r="C500" t="s">
        <v>381</v>
      </c>
      <c r="D500" t="s">
        <v>628</v>
      </c>
      <c r="E500" t="s">
        <v>419</v>
      </c>
      <c r="F500" t="str">
        <f>VLOOKUP(PTW[[#This Row],[NOME]],'CADASTRO'!A:K,5,0)</f>
        <v>OPERADOR INDUSTRIAL II</v>
      </c>
      <c r="G500" s="41">
        <v>46010</v>
      </c>
      <c r="H500" s="38">
        <v>365</v>
      </c>
      <c r="I5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IF(G500="01/01/1900",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PTW[[#This Row],[TREINADO EM]]+PTW[[#This Row],[VALIDADE]]</f>
        <v>46375</v>
      </c>
      <c r="K500">
        <v>1</v>
      </c>
      <c r="L500" t="s">
        <v>3</v>
      </c>
      <c r="M500" t="str">
        <f>VLOOKUP(PTW[[#This Row],[NOME]],'CADASTRO'!A:K,6,0)</f>
        <v>ATIVO</v>
      </c>
    </row>
    <row r="501" spans="1:14" hidden="1">
      <c r="A501" t="s">
        <v>516</v>
      </c>
      <c r="B501" t="s">
        <v>517</v>
      </c>
      <c r="C501" t="s">
        <v>76</v>
      </c>
      <c r="D501" t="s">
        <v>628</v>
      </c>
      <c r="E501" t="s">
        <v>420</v>
      </c>
      <c r="F501" t="str">
        <f>VLOOKUP(PTW[[#This Row],[NOME]],'CADASTRO'!A:K,5,0)</f>
        <v>Almoxarife de Manutencao</v>
      </c>
      <c r="G501" s="41">
        <v>45950</v>
      </c>
      <c r="H501" s="38">
        <v>365</v>
      </c>
      <c r="I5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IF(G501="01/01/1900", "SEM REGISTRO",
                        IF((G501+H501)&gt;TODAY(), "NO PRAZO", "VENCIDO"
                        )
                    )
                )
            )
        )
    ),"N.A.")</f>
        <v>VENCIDO</v>
      </c>
      <c r="J501" s="14">
        <f>PTW[[#This Row],[TREINADO EM]]+PTW[[#This Row],[VALIDADE]]</f>
        <v>46315</v>
      </c>
      <c r="K501">
        <v>1</v>
      </c>
      <c r="L501" t="s">
        <v>3</v>
      </c>
      <c r="M501" t="str">
        <f>VLOOKUP(PTW[[#This Row],[NOME]],'CADASTRO'!A:K,6,0)</f>
        <v>ATIVO</v>
      </c>
    </row>
    <row r="502" spans="1:14" hidden="1">
      <c r="A502" t="s">
        <v>516</v>
      </c>
      <c r="B502" t="s">
        <v>517</v>
      </c>
      <c r="C502" t="s">
        <v>381</v>
      </c>
      <c r="D502" t="s">
        <v>628</v>
      </c>
      <c r="E502" t="s">
        <v>126</v>
      </c>
      <c r="F502" t="str">
        <f>VLOOKUP(PTW[[#This Row],[NOME]],'CADASTRO'!A:K,5,0)</f>
        <v>ESTAGIARIO</v>
      </c>
      <c r="G502" s="41">
        <v>45824</v>
      </c>
      <c r="H502" s="38">
        <v>365</v>
      </c>
      <c r="I5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IF(G502="01/01/1900",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PTW[[#This Row],[TREINADO EM]]+PTW[[#This Row],[VALIDADE]]</f>
        <v>46189</v>
      </c>
      <c r="K502">
        <v>1</v>
      </c>
      <c r="L502" t="s">
        <v>3</v>
      </c>
      <c r="M502" t="str">
        <f>VLOOKUP(PTW[[#This Row],[NOME]],'CADASTRO'!A:K,6,0)</f>
        <v>DESLIGADO</v>
      </c>
    </row>
    <row r="503" spans="1:14" hidden="1">
      <c r="A503" t="s">
        <v>516</v>
      </c>
      <c r="B503" t="s">
        <v>517</v>
      </c>
      <c r="C503" t="s">
        <v>381</v>
      </c>
      <c r="D503" t="s">
        <v>628</v>
      </c>
      <c r="E503" t="s">
        <v>423</v>
      </c>
      <c r="F503" t="str">
        <f>VLOOKUP(PTW[[#This Row],[NOME]],'CADASTRO'!A:K,5,0)</f>
        <v>AUXILIAR INDUSTRIAL</v>
      </c>
      <c r="G503" s="41">
        <v>46001</v>
      </c>
      <c r="H503" s="38">
        <v>365</v>
      </c>
      <c r="I5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IF(G503="01/01/1900",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PTW[[#This Row],[TREINADO EM]]+PTW[[#This Row],[VALIDADE]]</f>
        <v>46366</v>
      </c>
      <c r="K503">
        <v>1</v>
      </c>
      <c r="L503" t="s">
        <v>5</v>
      </c>
      <c r="M503" t="str">
        <f>VLOOKUP(PTW[[#This Row],[NOME]],'CADASTRO'!A:K,6,0)</f>
        <v>ATIVO</v>
      </c>
    </row>
    <row r="504" spans="1:14" hidden="1">
      <c r="A504" t="s">
        <v>516</v>
      </c>
      <c r="B504" t="s">
        <v>517</v>
      </c>
      <c r="C504" t="s">
        <v>381</v>
      </c>
      <c r="D504" t="s">
        <v>628</v>
      </c>
      <c r="E504" t="s">
        <v>423</v>
      </c>
      <c r="F504" t="str">
        <f>VLOOKUP(PTW[[#This Row],[NOME]],'CADASTRO'!A:K,5,0)</f>
        <v>AUXILIAR INDUSTRIAL</v>
      </c>
      <c r="G504" s="41">
        <v>46010</v>
      </c>
      <c r="H504" s="38">
        <v>365</v>
      </c>
      <c r="I5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IF(G504="01/01/1900", "SEM REGISTRO",
                        IF((G504+H504)&gt;TODAY(), "NO PRAZO", "VENCIDO"
                        )
                    )
                )
            )
        )
    ),"N.A.")</f>
        <v>NO PRAZO</v>
      </c>
      <c r="J504" s="14">
        <f>PTW[[#This Row],[TREINADO EM]]+PTW[[#This Row],[VALIDADE]]</f>
        <v>46375</v>
      </c>
      <c r="K504">
        <v>1</v>
      </c>
      <c r="L504" t="s">
        <v>3</v>
      </c>
      <c r="M504" t="str">
        <f>VLOOKUP(PTW[[#This Row],[NOME]],'CADASTRO'!A:K,6,0)</f>
        <v>ATIVO</v>
      </c>
    </row>
    <row r="505" spans="1:14" hidden="1">
      <c r="A505" s="52" t="s">
        <v>516</v>
      </c>
      <c r="B505" s="52" t="s">
        <v>517</v>
      </c>
      <c r="C505" s="52" t="s">
        <v>381</v>
      </c>
      <c r="D505" s="52" t="s">
        <v>628</v>
      </c>
      <c r="E505" t="s">
        <v>124</v>
      </c>
      <c r="F505" t="str">
        <f>VLOOKUP(PTW[[#This Row],[NOME]],'CADASTRO'!A:K,5,0)</f>
        <v>ANALISTA CONTROLE QUALIDADE JR</v>
      </c>
      <c r="G505" s="41">
        <v>45406</v>
      </c>
      <c r="H505" s="38">
        <v>365</v>
      </c>
      <c r="I5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IF(G505="01/01/1900",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PTW[[#This Row],[TREINADO EM]]+PTW[[#This Row],[VALIDADE]]</f>
        <v>45771</v>
      </c>
      <c r="K505">
        <v>1</v>
      </c>
      <c r="L505" t="s">
        <v>5</v>
      </c>
      <c r="M505" t="str">
        <f>VLOOKUP(PTW[[#This Row],[NOME]],'CADASTRO'!A:K,6,0)</f>
        <v>DESLIGADO</v>
      </c>
    </row>
    <row r="506" spans="1:14" hidden="1">
      <c r="A506" t="s">
        <v>516</v>
      </c>
      <c r="B506" t="s">
        <v>517</v>
      </c>
      <c r="C506" t="s">
        <v>381</v>
      </c>
      <c r="D506" t="s">
        <v>628</v>
      </c>
      <c r="E506" t="s">
        <v>124</v>
      </c>
      <c r="F506" t="str">
        <f>VLOOKUP(PTW[[#This Row],[NOME]],'CADASTRO'!A:K,5,0)</f>
        <v>ANALISTA CONTROLE QUALIDADE JR</v>
      </c>
      <c r="G506" s="41">
        <v>45645</v>
      </c>
      <c r="H506" s="38">
        <v>365</v>
      </c>
      <c r="I5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IF(G506="01/01/1900",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PTW[[#This Row],[TREINADO EM]]+PTW[[#This Row],[VALIDADE]]</f>
        <v>46010</v>
      </c>
      <c r="K506">
        <v>1</v>
      </c>
      <c r="L506" t="s">
        <v>3</v>
      </c>
      <c r="M506" t="str">
        <f>VLOOKUP(PTW[[#This Row],[NOME]],'CADASTRO'!A:K,6,0)</f>
        <v>DESLIGADO</v>
      </c>
    </row>
    <row r="507" spans="1:14" hidden="1">
      <c r="A507" t="s">
        <v>516</v>
      </c>
      <c r="B507" t="s">
        <v>517</v>
      </c>
      <c r="C507" t="s">
        <v>76</v>
      </c>
      <c r="D507" t="s">
        <v>628</v>
      </c>
      <c r="E507" t="s">
        <v>119</v>
      </c>
      <c r="F507" t="str">
        <f>VLOOKUP(PTW[[#This Row],[NOME]],'CADASTRO'!A:K,5,0)</f>
        <v>TECNICO SEGURANCA TRABALHO</v>
      </c>
      <c r="G507" s="41">
        <v>43832</v>
      </c>
      <c r="H507" s="38">
        <v>365</v>
      </c>
      <c r="I5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IF(G507="01/01/1900",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PTW[[#This Row],[TREINADO EM]]+PTW[[#This Row],[VALIDADE]]</f>
        <v>44197</v>
      </c>
      <c r="K507">
        <v>1</v>
      </c>
      <c r="L507" t="s">
        <v>1</v>
      </c>
      <c r="M507" t="str">
        <f>VLOOKUP(PTW[[#This Row],[NOME]],'CADASTRO'!A:K,6,0)</f>
        <v>DESLIGADO</v>
      </c>
    </row>
    <row r="508" spans="1:14" hidden="1">
      <c r="A508" t="s">
        <v>516</v>
      </c>
      <c r="B508" t="s">
        <v>517</v>
      </c>
      <c r="C508" t="s">
        <v>266</v>
      </c>
      <c r="D508" t="s">
        <v>628</v>
      </c>
      <c r="E508" t="s">
        <v>424</v>
      </c>
      <c r="F508" t="str">
        <f>VLOOKUP(PTW[[#This Row],[NOME]],'CADASTRO'!A:K,5,0)</f>
        <v>OPERADOR INDUSTRIAL III</v>
      </c>
      <c r="G508" s="41">
        <v>45301</v>
      </c>
      <c r="H508" s="38">
        <v>365</v>
      </c>
      <c r="I5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IF(G508="01/01/1900",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PTW[[#This Row],[TREINADO EM]]+PTW[[#This Row],[VALIDADE]]</f>
        <v>45666</v>
      </c>
      <c r="K508">
        <v>1</v>
      </c>
      <c r="L508" t="s">
        <v>5</v>
      </c>
      <c r="M508" t="str">
        <f>VLOOKUP(PTW[[#This Row],[NOME]],'CADASTRO'!A:K,6,0)</f>
        <v>ATIVO</v>
      </c>
    </row>
    <row r="509" spans="1:14" hidden="1">
      <c r="A509" t="s">
        <v>516</v>
      </c>
      <c r="B509" t="s">
        <v>517</v>
      </c>
      <c r="C509" t="s">
        <v>76</v>
      </c>
      <c r="D509" t="s">
        <v>628</v>
      </c>
      <c r="E509" s="34" t="s">
        <v>424</v>
      </c>
      <c r="F509" t="str">
        <f>VLOOKUP(PTW[[#This Row],[NOME]],'CADASTRO'!A:K,5,0)</f>
        <v>OPERADOR INDUSTRIAL III</v>
      </c>
      <c r="G509" s="41">
        <v>45645</v>
      </c>
      <c r="H509" s="38">
        <v>365</v>
      </c>
      <c r="I5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IF(G509="01/01/1900", "SEM REGISTRO",
                        IF((G509+H509)&gt;TODAY(), "NO PRAZO", "VENCIDO"
                        )
                    )
                )
            )
        )
    ),"N.A.")</f>
        <v>HISTORICO</v>
      </c>
      <c r="J509" s="14">
        <f>PTW[[#This Row],[TREINADO EM]]+PTW[[#This Row],[VALIDADE]]</f>
        <v>46010</v>
      </c>
      <c r="K509">
        <v>1</v>
      </c>
      <c r="L509" t="s">
        <v>5</v>
      </c>
      <c r="M509" t="str">
        <f>VLOOKUP(PTW[[#This Row],[NOME]],'CADASTRO'!A:K,6,0)</f>
        <v>ATIVO</v>
      </c>
    </row>
    <row r="510" spans="1:14" hidden="1">
      <c r="A510" t="s">
        <v>516</v>
      </c>
      <c r="B510" t="s">
        <v>517</v>
      </c>
      <c r="C510" t="s">
        <v>381</v>
      </c>
      <c r="D510" t="s">
        <v>628</v>
      </c>
      <c r="E510" s="34" t="s">
        <v>424</v>
      </c>
      <c r="F510" t="str">
        <f>VLOOKUP(PTW[[#This Row],[NOME]],'CADASTRO'!A:K,5,0)</f>
        <v>OPERADOR INDUSTRIAL III</v>
      </c>
      <c r="G510" s="41">
        <v>46010</v>
      </c>
      <c r="H510" s="38">
        <v>365</v>
      </c>
      <c r="I5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IF(G510="01/01/1900", "SEM REGISTRO",
                        IF((G510+H510)&gt;TODAY(), "NO PRAZO", "VENCIDO"
                        )
                    )
                )
            )
        )
    ),"N.A.")</f>
        <v>NO PRAZO</v>
      </c>
      <c r="J510" s="14">
        <f>PTW[[#This Row],[TREINADO EM]]+PTW[[#This Row],[VALIDADE]]</f>
        <v>46375</v>
      </c>
      <c r="K510">
        <v>1</v>
      </c>
      <c r="L510" t="s">
        <v>3</v>
      </c>
      <c r="M510" t="str">
        <f>VLOOKUP(PTW[[#This Row],[NOME]],'CADASTRO'!A:K,6,0)</f>
        <v>ATIVO</v>
      </c>
    </row>
    <row r="511" spans="1:14" hidden="1">
      <c r="A511" t="s">
        <v>516</v>
      </c>
      <c r="B511" t="s">
        <v>517</v>
      </c>
      <c r="C511" t="s">
        <v>381</v>
      </c>
      <c r="D511" t="s">
        <v>628</v>
      </c>
      <c r="E511" s="34" t="s">
        <v>488</v>
      </c>
      <c r="F511" t="str">
        <f>VLOOKUP(PTW[[#This Row],[NOME]],'CADASTRO'!A:K,5,0)</f>
        <v>TECNICO ELETRONICO II</v>
      </c>
      <c r="G511" s="41">
        <v>46246</v>
      </c>
      <c r="H511" s="38">
        <v>365</v>
      </c>
      <c r="I5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IF(G511="01/01/1900", "SEM REGISTRO",
                        IF((G511+H511)&gt;TODAY(), "NO PRAZO", "VENCIDO"
                        )
                    )
                )
            )
        )
    ),"N.A.")</f>
        <v>NO PRAZO</v>
      </c>
      <c r="J511" s="14">
        <f>PTW[[#This Row],[TREINADO EM]]+PTW[[#This Row],[VALIDADE]]</f>
        <v>46611</v>
      </c>
      <c r="K511">
        <v>1</v>
      </c>
      <c r="L511" t="s">
        <v>3</v>
      </c>
      <c r="M511" t="str">
        <f>VLOOKUP(PTW[[#This Row],[NOME]],'CADASTRO'!A:K,6,0)</f>
        <v>ATIVO</v>
      </c>
      <c r="N511" s="63" t="s">
        <v>631</v>
      </c>
    </row>
    <row r="512" spans="1:14" hidden="1">
      <c r="A512" t="s">
        <v>516</v>
      </c>
      <c r="B512" t="s">
        <v>517</v>
      </c>
      <c r="C512" t="s">
        <v>76</v>
      </c>
      <c r="D512" t="s">
        <v>628</v>
      </c>
      <c r="E512" s="17" t="s">
        <v>425</v>
      </c>
      <c r="F512" t="str">
        <f>VLOOKUP(PTW[[#This Row],[NOME]],'CADASTRO'!A:K,5,0)</f>
        <v>ANALISTA LOGISTICA JR</v>
      </c>
      <c r="G512" s="41">
        <v>44249</v>
      </c>
      <c r="H512" s="38">
        <v>365</v>
      </c>
      <c r="I5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IF(G512="01/01/1900",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PTW[[#This Row],[TREINADO EM]]+PTW[[#This Row],[VALIDADE]]</f>
        <v>44614</v>
      </c>
      <c r="K512">
        <v>1</v>
      </c>
      <c r="L512" t="s">
        <v>5</v>
      </c>
      <c r="M512" t="str">
        <f>VLOOKUP(PTW[[#This Row],[NOME]],'CADASTRO'!A:K,6,0)</f>
        <v>ATIVO</v>
      </c>
    </row>
    <row r="513" spans="1:13" hidden="1">
      <c r="A513" t="s">
        <v>516</v>
      </c>
      <c r="B513" t="s">
        <v>517</v>
      </c>
      <c r="C513" t="s">
        <v>381</v>
      </c>
      <c r="D513" t="s">
        <v>628</v>
      </c>
      <c r="E513" s="17" t="s">
        <v>425</v>
      </c>
      <c r="F513" t="str">
        <f>VLOOKUP(PTW[[#This Row],[NOME]],'CADASTRO'!A:K,5,0)</f>
        <v>ANALISTA LOGISTICA JR</v>
      </c>
      <c r="G513" s="41">
        <v>45278</v>
      </c>
      <c r="H513" s="38">
        <v>365</v>
      </c>
      <c r="I5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IF(G513="01/01/1900",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PTW[[#This Row],[TREINADO EM]]+PTW[[#This Row],[VALIDADE]]</f>
        <v>45643</v>
      </c>
      <c r="K513">
        <v>1</v>
      </c>
      <c r="L513" t="s">
        <v>5</v>
      </c>
      <c r="M513" t="str">
        <f>VLOOKUP(PTW[[#This Row],[NOME]],'CADASTRO'!A:K,6,0)</f>
        <v>ATIVO</v>
      </c>
    </row>
    <row r="514" spans="1:13" hidden="1">
      <c r="A514" t="s">
        <v>516</v>
      </c>
      <c r="B514" t="s">
        <v>517</v>
      </c>
      <c r="C514" t="s">
        <v>381</v>
      </c>
      <c r="D514" t="s">
        <v>628</v>
      </c>
      <c r="E514" s="34" t="s">
        <v>425</v>
      </c>
      <c r="F514" t="str">
        <f>VLOOKUP(PTW[[#This Row],[NOME]],'CADASTRO'!A:K,5,0)</f>
        <v>ANALISTA LOGISTICA JR</v>
      </c>
      <c r="G514" s="41">
        <v>45645</v>
      </c>
      <c r="H514" s="38">
        <v>365</v>
      </c>
      <c r="I5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IF(G514="01/01/1900",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PTW[[#This Row],[TREINADO EM]]+PTW[[#This Row],[VALIDADE]]</f>
        <v>46010</v>
      </c>
      <c r="K514">
        <v>1</v>
      </c>
      <c r="L514" t="s">
        <v>5</v>
      </c>
      <c r="M514" t="str">
        <f>VLOOKUP(PTW[[#This Row],[NOME]],'CADASTRO'!A:K,6,0)</f>
        <v>ATIVO</v>
      </c>
    </row>
    <row r="515" spans="1:13" hidden="1">
      <c r="A515" t="s">
        <v>516</v>
      </c>
      <c r="B515" t="s">
        <v>517</v>
      </c>
      <c r="C515" t="s">
        <v>381</v>
      </c>
      <c r="D515" t="s">
        <v>628</v>
      </c>
      <c r="E515" s="17" t="s">
        <v>425</v>
      </c>
      <c r="F515" t="str">
        <f>VLOOKUP(PTW[[#This Row],[NOME]],'CADASTRO'!A:K,5,0)</f>
        <v>ANALISTA LOGISTICA JR</v>
      </c>
      <c r="G515" s="41">
        <v>46010</v>
      </c>
      <c r="H515" s="38">
        <v>365</v>
      </c>
      <c r="I5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IF(G515="01/01/1900",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PTW[[#This Row],[TREINADO EM]]+PTW[[#This Row],[VALIDADE]]</f>
        <v>46375</v>
      </c>
      <c r="K515">
        <v>1</v>
      </c>
      <c r="L515" t="s">
        <v>3</v>
      </c>
      <c r="M515" t="str">
        <f>VLOOKUP(PTW[[#This Row],[NOME]],'CADASTRO'!A:K,6,0)</f>
        <v>ATIVO</v>
      </c>
    </row>
    <row r="516" spans="1:13" hidden="1">
      <c r="A516" t="s">
        <v>516</v>
      </c>
      <c r="B516" t="s">
        <v>517</v>
      </c>
      <c r="C516" t="s">
        <v>381</v>
      </c>
      <c r="D516" t="s">
        <v>628</v>
      </c>
      <c r="E516" s="17" t="s">
        <v>116</v>
      </c>
      <c r="F516" t="str">
        <f>VLOOKUP(PTW[[#This Row],[NOME]],'CADASTRO'!A:K,5,0)</f>
        <v>OPERADOR INDUSTRIAL I</v>
      </c>
      <c r="G516" s="41">
        <v>45196</v>
      </c>
      <c r="H516" s="38">
        <v>365</v>
      </c>
      <c r="I5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IF(G516="01/01/1900",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PTW[[#This Row],[TREINADO EM]]+PTW[[#This Row],[VALIDADE]]</f>
        <v>45561</v>
      </c>
      <c r="K516">
        <v>1</v>
      </c>
      <c r="L516" t="s">
        <v>5</v>
      </c>
      <c r="M516" t="str">
        <f>VLOOKUP(PTW[[#This Row],[NOME]],'CADASTRO'!A:K,6,0)</f>
        <v>DESLIGADO</v>
      </c>
    </row>
    <row r="517" spans="1:13" hidden="1">
      <c r="A517" t="s">
        <v>516</v>
      </c>
      <c r="B517" t="s">
        <v>517</v>
      </c>
      <c r="C517" t="s">
        <v>381</v>
      </c>
      <c r="D517" t="s">
        <v>628</v>
      </c>
      <c r="E517" t="s">
        <v>116</v>
      </c>
      <c r="F517" t="str">
        <f>VLOOKUP(PTW[[#This Row],[NOME]],'CADASTRO'!A:K,5,0)</f>
        <v>OPERADOR INDUSTRIAL I</v>
      </c>
      <c r="G517" s="41">
        <v>45224</v>
      </c>
      <c r="H517" s="38">
        <v>365</v>
      </c>
      <c r="I5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IF(G517="01/01/1900",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PTW[[#This Row],[TREINADO EM]]+PTW[[#This Row],[VALIDADE]]</f>
        <v>45589</v>
      </c>
      <c r="K517">
        <v>1</v>
      </c>
      <c r="L517" t="s">
        <v>5</v>
      </c>
      <c r="M517" t="str">
        <f>VLOOKUP(PTW[[#This Row],[NOME]],'CADASTRO'!A:K,6,0)</f>
        <v>DESLIGADO</v>
      </c>
    </row>
    <row r="518" spans="1:13" hidden="1">
      <c r="A518" t="s">
        <v>516</v>
      </c>
      <c r="B518" t="s">
        <v>517</v>
      </c>
      <c r="C518" t="s">
        <v>76</v>
      </c>
      <c r="D518" t="s">
        <v>628</v>
      </c>
      <c r="E518" t="s">
        <v>116</v>
      </c>
      <c r="F518" t="str">
        <f>VLOOKUP(PTW[[#This Row],[NOME]],'CADASTRO'!A:K,5,0)</f>
        <v>OPERADOR INDUSTRIAL I</v>
      </c>
      <c r="G518" s="41">
        <v>45278</v>
      </c>
      <c r="H518" s="38">
        <v>365</v>
      </c>
      <c r="I5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IF(G518="01/01/1900",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PTW[[#This Row],[TREINADO EM]]+PTW[[#This Row],[VALIDADE]]</f>
        <v>45643</v>
      </c>
      <c r="K518">
        <v>1</v>
      </c>
      <c r="L518" t="s">
        <v>5</v>
      </c>
      <c r="M518" t="str">
        <f>VLOOKUP(PTW[[#This Row],[NOME]],'CADASTRO'!A:K,6,0)</f>
        <v>DESLIGADO</v>
      </c>
    </row>
    <row r="519" spans="1:13" hidden="1">
      <c r="A519" t="s">
        <v>516</v>
      </c>
      <c r="B519" t="s">
        <v>517</v>
      </c>
      <c r="C519" t="s">
        <v>381</v>
      </c>
      <c r="D519" t="s">
        <v>628</v>
      </c>
      <c r="E519" t="s">
        <v>116</v>
      </c>
      <c r="F519" t="str">
        <f>VLOOKUP(PTW[[#This Row],[NOME]],'CADASTRO'!A:K,5,0)</f>
        <v>OPERADOR INDUSTRIAL I</v>
      </c>
      <c r="G519" s="41">
        <v>45588</v>
      </c>
      <c r="H519" s="38">
        <v>365</v>
      </c>
      <c r="I5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IF(G519="01/01/1900",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PTW[[#This Row],[TREINADO EM]]+PTW[[#This Row],[VALIDADE]]</f>
        <v>45953</v>
      </c>
      <c r="K519">
        <v>1</v>
      </c>
      <c r="L519" t="s">
        <v>5</v>
      </c>
      <c r="M519" t="str">
        <f>VLOOKUP(PTW[[#This Row],[NOME]],'CADASTRO'!A:K,6,0)</f>
        <v>DESLIGADO</v>
      </c>
    </row>
    <row r="520" spans="1:13" hidden="1">
      <c r="A520" t="s">
        <v>516</v>
      </c>
      <c r="B520" t="s">
        <v>517</v>
      </c>
      <c r="C520" t="s">
        <v>76</v>
      </c>
      <c r="D520" t="s">
        <v>628</v>
      </c>
      <c r="E520" t="s">
        <v>116</v>
      </c>
      <c r="F520" t="str">
        <f>VLOOKUP(PTW[[#This Row],[NOME]],'CADASTRO'!A:K,5,0)</f>
        <v>OPERADOR INDUSTRIAL I</v>
      </c>
      <c r="G520" s="41">
        <v>45645</v>
      </c>
      <c r="H520" s="38">
        <v>365</v>
      </c>
      <c r="I5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IF(G520="01/01/1900",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PTW[[#This Row],[TREINADO EM]]+PTW[[#This Row],[VALIDADE]]</f>
        <v>46010</v>
      </c>
      <c r="K520">
        <v>1</v>
      </c>
      <c r="L520" t="s">
        <v>3</v>
      </c>
      <c r="M520" t="str">
        <f>VLOOKUP(PTW[[#This Row],[NOME]],'CADASTRO'!A:K,6,0)</f>
        <v>DESLIGADO</v>
      </c>
    </row>
    <row r="521" spans="1:13" hidden="1">
      <c r="A521" t="s">
        <v>516</v>
      </c>
      <c r="B521" t="s">
        <v>517</v>
      </c>
      <c r="C521" t="s">
        <v>76</v>
      </c>
      <c r="D521" t="s">
        <v>628</v>
      </c>
      <c r="E521" t="s">
        <v>115</v>
      </c>
      <c r="F521" t="str">
        <f>VLOOKUP(PTW[[#This Row],[NOME]],'CADASTRO'!A:K,5,0)</f>
        <v>AUXILIAR INDUSTRIAL</v>
      </c>
      <c r="G521" s="41">
        <v>44250</v>
      </c>
      <c r="H521" s="38">
        <v>365</v>
      </c>
      <c r="I5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IF(G521="01/01/1900",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PTW[[#This Row],[TREINADO EM]]+PTW[[#This Row],[VALIDADE]]</f>
        <v>44615</v>
      </c>
      <c r="K521">
        <v>1</v>
      </c>
      <c r="L521" t="s">
        <v>1</v>
      </c>
      <c r="M521" t="str">
        <f>VLOOKUP(PTW[[#This Row],[NOME]],'CADASTRO'!A:K,6,0)</f>
        <v>DESLIGADO</v>
      </c>
    </row>
    <row r="522" spans="1:13" hidden="1">
      <c r="A522" t="s">
        <v>516</v>
      </c>
      <c r="B522" t="s">
        <v>517</v>
      </c>
      <c r="C522" t="s">
        <v>381</v>
      </c>
      <c r="D522" t="s">
        <v>628</v>
      </c>
      <c r="E522" t="s">
        <v>23</v>
      </c>
      <c r="F522" t="str">
        <f>VLOOKUP(PTW[[#This Row],[NOME]],'CADASTRO'!A:K,5,0)</f>
        <v>ANALISTA PROCESSOS</v>
      </c>
      <c r="G522" s="41">
        <v>44712</v>
      </c>
      <c r="H522" s="38">
        <v>365</v>
      </c>
      <c r="I5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IF(G522="01/01/1900",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PTW[[#This Row],[TREINADO EM]]+PTW[[#This Row],[VALIDADE]]</f>
        <v>45077</v>
      </c>
      <c r="K522">
        <v>1</v>
      </c>
      <c r="L522" t="s">
        <v>3</v>
      </c>
      <c r="M522" t="str">
        <f>VLOOKUP(PTW[[#This Row],[NOME]],'CADASTRO'!A:K,6,0)</f>
        <v>TRANSFERIDO</v>
      </c>
    </row>
    <row r="523" spans="1:13" hidden="1">
      <c r="A523" t="s">
        <v>516</v>
      </c>
      <c r="B523" t="s">
        <v>517</v>
      </c>
      <c r="C523" t="s">
        <v>76</v>
      </c>
      <c r="D523" t="s">
        <v>628</v>
      </c>
      <c r="E523" t="s">
        <v>338</v>
      </c>
      <c r="F523" t="str">
        <f>VLOOKUP(PTW[[#This Row],[NOME]],'CADASTRO'!A:K,5,0)</f>
        <v>LIDER DE TURNO</v>
      </c>
      <c r="G523" s="41">
        <v>44249</v>
      </c>
      <c r="H523" s="38">
        <v>365</v>
      </c>
      <c r="I5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IF(G523="01/01/1900",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PTW[[#This Row],[TREINADO EM]]+PTW[[#This Row],[VALIDADE]]</f>
        <v>44614</v>
      </c>
      <c r="K523">
        <v>1</v>
      </c>
      <c r="L523" t="s">
        <v>5</v>
      </c>
      <c r="M523" t="str">
        <f>VLOOKUP(PTW[[#This Row],[NOME]],'CADASTRO'!A:K,6,0)</f>
        <v>ATIVO</v>
      </c>
    </row>
    <row r="524" spans="1:13" hidden="1">
      <c r="A524" t="s">
        <v>516</v>
      </c>
      <c r="B524" t="s">
        <v>517</v>
      </c>
      <c r="C524" t="s">
        <v>381</v>
      </c>
      <c r="D524" t="s">
        <v>628</v>
      </c>
      <c r="E524" t="s">
        <v>338</v>
      </c>
      <c r="F524" t="str">
        <f>VLOOKUP(PTW[[#This Row],[NOME]],'CADASTRO'!A:K,5,0)</f>
        <v>LIDER DE TURNO</v>
      </c>
      <c r="G524" s="41">
        <v>44930</v>
      </c>
      <c r="H524" s="38">
        <v>365</v>
      </c>
      <c r="I5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IF(G524="01/01/1900",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PTW[[#This Row],[TREINADO EM]]+PTW[[#This Row],[VALIDADE]]</f>
        <v>45295</v>
      </c>
      <c r="K524">
        <v>2</v>
      </c>
      <c r="L524" t="s">
        <v>5</v>
      </c>
      <c r="M524" t="str">
        <f>VLOOKUP(PTW[[#This Row],[NOME]],'CADASTRO'!A:K,6,0)</f>
        <v>ATIVO</v>
      </c>
    </row>
    <row r="525" spans="1:13" hidden="1">
      <c r="A525" t="s">
        <v>516</v>
      </c>
      <c r="B525" t="s">
        <v>517</v>
      </c>
      <c r="C525" t="s">
        <v>381</v>
      </c>
      <c r="D525" t="s">
        <v>628</v>
      </c>
      <c r="E525" t="s">
        <v>338</v>
      </c>
      <c r="F525" t="str">
        <f>VLOOKUP(PTW[[#This Row],[NOME]],'CADASTRO'!A:K,5,0)</f>
        <v>LIDER DE TURNO</v>
      </c>
      <c r="G525" s="41">
        <v>45532</v>
      </c>
      <c r="H525" s="38">
        <v>365</v>
      </c>
      <c r="I5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IF(G525="01/01/1900",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PTW[[#This Row],[TREINADO EM]]+PTW[[#This Row],[VALIDADE]]</f>
        <v>45897</v>
      </c>
      <c r="K525">
        <v>1</v>
      </c>
      <c r="L525" t="s">
        <v>5</v>
      </c>
      <c r="M525" t="str">
        <f>VLOOKUP(PTW[[#This Row],[NOME]],'CADASTRO'!A:K,6,0)</f>
        <v>ATIVO</v>
      </c>
    </row>
    <row r="526" spans="1:13" hidden="1">
      <c r="A526" t="s">
        <v>516</v>
      </c>
      <c r="B526" t="s">
        <v>517</v>
      </c>
      <c r="C526" t="s">
        <v>381</v>
      </c>
      <c r="D526" t="s">
        <v>628</v>
      </c>
      <c r="E526" t="s">
        <v>338</v>
      </c>
      <c r="F526" t="str">
        <f>VLOOKUP(PTW[[#This Row],[NOME]],'CADASTRO'!A:K,5,0)</f>
        <v>LIDER DE TURNO</v>
      </c>
      <c r="G526" s="41">
        <v>46010</v>
      </c>
      <c r="H526" s="38">
        <v>365</v>
      </c>
      <c r="I5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IF(G526="01/01/1900", "SEM REGISTRO",
                        IF((G526+H526)&gt;TODAY(), "NO PRAZO", "VENCIDO"
                        )
                    )
                )
            )
        )
    ),"N.A.")</f>
        <v>NO PRAZO</v>
      </c>
      <c r="J526" s="14">
        <f>PTW[[#This Row],[TREINADO EM]]+PTW[[#This Row],[VALIDADE]]</f>
        <v>46375</v>
      </c>
      <c r="K526">
        <v>1</v>
      </c>
      <c r="L526" t="s">
        <v>3</v>
      </c>
      <c r="M526" t="str">
        <f>VLOOKUP(PTW[[#This Row],[NOME]],'CADASTRO'!A:K,6,0)</f>
        <v>ATIVO</v>
      </c>
    </row>
    <row r="527" spans="1:13" hidden="1">
      <c r="A527" t="s">
        <v>516</v>
      </c>
      <c r="B527" t="s">
        <v>517</v>
      </c>
      <c r="C527" t="s">
        <v>76</v>
      </c>
      <c r="D527" t="s">
        <v>628</v>
      </c>
      <c r="E527" t="s">
        <v>111</v>
      </c>
      <c r="F527" t="str">
        <f>VLOOKUP(PTW[[#This Row],[NOME]],'CADASTRO'!A:K,5,0)</f>
        <v>TECNICO MECANICO II</v>
      </c>
      <c r="G527" s="41">
        <v>44020</v>
      </c>
      <c r="H527" s="38">
        <v>365</v>
      </c>
      <c r="I5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IF(G527="01/01/1900",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PTW[[#This Row],[TREINADO EM]]+PTW[[#This Row],[VALIDADE]]</f>
        <v>44385</v>
      </c>
      <c r="K527">
        <v>1</v>
      </c>
      <c r="L527" t="s">
        <v>1</v>
      </c>
      <c r="M527" t="str">
        <f>VLOOKUP(PTW[[#This Row],[NOME]],'CADASTRO'!A:K,6,0)</f>
        <v>DESLIGADO</v>
      </c>
    </row>
    <row r="528" spans="1:13" hidden="1">
      <c r="A528" t="s">
        <v>516</v>
      </c>
      <c r="B528" t="s">
        <v>517</v>
      </c>
      <c r="C528" t="s">
        <v>76</v>
      </c>
      <c r="D528" t="s">
        <v>628</v>
      </c>
      <c r="E528" t="s">
        <v>111</v>
      </c>
      <c r="F528" t="str">
        <f>VLOOKUP(PTW[[#This Row],[NOME]],'CADASTRO'!A:K,5,0)</f>
        <v>TECNICO MECANICO II</v>
      </c>
      <c r="G528" s="41">
        <v>44020</v>
      </c>
      <c r="H528" s="38">
        <v>365</v>
      </c>
      <c r="I5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IF(G528="01/01/1900",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PTW[[#This Row],[TREINADO EM]]+PTW[[#This Row],[VALIDADE]]</f>
        <v>44385</v>
      </c>
      <c r="K528">
        <v>1</v>
      </c>
      <c r="L528" t="s">
        <v>1</v>
      </c>
      <c r="M528" t="str">
        <f>VLOOKUP(PTW[[#This Row],[NOME]],'CADASTRO'!A:K,6,0)</f>
        <v>DESLIGADO</v>
      </c>
    </row>
    <row r="529" spans="1:13" hidden="1">
      <c r="A529" t="s">
        <v>516</v>
      </c>
      <c r="B529" t="s">
        <v>517</v>
      </c>
      <c r="C529" t="s">
        <v>381</v>
      </c>
      <c r="D529" t="s">
        <v>628</v>
      </c>
      <c r="E529" s="10" t="s">
        <v>110</v>
      </c>
      <c r="F529" t="str">
        <f>VLOOKUP(PTW[[#This Row],[NOME]],'CADASTRO'!A:K,5,0)</f>
        <v>OPERADOR INDUSTRIAL I</v>
      </c>
      <c r="G529" s="41">
        <v>45845</v>
      </c>
      <c r="H529" s="38">
        <v>365</v>
      </c>
      <c r="I5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IF(G529="01/01/1900",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PTW[[#This Row],[TREINADO EM]]+PTW[[#This Row],[VALIDADE]]</f>
        <v>46210</v>
      </c>
      <c r="K529">
        <v>1</v>
      </c>
      <c r="L529" t="s">
        <v>3</v>
      </c>
      <c r="M529" t="str">
        <f>VLOOKUP(PTW[[#This Row],[NOME]],'CADASTRO'!A:K,6,0)</f>
        <v>DESLIGADO</v>
      </c>
    </row>
    <row r="530" spans="1:13" hidden="1">
      <c r="A530" t="s">
        <v>516</v>
      </c>
      <c r="B530" t="s">
        <v>517</v>
      </c>
      <c r="C530" t="s">
        <v>381</v>
      </c>
      <c r="D530" t="s">
        <v>628</v>
      </c>
      <c r="E530" t="s">
        <v>45</v>
      </c>
      <c r="F530" t="str">
        <f>VLOOKUP(PTW[[#This Row],[NOME]],'CADASTRO'!A:K,5,0)</f>
        <v>COORDENADOR PRODUCAO</v>
      </c>
      <c r="G530" s="41">
        <v>44851</v>
      </c>
      <c r="H530" s="38">
        <v>365</v>
      </c>
      <c r="I5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IF(G530="01/01/1900",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PTW[[#This Row],[TREINADO EM]]+PTW[[#This Row],[VALIDADE]]</f>
        <v>45216</v>
      </c>
      <c r="K530">
        <v>1</v>
      </c>
      <c r="L530" t="s">
        <v>5</v>
      </c>
      <c r="M530" t="str">
        <f>VLOOKUP(PTW[[#This Row],[NOME]],'CADASTRO'!A:K,6,0)</f>
        <v>TRANSFERIDO</v>
      </c>
    </row>
    <row r="531" spans="1:13" hidden="1">
      <c r="A531" t="s">
        <v>516</v>
      </c>
      <c r="B531" t="s">
        <v>517</v>
      </c>
      <c r="C531" t="s">
        <v>381</v>
      </c>
      <c r="D531" t="s">
        <v>628</v>
      </c>
      <c r="E531" t="s">
        <v>45</v>
      </c>
      <c r="F531" t="str">
        <f>VLOOKUP(PTW[[#This Row],[NOME]],'CADASTRO'!A:K,5,0)</f>
        <v>COORDENADOR PRODUCAO</v>
      </c>
      <c r="G531" s="41">
        <v>45091</v>
      </c>
      <c r="H531" s="38">
        <v>365</v>
      </c>
      <c r="I5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IF(G531="01/01/1900",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PTW[[#This Row],[TREINADO EM]]+PTW[[#This Row],[VALIDADE]]</f>
        <v>45456</v>
      </c>
      <c r="K531">
        <v>1</v>
      </c>
      <c r="L531" t="s">
        <v>5</v>
      </c>
      <c r="M531" t="str">
        <f>VLOOKUP(PTW[[#This Row],[NOME]],'CADASTRO'!A:K,6,0)</f>
        <v>TRANSFERIDO</v>
      </c>
    </row>
    <row r="532" spans="1:13" hidden="1">
      <c r="A532" t="s">
        <v>516</v>
      </c>
      <c r="B532" t="s">
        <v>517</v>
      </c>
      <c r="C532" t="s">
        <v>381</v>
      </c>
      <c r="D532" t="s">
        <v>628</v>
      </c>
      <c r="E532" t="s">
        <v>45</v>
      </c>
      <c r="F532" t="str">
        <f>VLOOKUP(PTW[[#This Row],[NOME]],'CADASTRO'!A:K,5,0)</f>
        <v>COORDENADOR PRODUCAO</v>
      </c>
      <c r="G532" s="41">
        <v>45278</v>
      </c>
      <c r="H532" s="38">
        <v>365</v>
      </c>
      <c r="I5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IF(G532="01/01/1900",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PTW[[#This Row],[TREINADO EM]]+PTW[[#This Row],[VALIDADE]]</f>
        <v>45643</v>
      </c>
      <c r="K532">
        <v>1</v>
      </c>
      <c r="L532" t="s">
        <v>5</v>
      </c>
      <c r="M532" t="str">
        <f>VLOOKUP(PTW[[#This Row],[NOME]],'CADASTRO'!A:K,6,0)</f>
        <v>TRANSFERIDO</v>
      </c>
    </row>
    <row r="533" spans="1:13" hidden="1">
      <c r="A533" t="s">
        <v>516</v>
      </c>
      <c r="B533" t="s">
        <v>517</v>
      </c>
      <c r="C533" t="s">
        <v>76</v>
      </c>
      <c r="D533" t="s">
        <v>628</v>
      </c>
      <c r="E533" t="s">
        <v>45</v>
      </c>
      <c r="F533" t="str">
        <f>VLOOKUP(PTW[[#This Row],[NOME]],'CADASTRO'!A:K,5,0)</f>
        <v>COORDENADOR PRODUCAO</v>
      </c>
      <c r="G533" s="41">
        <v>45645</v>
      </c>
      <c r="H533" s="38">
        <v>365</v>
      </c>
      <c r="I5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IF(G533="01/01/1900",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PTW[[#This Row],[TREINADO EM]]+PTW[[#This Row],[VALIDADE]]</f>
        <v>46010</v>
      </c>
      <c r="K533">
        <v>1</v>
      </c>
      <c r="L533" t="s">
        <v>5</v>
      </c>
      <c r="M533" t="str">
        <f>VLOOKUP(PTW[[#This Row],[NOME]],'CADASTRO'!A:K,6,0)</f>
        <v>TRANSFERIDO</v>
      </c>
    </row>
    <row r="534" spans="1:13" hidden="1">
      <c r="A534" t="s">
        <v>516</v>
      </c>
      <c r="B534" t="s">
        <v>517</v>
      </c>
      <c r="C534" t="s">
        <v>381</v>
      </c>
      <c r="D534" t="s">
        <v>628</v>
      </c>
      <c r="E534" t="s">
        <v>45</v>
      </c>
      <c r="F534" t="str">
        <f>VLOOKUP(PTW[[#This Row],[NOME]],'CADASTRO'!A:K,5,0)</f>
        <v>COORDENADOR PRODUCAO</v>
      </c>
      <c r="G534" s="41">
        <v>46010</v>
      </c>
      <c r="H534" s="38">
        <v>365</v>
      </c>
      <c r="I5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IF(G534="01/01/1900",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PTW[[#This Row],[TREINADO EM]]+PTW[[#This Row],[VALIDADE]]</f>
        <v>46375</v>
      </c>
      <c r="K534">
        <v>1</v>
      </c>
      <c r="L534" t="s">
        <v>3</v>
      </c>
      <c r="M534" t="str">
        <f>VLOOKUP(PTW[[#This Row],[NOME]],'CADASTRO'!A:K,6,0)</f>
        <v>TRANSFERIDO</v>
      </c>
    </row>
    <row r="535" spans="1:13" hidden="1">
      <c r="A535" t="s">
        <v>516</v>
      </c>
      <c r="B535" t="s">
        <v>517</v>
      </c>
      <c r="C535" t="s">
        <v>381</v>
      </c>
      <c r="D535" t="s">
        <v>628</v>
      </c>
      <c r="E535" t="s">
        <v>109</v>
      </c>
      <c r="F535" t="str">
        <f>VLOOKUP(PTW[[#This Row],[NOME]],'CADASTRO'!A:K,5,0)</f>
        <v>OPERADOR INDUSTRIAL I</v>
      </c>
      <c r="G535" s="41">
        <v>45880</v>
      </c>
      <c r="H535" s="38">
        <v>365</v>
      </c>
      <c r="I5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IF(G535="01/01/1900",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PTW[[#This Row],[TREINADO EM]]+PTW[[#This Row],[VALIDADE]]</f>
        <v>46245</v>
      </c>
      <c r="K535">
        <v>1</v>
      </c>
      <c r="L535" t="s">
        <v>5</v>
      </c>
      <c r="M535" t="str">
        <f>VLOOKUP(PTW[[#This Row],[NOME]],'CADASTRO'!A:K,6,0)</f>
        <v>DESLIGADO</v>
      </c>
    </row>
    <row r="536" spans="1:13" hidden="1">
      <c r="A536" t="s">
        <v>516</v>
      </c>
      <c r="B536" t="s">
        <v>517</v>
      </c>
      <c r="C536" t="s">
        <v>381</v>
      </c>
      <c r="D536" t="s">
        <v>628</v>
      </c>
      <c r="E536" t="s">
        <v>109</v>
      </c>
      <c r="F536" t="str">
        <f>VLOOKUP(PTW[[#This Row],[NOME]],'CADASTRO'!A:K,5,0)</f>
        <v>OPERADOR INDUSTRIAL I</v>
      </c>
      <c r="G536" s="41">
        <v>46010</v>
      </c>
      <c r="H536" s="38">
        <v>365</v>
      </c>
      <c r="I5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IF(G536="01/01/1900",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PTW[[#This Row],[TREINADO EM]]+PTW[[#This Row],[VALIDADE]]</f>
        <v>46375</v>
      </c>
      <c r="K536">
        <v>1</v>
      </c>
      <c r="L536" t="s">
        <v>3</v>
      </c>
      <c r="M536" t="str">
        <f>VLOOKUP(PTW[[#This Row],[NOME]],'CADASTRO'!A:K,6,0)</f>
        <v>DESLIGADO</v>
      </c>
    </row>
    <row r="537" spans="1:13" hidden="1">
      <c r="A537" t="s">
        <v>516</v>
      </c>
      <c r="B537" t="s">
        <v>517</v>
      </c>
      <c r="C537" t="s">
        <v>381</v>
      </c>
      <c r="D537" t="s">
        <v>628</v>
      </c>
      <c r="E537" t="s">
        <v>73</v>
      </c>
      <c r="F537" t="str">
        <f>VLOOKUP(PTW[[#This Row],[NOME]],'CADASTRO'!A:K,5,0)</f>
        <v>COORDENADOR PRODUCAO</v>
      </c>
      <c r="G537" s="41">
        <v>44826</v>
      </c>
      <c r="H537" s="38">
        <v>365</v>
      </c>
      <c r="I5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IF(G537="01/01/1900",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PTW[[#This Row],[TREINADO EM]]+PTW[[#This Row],[VALIDADE]]</f>
        <v>45191</v>
      </c>
      <c r="K537">
        <v>1</v>
      </c>
      <c r="L537" t="s">
        <v>3</v>
      </c>
      <c r="M537" t="str">
        <f>VLOOKUP(PTW[[#This Row],[NOME]],'CADASTRO'!A:K,6,0)</f>
        <v>DESLIGADO</v>
      </c>
    </row>
    <row r="538" spans="1:13" hidden="1">
      <c r="A538" t="s">
        <v>516</v>
      </c>
      <c r="B538" t="s">
        <v>517</v>
      </c>
      <c r="C538" t="s">
        <v>76</v>
      </c>
      <c r="D538" t="s">
        <v>628</v>
      </c>
      <c r="E538" t="s">
        <v>107</v>
      </c>
      <c r="F538" t="str">
        <f>VLOOKUP(PTW[[#This Row],[NOME]],'CADASTRO'!A:K,5,0)</f>
        <v>TECNICO MECANICO II</v>
      </c>
      <c r="G538" s="41">
        <v>43657</v>
      </c>
      <c r="H538" s="38">
        <v>365</v>
      </c>
      <c r="I5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IF(G538="01/01/1900",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PTW[[#This Row],[TREINADO EM]]+PTW[[#This Row],[VALIDADE]]</f>
        <v>44022</v>
      </c>
      <c r="K538">
        <v>1</v>
      </c>
      <c r="L538" t="s">
        <v>5</v>
      </c>
      <c r="M538" t="str">
        <f>VLOOKUP(PTW[[#This Row],[NOME]],'CADASTRO'!A:K,6,0)</f>
        <v>DESLIGADO</v>
      </c>
    </row>
    <row r="539" spans="1:13" hidden="1">
      <c r="A539" t="s">
        <v>516</v>
      </c>
      <c r="B539" t="s">
        <v>517</v>
      </c>
      <c r="C539" t="s">
        <v>381</v>
      </c>
      <c r="D539" t="s">
        <v>628</v>
      </c>
      <c r="E539" t="s">
        <v>107</v>
      </c>
      <c r="F539" t="str">
        <f>VLOOKUP(PTW[[#This Row],[NOME]],'CADASTRO'!A:K,5,0)</f>
        <v>TECNICO MECANICO II</v>
      </c>
      <c r="G539" s="41">
        <v>44776</v>
      </c>
      <c r="H539" s="38">
        <v>365</v>
      </c>
      <c r="I5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IF(G539="01/01/1900",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PTW[[#This Row],[TREINADO EM]]+PTW[[#This Row],[VALIDADE]]</f>
        <v>45141</v>
      </c>
      <c r="K539">
        <v>1</v>
      </c>
      <c r="L539" t="s">
        <v>5</v>
      </c>
      <c r="M539" t="str">
        <f>VLOOKUP(PTW[[#This Row],[NOME]],'CADASTRO'!A:K,6,0)</f>
        <v>DESLIGADO</v>
      </c>
    </row>
    <row r="540" spans="1:13" hidden="1">
      <c r="A540" t="s">
        <v>516</v>
      </c>
      <c r="B540" t="s">
        <v>517</v>
      </c>
      <c r="C540" t="s">
        <v>381</v>
      </c>
      <c r="D540" t="s">
        <v>628</v>
      </c>
      <c r="E540" t="s">
        <v>107</v>
      </c>
      <c r="F540" t="str">
        <f>VLOOKUP(PTW[[#This Row],[NOME]],'CADASTRO'!A:K,5,0)</f>
        <v>TECNICO MECANICO II</v>
      </c>
      <c r="G540" s="41">
        <v>44930</v>
      </c>
      <c r="H540" s="38">
        <v>365</v>
      </c>
      <c r="I5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IF(G540="01/01/1900", "SEM REGISTRO",
                        IF((G540+H540)&gt;TODAY(), "NO PRAZO", "VENCIDO"
                        )
                    )
                )
            )
        )
    ),"N.A.")</f>
        <v>N.A.</v>
      </c>
      <c r="J540" s="14">
        <f>PTW[[#This Row],[TREINADO EM]]+PTW[[#This Row],[VALIDADE]]</f>
        <v>45295</v>
      </c>
      <c r="K540">
        <v>2</v>
      </c>
      <c r="L540" t="s">
        <v>3</v>
      </c>
      <c r="M540" t="str">
        <f>VLOOKUP(PTW[[#This Row],[NOME]],'CADASTRO'!A:K,6,0)</f>
        <v>DESLIGADO</v>
      </c>
    </row>
    <row r="541" spans="1:13" hidden="1">
      <c r="A541" t="s">
        <v>516</v>
      </c>
      <c r="B541" t="s">
        <v>517</v>
      </c>
      <c r="C541" t="s">
        <v>76</v>
      </c>
      <c r="D541" t="s">
        <v>628</v>
      </c>
      <c r="E541" t="s">
        <v>106</v>
      </c>
      <c r="F541" t="str">
        <f>VLOOKUP(PTW[[#This Row],[NOME]],'CADASTRO'!A:K,5,0)</f>
        <v>OPERADOR INDUSTRIAL II</v>
      </c>
      <c r="G541" s="41">
        <v>43832</v>
      </c>
      <c r="H541" s="38">
        <v>365</v>
      </c>
      <c r="I5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IF(G541="01/01/1900",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PTW[[#This Row],[TREINADO EM]]+PTW[[#This Row],[VALIDADE]]</f>
        <v>44197</v>
      </c>
      <c r="K541">
        <v>1</v>
      </c>
      <c r="L541" t="s">
        <v>5</v>
      </c>
      <c r="M541" t="str">
        <f>VLOOKUP(PTW[[#This Row],[NOME]],'CADASTRO'!A:K,6,0)</f>
        <v>DESLIGADO</v>
      </c>
    </row>
    <row r="542" spans="1:13" hidden="1">
      <c r="A542" t="s">
        <v>516</v>
      </c>
      <c r="B542" t="s">
        <v>517</v>
      </c>
      <c r="C542" t="s">
        <v>381</v>
      </c>
      <c r="D542" t="s">
        <v>628</v>
      </c>
      <c r="E542" t="s">
        <v>106</v>
      </c>
      <c r="F542" t="str">
        <f>VLOOKUP(PTW[[#This Row],[NOME]],'CADASTRO'!A:K,5,0)</f>
        <v>OPERADOR INDUSTRIAL II</v>
      </c>
      <c r="G542" s="41">
        <v>45028</v>
      </c>
      <c r="H542" s="38">
        <v>365</v>
      </c>
      <c r="I5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IF(G542="01/01/1900",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PTW[[#This Row],[TREINADO EM]]+PTW[[#This Row],[VALIDADE]]</f>
        <v>45393</v>
      </c>
      <c r="K542">
        <v>1</v>
      </c>
      <c r="L542" t="s">
        <v>5</v>
      </c>
      <c r="M542" t="str">
        <f>VLOOKUP(PTW[[#This Row],[NOME]],'CADASTRO'!A:K,6,0)</f>
        <v>DESLIGADO</v>
      </c>
    </row>
    <row r="543" spans="1:13" hidden="1">
      <c r="A543" t="s">
        <v>516</v>
      </c>
      <c r="B543" t="s">
        <v>517</v>
      </c>
      <c r="C543" t="s">
        <v>381</v>
      </c>
      <c r="D543" t="s">
        <v>628</v>
      </c>
      <c r="E543" t="s">
        <v>106</v>
      </c>
      <c r="F543" t="str">
        <f>VLOOKUP(PTW[[#This Row],[NOME]],'CADASTRO'!A:K,5,0)</f>
        <v>OPERADOR INDUSTRIAL II</v>
      </c>
      <c r="G543" s="41">
        <v>45278</v>
      </c>
      <c r="H543" s="38">
        <v>365</v>
      </c>
      <c r="I5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IF(G543="01/01/1900",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PTW[[#This Row],[TREINADO EM]]+PTW[[#This Row],[VALIDADE]]</f>
        <v>45643</v>
      </c>
      <c r="K543">
        <v>1</v>
      </c>
      <c r="L543" t="s">
        <v>3</v>
      </c>
      <c r="M543" t="str">
        <f>VLOOKUP(PTW[[#This Row],[NOME]],'CADASTRO'!A:K,6,0)</f>
        <v>DESLIGADO</v>
      </c>
    </row>
    <row r="544" spans="1:13" hidden="1">
      <c r="A544" t="s">
        <v>516</v>
      </c>
      <c r="B544" t="s">
        <v>517</v>
      </c>
      <c r="C544" t="s">
        <v>381</v>
      </c>
      <c r="D544" t="s">
        <v>628</v>
      </c>
      <c r="E544" t="s">
        <v>104</v>
      </c>
      <c r="F544" t="str">
        <f>VLOOKUP(PTW[[#This Row],[NOME]],'CADASTRO'!A:K,5,0)</f>
        <v>OPERADOR INDUSTRIAL II</v>
      </c>
      <c r="G544" s="41">
        <v>44847</v>
      </c>
      <c r="H544" s="38">
        <v>365</v>
      </c>
      <c r="I5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IF(G544="01/01/1900",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PTW[[#This Row],[TREINADO EM]]+PTW[[#This Row],[VALIDADE]]</f>
        <v>45212</v>
      </c>
      <c r="K544">
        <v>1</v>
      </c>
      <c r="L544" t="s">
        <v>5</v>
      </c>
      <c r="M544" t="str">
        <f>VLOOKUP(PTW[[#This Row],[NOME]],'CADASTRO'!A:K,6,0)</f>
        <v>DESLIGADO</v>
      </c>
    </row>
    <row r="545" spans="1:13" hidden="1">
      <c r="A545" t="s">
        <v>516</v>
      </c>
      <c r="B545" t="s">
        <v>517</v>
      </c>
      <c r="C545" t="s">
        <v>381</v>
      </c>
      <c r="D545" t="s">
        <v>628</v>
      </c>
      <c r="E545" t="s">
        <v>104</v>
      </c>
      <c r="F545" t="str">
        <f>VLOOKUP(PTW[[#This Row],[NOME]],'CADASTRO'!A:K,5,0)</f>
        <v>OPERADOR INDUSTRIAL II</v>
      </c>
      <c r="G545" s="41">
        <v>44930</v>
      </c>
      <c r="H545" s="38">
        <v>365</v>
      </c>
      <c r="I5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IF(G545="01/01/1900",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PTW[[#This Row],[TREINADO EM]]+PTW[[#This Row],[VALIDADE]]</f>
        <v>45295</v>
      </c>
      <c r="K545">
        <v>2</v>
      </c>
      <c r="L545" t="s">
        <v>5</v>
      </c>
      <c r="M545" t="str">
        <f>VLOOKUP(PTW[[#This Row],[NOME]],'CADASTRO'!A:K,6,0)</f>
        <v>DESLIGADO</v>
      </c>
    </row>
    <row r="546" spans="1:13" hidden="1">
      <c r="A546" t="s">
        <v>516</v>
      </c>
      <c r="B546" t="s">
        <v>517</v>
      </c>
      <c r="C546" t="s">
        <v>76</v>
      </c>
      <c r="D546" t="s">
        <v>628</v>
      </c>
      <c r="E546" t="s">
        <v>104</v>
      </c>
      <c r="F546" t="str">
        <f>VLOOKUP(PTW[[#This Row],[NOME]],'CADASTRO'!A:K,5,0)</f>
        <v>OPERADOR INDUSTRIAL II</v>
      </c>
      <c r="G546" s="41">
        <v>45278</v>
      </c>
      <c r="H546" s="38">
        <v>365</v>
      </c>
      <c r="I5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IF(G546="01/01/1900",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PTW[[#This Row],[TREINADO EM]]+PTW[[#This Row],[VALIDADE]]</f>
        <v>45643</v>
      </c>
      <c r="K546">
        <v>1</v>
      </c>
      <c r="L546" t="s">
        <v>5</v>
      </c>
      <c r="M546" t="str">
        <f>VLOOKUP(PTW[[#This Row],[NOME]],'CADASTRO'!A:K,6,0)</f>
        <v>DESLIGADO</v>
      </c>
    </row>
    <row r="547" spans="1:13" hidden="1">
      <c r="A547" t="s">
        <v>516</v>
      </c>
      <c r="B547" t="s">
        <v>517</v>
      </c>
      <c r="C547" t="s">
        <v>381</v>
      </c>
      <c r="D547" t="s">
        <v>628</v>
      </c>
      <c r="E547" t="s">
        <v>104</v>
      </c>
      <c r="F547" t="str">
        <f>VLOOKUP(PTW[[#This Row],[NOME]],'CADASTRO'!A:K,5,0)</f>
        <v>OPERADOR INDUSTRIAL II</v>
      </c>
      <c r="G547" s="41">
        <v>45645</v>
      </c>
      <c r="H547" s="38">
        <v>365</v>
      </c>
      <c r="I5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IF(G547="01/01/1900",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PTW[[#This Row],[TREINADO EM]]+PTW[[#This Row],[VALIDADE]]</f>
        <v>46010</v>
      </c>
      <c r="K547">
        <v>1</v>
      </c>
      <c r="L547" t="s">
        <v>3</v>
      </c>
      <c r="M547" t="str">
        <f>VLOOKUP(PTW[[#This Row],[NOME]],'CADASTRO'!A:K,6,0)</f>
        <v>DESLIGADO</v>
      </c>
    </row>
    <row r="548" spans="1:13" hidden="1">
      <c r="A548" t="s">
        <v>516</v>
      </c>
      <c r="B548" t="s">
        <v>517</v>
      </c>
      <c r="C548" t="s">
        <v>76</v>
      </c>
      <c r="D548" t="s">
        <v>628</v>
      </c>
      <c r="E548" t="s">
        <v>426</v>
      </c>
      <c r="F548" t="str">
        <f>VLOOKUP(PTW[[#This Row],[NOME]],'CADASTRO'!A:K,5,0)</f>
        <v>OPERADOR INDUSTRIAL II</v>
      </c>
      <c r="G548" s="41">
        <v>44250</v>
      </c>
      <c r="H548" s="38">
        <v>365</v>
      </c>
      <c r="I5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IF(G548="01/01/1900",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PTW[[#This Row],[TREINADO EM]]+PTW[[#This Row],[VALIDADE]]</f>
        <v>44615</v>
      </c>
      <c r="K548">
        <v>1</v>
      </c>
      <c r="L548" t="s">
        <v>5</v>
      </c>
      <c r="M548" t="str">
        <f>VLOOKUP(PTW[[#This Row],[NOME]],'CADASTRO'!A:K,6,0)</f>
        <v>ATIVO</v>
      </c>
    </row>
    <row r="549" spans="1:13" hidden="1">
      <c r="A549" t="s">
        <v>516</v>
      </c>
      <c r="B549" t="s">
        <v>517</v>
      </c>
      <c r="C549" t="s">
        <v>381</v>
      </c>
      <c r="D549" t="s">
        <v>628</v>
      </c>
      <c r="E549" t="s">
        <v>426</v>
      </c>
      <c r="F549" t="str">
        <f>VLOOKUP(PTW[[#This Row],[NOME]],'CADASTRO'!A:K,5,0)</f>
        <v>OPERADOR INDUSTRIAL II</v>
      </c>
      <c r="G549" s="41">
        <v>45532</v>
      </c>
      <c r="H549" s="38">
        <v>365</v>
      </c>
      <c r="I5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IF(G549="01/01/1900",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PTW[[#This Row],[TREINADO EM]]+PTW[[#This Row],[VALIDADE]]</f>
        <v>45897</v>
      </c>
      <c r="K549">
        <v>1</v>
      </c>
      <c r="L549" t="s">
        <v>5</v>
      </c>
      <c r="M549" t="str">
        <f>VLOOKUP(PTW[[#This Row],[NOME]],'CADASTRO'!A:K,6,0)</f>
        <v>ATIVO</v>
      </c>
    </row>
    <row r="550" spans="1:13" hidden="1">
      <c r="A550" t="s">
        <v>516</v>
      </c>
      <c r="B550" t="s">
        <v>517</v>
      </c>
      <c r="C550" t="s">
        <v>76</v>
      </c>
      <c r="D550" t="s">
        <v>628</v>
      </c>
      <c r="E550" t="s">
        <v>426</v>
      </c>
      <c r="F550" t="str">
        <f>VLOOKUP(PTW[[#This Row],[NOME]],'CADASTRO'!A:K,5,0)</f>
        <v>OPERADOR INDUSTRIAL II</v>
      </c>
      <c r="G550" s="41">
        <v>45645</v>
      </c>
      <c r="H550" s="38">
        <v>365</v>
      </c>
      <c r="I5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IF(G550="01/01/1900",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PTW[[#This Row],[TREINADO EM]]+PTW[[#This Row],[VALIDADE]]</f>
        <v>46010</v>
      </c>
      <c r="K550">
        <v>1</v>
      </c>
      <c r="L550" t="s">
        <v>5</v>
      </c>
      <c r="M550" t="str">
        <f>VLOOKUP(PTW[[#This Row],[NOME]],'CADASTRO'!A:K,6,0)</f>
        <v>ATIVO</v>
      </c>
    </row>
    <row r="551" spans="1:13" hidden="1">
      <c r="A551" t="s">
        <v>516</v>
      </c>
      <c r="B551" t="s">
        <v>517</v>
      </c>
      <c r="C551" t="s">
        <v>381</v>
      </c>
      <c r="D551" t="s">
        <v>628</v>
      </c>
      <c r="E551" t="s">
        <v>426</v>
      </c>
      <c r="F551" t="str">
        <f>VLOOKUP(PTW[[#This Row],[NOME]],'CADASTRO'!A:K,5,0)</f>
        <v>OPERADOR INDUSTRIAL II</v>
      </c>
      <c r="G551" s="41">
        <v>46010</v>
      </c>
      <c r="H551" s="38">
        <v>365</v>
      </c>
      <c r="I5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IF(G551="01/01/1900", "SEM REGISTRO",
                        IF((G551+H551)&gt;TODAY(), "NO PRAZO", "VENCIDO"
                        )
                    )
                )
            )
        )
    ),"N.A.")</f>
        <v>NO PRAZO</v>
      </c>
      <c r="J551" s="14">
        <f>PTW[[#This Row],[TREINADO EM]]+PTW[[#This Row],[VALIDADE]]</f>
        <v>46375</v>
      </c>
      <c r="K551">
        <v>1</v>
      </c>
      <c r="L551" t="s">
        <v>3</v>
      </c>
      <c r="M551" t="str">
        <f>VLOOKUP(PTW[[#This Row],[NOME]],'CADASTRO'!A:K,6,0)</f>
        <v>ATIVO</v>
      </c>
    </row>
    <row r="552" spans="1:13" hidden="1">
      <c r="A552" t="s">
        <v>516</v>
      </c>
      <c r="B552" t="s">
        <v>517</v>
      </c>
      <c r="C552" t="s">
        <v>381</v>
      </c>
      <c r="D552" t="s">
        <v>628</v>
      </c>
      <c r="E552" t="s">
        <v>102</v>
      </c>
      <c r="F552" t="str">
        <f>VLOOKUP(PTW[[#This Row],[NOME]],'CADASTRO'!A:K,5,0)</f>
        <v>ESTAGIARIO</v>
      </c>
      <c r="G552" s="41">
        <v>45154</v>
      </c>
      <c r="H552" s="38">
        <v>365</v>
      </c>
      <c r="I5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IF(G552="01/01/1900",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PTW[[#This Row],[TREINADO EM]]+PTW[[#This Row],[VALIDADE]]</f>
        <v>45519</v>
      </c>
      <c r="K552">
        <v>1</v>
      </c>
      <c r="L552" t="s">
        <v>3</v>
      </c>
      <c r="M552" t="str">
        <f>VLOOKUP(PTW[[#This Row],[NOME]],'CADASTRO'!A:K,6,0)</f>
        <v>DESLIGADO</v>
      </c>
    </row>
    <row r="553" spans="1:13" hidden="1">
      <c r="A553" t="s">
        <v>516</v>
      </c>
      <c r="B553" t="s">
        <v>517</v>
      </c>
      <c r="C553" t="s">
        <v>381</v>
      </c>
      <c r="D553" t="s">
        <v>628</v>
      </c>
      <c r="E553" t="s">
        <v>101</v>
      </c>
      <c r="F553" t="str">
        <f>VLOOKUP(PTW[[#This Row],[NOME]],'CADASTRO'!A:K,5,0)</f>
        <v>OPERADOR INDUSTRIAL I</v>
      </c>
      <c r="G553" s="41">
        <v>45784</v>
      </c>
      <c r="H553" s="38">
        <v>365</v>
      </c>
      <c r="I5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IF(G553="01/01/1900", "SEM REGISTRO",
                        IF((G553+H553)&gt;TODAY(), "NO PRAZO", "VENCIDO"
                        )
                    )
                )
            )
        )
    ),"N.A.")</f>
        <v>N.A.</v>
      </c>
      <c r="J553" s="14">
        <f>PTW[[#This Row],[TREINADO EM]]+PTW[[#This Row],[VALIDADE]]</f>
        <v>46149</v>
      </c>
      <c r="K553">
        <v>1</v>
      </c>
      <c r="L553" t="s">
        <v>3</v>
      </c>
      <c r="M553" t="str">
        <f>VLOOKUP(PTW[[#This Row],[NOME]],'CADASTRO'!A:K,6,0)</f>
        <v>DESLIGADO</v>
      </c>
    </row>
    <row r="554" spans="1:13" hidden="1">
      <c r="A554" t="s">
        <v>516</v>
      </c>
      <c r="B554" t="s">
        <v>517</v>
      </c>
      <c r="C554" t="s">
        <v>381</v>
      </c>
      <c r="D554" t="s">
        <v>628</v>
      </c>
      <c r="E554" t="s">
        <v>100</v>
      </c>
      <c r="F554" t="str">
        <f>VLOOKUP(PTW[[#This Row],[NOME]],'CADASTRO'!A:K,5,0)</f>
        <v>AUXILIAR INDUSTRIAL</v>
      </c>
      <c r="G554" s="41">
        <v>44930</v>
      </c>
      <c r="H554" s="38">
        <v>365</v>
      </c>
      <c r="I5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IF(G554="01/01/1900",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PTW[[#This Row],[TREINADO EM]]+PTW[[#This Row],[VALIDADE]]</f>
        <v>45295</v>
      </c>
      <c r="K554">
        <v>2</v>
      </c>
      <c r="L554" t="s">
        <v>5</v>
      </c>
      <c r="M554" t="str">
        <f>VLOOKUP(PTW[[#This Row],[NOME]],'CADASTRO'!A:K,6,0)</f>
        <v>DESLIGADO</v>
      </c>
    </row>
    <row r="555" spans="1:13" hidden="1">
      <c r="A555" t="s">
        <v>516</v>
      </c>
      <c r="B555" t="s">
        <v>517</v>
      </c>
      <c r="C555" t="s">
        <v>381</v>
      </c>
      <c r="D555" t="s">
        <v>628</v>
      </c>
      <c r="E555" t="s">
        <v>100</v>
      </c>
      <c r="F555" t="str">
        <f>VLOOKUP(PTW[[#This Row],[NOME]],'CADASTRO'!A:K,5,0)</f>
        <v>AUXILIAR INDUSTRIAL</v>
      </c>
      <c r="G555" s="41">
        <v>45063</v>
      </c>
      <c r="H555" s="38">
        <v>365</v>
      </c>
      <c r="I5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IF(G555="01/01/1900", "SEM REGISTRO",
                        IF((G555+H555)&gt;TODAY(), "NO PRAZO", "VENCIDO"
                        )
                    )
                )
            )
        )
    ),"N.A.")</f>
        <v>N.A.</v>
      </c>
      <c r="J555" s="14">
        <f>PTW[[#This Row],[TREINADO EM]]+PTW[[#This Row],[VALIDADE]]</f>
        <v>45428</v>
      </c>
      <c r="K555">
        <v>1</v>
      </c>
      <c r="L555" t="s">
        <v>5</v>
      </c>
      <c r="M555" t="str">
        <f>VLOOKUP(PTW[[#This Row],[NOME]],'CADASTRO'!A:K,6,0)</f>
        <v>DESLIGADO</v>
      </c>
    </row>
    <row r="556" spans="1:13" hidden="1">
      <c r="A556" t="s">
        <v>516</v>
      </c>
      <c r="B556" t="s">
        <v>517</v>
      </c>
      <c r="C556" t="s">
        <v>76</v>
      </c>
      <c r="D556" t="s">
        <v>628</v>
      </c>
      <c r="E556" t="s">
        <v>100</v>
      </c>
      <c r="F556" t="str">
        <f>VLOOKUP(PTW[[#This Row],[NOME]],'CADASTRO'!A:K,5,0)</f>
        <v>AUXILIAR INDUSTRIAL</v>
      </c>
      <c r="G556" s="41">
        <v>45278</v>
      </c>
      <c r="H556" s="38">
        <v>365</v>
      </c>
      <c r="I5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IF(G556="01/01/1900", "SEM REGISTRO",
                        IF((G556+H556)&gt;TODAY(), "NO PRAZO", "VENCIDO"
                        )
                    )
                )
            )
        )
    ),"N.A.")</f>
        <v>N.A.</v>
      </c>
      <c r="J556" s="14">
        <f>PTW[[#This Row],[TREINADO EM]]+PTW[[#This Row],[VALIDADE]]</f>
        <v>45643</v>
      </c>
      <c r="K556">
        <v>1</v>
      </c>
      <c r="L556" t="s">
        <v>3</v>
      </c>
      <c r="M556" t="str">
        <f>VLOOKUP(PTW[[#This Row],[NOME]],'CADASTRO'!A:K,6,0)</f>
        <v>DESLIGADO</v>
      </c>
    </row>
    <row r="557" spans="1:13" hidden="1">
      <c r="A557" t="s">
        <v>516</v>
      </c>
      <c r="B557" t="s">
        <v>517</v>
      </c>
      <c r="C557" t="s">
        <v>76</v>
      </c>
      <c r="D557" t="s">
        <v>628</v>
      </c>
      <c r="E557" t="s">
        <v>427</v>
      </c>
      <c r="F557" t="str">
        <f>VLOOKUP(PTW[[#This Row],[NOME]],'CADASTRO'!A:K,5,0)</f>
        <v>CONTROLADOR QUALIDADE</v>
      </c>
      <c r="G557" s="41">
        <v>44249</v>
      </c>
      <c r="H557" s="38">
        <v>365</v>
      </c>
      <c r="I5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IF(G557="01/01/1900",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PTW[[#This Row],[TREINADO EM]]+PTW[[#This Row],[VALIDADE]]</f>
        <v>44614</v>
      </c>
      <c r="K557">
        <v>1</v>
      </c>
      <c r="L557" t="s">
        <v>5</v>
      </c>
      <c r="M557" t="str">
        <f>VLOOKUP(PTW[[#This Row],[NOME]],'CADASTRO'!A:K,6,0)</f>
        <v>ATIVO</v>
      </c>
    </row>
    <row r="558" spans="1:13" hidden="1">
      <c r="A558" t="s">
        <v>516</v>
      </c>
      <c r="B558" t="s">
        <v>517</v>
      </c>
      <c r="C558" t="s">
        <v>381</v>
      </c>
      <c r="D558" t="s">
        <v>628</v>
      </c>
      <c r="E558" t="s">
        <v>427</v>
      </c>
      <c r="F558" t="str">
        <f>VLOOKUP(PTW[[#This Row],[NOME]],'CADASTRO'!A:K,5,0)</f>
        <v>CONTROLADOR QUALIDADE</v>
      </c>
      <c r="G558" s="41">
        <v>44930</v>
      </c>
      <c r="H558" s="38">
        <v>365</v>
      </c>
      <c r="I5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IF(G558="01/01/1900", "SEM REGISTRO",
                        IF((G558+H558)&gt;TODAY(), "NO PRAZO", "VENCIDO"
                        )
                    )
                )
            )
        )
    ),"N.A.")</f>
        <v>HISTORICO</v>
      </c>
      <c r="J558" s="14">
        <f>PTW[[#This Row],[TREINADO EM]]+PTW[[#This Row],[VALIDADE]]</f>
        <v>45295</v>
      </c>
      <c r="K558">
        <v>2</v>
      </c>
      <c r="L558" t="s">
        <v>5</v>
      </c>
      <c r="M558" t="str">
        <f>VLOOKUP(PTW[[#This Row],[NOME]],'CADASTRO'!A:K,6,0)</f>
        <v>ATIVO</v>
      </c>
    </row>
    <row r="559" spans="1:13" hidden="1">
      <c r="A559" t="s">
        <v>516</v>
      </c>
      <c r="B559" t="s">
        <v>517</v>
      </c>
      <c r="C559" t="s">
        <v>381</v>
      </c>
      <c r="D559" t="s">
        <v>628</v>
      </c>
      <c r="E559" t="s">
        <v>427</v>
      </c>
      <c r="F559" t="str">
        <f>VLOOKUP(PTW[[#This Row],[NOME]],'CADASTRO'!A:K,5,0)</f>
        <v>CONTROLADOR QUALIDADE</v>
      </c>
      <c r="G559" s="41">
        <v>45645</v>
      </c>
      <c r="H559" s="38">
        <v>365</v>
      </c>
      <c r="I5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IF(G559="01/01/1900",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PTW[[#This Row],[TREINADO EM]]+PTW[[#This Row],[VALIDADE]]</f>
        <v>46010</v>
      </c>
      <c r="K559">
        <v>1</v>
      </c>
      <c r="L559" t="s">
        <v>5</v>
      </c>
      <c r="M559" t="str">
        <f>VLOOKUP(PTW[[#This Row],[NOME]],'CADASTRO'!A:K,6,0)</f>
        <v>ATIVO</v>
      </c>
    </row>
    <row r="560" spans="1:13" hidden="1">
      <c r="A560" t="s">
        <v>516</v>
      </c>
      <c r="B560" t="s">
        <v>517</v>
      </c>
      <c r="C560" t="s">
        <v>381</v>
      </c>
      <c r="D560" t="s">
        <v>628</v>
      </c>
      <c r="E560" s="17" t="s">
        <v>427</v>
      </c>
      <c r="F560" t="str">
        <f>VLOOKUP(PTW[[#This Row],[NOME]],'CADASTRO'!A:K,5,0)</f>
        <v>CONTROLADOR QUALIDADE</v>
      </c>
      <c r="G560" s="41">
        <v>46213</v>
      </c>
      <c r="H560" s="38">
        <v>183</v>
      </c>
      <c r="I5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IF(G560="01/01/1900", "SEM REGISTRO",
                        IF((G560+H560)&gt;TODAY(), "NO PRAZO", "VENCIDO"
                        )
                    )
                )
            )
        )
    ),"N.A.")</f>
        <v>NO PRAZO</v>
      </c>
      <c r="J560" s="14">
        <f>PTW[[#This Row],[TREINADO EM]]+PTW[[#This Row],[VALIDADE]]</f>
        <v>46396</v>
      </c>
      <c r="K560">
        <v>1</v>
      </c>
      <c r="L560" t="s">
        <v>3</v>
      </c>
      <c r="M560" t="str">
        <f>VLOOKUP(PTW[[#This Row],[NOME]],'CADASTRO'!A:K,6,0)</f>
        <v>ATIVO</v>
      </c>
    </row>
    <row r="561" spans="1:14" hidden="1">
      <c r="A561" t="s">
        <v>516</v>
      </c>
      <c r="B561" t="s">
        <v>517</v>
      </c>
      <c r="C561" t="s">
        <v>76</v>
      </c>
      <c r="D561" t="s">
        <v>628</v>
      </c>
      <c r="E561" t="s">
        <v>428</v>
      </c>
      <c r="F561" t="str">
        <f>VLOOKUP(PTW[[#This Row],[NOME]],'CADASTRO'!A:K,5,0)</f>
        <v>ANALISTA PROCESSOS</v>
      </c>
      <c r="G561" s="41">
        <v>43900</v>
      </c>
      <c r="H561" s="38">
        <v>365</v>
      </c>
      <c r="I5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IF(G561="01/01/1900",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PTW[[#This Row],[TREINADO EM]]+PTW[[#This Row],[VALIDADE]]</f>
        <v>44265</v>
      </c>
      <c r="K561">
        <v>1</v>
      </c>
      <c r="L561" t="s">
        <v>5</v>
      </c>
      <c r="M561" t="str">
        <f>VLOOKUP(PTW[[#This Row],[NOME]],'CADASTRO'!A:K,6,0)</f>
        <v>ATIVO</v>
      </c>
    </row>
    <row r="562" spans="1:14" hidden="1">
      <c r="A562" t="s">
        <v>516</v>
      </c>
      <c r="B562" t="s">
        <v>517</v>
      </c>
      <c r="C562" t="s">
        <v>76</v>
      </c>
      <c r="D562" t="s">
        <v>628</v>
      </c>
      <c r="E562" t="s">
        <v>428</v>
      </c>
      <c r="F562" t="str">
        <f>VLOOKUP(PTW[[#This Row],[NOME]],'CADASTRO'!A:K,5,0)</f>
        <v>ANALISTA PROCESSOS</v>
      </c>
      <c r="G562" s="41">
        <v>44035</v>
      </c>
      <c r="H562" s="38">
        <v>365</v>
      </c>
      <c r="I5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IF(G562="01/01/1900",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PTW[[#This Row],[TREINADO EM]]+PTW[[#This Row],[VALIDADE]]</f>
        <v>44400</v>
      </c>
      <c r="K562">
        <v>1</v>
      </c>
      <c r="L562" t="s">
        <v>5</v>
      </c>
      <c r="M562" t="str">
        <f>VLOOKUP(PTW[[#This Row],[NOME]],'CADASTRO'!A:K,6,0)</f>
        <v>ATIVO</v>
      </c>
    </row>
    <row r="563" spans="1:14" hidden="1">
      <c r="A563" t="s">
        <v>516</v>
      </c>
      <c r="B563" t="s">
        <v>517</v>
      </c>
      <c r="C563" t="s">
        <v>381</v>
      </c>
      <c r="D563" t="s">
        <v>628</v>
      </c>
      <c r="E563" t="s">
        <v>428</v>
      </c>
      <c r="F563" t="str">
        <f>VLOOKUP(PTW[[#This Row],[NOME]],'CADASTRO'!A:K,5,0)</f>
        <v>ANALISTA PROCESSOS</v>
      </c>
      <c r="G563" s="41">
        <v>44708</v>
      </c>
      <c r="H563" s="38">
        <v>365</v>
      </c>
      <c r="I5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IF(G563="01/01/1900",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PTW[[#This Row],[TREINADO EM]]+PTW[[#This Row],[VALIDADE]]</f>
        <v>45073</v>
      </c>
      <c r="K563">
        <v>1</v>
      </c>
      <c r="L563" t="s">
        <v>5</v>
      </c>
      <c r="M563" t="str">
        <f>VLOOKUP(PTW[[#This Row],[NOME]],'CADASTRO'!A:K,6,0)</f>
        <v>ATIVO</v>
      </c>
    </row>
    <row r="564" spans="1:14" hidden="1">
      <c r="A564" t="s">
        <v>516</v>
      </c>
      <c r="B564" t="s">
        <v>517</v>
      </c>
      <c r="C564" t="s">
        <v>381</v>
      </c>
      <c r="D564" t="s">
        <v>628</v>
      </c>
      <c r="E564" t="s">
        <v>428</v>
      </c>
      <c r="F564" t="str">
        <f>VLOOKUP(PTW[[#This Row],[NOME]],'CADASTRO'!A:K,5,0)</f>
        <v>ANALISTA PROCESSOS</v>
      </c>
      <c r="G564" s="41">
        <v>44991</v>
      </c>
      <c r="H564" s="38">
        <v>365</v>
      </c>
      <c r="I5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IF(G564="01/01/1900", "SEM REGISTRO",
                        IF((G564+H564)&gt;TODAY(), "NO PRAZO", "VENCIDO"
                        )
                    )
                )
            )
        )
    ),"N.A.")</f>
        <v>HISTORICO</v>
      </c>
      <c r="J564" s="14">
        <f>PTW[[#This Row],[TREINADO EM]]+PTW[[#This Row],[VALIDADE]]</f>
        <v>45356</v>
      </c>
      <c r="K564">
        <v>0.5</v>
      </c>
      <c r="L564" t="s">
        <v>5</v>
      </c>
      <c r="M564" t="str">
        <f>VLOOKUP(PTW[[#This Row],[NOME]],'CADASTRO'!A:K,6,0)</f>
        <v>ATIVO</v>
      </c>
    </row>
    <row r="565" spans="1:14" hidden="1">
      <c r="A565" t="s">
        <v>516</v>
      </c>
      <c r="B565" t="s">
        <v>517</v>
      </c>
      <c r="C565" t="s">
        <v>381</v>
      </c>
      <c r="D565" t="s">
        <v>628</v>
      </c>
      <c r="E565" t="s">
        <v>428</v>
      </c>
      <c r="F565" t="str">
        <f>VLOOKUP(PTW[[#This Row],[NOME]],'CADASTRO'!A:K,5,0)</f>
        <v>ANALISTA PROCESSOS</v>
      </c>
      <c r="G565" s="41">
        <v>45392</v>
      </c>
      <c r="H565" s="38">
        <v>365</v>
      </c>
      <c r="I5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IF(G565="01/01/1900",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PTW[[#This Row],[TREINADO EM]]+PTW[[#This Row],[VALIDADE]]</f>
        <v>45757</v>
      </c>
      <c r="K565">
        <v>1</v>
      </c>
      <c r="L565" t="s">
        <v>5</v>
      </c>
      <c r="M565" t="str">
        <f>VLOOKUP(PTW[[#This Row],[NOME]],'CADASTRO'!A:K,6,0)</f>
        <v>ATIVO</v>
      </c>
    </row>
    <row r="566" spans="1:14" hidden="1">
      <c r="A566" t="s">
        <v>516</v>
      </c>
      <c r="B566" t="s">
        <v>517</v>
      </c>
      <c r="C566" t="s">
        <v>76</v>
      </c>
      <c r="D566" t="s">
        <v>628</v>
      </c>
      <c r="E566" t="s">
        <v>428</v>
      </c>
      <c r="F566" t="str">
        <f>VLOOKUP(PTW[[#This Row],[NOME]],'CADASTRO'!A:K,5,0)</f>
        <v>ANALISTA PROCESSOS</v>
      </c>
      <c r="G566" s="41">
        <v>45754</v>
      </c>
      <c r="H566" s="38">
        <v>365</v>
      </c>
      <c r="I5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IF(G566="01/01/1900",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PTW[[#This Row],[TREINADO EM]]+PTW[[#This Row],[VALIDADE]]</f>
        <v>46119</v>
      </c>
      <c r="K566">
        <v>1</v>
      </c>
      <c r="L566" t="s">
        <v>5</v>
      </c>
      <c r="M566" t="str">
        <f>VLOOKUP(PTW[[#This Row],[NOME]],'CADASTRO'!A:K,6,0)</f>
        <v>ATIVO</v>
      </c>
    </row>
    <row r="567" spans="1:14" hidden="1">
      <c r="A567" t="s">
        <v>516</v>
      </c>
      <c r="B567" t="s">
        <v>517</v>
      </c>
      <c r="C567" t="s">
        <v>381</v>
      </c>
      <c r="D567" t="s">
        <v>628</v>
      </c>
      <c r="E567" t="s">
        <v>428</v>
      </c>
      <c r="F567" t="str">
        <f>VLOOKUP(PTW[[#This Row],[NOME]],'CADASTRO'!A:K,5,0)</f>
        <v>ANALISTA PROCESSOS</v>
      </c>
      <c r="G567" s="41">
        <v>46010</v>
      </c>
      <c r="H567" s="38">
        <v>365</v>
      </c>
      <c r="I5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IF(G567="01/01/1900",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PTW[[#This Row],[TREINADO EM]]+PTW[[#This Row],[VALIDADE]]</f>
        <v>46375</v>
      </c>
      <c r="K567">
        <v>1</v>
      </c>
      <c r="L567" t="s">
        <v>5</v>
      </c>
      <c r="M567" t="str">
        <f>VLOOKUP(PTW[[#This Row],[NOME]],'CADASTRO'!A:K,6,0)</f>
        <v>ATIVO</v>
      </c>
    </row>
    <row r="568" spans="1:14" hidden="1">
      <c r="A568" t="s">
        <v>516</v>
      </c>
      <c r="B568" t="s">
        <v>517</v>
      </c>
      <c r="C568" t="s">
        <v>381</v>
      </c>
      <c r="D568" t="s">
        <v>628</v>
      </c>
      <c r="E568" t="s">
        <v>428</v>
      </c>
      <c r="F568" t="str">
        <f>VLOOKUP(PTW[[#This Row],[NOME]],'CADASTRO'!A:K,5,0)</f>
        <v>ANALISTA PROCESSOS</v>
      </c>
      <c r="G568" s="41">
        <v>46127</v>
      </c>
      <c r="H568" s="38">
        <v>365</v>
      </c>
      <c r="I5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IF(G568="01/01/1900", "SEM REGISTRO",
                        IF((G568+H568)&gt;TODAY(), "NO PRAZO", "VENCIDO"
                        )
                    )
                )
            )
        )
    ),"N.A.")</f>
        <v>NO PRAZO</v>
      </c>
      <c r="J568" s="14">
        <f>PTW[[#This Row],[TREINADO EM]]+PTW[[#This Row],[VALIDADE]]</f>
        <v>46492</v>
      </c>
      <c r="K568">
        <v>1</v>
      </c>
      <c r="L568" t="s">
        <v>3</v>
      </c>
      <c r="M568" t="str">
        <f>VLOOKUP(PTW[[#This Row],[NOME]],'CADASTRO'!A:K,6,0)</f>
        <v>ATIVO</v>
      </c>
      <c r="N568" s="63"/>
    </row>
    <row r="569" spans="1:14" hidden="1">
      <c r="A569" t="s">
        <v>516</v>
      </c>
      <c r="B569" t="s">
        <v>517</v>
      </c>
      <c r="C569" t="s">
        <v>381</v>
      </c>
      <c r="D569" t="s">
        <v>628</v>
      </c>
      <c r="E569" s="10" t="s">
        <v>430</v>
      </c>
      <c r="F569" t="str">
        <f>VLOOKUP(PTW[[#This Row],[NOME]],'CADASTRO'!A:K,5,0)</f>
        <v>OPERADOR INDUSTRIAL I</v>
      </c>
      <c r="G569" s="41">
        <v>45852</v>
      </c>
      <c r="H569" s="38">
        <v>365</v>
      </c>
      <c r="I5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IF(G569="01/01/1900",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PTW[[#This Row],[TREINADO EM]]+PTW[[#This Row],[VALIDADE]]</f>
        <v>46217</v>
      </c>
      <c r="K569">
        <v>1</v>
      </c>
      <c r="L569" t="s">
        <v>5</v>
      </c>
      <c r="M569" t="str">
        <f>VLOOKUP(PTW[[#This Row],[NOME]],'CADASTRO'!A:K,6,0)</f>
        <v>ATIVO</v>
      </c>
    </row>
    <row r="570" spans="1:14" hidden="1">
      <c r="A570" t="s">
        <v>516</v>
      </c>
      <c r="B570" t="s">
        <v>517</v>
      </c>
      <c r="C570" t="s">
        <v>381</v>
      </c>
      <c r="D570" t="s">
        <v>628</v>
      </c>
      <c r="E570" t="s">
        <v>430</v>
      </c>
      <c r="F570" t="str">
        <f>VLOOKUP(PTW[[#This Row],[NOME]],'CADASTRO'!A:K,5,0)</f>
        <v>OPERADOR INDUSTRIAL I</v>
      </c>
      <c r="G570" s="41">
        <v>46010</v>
      </c>
      <c r="H570" s="38">
        <v>365</v>
      </c>
      <c r="I5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IF(G570="01/01/1900", "SEM REGISTRO",
                        IF((G570+H570)&gt;TODAY(), "NO PRAZO", "VENCIDO"
                        )
                    )
                )
            )
        )
    ),"N.A.")</f>
        <v>NO PRAZO</v>
      </c>
      <c r="J570" s="14">
        <f>PTW[[#This Row],[TREINADO EM]]+PTW[[#This Row],[VALIDADE]]</f>
        <v>46375</v>
      </c>
      <c r="K570">
        <v>1</v>
      </c>
      <c r="L570" t="s">
        <v>3</v>
      </c>
      <c r="M570" t="str">
        <f>VLOOKUP(PTW[[#This Row],[NOME]],'CADASTRO'!A:K,6,0)</f>
        <v>ATIVO</v>
      </c>
    </row>
    <row r="571" spans="1:14" hidden="1">
      <c r="A571" t="s">
        <v>516</v>
      </c>
      <c r="B571" t="s">
        <v>517</v>
      </c>
      <c r="C571" t="s">
        <v>381</v>
      </c>
      <c r="D571" t="s">
        <v>628</v>
      </c>
      <c r="E571" t="s">
        <v>431</v>
      </c>
      <c r="F571" t="str">
        <f>VLOOKUP(PTW[[#This Row],[NOME]],'CADASTRO'!A:K,5,0)</f>
        <v>ANALISTA PROJETOS PL</v>
      </c>
      <c r="G571" s="41">
        <v>44720</v>
      </c>
      <c r="H571" s="38">
        <v>365</v>
      </c>
      <c r="I5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IF(G571="01/01/1900",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PTW[[#This Row],[TREINADO EM]]+PTW[[#This Row],[VALIDADE]]</f>
        <v>45085</v>
      </c>
      <c r="K571">
        <v>1</v>
      </c>
      <c r="L571" t="s">
        <v>5</v>
      </c>
      <c r="M571" t="str">
        <f>VLOOKUP(PTW[[#This Row],[NOME]],'CADASTRO'!A:K,6,0)</f>
        <v>ATIVO</v>
      </c>
    </row>
    <row r="572" spans="1:14" hidden="1">
      <c r="A572" t="s">
        <v>516</v>
      </c>
      <c r="B572" t="s">
        <v>517</v>
      </c>
      <c r="C572" t="s">
        <v>381</v>
      </c>
      <c r="D572" t="s">
        <v>628</v>
      </c>
      <c r="E572" t="s">
        <v>431</v>
      </c>
      <c r="F572" t="str">
        <f>VLOOKUP(PTW[[#This Row],[NOME]],'CADASTRO'!A:K,5,0)</f>
        <v>ANALISTA PROJETOS PL</v>
      </c>
      <c r="G572" s="41">
        <v>45063</v>
      </c>
      <c r="H572" s="38">
        <v>365</v>
      </c>
      <c r="I5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IF(G572="01/01/1900",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PTW[[#This Row],[TREINADO EM]]+PTW[[#This Row],[VALIDADE]]</f>
        <v>45428</v>
      </c>
      <c r="K572">
        <v>1</v>
      </c>
      <c r="L572" t="s">
        <v>5</v>
      </c>
      <c r="M572" t="str">
        <f>VLOOKUP(PTW[[#This Row],[NOME]],'CADASTRO'!A:K,6,0)</f>
        <v>ATIVO</v>
      </c>
    </row>
    <row r="573" spans="1:14" hidden="1">
      <c r="A573" t="s">
        <v>516</v>
      </c>
      <c r="B573" t="s">
        <v>517</v>
      </c>
      <c r="C573" t="s">
        <v>381</v>
      </c>
      <c r="D573" t="s">
        <v>628</v>
      </c>
      <c r="E573" t="s">
        <v>431</v>
      </c>
      <c r="F573" t="str">
        <f>VLOOKUP(PTW[[#This Row],[NOME]],'CADASTRO'!A:K,5,0)</f>
        <v>ANALISTA PROJETOS PL</v>
      </c>
      <c r="G573" s="41">
        <v>45532</v>
      </c>
      <c r="H573" s="38">
        <v>365</v>
      </c>
      <c r="I5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IF(G573="01/01/1900",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PTW[[#This Row],[TREINADO EM]]+PTW[[#This Row],[VALIDADE]]</f>
        <v>45897</v>
      </c>
      <c r="K573">
        <v>1</v>
      </c>
      <c r="L573" t="s">
        <v>5</v>
      </c>
      <c r="M573" t="str">
        <f>VLOOKUP(PTW[[#This Row],[NOME]],'CADASTRO'!A:K,6,0)</f>
        <v>ATIVO</v>
      </c>
    </row>
    <row r="574" spans="1:14" hidden="1">
      <c r="A574" t="s">
        <v>516</v>
      </c>
      <c r="B574" t="s">
        <v>517</v>
      </c>
      <c r="C574" t="s">
        <v>381</v>
      </c>
      <c r="D574" t="s">
        <v>628</v>
      </c>
      <c r="E574" t="s">
        <v>431</v>
      </c>
      <c r="F574" t="str">
        <f>VLOOKUP(PTW[[#This Row],[NOME]],'CADASTRO'!A:K,5,0)</f>
        <v>ANALISTA PROJETOS PL</v>
      </c>
      <c r="G574" s="41">
        <v>45908</v>
      </c>
      <c r="H574" s="38">
        <v>365</v>
      </c>
      <c r="I5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IF(G574="01/01/1900",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PTW[[#This Row],[TREINADO EM]]+PTW[[#This Row],[VALIDADE]]</f>
        <v>46273</v>
      </c>
      <c r="K574" s="64">
        <v>1</v>
      </c>
      <c r="L574" t="s">
        <v>5</v>
      </c>
      <c r="M574" t="str">
        <f>VLOOKUP(PTW[[#This Row],[NOME]],'CADASTRO'!A:K,6,0)</f>
        <v>ATIVO</v>
      </c>
    </row>
    <row r="575" spans="1:14" hidden="1">
      <c r="A575" t="s">
        <v>516</v>
      </c>
      <c r="B575" t="s">
        <v>517</v>
      </c>
      <c r="C575" t="s">
        <v>381</v>
      </c>
      <c r="D575" t="s">
        <v>628</v>
      </c>
      <c r="E575" t="s">
        <v>431</v>
      </c>
      <c r="F575" t="str">
        <f>VLOOKUP(PTW[[#This Row],[NOME]],'CADASTRO'!A:K,5,0)</f>
        <v>ANALISTA PROJETOS PL</v>
      </c>
      <c r="G575" s="41">
        <v>46127</v>
      </c>
      <c r="H575" s="38">
        <v>365</v>
      </c>
      <c r="I5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IF(G575="01/01/1900", "SEM REGISTRO",
                        IF((G575+H575)&gt;TODAY(), "NO PRAZO", "VENCIDO"
                        )
                    )
                )
            )
        )
    ),"N.A.")</f>
        <v>NO PRAZO</v>
      </c>
      <c r="J575" s="14">
        <f>PTW[[#This Row],[TREINADO EM]]+PTW[[#This Row],[VALIDADE]]</f>
        <v>46492</v>
      </c>
      <c r="K575">
        <v>1</v>
      </c>
      <c r="L575" t="s">
        <v>3</v>
      </c>
      <c r="M575" t="str">
        <f>VLOOKUP(PTW[[#This Row],[NOME]],'CADASTRO'!A:K,6,0)</f>
        <v>ATIVO</v>
      </c>
      <c r="N575" s="63"/>
    </row>
    <row r="576" spans="1:14" hidden="1">
      <c r="A576" t="s">
        <v>516</v>
      </c>
      <c r="B576" t="s">
        <v>517</v>
      </c>
      <c r="C576" t="s">
        <v>381</v>
      </c>
      <c r="D576" t="s">
        <v>628</v>
      </c>
      <c r="E576" t="s">
        <v>97</v>
      </c>
      <c r="F576" t="str">
        <f>VLOOKUP(PTW[[#This Row],[NOME]],'CADASTRO'!A:K,5,0)</f>
        <v>AUXILIAR INDUSTRIAL</v>
      </c>
      <c r="G576" s="41">
        <v>46029</v>
      </c>
      <c r="H576" s="38">
        <v>365</v>
      </c>
      <c r="I5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IF(G576="01/01/1900", "SEM REGISTRO",
                        IF((G576+H576)&gt;TODAY(), "NO PRAZO", "VENCIDO"
                        )
                    )
                )
            )
        )
    ),"N.A.")</f>
        <v>N.A.</v>
      </c>
      <c r="J576" s="14">
        <f>PTW[[#This Row],[TREINADO EM]]+PTW[[#This Row],[VALIDADE]]</f>
        <v>46394</v>
      </c>
      <c r="K576">
        <v>1</v>
      </c>
      <c r="L576" t="s">
        <v>3</v>
      </c>
      <c r="M576" t="str">
        <f>VLOOKUP(PTW[[#This Row],[NOME]],'CADASTRO'!A:K,6,0)</f>
        <v>DESLIGADO</v>
      </c>
      <c r="N576" s="63" t="s">
        <v>635</v>
      </c>
    </row>
    <row r="577" spans="1:13" hidden="1">
      <c r="A577" t="s">
        <v>516</v>
      </c>
      <c r="B577" t="s">
        <v>517</v>
      </c>
      <c r="C577" t="s">
        <v>381</v>
      </c>
      <c r="D577" t="s">
        <v>628</v>
      </c>
      <c r="E577" t="s">
        <v>433</v>
      </c>
      <c r="F577" t="str">
        <f>VLOOKUP(PTW[[#This Row],[NOME]],'CADASTRO'!A:K,5,0)</f>
        <v>ANALISTA SEGURANCA TRABALHO E MEIO</v>
      </c>
      <c r="G577" s="41">
        <v>44930</v>
      </c>
      <c r="H577" s="38">
        <v>365</v>
      </c>
      <c r="I5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IF(G577="01/01/1900",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PTW[[#This Row],[TREINADO EM]]+PTW[[#This Row],[VALIDADE]]</f>
        <v>45295</v>
      </c>
      <c r="K577">
        <v>2</v>
      </c>
      <c r="L577" t="s">
        <v>5</v>
      </c>
      <c r="M577" t="str">
        <f>VLOOKUP(PTW[[#This Row],[NOME]],'CADASTRO'!A:K,6,0)</f>
        <v>ATIVO</v>
      </c>
    </row>
    <row r="578" spans="1:13" hidden="1">
      <c r="A578" t="s">
        <v>516</v>
      </c>
      <c r="B578" t="s">
        <v>517</v>
      </c>
      <c r="C578" t="s">
        <v>381</v>
      </c>
      <c r="D578" t="s">
        <v>628</v>
      </c>
      <c r="E578" t="s">
        <v>433</v>
      </c>
      <c r="F578" t="str">
        <f>VLOOKUP(PTW[[#This Row],[NOME]],'CADASTRO'!A:K,5,0)</f>
        <v>ANALISTA SEGURANCA TRABALHO E MEIO</v>
      </c>
      <c r="G578" s="41">
        <v>45278</v>
      </c>
      <c r="H578" s="38">
        <v>365</v>
      </c>
      <c r="I5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IF(G578="01/01/1900", "SEM REGISTRO",
                        IF((G578+H578)&gt;TODAY(), "NO PRAZO", "VENCIDO"
                        )
                    )
                )
            )
        )
    ),"N.A.")</f>
        <v>HISTORICO</v>
      </c>
      <c r="J578" s="14">
        <f>PTW[[#This Row],[TREINADO EM]]+PTW[[#This Row],[VALIDADE]]</f>
        <v>45643</v>
      </c>
      <c r="K578">
        <v>1</v>
      </c>
      <c r="L578" t="s">
        <v>5</v>
      </c>
      <c r="M578" t="str">
        <f>VLOOKUP(PTW[[#This Row],[NOME]],'CADASTRO'!A:K,6,0)</f>
        <v>ATIVO</v>
      </c>
    </row>
    <row r="579" spans="1:13" hidden="1">
      <c r="A579" t="s">
        <v>516</v>
      </c>
      <c r="B579" t="s">
        <v>517</v>
      </c>
      <c r="C579" t="s">
        <v>381</v>
      </c>
      <c r="D579" t="s">
        <v>628</v>
      </c>
      <c r="E579" t="s">
        <v>433</v>
      </c>
      <c r="F579" t="str">
        <f>VLOOKUP(PTW[[#This Row],[NOME]],'CADASTRO'!A:K,5,0)</f>
        <v>ANALISTA SEGURANCA TRABALHO E MEIO</v>
      </c>
      <c r="G579" s="41">
        <v>46008</v>
      </c>
      <c r="H579" s="38">
        <v>365</v>
      </c>
      <c r="I5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IF(G579="01/01/1900", "SEM REGISTRO",
                        IF((G579+H579)&gt;TODAY(), "NO PRAZO", "VENCIDO"
                        )
                    )
                )
            )
        )
    ),"N.A.")</f>
        <v>NO PRAZO</v>
      </c>
      <c r="J579" s="14">
        <f>PTW[[#This Row],[TREINADO EM]]+PTW[[#This Row],[VALIDADE]]</f>
        <v>46373</v>
      </c>
      <c r="K579">
        <v>1</v>
      </c>
      <c r="L579" t="s">
        <v>3</v>
      </c>
      <c r="M579" t="str">
        <f>VLOOKUP(PTW[[#This Row],[NOME]],'CADASTRO'!A:K,6,0)</f>
        <v>ATIVO</v>
      </c>
    </row>
    <row r="580" spans="1:13" hidden="1">
      <c r="A580" t="s">
        <v>516</v>
      </c>
      <c r="B580" t="s">
        <v>517</v>
      </c>
      <c r="C580" t="s">
        <v>381</v>
      </c>
      <c r="D580" t="s">
        <v>628</v>
      </c>
      <c r="E580" t="s">
        <v>96</v>
      </c>
      <c r="F580" t="str">
        <f>VLOOKUP(PTW[[#This Row],[NOME]],'CADASTRO'!A:K,5,0)</f>
        <v>OPERADOR INDUSTRIAL II</v>
      </c>
      <c r="G580" s="41">
        <v>44930</v>
      </c>
      <c r="H580" s="38">
        <v>365</v>
      </c>
      <c r="I5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IF(G580="01/01/1900",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PTW[[#This Row],[TREINADO EM]]+PTW[[#This Row],[VALIDADE]]</f>
        <v>45295</v>
      </c>
      <c r="K580">
        <v>2</v>
      </c>
      <c r="L580" t="s">
        <v>5</v>
      </c>
      <c r="M580" t="str">
        <f>VLOOKUP(PTW[[#This Row],[NOME]],'CADASTRO'!A:K,6,0)</f>
        <v>DESLIGADO</v>
      </c>
    </row>
    <row r="581" spans="1:13" hidden="1">
      <c r="A581" t="s">
        <v>516</v>
      </c>
      <c r="B581" t="s">
        <v>517</v>
      </c>
      <c r="C581" t="s">
        <v>76</v>
      </c>
      <c r="D581" t="s">
        <v>628</v>
      </c>
      <c r="E581" t="s">
        <v>96</v>
      </c>
      <c r="F581" t="str">
        <f>VLOOKUP(PTW[[#This Row],[NOME]],'CADASTRO'!A:K,5,0)</f>
        <v>OPERADOR INDUSTRIAL II</v>
      </c>
      <c r="G581" s="41">
        <v>45278</v>
      </c>
      <c r="H581" s="38">
        <v>365</v>
      </c>
      <c r="I5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IF(G581="01/01/1900",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PTW[[#This Row],[TREINADO EM]]+PTW[[#This Row],[VALIDADE]]</f>
        <v>45643</v>
      </c>
      <c r="K581">
        <v>1</v>
      </c>
      <c r="L581" t="s">
        <v>5</v>
      </c>
      <c r="M581" t="str">
        <f>VLOOKUP(PTW[[#This Row],[NOME]],'CADASTRO'!A:K,6,0)</f>
        <v>DESLIGADO</v>
      </c>
    </row>
    <row r="582" spans="1:13" hidden="1">
      <c r="A582" t="s">
        <v>516</v>
      </c>
      <c r="B582" t="s">
        <v>517</v>
      </c>
      <c r="C582" t="s">
        <v>76</v>
      </c>
      <c r="D582" t="s">
        <v>628</v>
      </c>
      <c r="E582" t="s">
        <v>96</v>
      </c>
      <c r="F582" t="str">
        <f>VLOOKUP(PTW[[#This Row],[NOME]],'CADASTRO'!A:K,5,0)</f>
        <v>OPERADOR INDUSTRIAL II</v>
      </c>
      <c r="G582" s="41">
        <v>45645</v>
      </c>
      <c r="H582" s="38">
        <v>365</v>
      </c>
      <c r="I5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IF(G582="01/01/1900",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PTW[[#This Row],[TREINADO EM]]+PTW[[#This Row],[VALIDADE]]</f>
        <v>46010</v>
      </c>
      <c r="K582">
        <v>1</v>
      </c>
      <c r="L582" t="s">
        <v>3</v>
      </c>
      <c r="M582" t="str">
        <f>VLOOKUP(PTW[[#This Row],[NOME]],'CADASTRO'!A:K,6,0)</f>
        <v>DESLIGADO</v>
      </c>
    </row>
    <row r="583" spans="1:13" hidden="1">
      <c r="A583" t="s">
        <v>516</v>
      </c>
      <c r="B583" t="s">
        <v>517</v>
      </c>
      <c r="C583" t="s">
        <v>381</v>
      </c>
      <c r="D583" t="s">
        <v>628</v>
      </c>
      <c r="E583" t="s">
        <v>211</v>
      </c>
      <c r="F583" t="str">
        <f>VLOOKUP(PTW[[#This Row],[NOME]],'CADASTRO'!A:K,5,0)</f>
        <v>CONTROLADOR PLANTA</v>
      </c>
      <c r="G583" s="41">
        <v>44711</v>
      </c>
      <c r="H583" s="38">
        <v>365</v>
      </c>
      <c r="I5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IF(G583="01/01/1900", "SEM REGISTRO",
                        IF((G583+H583)&gt;TODAY(), "NO PRAZO", "VENCIDO"
                        )
                    )
                )
            )
        )
    ),"N.A.")</f>
        <v>HISTORICO</v>
      </c>
      <c r="J583" s="14">
        <f>PTW[[#This Row],[TREINADO EM]]+PTW[[#This Row],[VALIDADE]]</f>
        <v>45076</v>
      </c>
      <c r="K583">
        <v>1</v>
      </c>
      <c r="L583" t="s">
        <v>5</v>
      </c>
      <c r="M583" t="str">
        <f>VLOOKUP(PTW[[#This Row],[NOME]],'CADASTRO'!A:K,6,0)</f>
        <v>ATIVO</v>
      </c>
    </row>
    <row r="584" spans="1:13" hidden="1">
      <c r="A584" t="s">
        <v>516</v>
      </c>
      <c r="B584" t="s">
        <v>517</v>
      </c>
      <c r="C584" t="s">
        <v>381</v>
      </c>
      <c r="D584" t="s">
        <v>628</v>
      </c>
      <c r="E584" t="s">
        <v>211</v>
      </c>
      <c r="F584" t="str">
        <f>VLOOKUP(PTW[[#This Row],[NOME]],'CADASTRO'!A:K,5,0)</f>
        <v>CONTROLADOR PLANTA</v>
      </c>
      <c r="G584" s="41">
        <v>45028</v>
      </c>
      <c r="H584" s="38">
        <v>365</v>
      </c>
      <c r="I5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IF(G584="01/01/1900", "SEM REGISTRO",
                        IF((G584+H584)&gt;TODAY(), "NO PRAZO", "VENCIDO"
                        )
                    )
                )
            )
        )
    ),"N.A.")</f>
        <v>HISTORICO</v>
      </c>
      <c r="J584" s="14">
        <f>PTW[[#This Row],[TREINADO EM]]+PTW[[#This Row],[VALIDADE]]</f>
        <v>45393</v>
      </c>
      <c r="K584">
        <v>1</v>
      </c>
      <c r="L584" t="s">
        <v>5</v>
      </c>
      <c r="M584" t="str">
        <f>VLOOKUP(PTW[[#This Row],[NOME]],'CADASTRO'!A:K,6,0)</f>
        <v>ATIVO</v>
      </c>
    </row>
    <row r="585" spans="1:13" hidden="1">
      <c r="A585" t="s">
        <v>516</v>
      </c>
      <c r="B585" t="s">
        <v>517</v>
      </c>
      <c r="C585" t="s">
        <v>381</v>
      </c>
      <c r="D585" t="s">
        <v>628</v>
      </c>
      <c r="E585" t="s">
        <v>211</v>
      </c>
      <c r="F585" t="str">
        <f>VLOOKUP(PTW[[#This Row],[NOME]],'CADASTRO'!A:K,5,0)</f>
        <v>CONTROLADOR PLANTA</v>
      </c>
      <c r="G585" s="41">
        <v>45329</v>
      </c>
      <c r="H585" s="38">
        <v>365</v>
      </c>
      <c r="I5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IF(G585="01/01/1900", "SEM REGISTRO",
                        IF((G585+H585)&gt;TODAY(), "NO PRAZO", "VENCIDO"
                        )
                    )
                )
            )
        )
    ),"N.A.")</f>
        <v>HISTORICO</v>
      </c>
      <c r="J585" s="14">
        <f>PTW[[#This Row],[TREINADO EM]]+PTW[[#This Row],[VALIDADE]]</f>
        <v>45694</v>
      </c>
      <c r="K585">
        <v>1</v>
      </c>
      <c r="L585" t="s">
        <v>5</v>
      </c>
      <c r="M585" t="str">
        <f>VLOOKUP(PTW[[#This Row],[NOME]],'CADASTRO'!A:K,6,0)</f>
        <v>ATIVO</v>
      </c>
    </row>
    <row r="586" spans="1:13" hidden="1">
      <c r="A586" t="s">
        <v>516</v>
      </c>
      <c r="B586" t="s">
        <v>517</v>
      </c>
      <c r="C586" t="s">
        <v>381</v>
      </c>
      <c r="D586" t="s">
        <v>628</v>
      </c>
      <c r="E586" t="s">
        <v>211</v>
      </c>
      <c r="F586" t="str">
        <f>VLOOKUP(PTW[[#This Row],[NOME]],'CADASTRO'!A:K,5,0)</f>
        <v>CONTROLADOR PLANTA</v>
      </c>
      <c r="G586" s="41">
        <v>45645</v>
      </c>
      <c r="H586" s="38">
        <v>365</v>
      </c>
      <c r="I5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IF(G586="01/01/1900", "SEM REGISTRO",
                        IF((G586+H586)&gt;TODAY(), "NO PRAZO", "VENCIDO"
                        )
                    )
                )
            )
        )
    ),"N.A.")</f>
        <v>HISTORICO</v>
      </c>
      <c r="J586" s="14">
        <f>PTW[[#This Row],[TREINADO EM]]+PTW[[#This Row],[VALIDADE]]</f>
        <v>46010</v>
      </c>
      <c r="K586">
        <v>1</v>
      </c>
      <c r="L586" t="s">
        <v>5</v>
      </c>
      <c r="M586" t="str">
        <f>VLOOKUP(PTW[[#This Row],[NOME]],'CADASTRO'!A:K,6,0)</f>
        <v>ATIVO</v>
      </c>
    </row>
    <row r="587" spans="1:13" hidden="1">
      <c r="A587" t="s">
        <v>516</v>
      </c>
      <c r="B587" t="s">
        <v>517</v>
      </c>
      <c r="C587" t="s">
        <v>381</v>
      </c>
      <c r="D587" t="s">
        <v>628</v>
      </c>
      <c r="E587" t="s">
        <v>211</v>
      </c>
      <c r="F587" t="str">
        <f>VLOOKUP(PTW[[#This Row],[NOME]],'CADASTRO'!A:K,5,0)</f>
        <v>CONTROLADOR PLANTA</v>
      </c>
      <c r="G587" s="41">
        <v>45810</v>
      </c>
      <c r="H587" s="38">
        <v>365</v>
      </c>
      <c r="I5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IF(G587="01/01/1900", "SEM REGISTRO",
                        IF((G587+H587)&gt;TODAY(), "NO PRAZO", "VENCIDO"
                        )
                    )
                )
            )
        )
    ),"N.A.")</f>
        <v>HISTORICO</v>
      </c>
      <c r="J587" s="14">
        <f>PTW[[#This Row],[TREINADO EM]]+PTW[[#This Row],[VALIDADE]]</f>
        <v>46175</v>
      </c>
      <c r="K587">
        <v>1</v>
      </c>
      <c r="L587" t="s">
        <v>5</v>
      </c>
      <c r="M587" t="str">
        <f>VLOOKUP(PTW[[#This Row],[NOME]],'CADASTRO'!A:K,6,0)</f>
        <v>ATIVO</v>
      </c>
    </row>
    <row r="588" spans="1:13" hidden="1">
      <c r="A588" t="s">
        <v>516</v>
      </c>
      <c r="B588" t="s">
        <v>517</v>
      </c>
      <c r="C588" t="s">
        <v>381</v>
      </c>
      <c r="D588" t="s">
        <v>628</v>
      </c>
      <c r="E588" t="s">
        <v>211</v>
      </c>
      <c r="F588" t="str">
        <f>VLOOKUP(PTW[[#This Row],[NOME]],'CADASTRO'!A:K,5,0)</f>
        <v>CONTROLADOR PLANTA</v>
      </c>
      <c r="G588" s="41">
        <v>46008</v>
      </c>
      <c r="H588" s="38">
        <v>365</v>
      </c>
      <c r="I5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IF(G588="01/01/1900", "SEM REGISTRO",
                        IF((G588+H588)&gt;TODAY(), "NO PRAZO", "VENCIDO"
                        )
                    )
                )
            )
        )
    ),"N.A.")</f>
        <v>NO PRAZO</v>
      </c>
      <c r="J588" s="14">
        <f>PTW[[#This Row],[TREINADO EM]]+PTW[[#This Row],[VALIDADE]]</f>
        <v>46373</v>
      </c>
      <c r="K588">
        <v>1</v>
      </c>
      <c r="L588" t="s">
        <v>3</v>
      </c>
      <c r="M588" t="str">
        <f>VLOOKUP(PTW[[#This Row],[NOME]],'CADASTRO'!A:K,6,0)</f>
        <v>ATIVO</v>
      </c>
    </row>
    <row r="589" spans="1:13" hidden="1">
      <c r="A589" t="s">
        <v>516</v>
      </c>
      <c r="B589" t="s">
        <v>517</v>
      </c>
      <c r="C589" t="s">
        <v>76</v>
      </c>
      <c r="D589" t="s">
        <v>628</v>
      </c>
      <c r="E589" t="s">
        <v>436</v>
      </c>
      <c r="F589" t="str">
        <f>VLOOKUP(PTW[[#This Row],[NOME]],'CADASTRO'!A:K,5,0)</f>
        <v>TECNICO ELETRONICO II</v>
      </c>
      <c r="G589" s="41">
        <v>44020</v>
      </c>
      <c r="H589" s="38">
        <v>365</v>
      </c>
      <c r="I5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IF(G589="01/01/1900",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PTW[[#This Row],[TREINADO EM]]+PTW[[#This Row],[VALIDADE]]</f>
        <v>44385</v>
      </c>
      <c r="K589">
        <v>1</v>
      </c>
      <c r="L589" t="s">
        <v>5</v>
      </c>
      <c r="M589" t="str">
        <f>VLOOKUP(PTW[[#This Row],[NOME]],'CADASTRO'!A:K,6,0)</f>
        <v>ATIVO</v>
      </c>
    </row>
    <row r="590" spans="1:13" hidden="1">
      <c r="A590" t="s">
        <v>516</v>
      </c>
      <c r="B590" t="s">
        <v>517</v>
      </c>
      <c r="C590" t="s">
        <v>381</v>
      </c>
      <c r="D590" t="s">
        <v>628</v>
      </c>
      <c r="E590" t="s">
        <v>436</v>
      </c>
      <c r="F590" t="str">
        <f>VLOOKUP(PTW[[#This Row],[NOME]],'CADASTRO'!A:K,5,0)</f>
        <v>TECNICO ELETRONICO II</v>
      </c>
      <c r="G590" s="41">
        <v>44782</v>
      </c>
      <c r="H590" s="38">
        <v>365</v>
      </c>
      <c r="I5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IF(G590="01/01/1900",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PTW[[#This Row],[TREINADO EM]]+PTW[[#This Row],[VALIDADE]]</f>
        <v>45147</v>
      </c>
      <c r="K590">
        <v>1</v>
      </c>
      <c r="L590" t="s">
        <v>5</v>
      </c>
      <c r="M590" t="str">
        <f>VLOOKUP(PTW[[#This Row],[NOME]],'CADASTRO'!A:K,6,0)</f>
        <v>ATIVO</v>
      </c>
    </row>
    <row r="591" spans="1:13" hidden="1">
      <c r="A591" t="s">
        <v>516</v>
      </c>
      <c r="B591" t="s">
        <v>517</v>
      </c>
      <c r="C591" t="s">
        <v>381</v>
      </c>
      <c r="D591" t="s">
        <v>628</v>
      </c>
      <c r="E591" t="s">
        <v>436</v>
      </c>
      <c r="F591" t="str">
        <f>VLOOKUP(PTW[[#This Row],[NOME]],'CADASTRO'!A:K,5,0)</f>
        <v>TECNICO ELETRONICO II</v>
      </c>
      <c r="G591" s="41">
        <v>45546</v>
      </c>
      <c r="H591" s="38">
        <v>365</v>
      </c>
      <c r="I5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IF(G591="01/01/1900",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PTW[[#This Row],[TREINADO EM]]+PTW[[#This Row],[VALIDADE]]</f>
        <v>45911</v>
      </c>
      <c r="K591">
        <v>1</v>
      </c>
      <c r="L591" t="s">
        <v>5</v>
      </c>
      <c r="M591" t="str">
        <f>VLOOKUP(PTW[[#This Row],[NOME]],'CADASTRO'!A:K,6,0)</f>
        <v>ATIVO</v>
      </c>
    </row>
    <row r="592" spans="1:13" hidden="1">
      <c r="A592" t="s">
        <v>516</v>
      </c>
      <c r="B592" t="s">
        <v>517</v>
      </c>
      <c r="C592" t="s">
        <v>381</v>
      </c>
      <c r="D592" t="s">
        <v>628</v>
      </c>
      <c r="E592" t="s">
        <v>436</v>
      </c>
      <c r="F592" t="str">
        <f>VLOOKUP(PTW[[#This Row],[NOME]],'CADASTRO'!A:K,5,0)</f>
        <v>TECNICO ELETRONICO II</v>
      </c>
      <c r="G592" s="41">
        <v>45645</v>
      </c>
      <c r="H592" s="38">
        <v>365</v>
      </c>
      <c r="I5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IF(G592="01/01/1900",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PTW[[#This Row],[TREINADO EM]]+PTW[[#This Row],[VALIDADE]]</f>
        <v>46010</v>
      </c>
      <c r="K592">
        <v>1</v>
      </c>
      <c r="L592" t="s">
        <v>5</v>
      </c>
      <c r="M592" t="str">
        <f>VLOOKUP(PTW[[#This Row],[NOME]],'CADASTRO'!A:K,6,0)</f>
        <v>ATIVO</v>
      </c>
    </row>
    <row r="593" spans="1:13" hidden="1">
      <c r="A593" t="s">
        <v>516</v>
      </c>
      <c r="B593" t="s">
        <v>517</v>
      </c>
      <c r="C593" t="s">
        <v>381</v>
      </c>
      <c r="D593" t="s">
        <v>628</v>
      </c>
      <c r="E593" t="s">
        <v>436</v>
      </c>
      <c r="F593" t="str">
        <f>VLOOKUP(PTW[[#This Row],[NOME]],'CADASTRO'!A:K,5,0)</f>
        <v>TECNICO ELETRONICO II</v>
      </c>
      <c r="G593" s="41">
        <v>46211.993622685201</v>
      </c>
      <c r="H593" s="38">
        <v>183</v>
      </c>
      <c r="I5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IF(G593="01/01/1900",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PTW[[#This Row],[TREINADO EM]]+PTW[[#This Row],[VALIDADE]]</f>
        <v>46394.993622685201</v>
      </c>
      <c r="K593">
        <v>1</v>
      </c>
      <c r="L593" t="s">
        <v>3</v>
      </c>
      <c r="M593" t="str">
        <f>VLOOKUP(PTW[[#This Row],[NOME]],'CADASTRO'!A:K,6,0)</f>
        <v>ATIVO</v>
      </c>
    </row>
    <row r="594" spans="1:13" hidden="1">
      <c r="A594" t="s">
        <v>516</v>
      </c>
      <c r="B594" t="s">
        <v>517</v>
      </c>
      <c r="C594" t="s">
        <v>381</v>
      </c>
      <c r="D594" t="s">
        <v>628</v>
      </c>
      <c r="E594" t="s">
        <v>437</v>
      </c>
      <c r="F594" t="str">
        <f>VLOOKUP(PTW[[#This Row],[NOME]],'CADASTRO'!A:K,5,0)</f>
        <v>ANALISTA CONTROLE QUALIDADE PL</v>
      </c>
      <c r="G594" s="41">
        <v>45196</v>
      </c>
      <c r="H594" s="38">
        <v>365</v>
      </c>
      <c r="I5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IF(G594="01/01/1900", "SEM REGISTRO",
                        IF((G594+H594)&gt;TODAY(), "NO PRAZO", "VENCIDO"
                        )
                    )
                )
            )
        )
    ),"N.A.")</f>
        <v>HISTORICO</v>
      </c>
      <c r="J594" s="14">
        <f>PTW[[#This Row],[TREINADO EM]]+PTW[[#This Row],[VALIDADE]]</f>
        <v>45561</v>
      </c>
      <c r="K594">
        <v>1</v>
      </c>
      <c r="L594" t="s">
        <v>5</v>
      </c>
      <c r="M594" t="str">
        <f>VLOOKUP(PTW[[#This Row],[NOME]],'CADASTRO'!A:K,6,0)</f>
        <v>ATIVO</v>
      </c>
    </row>
    <row r="595" spans="1:13" hidden="1">
      <c r="A595" t="s">
        <v>516</v>
      </c>
      <c r="B595" t="s">
        <v>517</v>
      </c>
      <c r="C595" t="s">
        <v>381</v>
      </c>
      <c r="D595" t="s">
        <v>628</v>
      </c>
      <c r="E595" t="s">
        <v>437</v>
      </c>
      <c r="F595" t="str">
        <f>VLOOKUP(PTW[[#This Row],[NOME]],'CADASTRO'!A:K,5,0)</f>
        <v>ANALISTA CONTROLE QUALIDADE PL</v>
      </c>
      <c r="G595" s="41">
        <v>45645</v>
      </c>
      <c r="H595" s="38">
        <v>365</v>
      </c>
      <c r="I5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IF(G595="01/01/1900", "SEM REGISTRO",
                        IF((G595+H595)&gt;TODAY(), "NO PRAZO", "VENCIDO"
                        )
                    )
                )
            )
        )
    ),"N.A.")</f>
        <v>HISTORICO</v>
      </c>
      <c r="J595" s="14">
        <f>PTW[[#This Row],[TREINADO EM]]+PTW[[#This Row],[VALIDADE]]</f>
        <v>46010</v>
      </c>
      <c r="K595">
        <v>1</v>
      </c>
      <c r="L595" t="s">
        <v>5</v>
      </c>
      <c r="M595" t="str">
        <f>VLOOKUP(PTW[[#This Row],[NOME]],'CADASTRO'!A:K,6,0)</f>
        <v>ATIVO</v>
      </c>
    </row>
    <row r="596" spans="1:13" hidden="1">
      <c r="A596" t="s">
        <v>516</v>
      </c>
      <c r="B596" t="s">
        <v>517</v>
      </c>
      <c r="C596" t="s">
        <v>381</v>
      </c>
      <c r="D596" t="s">
        <v>628</v>
      </c>
      <c r="E596" t="s">
        <v>437</v>
      </c>
      <c r="F596" t="str">
        <f>VLOOKUP(PTW[[#This Row],[NOME]],'CADASTRO'!A:K,5,0)</f>
        <v>ANALISTA CONTROLE QUALIDADE PL</v>
      </c>
      <c r="G596" s="41">
        <v>46293.362685185188</v>
      </c>
      <c r="H596" s="38">
        <v>365</v>
      </c>
      <c r="I5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IF(G596="01/01/1900", "SEM REGISTRO",
                        IF((G596+H596)&gt;TODAY(), "NO PRAZO", "VENCIDO"
                        )
                    )
                )
            )
        )
    ),"N.A.")</f>
        <v>NO PRAZO</v>
      </c>
      <c r="J596" s="14">
        <f>PTW[[#This Row],[TREINADO EM]]+PTW[[#This Row],[VALIDADE]]</f>
        <v>46658.362685185188</v>
      </c>
      <c r="K596">
        <v>2</v>
      </c>
      <c r="L596" t="s">
        <v>3</v>
      </c>
      <c r="M596" t="str">
        <f>VLOOKUP(PTW[[#This Row],[NOME]],'CADASTRO'!A:K,6,0)</f>
        <v>ATIVO</v>
      </c>
    </row>
    <row r="597" spans="1:13" hidden="1">
      <c r="A597" t="s">
        <v>516</v>
      </c>
      <c r="B597" t="s">
        <v>517</v>
      </c>
      <c r="C597" t="s">
        <v>381</v>
      </c>
      <c r="D597" t="s">
        <v>628</v>
      </c>
      <c r="E597" t="s">
        <v>439</v>
      </c>
      <c r="F597" t="str">
        <f>VLOOKUP(PTW[[#This Row],[NOME]],'CADASTRO'!A:K,5,0)</f>
        <v>ANALISTA CONTROLE ESTOQUE PL</v>
      </c>
      <c r="G597" s="41">
        <v>44973</v>
      </c>
      <c r="H597" s="38">
        <v>365</v>
      </c>
      <c r="I5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IF(G597="01/01/1900",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PTW[[#This Row],[TREINADO EM]]+PTW[[#This Row],[VALIDADE]]</f>
        <v>45338</v>
      </c>
      <c r="K597">
        <v>2</v>
      </c>
      <c r="L597" t="s">
        <v>5</v>
      </c>
      <c r="M597" t="str">
        <f>VLOOKUP(PTW[[#This Row],[NOME]],'CADASTRO'!A:K,6,0)</f>
        <v>ATIVO</v>
      </c>
    </row>
    <row r="598" spans="1:13" hidden="1">
      <c r="A598" t="s">
        <v>516</v>
      </c>
      <c r="B598" t="s">
        <v>517</v>
      </c>
      <c r="C598" t="s">
        <v>381</v>
      </c>
      <c r="D598" t="s">
        <v>628</v>
      </c>
      <c r="E598" t="s">
        <v>439</v>
      </c>
      <c r="F598" t="str">
        <f>VLOOKUP(PTW[[#This Row],[NOME]],'CADASTRO'!A:K,5,0)</f>
        <v>ANALISTA CONTROLE ESTOQUE PL</v>
      </c>
      <c r="G598" s="41">
        <v>45427</v>
      </c>
      <c r="H598" s="38">
        <v>365</v>
      </c>
      <c r="I5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IF(G598="01/01/1900",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PTW[[#This Row],[TREINADO EM]]+PTW[[#This Row],[VALIDADE]]</f>
        <v>45792</v>
      </c>
      <c r="K598">
        <v>1</v>
      </c>
      <c r="L598" t="s">
        <v>5</v>
      </c>
      <c r="M598" t="str">
        <f>VLOOKUP(PTW[[#This Row],[NOME]],'CADASTRO'!A:K,6,0)</f>
        <v>ATIVO</v>
      </c>
    </row>
    <row r="599" spans="1:13" hidden="1">
      <c r="A599" t="s">
        <v>516</v>
      </c>
      <c r="B599" t="s">
        <v>517</v>
      </c>
      <c r="C599" t="s">
        <v>381</v>
      </c>
      <c r="D599" t="s">
        <v>628</v>
      </c>
      <c r="E599" t="s">
        <v>439</v>
      </c>
      <c r="F599" t="str">
        <f>VLOOKUP(PTW[[#This Row],[NOME]],'CADASTRO'!A:K,5,0)</f>
        <v>ANALISTA CONTROLE ESTOQUE PL</v>
      </c>
      <c r="G599" s="41">
        <v>45645</v>
      </c>
      <c r="H599" s="38">
        <v>365</v>
      </c>
      <c r="I5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IF(G599="01/01/1900",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PTW[[#This Row],[TREINADO EM]]+PTW[[#This Row],[VALIDADE]]</f>
        <v>46010</v>
      </c>
      <c r="K599">
        <v>1</v>
      </c>
      <c r="L599" t="s">
        <v>5</v>
      </c>
      <c r="M599" t="str">
        <f>VLOOKUP(PTW[[#This Row],[NOME]],'CADASTRO'!A:K,6,0)</f>
        <v>ATIVO</v>
      </c>
    </row>
    <row r="600" spans="1:13" hidden="1">
      <c r="A600" t="s">
        <v>516</v>
      </c>
      <c r="B600" t="s">
        <v>517</v>
      </c>
      <c r="C600" t="s">
        <v>381</v>
      </c>
      <c r="D600" t="s">
        <v>628</v>
      </c>
      <c r="E600" t="s">
        <v>439</v>
      </c>
      <c r="F600" t="str">
        <f>VLOOKUP(PTW[[#This Row],[NOME]],'CADASTRO'!A:K,5,0)</f>
        <v>ANALISTA CONTROLE ESTOQUE PL</v>
      </c>
      <c r="G600" s="41">
        <v>46008</v>
      </c>
      <c r="H600" s="38">
        <v>365</v>
      </c>
      <c r="I6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IF(G600="01/01/1900", "SEM REGISTRO",
                        IF((G600+H600)&gt;TODAY(), "NO PRAZO", "VENCIDO"
                        )
                    )
                )
            )
        )
    ),"N.A.")</f>
        <v>NO PRAZO</v>
      </c>
      <c r="J600" s="14">
        <f>PTW[[#This Row],[TREINADO EM]]+PTW[[#This Row],[VALIDADE]]</f>
        <v>46373</v>
      </c>
      <c r="K600">
        <v>1</v>
      </c>
      <c r="L600" t="s">
        <v>3</v>
      </c>
      <c r="M600" t="str">
        <f>VLOOKUP(PTW[[#This Row],[NOME]],'CADASTRO'!A:K,6,0)</f>
        <v>ATIVO</v>
      </c>
    </row>
    <row r="601" spans="1:13" hidden="1">
      <c r="A601" t="s">
        <v>516</v>
      </c>
      <c r="B601" t="s">
        <v>517</v>
      </c>
      <c r="C601" t="s">
        <v>76</v>
      </c>
      <c r="D601" t="s">
        <v>628</v>
      </c>
      <c r="E601" t="s">
        <v>441</v>
      </c>
      <c r="F601" t="str">
        <f>VLOOKUP(PTW[[#This Row],[NOME]],'CADASTRO'!A:K,5,0)</f>
        <v>OPERADOR INDUSTRIAL I</v>
      </c>
      <c r="G601" s="41">
        <v>45645</v>
      </c>
      <c r="H601" s="38">
        <v>365</v>
      </c>
      <c r="I6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IF(G601="01/01/1900", "SEM REGISTRO",
                        IF((G601+H601)&gt;TODAY(), "NO PRAZO", "VENCIDO"
                        )
                    )
                )
            )
        )
    ),"N.A.")</f>
        <v>HISTORICO</v>
      </c>
      <c r="J601" s="14">
        <f>PTW[[#This Row],[TREINADO EM]]+PTW[[#This Row],[VALIDADE]]</f>
        <v>46010</v>
      </c>
      <c r="K601">
        <v>1</v>
      </c>
      <c r="L601" t="s">
        <v>5</v>
      </c>
      <c r="M601" t="str">
        <f>VLOOKUP(PTW[[#This Row],[NOME]],'CADASTRO'!A:K,6,0)</f>
        <v>ATIVO</v>
      </c>
    </row>
    <row r="602" spans="1:13" hidden="1">
      <c r="A602" t="s">
        <v>516</v>
      </c>
      <c r="B602" t="s">
        <v>517</v>
      </c>
      <c r="C602" t="s">
        <v>381</v>
      </c>
      <c r="D602" t="s">
        <v>628</v>
      </c>
      <c r="E602" t="s">
        <v>441</v>
      </c>
      <c r="F602" t="str">
        <f>VLOOKUP(PTW[[#This Row],[NOME]],'CADASTRO'!A:K,5,0)</f>
        <v>OPERADOR INDUSTRIAL I</v>
      </c>
      <c r="G602" s="41">
        <v>46010</v>
      </c>
      <c r="H602" s="38">
        <v>365</v>
      </c>
      <c r="I6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IF(G602="01/01/1900", "SEM REGISTRO",
                        IF((G602+H602)&gt;TODAY(), "NO PRAZO", "VENCIDO"
                        )
                    )
                )
            )
        )
    ),"N.A.")</f>
        <v>NO PRAZO</v>
      </c>
      <c r="J602" s="14">
        <f>PTW[[#This Row],[TREINADO EM]]+PTW[[#This Row],[VALIDADE]]</f>
        <v>46375</v>
      </c>
      <c r="K602">
        <v>1</v>
      </c>
      <c r="L602" t="s">
        <v>3</v>
      </c>
      <c r="M602" t="str">
        <f>VLOOKUP(PTW[[#This Row],[NOME]],'CADASTRO'!A:K,6,0)</f>
        <v>ATIVO</v>
      </c>
    </row>
    <row r="603" spans="1:13" hidden="1">
      <c r="A603" t="s">
        <v>516</v>
      </c>
      <c r="B603" t="s">
        <v>517</v>
      </c>
      <c r="C603" t="s">
        <v>76</v>
      </c>
      <c r="D603" t="s">
        <v>628</v>
      </c>
      <c r="E603" t="s">
        <v>442</v>
      </c>
      <c r="F603" t="str">
        <f>VLOOKUP(PTW[[#This Row],[NOME]],'CADASTRO'!A:K,5,0)</f>
        <v>ANALISTA CONTROLE QUALIDADE PL</v>
      </c>
      <c r="G603" s="41">
        <v>46001</v>
      </c>
      <c r="H603" s="38">
        <v>365</v>
      </c>
      <c r="I6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IF(G603="01/01/1900",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PTW[[#This Row],[TREINADO EM]]+PTW[[#This Row],[VALIDADE]]</f>
        <v>46366</v>
      </c>
      <c r="K603">
        <v>1</v>
      </c>
      <c r="L603" t="s">
        <v>3</v>
      </c>
      <c r="M603" t="str">
        <f>VLOOKUP(PTW[[#This Row],[NOME]],'CADASTRO'!A:K,6,0)</f>
        <v>ATIVO</v>
      </c>
    </row>
    <row r="604" spans="1:13" hidden="1">
      <c r="A604" t="s">
        <v>516</v>
      </c>
      <c r="B604" t="s">
        <v>517</v>
      </c>
      <c r="C604" t="s">
        <v>76</v>
      </c>
      <c r="D604" t="s">
        <v>628</v>
      </c>
      <c r="E604" t="s">
        <v>80</v>
      </c>
      <c r="F604" t="str">
        <f>VLOOKUP(PTW[[#This Row],[NOME]],'CADASTRO'!A:K,5,0)</f>
        <v>TECNICO MECANICO II</v>
      </c>
      <c r="G604" s="41">
        <v>43871</v>
      </c>
      <c r="H604" s="38">
        <v>365</v>
      </c>
      <c r="I6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IF(G604="01/01/1900",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PTW[[#This Row],[TREINADO EM]]+PTW[[#This Row],[VALIDADE]]</f>
        <v>44236</v>
      </c>
      <c r="K604">
        <v>1</v>
      </c>
      <c r="L604" t="s">
        <v>1</v>
      </c>
      <c r="M604" t="str">
        <f>VLOOKUP(PTW[[#This Row],[NOME]],'CADASTRO'!A:K,6,0)</f>
        <v>DESLIGADO</v>
      </c>
    </row>
    <row r="605" spans="1:13" hidden="1">
      <c r="A605" t="s">
        <v>516</v>
      </c>
      <c r="B605" t="s">
        <v>517</v>
      </c>
      <c r="C605" t="s">
        <v>76</v>
      </c>
      <c r="D605" t="s">
        <v>628</v>
      </c>
      <c r="E605" t="s">
        <v>80</v>
      </c>
      <c r="F605" t="str">
        <f>VLOOKUP(PTW[[#This Row],[NOME]],'CADASTRO'!A:K,5,0)</f>
        <v>TECNICO MECANICO II</v>
      </c>
      <c r="G605" s="41">
        <v>43871</v>
      </c>
      <c r="H605" s="38">
        <v>365</v>
      </c>
      <c r="I6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IF(G605="01/01/1900",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PTW[[#This Row],[TREINADO EM]]+PTW[[#This Row],[VALIDADE]]</f>
        <v>44236</v>
      </c>
      <c r="K605">
        <v>1</v>
      </c>
      <c r="L605" t="s">
        <v>1</v>
      </c>
      <c r="M605" t="str">
        <f>VLOOKUP(PTW[[#This Row],[NOME]],'CADASTRO'!A:K,6,0)</f>
        <v>DESLIGADO</v>
      </c>
    </row>
    <row r="606" spans="1:13" hidden="1">
      <c r="A606" t="s">
        <v>516</v>
      </c>
      <c r="B606" t="s">
        <v>517</v>
      </c>
      <c r="C606" t="s">
        <v>381</v>
      </c>
      <c r="D606" t="s">
        <v>628</v>
      </c>
      <c r="E606" t="s">
        <v>79</v>
      </c>
      <c r="F606" t="str">
        <f>VLOOKUP(PTW[[#This Row],[NOME]],'CADASTRO'!A:K,5,0)</f>
        <v>AUXILIAR INDUSTRIAL</v>
      </c>
      <c r="G606" s="41">
        <v>45901</v>
      </c>
      <c r="H606" s="38">
        <v>365</v>
      </c>
      <c r="I6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IF(G606="01/01/1900",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PTW[[#This Row],[TREINADO EM]]+PTW[[#This Row],[VALIDADE]]</f>
        <v>46266</v>
      </c>
      <c r="K606">
        <v>1</v>
      </c>
      <c r="L606" t="s">
        <v>3</v>
      </c>
      <c r="M606" t="str">
        <f>VLOOKUP(PTW[[#This Row],[NOME]],'CADASTRO'!A:K,6,0)</f>
        <v>DESLIGADO</v>
      </c>
    </row>
    <row r="607" spans="1:13" hidden="1">
      <c r="A607" t="s">
        <v>516</v>
      </c>
      <c r="B607" t="s">
        <v>517</v>
      </c>
      <c r="C607" t="s">
        <v>76</v>
      </c>
      <c r="D607" t="s">
        <v>628</v>
      </c>
      <c r="E607" t="s">
        <v>72</v>
      </c>
      <c r="F607" t="str">
        <f>VLOOKUP(PTW[[#This Row],[NOME]],'CADASTRO'!A:K,5,0)</f>
        <v>OPERADOR INDUSTRIAL I</v>
      </c>
      <c r="G607" s="41">
        <v>44250</v>
      </c>
      <c r="H607" s="38">
        <v>365</v>
      </c>
      <c r="I6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IF(G607="01/01/1900", "SEM REGISTRO",
                        IF((G607+H607)&gt;TODAY(), "NO PRAZO", "VENCIDO"
                        )
                    )
                )
            )
        )
    ),"N.A.")</f>
        <v>N.A.</v>
      </c>
      <c r="J607" s="14">
        <f>PTW[[#This Row],[TREINADO EM]]+PTW[[#This Row],[VALIDADE]]</f>
        <v>44615</v>
      </c>
      <c r="K607">
        <v>1</v>
      </c>
      <c r="L607" t="s">
        <v>3</v>
      </c>
      <c r="M607" t="str">
        <f>VLOOKUP(PTW[[#This Row],[NOME]],'CADASTRO'!A:K,6,0)</f>
        <v>DESLIGADO</v>
      </c>
    </row>
    <row r="608" spans="1:13" hidden="1">
      <c r="A608" t="s">
        <v>516</v>
      </c>
      <c r="B608" t="s">
        <v>517</v>
      </c>
      <c r="C608" t="s">
        <v>76</v>
      </c>
      <c r="D608" t="s">
        <v>628</v>
      </c>
      <c r="E608" t="s">
        <v>70</v>
      </c>
      <c r="F608" t="str">
        <f>VLOOKUP(PTW[[#This Row],[NOME]],'CADASTRO'!A:K,5,0)</f>
        <v>OPERADOR INDUSTRIAL I</v>
      </c>
      <c r="G608" s="41">
        <v>44249</v>
      </c>
      <c r="H608" s="38">
        <v>365</v>
      </c>
      <c r="I6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IF(G608="01/01/1900", "SEM REGISTRO",
                        IF((G608+H608)&gt;TODAY(), "NO PRAZO", "VENCIDO"
                        )
                    )
                )
            )
        )
    ),"N.A.")</f>
        <v>N.A.</v>
      </c>
      <c r="J608" s="14">
        <f>PTW[[#This Row],[TREINADO EM]]+PTW[[#This Row],[VALIDADE]]</f>
        <v>44614</v>
      </c>
      <c r="K608">
        <v>1</v>
      </c>
      <c r="L608" t="s">
        <v>3</v>
      </c>
      <c r="M608" t="str">
        <f>VLOOKUP(PTW[[#This Row],[NOME]],'CADASTRO'!A:K,6,0)</f>
        <v>DESLIGADO</v>
      </c>
    </row>
    <row r="609" spans="1:13" hidden="1">
      <c r="A609" t="s">
        <v>516</v>
      </c>
      <c r="B609" t="s">
        <v>517</v>
      </c>
      <c r="C609" t="s">
        <v>381</v>
      </c>
      <c r="D609" t="s">
        <v>628</v>
      </c>
      <c r="E609" t="s">
        <v>76</v>
      </c>
      <c r="F609" t="str">
        <f>VLOOKUP(PTW[[#This Row],[NOME]],'CADASTRO'!A:K,5,0)</f>
        <v>COORDENADOR SEG DO TRABALHO E MEIO</v>
      </c>
      <c r="G609" s="41">
        <v>44711</v>
      </c>
      <c r="H609" s="38">
        <v>365</v>
      </c>
      <c r="I6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IF(G609="01/01/1900",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PTW[[#This Row],[TREINADO EM]]+PTW[[#This Row],[VALIDADE]]</f>
        <v>45076</v>
      </c>
      <c r="K609">
        <v>1</v>
      </c>
      <c r="L609" t="s">
        <v>5</v>
      </c>
      <c r="M609" t="str">
        <f>VLOOKUP(PTW[[#This Row],[NOME]],'CADASTRO'!A:K,6,0)</f>
        <v>ATIVO</v>
      </c>
    </row>
    <row r="610" spans="1:13" hidden="1">
      <c r="A610" t="s">
        <v>516</v>
      </c>
      <c r="B610" t="s">
        <v>517</v>
      </c>
      <c r="C610" t="s">
        <v>381</v>
      </c>
      <c r="D610" t="s">
        <v>628</v>
      </c>
      <c r="E610" t="s">
        <v>76</v>
      </c>
      <c r="F610" t="str">
        <f>VLOOKUP(PTW[[#This Row],[NOME]],'CADASTRO'!A:K,5,0)</f>
        <v>COORDENADOR SEG DO TRABALHO E MEIO</v>
      </c>
      <c r="G610" s="41">
        <v>46209.442013888904</v>
      </c>
      <c r="H610" s="38">
        <v>5000</v>
      </c>
      <c r="I6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IF(G610="01/01/1900", "SEM REGISTRO",
                        IF((G610+H610)&gt;TODAY(), "NO PRAZO", "VENCIDO"
                        )
                    )
                )
            )
        )
    ),"N.A.")</f>
        <v>NO PRAZO</v>
      </c>
      <c r="J610" s="14">
        <f>PTW[[#This Row],[TREINADO EM]]+PTW[[#This Row],[VALIDADE]]</f>
        <v>51209.442013888904</v>
      </c>
      <c r="K610">
        <v>1</v>
      </c>
      <c r="L610" t="s">
        <v>3</v>
      </c>
      <c r="M610" t="str">
        <f>VLOOKUP(PTW[[#This Row],[NOME]],'CADASTRO'!A:K,6,0)</f>
        <v>ATIVO</v>
      </c>
    </row>
    <row r="611" spans="1:13" hidden="1">
      <c r="A611" t="s">
        <v>516</v>
      </c>
      <c r="B611" t="s">
        <v>517</v>
      </c>
      <c r="C611" t="s">
        <v>381</v>
      </c>
      <c r="D611" t="s">
        <v>628</v>
      </c>
      <c r="E611" t="s">
        <v>66</v>
      </c>
      <c r="F611" t="str">
        <f>VLOOKUP(PTW[[#This Row],[NOME]],'CADASTRO'!A:K,5,0)</f>
        <v>OPERADOR INDUSTRIAL II</v>
      </c>
      <c r="G611" s="41">
        <v>44930</v>
      </c>
      <c r="H611" s="38">
        <v>365</v>
      </c>
      <c r="I6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IF(G611="01/01/1900", "SEM REGISTRO",
                        IF((G611+H611)&gt;TODAY(), "NO PRAZO", "VENCIDO"
                        )
                    )
                )
            )
        )
    ),"N.A.")</f>
        <v>N.A.</v>
      </c>
      <c r="J611" s="14">
        <f>PTW[[#This Row],[TREINADO EM]]+PTW[[#This Row],[VALIDADE]]</f>
        <v>45295</v>
      </c>
      <c r="K611">
        <v>2</v>
      </c>
      <c r="L611" t="s">
        <v>5</v>
      </c>
      <c r="M611" t="str">
        <f>VLOOKUP(PTW[[#This Row],[NOME]],'CADASTRO'!A:K,6,0)</f>
        <v>DESLIGADO</v>
      </c>
    </row>
    <row r="612" spans="1:13" hidden="1">
      <c r="A612" t="s">
        <v>516</v>
      </c>
      <c r="B612" t="s">
        <v>517</v>
      </c>
      <c r="C612" t="s">
        <v>381</v>
      </c>
      <c r="D612" t="s">
        <v>628</v>
      </c>
      <c r="E612" t="s">
        <v>66</v>
      </c>
      <c r="F612" t="str">
        <f>VLOOKUP(PTW[[#This Row],[NOME]],'CADASTRO'!A:K,5,0)</f>
        <v>OPERADOR INDUSTRIAL II</v>
      </c>
      <c r="G612" s="41">
        <v>45278</v>
      </c>
      <c r="H612" s="38">
        <v>365</v>
      </c>
      <c r="I6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IF(G612="01/01/1900", "SEM REGISTRO",
                        IF((G612+H612)&gt;TODAY(), "NO PRAZO", "VENCIDO"
                        )
                    )
                )
            )
        )
    ),"N.A.")</f>
        <v>N.A.</v>
      </c>
      <c r="J612" s="14">
        <f>PTW[[#This Row],[TREINADO EM]]+PTW[[#This Row],[VALIDADE]]</f>
        <v>45643</v>
      </c>
      <c r="K612">
        <v>1</v>
      </c>
      <c r="L612" t="s">
        <v>5</v>
      </c>
      <c r="M612" t="str">
        <f>VLOOKUP(PTW[[#This Row],[NOME]],'CADASTRO'!A:K,6,0)</f>
        <v>DESLIGADO</v>
      </c>
    </row>
    <row r="613" spans="1:13" hidden="1">
      <c r="A613" t="s">
        <v>516</v>
      </c>
      <c r="B613" t="s">
        <v>517</v>
      </c>
      <c r="C613" t="s">
        <v>381</v>
      </c>
      <c r="D613" t="s">
        <v>628</v>
      </c>
      <c r="E613" t="s">
        <v>66</v>
      </c>
      <c r="F613" t="str">
        <f>VLOOKUP(PTW[[#This Row],[NOME]],'CADASTRO'!A:K,5,0)</f>
        <v>OPERADOR INDUSTRIAL II</v>
      </c>
      <c r="G613" s="41">
        <v>45880</v>
      </c>
      <c r="H613" s="38">
        <v>365</v>
      </c>
      <c r="I6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IF(G613="01/01/1900", "SEM REGISTRO",
                        IF((G613+H613)&gt;TODAY(), "NO PRAZO", "VENCIDO"
                        )
                    )
                )
            )
        )
    ),"N.A.")</f>
        <v>N.A.</v>
      </c>
      <c r="J613" s="14">
        <f>PTW[[#This Row],[TREINADO EM]]+PTW[[#This Row],[VALIDADE]]</f>
        <v>46245</v>
      </c>
      <c r="K613">
        <v>1</v>
      </c>
      <c r="L613" t="s">
        <v>3</v>
      </c>
      <c r="M613" t="str">
        <f>VLOOKUP(PTW[[#This Row],[NOME]],'CADASTRO'!A:K,6,0)</f>
        <v>DESLIGADO</v>
      </c>
    </row>
    <row r="614" spans="1:13" hidden="1">
      <c r="A614" t="s">
        <v>516</v>
      </c>
      <c r="B614" t="s">
        <v>517</v>
      </c>
      <c r="C614" t="s">
        <v>381</v>
      </c>
      <c r="D614" t="s">
        <v>628</v>
      </c>
      <c r="E614" t="s">
        <v>443</v>
      </c>
      <c r="F614" t="str">
        <f>VLOOKUP(PTW[[#This Row],[NOME]],'CADASTRO'!A:K,5,0)</f>
        <v>ESTAGIARIO</v>
      </c>
      <c r="G614" s="41">
        <v>45873</v>
      </c>
      <c r="H614" s="38">
        <v>365</v>
      </c>
      <c r="I6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IF(G614="01/01/1900",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PTW[[#This Row],[TREINADO EM]]+PTW[[#This Row],[VALIDADE]]</f>
        <v>46238</v>
      </c>
      <c r="K614">
        <v>1</v>
      </c>
      <c r="L614" t="s">
        <v>5</v>
      </c>
      <c r="M614" t="str">
        <f>VLOOKUP(PTW[[#This Row],[NOME]],'CADASTRO'!A:K,6,0)</f>
        <v>ATIVO</v>
      </c>
    </row>
    <row r="615" spans="1:13" hidden="1">
      <c r="A615" t="s">
        <v>516</v>
      </c>
      <c r="B615" t="s">
        <v>517</v>
      </c>
      <c r="C615" t="s">
        <v>381</v>
      </c>
      <c r="D615" t="s">
        <v>628</v>
      </c>
      <c r="E615" t="s">
        <v>443</v>
      </c>
      <c r="F615" t="str">
        <f>VLOOKUP(PTW[[#This Row],[NOME]],'CADASTRO'!A:K,5,0)</f>
        <v>ESTAGIARIO</v>
      </c>
      <c r="G615" s="41">
        <v>46275</v>
      </c>
      <c r="H615" s="38">
        <v>365</v>
      </c>
      <c r="I6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IF(G615="01/01/1900", "SEM REGISTRO",
                        IF((G615+H615)&gt;TODAY(), "NO PRAZO", "VENCIDO"
                        )
                    )
                )
            )
        )
    ),"N.A.")</f>
        <v>NO PRAZO</v>
      </c>
      <c r="J615" s="14">
        <f>PTW[[#This Row],[TREINADO EM]]+PTW[[#This Row],[VALIDADE]]</f>
        <v>46640</v>
      </c>
      <c r="K615">
        <v>1</v>
      </c>
      <c r="L615" t="s">
        <v>3</v>
      </c>
      <c r="M615" t="str">
        <f>VLOOKUP(PTW[[#This Row],[NOME]],'CADASTRO'!A:K,6,0)</f>
        <v>ATIVO</v>
      </c>
    </row>
    <row r="616" spans="1:13" hidden="1">
      <c r="A616" t="s">
        <v>516</v>
      </c>
      <c r="B616" t="s">
        <v>517</v>
      </c>
      <c r="C616" t="s">
        <v>381</v>
      </c>
      <c r="D616" t="s">
        <v>628</v>
      </c>
      <c r="E616" t="s">
        <v>63</v>
      </c>
      <c r="F616" t="str">
        <f>VLOOKUP(PTW[[#This Row],[NOME]],'CADASTRO'!A:K,5,0)</f>
        <v>ESTAGIARIO</v>
      </c>
      <c r="G616" s="41">
        <v>44973</v>
      </c>
      <c r="H616" s="38">
        <v>365</v>
      </c>
      <c r="I6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IF(G616="01/01/1900", "SEM REGISTRO",
                        IF((G616+H616)&gt;TODAY(), "NO PRAZO", "VENCIDO"
                        )
                    )
                )
            )
        )
    ),"N.A.")</f>
        <v>N.A.</v>
      </c>
      <c r="J616" s="14">
        <f>PTW[[#This Row],[TREINADO EM]]+PTW[[#This Row],[VALIDADE]]</f>
        <v>45338</v>
      </c>
      <c r="K616">
        <v>2</v>
      </c>
      <c r="L616" t="s">
        <v>3</v>
      </c>
      <c r="M616" t="str">
        <f>VLOOKUP(PTW[[#This Row],[NOME]],'CADASTRO'!A:K,6,0)</f>
        <v>DESLIGADO</v>
      </c>
    </row>
    <row r="617" spans="1:13" hidden="1">
      <c r="A617" t="s">
        <v>516</v>
      </c>
      <c r="B617" t="s">
        <v>517</v>
      </c>
      <c r="C617" t="s">
        <v>76</v>
      </c>
      <c r="D617" t="s">
        <v>628</v>
      </c>
      <c r="E617" t="s">
        <v>473</v>
      </c>
      <c r="F617" t="str">
        <f>VLOOKUP(PTW[[#This Row],[NOME]],'CADASTRO'!A:K,5,0)</f>
        <v>AUXILIAR INDUSTRIAL</v>
      </c>
      <c r="G617" s="41">
        <v>43832</v>
      </c>
      <c r="H617" s="38">
        <v>365</v>
      </c>
      <c r="I6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IF(G617="01/01/1900", "SEM REGISTRO",
                        IF((G617+H617)&gt;TODAY(), "NO PRAZO", "VENCIDO"
                        )
                    )
                )
            )
        )
    ),"N.A.")</f>
        <v>N.A.</v>
      </c>
      <c r="J617" s="14">
        <f>PTW[[#This Row],[TREINADO EM]]+PTW[[#This Row],[VALIDADE]]</f>
        <v>44197</v>
      </c>
      <c r="K617">
        <v>1</v>
      </c>
      <c r="L617" t="s">
        <v>5</v>
      </c>
      <c r="M617" t="str">
        <f>VLOOKUP(PTW[[#This Row],[NOME]],'CADASTRO'!A:K,6,0)</f>
        <v>S-AFASTADO</v>
      </c>
    </row>
    <row r="618" spans="1:13" hidden="1">
      <c r="A618" t="s">
        <v>516</v>
      </c>
      <c r="B618" t="s">
        <v>517</v>
      </c>
      <c r="C618" t="s">
        <v>381</v>
      </c>
      <c r="D618" t="s">
        <v>628</v>
      </c>
      <c r="E618" t="s">
        <v>473</v>
      </c>
      <c r="F618" t="str">
        <f>VLOOKUP(PTW[[#This Row],[NOME]],'CADASTRO'!A:K,5,0)</f>
        <v>AUXILIAR INDUSTRIAL</v>
      </c>
      <c r="G618" s="41">
        <v>44930</v>
      </c>
      <c r="H618" s="38">
        <v>365</v>
      </c>
      <c r="I6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IF(G618="01/01/1900",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PTW[[#This Row],[TREINADO EM]]+PTW[[#This Row],[VALIDADE]]</f>
        <v>45295</v>
      </c>
      <c r="K618">
        <v>2</v>
      </c>
      <c r="L618" t="s">
        <v>5</v>
      </c>
      <c r="M618" t="str">
        <f>VLOOKUP(PTW[[#This Row],[NOME]],'CADASTRO'!A:K,6,0)</f>
        <v>S-AFASTADO</v>
      </c>
    </row>
    <row r="619" spans="1:13" hidden="1">
      <c r="A619" t="s">
        <v>516</v>
      </c>
      <c r="B619" t="s">
        <v>517</v>
      </c>
      <c r="C619" t="s">
        <v>76</v>
      </c>
      <c r="D619" t="s">
        <v>628</v>
      </c>
      <c r="E619" t="s">
        <v>473</v>
      </c>
      <c r="F619" t="str">
        <f>VLOOKUP(PTW[[#This Row],[NOME]],'CADASTRO'!A:K,5,0)</f>
        <v>AUXILIAR INDUSTRIAL</v>
      </c>
      <c r="G619" s="41">
        <v>45278</v>
      </c>
      <c r="H619" s="38">
        <v>365</v>
      </c>
      <c r="I6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IF(G619="01/01/1900",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PTW[[#This Row],[TREINADO EM]]+PTW[[#This Row],[VALIDADE]]</f>
        <v>45643</v>
      </c>
      <c r="K619">
        <v>1</v>
      </c>
      <c r="L619" t="s">
        <v>5</v>
      </c>
      <c r="M619" t="str">
        <f>VLOOKUP(PTW[[#This Row],[NOME]],'CADASTRO'!A:K,6,0)</f>
        <v>S-AFASTADO</v>
      </c>
    </row>
    <row r="620" spans="1:13" hidden="1">
      <c r="A620" t="s">
        <v>516</v>
      </c>
      <c r="B620" t="s">
        <v>517</v>
      </c>
      <c r="C620" t="s">
        <v>76</v>
      </c>
      <c r="D620" t="s">
        <v>628</v>
      </c>
      <c r="E620" t="s">
        <v>473</v>
      </c>
      <c r="F620" t="str">
        <f>VLOOKUP(PTW[[#This Row],[NOME]],'CADASTRO'!A:K,5,0)</f>
        <v>AUXILIAR INDUSTRIAL</v>
      </c>
      <c r="G620" s="41">
        <v>45645</v>
      </c>
      <c r="H620" s="38">
        <v>365</v>
      </c>
      <c r="I6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IF(G620="01/01/1900",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PTW[[#This Row],[TREINADO EM]]+PTW[[#This Row],[VALIDADE]]</f>
        <v>46010</v>
      </c>
      <c r="K620">
        <v>1</v>
      </c>
      <c r="L620" t="s">
        <v>5</v>
      </c>
      <c r="M620" t="str">
        <f>VLOOKUP(PTW[[#This Row],[NOME]],'CADASTRO'!A:K,6,0)</f>
        <v>S-AFASTADO</v>
      </c>
    </row>
    <row r="621" spans="1:13" hidden="1">
      <c r="A621" t="s">
        <v>516</v>
      </c>
      <c r="B621" t="s">
        <v>517</v>
      </c>
      <c r="C621" t="s">
        <v>381</v>
      </c>
      <c r="D621" t="s">
        <v>628</v>
      </c>
      <c r="E621" t="s">
        <v>473</v>
      </c>
      <c r="F621" t="str">
        <f>VLOOKUP(PTW[[#This Row],[NOME]],'CADASTRO'!A:K,5,0)</f>
        <v>AUXILIAR INDUSTRIAL</v>
      </c>
      <c r="G621" s="41">
        <v>46010</v>
      </c>
      <c r="H621" s="38">
        <v>365</v>
      </c>
      <c r="I6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IF(G621="01/01/1900",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PTW[[#This Row],[TREINADO EM]]+PTW[[#This Row],[VALIDADE]]</f>
        <v>46375</v>
      </c>
      <c r="K621">
        <v>1</v>
      </c>
      <c r="L621" t="s">
        <v>3</v>
      </c>
      <c r="M621" t="str">
        <f>VLOOKUP(PTW[[#This Row],[NOME]],'CADASTRO'!A:K,6,0)</f>
        <v>S-AFASTADO</v>
      </c>
    </row>
    <row r="622" spans="1:13" hidden="1">
      <c r="A622" t="s">
        <v>516</v>
      </c>
      <c r="B622" t="s">
        <v>517</v>
      </c>
      <c r="C622" t="s">
        <v>381</v>
      </c>
      <c r="D622" t="s">
        <v>628</v>
      </c>
      <c r="E622" t="s">
        <v>493</v>
      </c>
      <c r="F622" t="str">
        <f>VLOOKUP(PTW[[#This Row],[NOME]],'CADASTRO'!A:K,5,0)</f>
        <v>ESTAGIARIO</v>
      </c>
      <c r="G622" s="41">
        <v>46275</v>
      </c>
      <c r="H622" s="38">
        <v>365</v>
      </c>
      <c r="I6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IF(G622="01/01/1900", "SEM REGISTRO",
                        IF((G622+H622)&gt;TODAY(), "NO PRAZO", "VENCIDO"
                        )
                    )
                )
            )
        )
    ),"N.A.")</f>
        <v>NO PRAZO</v>
      </c>
      <c r="J622" s="14">
        <f>PTW[[#This Row],[TREINADO EM]]+PTW[[#This Row],[VALIDADE]]</f>
        <v>46640</v>
      </c>
      <c r="K622">
        <v>2</v>
      </c>
      <c r="L622" t="s">
        <v>3</v>
      </c>
      <c r="M622" t="str">
        <f>VLOOKUP(PTW[[#This Row],[NOME]],'CADASTRO'!A:K,6,0)</f>
        <v>ATIVO</v>
      </c>
    </row>
    <row r="623" spans="1:13" hidden="1">
      <c r="A623" t="s">
        <v>516</v>
      </c>
      <c r="B623" t="s">
        <v>517</v>
      </c>
      <c r="C623" t="s">
        <v>381</v>
      </c>
      <c r="D623" t="s">
        <v>628</v>
      </c>
      <c r="E623" t="s">
        <v>478</v>
      </c>
      <c r="F623" t="str">
        <f>VLOOKUP(PTW[[#This Row],[NOME]],'CADASTRO'!A:K,5,0)</f>
        <v>ANALISTA PROCESSOS</v>
      </c>
      <c r="G623" s="41">
        <v>45063</v>
      </c>
      <c r="H623" s="38">
        <v>365</v>
      </c>
      <c r="I6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IF(G623="01/01/1900",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PTW[[#This Row],[TREINADO EM]]+PTW[[#This Row],[VALIDADE]]</f>
        <v>45428</v>
      </c>
      <c r="K623">
        <v>1</v>
      </c>
      <c r="L623" t="s">
        <v>5</v>
      </c>
      <c r="M623" t="str">
        <f>VLOOKUP(PTW[[#This Row],[NOME]],'CADASTRO'!A:K,6,0)</f>
        <v>TRANSFERIDO</v>
      </c>
    </row>
    <row r="624" spans="1:13" hidden="1">
      <c r="A624" t="s">
        <v>516</v>
      </c>
      <c r="B624" t="s">
        <v>517</v>
      </c>
      <c r="C624" t="s">
        <v>381</v>
      </c>
      <c r="D624" t="s">
        <v>628</v>
      </c>
      <c r="E624" t="s">
        <v>478</v>
      </c>
      <c r="F624" t="str">
        <f>VLOOKUP(PTW[[#This Row],[NOME]],'CADASTRO'!A:K,5,0)</f>
        <v>ANALISTA PROCESSOS</v>
      </c>
      <c r="G624" s="41">
        <v>45511</v>
      </c>
      <c r="H624" s="38">
        <v>365</v>
      </c>
      <c r="I6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IF(G624="01/01/1900",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PTW[[#This Row],[TREINADO EM]]+PTW[[#This Row],[VALIDADE]]</f>
        <v>45876</v>
      </c>
      <c r="K624">
        <v>1</v>
      </c>
      <c r="L624" t="s">
        <v>3</v>
      </c>
      <c r="M624" t="str">
        <f>VLOOKUP(PTW[[#This Row],[NOME]],'CADASTRO'!A:K,6,0)</f>
        <v>TRANSFERIDO</v>
      </c>
    </row>
    <row r="625" spans="1:13" hidden="1">
      <c r="A625" t="s">
        <v>516</v>
      </c>
      <c r="B625" t="s">
        <v>517</v>
      </c>
      <c r="C625" t="s">
        <v>76</v>
      </c>
      <c r="D625" t="s">
        <v>628</v>
      </c>
      <c r="E625" t="s">
        <v>444</v>
      </c>
      <c r="F625" t="str">
        <f>VLOOKUP(PTW[[#This Row],[NOME]],'CADASTRO'!A:K,5,0)</f>
        <v>TECNICO MECANICO II</v>
      </c>
      <c r="G625" s="41">
        <v>43657</v>
      </c>
      <c r="H625" s="38">
        <v>365</v>
      </c>
      <c r="I6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IF(G625="01/01/1900",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PTW[[#This Row],[TREINADO EM]]+PTW[[#This Row],[VALIDADE]]</f>
        <v>44022</v>
      </c>
      <c r="K625">
        <v>1</v>
      </c>
      <c r="L625" t="s">
        <v>5</v>
      </c>
      <c r="M625" t="str">
        <f>VLOOKUP(PTW[[#This Row],[NOME]],'CADASTRO'!A:K,6,0)</f>
        <v>ATIVO</v>
      </c>
    </row>
    <row r="626" spans="1:13" hidden="1">
      <c r="A626" t="s">
        <v>516</v>
      </c>
      <c r="B626" t="s">
        <v>517</v>
      </c>
      <c r="C626" t="s">
        <v>76</v>
      </c>
      <c r="D626" t="s">
        <v>628</v>
      </c>
      <c r="E626" t="s">
        <v>444</v>
      </c>
      <c r="F626" t="str">
        <f>VLOOKUP(PTW[[#This Row],[NOME]],'CADASTRO'!A:K,5,0)</f>
        <v>TECNICO MECANICO II</v>
      </c>
      <c r="G626" s="41">
        <v>44019</v>
      </c>
      <c r="H626" s="38">
        <v>365</v>
      </c>
      <c r="I6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IF(G626="01/01/1900", "SEM REGISTRO",
                        IF((G626+H626)&gt;TODAY(), "NO PRAZO", "VENCIDO"
                        )
                    )
                )
            )
        )
    ),"N.A.")</f>
        <v>HISTORICO</v>
      </c>
      <c r="J626" s="14">
        <f>PTW[[#This Row],[TREINADO EM]]+PTW[[#This Row],[VALIDADE]]</f>
        <v>44384</v>
      </c>
      <c r="K626">
        <v>1</v>
      </c>
      <c r="L626" t="s">
        <v>5</v>
      </c>
      <c r="M626" t="str">
        <f>VLOOKUP(PTW[[#This Row],[NOME]],'CADASTRO'!A:K,6,0)</f>
        <v>ATIVO</v>
      </c>
    </row>
    <row r="627" spans="1:13" hidden="1">
      <c r="A627" t="s">
        <v>516</v>
      </c>
      <c r="B627" t="s">
        <v>517</v>
      </c>
      <c r="C627" t="s">
        <v>381</v>
      </c>
      <c r="D627" t="s">
        <v>628</v>
      </c>
      <c r="E627" t="s">
        <v>444</v>
      </c>
      <c r="F627" t="str">
        <f>VLOOKUP(PTW[[#This Row],[NOME]],'CADASTRO'!A:K,5,0)</f>
        <v>TECNICO MECANICO II</v>
      </c>
      <c r="G627" s="41">
        <v>44784</v>
      </c>
      <c r="H627" s="38">
        <v>365</v>
      </c>
      <c r="I6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IF(G627="01/01/1900", "SEM REGISTRO",
                        IF((G627+H627)&gt;TODAY(), "NO PRAZO", "VENCIDO"
                        )
                    )
                )
            )
        )
    ),"N.A.")</f>
        <v>HISTORICO</v>
      </c>
      <c r="J627" s="14">
        <f>PTW[[#This Row],[TREINADO EM]]+PTW[[#This Row],[VALIDADE]]</f>
        <v>45149</v>
      </c>
      <c r="K627">
        <v>1</v>
      </c>
      <c r="L627" t="s">
        <v>5</v>
      </c>
      <c r="M627" t="str">
        <f>VLOOKUP(PTW[[#This Row],[NOME]],'CADASTRO'!A:K,6,0)</f>
        <v>ATIVO</v>
      </c>
    </row>
    <row r="628" spans="1:13" hidden="1">
      <c r="A628" t="s">
        <v>516</v>
      </c>
      <c r="B628" t="s">
        <v>517</v>
      </c>
      <c r="C628" t="s">
        <v>381</v>
      </c>
      <c r="D628" t="s">
        <v>628</v>
      </c>
      <c r="E628" t="s">
        <v>444</v>
      </c>
      <c r="F628" t="str">
        <f>VLOOKUP(PTW[[#This Row],[NOME]],'CADASTRO'!A:K,5,0)</f>
        <v>TECNICO MECANICO II</v>
      </c>
      <c r="G628" s="41">
        <v>45278</v>
      </c>
      <c r="H628" s="38">
        <v>365</v>
      </c>
      <c r="I6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IF(G628="01/01/1900", "SEM REGISTRO",
                        IF((G628+H628)&gt;TODAY(), "NO PRAZO", "VENCIDO"
                        )
                    )
                )
            )
        )
    ),"N.A.")</f>
        <v>HISTORICO</v>
      </c>
      <c r="J628" s="14">
        <f>PTW[[#This Row],[TREINADO EM]]+PTW[[#This Row],[VALIDADE]]</f>
        <v>45643</v>
      </c>
      <c r="K628">
        <v>1</v>
      </c>
      <c r="L628" t="s">
        <v>5</v>
      </c>
      <c r="M628" t="str">
        <f>VLOOKUP(PTW[[#This Row],[NOME]],'CADASTRO'!A:K,6,0)</f>
        <v>ATIVO</v>
      </c>
    </row>
    <row r="629" spans="1:13" hidden="1">
      <c r="A629" t="s">
        <v>516</v>
      </c>
      <c r="B629" t="s">
        <v>517</v>
      </c>
      <c r="C629" t="s">
        <v>381</v>
      </c>
      <c r="D629" t="s">
        <v>628</v>
      </c>
      <c r="E629" t="s">
        <v>444</v>
      </c>
      <c r="F629" t="str">
        <f>VLOOKUP(PTW[[#This Row],[NOME]],'CADASTRO'!A:K,5,0)</f>
        <v>TECNICO MECANICO II</v>
      </c>
      <c r="G629" s="41">
        <v>45372</v>
      </c>
      <c r="H629" s="38">
        <v>365</v>
      </c>
      <c r="I6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IF(G629="01/01/1900", "SEM REGISTRO",
                        IF((G629+H629)&gt;TODAY(), "NO PRAZO", "VENCIDO"
                        )
                    )
                )
            )
        )
    ),"N.A.")</f>
        <v>HISTORICO</v>
      </c>
      <c r="J629" s="14">
        <f>PTW[[#This Row],[TREINADO EM]]+PTW[[#This Row],[VALIDADE]]</f>
        <v>45737</v>
      </c>
      <c r="K629">
        <v>1</v>
      </c>
      <c r="L629" t="s">
        <v>5</v>
      </c>
      <c r="M629" t="str">
        <f>VLOOKUP(PTW[[#This Row],[NOME]],'CADASTRO'!A:K,6,0)</f>
        <v>ATIVO</v>
      </c>
    </row>
    <row r="630" spans="1:13" hidden="1">
      <c r="A630" t="s">
        <v>516</v>
      </c>
      <c r="B630" t="s">
        <v>517</v>
      </c>
      <c r="C630" t="s">
        <v>381</v>
      </c>
      <c r="D630" t="s">
        <v>628</v>
      </c>
      <c r="E630" t="s">
        <v>444</v>
      </c>
      <c r="F630" t="str">
        <f>VLOOKUP(PTW[[#This Row],[NOME]],'CADASTRO'!A:K,5,0)</f>
        <v>TECNICO MECANICO II</v>
      </c>
      <c r="G630" s="41">
        <v>45645</v>
      </c>
      <c r="H630" s="38">
        <v>365</v>
      </c>
      <c r="I6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IF(G630="01/01/1900", "SEM REGISTRO",
                        IF((G630+H630)&gt;TODAY(), "NO PRAZO", "VENCIDO"
                        )
                    )
                )
            )
        )
    ),"N.A.")</f>
        <v>HISTORICO</v>
      </c>
      <c r="J630" s="14">
        <f>PTW[[#This Row],[TREINADO EM]]+PTW[[#This Row],[VALIDADE]]</f>
        <v>46010</v>
      </c>
      <c r="K630">
        <v>1</v>
      </c>
      <c r="L630" t="s">
        <v>5</v>
      </c>
      <c r="M630" t="str">
        <f>VLOOKUP(PTW[[#This Row],[NOME]],'CADASTRO'!A:K,6,0)</f>
        <v>ATIVO</v>
      </c>
    </row>
    <row r="631" spans="1:13" hidden="1">
      <c r="A631" t="s">
        <v>516</v>
      </c>
      <c r="B631" t="s">
        <v>517</v>
      </c>
      <c r="C631" t="s">
        <v>381</v>
      </c>
      <c r="D631" t="s">
        <v>628</v>
      </c>
      <c r="E631" t="s">
        <v>444</v>
      </c>
      <c r="F631" t="str">
        <f>VLOOKUP(PTW[[#This Row],[NOME]],'CADASTRO'!A:K,5,0)</f>
        <v>TECNICO MECANICO II</v>
      </c>
      <c r="G631" s="41">
        <v>46010</v>
      </c>
      <c r="H631" s="38">
        <v>365</v>
      </c>
      <c r="I6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IF(G631="01/01/1900", "SEM REGISTRO",
                        IF((G631+H631)&gt;TODAY(), "NO PRAZO", "VENCIDO"
                        )
                    )
                )
            )
        )
    ),"N.A.")</f>
        <v>NO PRAZO</v>
      </c>
      <c r="J631" s="14">
        <f>PTW[[#This Row],[TREINADO EM]]+PTW[[#This Row],[VALIDADE]]</f>
        <v>46375</v>
      </c>
      <c r="K631">
        <v>1</v>
      </c>
      <c r="L631" t="s">
        <v>3</v>
      </c>
      <c r="M631" t="str">
        <f>VLOOKUP(PTW[[#This Row],[NOME]],'CADASTRO'!A:K,6,0)</f>
        <v>ATIVO</v>
      </c>
    </row>
    <row r="632" spans="1:13" hidden="1">
      <c r="A632" t="s">
        <v>516</v>
      </c>
      <c r="B632" t="s">
        <v>517</v>
      </c>
      <c r="C632" t="s">
        <v>76</v>
      </c>
      <c r="D632" t="s">
        <v>628</v>
      </c>
      <c r="E632" t="s">
        <v>60</v>
      </c>
      <c r="F632" t="str">
        <f>VLOOKUP(PTW[[#This Row],[NOME]],'CADASTRO'!A:K,5,0)</f>
        <v>OPERADOR INDUSTRIAL II</v>
      </c>
      <c r="G632" s="41">
        <v>44250</v>
      </c>
      <c r="H632" s="38">
        <v>365</v>
      </c>
      <c r="I6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IF(G632="01/01/1900", "SEM REGISTRO",
                        IF((G632+H632)&gt;TODAY(), "NO PRAZO", "VENCIDO"
                        )
                    )
                )
            )
        )
    ),"N.A.")</f>
        <v>N.A.</v>
      </c>
      <c r="J632" s="14">
        <f>PTW[[#This Row],[TREINADO EM]]+PTW[[#This Row],[VALIDADE]]</f>
        <v>44615</v>
      </c>
      <c r="K632">
        <v>1</v>
      </c>
      <c r="L632" t="s">
        <v>1</v>
      </c>
      <c r="M632" t="str">
        <f>VLOOKUP(PTW[[#This Row],[NOME]],'CADASTRO'!A:K,6,0)</f>
        <v>DESLIGADO</v>
      </c>
    </row>
    <row r="633" spans="1:13" hidden="1">
      <c r="A633" t="s">
        <v>516</v>
      </c>
      <c r="B633" t="s">
        <v>517</v>
      </c>
      <c r="C633" t="s">
        <v>381</v>
      </c>
      <c r="D633" t="s">
        <v>628</v>
      </c>
      <c r="E633" t="s">
        <v>458</v>
      </c>
      <c r="F633" t="str">
        <f>VLOOKUP(PTW[[#This Row],[NOME]],'CADASTRO'!A:K,5,0)</f>
        <v>TECNICO MECANICO II</v>
      </c>
      <c r="G633" s="41">
        <v>46220</v>
      </c>
      <c r="H633" s="38">
        <v>365</v>
      </c>
      <c r="I6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IF(G633="01/01/1900", "SEM REGISTRO",
                        IF((G633+H633)&gt;TODAY(), "NO PRAZO", "VENCIDO"
                        )
                    )
                )
            )
        )
    ),"N.A.")</f>
        <v>NO PRAZO</v>
      </c>
      <c r="J633" s="14">
        <f>PTW[[#This Row],[TREINADO EM]]+PTW[[#This Row],[VALIDADE]]</f>
        <v>46585</v>
      </c>
      <c r="K633">
        <v>1</v>
      </c>
      <c r="L633" t="s">
        <v>3</v>
      </c>
      <c r="M633" t="str">
        <f>VLOOKUP(PTW[[#This Row],[NOME]],'CADASTRO'!A:K,6,0)</f>
        <v>ATIVO</v>
      </c>
    </row>
    <row r="634" spans="1:13" hidden="1">
      <c r="A634" t="s">
        <v>516</v>
      </c>
      <c r="B634" t="s">
        <v>517</v>
      </c>
      <c r="C634" t="s">
        <v>381</v>
      </c>
      <c r="D634" t="s">
        <v>628</v>
      </c>
      <c r="E634" t="s">
        <v>445</v>
      </c>
      <c r="F634" t="str">
        <f>VLOOKUP(PTW[[#This Row],[NOME]],'CADASTRO'!A:K,5,0)</f>
        <v>OPERADOR INDUSTRIAL II</v>
      </c>
      <c r="G634" s="41">
        <v>45859</v>
      </c>
      <c r="H634" s="38">
        <v>365</v>
      </c>
      <c r="I6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IF(G634="01/01/1900", "SEM REGISTRO",
                        IF((G634+H634)&gt;TODAY(), "NO PRAZO", "VENCIDO"
                        )
                    )
                )
            )
        )
    ),"N.A.")</f>
        <v>HISTORICO</v>
      </c>
      <c r="J634" s="14">
        <f>PTW[[#This Row],[TREINADO EM]]+PTW[[#This Row],[VALIDADE]]</f>
        <v>46224</v>
      </c>
      <c r="K634">
        <v>1</v>
      </c>
      <c r="L634" t="s">
        <v>5</v>
      </c>
      <c r="M634" t="str">
        <f>VLOOKUP(PTW[[#This Row],[NOME]],'CADASTRO'!A:K,6,0)</f>
        <v>ATIVO</v>
      </c>
    </row>
    <row r="635" spans="1:13" hidden="1">
      <c r="A635" t="s">
        <v>516</v>
      </c>
      <c r="B635" t="s">
        <v>517</v>
      </c>
      <c r="C635" t="s">
        <v>381</v>
      </c>
      <c r="D635" t="s">
        <v>628</v>
      </c>
      <c r="E635" t="s">
        <v>445</v>
      </c>
      <c r="F635" t="str">
        <f>VLOOKUP(PTW[[#This Row],[NOME]],'CADASTRO'!A:K,5,0)</f>
        <v>OPERADOR INDUSTRIAL II</v>
      </c>
      <c r="G635" s="41">
        <v>46253</v>
      </c>
      <c r="H635" s="38">
        <v>366</v>
      </c>
      <c r="I6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IF(G635="01/01/1900", "SEM REGISTRO",
                        IF((G635+H635)&gt;TODAY(), "NO PRAZO", "VENCIDO"
                        )
                    )
                )
            )
        )
    ),"N.A.")</f>
        <v>NO PRAZO</v>
      </c>
      <c r="J635" s="14">
        <f>PTW[[#This Row],[TREINADO EM]]+PTW[[#This Row],[VALIDADE]]</f>
        <v>46619</v>
      </c>
      <c r="K635">
        <v>2</v>
      </c>
      <c r="L635" t="s">
        <v>3</v>
      </c>
      <c r="M635" t="str">
        <f>VLOOKUP(PTW[[#This Row],[NOME]],'CADASTRO'!A:K,6,0)</f>
        <v>ATIVO</v>
      </c>
    </row>
    <row r="636" spans="1:13" hidden="1">
      <c r="A636" t="s">
        <v>516</v>
      </c>
      <c r="B636" t="s">
        <v>517</v>
      </c>
      <c r="C636" t="s">
        <v>381</v>
      </c>
      <c r="D636" t="s">
        <v>628</v>
      </c>
      <c r="E636" t="s">
        <v>446</v>
      </c>
      <c r="F636" t="str">
        <f>VLOOKUP(PTW[[#This Row],[NOME]],'CADASTRO'!A:K,5,0)</f>
        <v>OPERADOR INDUSTRIAL III</v>
      </c>
      <c r="G636" s="41">
        <v>45063</v>
      </c>
      <c r="H636" s="38">
        <v>365</v>
      </c>
      <c r="I6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IF(G636="01/01/1900", "SEM REGISTRO",
                        IF((G636+H636)&gt;TODAY(), "NO PRAZO", "VENCIDO"
                        )
                    )
                )
            )
        )
    ),"N.A.")</f>
        <v>HISTORICO</v>
      </c>
      <c r="J636" s="14">
        <f>PTW[[#This Row],[TREINADO EM]]+PTW[[#This Row],[VALIDADE]]</f>
        <v>45428</v>
      </c>
      <c r="K636">
        <v>1</v>
      </c>
      <c r="L636" t="s">
        <v>5</v>
      </c>
      <c r="M636" t="str">
        <f>VLOOKUP(PTW[[#This Row],[NOME]],'CADASTRO'!A:K,6,0)</f>
        <v>ATIVO</v>
      </c>
    </row>
    <row r="637" spans="1:13" hidden="1">
      <c r="A637" t="s">
        <v>516</v>
      </c>
      <c r="B637" t="s">
        <v>517</v>
      </c>
      <c r="C637" t="s">
        <v>76</v>
      </c>
      <c r="D637" t="s">
        <v>628</v>
      </c>
      <c r="E637" t="s">
        <v>446</v>
      </c>
      <c r="F637" t="str">
        <f>VLOOKUP(PTW[[#This Row],[NOME]],'CADASTRO'!A:K,5,0)</f>
        <v>OPERADOR INDUSTRIAL III</v>
      </c>
      <c r="G637" s="41">
        <v>45278</v>
      </c>
      <c r="H637" s="38">
        <v>365</v>
      </c>
      <c r="I6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IF(G637="01/01/1900", "SEM REGISTRO",
                        IF((G637+H637)&gt;TODAY(), "NO PRAZO", "VENCIDO"
                        )
                    )
                )
            )
        )
    ),"N.A.")</f>
        <v>HISTORICO</v>
      </c>
      <c r="J637" s="14">
        <f>PTW[[#This Row],[TREINADO EM]]+PTW[[#This Row],[VALIDADE]]</f>
        <v>45643</v>
      </c>
      <c r="K637">
        <v>1</v>
      </c>
      <c r="L637" t="s">
        <v>5</v>
      </c>
      <c r="M637" t="str">
        <f>VLOOKUP(PTW[[#This Row],[NOME]],'CADASTRO'!A:K,6,0)</f>
        <v>ATIVO</v>
      </c>
    </row>
    <row r="638" spans="1:13" hidden="1">
      <c r="A638" t="s">
        <v>516</v>
      </c>
      <c r="B638" t="s">
        <v>517</v>
      </c>
      <c r="C638" t="s">
        <v>381</v>
      </c>
      <c r="D638" t="s">
        <v>628</v>
      </c>
      <c r="E638" t="s">
        <v>446</v>
      </c>
      <c r="F638" t="str">
        <f>VLOOKUP(PTW[[#This Row],[NOME]],'CADASTRO'!A:K,5,0)</f>
        <v>OPERADOR INDUSTRIAL III</v>
      </c>
      <c r="G638" s="41">
        <v>45645</v>
      </c>
      <c r="H638" s="38">
        <v>365</v>
      </c>
      <c r="I6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IF(G638="01/01/1900", "SEM REGISTRO",
                        IF((G638+H638)&gt;TODAY(), "NO PRAZO", "VENCIDO"
                        )
                    )
                )
            )
        )
    ),"N.A.")</f>
        <v>HISTORICO</v>
      </c>
      <c r="J638" s="14">
        <f>PTW[[#This Row],[TREINADO EM]]+PTW[[#This Row],[VALIDADE]]</f>
        <v>46010</v>
      </c>
      <c r="K638">
        <v>1</v>
      </c>
      <c r="L638" t="s">
        <v>5</v>
      </c>
      <c r="M638" t="str">
        <f>VLOOKUP(PTW[[#This Row],[NOME]],'CADASTRO'!A:K,6,0)</f>
        <v>ATIVO</v>
      </c>
    </row>
    <row r="639" spans="1:13" hidden="1">
      <c r="A639" t="s">
        <v>516</v>
      </c>
      <c r="B639" t="s">
        <v>517</v>
      </c>
      <c r="C639" t="s">
        <v>381</v>
      </c>
      <c r="D639" t="s">
        <v>628</v>
      </c>
      <c r="E639" s="10" t="s">
        <v>446</v>
      </c>
      <c r="F639" t="str">
        <f>VLOOKUP(PTW[[#This Row],[NOME]],'CADASTRO'!A:K,5,0)</f>
        <v>OPERADOR INDUSTRIAL III</v>
      </c>
      <c r="G639" s="41">
        <v>45845</v>
      </c>
      <c r="H639" s="38">
        <v>365</v>
      </c>
      <c r="I6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IF(G639="01/01/1900", "SEM REGISTRO",
                        IF((G639+H639)&gt;TODAY(), "NO PRAZO", "VENCIDO"
                        )
                    )
                )
            )
        )
    ),"N.A.")</f>
        <v>HISTORICO</v>
      </c>
      <c r="J639" s="14">
        <f>PTW[[#This Row],[TREINADO EM]]+PTW[[#This Row],[VALIDADE]]</f>
        <v>46210</v>
      </c>
      <c r="K639">
        <v>1</v>
      </c>
      <c r="L639" t="s">
        <v>5</v>
      </c>
      <c r="M639" t="str">
        <f>VLOOKUP(PTW[[#This Row],[NOME]],'CADASTRO'!A:K,6,0)</f>
        <v>ATIVO</v>
      </c>
    </row>
    <row r="640" spans="1:13" hidden="1">
      <c r="A640" t="s">
        <v>516</v>
      </c>
      <c r="B640" t="s">
        <v>517</v>
      </c>
      <c r="C640" t="s">
        <v>381</v>
      </c>
      <c r="D640" t="s">
        <v>628</v>
      </c>
      <c r="E640" t="s">
        <v>446</v>
      </c>
      <c r="F640" t="str">
        <f>VLOOKUP(PTW[[#This Row],[NOME]],'CADASTRO'!A:K,5,0)</f>
        <v>OPERADOR INDUSTRIAL III</v>
      </c>
      <c r="G640" s="41">
        <v>46010</v>
      </c>
      <c r="H640" s="38">
        <v>365</v>
      </c>
      <c r="I6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IF(G640="01/01/1900", "SEM REGISTRO",
                        IF((G640+H640)&gt;TODAY(), "NO PRAZO", "VENCIDO"
                        )
                    )
                )
            )
        )
    ),"N.A.")</f>
        <v>NO PRAZO</v>
      </c>
      <c r="J640" s="14">
        <f>PTW[[#This Row],[TREINADO EM]]+PTW[[#This Row],[VALIDADE]]</f>
        <v>46375</v>
      </c>
      <c r="K640">
        <v>1</v>
      </c>
      <c r="L640" t="s">
        <v>3</v>
      </c>
      <c r="M640" t="str">
        <f>VLOOKUP(PTW[[#This Row],[NOME]],'CADASTRO'!A:K,6,0)</f>
        <v>ATIVO</v>
      </c>
    </row>
    <row r="641" spans="1:13" hidden="1">
      <c r="A641" t="s">
        <v>516</v>
      </c>
      <c r="B641" t="s">
        <v>517</v>
      </c>
      <c r="C641" t="s">
        <v>381</v>
      </c>
      <c r="D641" t="s">
        <v>628</v>
      </c>
      <c r="E641" t="s">
        <v>447</v>
      </c>
      <c r="F641" t="str">
        <f>VLOOKUP(PTW[[#This Row],[NOME]],'CADASTRO'!A:K,5,0)</f>
        <v>APRENDIZ</v>
      </c>
      <c r="G641" s="41">
        <v>46297</v>
      </c>
      <c r="H641" s="38">
        <v>365</v>
      </c>
      <c r="I6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IF(G641="01/01/1900", "SEM REGISTRO",
                        IF((G641+H641)&gt;TODAY(), "NO PRAZO", "VENCIDO"
                        )
                    )
                )
            )
        )
    ),"N.A.")</f>
        <v>NO PRAZO</v>
      </c>
      <c r="J641" s="14">
        <f>PTW[[#This Row],[TREINADO EM]]+PTW[[#This Row],[VALIDADE]]</f>
        <v>46662</v>
      </c>
      <c r="K641">
        <v>1</v>
      </c>
      <c r="L641" t="s">
        <v>3</v>
      </c>
      <c r="M641" t="str">
        <f>VLOOKUP(PTW[[#This Row],[NOME]],'CADASTRO'!A:K,6,0)</f>
        <v>ATIVO</v>
      </c>
    </row>
    <row r="642" spans="1:13" hidden="1">
      <c r="A642" t="s">
        <v>516</v>
      </c>
      <c r="B642" t="s">
        <v>517</v>
      </c>
      <c r="C642" t="s">
        <v>381</v>
      </c>
      <c r="D642" t="s">
        <v>628</v>
      </c>
      <c r="E642" t="s">
        <v>448</v>
      </c>
      <c r="F642" t="str">
        <f>VLOOKUP(PTW[[#This Row],[NOME]],'CADASTRO'!A:K,5,0)</f>
        <v>OPERADOR INDUSTRIAL II</v>
      </c>
      <c r="G642" s="41">
        <v>44973</v>
      </c>
      <c r="H642" s="38">
        <v>365</v>
      </c>
      <c r="I6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IF(G642="01/01/1900", "SEM REGISTRO",
                        IF((G642+H642)&gt;TODAY(), "NO PRAZO", "VENCIDO"
                        )
                    )
                )
            )
        )
    ),"N.A.")</f>
        <v>N.A.</v>
      </c>
      <c r="J642" s="14">
        <f>PTW[[#This Row],[TREINADO EM]]+PTW[[#This Row],[VALIDADE]]</f>
        <v>45338</v>
      </c>
      <c r="K642">
        <v>2</v>
      </c>
      <c r="L642" t="s">
        <v>5</v>
      </c>
      <c r="M642" t="str">
        <f>VLOOKUP(PTW[[#This Row],[NOME]],'CADASTRO'!A:K,6,0)</f>
        <v>DESLIGADO</v>
      </c>
    </row>
    <row r="643" spans="1:13" hidden="1">
      <c r="A643" t="s">
        <v>516</v>
      </c>
      <c r="B643" t="s">
        <v>517</v>
      </c>
      <c r="C643" t="s">
        <v>76</v>
      </c>
      <c r="D643" t="s">
        <v>628</v>
      </c>
      <c r="E643" t="s">
        <v>448</v>
      </c>
      <c r="F643" t="str">
        <f>VLOOKUP(PTW[[#This Row],[NOME]],'CADASTRO'!A:K,5,0)</f>
        <v>OPERADOR INDUSTRIAL II</v>
      </c>
      <c r="G643" s="41">
        <v>45278</v>
      </c>
      <c r="H643" s="38">
        <v>365</v>
      </c>
      <c r="I6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IF(G643="01/01/1900", "SEM REGISTRO",
                        IF((G643+H643)&gt;TODAY(), "NO PRAZO", "VENCIDO"
                        )
                    )
                )
            )
        )
    ),"N.A.")</f>
        <v>N.A.</v>
      </c>
      <c r="J643" s="14">
        <f>PTW[[#This Row],[TREINADO EM]]+PTW[[#This Row],[VALIDADE]]</f>
        <v>45643</v>
      </c>
      <c r="K643">
        <v>1</v>
      </c>
      <c r="L643" t="s">
        <v>5</v>
      </c>
      <c r="M643" t="str">
        <f>VLOOKUP(PTW[[#This Row],[NOME]],'CADASTRO'!A:K,6,0)</f>
        <v>DESLIGADO</v>
      </c>
    </row>
    <row r="644" spans="1:13" hidden="1">
      <c r="A644" t="s">
        <v>516</v>
      </c>
      <c r="B644" t="s">
        <v>517</v>
      </c>
      <c r="C644" t="s">
        <v>76</v>
      </c>
      <c r="D644" t="s">
        <v>628</v>
      </c>
      <c r="E644" t="s">
        <v>448</v>
      </c>
      <c r="F644" t="str">
        <f>VLOOKUP(PTW[[#This Row],[NOME]],'CADASTRO'!A:K,5,0)</f>
        <v>OPERADOR INDUSTRIAL II</v>
      </c>
      <c r="G644" s="41">
        <v>45645</v>
      </c>
      <c r="H644" s="38">
        <v>365</v>
      </c>
      <c r="I6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IF(G644="01/01/1900", "SEM REGISTRO",
                        IF((G644+H644)&gt;TODAY(), "NO PRAZO", "VENCIDO"
                        )
                    )
                )
            )
        )
    ),"N.A.")</f>
        <v>N.A.</v>
      </c>
      <c r="J644" s="14">
        <f>PTW[[#This Row],[TREINADO EM]]+PTW[[#This Row],[VALIDADE]]</f>
        <v>46010</v>
      </c>
      <c r="K644">
        <v>1</v>
      </c>
      <c r="L644" t="s">
        <v>5</v>
      </c>
      <c r="M644" t="str">
        <f>VLOOKUP(PTW[[#This Row],[NOME]],'CADASTRO'!A:K,6,0)</f>
        <v>DESLIGADO</v>
      </c>
    </row>
    <row r="645" spans="1:13" hidden="1">
      <c r="A645" t="s">
        <v>516</v>
      </c>
      <c r="B645" t="s">
        <v>517</v>
      </c>
      <c r="C645" t="s">
        <v>381</v>
      </c>
      <c r="D645" t="s">
        <v>628</v>
      </c>
      <c r="E645" t="s">
        <v>448</v>
      </c>
      <c r="F645" t="str">
        <f>VLOOKUP(PTW[[#This Row],[NOME]],'CADASTRO'!A:K,5,0)</f>
        <v>OPERADOR INDUSTRIAL II</v>
      </c>
      <c r="G645" s="41">
        <v>46010</v>
      </c>
      <c r="H645" s="38">
        <v>365</v>
      </c>
      <c r="I6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IF(G645="01/01/1900", "SEM REGISTRO",
                        IF((G645+H645)&gt;TODAY(), "NO PRAZO", "VENCIDO"
                        )
                    )
                )
            )
        )
    ),"N.A.")</f>
        <v>N.A.</v>
      </c>
      <c r="J645" s="14">
        <f>PTW[[#This Row],[TREINADO EM]]+PTW[[#This Row],[VALIDADE]]</f>
        <v>46375</v>
      </c>
      <c r="K645">
        <v>1</v>
      </c>
      <c r="L645" t="s">
        <v>3</v>
      </c>
      <c r="M645" t="str">
        <f>VLOOKUP(PTW[[#This Row],[NOME]],'CADASTRO'!A:K,6,0)</f>
        <v>DESLIGADO</v>
      </c>
    </row>
    <row r="646" spans="1:13" hidden="1">
      <c r="A646" t="s">
        <v>516</v>
      </c>
      <c r="B646" t="s">
        <v>517</v>
      </c>
      <c r="C646" t="s">
        <v>76</v>
      </c>
      <c r="D646" t="s">
        <v>628</v>
      </c>
      <c r="E646" t="s">
        <v>449</v>
      </c>
      <c r="F646" t="str">
        <f>VLOOKUP(PTW[[#This Row],[NOME]],'CADASTRO'!A:K,5,0)</f>
        <v>TECNICO ELETRONICO II</v>
      </c>
      <c r="G646" s="41">
        <v>44250</v>
      </c>
      <c r="H646" s="38">
        <v>365</v>
      </c>
      <c r="I6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IF(G646="01/01/1900", "SEM REGISTRO",
                        IF((G646+H646)&gt;TODAY(), "NO PRAZO", "VENCIDO"
                        )
                    )
                )
            )
        )
    ),"N.A.")</f>
        <v>HISTORICO</v>
      </c>
      <c r="J646" s="14">
        <f>PTW[[#This Row],[TREINADO EM]]+PTW[[#This Row],[VALIDADE]]</f>
        <v>44615</v>
      </c>
      <c r="K646">
        <v>1</v>
      </c>
      <c r="L646" t="s">
        <v>5</v>
      </c>
      <c r="M646" t="str">
        <f>VLOOKUP(PTW[[#This Row],[NOME]],'CADASTRO'!A:K,6,0)</f>
        <v>ATIVO</v>
      </c>
    </row>
    <row r="647" spans="1:13" hidden="1">
      <c r="A647" t="s">
        <v>516</v>
      </c>
      <c r="B647" t="s">
        <v>517</v>
      </c>
      <c r="C647" t="s">
        <v>381</v>
      </c>
      <c r="D647" t="s">
        <v>628</v>
      </c>
      <c r="E647" t="s">
        <v>449</v>
      </c>
      <c r="F647" t="str">
        <f>VLOOKUP(PTW[[#This Row],[NOME]],'CADASTRO'!A:K,5,0)</f>
        <v>TECNICO ELETRONICO II</v>
      </c>
      <c r="G647" s="41">
        <v>44732</v>
      </c>
      <c r="H647" s="38">
        <v>365</v>
      </c>
      <c r="I6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IF(G647="01/01/1900", "SEM REGISTRO",
                        IF((G647+H647)&gt;TODAY(), "NO PRAZO", "VENCIDO"
                        )
                    )
                )
            )
        )
    ),"N.A.")</f>
        <v>HISTORICO</v>
      </c>
      <c r="J647" s="14">
        <f>PTW[[#This Row],[TREINADO EM]]+PTW[[#This Row],[VALIDADE]]</f>
        <v>45097</v>
      </c>
      <c r="K647">
        <v>1</v>
      </c>
      <c r="L647" t="s">
        <v>5</v>
      </c>
      <c r="M647" t="str">
        <f>VLOOKUP(PTW[[#This Row],[NOME]],'CADASTRO'!A:K,6,0)</f>
        <v>ATIVO</v>
      </c>
    </row>
    <row r="648" spans="1:13" hidden="1">
      <c r="A648" t="s">
        <v>516</v>
      </c>
      <c r="B648" t="s">
        <v>517</v>
      </c>
      <c r="C648" t="s">
        <v>381</v>
      </c>
      <c r="D648" t="s">
        <v>628</v>
      </c>
      <c r="E648" t="s">
        <v>449</v>
      </c>
      <c r="F648" t="str">
        <f>VLOOKUP(PTW[[#This Row],[NOME]],'CADASTRO'!A:K,5,0)</f>
        <v>TECNICO ELETRONICO II</v>
      </c>
      <c r="G648" s="41">
        <v>44991</v>
      </c>
      <c r="H648" s="38">
        <v>365</v>
      </c>
      <c r="I6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IF(G648="01/01/1900", "SEM REGISTRO",
                        IF((G648+H648)&gt;TODAY(), "NO PRAZO", "VENCIDO"
                        )
                    )
                )
            )
        )
    ),"N.A.")</f>
        <v>HISTORICO</v>
      </c>
      <c r="J648" s="14">
        <f>PTW[[#This Row],[TREINADO EM]]+PTW[[#This Row],[VALIDADE]]</f>
        <v>45356</v>
      </c>
      <c r="K648">
        <v>0.5</v>
      </c>
      <c r="L648" t="s">
        <v>5</v>
      </c>
      <c r="M648" t="str">
        <f>VLOOKUP(PTW[[#This Row],[NOME]],'CADASTRO'!A:K,6,0)</f>
        <v>ATIVO</v>
      </c>
    </row>
    <row r="649" spans="1:13" hidden="1">
      <c r="A649" t="s">
        <v>516</v>
      </c>
      <c r="B649" t="s">
        <v>517</v>
      </c>
      <c r="C649" t="s">
        <v>381</v>
      </c>
      <c r="D649" t="s">
        <v>628</v>
      </c>
      <c r="E649" t="s">
        <v>449</v>
      </c>
      <c r="F649" t="str">
        <f>VLOOKUP(PTW[[#This Row],[NOME]],'CADASTRO'!A:K,5,0)</f>
        <v>TECNICO ELETRONICO II</v>
      </c>
      <c r="G649" s="41">
        <v>45532</v>
      </c>
      <c r="H649" s="38">
        <v>365</v>
      </c>
      <c r="I6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IF(G649="01/01/1900", "SEM REGISTRO",
                        IF((G649+H649)&gt;TODAY(), "NO PRAZO", "VENCIDO"
                        )
                    )
                )
            )
        )
    ),"N.A.")</f>
        <v>HISTORICO</v>
      </c>
      <c r="J649" s="14">
        <f>PTW[[#This Row],[TREINADO EM]]+PTW[[#This Row],[VALIDADE]]</f>
        <v>45897</v>
      </c>
      <c r="K649">
        <v>1</v>
      </c>
      <c r="L649" t="s">
        <v>5</v>
      </c>
      <c r="M649" t="str">
        <f>VLOOKUP(PTW[[#This Row],[NOME]],'CADASTRO'!A:K,6,0)</f>
        <v>ATIVO</v>
      </c>
    </row>
    <row r="650" spans="1:13" hidden="1">
      <c r="A650" t="s">
        <v>516</v>
      </c>
      <c r="B650" t="s">
        <v>517</v>
      </c>
      <c r="C650" t="s">
        <v>381</v>
      </c>
      <c r="D650" t="s">
        <v>628</v>
      </c>
      <c r="E650" t="s">
        <v>449</v>
      </c>
      <c r="F650" t="str">
        <f>VLOOKUP(PTW[[#This Row],[NOME]],'CADASTRO'!A:K,5,0)</f>
        <v>TECNICO ELETRONICO II</v>
      </c>
      <c r="G650" s="41">
        <v>46008</v>
      </c>
      <c r="H650" s="38">
        <v>365</v>
      </c>
      <c r="I6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IF(G650="01/01/1900", "SEM REGISTRO",
                        IF((G650+H650)&gt;TODAY(), "NO PRAZO", "VENCIDO"
                        )
                    )
                )
            )
        )
    ),"N.A.")</f>
        <v>HISTORICO</v>
      </c>
      <c r="J650" s="14">
        <f>PTW[[#This Row],[TREINADO EM]]+PTW[[#This Row],[VALIDADE]]</f>
        <v>46373</v>
      </c>
      <c r="K650">
        <v>1</v>
      </c>
      <c r="L650" t="s">
        <v>5</v>
      </c>
      <c r="M650" t="str">
        <f>VLOOKUP(PTW[[#This Row],[NOME]],'CADASTRO'!A:K,6,0)</f>
        <v>ATIVO</v>
      </c>
    </row>
    <row r="651" spans="1:13" hidden="1">
      <c r="A651" t="s">
        <v>516</v>
      </c>
      <c r="B651" t="s">
        <v>517</v>
      </c>
      <c r="C651" t="s">
        <v>381</v>
      </c>
      <c r="D651" t="s">
        <v>628</v>
      </c>
      <c r="E651" t="s">
        <v>449</v>
      </c>
      <c r="F651" t="str">
        <f>VLOOKUP(PTW[[#This Row],[NOME]],'CADASTRO'!A:K,5,0)</f>
        <v>TECNICO ELETRONICO II</v>
      </c>
      <c r="G651" s="41">
        <v>46290.622025462966</v>
      </c>
      <c r="H651" s="38">
        <v>365</v>
      </c>
      <c r="I6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IF(G651="01/01/1900", "SEM REGISTRO",
                        IF((G651+H651)&gt;TODAY(), "NO PRAZO", "VENCIDO"
                        )
                    )
                )
            )
        )
    ),"N.A.")</f>
        <v>NO PRAZO</v>
      </c>
      <c r="J651" s="14">
        <f>PTW[[#This Row],[TREINADO EM]]+PTW[[#This Row],[VALIDADE]]</f>
        <v>46655.622025462966</v>
      </c>
      <c r="K651">
        <v>2</v>
      </c>
      <c r="L651" t="s">
        <v>3</v>
      </c>
      <c r="M651" t="str">
        <f>VLOOKUP(PTW[[#This Row],[NOME]],'CADASTRO'!A:K,6,0)</f>
        <v>ATIVO</v>
      </c>
    </row>
    <row r="652" spans="1:13" hidden="1">
      <c r="A652" t="s">
        <v>516</v>
      </c>
      <c r="B652" t="s">
        <v>517</v>
      </c>
      <c r="C652" t="s">
        <v>381</v>
      </c>
      <c r="D652" t="s">
        <v>628</v>
      </c>
      <c r="E652" t="s">
        <v>52</v>
      </c>
      <c r="F652" t="str">
        <f>VLOOKUP(PTW[[#This Row],[NOME]],'CADASTRO'!A:K,5,0)</f>
        <v>OPERADOR LOGISTICO I</v>
      </c>
      <c r="G652" s="41">
        <v>44930</v>
      </c>
      <c r="H652" s="38">
        <v>365</v>
      </c>
      <c r="I6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IF(G652="01/01/1900", "SEM REGISTRO",
                        IF((G652+H652)&gt;TODAY(), "NO PRAZO", "VENCIDO"
                        )
                    )
                )
            )
        )
    ),"N.A.")</f>
        <v>N.A.</v>
      </c>
      <c r="J652" s="14">
        <f>PTW[[#This Row],[TREINADO EM]]+PTW[[#This Row],[VALIDADE]]</f>
        <v>45295</v>
      </c>
      <c r="K652">
        <v>2</v>
      </c>
      <c r="L652" t="s">
        <v>5</v>
      </c>
      <c r="M652" t="str">
        <f>VLOOKUP(PTW[[#This Row],[NOME]],'CADASTRO'!A:K,6,0)</f>
        <v>DESLIGADO</v>
      </c>
    </row>
    <row r="653" spans="1:13" hidden="1">
      <c r="A653" t="s">
        <v>516</v>
      </c>
      <c r="B653" t="s">
        <v>517</v>
      </c>
      <c r="C653" t="s">
        <v>381</v>
      </c>
      <c r="D653" t="s">
        <v>628</v>
      </c>
      <c r="E653" t="s">
        <v>52</v>
      </c>
      <c r="F653" t="str">
        <f>VLOOKUP(PTW[[#This Row],[NOME]],'CADASTRO'!A:K,5,0)</f>
        <v>OPERADOR LOGISTICO I</v>
      </c>
      <c r="G653" s="41">
        <v>45063</v>
      </c>
      <c r="H653" s="38">
        <v>365</v>
      </c>
      <c r="I6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IF(G653="01/01/1900", "SEM REGISTRO",
                        IF((G653+H653)&gt;TODAY(), "NO PRAZO", "VENCIDO"
                        )
                    )
                )
            )
        )
    ),"N.A.")</f>
        <v>N.A.</v>
      </c>
      <c r="J653" s="14">
        <f>PTW[[#This Row],[TREINADO EM]]+PTW[[#This Row],[VALIDADE]]</f>
        <v>45428</v>
      </c>
      <c r="K653">
        <v>1</v>
      </c>
      <c r="L653" t="s">
        <v>3</v>
      </c>
      <c r="M653" t="str">
        <f>VLOOKUP(PTW[[#This Row],[NOME]],'CADASTRO'!A:K,6,0)</f>
        <v>DESLIGADO</v>
      </c>
    </row>
    <row r="654" spans="1:13" hidden="1">
      <c r="A654" t="s">
        <v>516</v>
      </c>
      <c r="B654" t="s">
        <v>517</v>
      </c>
      <c r="C654" t="s">
        <v>76</v>
      </c>
      <c r="D654" t="s">
        <v>628</v>
      </c>
      <c r="E654" t="s">
        <v>450</v>
      </c>
      <c r="F654" t="str">
        <f>VLOOKUP(PTW[[#This Row],[NOME]],'CADASTRO'!A:K,5,0)</f>
        <v>OPERADOR INDUSTRIAL II</v>
      </c>
      <c r="G654" s="41">
        <v>44249</v>
      </c>
      <c r="H654" s="38">
        <v>365</v>
      </c>
      <c r="I6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IF(G654="01/01/1900", "SEM REGISTRO",
                        IF((G654+H654)&gt;TODAY(), "NO PRAZO", "VENCIDO"
                        )
                    )
                )
            )
        )
    ),"N.A.")</f>
        <v>HISTORICO</v>
      </c>
      <c r="J654" s="14">
        <f>PTW[[#This Row],[TREINADO EM]]+PTW[[#This Row],[VALIDADE]]</f>
        <v>44614</v>
      </c>
      <c r="K654">
        <v>1</v>
      </c>
      <c r="L654" t="s">
        <v>5</v>
      </c>
      <c r="M654" t="str">
        <f>VLOOKUP(PTW[[#This Row],[NOME]],'CADASTRO'!A:K,6,0)</f>
        <v>ATIVO</v>
      </c>
    </row>
    <row r="655" spans="1:13" hidden="1">
      <c r="A655" t="s">
        <v>516</v>
      </c>
      <c r="B655" t="s">
        <v>517</v>
      </c>
      <c r="C655" t="s">
        <v>381</v>
      </c>
      <c r="D655" t="s">
        <v>628</v>
      </c>
      <c r="E655" t="s">
        <v>450</v>
      </c>
      <c r="F655" t="str">
        <f>VLOOKUP(PTW[[#This Row],[NOME]],'CADASTRO'!A:K,5,0)</f>
        <v>OPERADOR INDUSTRIAL II</v>
      </c>
      <c r="G655" s="41">
        <v>44930</v>
      </c>
      <c r="H655" s="38">
        <v>365</v>
      </c>
      <c r="I6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IF(G655="01/01/1900", "SEM REGISTRO",
                        IF((G655+H655)&gt;TODAY(), "NO PRAZO", "VENCIDO"
                        )
                    )
                )
            )
        )
    ),"N.A.")</f>
        <v>HISTORICO</v>
      </c>
      <c r="J655" s="14">
        <f>PTW[[#This Row],[TREINADO EM]]+PTW[[#This Row],[VALIDADE]]</f>
        <v>45295</v>
      </c>
      <c r="K655">
        <v>2</v>
      </c>
      <c r="L655" t="s">
        <v>5</v>
      </c>
      <c r="M655" t="str">
        <f>VLOOKUP(PTW[[#This Row],[NOME]],'CADASTRO'!A:K,6,0)</f>
        <v>ATIVO</v>
      </c>
    </row>
    <row r="656" spans="1:13" hidden="1">
      <c r="A656" t="s">
        <v>516</v>
      </c>
      <c r="B656" t="s">
        <v>517</v>
      </c>
      <c r="C656" t="s">
        <v>76</v>
      </c>
      <c r="D656" t="s">
        <v>628</v>
      </c>
      <c r="E656" t="s">
        <v>450</v>
      </c>
      <c r="F656" t="str">
        <f>VLOOKUP(PTW[[#This Row],[NOME]],'CADASTRO'!A:K,5,0)</f>
        <v>OPERADOR INDUSTRIAL II</v>
      </c>
      <c r="G656" s="41">
        <v>45278</v>
      </c>
      <c r="H656" s="38">
        <v>365</v>
      </c>
      <c r="I6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IF(G656="01/01/1900", "SEM REGISTRO",
                        IF((G656+H656)&gt;TODAY(), "NO PRAZO", "VENCIDO"
                        )
                    )
                )
            )
        )
    ),"N.A.")</f>
        <v>HISTORICO</v>
      </c>
      <c r="J656" s="14">
        <f>PTW[[#This Row],[TREINADO EM]]+PTW[[#This Row],[VALIDADE]]</f>
        <v>45643</v>
      </c>
      <c r="K656">
        <v>1</v>
      </c>
      <c r="L656" t="s">
        <v>5</v>
      </c>
      <c r="M656" t="str">
        <f>VLOOKUP(PTW[[#This Row],[NOME]],'CADASTRO'!A:K,6,0)</f>
        <v>ATIVO</v>
      </c>
    </row>
    <row r="657" spans="1:14" hidden="1">
      <c r="A657" t="s">
        <v>516</v>
      </c>
      <c r="B657" t="s">
        <v>517</v>
      </c>
      <c r="C657" t="s">
        <v>76</v>
      </c>
      <c r="D657" t="s">
        <v>628</v>
      </c>
      <c r="E657" t="s">
        <v>450</v>
      </c>
      <c r="F657" t="str">
        <f>VLOOKUP(PTW[[#This Row],[NOME]],'CADASTRO'!A:K,5,0)</f>
        <v>OPERADOR INDUSTRIAL II</v>
      </c>
      <c r="G657" s="41">
        <v>45645</v>
      </c>
      <c r="H657" s="38">
        <v>365</v>
      </c>
      <c r="I6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IF(G657="01/01/1900", "SEM REGISTRO",
                        IF((G657+H657)&gt;TODAY(), "NO PRAZO", "VENCIDO"
                        )
                    )
                )
            )
        )
    ),"N.A.")</f>
        <v>VENCIDO</v>
      </c>
      <c r="J657" s="14">
        <f>PTW[[#This Row],[TREINADO EM]]+PTW[[#This Row],[VALIDADE]]</f>
        <v>46010</v>
      </c>
      <c r="K657">
        <v>1</v>
      </c>
      <c r="L657" t="s">
        <v>3</v>
      </c>
      <c r="M657" t="str">
        <f>VLOOKUP(PTW[[#This Row],[NOME]],'CADASTRO'!A:K,6,0)</f>
        <v>ATIVO</v>
      </c>
    </row>
    <row r="658" spans="1:14" hidden="1">
      <c r="A658" t="s">
        <v>516</v>
      </c>
      <c r="B658" t="s">
        <v>517</v>
      </c>
      <c r="C658" t="s">
        <v>76</v>
      </c>
      <c r="D658" t="s">
        <v>628</v>
      </c>
      <c r="E658" t="s">
        <v>46</v>
      </c>
      <c r="F658" t="str">
        <f>VLOOKUP(PTW[[#This Row],[NOME]],'CADASTRO'!A:K,5,0)</f>
        <v>OPERADOR LOGISTICO I</v>
      </c>
      <c r="G658" s="41">
        <v>43178</v>
      </c>
      <c r="H658" s="38">
        <v>365</v>
      </c>
      <c r="I6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IF(G658="01/01/1900", "SEM REGISTRO",
                        IF((G658+H658)&gt;TODAY(), "NO PRAZO", "VENCIDO"
                        )
                    )
                )
            )
        )
    ),"N.A.")</f>
        <v>N.A.</v>
      </c>
      <c r="J658" s="14">
        <f>PTW[[#This Row],[TREINADO EM]]+PTW[[#This Row],[VALIDADE]]</f>
        <v>43543</v>
      </c>
      <c r="K658">
        <v>1</v>
      </c>
      <c r="L658" t="s">
        <v>5</v>
      </c>
      <c r="M658" t="str">
        <f>VLOOKUP(PTW[[#This Row],[NOME]],'CADASTRO'!A:K,6,0)</f>
        <v>DESLIGADO</v>
      </c>
    </row>
    <row r="659" spans="1:14" hidden="1">
      <c r="A659" t="s">
        <v>516</v>
      </c>
      <c r="B659" t="s">
        <v>517</v>
      </c>
      <c r="C659" t="s">
        <v>76</v>
      </c>
      <c r="D659" t="s">
        <v>628</v>
      </c>
      <c r="E659" t="s">
        <v>46</v>
      </c>
      <c r="F659" t="str">
        <f>VLOOKUP(PTW[[#This Row],[NOME]],'CADASTRO'!A:K,5,0)</f>
        <v>OPERADOR LOGISTICO I</v>
      </c>
      <c r="G659" s="41">
        <v>44249</v>
      </c>
      <c r="H659" s="38">
        <v>365</v>
      </c>
      <c r="I6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IF(G659="01/01/1900", "SEM REGISTRO",
                        IF((G659+H659)&gt;TODAY(), "NO PRAZO", "VENCIDO"
                        )
                    )
                )
            )
        )
    ),"N.A.")</f>
        <v>N.A.</v>
      </c>
      <c r="J659" s="14">
        <f>PTW[[#This Row],[TREINADO EM]]+PTW[[#This Row],[VALIDADE]]</f>
        <v>44614</v>
      </c>
      <c r="K659">
        <v>1</v>
      </c>
      <c r="L659" t="s">
        <v>5</v>
      </c>
      <c r="M659" t="str">
        <f>VLOOKUP(PTW[[#This Row],[NOME]],'CADASTRO'!A:K,6,0)</f>
        <v>DESLIGADO</v>
      </c>
    </row>
    <row r="660" spans="1:14" hidden="1">
      <c r="A660" t="s">
        <v>516</v>
      </c>
      <c r="B660" t="s">
        <v>517</v>
      </c>
      <c r="C660" t="s">
        <v>381</v>
      </c>
      <c r="D660" t="s">
        <v>628</v>
      </c>
      <c r="E660" t="s">
        <v>46</v>
      </c>
      <c r="F660" t="str">
        <f>VLOOKUP(PTW[[#This Row],[NOME]],'CADASTRO'!A:K,5,0)</f>
        <v>OPERADOR LOGISTICO I</v>
      </c>
      <c r="G660" s="41">
        <v>44930</v>
      </c>
      <c r="H660" s="38">
        <v>365</v>
      </c>
      <c r="I6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IF(G660="01/01/1900", "SEM REGISTRO",
                        IF((G660+H660)&gt;TODAY(), "NO PRAZO", "VENCIDO"
                        )
                    )
                )
            )
        )
    ),"N.A.")</f>
        <v>N.A.</v>
      </c>
      <c r="J660" s="14">
        <f>PTW[[#This Row],[TREINADO EM]]+PTW[[#This Row],[VALIDADE]]</f>
        <v>45295</v>
      </c>
      <c r="K660">
        <v>1</v>
      </c>
      <c r="L660" t="s">
        <v>5</v>
      </c>
      <c r="M660" t="str">
        <f>VLOOKUP(PTW[[#This Row],[NOME]],'CADASTRO'!A:K,6,0)</f>
        <v>DESLIGADO</v>
      </c>
    </row>
    <row r="661" spans="1:14" hidden="1">
      <c r="A661" t="s">
        <v>516</v>
      </c>
      <c r="B661" t="s">
        <v>517</v>
      </c>
      <c r="C661" t="s">
        <v>381</v>
      </c>
      <c r="D661" t="s">
        <v>628</v>
      </c>
      <c r="E661" t="s">
        <v>46</v>
      </c>
      <c r="F661" t="str">
        <f>VLOOKUP(PTW[[#This Row],[NOME]],'CADASTRO'!A:K,5,0)</f>
        <v>OPERADOR LOGISTICO I</v>
      </c>
      <c r="G661" s="41">
        <v>45278</v>
      </c>
      <c r="H661" s="38">
        <v>365</v>
      </c>
      <c r="I6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IF(G661="01/01/1900", "SEM REGISTRO",
                        IF((G661+H661)&gt;TODAY(), "NO PRAZO", "VENCIDO"
                        )
                    )
                )
            )
        )
    ),"N.A.")</f>
        <v>N.A.</v>
      </c>
      <c r="J661" s="14">
        <f>PTW[[#This Row],[TREINADO EM]]+PTW[[#This Row],[VALIDADE]]</f>
        <v>45643</v>
      </c>
      <c r="K661">
        <v>1</v>
      </c>
      <c r="L661" t="s">
        <v>5</v>
      </c>
      <c r="M661" t="str">
        <f>VLOOKUP(PTW[[#This Row],[NOME]],'CADASTRO'!A:K,6,0)</f>
        <v>DESLIGADO</v>
      </c>
    </row>
    <row r="662" spans="1:14" hidden="1">
      <c r="A662" t="s">
        <v>516</v>
      </c>
      <c r="B662" t="s">
        <v>517</v>
      </c>
      <c r="C662" t="s">
        <v>76</v>
      </c>
      <c r="D662" t="s">
        <v>628</v>
      </c>
      <c r="E662" t="s">
        <v>46</v>
      </c>
      <c r="F662" t="str">
        <f>VLOOKUP(PTW[[#This Row],[NOME]],'CADASTRO'!A:K,5,0)</f>
        <v>OPERADOR LOGISTICO I</v>
      </c>
      <c r="G662" s="41">
        <v>45645</v>
      </c>
      <c r="H662" s="38">
        <v>365</v>
      </c>
      <c r="I6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IF(G662="01/01/1900", "SEM REGISTRO",
                        IF((G662+H662)&gt;TODAY(), "NO PRAZO", "VENCIDO"
                        )
                    )
                )
            )
        )
    ),"N.A.")</f>
        <v>N.A.</v>
      </c>
      <c r="J662" s="14">
        <f>PTW[[#This Row],[TREINADO EM]]+PTW[[#This Row],[VALIDADE]]</f>
        <v>46010</v>
      </c>
      <c r="K662">
        <v>1</v>
      </c>
      <c r="L662" t="s">
        <v>3</v>
      </c>
      <c r="M662" t="str">
        <f>VLOOKUP(PTW[[#This Row],[NOME]],'CADASTRO'!A:K,6,0)</f>
        <v>DESLIGADO</v>
      </c>
    </row>
    <row r="663" spans="1:14" hidden="1">
      <c r="A663" t="s">
        <v>516</v>
      </c>
      <c r="B663" t="s">
        <v>517</v>
      </c>
      <c r="C663" t="s">
        <v>381</v>
      </c>
      <c r="D663" t="s">
        <v>628</v>
      </c>
      <c r="E663" t="s">
        <v>451</v>
      </c>
      <c r="F663" t="str">
        <f>VLOOKUP(PTW[[#This Row],[NOME]],'CADASTRO'!A:K,5,0)</f>
        <v>ESTAGIARIO</v>
      </c>
      <c r="G663" s="41">
        <v>46099</v>
      </c>
      <c r="H663" s="38">
        <v>365</v>
      </c>
      <c r="I6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IF(G663="01/01/1900", "SEM REGISTRO",
                        IF((G663+H663)&gt;TODAY(), "NO PRAZO", "VENCIDO"
                        )
                    )
                )
            )
        )
    ),"N.A.")</f>
        <v>NO PRAZO</v>
      </c>
      <c r="J663" s="14">
        <f>PTW[[#This Row],[TREINADO EM]]+PTW[[#This Row],[VALIDADE]]</f>
        <v>46464</v>
      </c>
      <c r="K663">
        <v>1</v>
      </c>
      <c r="L663" t="s">
        <v>3</v>
      </c>
      <c r="M663" t="str">
        <f>VLOOKUP(PTW[[#This Row],[NOME]],'CADASTRO'!A:K,6,0)</f>
        <v>ATIVO</v>
      </c>
      <c r="N663" s="63"/>
    </row>
    <row r="664" spans="1:14" hidden="1">
      <c r="A664" t="s">
        <v>516</v>
      </c>
      <c r="B664" t="s">
        <v>517</v>
      </c>
      <c r="C664" t="s">
        <v>381</v>
      </c>
      <c r="D664" t="s">
        <v>628</v>
      </c>
      <c r="E664" t="s">
        <v>30</v>
      </c>
      <c r="F664" t="str">
        <f>VLOOKUP(PTW[[#This Row],[NOME]],'CADASTRO'!A:K,5,0)</f>
        <v>OPERADOR INDUSTRIAL I</v>
      </c>
      <c r="G664" s="41">
        <v>45028</v>
      </c>
      <c r="H664" s="38">
        <v>365</v>
      </c>
      <c r="I6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IF(G664="01/01/1900", "SEM REGISTRO",
                        IF((G664+H664)&gt;TODAY(), "NO PRAZO", "VENCIDO"
                        )
                    )
                )
            )
        )
    ),"N.A.")</f>
        <v>N.A.</v>
      </c>
      <c r="J664" s="14">
        <f>PTW[[#This Row],[TREINADO EM]]+PTW[[#This Row],[VALIDADE]]</f>
        <v>45393</v>
      </c>
      <c r="K664">
        <v>1</v>
      </c>
      <c r="L664" t="s">
        <v>5</v>
      </c>
      <c r="M664" t="str">
        <f>VLOOKUP(PTW[[#This Row],[NOME]],'CADASTRO'!A:K,6,0)</f>
        <v>DESLIGADO</v>
      </c>
    </row>
    <row r="665" spans="1:14" hidden="1">
      <c r="A665" t="s">
        <v>516</v>
      </c>
      <c r="B665" t="s">
        <v>517</v>
      </c>
      <c r="C665" t="s">
        <v>76</v>
      </c>
      <c r="D665" t="s">
        <v>628</v>
      </c>
      <c r="E665" t="s">
        <v>30</v>
      </c>
      <c r="F665" t="str">
        <f>VLOOKUP(PTW[[#This Row],[NOME]],'CADASTRO'!A:K,5,0)</f>
        <v>OPERADOR INDUSTRIAL I</v>
      </c>
      <c r="G665" s="41">
        <v>45278</v>
      </c>
      <c r="H665" s="38">
        <v>365</v>
      </c>
      <c r="I6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IF(G665="01/01/1900", "SEM REGISTRO",
                        IF((G665+H665)&gt;TODAY(), "NO PRAZO", "VENCIDO"
                        )
                    )
                )
            )
        )
    ),"N.A.")</f>
        <v>N.A.</v>
      </c>
      <c r="J665" s="14">
        <f>PTW[[#This Row],[TREINADO EM]]+PTW[[#This Row],[VALIDADE]]</f>
        <v>45643</v>
      </c>
      <c r="K665">
        <v>1</v>
      </c>
      <c r="L665" t="s">
        <v>5</v>
      </c>
      <c r="M665" t="str">
        <f>VLOOKUP(PTW[[#This Row],[NOME]],'CADASTRO'!A:K,6,0)</f>
        <v>DESLIGADO</v>
      </c>
    </row>
    <row r="666" spans="1:14" hidden="1">
      <c r="A666" t="s">
        <v>516</v>
      </c>
      <c r="B666" t="s">
        <v>517</v>
      </c>
      <c r="C666" t="s">
        <v>76</v>
      </c>
      <c r="D666" t="s">
        <v>628</v>
      </c>
      <c r="E666" t="s">
        <v>30</v>
      </c>
      <c r="F666" t="str">
        <f>VLOOKUP(PTW[[#This Row],[NOME]],'CADASTRO'!A:K,5,0)</f>
        <v>OPERADOR INDUSTRIAL I</v>
      </c>
      <c r="G666" s="41">
        <v>45645</v>
      </c>
      <c r="H666" s="38">
        <v>365</v>
      </c>
      <c r="I6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IF(G666="01/01/1900", "SEM REGISTRO",
                        IF((G666+H666)&gt;TODAY(), "NO PRAZO", "VENCIDO"
                        )
                    )
                )
            )
        )
    ),"N.A.")</f>
        <v>N.A.</v>
      </c>
      <c r="J666" s="14">
        <f>PTW[[#This Row],[TREINADO EM]]+PTW[[#This Row],[VALIDADE]]</f>
        <v>46010</v>
      </c>
      <c r="K666">
        <v>1</v>
      </c>
      <c r="L666" t="s">
        <v>5</v>
      </c>
      <c r="M666" t="str">
        <f>VLOOKUP(PTW[[#This Row],[NOME]],'CADASTRO'!A:K,6,0)</f>
        <v>DESLIGADO</v>
      </c>
    </row>
    <row r="667" spans="1:14" hidden="1">
      <c r="A667" t="s">
        <v>516</v>
      </c>
      <c r="B667" t="s">
        <v>517</v>
      </c>
      <c r="C667" t="s">
        <v>381</v>
      </c>
      <c r="D667" t="s">
        <v>628</v>
      </c>
      <c r="E667" t="s">
        <v>30</v>
      </c>
      <c r="F667" t="str">
        <f>VLOOKUP(PTW[[#This Row],[NOME]],'CADASTRO'!A:K,5,0)</f>
        <v>OPERADOR INDUSTRIAL I</v>
      </c>
      <c r="G667" s="41">
        <v>46010</v>
      </c>
      <c r="H667" s="38">
        <v>365</v>
      </c>
      <c r="I6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IF(G667="01/01/1900", "SEM REGISTRO",
                        IF((G667+H667)&gt;TODAY(), "NO PRAZO", "VENCIDO"
                        )
                    )
                )
            )
        )
    ),"N.A.")</f>
        <v>N.A.</v>
      </c>
      <c r="J667" s="14">
        <f>PTW[[#This Row],[TREINADO EM]]+PTW[[#This Row],[VALIDADE]]</f>
        <v>46375</v>
      </c>
      <c r="K667">
        <v>1</v>
      </c>
      <c r="L667" t="s">
        <v>3</v>
      </c>
      <c r="M667" t="str">
        <f>VLOOKUP(PTW[[#This Row],[NOME]],'CADASTRO'!A:K,6,0)</f>
        <v>DESLIGADO</v>
      </c>
    </row>
    <row r="668" spans="1:14" hidden="1">
      <c r="A668" t="s">
        <v>516</v>
      </c>
      <c r="B668" t="s">
        <v>517</v>
      </c>
      <c r="C668" t="s">
        <v>381</v>
      </c>
      <c r="D668" t="s">
        <v>628</v>
      </c>
      <c r="E668" t="s">
        <v>539</v>
      </c>
      <c r="F668" t="e">
        <f>VLOOKUP(PTW[[#This Row],[NOME]],'CADASTRO'!A:K,5,0)</f>
        <v>#N/A</v>
      </c>
      <c r="G668" s="41">
        <v>46162</v>
      </c>
      <c r="H668" s="38">
        <v>365</v>
      </c>
      <c r="I668" s="5" t="e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IF(G668="01/01/1900", "SEM REGISTRO",
                        IF((G668+H668)&gt;TODAY(), "NO PRAZO", "VENCIDO"
                        )
                    )
                )
            )
        )
    ),"N.A.")</f>
        <v>#N/A</v>
      </c>
      <c r="J668" s="14">
        <f>PTW[[#This Row],[TREINADO EM]]+PTW[[#This Row],[VALIDADE]]</f>
        <v>46527</v>
      </c>
      <c r="K668">
        <v>1</v>
      </c>
      <c r="L668" t="s">
        <v>3</v>
      </c>
      <c r="M668" t="e">
        <f>VLOOKUP(PTW[[#This Row],[NOME]],'CADASTRO'!A:K,6,0)</f>
        <v>#N/A</v>
      </c>
    </row>
    <row r="669" spans="1:14" hidden="1">
      <c r="A669" t="s">
        <v>516</v>
      </c>
      <c r="B669" t="s">
        <v>517</v>
      </c>
      <c r="C669" t="s">
        <v>381</v>
      </c>
      <c r="D669" t="s">
        <v>628</v>
      </c>
      <c r="E669" t="s">
        <v>42</v>
      </c>
      <c r="F669" t="str">
        <f>VLOOKUP(PTW[[#This Row],[NOME]],'CADASTRO'!A:K,5,0)</f>
        <v>AUXILIAR INDUSTRIAL</v>
      </c>
      <c r="G669" s="41">
        <v>45810</v>
      </c>
      <c r="H669" s="38">
        <v>365</v>
      </c>
      <c r="I6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IF(G669="01/01/1900", "SEM REGISTRO",
                        IF((G669+H669)&gt;TODAY(), "NO PRAZO", "VENCIDO"
                        )
                    )
                )
            )
        )
    ),"N.A.")</f>
        <v>N.A.</v>
      </c>
      <c r="J669" s="14">
        <f>PTW[[#This Row],[TREINADO EM]]+PTW[[#This Row],[VALIDADE]]</f>
        <v>46175</v>
      </c>
      <c r="K669">
        <v>1</v>
      </c>
      <c r="L669" t="s">
        <v>3</v>
      </c>
      <c r="M669" t="str">
        <f>VLOOKUP(PTW[[#This Row],[NOME]],'CADASTRO'!A:K,6,0)</f>
        <v>DESLIGADO</v>
      </c>
    </row>
  </sheetData>
  <sheetProtection sort="0" autoFilter="0"/>
  <conditionalFormatting sqref="E208">
    <cfRule type="duplicateValues" dxfId="682" priority="10"/>
    <cfRule type="duplicateValues" dxfId="681" priority="11"/>
    <cfRule type="duplicateValues" dxfId="680" priority="12"/>
  </conditionalFormatting>
  <conditionalFormatting sqref="E209">
    <cfRule type="duplicateValues" dxfId="679" priority="4"/>
    <cfRule type="duplicateValues" dxfId="678" priority="5"/>
    <cfRule type="duplicateValues" dxfId="677" priority="6"/>
  </conditionalFormatting>
  <conditionalFormatting sqref="E210">
    <cfRule type="duplicateValues" dxfId="676" priority="2"/>
    <cfRule type="duplicateValues" dxfId="675" priority="3"/>
  </conditionalFormatting>
  <conditionalFormatting sqref="I1:I1048576">
    <cfRule type="cellIs" dxfId="674" priority="1" operator="equal">
      <formula>"SEM REGISTRO"</formula>
    </cfRule>
  </conditionalFormatting>
  <conditionalFormatting sqref="I2:I669">
    <cfRule type="cellIs" dxfId="673" priority="17" operator="equal">
      <formula>"REPROVADO"</formula>
    </cfRule>
    <cfRule type="cellIs" dxfId="672" priority="18" stopIfTrue="1" operator="equal">
      <formula>"HISTORICO"</formula>
    </cfRule>
  </conditionalFormatting>
  <conditionalFormatting sqref="I2:J669">
    <cfRule type="cellIs" dxfId="671" priority="19" stopIfTrue="1" operator="equal">
      <formula>"N.A."</formula>
    </cfRule>
    <cfRule type="cellIs" dxfId="670" priority="20" stopIfTrue="1" operator="equal">
      <formula>"NO PRAZO"</formula>
    </cfRule>
    <cfRule type="cellIs" dxfId="669" priority="21" stopIfTrue="1" operator="equal">
      <formula>"VENCIDO"</formula>
    </cfRule>
  </conditionalFormatting>
  <hyperlinks>
    <hyperlink ref="N4" r:id="rId1" display="../../../../:b:/s/TreinamentosPiumhi/IQAK0a7siyplQ5DaWfCWAeL1AT3HmSMnttgqTqzM6jXpZi8?e=hDBU62" xr:uid="{2021F25A-E7F9-47CE-A690-5BB7F586D119}"/>
    <hyperlink ref="N306" r:id="rId2" display="../../../../:b:/s/TreinamentosPiumhi/IQDRU4vVC_5vTYVA9ISTHM_gAfAjWNywsYUDTDPQvO-Eidw?e=4f5Kit" xr:uid="{0922EA41-A86A-49F4-8C95-B20F613A6877}"/>
    <hyperlink ref="N576" r:id="rId3" display="https://coffeeandtea.sharepoint.com/:b:/s/TreinamentosPiumhi/IQD0l-ww1EC9TKlxUxSHRc84AcWpjUoGXvBKaGxzYpM7hmw?e=ZiZ5na" xr:uid="{7DB968E8-F21C-4D05-9313-15D86E55BA5C}"/>
    <hyperlink ref="N2" r:id="rId4" display="https://coffeeandtea.sharepoint.com/:b:/s/TreinamentosPiumhi/IQA05nILaJ1tQorEz0emhNUjAWj-Qy3WkXrzLbhenITZ6-A?e=dVe4Od" xr:uid="{6F881C51-B0E1-4CB8-B0AB-A02E0660BA3A}"/>
    <hyperlink ref="N82" r:id="rId5" display="https://coffeeandtea.sharepoint.com/:b:/s/TreinamentosPiumhi/IQA05nILaJ1tQorEz0emhNUjAWj-Qy3WkXrzLbhenITZ6-A?e=dVe4Od" xr:uid="{A7E58B3A-8E92-4704-9AD7-B4F9761861BC}"/>
    <hyperlink ref="N375" r:id="rId6" display="https://coffeeandtea.sharepoint.com/:b:/s/TreinamentosPiumhi/IQCFUdbRglfMQJzEXRi77874AZsW-ZHkeprYSPtzlPT8UWw?e=T7040N" xr:uid="{7E39F9C6-E306-495C-BB10-94F9CFEF30B4}"/>
    <hyperlink ref="N284" r:id="rId7" display="https://coffeeandtea.sharepoint.com/:b:/s/TreinamentosPiumhi/IQAKtvePYGrDSrv3ZyeAIsgMAbMn0TusL09lfbvS7Bl5_Pc?e=MnmWIq" xr:uid="{C1E28E9C-0FF6-413C-840F-B7BDC32C66AA}"/>
    <hyperlink ref="N390" r:id="rId8" display="https://coffeeandtea.sharepoint.com/:b:/s/TreinamentosPiumhi/IQC7_bzkxyBmSqiJAntEVMzaARLU3ZuCSujY-4VZ_PZ3lBU?e=uzEDgR" xr:uid="{025A77D3-2CD7-4178-A5C7-F6D6805B916C}"/>
    <hyperlink ref="N49" r:id="rId9" display="https://coffeeandtea.sharepoint.com/:b:/s/TreinamentosPiumhi/IQC7_bzkxyBmSqiJAntEVMzaARLU3ZuCSujY-4VZ_PZ3lBU?e=uzEDgR" xr:uid="{9B3AD617-F2D9-4DA4-9C0F-793C6CE9A3A1}"/>
    <hyperlink ref="N511" r:id="rId10" display="https://coffeeandtea.sharepoint.com/:b:/s/TreinamentosPiumhi/IQC7_bzkxyBmSqiJAntEVMzaARLU3ZuCSujY-4VZ_PZ3lBU?e=uzEDgR" xr:uid="{745CAE87-B994-4645-A4AB-6E9E4325F13F}"/>
  </hyperlinks>
  <pageMargins left="0.511811024" right="0.511811024" top="0.78740157499999996" bottom="0.78740157499999996" header="0.31496062000000002" footer="0.31496062000000002"/>
  <pageSetup paperSize="9" orientation="portrait" r:id="rId11"/>
  <tableParts count="1"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DBBCF9-FD35-41E3-8B07-E52BD0D93930}">
          <x14:formula1>
            <xm:f>'BASE '!$A$2:$A$6</xm:f>
          </x14:formula1>
          <xm:sqref>L2:L669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F4BE-181C-4339-9646-5F456EF3EE28}">
  <sheetPr codeName="Planilha18">
    <tabColor rgb="FFC00000"/>
  </sheetPr>
  <dimension ref="A1:N630"/>
  <sheetViews>
    <sheetView zoomScale="70" zoomScaleNormal="70" workbookViewId="0">
      <pane ySplit="1" topLeftCell="A2" activePane="bottomLeft" state="frozen"/>
      <selection pane="bottomLeft" activeCell="H16" sqref="H16"/>
      <selection activeCell="C1" sqref="C1"/>
    </sheetView>
  </sheetViews>
  <sheetFormatPr defaultColWidth="8.7109375" defaultRowHeight="14.45"/>
  <cols>
    <col min="1" max="1" width="13.28515625" bestFit="1" customWidth="1"/>
    <col min="2" max="2" width="12.28515625" customWidth="1"/>
    <col min="3" max="3" width="33.42578125" bestFit="1" customWidth="1"/>
    <col min="4" max="4" width="38.28515625" bestFit="1" customWidth="1"/>
    <col min="5" max="5" width="31.5703125" bestFit="1" customWidth="1"/>
    <col min="6" max="6" width="26.7109375" bestFit="1" customWidth="1"/>
    <col min="7" max="7" width="18.28515625" bestFit="1" customWidth="1"/>
    <col min="8" max="8" width="8.42578125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13.710937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381</v>
      </c>
      <c r="D2" t="s">
        <v>636</v>
      </c>
      <c r="E2" s="11" t="s">
        <v>323</v>
      </c>
      <c r="F2" s="10" t="str">
        <f>VLOOKUP(PAE[[#This Row],[NOME]],'CADASTRO'!A:K,5,0)</f>
        <v>OPERADOR INDUSTRIAL I</v>
      </c>
      <c r="G2" s="7">
        <v>46119</v>
      </c>
      <c r="H2" s="38">
        <v>365</v>
      </c>
      <c r="I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IF(G380="01/01/1900",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IF(PAE[[#This Row],[TREINADO EM]]="", "",(PAE[[#This Row],[TREINADO EM]]+PAE[[#This Row],[VALIDADE]]))</f>
        <v>46484</v>
      </c>
      <c r="K2">
        <v>0.5</v>
      </c>
      <c r="L2" t="s">
        <v>3</v>
      </c>
      <c r="M2" t="str">
        <f>VLOOKUP(PAE[[#This Row],[NOME]],'CADASTRO'!A:K,6,0)</f>
        <v>ATIVO</v>
      </c>
      <c r="N2" s="63" t="s">
        <v>637</v>
      </c>
    </row>
    <row r="3" spans="1:14">
      <c r="A3" t="s">
        <v>516</v>
      </c>
      <c r="B3" t="s">
        <v>517</v>
      </c>
      <c r="C3" t="s">
        <v>76</v>
      </c>
      <c r="D3" t="s">
        <v>636</v>
      </c>
      <c r="E3" s="11" t="s">
        <v>179</v>
      </c>
      <c r="F3" s="10" t="str">
        <f>VLOOKUP(PAE[[#This Row],[NOME]],'CADASTRO'!A:K,5,0)</f>
        <v>ESTAGIARIO</v>
      </c>
      <c r="G3" s="7">
        <v>44517</v>
      </c>
      <c r="H3" s="38">
        <v>365</v>
      </c>
      <c r="I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IF(G381="01/01/1900", "SEM REGISTRO",
                        IF((G3+H3)&gt;TODAY(), "NO PRAZO", "VENCIDO"
                        )
                    )
                )
            )
        )
    ),"N.A.")</f>
        <v>N.A.</v>
      </c>
      <c r="J3" s="14">
        <f>IF(PAE[[#This Row],[TREINADO EM]]="", "",(PAE[[#This Row],[TREINADO EM]]+PAE[[#This Row],[VALIDADE]]))</f>
        <v>44882</v>
      </c>
      <c r="K3">
        <v>1</v>
      </c>
      <c r="L3" t="s">
        <v>3</v>
      </c>
      <c r="M3" t="str">
        <f>VLOOKUP(PAE[[#This Row],[NOME]],'CADASTRO'!A:K,6,0)</f>
        <v>DESLIGADO</v>
      </c>
    </row>
    <row r="4" spans="1:14">
      <c r="A4" t="s">
        <v>516</v>
      </c>
      <c r="B4" t="s">
        <v>517</v>
      </c>
      <c r="C4" t="s">
        <v>76</v>
      </c>
      <c r="D4" t="s">
        <v>636</v>
      </c>
      <c r="E4" s="11" t="s">
        <v>181</v>
      </c>
      <c r="F4" s="10" t="str">
        <f>VLOOKUP(PAE[[#This Row],[NOME]],'CADASTRO'!A:K,5,0)</f>
        <v>ESTAGIARIO</v>
      </c>
      <c r="G4" s="7">
        <v>44530</v>
      </c>
      <c r="H4" s="38">
        <v>365</v>
      </c>
      <c r="I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IF(G382="01/01/1900", "SEM REGISTRO",
                        IF((G4+H4)&gt;TODAY(), "NO PRAZO", "VENCIDO"
                        )
                    )
                )
            )
        )
    ),"N.A.")</f>
        <v>N.A.</v>
      </c>
      <c r="J4" s="14">
        <f>IF(PAE[[#This Row],[TREINADO EM]]="", "",(PAE[[#This Row],[TREINADO EM]]+PAE[[#This Row],[VALIDADE]]))</f>
        <v>44895</v>
      </c>
      <c r="K4">
        <v>1</v>
      </c>
      <c r="L4" t="s">
        <v>3</v>
      </c>
      <c r="M4" t="str">
        <f>VLOOKUP(PAE[[#This Row],[NOME]],'CADASTRO'!A:K,6,0)</f>
        <v>DESLIGADO</v>
      </c>
    </row>
    <row r="5" spans="1:14">
      <c r="A5" t="s">
        <v>516</v>
      </c>
      <c r="B5" t="s">
        <v>517</v>
      </c>
      <c r="C5" t="s">
        <v>381</v>
      </c>
      <c r="D5" t="s">
        <v>636</v>
      </c>
      <c r="E5" s="11" t="s">
        <v>185</v>
      </c>
      <c r="F5" s="10" t="str">
        <f>VLOOKUP(PAE[[#This Row],[NOME]],'CADASTRO'!A:K,5,0)</f>
        <v>AUXILIAR INDUSTRIAL</v>
      </c>
      <c r="G5" s="7">
        <v>45923</v>
      </c>
      <c r="H5" s="38">
        <v>365</v>
      </c>
      <c r="I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IF(G383="01/01/1900", "SEM REGISTRO",
                        IF((G5+H5)&gt;TODAY(), "NO PRAZO", "VENCIDO"
                        )
                    )
                )
            )
        )
    ),"N.A.")</f>
        <v>N.A.</v>
      </c>
      <c r="J5" s="14">
        <f>IF(PAE[[#This Row],[TREINADO EM]]="", "",(PAE[[#This Row],[TREINADO EM]]+PAE[[#This Row],[VALIDADE]]))</f>
        <v>46288</v>
      </c>
      <c r="K5">
        <v>0.25</v>
      </c>
      <c r="L5" t="s">
        <v>3</v>
      </c>
      <c r="M5" t="str">
        <f>VLOOKUP(PAE[[#This Row],[NOME]],'CADASTRO'!A:K,6,0)</f>
        <v>DESLIGADO</v>
      </c>
    </row>
    <row r="6" spans="1:14">
      <c r="A6" t="s">
        <v>516</v>
      </c>
      <c r="B6" t="s">
        <v>517</v>
      </c>
      <c r="C6" t="s">
        <v>76</v>
      </c>
      <c r="D6" t="s">
        <v>636</v>
      </c>
      <c r="E6" s="11" t="s">
        <v>319</v>
      </c>
      <c r="F6" s="10" t="str">
        <f>VLOOKUP(PAE[[#This Row],[NOME]],'CADASTRO'!A:K,5,0)</f>
        <v>TECNICO MECANICO II</v>
      </c>
      <c r="G6" s="7">
        <v>45092</v>
      </c>
      <c r="H6" s="38">
        <v>365</v>
      </c>
      <c r="I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IF(G384="01/01/1900", "SEM REGISTRO",
                        IF((G6+H6)&gt;TODAY(), "NO PRAZO", "VENCIDO"
                        )
                    )
                )
            )
        )
    ),"N.A.")</f>
        <v>HISTORICO</v>
      </c>
      <c r="J6" s="14">
        <f>IF(PAE[[#This Row],[TREINADO EM]]="", "",(PAE[[#This Row],[TREINADO EM]]+PAE[[#This Row],[VALIDADE]]))</f>
        <v>45457</v>
      </c>
      <c r="K6">
        <v>1</v>
      </c>
      <c r="L6" t="s">
        <v>5</v>
      </c>
      <c r="M6" t="str">
        <f>VLOOKUP(PAE[[#This Row],[NOME]],'CADASTRO'!A:K,6,0)</f>
        <v>ATIVO</v>
      </c>
    </row>
    <row r="7" spans="1:14">
      <c r="A7" t="s">
        <v>516</v>
      </c>
      <c r="B7" t="s">
        <v>517</v>
      </c>
      <c r="C7" t="s">
        <v>76</v>
      </c>
      <c r="D7" t="s">
        <v>636</v>
      </c>
      <c r="E7" s="11" t="s">
        <v>319</v>
      </c>
      <c r="F7" s="10" t="str">
        <f>VLOOKUP(PAE[[#This Row],[NOME]],'CADASTRO'!A:K,5,0)</f>
        <v>TECNICO MECANICO II</v>
      </c>
      <c r="G7" s="7">
        <v>45279</v>
      </c>
      <c r="H7" s="38">
        <v>365</v>
      </c>
      <c r="I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IF(G385="01/01/1900",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IF(PAE[[#This Row],[TREINADO EM]]="", "",(PAE[[#This Row],[TREINADO EM]]+PAE[[#This Row],[VALIDADE]]))</f>
        <v>45644</v>
      </c>
      <c r="K7">
        <v>1</v>
      </c>
      <c r="L7" t="s">
        <v>5</v>
      </c>
      <c r="M7" t="str">
        <f>VLOOKUP(PAE[[#This Row],[NOME]],'CADASTRO'!A:K,6,0)</f>
        <v>ATIVO</v>
      </c>
    </row>
    <row r="8" spans="1:14">
      <c r="A8" t="s">
        <v>516</v>
      </c>
      <c r="B8" t="s">
        <v>517</v>
      </c>
      <c r="C8" t="s">
        <v>381</v>
      </c>
      <c r="D8" t="s">
        <v>636</v>
      </c>
      <c r="E8" s="11" t="s">
        <v>319</v>
      </c>
      <c r="F8" s="10" t="str">
        <f>VLOOKUP(PAE[[#This Row],[NOME]],'CADASTRO'!A:K,5,0)</f>
        <v>TECNICO MECANICO II</v>
      </c>
      <c r="G8" s="7">
        <v>46211.5249652778</v>
      </c>
      <c r="H8" s="38">
        <v>183</v>
      </c>
      <c r="I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IF(PAE[[#This Row],[TREINADO EM]]="", "",(PAE[[#This Row],[TREINADO EM]]+PAE[[#This Row],[VALIDADE]]))</f>
        <v>46394.5249652778</v>
      </c>
      <c r="K8">
        <v>0.25</v>
      </c>
      <c r="L8" t="s">
        <v>5</v>
      </c>
      <c r="M8" t="str">
        <f>VLOOKUP(PAE[[#This Row],[NOME]],'CADASTRO'!A:K,6,0)</f>
        <v>ATIVO</v>
      </c>
      <c r="N8" s="63"/>
    </row>
    <row r="9" spans="1:14">
      <c r="A9" t="s">
        <v>516</v>
      </c>
      <c r="B9" t="s">
        <v>517</v>
      </c>
      <c r="C9" t="s">
        <v>381</v>
      </c>
      <c r="D9" t="s">
        <v>636</v>
      </c>
      <c r="E9" s="11" t="s">
        <v>319</v>
      </c>
      <c r="F9" s="10" t="str">
        <f>VLOOKUP(PAE[[#This Row],[NOME]],'CADASTRO'!A:K,5,0)</f>
        <v>TECNICO MECANICO II</v>
      </c>
      <c r="G9" s="7">
        <v>46295</v>
      </c>
      <c r="H9" s="38">
        <v>365</v>
      </c>
      <c r="I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IF(G387="01/01/1900", "SEM REGISTRO",
                        IF((G9+H9)&gt;TODAY(), "NO PRAZO", "VENCIDO"
                        )
                    )
                )
            )
        )
    ),"N.A.")</f>
        <v>NO PRAZO</v>
      </c>
      <c r="J9" s="14">
        <f>IF(PAE[[#This Row],[TREINADO EM]]="", "",(PAE[[#This Row],[TREINADO EM]]+PAE[[#This Row],[VALIDADE]]))</f>
        <v>46660</v>
      </c>
      <c r="K9">
        <v>1</v>
      </c>
      <c r="L9" t="s">
        <v>3</v>
      </c>
      <c r="M9" t="str">
        <f>VLOOKUP(PAE[[#This Row],[NOME]],'CADASTRO'!A:K,6,0)</f>
        <v>ATIVO</v>
      </c>
    </row>
    <row r="10" spans="1:14">
      <c r="A10" t="s">
        <v>516</v>
      </c>
      <c r="B10" t="s">
        <v>517</v>
      </c>
      <c r="C10" t="s">
        <v>76</v>
      </c>
      <c r="D10" t="s">
        <v>636</v>
      </c>
      <c r="E10" s="11" t="s">
        <v>322</v>
      </c>
      <c r="F10" s="10" t="str">
        <f>VLOOKUP(PAE[[#This Row],[NOME]],'CADASTRO'!A:K,5,0)</f>
        <v>OPERADOR INDUSTRIAL II</v>
      </c>
      <c r="G10" s="7">
        <v>44928</v>
      </c>
      <c r="H10" s="38">
        <v>365</v>
      </c>
      <c r="I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IF(G388="01/01/1900",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IF(PAE[[#This Row],[TREINADO EM]]="", "",(PAE[[#This Row],[TREINADO EM]]+PAE[[#This Row],[VALIDADE]]))</f>
        <v>45293</v>
      </c>
      <c r="K10">
        <v>1</v>
      </c>
      <c r="L10" t="s">
        <v>5</v>
      </c>
      <c r="M10" t="str">
        <f>VLOOKUP(PAE[[#This Row],[NOME]],'CADASTRO'!A:K,6,0)</f>
        <v>ATIVO</v>
      </c>
    </row>
    <row r="11" spans="1:14">
      <c r="A11" t="s">
        <v>516</v>
      </c>
      <c r="B11" t="s">
        <v>517</v>
      </c>
      <c r="C11" t="s">
        <v>76</v>
      </c>
      <c r="D11" t="s">
        <v>636</v>
      </c>
      <c r="E11" s="11" t="s">
        <v>322</v>
      </c>
      <c r="F11" s="10" t="str">
        <f>VLOOKUP(PAE[[#This Row],[NOME]],'CADASTRO'!A:K,5,0)</f>
        <v>OPERADOR INDUSTRIAL II</v>
      </c>
      <c r="G11" s="7">
        <v>45279</v>
      </c>
      <c r="H11" s="38">
        <v>365</v>
      </c>
      <c r="I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IF(G389="01/01/1900",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IF(PAE[[#This Row],[TREINADO EM]]="", "",(PAE[[#This Row],[TREINADO EM]]+PAE[[#This Row],[VALIDADE]]))</f>
        <v>45644</v>
      </c>
      <c r="K11">
        <v>1</v>
      </c>
      <c r="L11" t="s">
        <v>5</v>
      </c>
      <c r="M11" t="str">
        <f>VLOOKUP(PAE[[#This Row],[NOME]],'CADASTRO'!A:K,6,0)</f>
        <v>ATIVO</v>
      </c>
    </row>
    <row r="12" spans="1:14">
      <c r="A12" t="s">
        <v>516</v>
      </c>
      <c r="B12" t="s">
        <v>517</v>
      </c>
      <c r="C12" t="s">
        <v>381</v>
      </c>
      <c r="D12" t="s">
        <v>636</v>
      </c>
      <c r="E12" s="11" t="s">
        <v>322</v>
      </c>
      <c r="F12" s="10" t="str">
        <f>VLOOKUP(PAE[[#This Row],[NOME]],'CADASTRO'!A:K,5,0)</f>
        <v>OPERADOR INDUSTRIAL II</v>
      </c>
      <c r="G12" s="7">
        <v>45645</v>
      </c>
      <c r="H12" s="38">
        <v>365</v>
      </c>
      <c r="I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IF(G390="01/01/1900",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IF(PAE[[#This Row],[TREINADO EM]]="", "",(PAE[[#This Row],[TREINADO EM]]+PAE[[#This Row],[VALIDADE]]))</f>
        <v>46010</v>
      </c>
      <c r="K12">
        <v>1</v>
      </c>
      <c r="L12" t="s">
        <v>5</v>
      </c>
      <c r="M12" t="str">
        <f>VLOOKUP(PAE[[#This Row],[NOME]],'CADASTRO'!A:K,6,0)</f>
        <v>ATIVO</v>
      </c>
    </row>
    <row r="13" spans="1:14">
      <c r="A13" t="s">
        <v>516</v>
      </c>
      <c r="B13" t="s">
        <v>517</v>
      </c>
      <c r="C13" t="s">
        <v>381</v>
      </c>
      <c r="D13" t="s">
        <v>636</v>
      </c>
      <c r="E13" s="11" t="s">
        <v>322</v>
      </c>
      <c r="F13" s="10" t="str">
        <f>VLOOKUP(PAE[[#This Row],[NOME]],'CADASTRO'!A:K,5,0)</f>
        <v>OPERADOR INDUSTRIAL II</v>
      </c>
      <c r="G13" s="7">
        <v>46009</v>
      </c>
      <c r="H13" s="38">
        <v>365</v>
      </c>
      <c r="I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IF(G391="01/01/1900",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IF(PAE[[#This Row],[TREINADO EM]]="", "",(PAE[[#This Row],[TREINADO EM]]+PAE[[#This Row],[VALIDADE]]))</f>
        <v>46374</v>
      </c>
      <c r="K13">
        <v>0.25</v>
      </c>
      <c r="L13" t="s">
        <v>3</v>
      </c>
      <c r="M13" t="str">
        <f>VLOOKUP(PAE[[#This Row],[NOME]],'CADASTRO'!A:K,6,0)</f>
        <v>ATIVO</v>
      </c>
    </row>
    <row r="14" spans="1:14">
      <c r="A14" t="s">
        <v>516</v>
      </c>
      <c r="B14" t="s">
        <v>517</v>
      </c>
      <c r="C14" t="s">
        <v>102</v>
      </c>
      <c r="D14" t="s">
        <v>636</v>
      </c>
      <c r="E14" t="s">
        <v>186</v>
      </c>
      <c r="F14" s="10" t="str">
        <f>VLOOKUP(PAE[[#This Row],[NOME]],'CADASTRO'!A:K,5,0)</f>
        <v>OPERADOR LOGISTICO I</v>
      </c>
      <c r="G14" s="7">
        <v>45253</v>
      </c>
      <c r="H14" s="38">
        <v>365</v>
      </c>
      <c r="I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IF(G392="01/01/1900",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IF(PAE[[#This Row],[TREINADO EM]]="", "",(PAE[[#This Row],[TREINADO EM]]+PAE[[#This Row],[VALIDADE]]))</f>
        <v>45618</v>
      </c>
      <c r="K14">
        <v>1</v>
      </c>
      <c r="L14" t="s">
        <v>5</v>
      </c>
      <c r="M14" t="str">
        <f>VLOOKUP(PAE[[#This Row],[NOME]],'CADASTRO'!A:K,6,0)</f>
        <v>DESLIGADO</v>
      </c>
    </row>
    <row r="15" spans="1:14">
      <c r="A15" t="s">
        <v>516</v>
      </c>
      <c r="B15" t="s">
        <v>517</v>
      </c>
      <c r="C15" t="s">
        <v>76</v>
      </c>
      <c r="D15" t="s">
        <v>636</v>
      </c>
      <c r="E15" s="11" t="s">
        <v>186</v>
      </c>
      <c r="F15" s="10" t="str">
        <f>VLOOKUP(PAE[[#This Row],[NOME]],'CADASTRO'!A:K,5,0)</f>
        <v>OPERADOR LOGISTICO I</v>
      </c>
      <c r="G15" s="7">
        <v>45279</v>
      </c>
      <c r="H15" s="38">
        <v>365</v>
      </c>
      <c r="I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IF(G393="01/01/1900", "SEM REGISTRO",
                        IF((G15+H15)&gt;TODAY(), "NO PRAZO", "VENCIDO"
                        )
                    )
                )
            )
        )
    ),"N.A.")</f>
        <v>N.A.</v>
      </c>
      <c r="J15" s="14">
        <f>IF(PAE[[#This Row],[TREINADO EM]]="", "",(PAE[[#This Row],[TREINADO EM]]+PAE[[#This Row],[VALIDADE]]))</f>
        <v>45644</v>
      </c>
      <c r="K15">
        <v>1</v>
      </c>
      <c r="L15" t="s">
        <v>5</v>
      </c>
      <c r="M15" t="str">
        <f>VLOOKUP(PAE[[#This Row],[NOME]],'CADASTRO'!A:K,6,0)</f>
        <v>DESLIGADO</v>
      </c>
    </row>
    <row r="16" spans="1:14">
      <c r="A16" t="s">
        <v>516</v>
      </c>
      <c r="B16" t="s">
        <v>517</v>
      </c>
      <c r="C16" t="s">
        <v>76</v>
      </c>
      <c r="D16" t="s">
        <v>636</v>
      </c>
      <c r="E16" s="11" t="s">
        <v>186</v>
      </c>
      <c r="F16" s="10" t="str">
        <f>VLOOKUP(PAE[[#This Row],[NOME]],'CADASTRO'!A:K,5,0)</f>
        <v>OPERADOR LOGISTICO I</v>
      </c>
      <c r="G16" s="7">
        <v>45645</v>
      </c>
      <c r="H16" s="38">
        <v>365</v>
      </c>
      <c r="I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IF(G394="01/01/1900", "SEM REGISTRO",
                        IF((G16+H16)&gt;TODAY(), "NO PRAZO", "VENCIDO"
                        )
                    )
                )
            )
        )
    ),"N.A.")</f>
        <v>N.A.</v>
      </c>
      <c r="J16" s="14">
        <f>IF(PAE[[#This Row],[TREINADO EM]]="", "",(PAE[[#This Row],[TREINADO EM]]+PAE[[#This Row],[VALIDADE]]))</f>
        <v>46010</v>
      </c>
      <c r="K16">
        <v>1</v>
      </c>
      <c r="L16" t="s">
        <v>5</v>
      </c>
      <c r="M16" t="str">
        <f>VLOOKUP(PAE[[#This Row],[NOME]],'CADASTRO'!A:K,6,0)</f>
        <v>DESLIGADO</v>
      </c>
    </row>
    <row r="17" spans="1:14">
      <c r="A17" t="s">
        <v>516</v>
      </c>
      <c r="B17" t="s">
        <v>517</v>
      </c>
      <c r="C17" t="s">
        <v>381</v>
      </c>
      <c r="D17" t="s">
        <v>636</v>
      </c>
      <c r="E17" s="11" t="s">
        <v>186</v>
      </c>
      <c r="F17" s="10" t="str">
        <f>VLOOKUP(PAE[[#This Row],[NOME]],'CADASTRO'!A:K,5,0)</f>
        <v>OPERADOR LOGISTICO I</v>
      </c>
      <c r="G17" s="7">
        <v>46009</v>
      </c>
      <c r="H17" s="38">
        <v>365</v>
      </c>
      <c r="I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IF(G395="01/01/1900", "SEM REGISTRO",
                        IF((G17+H17)&gt;TODAY(), "NO PRAZO", "VENCIDO"
                        )
                    )
                )
            )
        )
    ),"N.A.")</f>
        <v>N.A.</v>
      </c>
      <c r="J17" s="14">
        <f>IF(PAE[[#This Row],[TREINADO EM]]="", "",(PAE[[#This Row],[TREINADO EM]]+PAE[[#This Row],[VALIDADE]]))</f>
        <v>46374</v>
      </c>
      <c r="K17">
        <v>0.25</v>
      </c>
      <c r="L17" t="s">
        <v>3</v>
      </c>
      <c r="M17" t="str">
        <f>VLOOKUP(PAE[[#This Row],[NOME]],'CADASTRO'!A:K,6,0)</f>
        <v>DESLIGADO</v>
      </c>
    </row>
    <row r="18" spans="1:14">
      <c r="A18" t="s">
        <v>516</v>
      </c>
      <c r="B18" t="s">
        <v>517</v>
      </c>
      <c r="C18" t="s">
        <v>76</v>
      </c>
      <c r="D18" t="s">
        <v>636</v>
      </c>
      <c r="E18" s="11" t="s">
        <v>325</v>
      </c>
      <c r="F18" s="10" t="str">
        <f>VLOOKUP(PAE[[#This Row],[NOME]],'CADASTRO'!A:K,5,0)</f>
        <v>TECNICO MECANICO III</v>
      </c>
      <c r="G18" s="7">
        <v>44928</v>
      </c>
      <c r="H18" s="38">
        <v>365</v>
      </c>
      <c r="I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IF(G396="01/01/1900",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IF(PAE[[#This Row],[TREINADO EM]]="", "",(PAE[[#This Row],[TREINADO EM]]+PAE[[#This Row],[VALIDADE]]))</f>
        <v>45293</v>
      </c>
      <c r="K18">
        <v>1</v>
      </c>
      <c r="L18" t="s">
        <v>5</v>
      </c>
      <c r="M18" t="str">
        <f>VLOOKUP(PAE[[#This Row],[NOME]],'CADASTRO'!A:K,6,0)</f>
        <v>ATIVO</v>
      </c>
    </row>
    <row r="19" spans="1:14">
      <c r="A19" t="s">
        <v>516</v>
      </c>
      <c r="B19" t="s">
        <v>517</v>
      </c>
      <c r="C19" t="s">
        <v>381</v>
      </c>
      <c r="D19" t="s">
        <v>636</v>
      </c>
      <c r="E19" s="11" t="s">
        <v>325</v>
      </c>
      <c r="F19" s="10" t="str">
        <f>VLOOKUP(PAE[[#This Row],[NOME]],'CADASTRO'!A:K,5,0)</f>
        <v>TECNICO MECANICO III</v>
      </c>
      <c r="G19" s="7">
        <v>45358</v>
      </c>
      <c r="H19" s="38">
        <v>365</v>
      </c>
      <c r="I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IF(G397="01/01/1900",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IF(PAE[[#This Row],[TREINADO EM]]="", "",(PAE[[#This Row],[TREINADO EM]]+PAE[[#This Row],[VALIDADE]]))</f>
        <v>45723</v>
      </c>
      <c r="K19">
        <v>1</v>
      </c>
      <c r="L19" t="s">
        <v>5</v>
      </c>
      <c r="M19" t="str">
        <f>VLOOKUP(PAE[[#This Row],[NOME]],'CADASTRO'!A:K,6,0)</f>
        <v>ATIVO</v>
      </c>
    </row>
    <row r="20" spans="1:14">
      <c r="A20" t="s">
        <v>516</v>
      </c>
      <c r="B20" t="s">
        <v>517</v>
      </c>
      <c r="C20" t="s">
        <v>102</v>
      </c>
      <c r="D20" t="s">
        <v>636</v>
      </c>
      <c r="E20" s="11" t="s">
        <v>325</v>
      </c>
      <c r="F20" s="10" t="str">
        <f>VLOOKUP(PAE[[#This Row],[NOME]],'CADASTRO'!A:K,5,0)</f>
        <v>TECNICO MECANICO III</v>
      </c>
      <c r="G20" s="7">
        <v>45547</v>
      </c>
      <c r="H20" s="38">
        <v>365</v>
      </c>
      <c r="I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IF(G398="01/01/1900",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IF(PAE[[#This Row],[TREINADO EM]]="", "",(PAE[[#This Row],[TREINADO EM]]+PAE[[#This Row],[VALIDADE]]))</f>
        <v>45912</v>
      </c>
      <c r="K20">
        <v>1</v>
      </c>
      <c r="L20" t="s">
        <v>5</v>
      </c>
      <c r="M20" t="str">
        <f>VLOOKUP(PAE[[#This Row],[NOME]],'CADASTRO'!A:K,6,0)</f>
        <v>ATIVO</v>
      </c>
    </row>
    <row r="21" spans="1:14">
      <c r="A21" t="s">
        <v>516</v>
      </c>
      <c r="B21" t="s">
        <v>517</v>
      </c>
      <c r="C21" t="s">
        <v>381</v>
      </c>
      <c r="D21" t="s">
        <v>636</v>
      </c>
      <c r="E21" s="11" t="s">
        <v>325</v>
      </c>
      <c r="F21" s="10" t="str">
        <f>VLOOKUP(PAE[[#This Row],[NOME]],'CADASTRO'!A:K,5,0)</f>
        <v>TECNICO MECANICO III</v>
      </c>
      <c r="G21" s="7">
        <v>45645</v>
      </c>
      <c r="H21" s="38">
        <v>365</v>
      </c>
      <c r="I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IF(G399="01/01/1900",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IF(PAE[[#This Row],[TREINADO EM]]="", "",(PAE[[#This Row],[TREINADO EM]]+PAE[[#This Row],[VALIDADE]]))</f>
        <v>46010</v>
      </c>
      <c r="K21">
        <v>1</v>
      </c>
      <c r="L21" t="s">
        <v>5</v>
      </c>
      <c r="M21" t="str">
        <f>VLOOKUP(PAE[[#This Row],[NOME]],'CADASTRO'!A:K,6,0)</f>
        <v>ATIVO</v>
      </c>
    </row>
    <row r="22" spans="1:14">
      <c r="A22" t="s">
        <v>516</v>
      </c>
      <c r="B22" t="s">
        <v>517</v>
      </c>
      <c r="C22" t="s">
        <v>381</v>
      </c>
      <c r="D22" t="s">
        <v>636</v>
      </c>
      <c r="E22" s="11" t="s">
        <v>325</v>
      </c>
      <c r="F22" s="10" t="str">
        <f>VLOOKUP(PAE[[#This Row],[NOME]],'CADASTRO'!A:K,5,0)</f>
        <v>TECNICO MECANICO III</v>
      </c>
      <c r="G22" s="7">
        <v>46211.574432870402</v>
      </c>
      <c r="H22" s="38">
        <v>183</v>
      </c>
      <c r="I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IF(G400="01/01/1900",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IF(PAE[[#This Row],[TREINADO EM]]="", "",(PAE[[#This Row],[TREINADO EM]]+PAE[[#This Row],[VALIDADE]]))</f>
        <v>46394.574432870402</v>
      </c>
      <c r="K22">
        <v>0.25</v>
      </c>
      <c r="L22" t="s">
        <v>3</v>
      </c>
      <c r="M22" t="str">
        <f>VLOOKUP(PAE[[#This Row],[NOME]],'CADASTRO'!A:K,6,0)</f>
        <v>ATIVO</v>
      </c>
      <c r="N22" s="63"/>
    </row>
    <row r="23" spans="1:14">
      <c r="A23" t="s">
        <v>516</v>
      </c>
      <c r="B23" t="s">
        <v>517</v>
      </c>
      <c r="C23" t="s">
        <v>76</v>
      </c>
      <c r="D23" t="s">
        <v>636</v>
      </c>
      <c r="E23" s="11" t="s">
        <v>343</v>
      </c>
      <c r="F23" s="10" t="str">
        <f>VLOOKUP(PAE[[#This Row],[NOME]],'CADASTRO'!A:K,5,0)</f>
        <v>TECNICO MECANICO II</v>
      </c>
      <c r="G23" s="7">
        <v>44530</v>
      </c>
      <c r="H23" s="38">
        <v>365</v>
      </c>
      <c r="I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IF(G401="01/01/1900",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IF(PAE[[#This Row],[TREINADO EM]]="", "",(PAE[[#This Row],[TREINADO EM]]+PAE[[#This Row],[VALIDADE]]))</f>
        <v>44895</v>
      </c>
      <c r="K23">
        <v>1</v>
      </c>
      <c r="L23" t="s">
        <v>5</v>
      </c>
      <c r="M23" t="str">
        <f>VLOOKUP(PAE[[#This Row],[NOME]],'CADASTRO'!A:K,6,0)</f>
        <v>ATIVO</v>
      </c>
    </row>
    <row r="24" spans="1:14">
      <c r="A24" t="s">
        <v>516</v>
      </c>
      <c r="B24" t="s">
        <v>517</v>
      </c>
      <c r="C24" t="s">
        <v>76</v>
      </c>
      <c r="D24" t="s">
        <v>636</v>
      </c>
      <c r="E24" s="11" t="s">
        <v>343</v>
      </c>
      <c r="F24" s="10" t="str">
        <f>VLOOKUP(PAE[[#This Row],[NOME]],'CADASTRO'!A:K,5,0)</f>
        <v>TECNICO MECANICO II</v>
      </c>
      <c r="G24" s="7">
        <v>44928</v>
      </c>
      <c r="H24" s="38">
        <v>365</v>
      </c>
      <c r="I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IF(G402="01/01/1900",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IF(PAE[[#This Row],[TREINADO EM]]="", "",(PAE[[#This Row],[TREINADO EM]]+PAE[[#This Row],[VALIDADE]]))</f>
        <v>45293</v>
      </c>
      <c r="K24">
        <v>1</v>
      </c>
      <c r="L24" t="s">
        <v>5</v>
      </c>
      <c r="M24" t="str">
        <f>VLOOKUP(PAE[[#This Row],[NOME]],'CADASTRO'!A:K,6,0)</f>
        <v>ATIVO</v>
      </c>
    </row>
    <row r="25" spans="1:14">
      <c r="A25" t="s">
        <v>516</v>
      </c>
      <c r="B25" t="s">
        <v>517</v>
      </c>
      <c r="C25" t="s">
        <v>76</v>
      </c>
      <c r="D25" t="s">
        <v>636</v>
      </c>
      <c r="E25" s="11" t="s">
        <v>343</v>
      </c>
      <c r="F25" s="10" t="str">
        <f>VLOOKUP(PAE[[#This Row],[NOME]],'CADASTRO'!A:K,5,0)</f>
        <v>TECNICO MECANICO II</v>
      </c>
      <c r="G25" s="7">
        <v>45279</v>
      </c>
      <c r="H25" s="38">
        <v>365</v>
      </c>
      <c r="I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IF(G403="01/01/1900",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IF(PAE[[#This Row],[TREINADO EM]]="", "",(PAE[[#This Row],[TREINADO EM]]+PAE[[#This Row],[VALIDADE]]))</f>
        <v>45644</v>
      </c>
      <c r="K25">
        <v>1</v>
      </c>
      <c r="L25" t="s">
        <v>5</v>
      </c>
      <c r="M25" t="str">
        <f>VLOOKUP(PAE[[#This Row],[NOME]],'CADASTRO'!A:K,6,0)</f>
        <v>ATIVO</v>
      </c>
    </row>
    <row r="26" spans="1:14">
      <c r="A26" t="s">
        <v>516</v>
      </c>
      <c r="B26" t="s">
        <v>517</v>
      </c>
      <c r="C26" t="s">
        <v>381</v>
      </c>
      <c r="D26" t="s">
        <v>636</v>
      </c>
      <c r="E26" s="11" t="s">
        <v>343</v>
      </c>
      <c r="F26" s="10" t="str">
        <f>VLOOKUP(PAE[[#This Row],[NOME]],'CADASTRO'!A:K,5,0)</f>
        <v>TECNICO MECANICO II</v>
      </c>
      <c r="G26" s="7">
        <v>45645</v>
      </c>
      <c r="H26" s="38">
        <v>365</v>
      </c>
      <c r="I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IF(G404="01/01/1900",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IF(PAE[[#This Row],[TREINADO EM]]="", "",(PAE[[#This Row],[TREINADO EM]]+PAE[[#This Row],[VALIDADE]]))</f>
        <v>46010</v>
      </c>
      <c r="K26">
        <v>1</v>
      </c>
      <c r="L26" t="s">
        <v>5</v>
      </c>
      <c r="M26" t="str">
        <f>VLOOKUP(PAE[[#This Row],[NOME]],'CADASTRO'!A:K,6,0)</f>
        <v>ATIVO</v>
      </c>
    </row>
    <row r="27" spans="1:14">
      <c r="A27" t="s">
        <v>516</v>
      </c>
      <c r="B27" t="s">
        <v>517</v>
      </c>
      <c r="C27" t="s">
        <v>381</v>
      </c>
      <c r="D27" t="s">
        <v>636</v>
      </c>
      <c r="E27" s="11" t="s">
        <v>343</v>
      </c>
      <c r="F27" s="10" t="str">
        <f>VLOOKUP(PAE[[#This Row],[NOME]],'CADASTRO'!A:K,5,0)</f>
        <v>TECNICO MECANICO II</v>
      </c>
      <c r="G27" s="8">
        <v>46211.968645833302</v>
      </c>
      <c r="H27" s="38">
        <v>183</v>
      </c>
      <c r="I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IF(G405="01/01/1900",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IF(PAE[[#This Row],[TREINADO EM]]="", "",(PAE[[#This Row],[TREINADO EM]]+PAE[[#This Row],[VALIDADE]]))</f>
        <v>46394.968645833302</v>
      </c>
      <c r="K27">
        <v>0.25</v>
      </c>
      <c r="L27" t="s">
        <v>3</v>
      </c>
      <c r="M27" t="str">
        <f>VLOOKUP(PAE[[#This Row],[NOME]],'CADASTRO'!A:K,6,0)</f>
        <v>ATIVO</v>
      </c>
      <c r="N27" s="63"/>
    </row>
    <row r="28" spans="1:14">
      <c r="A28" t="s">
        <v>516</v>
      </c>
      <c r="B28" t="s">
        <v>517</v>
      </c>
      <c r="C28" t="s">
        <v>381</v>
      </c>
      <c r="D28" t="s">
        <v>636</v>
      </c>
      <c r="E28" s="11" t="s">
        <v>326</v>
      </c>
      <c r="F28" s="10" t="str">
        <f>VLOOKUP(PAE[[#This Row],[NOME]],'CADASTRO'!A:K,5,0)</f>
        <v>ANALISTA GESTAO QUALIDADE PL</v>
      </c>
      <c r="G28" s="8">
        <v>46098</v>
      </c>
      <c r="H28" s="38">
        <v>365</v>
      </c>
      <c r="I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IF(G406="01/01/1900",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IF(PAE[[#This Row],[TREINADO EM]]="", "",(PAE[[#This Row],[TREINADO EM]]+PAE[[#This Row],[VALIDADE]]))</f>
        <v>46463</v>
      </c>
      <c r="K28">
        <v>0.5</v>
      </c>
      <c r="L28" t="s">
        <v>3</v>
      </c>
      <c r="M28" t="str">
        <f>VLOOKUP(PAE[[#This Row],[NOME]],'CADASTRO'!A:K,6,0)</f>
        <v>ATIVO</v>
      </c>
      <c r="N28" s="63" t="s">
        <v>638</v>
      </c>
    </row>
    <row r="29" spans="1:14">
      <c r="A29" t="s">
        <v>516</v>
      </c>
      <c r="B29" t="s">
        <v>517</v>
      </c>
      <c r="C29" t="s">
        <v>76</v>
      </c>
      <c r="D29" t="s">
        <v>636</v>
      </c>
      <c r="E29" s="11" t="s">
        <v>327</v>
      </c>
      <c r="F29" s="10" t="str">
        <f>VLOOKUP(PAE[[#This Row],[NOME]],'CADASTRO'!A:K,5,0)</f>
        <v>ASSISTENTE ADMINISTRATIVO</v>
      </c>
      <c r="G29" s="8">
        <v>44530</v>
      </c>
      <c r="H29" s="38">
        <v>365</v>
      </c>
      <c r="I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IF(PAE[[#This Row],[TREINADO EM]]="", "",(PAE[[#This Row],[TREINADO EM]]+PAE[[#This Row],[VALIDADE]]))</f>
        <v>44895</v>
      </c>
      <c r="K29">
        <v>1</v>
      </c>
      <c r="L29" t="s">
        <v>5</v>
      </c>
      <c r="M29" t="str">
        <f>VLOOKUP(PAE[[#This Row],[NOME]],'CADASTRO'!A:K,6,0)</f>
        <v>ATIVO</v>
      </c>
    </row>
    <row r="30" spans="1:14">
      <c r="A30" t="s">
        <v>516</v>
      </c>
      <c r="B30" t="s">
        <v>517</v>
      </c>
      <c r="C30" t="s">
        <v>76</v>
      </c>
      <c r="D30" t="s">
        <v>636</v>
      </c>
      <c r="E30" s="11" t="s">
        <v>327</v>
      </c>
      <c r="F30" s="10" t="str">
        <f>VLOOKUP(PAE[[#This Row],[NOME]],'CADASTRO'!A:K,5,0)</f>
        <v>ASSISTENTE ADMINISTRATIVO</v>
      </c>
      <c r="G30" s="8">
        <v>44972</v>
      </c>
      <c r="H30" s="38">
        <v>365</v>
      </c>
      <c r="I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IF(G408="01/01/1900",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IF(PAE[[#This Row],[TREINADO EM]]="", "",(PAE[[#This Row],[TREINADO EM]]+PAE[[#This Row],[VALIDADE]]))</f>
        <v>45337</v>
      </c>
      <c r="K30">
        <v>1</v>
      </c>
      <c r="L30" t="s">
        <v>5</v>
      </c>
      <c r="M30" t="str">
        <f>VLOOKUP(PAE[[#This Row],[NOME]],'CADASTRO'!A:K,6,0)</f>
        <v>ATIVO</v>
      </c>
    </row>
    <row r="31" spans="1:14">
      <c r="A31" t="s">
        <v>516</v>
      </c>
      <c r="B31" t="s">
        <v>517</v>
      </c>
      <c r="C31" t="s">
        <v>381</v>
      </c>
      <c r="D31" t="s">
        <v>636</v>
      </c>
      <c r="E31" s="11" t="s">
        <v>327</v>
      </c>
      <c r="F31" s="10" t="str">
        <f>VLOOKUP(PAE[[#This Row],[NOME]],'CADASTRO'!A:K,5,0)</f>
        <v>ASSISTENTE ADMINISTRATIVO</v>
      </c>
      <c r="G31" s="8">
        <v>45274</v>
      </c>
      <c r="H31" s="38">
        <v>365</v>
      </c>
      <c r="I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IF(G409="01/01/1900",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IF(PAE[[#This Row],[TREINADO EM]]="", "",(PAE[[#This Row],[TREINADO EM]]+PAE[[#This Row],[VALIDADE]]))</f>
        <v>45639</v>
      </c>
      <c r="K31">
        <v>1</v>
      </c>
      <c r="L31" t="s">
        <v>5</v>
      </c>
      <c r="M31" t="str">
        <f>VLOOKUP(PAE[[#This Row],[NOME]],'CADASTRO'!A:K,6,0)</f>
        <v>ATIVO</v>
      </c>
    </row>
    <row r="32" spans="1:14">
      <c r="A32" t="s">
        <v>516</v>
      </c>
      <c r="B32" t="s">
        <v>517</v>
      </c>
      <c r="C32" t="s">
        <v>381</v>
      </c>
      <c r="D32" t="s">
        <v>636</v>
      </c>
      <c r="E32" s="11" t="s">
        <v>327</v>
      </c>
      <c r="F32" s="10" t="str">
        <f>VLOOKUP(PAE[[#This Row],[NOME]],'CADASTRO'!A:K,5,0)</f>
        <v>ASSISTENTE ADMINISTRATIVO</v>
      </c>
      <c r="G32" s="8">
        <v>45826</v>
      </c>
      <c r="H32" s="38">
        <v>365</v>
      </c>
      <c r="I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IF(G410="01/01/1900",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IF(PAE[[#This Row],[TREINADO EM]]="", "",(PAE[[#This Row],[TREINADO EM]]+PAE[[#This Row],[VALIDADE]]))</f>
        <v>46191</v>
      </c>
      <c r="K32">
        <v>1</v>
      </c>
      <c r="L32" t="s">
        <v>5</v>
      </c>
      <c r="M32" t="str">
        <f>VLOOKUP(PAE[[#This Row],[NOME]],'CADASTRO'!A:K,6,0)</f>
        <v>ATIVO</v>
      </c>
    </row>
    <row r="33" spans="1:14">
      <c r="A33" t="s">
        <v>516</v>
      </c>
      <c r="B33" t="s">
        <v>517</v>
      </c>
      <c r="C33" t="s">
        <v>381</v>
      </c>
      <c r="D33" t="s">
        <v>636</v>
      </c>
      <c r="E33" s="11" t="s">
        <v>327</v>
      </c>
      <c r="F33" s="10" t="str">
        <f>VLOOKUP(PAE[[#This Row],[NOME]],'CADASTRO'!A:K,5,0)</f>
        <v>ASSISTENTE ADMINISTRATIVO</v>
      </c>
      <c r="G33" s="8">
        <v>46176</v>
      </c>
      <c r="H33" s="38">
        <v>365</v>
      </c>
      <c r="I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IF(G411="01/01/1900",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IF(PAE[[#This Row],[TREINADO EM]]="", "",(PAE[[#This Row],[TREINADO EM]]+PAE[[#This Row],[VALIDADE]]))</f>
        <v>46541</v>
      </c>
      <c r="K33">
        <v>0.25</v>
      </c>
      <c r="L33" t="s">
        <v>3</v>
      </c>
      <c r="M33" t="str">
        <f>VLOOKUP(PAE[[#This Row],[NOME]],'CADASTRO'!A:K,6,0)</f>
        <v>ATIVO</v>
      </c>
      <c r="N33" s="63"/>
    </row>
    <row r="34" spans="1:14">
      <c r="A34" t="s">
        <v>516</v>
      </c>
      <c r="B34" t="s">
        <v>517</v>
      </c>
      <c r="C34" t="s">
        <v>381</v>
      </c>
      <c r="D34" t="s">
        <v>636</v>
      </c>
      <c r="E34" s="11" t="s">
        <v>454</v>
      </c>
      <c r="F34" s="10" t="str">
        <f>VLOOKUP(PAE[[#This Row],[NOME]],'CADASTRO'!A:K,5,0)</f>
        <v>ESTAGIARIO</v>
      </c>
      <c r="G34" s="8">
        <v>46182</v>
      </c>
      <c r="H34" s="38">
        <v>365</v>
      </c>
      <c r="I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IF(G412="01/01/1900",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IF(PAE[[#This Row],[TREINADO EM]]="", "",(PAE[[#This Row],[TREINADO EM]]+PAE[[#This Row],[VALIDADE]]))</f>
        <v>46547</v>
      </c>
      <c r="K34">
        <v>0.25</v>
      </c>
      <c r="L34" t="s">
        <v>3</v>
      </c>
      <c r="M34" t="str">
        <f>VLOOKUP(PAE[[#This Row],[NOME]],'CADASTRO'!A:K,6,0)</f>
        <v>ATIVO</v>
      </c>
      <c r="N34" s="63"/>
    </row>
    <row r="35" spans="1:14">
      <c r="A35" t="s">
        <v>516</v>
      </c>
      <c r="B35" t="s">
        <v>517</v>
      </c>
      <c r="C35" t="s">
        <v>381</v>
      </c>
      <c r="D35" t="s">
        <v>636</v>
      </c>
      <c r="E35" s="11" t="s">
        <v>328</v>
      </c>
      <c r="F35" s="10" t="str">
        <f>VLOOKUP(PAE[[#This Row],[NOME]],'CADASTRO'!A:K,5,0)</f>
        <v>ASSISTENTE ADMINISTRATIVO</v>
      </c>
      <c r="G35" s="8">
        <v>45826</v>
      </c>
      <c r="H35" s="38">
        <v>365</v>
      </c>
      <c r="I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IF(G413="01/01/1900",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IF(PAE[[#This Row],[TREINADO EM]]="", "",(PAE[[#This Row],[TREINADO EM]]+PAE[[#This Row],[VALIDADE]]))</f>
        <v>46191</v>
      </c>
      <c r="K35">
        <v>1</v>
      </c>
      <c r="L35" t="s">
        <v>5</v>
      </c>
      <c r="M35" t="str">
        <f>VLOOKUP(PAE[[#This Row],[NOME]],'CADASTRO'!A:K,6,0)</f>
        <v>ATIVO</v>
      </c>
    </row>
    <row r="36" spans="1:14">
      <c r="A36" t="s">
        <v>516</v>
      </c>
      <c r="B36" t="s">
        <v>517</v>
      </c>
      <c r="C36" t="s">
        <v>381</v>
      </c>
      <c r="D36" t="s">
        <v>636</v>
      </c>
      <c r="E36" s="11" t="s">
        <v>328</v>
      </c>
      <c r="F36" s="10" t="str">
        <f>VLOOKUP(PAE[[#This Row],[NOME]],'CADASTRO'!A:K,5,0)</f>
        <v>ASSISTENTE ADMINISTRATIVO</v>
      </c>
      <c r="G36" s="8">
        <v>45882</v>
      </c>
      <c r="H36" s="38">
        <v>365</v>
      </c>
      <c r="I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IF(G414="01/01/1900",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IF(PAE[[#This Row],[TREINADO EM]]="", "",(PAE[[#This Row],[TREINADO EM]]+PAE[[#This Row],[VALIDADE]]))</f>
        <v>46247</v>
      </c>
      <c r="K36">
        <v>1</v>
      </c>
      <c r="L36" t="s">
        <v>5</v>
      </c>
      <c r="M36" t="str">
        <f>VLOOKUP(PAE[[#This Row],[NOME]],'CADASTRO'!A:K,6,0)</f>
        <v>ATIVO</v>
      </c>
    </row>
    <row r="37" spans="1:14">
      <c r="A37" t="s">
        <v>516</v>
      </c>
      <c r="B37" t="s">
        <v>517</v>
      </c>
      <c r="C37" t="s">
        <v>381</v>
      </c>
      <c r="D37" t="s">
        <v>636</v>
      </c>
      <c r="E37" t="s">
        <v>328</v>
      </c>
      <c r="F37" s="10" t="str">
        <f>VLOOKUP(PAE[[#This Row],[NOME]],'CADASTRO'!A:K,5,0)</f>
        <v>ASSISTENTE ADMINISTRATIVO</v>
      </c>
      <c r="G37" s="8">
        <v>46269.496851851851</v>
      </c>
      <c r="H37" s="38">
        <v>365</v>
      </c>
      <c r="I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IF(G415="01/01/1900",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IF(PAE[[#This Row],[TREINADO EM]]="", "",(PAE[[#This Row],[TREINADO EM]]+PAE[[#This Row],[VALIDADE]]))</f>
        <v>46634.496851851851</v>
      </c>
      <c r="K37">
        <v>1</v>
      </c>
      <c r="L37" t="s">
        <v>3</v>
      </c>
      <c r="M37" t="str">
        <f>VLOOKUP(PAE[[#This Row],[NOME]],'CADASTRO'!A:K,6,0)</f>
        <v>ATIVO</v>
      </c>
      <c r="N37" s="63" t="s">
        <v>639</v>
      </c>
    </row>
    <row r="38" spans="1:14">
      <c r="A38" t="s">
        <v>516</v>
      </c>
      <c r="B38" t="s">
        <v>517</v>
      </c>
      <c r="C38" t="s">
        <v>76</v>
      </c>
      <c r="D38" t="s">
        <v>636</v>
      </c>
      <c r="E38" s="11" t="s">
        <v>189</v>
      </c>
      <c r="F38" s="10" t="str">
        <f>VLOOKUP(PAE[[#This Row],[NOME]],'CADASTRO'!A:K,5,0)</f>
        <v>ESTAGIARIO</v>
      </c>
      <c r="G38" s="8">
        <v>44972</v>
      </c>
      <c r="H38" s="38">
        <v>365</v>
      </c>
      <c r="I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IF(G416="01/01/1900", "SEM REGISTRO",
                        IF((G38+H38)&gt;TODAY(), "NO PRAZO", "VENCIDO"
                        )
                    )
                )
            )
        )
    ),"N.A.")</f>
        <v>N.A.</v>
      </c>
      <c r="J38" s="14">
        <f>IF(PAE[[#This Row],[TREINADO EM]]="", "",(PAE[[#This Row],[TREINADO EM]]+PAE[[#This Row],[VALIDADE]]))</f>
        <v>45337</v>
      </c>
      <c r="K38">
        <v>1</v>
      </c>
      <c r="L38" t="s">
        <v>3</v>
      </c>
      <c r="M38" t="str">
        <f>VLOOKUP(PAE[[#This Row],[NOME]],'CADASTRO'!A:K,6,0)</f>
        <v>DESLIGADO</v>
      </c>
    </row>
    <row r="39" spans="1:14">
      <c r="A39" t="s">
        <v>516</v>
      </c>
      <c r="B39" t="s">
        <v>517</v>
      </c>
      <c r="C39" t="s">
        <v>381</v>
      </c>
      <c r="D39" t="s">
        <v>636</v>
      </c>
      <c r="E39" s="11" t="s">
        <v>330</v>
      </c>
      <c r="F39" s="10" t="str">
        <f>VLOOKUP(PAE[[#This Row],[NOME]],'CADASTRO'!A:K,5,0)</f>
        <v>OPERADOR INDUSTRIAL I</v>
      </c>
      <c r="G39" s="8">
        <v>45812</v>
      </c>
      <c r="H39" s="38">
        <v>365</v>
      </c>
      <c r="I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IF(G417="01/01/1900",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IF(PAE[[#This Row],[TREINADO EM]]="", "",(PAE[[#This Row],[TREINADO EM]]+PAE[[#This Row],[VALIDADE]]))</f>
        <v>46177</v>
      </c>
      <c r="K39">
        <v>1</v>
      </c>
      <c r="L39" t="s">
        <v>5</v>
      </c>
      <c r="M39" t="str">
        <f>VLOOKUP(PAE[[#This Row],[NOME]],'CADASTRO'!A:K,6,0)</f>
        <v>ATIVO</v>
      </c>
    </row>
    <row r="40" spans="1:14">
      <c r="A40" t="s">
        <v>516</v>
      </c>
      <c r="B40" t="s">
        <v>517</v>
      </c>
      <c r="C40" t="s">
        <v>381</v>
      </c>
      <c r="D40" t="s">
        <v>636</v>
      </c>
      <c r="E40" s="11" t="s">
        <v>330</v>
      </c>
      <c r="F40" s="10" t="str">
        <f>VLOOKUP(PAE[[#This Row],[NOME]],'CADASTRO'!A:K,5,0)</f>
        <v>OPERADOR INDUSTRIAL I</v>
      </c>
      <c r="G40" s="8">
        <v>46009</v>
      </c>
      <c r="H40" s="38">
        <v>365</v>
      </c>
      <c r="I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IF(G418="01/01/1900",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IF(PAE[[#This Row],[TREINADO EM]]="", "",(PAE[[#This Row],[TREINADO EM]]+PAE[[#This Row],[VALIDADE]]))</f>
        <v>46374</v>
      </c>
      <c r="K40">
        <v>0.25</v>
      </c>
      <c r="L40" t="s">
        <v>3</v>
      </c>
      <c r="M40" t="str">
        <f>VLOOKUP(PAE[[#This Row],[NOME]],'CADASTRO'!A:K,6,0)</f>
        <v>ATIVO</v>
      </c>
    </row>
    <row r="41" spans="1:14">
      <c r="A41" t="s">
        <v>516</v>
      </c>
      <c r="B41" t="s">
        <v>517</v>
      </c>
      <c r="C41" t="s">
        <v>76</v>
      </c>
      <c r="D41" t="s">
        <v>636</v>
      </c>
      <c r="E41" s="11" t="s">
        <v>191</v>
      </c>
      <c r="F41" s="10" t="str">
        <f>VLOOKUP(PAE[[#This Row],[NOME]],'CADASTRO'!A:K,5,0)</f>
        <v>ESTAGIARIO</v>
      </c>
      <c r="G41" s="8">
        <v>45064</v>
      </c>
      <c r="H41" s="38">
        <v>365</v>
      </c>
      <c r="I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IF(G419="01/01/1900", "SEM REGISTRO",
                        IF((G41+H41)&gt;TODAY(), "NO PRAZO", "VENCIDO"
                        )
                    )
                )
            )
        )
    ),"N.A.")</f>
        <v>N.A.</v>
      </c>
      <c r="J41" s="14">
        <f>IF(PAE[[#This Row],[TREINADO EM]]="", "",(PAE[[#This Row],[TREINADO EM]]+PAE[[#This Row],[VALIDADE]]))</f>
        <v>45429</v>
      </c>
      <c r="K41">
        <v>1</v>
      </c>
      <c r="L41" t="s">
        <v>3</v>
      </c>
      <c r="M41" t="str">
        <f>VLOOKUP(PAE[[#This Row],[NOME]],'CADASTRO'!A:K,6,0)</f>
        <v>DESLIGADO</v>
      </c>
    </row>
    <row r="42" spans="1:14">
      <c r="A42" t="s">
        <v>516</v>
      </c>
      <c r="B42" t="s">
        <v>517</v>
      </c>
      <c r="C42" t="s">
        <v>381</v>
      </c>
      <c r="D42" t="s">
        <v>636</v>
      </c>
      <c r="E42" s="11" t="s">
        <v>332</v>
      </c>
      <c r="F42" s="10" t="str">
        <f>VLOOKUP(PAE[[#This Row],[NOME]],'CADASTRO'!A:K,5,0)</f>
        <v>ASSISTENTE ADMINISTRATIVO</v>
      </c>
      <c r="G42" s="8">
        <v>46126</v>
      </c>
      <c r="H42" s="38">
        <v>365</v>
      </c>
      <c r="I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IF(G420="01/01/1900",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IF(PAE[[#This Row],[TREINADO EM]]="", "",(PAE[[#This Row],[TREINADO EM]]+PAE[[#This Row],[VALIDADE]]))</f>
        <v>46491</v>
      </c>
      <c r="K42">
        <v>0.25</v>
      </c>
      <c r="L42" t="s">
        <v>3</v>
      </c>
      <c r="M42" t="str">
        <f>VLOOKUP(PAE[[#This Row],[NOME]],'CADASTRO'!A:K,6,0)</f>
        <v>ATIVO</v>
      </c>
      <c r="N42" s="63"/>
    </row>
    <row r="43" spans="1:14">
      <c r="A43" t="s">
        <v>516</v>
      </c>
      <c r="B43" t="s">
        <v>517</v>
      </c>
      <c r="C43" t="s">
        <v>76</v>
      </c>
      <c r="D43" t="s">
        <v>636</v>
      </c>
      <c r="E43" s="11" t="s">
        <v>333</v>
      </c>
      <c r="F43" s="10" t="str">
        <f>VLOOKUP(PAE[[#This Row],[NOME]],'CADASTRO'!A:K,5,0)</f>
        <v>ANALISTA FACILITIES</v>
      </c>
      <c r="G43" s="8">
        <v>45092</v>
      </c>
      <c r="H43" s="38">
        <v>365</v>
      </c>
      <c r="I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IF(G421="01/01/1900",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IF(PAE[[#This Row],[TREINADO EM]]="", "",(PAE[[#This Row],[TREINADO EM]]+PAE[[#This Row],[VALIDADE]]))</f>
        <v>45457</v>
      </c>
      <c r="K43">
        <v>1</v>
      </c>
      <c r="L43" t="s">
        <v>5</v>
      </c>
      <c r="M43" t="str">
        <f>VLOOKUP(PAE[[#This Row],[NOME]],'CADASTRO'!A:K,6,0)</f>
        <v>ATIVO</v>
      </c>
    </row>
    <row r="44" spans="1:14">
      <c r="A44" t="s">
        <v>516</v>
      </c>
      <c r="B44" t="s">
        <v>517</v>
      </c>
      <c r="C44" t="s">
        <v>102</v>
      </c>
      <c r="D44" t="s">
        <v>636</v>
      </c>
      <c r="E44" s="11" t="s">
        <v>333</v>
      </c>
      <c r="F44" s="10" t="str">
        <f>VLOOKUP(PAE[[#This Row],[NOME]],'CADASTRO'!A:K,5,0)</f>
        <v>ANALISTA FACILITIES</v>
      </c>
      <c r="G44" s="8">
        <v>45547</v>
      </c>
      <c r="H44" s="38">
        <v>365</v>
      </c>
      <c r="I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IF(G422="01/01/1900",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IF(PAE[[#This Row],[TREINADO EM]]="", "",(PAE[[#This Row],[TREINADO EM]]+PAE[[#This Row],[VALIDADE]]))</f>
        <v>45912</v>
      </c>
      <c r="K44">
        <v>1</v>
      </c>
      <c r="L44" t="s">
        <v>5</v>
      </c>
      <c r="M44" t="str">
        <f>VLOOKUP(PAE[[#This Row],[NOME]],'CADASTRO'!A:K,6,0)</f>
        <v>ATIVO</v>
      </c>
    </row>
    <row r="45" spans="1:14">
      <c r="A45" t="s">
        <v>516</v>
      </c>
      <c r="B45" t="s">
        <v>517</v>
      </c>
      <c r="C45" t="s">
        <v>381</v>
      </c>
      <c r="D45" t="s">
        <v>636</v>
      </c>
      <c r="E45" s="11" t="s">
        <v>333</v>
      </c>
      <c r="F45" s="10" t="str">
        <f>VLOOKUP(PAE[[#This Row],[NOME]],'CADASTRO'!A:K,5,0)</f>
        <v>ANALISTA FACILITIES</v>
      </c>
      <c r="G45" s="8">
        <v>45903</v>
      </c>
      <c r="H45" s="38">
        <v>365</v>
      </c>
      <c r="I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IF(G423="01/01/1900",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IF(PAE[[#This Row],[TREINADO EM]]="", "",(PAE[[#This Row],[TREINADO EM]]+PAE[[#This Row],[VALIDADE]]))</f>
        <v>46268</v>
      </c>
      <c r="K45">
        <v>0.25</v>
      </c>
      <c r="L45" t="s">
        <v>5</v>
      </c>
      <c r="M45" t="str">
        <f>VLOOKUP(PAE[[#This Row],[NOME]],'CADASTRO'!A:K,6,0)</f>
        <v>ATIVO</v>
      </c>
    </row>
    <row r="46" spans="1:14">
      <c r="A46" t="s">
        <v>516</v>
      </c>
      <c r="B46" t="s">
        <v>517</v>
      </c>
      <c r="C46" t="s">
        <v>381</v>
      </c>
      <c r="D46" t="s">
        <v>636</v>
      </c>
      <c r="E46" s="11" t="s">
        <v>333</v>
      </c>
      <c r="F46" s="10" t="str">
        <f>VLOOKUP(PAE[[#This Row],[NOME]],'CADASTRO'!A:K,5,0)</f>
        <v>ANALISTA FACILITIES</v>
      </c>
      <c r="G46" s="8">
        <v>46280</v>
      </c>
      <c r="H46" s="38">
        <v>365</v>
      </c>
      <c r="I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IF(G424="01/01/1900",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IF(PAE[[#This Row],[TREINADO EM]]="", "",(PAE[[#This Row],[TREINADO EM]]+PAE[[#This Row],[VALIDADE]]))</f>
        <v>46645</v>
      </c>
      <c r="K46">
        <v>1</v>
      </c>
      <c r="L46" t="s">
        <v>3</v>
      </c>
      <c r="M46" t="str">
        <f>VLOOKUP(PAE[[#This Row],[NOME]],'CADASTRO'!A:K,6,0)</f>
        <v>ATIVO</v>
      </c>
      <c r="N46" s="63"/>
    </row>
    <row r="47" spans="1:14">
      <c r="A47" t="s">
        <v>516</v>
      </c>
      <c r="B47" t="s">
        <v>517</v>
      </c>
      <c r="C47" t="s">
        <v>381</v>
      </c>
      <c r="D47" t="s">
        <v>636</v>
      </c>
      <c r="E47" s="11" t="s">
        <v>335</v>
      </c>
      <c r="F47" s="10" t="str">
        <f>VLOOKUP(PAE[[#This Row],[NOME]],'CADASTRO'!A:K,5,0)</f>
        <v>ANALISTA CONTROLE QUALIDADE JR</v>
      </c>
      <c r="G47" s="8">
        <v>45568</v>
      </c>
      <c r="H47" s="38">
        <v>365</v>
      </c>
      <c r="I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IF(G425="01/01/1900",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IF(PAE[[#This Row],[TREINADO EM]]="", "",(PAE[[#This Row],[TREINADO EM]]+PAE[[#This Row],[VALIDADE]]))</f>
        <v>45933</v>
      </c>
      <c r="K47">
        <v>1</v>
      </c>
      <c r="L47" t="s">
        <v>5</v>
      </c>
      <c r="M47" t="str">
        <f>VLOOKUP(PAE[[#This Row],[NOME]],'CADASTRO'!A:K,6,0)</f>
        <v>ATIVO</v>
      </c>
    </row>
    <row r="48" spans="1:14">
      <c r="A48" t="s">
        <v>516</v>
      </c>
      <c r="B48" t="s">
        <v>517</v>
      </c>
      <c r="C48" t="s">
        <v>381</v>
      </c>
      <c r="D48" t="s">
        <v>636</v>
      </c>
      <c r="E48" s="11" t="s">
        <v>335</v>
      </c>
      <c r="F48" s="10" t="str">
        <f>VLOOKUP(PAE[[#This Row],[NOME]],'CADASTRO'!A:K,5,0)</f>
        <v>ANALISTA CONTROLE QUALIDADE JR</v>
      </c>
      <c r="G48" s="8">
        <v>45645</v>
      </c>
      <c r="H48" s="38">
        <v>365</v>
      </c>
      <c r="I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IF(G426="01/01/1900",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IF(PAE[[#This Row],[TREINADO EM]]="", "",(PAE[[#This Row],[TREINADO EM]]+PAE[[#This Row],[VALIDADE]]))</f>
        <v>46010</v>
      </c>
      <c r="K48">
        <v>1</v>
      </c>
      <c r="L48" t="s">
        <v>5</v>
      </c>
      <c r="M48" t="str">
        <f>VLOOKUP(PAE[[#This Row],[NOME]],'CADASTRO'!A:K,6,0)</f>
        <v>ATIVO</v>
      </c>
    </row>
    <row r="49" spans="1:14">
      <c r="A49" t="s">
        <v>516</v>
      </c>
      <c r="B49" t="s">
        <v>517</v>
      </c>
      <c r="C49" t="s">
        <v>381</v>
      </c>
      <c r="D49" t="s">
        <v>636</v>
      </c>
      <c r="E49" s="11" t="s">
        <v>335</v>
      </c>
      <c r="F49" s="10" t="str">
        <f>VLOOKUP(PAE[[#This Row],[NOME]],'CADASTRO'!A:K,5,0)</f>
        <v>ANALISTA CONTROLE QUALIDADE JR</v>
      </c>
      <c r="G49" s="8">
        <v>46098</v>
      </c>
      <c r="H49" s="38">
        <v>365</v>
      </c>
      <c r="I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IF(G427="01/01/1900",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IF(PAE[[#This Row],[TREINADO EM]]="", "",(PAE[[#This Row],[TREINADO EM]]+PAE[[#This Row],[VALIDADE]]))</f>
        <v>46463</v>
      </c>
      <c r="K49">
        <v>0.5</v>
      </c>
      <c r="L49" t="s">
        <v>3</v>
      </c>
      <c r="M49" t="str">
        <f>VLOOKUP(PAE[[#This Row],[NOME]],'CADASTRO'!A:K,6,0)</f>
        <v>ATIVO</v>
      </c>
      <c r="N49" s="63" t="s">
        <v>638</v>
      </c>
    </row>
    <row r="50" spans="1:14">
      <c r="A50" t="s">
        <v>516</v>
      </c>
      <c r="B50" t="s">
        <v>517</v>
      </c>
      <c r="C50" t="s">
        <v>381</v>
      </c>
      <c r="D50" t="s">
        <v>636</v>
      </c>
      <c r="E50" s="11" t="s">
        <v>337</v>
      </c>
      <c r="F50" s="10" t="str">
        <f>VLOOKUP(PAE[[#This Row],[NOME]],'CADASTRO'!A:K,5,0)</f>
        <v>OPERADOR INDUSTRIAL I</v>
      </c>
      <c r="G50" s="8">
        <v>46154</v>
      </c>
      <c r="H50" s="38">
        <v>365</v>
      </c>
      <c r="I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IF(G428="01/01/1900", "SEM REGISTRO",
                        IF((G50+H50)&gt;TODAY(), "NO PRAZO", "VENCIDO"
                        )
                    )
                )
            )
        )
    ),"N.A.")</f>
        <v>N.A.</v>
      </c>
      <c r="J50" s="14">
        <f>IF(PAE[[#This Row],[TREINADO EM]]="", "",(PAE[[#This Row],[TREINADO EM]]+PAE[[#This Row],[VALIDADE]]))</f>
        <v>46519</v>
      </c>
      <c r="K50">
        <v>0.25</v>
      </c>
      <c r="L50" t="s">
        <v>3</v>
      </c>
      <c r="M50" t="str">
        <f>VLOOKUP(PAE[[#This Row],[NOME]],'CADASTRO'!A:K,6,0)</f>
        <v>DESLIGADO</v>
      </c>
      <c r="N50" s="63" t="s">
        <v>640</v>
      </c>
    </row>
    <row r="51" spans="1:14">
      <c r="A51" t="s">
        <v>516</v>
      </c>
      <c r="B51" t="s">
        <v>517</v>
      </c>
      <c r="C51" t="s">
        <v>381</v>
      </c>
      <c r="D51" t="s">
        <v>636</v>
      </c>
      <c r="E51" t="s">
        <v>487</v>
      </c>
      <c r="F51" s="10" t="str">
        <f>VLOOKUP(PAE[[#This Row],[NOME]],'CADASTRO'!A:K,5,0)</f>
        <v>TECNICO ELETRONICO II</v>
      </c>
      <c r="G51" s="8">
        <v>46245.655312499999</v>
      </c>
      <c r="H51" s="38">
        <v>365</v>
      </c>
      <c r="I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IF(G429="01/01/1900",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IF(PAE[[#This Row],[TREINADO EM]]="", "",(PAE[[#This Row],[TREINADO EM]]+PAE[[#This Row],[VALIDADE]]))</f>
        <v>46610.655312499999</v>
      </c>
      <c r="K51">
        <v>1</v>
      </c>
      <c r="L51" t="s">
        <v>3</v>
      </c>
      <c r="M51" t="str">
        <f>VLOOKUP(PAE[[#This Row],[NOME]],'CADASTRO'!A:K,6,0)</f>
        <v>ATIVO</v>
      </c>
    </row>
    <row r="52" spans="1:14">
      <c r="A52" t="s">
        <v>516</v>
      </c>
      <c r="B52" t="s">
        <v>517</v>
      </c>
      <c r="C52" t="s">
        <v>381</v>
      </c>
      <c r="D52" t="s">
        <v>636</v>
      </c>
      <c r="E52" s="11" t="s">
        <v>339</v>
      </c>
      <c r="F52" s="10" t="str">
        <f>VLOOKUP(PAE[[#This Row],[NOME]],'CADASTRO'!A:K,5,0)</f>
        <v>ANALISTA MANUTENCAO JR</v>
      </c>
      <c r="G52" s="8">
        <v>45889</v>
      </c>
      <c r="H52" s="38">
        <v>365</v>
      </c>
      <c r="I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IF(G430="01/01/1900",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IF(PAE[[#This Row],[TREINADO EM]]="", "",(PAE[[#This Row],[TREINADO EM]]+PAE[[#This Row],[VALIDADE]]))</f>
        <v>46254</v>
      </c>
      <c r="K52">
        <v>1</v>
      </c>
      <c r="L52" t="s">
        <v>5</v>
      </c>
      <c r="M52" t="str">
        <f>VLOOKUP(PAE[[#This Row],[NOME]],'CADASTRO'!A:K,6,0)</f>
        <v>ATIVO</v>
      </c>
    </row>
    <row r="53" spans="1:14">
      <c r="A53" t="s">
        <v>516</v>
      </c>
      <c r="B53" t="s">
        <v>517</v>
      </c>
      <c r="C53" t="s">
        <v>381</v>
      </c>
      <c r="D53" t="s">
        <v>636</v>
      </c>
      <c r="E53" s="11" t="s">
        <v>339</v>
      </c>
      <c r="F53" s="10" t="str">
        <f>VLOOKUP(PAE[[#This Row],[NOME]],'CADASTRO'!A:K,5,0)</f>
        <v>ANALISTA MANUTENCAO JR</v>
      </c>
      <c r="G53" s="8">
        <v>46294</v>
      </c>
      <c r="H53" s="38">
        <v>365</v>
      </c>
      <c r="I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IF(G431="01/01/1900",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IF(PAE[[#This Row],[TREINADO EM]]="", "",(PAE[[#This Row],[TREINADO EM]]+PAE[[#This Row],[VALIDADE]]))</f>
        <v>46659</v>
      </c>
      <c r="K53">
        <v>1</v>
      </c>
      <c r="L53" t="s">
        <v>3</v>
      </c>
      <c r="M53" t="str">
        <f>VLOOKUP(PAE[[#This Row],[NOME]],'CADASTRO'!A:K,6,0)</f>
        <v>ATIVO</v>
      </c>
      <c r="N53" s="63"/>
    </row>
    <row r="54" spans="1:14">
      <c r="A54" t="s">
        <v>516</v>
      </c>
      <c r="B54" t="s">
        <v>517</v>
      </c>
      <c r="C54" t="s">
        <v>76</v>
      </c>
      <c r="D54" t="s">
        <v>636</v>
      </c>
      <c r="E54" s="11" t="s">
        <v>340</v>
      </c>
      <c r="F54" s="10" t="str">
        <f>VLOOKUP(PAE[[#This Row],[NOME]],'CADASTRO'!A:K,5,0)</f>
        <v>AUXILIAR INDUSTRIAL</v>
      </c>
      <c r="G54" s="8">
        <v>45001</v>
      </c>
      <c r="H54" s="38">
        <v>365</v>
      </c>
      <c r="I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IF(G432="01/01/1900",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IF(PAE[[#This Row],[TREINADO EM]]="", "",(PAE[[#This Row],[TREINADO EM]]+PAE[[#This Row],[VALIDADE]]))</f>
        <v>45366</v>
      </c>
      <c r="K54">
        <v>1</v>
      </c>
      <c r="L54" t="s">
        <v>5</v>
      </c>
      <c r="M54" t="str">
        <f>VLOOKUP(PAE[[#This Row],[NOME]],'CADASTRO'!A:K,6,0)</f>
        <v>ATIVO</v>
      </c>
    </row>
    <row r="55" spans="1:14">
      <c r="A55" t="s">
        <v>516</v>
      </c>
      <c r="B55" t="s">
        <v>517</v>
      </c>
      <c r="C55" t="s">
        <v>76</v>
      </c>
      <c r="D55" t="s">
        <v>636</v>
      </c>
      <c r="E55" s="11" t="s">
        <v>340</v>
      </c>
      <c r="F55" s="10" t="str">
        <f>VLOOKUP(PAE[[#This Row],[NOME]],'CADASTRO'!A:K,5,0)</f>
        <v>AUXILIAR INDUSTRIAL</v>
      </c>
      <c r="G55" s="8">
        <v>45279</v>
      </c>
      <c r="H55" s="38">
        <v>365</v>
      </c>
      <c r="I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IF(G433="01/01/1900",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IF(PAE[[#This Row],[TREINADO EM]]="", "",(PAE[[#This Row],[TREINADO EM]]+PAE[[#This Row],[VALIDADE]]))</f>
        <v>45644</v>
      </c>
      <c r="K55">
        <v>1</v>
      </c>
      <c r="L55" t="s">
        <v>5</v>
      </c>
      <c r="M55" t="str">
        <f>VLOOKUP(PAE[[#This Row],[NOME]],'CADASTRO'!A:K,6,0)</f>
        <v>ATIVO</v>
      </c>
    </row>
    <row r="56" spans="1:14">
      <c r="A56" t="s">
        <v>516</v>
      </c>
      <c r="B56" t="s">
        <v>517</v>
      </c>
      <c r="C56" t="s">
        <v>76</v>
      </c>
      <c r="D56" t="s">
        <v>636</v>
      </c>
      <c r="E56" s="11" t="s">
        <v>340</v>
      </c>
      <c r="F56" s="10" t="str">
        <f>VLOOKUP(PAE[[#This Row],[NOME]],'CADASTRO'!A:K,5,0)</f>
        <v>AUXILIAR INDUSTRIAL</v>
      </c>
      <c r="G56" s="8">
        <v>45645</v>
      </c>
      <c r="H56" s="38">
        <v>365</v>
      </c>
      <c r="I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IF(G434="01/01/1900",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IF(PAE[[#This Row],[TREINADO EM]]="", "",(PAE[[#This Row],[TREINADO EM]]+PAE[[#This Row],[VALIDADE]]))</f>
        <v>46010</v>
      </c>
      <c r="K56">
        <v>1</v>
      </c>
      <c r="L56" t="s">
        <v>5</v>
      </c>
      <c r="M56" t="str">
        <f>VLOOKUP(PAE[[#This Row],[NOME]],'CADASTRO'!A:K,6,0)</f>
        <v>ATIVO</v>
      </c>
    </row>
    <row r="57" spans="1:14">
      <c r="A57" t="s">
        <v>516</v>
      </c>
      <c r="B57" t="s">
        <v>517</v>
      </c>
      <c r="C57" t="s">
        <v>381</v>
      </c>
      <c r="D57" t="s">
        <v>636</v>
      </c>
      <c r="E57" s="11" t="s">
        <v>340</v>
      </c>
      <c r="F57" s="10" t="str">
        <f>VLOOKUP(PAE[[#This Row],[NOME]],'CADASTRO'!A:K,5,0)</f>
        <v>AUXILIAR INDUSTRIAL</v>
      </c>
      <c r="G57" s="8">
        <v>46009</v>
      </c>
      <c r="H57" s="38">
        <v>365</v>
      </c>
      <c r="I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IF(G435="01/01/1900",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IF(PAE[[#This Row],[TREINADO EM]]="", "",(PAE[[#This Row],[TREINADO EM]]+PAE[[#This Row],[VALIDADE]]))</f>
        <v>46374</v>
      </c>
      <c r="K57">
        <v>0.25</v>
      </c>
      <c r="L57" t="s">
        <v>3</v>
      </c>
      <c r="M57" t="str">
        <f>VLOOKUP(PAE[[#This Row],[NOME]],'CADASTRO'!A:K,6,0)</f>
        <v>ATIVO</v>
      </c>
    </row>
    <row r="58" spans="1:14">
      <c r="A58" t="s">
        <v>516</v>
      </c>
      <c r="B58" t="s">
        <v>517</v>
      </c>
      <c r="C58" t="s">
        <v>76</v>
      </c>
      <c r="D58" t="s">
        <v>636</v>
      </c>
      <c r="E58" s="11" t="s">
        <v>341</v>
      </c>
      <c r="F58" s="10" t="str">
        <f>VLOOKUP(PAE[[#This Row],[NOME]],'CADASTRO'!A:K,5,0)</f>
        <v>Analista PCM PL</v>
      </c>
      <c r="G58" s="8">
        <v>45029</v>
      </c>
      <c r="H58" s="38">
        <v>365</v>
      </c>
      <c r="I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IF(PAE[[#This Row],[TREINADO EM]]="", "",(PAE[[#This Row],[TREINADO EM]]+PAE[[#This Row],[VALIDADE]]))</f>
        <v>45394</v>
      </c>
      <c r="K58">
        <v>1</v>
      </c>
      <c r="L58" t="s">
        <v>5</v>
      </c>
      <c r="M58" t="str">
        <f>VLOOKUP(PAE[[#This Row],[NOME]],'CADASTRO'!A:K,6,0)</f>
        <v>ATIVO</v>
      </c>
    </row>
    <row r="59" spans="1:14">
      <c r="A59" t="s">
        <v>516</v>
      </c>
      <c r="B59" t="s">
        <v>517</v>
      </c>
      <c r="C59" t="s">
        <v>102</v>
      </c>
      <c r="D59" t="s">
        <v>636</v>
      </c>
      <c r="E59" s="11" t="s">
        <v>341</v>
      </c>
      <c r="F59" s="10" t="str">
        <f>VLOOKUP(PAE[[#This Row],[NOME]],'CADASTRO'!A:K,5,0)</f>
        <v>Analista PCM PL</v>
      </c>
      <c r="G59" s="8">
        <v>45533</v>
      </c>
      <c r="H59" s="38">
        <v>365</v>
      </c>
      <c r="I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IF(G437="01/01/1900",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IF(PAE[[#This Row],[TREINADO EM]]="", "",(PAE[[#This Row],[TREINADO EM]]+PAE[[#This Row],[VALIDADE]]))</f>
        <v>45898</v>
      </c>
      <c r="K59">
        <v>1</v>
      </c>
      <c r="L59" t="s">
        <v>5</v>
      </c>
      <c r="M59" t="str">
        <f>VLOOKUP(PAE[[#This Row],[NOME]],'CADASTRO'!A:K,6,0)</f>
        <v>ATIVO</v>
      </c>
    </row>
    <row r="60" spans="1:14">
      <c r="A60" t="s">
        <v>516</v>
      </c>
      <c r="B60" t="s">
        <v>517</v>
      </c>
      <c r="C60" t="s">
        <v>381</v>
      </c>
      <c r="D60" t="s">
        <v>636</v>
      </c>
      <c r="E60" s="11" t="s">
        <v>341</v>
      </c>
      <c r="F60" s="10" t="str">
        <f>VLOOKUP(PAE[[#This Row],[NOME]],'CADASTRO'!A:K,5,0)</f>
        <v>Analista PCM PL</v>
      </c>
      <c r="G60" s="8">
        <v>46091</v>
      </c>
      <c r="H60" s="38">
        <v>365</v>
      </c>
      <c r="I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IF(G438="01/01/1900",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IF(PAE[[#This Row],[TREINADO EM]]="", "",(PAE[[#This Row],[TREINADO EM]]+PAE[[#This Row],[VALIDADE]]))</f>
        <v>46456</v>
      </c>
      <c r="K60">
        <v>0.5</v>
      </c>
      <c r="L60" t="s">
        <v>3</v>
      </c>
      <c r="M60" t="str">
        <f>VLOOKUP(PAE[[#This Row],[NOME]],'CADASTRO'!A:K,6,0)</f>
        <v>ATIVO</v>
      </c>
      <c r="N60" s="63" t="s">
        <v>598</v>
      </c>
    </row>
    <row r="61" spans="1:14">
      <c r="A61" t="s">
        <v>516</v>
      </c>
      <c r="B61" t="s">
        <v>517</v>
      </c>
      <c r="C61" t="s">
        <v>76</v>
      </c>
      <c r="D61" t="s">
        <v>636</v>
      </c>
      <c r="E61" s="11" t="s">
        <v>194</v>
      </c>
      <c r="F61" s="10" t="str">
        <f>VLOOKUP(PAE[[#This Row],[NOME]],'CADASTRO'!A:K,5,0)</f>
        <v>SUPERVISOR DE MANUTENCAO</v>
      </c>
      <c r="G61" s="8">
        <v>45393</v>
      </c>
      <c r="H61" s="38">
        <v>365</v>
      </c>
      <c r="I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IF(G439="01/01/1900",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IF(PAE[[#This Row],[TREINADO EM]]="", "",(PAE[[#This Row],[TREINADO EM]]+PAE[[#This Row],[VALIDADE]]))</f>
        <v>45758</v>
      </c>
      <c r="K61">
        <v>1</v>
      </c>
      <c r="L61" t="s">
        <v>3</v>
      </c>
      <c r="M61" t="str">
        <f>VLOOKUP(PAE[[#This Row],[NOME]],'CADASTRO'!A:K,6,0)</f>
        <v>DESLIGADO</v>
      </c>
    </row>
    <row r="62" spans="1:14">
      <c r="A62" t="s">
        <v>516</v>
      </c>
      <c r="B62" t="s">
        <v>517</v>
      </c>
      <c r="C62" t="s">
        <v>76</v>
      </c>
      <c r="D62" t="s">
        <v>636</v>
      </c>
      <c r="E62" s="11" t="s">
        <v>345</v>
      </c>
      <c r="F62" s="10" t="str">
        <f>VLOOKUP(PAE[[#This Row],[NOME]],'CADASTRO'!A:K,5,0)</f>
        <v>OPERADOR INDUSTRIAL II</v>
      </c>
      <c r="G62" s="8">
        <v>44928</v>
      </c>
      <c r="H62" s="38">
        <v>365</v>
      </c>
      <c r="I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IF(G440="01/01/1900",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IF(PAE[[#This Row],[TREINADO EM]]="", "",(PAE[[#This Row],[TREINADO EM]]+PAE[[#This Row],[VALIDADE]]))</f>
        <v>45293</v>
      </c>
      <c r="K62">
        <v>1</v>
      </c>
      <c r="L62" t="s">
        <v>5</v>
      </c>
      <c r="M62" t="str">
        <f>VLOOKUP(PAE[[#This Row],[NOME]],'CADASTRO'!A:K,6,0)</f>
        <v>ATIVO</v>
      </c>
    </row>
    <row r="63" spans="1:14">
      <c r="A63" t="s">
        <v>516</v>
      </c>
      <c r="B63" t="s">
        <v>517</v>
      </c>
      <c r="C63" t="s">
        <v>76</v>
      </c>
      <c r="D63" t="s">
        <v>636</v>
      </c>
      <c r="E63" s="11" t="s">
        <v>345</v>
      </c>
      <c r="F63" s="10" t="str">
        <f>VLOOKUP(PAE[[#This Row],[NOME]],'CADASTRO'!A:K,5,0)</f>
        <v>OPERADOR INDUSTRIAL II</v>
      </c>
      <c r="G63" s="8">
        <v>45279</v>
      </c>
      <c r="H63" s="38">
        <v>365</v>
      </c>
      <c r="I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IF(G441="01/01/1900",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IF(PAE[[#This Row],[TREINADO EM]]="", "",(PAE[[#This Row],[TREINADO EM]]+PAE[[#This Row],[VALIDADE]]))</f>
        <v>45644</v>
      </c>
      <c r="K63">
        <v>1</v>
      </c>
      <c r="L63" t="s">
        <v>5</v>
      </c>
      <c r="M63" t="str">
        <f>VLOOKUP(PAE[[#This Row],[NOME]],'CADASTRO'!A:K,6,0)</f>
        <v>ATIVO</v>
      </c>
    </row>
    <row r="64" spans="1:14">
      <c r="A64" t="s">
        <v>516</v>
      </c>
      <c r="B64" t="s">
        <v>517</v>
      </c>
      <c r="C64" t="s">
        <v>76</v>
      </c>
      <c r="D64" t="s">
        <v>636</v>
      </c>
      <c r="E64" s="11" t="s">
        <v>345</v>
      </c>
      <c r="F64" s="10" t="str">
        <f>VLOOKUP(PAE[[#This Row],[NOME]],'CADASTRO'!A:K,5,0)</f>
        <v>OPERADOR INDUSTRIAL II</v>
      </c>
      <c r="G64" s="8">
        <v>45645</v>
      </c>
      <c r="H64" s="38">
        <v>365</v>
      </c>
      <c r="I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IF(G442="01/01/1900",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IF(PAE[[#This Row],[TREINADO EM]]="", "",(PAE[[#This Row],[TREINADO EM]]+PAE[[#This Row],[VALIDADE]]))</f>
        <v>46010</v>
      </c>
      <c r="K64">
        <v>1</v>
      </c>
      <c r="L64" t="s">
        <v>5</v>
      </c>
      <c r="M64" t="str">
        <f>VLOOKUP(PAE[[#This Row],[NOME]],'CADASTRO'!A:K,6,0)</f>
        <v>ATIVO</v>
      </c>
    </row>
    <row r="65" spans="1:14">
      <c r="A65" t="s">
        <v>516</v>
      </c>
      <c r="B65" t="s">
        <v>517</v>
      </c>
      <c r="C65" t="s">
        <v>381</v>
      </c>
      <c r="D65" t="s">
        <v>636</v>
      </c>
      <c r="E65" s="11" t="s">
        <v>345</v>
      </c>
      <c r="F65" s="10" t="str">
        <f>VLOOKUP(PAE[[#This Row],[NOME]],'CADASTRO'!A:K,5,0)</f>
        <v>OPERADOR INDUSTRIAL II</v>
      </c>
      <c r="G65" s="8">
        <v>46009</v>
      </c>
      <c r="H65" s="38">
        <v>365</v>
      </c>
      <c r="I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IF(G443="01/01/1900", "SEM REGISTRO",
                        IF((G65+H65)&gt;TODAY(), "NO PRAZO", "VENCIDO"
                        )
                    )
                )
            )
        )
    ),"N.A.")</f>
        <v>NO PRAZO</v>
      </c>
      <c r="J65" s="14">
        <f>IF(PAE[[#This Row],[TREINADO EM]]="", "",(PAE[[#This Row],[TREINADO EM]]+PAE[[#This Row],[VALIDADE]]))</f>
        <v>46374</v>
      </c>
      <c r="K65">
        <v>0.25</v>
      </c>
      <c r="L65" t="s">
        <v>3</v>
      </c>
      <c r="M65" t="str">
        <f>VLOOKUP(PAE[[#This Row],[NOME]],'CADASTRO'!A:K,6,0)</f>
        <v>ATIVO</v>
      </c>
    </row>
    <row r="66" spans="1:14">
      <c r="A66" t="s">
        <v>516</v>
      </c>
      <c r="B66" t="s">
        <v>517</v>
      </c>
      <c r="C66" t="s">
        <v>76</v>
      </c>
      <c r="D66" t="s">
        <v>636</v>
      </c>
      <c r="E66" s="11" t="s">
        <v>93</v>
      </c>
      <c r="F66" s="10" t="str">
        <f>VLOOKUP(PAE[[#This Row],[NOME]],'CADASTRO'!A:K,5,0)</f>
        <v>COORDENADOR CONTROLE DE QUALIDADE</v>
      </c>
      <c r="G66" s="8">
        <v>45092</v>
      </c>
      <c r="H66" s="38">
        <v>365</v>
      </c>
      <c r="I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IF(G444="01/01/1900", "SEM REGISTRO",
                        IF((G66+H66)&gt;TODAY(), "NO PRAZO", "VENCIDO"
                        )
                    )
                )
            )
        )
    ),"N.A.")</f>
        <v>N.A.</v>
      </c>
      <c r="J66" s="14">
        <f>IF(PAE[[#This Row],[TREINADO EM]]="", "",(PAE[[#This Row],[TREINADO EM]]+PAE[[#This Row],[VALIDADE]]))</f>
        <v>45457</v>
      </c>
      <c r="K66">
        <v>1</v>
      </c>
      <c r="L66" t="s">
        <v>3</v>
      </c>
      <c r="M66" t="str">
        <f>VLOOKUP(PAE[[#This Row],[NOME]],'CADASTRO'!A:K,6,0)</f>
        <v>DESLIGADO</v>
      </c>
    </row>
    <row r="67" spans="1:14">
      <c r="A67" t="s">
        <v>516</v>
      </c>
      <c r="B67" t="s">
        <v>517</v>
      </c>
      <c r="C67" t="s">
        <v>76</v>
      </c>
      <c r="D67" t="s">
        <v>636</v>
      </c>
      <c r="E67" s="11" t="s">
        <v>199</v>
      </c>
      <c r="F67" s="10" t="str">
        <f>VLOOKUP(PAE[[#This Row],[NOME]],'CADASTRO'!A:K,5,0)</f>
        <v>TECNICO ELETRONICO II</v>
      </c>
      <c r="G67" s="8">
        <v>44517</v>
      </c>
      <c r="H67" s="38">
        <v>365</v>
      </c>
      <c r="I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IF(G445="01/01/1900",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IF(PAE[[#This Row],[TREINADO EM]]="", "",(PAE[[#This Row],[TREINADO EM]]+PAE[[#This Row],[VALIDADE]]))</f>
        <v>44882</v>
      </c>
      <c r="K67">
        <v>1</v>
      </c>
      <c r="L67" t="s">
        <v>5</v>
      </c>
      <c r="M67" t="str">
        <f>VLOOKUP(PAE[[#This Row],[NOME]],'CADASTRO'!A:K,6,0)</f>
        <v>DESLIGADO</v>
      </c>
    </row>
    <row r="68" spans="1:14">
      <c r="A68" t="s">
        <v>516</v>
      </c>
      <c r="B68" t="s">
        <v>517</v>
      </c>
      <c r="C68" t="s">
        <v>76</v>
      </c>
      <c r="D68" t="s">
        <v>636</v>
      </c>
      <c r="E68" s="11" t="s">
        <v>199</v>
      </c>
      <c r="F68" s="10" t="str">
        <f>VLOOKUP(PAE[[#This Row],[NOME]],'CADASTRO'!A:K,5,0)</f>
        <v>TECNICO ELETRONICO II</v>
      </c>
      <c r="G68" s="8">
        <v>44928</v>
      </c>
      <c r="H68" s="38">
        <v>365</v>
      </c>
      <c r="I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IF(G446="01/01/1900",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IF(PAE[[#This Row],[TREINADO EM]]="", "",(PAE[[#This Row],[TREINADO EM]]+PAE[[#This Row],[VALIDADE]]))</f>
        <v>45293</v>
      </c>
      <c r="K68">
        <v>1</v>
      </c>
      <c r="L68" t="s">
        <v>5</v>
      </c>
      <c r="M68" t="str">
        <f>VLOOKUP(PAE[[#This Row],[NOME]],'CADASTRO'!A:K,6,0)</f>
        <v>DESLIGADO</v>
      </c>
    </row>
    <row r="69" spans="1:14">
      <c r="A69" t="s">
        <v>516</v>
      </c>
      <c r="B69" t="s">
        <v>517</v>
      </c>
      <c r="C69" t="s">
        <v>76</v>
      </c>
      <c r="D69" t="s">
        <v>636</v>
      </c>
      <c r="E69" s="11" t="s">
        <v>199</v>
      </c>
      <c r="F69" s="10" t="str">
        <f>VLOOKUP(PAE[[#This Row],[NOME]],'CADASTRO'!A:K,5,0)</f>
        <v>TECNICO ELETRONICO II</v>
      </c>
      <c r="G69" s="8">
        <v>45279</v>
      </c>
      <c r="H69" s="38">
        <v>365</v>
      </c>
      <c r="I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IF(G447="01/01/1900",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IF(PAE[[#This Row],[TREINADO EM]]="", "",(PAE[[#This Row],[TREINADO EM]]+PAE[[#This Row],[VALIDADE]]))</f>
        <v>45644</v>
      </c>
      <c r="K69">
        <v>1</v>
      </c>
      <c r="L69" t="s">
        <v>5</v>
      </c>
      <c r="M69" t="str">
        <f>VLOOKUP(PAE[[#This Row],[NOME]],'CADASTRO'!A:K,6,0)</f>
        <v>DESLIGADO</v>
      </c>
    </row>
    <row r="70" spans="1:14">
      <c r="A70" t="s">
        <v>516</v>
      </c>
      <c r="B70" t="s">
        <v>517</v>
      </c>
      <c r="C70" t="s">
        <v>381</v>
      </c>
      <c r="D70" t="s">
        <v>636</v>
      </c>
      <c r="E70" s="11" t="s">
        <v>199</v>
      </c>
      <c r="F70" s="10" t="str">
        <f>VLOOKUP(PAE[[#This Row],[NOME]],'CADASTRO'!A:K,5,0)</f>
        <v>TECNICO ELETRONICO II</v>
      </c>
      <c r="G70" s="8">
        <v>45645</v>
      </c>
      <c r="H70" s="38">
        <v>365</v>
      </c>
      <c r="I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IF(G448="01/01/1900",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IF(PAE[[#This Row],[TREINADO EM]]="", "",(PAE[[#This Row],[TREINADO EM]]+PAE[[#This Row],[VALIDADE]]))</f>
        <v>46010</v>
      </c>
      <c r="K70">
        <v>1</v>
      </c>
      <c r="L70" t="s">
        <v>3</v>
      </c>
      <c r="M70" t="str">
        <f>VLOOKUP(PAE[[#This Row],[NOME]],'CADASTRO'!A:K,6,0)</f>
        <v>DESLIGADO</v>
      </c>
    </row>
    <row r="71" spans="1:14">
      <c r="A71" t="s">
        <v>516</v>
      </c>
      <c r="B71" t="s">
        <v>517</v>
      </c>
      <c r="C71" t="s">
        <v>76</v>
      </c>
      <c r="D71" t="s">
        <v>636</v>
      </c>
      <c r="E71" s="11" t="s">
        <v>344</v>
      </c>
      <c r="F71" s="10" t="str">
        <f>VLOOKUP(PAE[[#This Row],[NOME]],'CADASTRO'!A:K,5,0)</f>
        <v>TECNICO MECANICO II</v>
      </c>
      <c r="G71" s="8">
        <v>44532</v>
      </c>
      <c r="H71" s="38">
        <v>365</v>
      </c>
      <c r="I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IF(G449="01/01/1900", "SEM REGISTRO",
                        IF((G71+H71)&gt;TODAY(), "NO PRAZO", "VENCIDO"
                        )
                    )
                )
            )
        )
    ),"N.A.")</f>
        <v>HISTORICO</v>
      </c>
      <c r="J71" s="14">
        <f>IF(PAE[[#This Row],[TREINADO EM]]="", "",(PAE[[#This Row],[TREINADO EM]]+PAE[[#This Row],[VALIDADE]]))</f>
        <v>44897</v>
      </c>
      <c r="K71">
        <v>1</v>
      </c>
      <c r="L71" t="s">
        <v>5</v>
      </c>
      <c r="M71" t="str">
        <f>VLOOKUP(PAE[[#This Row],[NOME]],'CADASTRO'!A:K,6,0)</f>
        <v>ATIVO</v>
      </c>
    </row>
    <row r="72" spans="1:14">
      <c r="A72" t="s">
        <v>516</v>
      </c>
      <c r="B72" t="s">
        <v>517</v>
      </c>
      <c r="C72" t="s">
        <v>76</v>
      </c>
      <c r="D72" t="s">
        <v>636</v>
      </c>
      <c r="E72" s="11" t="s">
        <v>344</v>
      </c>
      <c r="F72" s="10" t="str">
        <f>VLOOKUP(PAE[[#This Row],[NOME]],'CADASTRO'!A:K,5,0)</f>
        <v>TECNICO MECANICO II</v>
      </c>
      <c r="G72" s="8">
        <v>44928</v>
      </c>
      <c r="H72" s="38">
        <v>365</v>
      </c>
      <c r="I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IF(G450="01/01/1900", "SEM REGISTRO",
                        IF((G72+H72)&gt;TODAY(), "NO PRAZO", "VENCIDO"
                        )
                    )
                )
            )
        )
    ),"N.A.")</f>
        <v>HISTORICO</v>
      </c>
      <c r="J72" s="14">
        <f>IF(PAE[[#This Row],[TREINADO EM]]="", "",(PAE[[#This Row],[TREINADO EM]]+PAE[[#This Row],[VALIDADE]]))</f>
        <v>45293</v>
      </c>
      <c r="K72">
        <v>1</v>
      </c>
      <c r="L72" t="s">
        <v>5</v>
      </c>
      <c r="M72" t="str">
        <f>VLOOKUP(PAE[[#This Row],[NOME]],'CADASTRO'!A:K,6,0)</f>
        <v>ATIVO</v>
      </c>
    </row>
    <row r="73" spans="1:14">
      <c r="A73" t="s">
        <v>516</v>
      </c>
      <c r="B73" t="s">
        <v>517</v>
      </c>
      <c r="C73" t="s">
        <v>102</v>
      </c>
      <c r="D73" t="s">
        <v>636</v>
      </c>
      <c r="E73" s="11" t="s">
        <v>344</v>
      </c>
      <c r="F73" s="10" t="str">
        <f>VLOOKUP(PAE[[#This Row],[NOME]],'CADASTRO'!A:K,5,0)</f>
        <v>TECNICO MECANICO II</v>
      </c>
      <c r="G73" s="8">
        <v>45547</v>
      </c>
      <c r="H73" s="38">
        <v>365</v>
      </c>
      <c r="I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IF(G451="01/01/1900",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IF(PAE[[#This Row],[TREINADO EM]]="", "",(PAE[[#This Row],[TREINADO EM]]+PAE[[#This Row],[VALIDADE]]))</f>
        <v>45912</v>
      </c>
      <c r="K73">
        <v>1</v>
      </c>
      <c r="L73" t="s">
        <v>5</v>
      </c>
      <c r="M73" t="str">
        <f>VLOOKUP(PAE[[#This Row],[NOME]],'CADASTRO'!A:K,6,0)</f>
        <v>ATIVO</v>
      </c>
    </row>
    <row r="74" spans="1:14">
      <c r="A74" t="s">
        <v>516</v>
      </c>
      <c r="B74" t="s">
        <v>517</v>
      </c>
      <c r="C74" t="s">
        <v>381</v>
      </c>
      <c r="D74" t="s">
        <v>636</v>
      </c>
      <c r="E74" s="11" t="s">
        <v>344</v>
      </c>
      <c r="F74" s="10" t="str">
        <f>VLOOKUP(PAE[[#This Row],[NOME]],'CADASTRO'!A:K,5,0)</f>
        <v>TECNICO MECANICO II</v>
      </c>
      <c r="G74" s="8">
        <v>45645</v>
      </c>
      <c r="H74" s="38">
        <v>365</v>
      </c>
      <c r="I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IF(G452="01/01/1900",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IF(PAE[[#This Row],[TREINADO EM]]="", "",(PAE[[#This Row],[TREINADO EM]]+PAE[[#This Row],[VALIDADE]]))</f>
        <v>46010</v>
      </c>
      <c r="K74">
        <v>1</v>
      </c>
      <c r="L74" t="s">
        <v>5</v>
      </c>
      <c r="M74" t="str">
        <f>VLOOKUP(PAE[[#This Row],[NOME]],'CADASTRO'!A:K,6,0)</f>
        <v>ATIVO</v>
      </c>
    </row>
    <row r="75" spans="1:14">
      <c r="A75" t="s">
        <v>516</v>
      </c>
      <c r="B75" t="s">
        <v>517</v>
      </c>
      <c r="C75" t="s">
        <v>381</v>
      </c>
      <c r="D75" t="s">
        <v>636</v>
      </c>
      <c r="E75" s="11" t="s">
        <v>344</v>
      </c>
      <c r="F75" s="10" t="str">
        <f>VLOOKUP(PAE[[#This Row],[NOME]],'CADASTRO'!A:K,5,0)</f>
        <v>TECNICO MECANICO II</v>
      </c>
      <c r="G75" s="8">
        <v>46211.600937499999</v>
      </c>
      <c r="H75" s="38">
        <v>183</v>
      </c>
      <c r="I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IF(G453="01/01/1900", "SEM REGISTRO",
                        IF((G75+H75)&gt;TODAY(), "NO PRAZO", "VENCIDO"
                        )
                    )
                )
            )
        )
    ),"N.A.")</f>
        <v>NO PRAZO</v>
      </c>
      <c r="J75" s="14">
        <f>IF(PAE[[#This Row],[TREINADO EM]]="", "",(PAE[[#This Row],[TREINADO EM]]+PAE[[#This Row],[VALIDADE]]))</f>
        <v>46394.600937499999</v>
      </c>
      <c r="K75">
        <v>0.25</v>
      </c>
      <c r="L75" t="s">
        <v>3</v>
      </c>
      <c r="M75" t="str">
        <f>VLOOKUP(PAE[[#This Row],[NOME]],'CADASTRO'!A:K,6,0)</f>
        <v>ATIVO</v>
      </c>
      <c r="N75" s="63"/>
    </row>
    <row r="76" spans="1:14">
      <c r="A76" t="s">
        <v>516</v>
      </c>
      <c r="B76" t="s">
        <v>517</v>
      </c>
      <c r="C76" t="s">
        <v>381</v>
      </c>
      <c r="D76" t="s">
        <v>636</v>
      </c>
      <c r="E76" s="11" t="s">
        <v>201</v>
      </c>
      <c r="F76" s="10" t="str">
        <f>VLOOKUP(PAE[[#This Row],[NOME]],'CADASTRO'!A:K,5,0)</f>
        <v>OPERADOR INDUSTRIAL I</v>
      </c>
      <c r="G76" s="8">
        <v>46119</v>
      </c>
      <c r="H76" s="38">
        <v>365</v>
      </c>
      <c r="I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IF(G454="01/01/1900",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IF(PAE[[#This Row],[TREINADO EM]]="", "",(PAE[[#This Row],[TREINADO EM]]+PAE[[#This Row],[VALIDADE]]))</f>
        <v>46484</v>
      </c>
      <c r="K76">
        <v>0.5</v>
      </c>
      <c r="L76" t="s">
        <v>3</v>
      </c>
      <c r="M76" t="str">
        <f>VLOOKUP(PAE[[#This Row],[NOME]],'CADASTRO'!A:K,6,0)</f>
        <v>DESLIGADO</v>
      </c>
      <c r="N76" s="63" t="s">
        <v>637</v>
      </c>
    </row>
    <row r="77" spans="1:14">
      <c r="A77" t="s">
        <v>516</v>
      </c>
      <c r="B77" t="s">
        <v>517</v>
      </c>
      <c r="C77" t="s">
        <v>381</v>
      </c>
      <c r="D77" t="s">
        <v>636</v>
      </c>
      <c r="E77" s="11" t="s">
        <v>202</v>
      </c>
      <c r="F77" s="10" t="str">
        <f>VLOOKUP(PAE[[#This Row],[NOME]],'CADASTRO'!A:K,5,0)</f>
        <v>ASSISTENTE ADMINISTRATIVO</v>
      </c>
      <c r="G77" s="8">
        <v>45358</v>
      </c>
      <c r="H77" s="38">
        <v>365</v>
      </c>
      <c r="I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IF(G455="01/01/1900",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IF(PAE[[#This Row],[TREINADO EM]]="", "",(PAE[[#This Row],[TREINADO EM]]+PAE[[#This Row],[VALIDADE]]))</f>
        <v>45723</v>
      </c>
      <c r="K77">
        <v>1</v>
      </c>
      <c r="L77" t="s">
        <v>5</v>
      </c>
      <c r="M77" t="str">
        <f>VLOOKUP(PAE[[#This Row],[NOME]],'CADASTRO'!A:K,6,0)</f>
        <v>DESLIGADO</v>
      </c>
    </row>
    <row r="78" spans="1:14">
      <c r="A78" t="s">
        <v>516</v>
      </c>
      <c r="B78" t="s">
        <v>517</v>
      </c>
      <c r="C78" t="s">
        <v>76</v>
      </c>
      <c r="D78" t="s">
        <v>636</v>
      </c>
      <c r="E78" s="11" t="s">
        <v>202</v>
      </c>
      <c r="F78" s="10" t="str">
        <f>VLOOKUP(PAE[[#This Row],[NOME]],'CADASTRO'!A:K,5,0)</f>
        <v>ASSISTENTE ADMINISTRATIVO</v>
      </c>
      <c r="G78" s="8">
        <v>45645</v>
      </c>
      <c r="H78" s="38">
        <v>365</v>
      </c>
      <c r="I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IF(G456="01/01/1900",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IF(PAE[[#This Row],[TREINADO EM]]="", "",(PAE[[#This Row],[TREINADO EM]]+PAE[[#This Row],[VALIDADE]]))</f>
        <v>46010</v>
      </c>
      <c r="K78">
        <v>1</v>
      </c>
      <c r="L78" t="s">
        <v>5</v>
      </c>
      <c r="M78" t="str">
        <f>VLOOKUP(PAE[[#This Row],[NOME]],'CADASTRO'!A:K,6,0)</f>
        <v>DESLIGADO</v>
      </c>
    </row>
    <row r="79" spans="1:14">
      <c r="A79" t="s">
        <v>516</v>
      </c>
      <c r="B79" t="s">
        <v>517</v>
      </c>
      <c r="C79" t="s">
        <v>381</v>
      </c>
      <c r="D79" t="s">
        <v>636</v>
      </c>
      <c r="E79" s="11" t="s">
        <v>202</v>
      </c>
      <c r="F79" s="10" t="str">
        <f>VLOOKUP(PAE[[#This Row],[NOME]],'CADASTRO'!A:K,5,0)</f>
        <v>ASSISTENTE ADMINISTRATIVO</v>
      </c>
      <c r="G79" s="8">
        <v>46009</v>
      </c>
      <c r="H79" s="38">
        <v>365</v>
      </c>
      <c r="I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IF(G457="01/01/1900", "SEM REGISTRO",
                        IF((G79+H79)&gt;TODAY(), "NO PRAZO", "VENCIDO"
                        )
                    )
                )
            )
        )
    ),"N.A.")</f>
        <v>N.A.</v>
      </c>
      <c r="J79" s="14">
        <f>IF(PAE[[#This Row],[TREINADO EM]]="", "",(PAE[[#This Row],[TREINADO EM]]+PAE[[#This Row],[VALIDADE]]))</f>
        <v>46374</v>
      </c>
      <c r="K79">
        <v>0.25</v>
      </c>
      <c r="L79" t="s">
        <v>3</v>
      </c>
      <c r="M79" t="str">
        <f>VLOOKUP(PAE[[#This Row],[NOME]],'CADASTRO'!A:K,6,0)</f>
        <v>DESLIGADO</v>
      </c>
    </row>
    <row r="80" spans="1:14">
      <c r="A80" t="s">
        <v>516</v>
      </c>
      <c r="B80" t="s">
        <v>517</v>
      </c>
      <c r="C80" t="s">
        <v>381</v>
      </c>
      <c r="D80" t="s">
        <v>636</v>
      </c>
      <c r="E80" s="11" t="s">
        <v>204</v>
      </c>
      <c r="F80" s="10" t="str">
        <f>VLOOKUP(PAE[[#This Row],[NOME]],'CADASTRO'!A:K,5,0)</f>
        <v>AUXILIAR INDUSTRIAL</v>
      </c>
      <c r="G80" s="8">
        <v>45875</v>
      </c>
      <c r="H80" s="38">
        <v>365</v>
      </c>
      <c r="I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IF(G458="01/01/1900",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IF(PAE[[#This Row],[TREINADO EM]]="", "",(PAE[[#This Row],[TREINADO EM]]+PAE[[#This Row],[VALIDADE]]))</f>
        <v>46240</v>
      </c>
      <c r="K80">
        <v>1</v>
      </c>
      <c r="L80" t="s">
        <v>3</v>
      </c>
      <c r="M80" t="str">
        <f>VLOOKUP(PAE[[#This Row],[NOME]],'CADASTRO'!A:K,6,0)</f>
        <v>DESLIGADO</v>
      </c>
    </row>
    <row r="81" spans="1:13">
      <c r="A81" t="s">
        <v>516</v>
      </c>
      <c r="B81" t="s">
        <v>517</v>
      </c>
      <c r="C81" t="s">
        <v>76</v>
      </c>
      <c r="D81" t="s">
        <v>636</v>
      </c>
      <c r="E81" s="11" t="s">
        <v>475</v>
      </c>
      <c r="F81" s="10" t="str">
        <f>VLOOKUP(PAE[[#This Row],[NOME]],'CADASTRO'!A:K,5,0)</f>
        <v>OPERADOR INDUSTRIAL I</v>
      </c>
      <c r="G81" s="8">
        <v>44928</v>
      </c>
      <c r="H81" s="38">
        <v>365</v>
      </c>
      <c r="I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IF(G459="01/01/1900",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IF(PAE[[#This Row],[TREINADO EM]]="", "",(PAE[[#This Row],[TREINADO EM]]+PAE[[#This Row],[VALIDADE]]))</f>
        <v>45293</v>
      </c>
      <c r="K81">
        <v>1</v>
      </c>
      <c r="L81" t="s">
        <v>5</v>
      </c>
      <c r="M81" t="str">
        <f>VLOOKUP(PAE[[#This Row],[NOME]],'CADASTRO'!A:K,6,0)</f>
        <v>S-AFASTADO</v>
      </c>
    </row>
    <row r="82" spans="1:13">
      <c r="A82" t="s">
        <v>516</v>
      </c>
      <c r="B82" t="s">
        <v>517</v>
      </c>
      <c r="C82" t="s">
        <v>76</v>
      </c>
      <c r="D82" t="s">
        <v>636</v>
      </c>
      <c r="E82" s="11" t="s">
        <v>475</v>
      </c>
      <c r="F82" s="10" t="str">
        <f>VLOOKUP(PAE[[#This Row],[NOME]],'CADASTRO'!A:K,5,0)</f>
        <v>OPERADOR INDUSTRIAL I</v>
      </c>
      <c r="G82" s="8">
        <v>45279</v>
      </c>
      <c r="H82" s="38">
        <v>365</v>
      </c>
      <c r="I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IF(G460="01/01/1900",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IF(PAE[[#This Row],[TREINADO EM]]="", "",(PAE[[#This Row],[TREINADO EM]]+PAE[[#This Row],[VALIDADE]]))</f>
        <v>45644</v>
      </c>
      <c r="K82">
        <v>1</v>
      </c>
      <c r="L82" t="s">
        <v>5</v>
      </c>
      <c r="M82" t="str">
        <f>VLOOKUP(PAE[[#This Row],[NOME]],'CADASTRO'!A:K,6,0)</f>
        <v>S-AFASTADO</v>
      </c>
    </row>
    <row r="83" spans="1:13">
      <c r="A83" t="s">
        <v>516</v>
      </c>
      <c r="B83" t="s">
        <v>517</v>
      </c>
      <c r="C83" t="s">
        <v>381</v>
      </c>
      <c r="D83" t="s">
        <v>636</v>
      </c>
      <c r="E83" s="11" t="s">
        <v>475</v>
      </c>
      <c r="F83" s="10" t="str">
        <f>VLOOKUP(PAE[[#This Row],[NOME]],'CADASTRO'!A:K,5,0)</f>
        <v>OPERADOR INDUSTRIAL I</v>
      </c>
      <c r="G83" s="8">
        <v>45589</v>
      </c>
      <c r="H83" s="38">
        <v>365</v>
      </c>
      <c r="I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IF(G461="01/01/1900",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IF(PAE[[#This Row],[TREINADO EM]]="", "",(PAE[[#This Row],[TREINADO EM]]+PAE[[#This Row],[VALIDADE]]))</f>
        <v>45954</v>
      </c>
      <c r="K83">
        <v>1</v>
      </c>
      <c r="L83" t="s">
        <v>5</v>
      </c>
      <c r="M83" t="str">
        <f>VLOOKUP(PAE[[#This Row],[NOME]],'CADASTRO'!A:K,6,0)</f>
        <v>S-AFASTADO</v>
      </c>
    </row>
    <row r="84" spans="1:13">
      <c r="A84" t="s">
        <v>516</v>
      </c>
      <c r="B84" t="s">
        <v>517</v>
      </c>
      <c r="C84" t="s">
        <v>381</v>
      </c>
      <c r="D84" t="s">
        <v>636</v>
      </c>
      <c r="E84" s="11" t="s">
        <v>475</v>
      </c>
      <c r="F84" s="10" t="str">
        <f>VLOOKUP(PAE[[#This Row],[NOME]],'CADASTRO'!A:K,5,0)</f>
        <v>OPERADOR INDUSTRIAL I</v>
      </c>
      <c r="G84" s="8">
        <v>45609</v>
      </c>
      <c r="H84" s="38">
        <v>365</v>
      </c>
      <c r="I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IF(G462="01/01/1900",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IF(PAE[[#This Row],[TREINADO EM]]="", "",(PAE[[#This Row],[TREINADO EM]]+PAE[[#This Row],[VALIDADE]]))</f>
        <v>45974</v>
      </c>
      <c r="K84">
        <v>1</v>
      </c>
      <c r="L84" t="s">
        <v>5</v>
      </c>
      <c r="M84" t="str">
        <f>VLOOKUP(PAE[[#This Row],[NOME]],'CADASTRO'!A:K,6,0)</f>
        <v>S-AFASTADO</v>
      </c>
    </row>
    <row r="85" spans="1:13">
      <c r="A85" t="s">
        <v>516</v>
      </c>
      <c r="B85" t="s">
        <v>517</v>
      </c>
      <c r="C85" t="s">
        <v>381</v>
      </c>
      <c r="D85" t="s">
        <v>636</v>
      </c>
      <c r="E85" s="11" t="s">
        <v>475</v>
      </c>
      <c r="F85" s="10" t="str">
        <f>VLOOKUP(PAE[[#This Row],[NOME]],'CADASTRO'!A:K,5,0)</f>
        <v>OPERADOR INDUSTRIAL I</v>
      </c>
      <c r="G85" s="8">
        <v>46009</v>
      </c>
      <c r="H85" s="38">
        <v>365</v>
      </c>
      <c r="I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IF(G463="01/01/1900",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IF(PAE[[#This Row],[TREINADO EM]]="", "",(PAE[[#This Row],[TREINADO EM]]+PAE[[#This Row],[VALIDADE]]))</f>
        <v>46374</v>
      </c>
      <c r="K85">
        <v>0.25</v>
      </c>
      <c r="L85" t="s">
        <v>3</v>
      </c>
      <c r="M85" t="str">
        <f>VLOOKUP(PAE[[#This Row],[NOME]],'CADASTRO'!A:K,6,0)</f>
        <v>S-AFASTADO</v>
      </c>
    </row>
    <row r="86" spans="1:13">
      <c r="A86" t="s">
        <v>516</v>
      </c>
      <c r="B86" t="s">
        <v>517</v>
      </c>
      <c r="C86" t="s">
        <v>381</v>
      </c>
      <c r="D86" t="s">
        <v>636</v>
      </c>
      <c r="E86" s="11" t="s">
        <v>353</v>
      </c>
      <c r="F86" s="10" t="str">
        <f>VLOOKUP(PAE[[#This Row],[NOME]],'CADASTRO'!A:K,5,0)</f>
        <v>Almoxarife</v>
      </c>
      <c r="G86" s="8">
        <v>45910</v>
      </c>
      <c r="H86" s="38">
        <v>365</v>
      </c>
      <c r="I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IF(G464="01/01/1900",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IF(PAE[[#This Row],[TREINADO EM]]="", "",(PAE[[#This Row],[TREINADO EM]]+PAE[[#This Row],[VALIDADE]]))</f>
        <v>46275</v>
      </c>
      <c r="K86">
        <v>0.25</v>
      </c>
      <c r="L86" t="s">
        <v>5</v>
      </c>
      <c r="M86" t="str">
        <f>VLOOKUP(PAE[[#This Row],[NOME]],'CADASTRO'!A:K,6,0)</f>
        <v>ATIVO</v>
      </c>
    </row>
    <row r="87" spans="1:13">
      <c r="A87" t="s">
        <v>516</v>
      </c>
      <c r="B87" t="s">
        <v>517</v>
      </c>
      <c r="C87" t="s">
        <v>381</v>
      </c>
      <c r="D87" t="s">
        <v>636</v>
      </c>
      <c r="E87" t="s">
        <v>353</v>
      </c>
      <c r="F87" s="10" t="str">
        <f>VLOOKUP(PAE[[#This Row],[NOME]],'CADASTRO'!A:K,5,0)</f>
        <v>Almoxarife</v>
      </c>
      <c r="G87" s="8">
        <v>46269.044490740744</v>
      </c>
      <c r="H87" s="38">
        <v>365</v>
      </c>
      <c r="I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IF(G465="01/01/1900",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IF(PAE[[#This Row],[TREINADO EM]]="", "",(PAE[[#This Row],[TREINADO EM]]+PAE[[#This Row],[VALIDADE]]))</f>
        <v>46634.044490740744</v>
      </c>
      <c r="K87">
        <v>1</v>
      </c>
      <c r="L87" t="s">
        <v>3</v>
      </c>
      <c r="M87" t="str">
        <f>VLOOKUP(PAE[[#This Row],[NOME]],'CADASTRO'!A:K,6,0)</f>
        <v>ATIVO</v>
      </c>
    </row>
    <row r="88" spans="1:13">
      <c r="A88" t="s">
        <v>516</v>
      </c>
      <c r="B88" t="s">
        <v>517</v>
      </c>
      <c r="C88" t="s">
        <v>76</v>
      </c>
      <c r="D88" t="s">
        <v>636</v>
      </c>
      <c r="E88" s="11" t="s">
        <v>205</v>
      </c>
      <c r="F88" s="10" t="str">
        <f>VLOOKUP(PAE[[#This Row],[NOME]],'CADASTRO'!A:K,5,0)</f>
        <v>AUXILIAR INDUSTRIAL</v>
      </c>
      <c r="G88" s="8">
        <v>44530</v>
      </c>
      <c r="H88" s="38">
        <v>365</v>
      </c>
      <c r="I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IF(G466="01/01/1900", "SEM REGISTRO",
                        IF((G88+H88)&gt;TODAY(), "NO PRAZO", "VENCIDO"
                        )
                    )
                )
            )
        )
    ),"N.A.")</f>
        <v>N.A.</v>
      </c>
      <c r="J88" s="14">
        <f>IF(PAE[[#This Row],[TREINADO EM]]="", "",(PAE[[#This Row],[TREINADO EM]]+PAE[[#This Row],[VALIDADE]]))</f>
        <v>44895</v>
      </c>
      <c r="K88">
        <v>1</v>
      </c>
      <c r="L88" t="s">
        <v>5</v>
      </c>
      <c r="M88" t="str">
        <f>VLOOKUP(PAE[[#This Row],[NOME]],'CADASTRO'!A:K,6,0)</f>
        <v>DESLIGADO</v>
      </c>
    </row>
    <row r="89" spans="1:13">
      <c r="A89" t="s">
        <v>516</v>
      </c>
      <c r="B89" t="s">
        <v>517</v>
      </c>
      <c r="C89" t="s">
        <v>76</v>
      </c>
      <c r="D89" t="s">
        <v>636</v>
      </c>
      <c r="E89" s="11" t="s">
        <v>205</v>
      </c>
      <c r="F89" s="10" t="str">
        <f>VLOOKUP(PAE[[#This Row],[NOME]],'CADASTRO'!A:K,5,0)</f>
        <v>AUXILIAR INDUSTRIAL</v>
      </c>
      <c r="G89" s="8">
        <v>45092</v>
      </c>
      <c r="H89" s="38">
        <v>365</v>
      </c>
      <c r="I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IF(G467="01/01/1900",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IF(PAE[[#This Row],[TREINADO EM]]="", "",(PAE[[#This Row],[TREINADO EM]]+PAE[[#This Row],[VALIDADE]]))</f>
        <v>45457</v>
      </c>
      <c r="K89">
        <v>1</v>
      </c>
      <c r="L89" t="s">
        <v>5</v>
      </c>
      <c r="M89" t="str">
        <f>VLOOKUP(PAE[[#This Row],[NOME]],'CADASTRO'!A:K,6,0)</f>
        <v>DESLIGADO</v>
      </c>
    </row>
    <row r="90" spans="1:13">
      <c r="A90" t="s">
        <v>516</v>
      </c>
      <c r="B90" t="s">
        <v>517</v>
      </c>
      <c r="C90" t="s">
        <v>76</v>
      </c>
      <c r="D90" t="s">
        <v>636</v>
      </c>
      <c r="E90" s="11" t="s">
        <v>205</v>
      </c>
      <c r="F90" s="10" t="str">
        <f>VLOOKUP(PAE[[#This Row],[NOME]],'CADASTRO'!A:K,5,0)</f>
        <v>AUXILIAR INDUSTRIAL</v>
      </c>
      <c r="G90" s="8">
        <v>45279</v>
      </c>
      <c r="H90" s="38">
        <v>365</v>
      </c>
      <c r="I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IF(G468="01/01/1900",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IF(PAE[[#This Row],[TREINADO EM]]="", "",(PAE[[#This Row],[TREINADO EM]]+PAE[[#This Row],[VALIDADE]]))</f>
        <v>45644</v>
      </c>
      <c r="K90">
        <v>1</v>
      </c>
      <c r="L90" t="s">
        <v>5</v>
      </c>
      <c r="M90" t="str">
        <f>VLOOKUP(PAE[[#This Row],[NOME]],'CADASTRO'!A:K,6,0)</f>
        <v>DESLIGADO</v>
      </c>
    </row>
    <row r="91" spans="1:13">
      <c r="A91" t="s">
        <v>516</v>
      </c>
      <c r="B91" t="s">
        <v>517</v>
      </c>
      <c r="C91" t="s">
        <v>381</v>
      </c>
      <c r="D91" t="s">
        <v>636</v>
      </c>
      <c r="E91" s="11" t="s">
        <v>205</v>
      </c>
      <c r="F91" s="10" t="str">
        <f>VLOOKUP(PAE[[#This Row],[NOME]],'CADASTRO'!A:K,5,0)</f>
        <v>AUXILIAR INDUSTRIAL</v>
      </c>
      <c r="G91" s="8">
        <v>45589</v>
      </c>
      <c r="H91" s="38">
        <v>365</v>
      </c>
      <c r="I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IF(G469="01/01/1900",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IF(PAE[[#This Row],[TREINADO EM]]="", "",(PAE[[#This Row],[TREINADO EM]]+PAE[[#This Row],[VALIDADE]]))</f>
        <v>45954</v>
      </c>
      <c r="K91">
        <v>1</v>
      </c>
      <c r="L91" t="s">
        <v>5</v>
      </c>
      <c r="M91" t="str">
        <f>VLOOKUP(PAE[[#This Row],[NOME]],'CADASTRO'!A:K,6,0)</f>
        <v>DESLIGADO</v>
      </c>
    </row>
    <row r="92" spans="1:13">
      <c r="A92" t="s">
        <v>516</v>
      </c>
      <c r="B92" t="s">
        <v>517</v>
      </c>
      <c r="C92" t="s">
        <v>76</v>
      </c>
      <c r="D92" t="s">
        <v>636</v>
      </c>
      <c r="E92" s="11" t="s">
        <v>205</v>
      </c>
      <c r="F92" s="10" t="str">
        <f>VLOOKUP(PAE[[#This Row],[NOME]],'CADASTRO'!A:K,5,0)</f>
        <v>AUXILIAR INDUSTRIAL</v>
      </c>
      <c r="G92" s="8">
        <v>45645</v>
      </c>
      <c r="H92" s="38">
        <v>365</v>
      </c>
      <c r="I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IF(G470="01/01/1900",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IF(PAE[[#This Row],[TREINADO EM]]="", "",(PAE[[#This Row],[TREINADO EM]]+PAE[[#This Row],[VALIDADE]]))</f>
        <v>46010</v>
      </c>
      <c r="K92">
        <v>1</v>
      </c>
      <c r="L92" t="s">
        <v>3</v>
      </c>
      <c r="M92" t="str">
        <f>VLOOKUP(PAE[[#This Row],[NOME]],'CADASTRO'!A:K,6,0)</f>
        <v>DESLIGADO</v>
      </c>
    </row>
    <row r="93" spans="1:13">
      <c r="A93" t="s">
        <v>516</v>
      </c>
      <c r="B93" t="s">
        <v>517</v>
      </c>
      <c r="C93" t="s">
        <v>76</v>
      </c>
      <c r="D93" t="s">
        <v>636</v>
      </c>
      <c r="E93" s="11" t="s">
        <v>68</v>
      </c>
      <c r="F93" s="10" t="str">
        <f>VLOOKUP(PAE[[#This Row],[NOME]],'CADASTRO'!A:K,5,0)</f>
        <v>COORDENADOR CONTROLE DE QUALIDADE</v>
      </c>
      <c r="G93" s="8">
        <v>44517</v>
      </c>
      <c r="H93" s="38">
        <v>365</v>
      </c>
      <c r="I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IF(G471="01/01/1900",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IF(PAE[[#This Row],[TREINADO EM]]="", "",(PAE[[#This Row],[TREINADO EM]]+PAE[[#This Row],[VALIDADE]]))</f>
        <v>44882</v>
      </c>
      <c r="K93">
        <v>1</v>
      </c>
      <c r="L93" t="s">
        <v>5</v>
      </c>
      <c r="M93" t="str">
        <f>VLOOKUP(PAE[[#This Row],[NOME]],'CADASTRO'!A:K,6,0)</f>
        <v>ATIVO</v>
      </c>
    </row>
    <row r="94" spans="1:13">
      <c r="A94" t="s">
        <v>516</v>
      </c>
      <c r="B94" t="s">
        <v>517</v>
      </c>
      <c r="C94" t="s">
        <v>76</v>
      </c>
      <c r="D94" t="s">
        <v>636</v>
      </c>
      <c r="E94" s="11" t="s">
        <v>68</v>
      </c>
      <c r="F94" s="10" t="str">
        <f>VLOOKUP(PAE[[#This Row],[NOME]],'CADASTRO'!A:K,5,0)</f>
        <v>COORDENADOR CONTROLE DE QUALIDADE</v>
      </c>
      <c r="G94" s="8">
        <v>45092</v>
      </c>
      <c r="H94" s="38">
        <v>365</v>
      </c>
      <c r="I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IF(G472="01/01/1900",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IF(PAE[[#This Row],[TREINADO EM]]="", "",(PAE[[#This Row],[TREINADO EM]]+PAE[[#This Row],[VALIDADE]]))</f>
        <v>45457</v>
      </c>
      <c r="K94">
        <v>1</v>
      </c>
      <c r="L94" t="s">
        <v>5</v>
      </c>
      <c r="M94" t="str">
        <f>VLOOKUP(PAE[[#This Row],[NOME]],'CADASTRO'!A:K,6,0)</f>
        <v>ATIVO</v>
      </c>
    </row>
    <row r="95" spans="1:13">
      <c r="A95" t="s">
        <v>516</v>
      </c>
      <c r="B95" t="s">
        <v>517</v>
      </c>
      <c r="C95" t="s">
        <v>102</v>
      </c>
      <c r="D95" t="s">
        <v>636</v>
      </c>
      <c r="E95" s="11" t="s">
        <v>68</v>
      </c>
      <c r="F95" s="10" t="str">
        <f>VLOOKUP(PAE[[#This Row],[NOME]],'CADASTRO'!A:K,5,0)</f>
        <v>COORDENADOR CONTROLE DE QUALIDADE</v>
      </c>
      <c r="G95" s="8">
        <v>45547</v>
      </c>
      <c r="H95" s="38">
        <v>365</v>
      </c>
      <c r="I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IF(G473="01/01/1900",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IF(PAE[[#This Row],[TREINADO EM]]="", "",(PAE[[#This Row],[TREINADO EM]]+PAE[[#This Row],[VALIDADE]]))</f>
        <v>45912</v>
      </c>
      <c r="K95">
        <v>1</v>
      </c>
      <c r="L95" t="s">
        <v>5</v>
      </c>
      <c r="M95" t="str">
        <f>VLOOKUP(PAE[[#This Row],[NOME]],'CADASTRO'!A:K,6,0)</f>
        <v>ATIVO</v>
      </c>
    </row>
    <row r="96" spans="1:13">
      <c r="A96" t="s">
        <v>516</v>
      </c>
      <c r="B96" t="s">
        <v>517</v>
      </c>
      <c r="C96" t="s">
        <v>381</v>
      </c>
      <c r="D96" t="s">
        <v>636</v>
      </c>
      <c r="E96" s="11" t="s">
        <v>68</v>
      </c>
      <c r="F96" s="10" t="str">
        <f>VLOOKUP(PAE[[#This Row],[NOME]],'CADASTRO'!A:K,5,0)</f>
        <v>COORDENADOR CONTROLE DE QUALIDADE</v>
      </c>
      <c r="G96" s="8">
        <v>45645</v>
      </c>
      <c r="H96" s="38">
        <v>365</v>
      </c>
      <c r="I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IF(G474="01/01/1900",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IF(PAE[[#This Row],[TREINADO EM]]="", "",(PAE[[#This Row],[TREINADO EM]]+PAE[[#This Row],[VALIDADE]]))</f>
        <v>46010</v>
      </c>
      <c r="K96">
        <v>1</v>
      </c>
      <c r="L96" t="s">
        <v>5</v>
      </c>
      <c r="M96" t="str">
        <f>VLOOKUP(PAE[[#This Row],[NOME]],'CADASTRO'!A:K,6,0)</f>
        <v>ATIVO</v>
      </c>
    </row>
    <row r="97" spans="1:14">
      <c r="A97" t="s">
        <v>516</v>
      </c>
      <c r="B97" t="s">
        <v>517</v>
      </c>
      <c r="C97" t="s">
        <v>381</v>
      </c>
      <c r="D97" t="s">
        <v>636</v>
      </c>
      <c r="E97" s="11" t="s">
        <v>68</v>
      </c>
      <c r="F97" s="10" t="str">
        <f>VLOOKUP(PAE[[#This Row],[NOME]],'CADASTRO'!A:K,5,0)</f>
        <v>COORDENADOR CONTROLE DE QUALIDADE</v>
      </c>
      <c r="G97" s="8">
        <v>46212.464525463001</v>
      </c>
      <c r="H97" s="38">
        <v>183</v>
      </c>
      <c r="I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IF(G475="01/01/1900",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IF(PAE[[#This Row],[TREINADO EM]]="", "",(PAE[[#This Row],[TREINADO EM]]+PAE[[#This Row],[VALIDADE]]))</f>
        <v>46395.464525463001</v>
      </c>
      <c r="K97">
        <v>0.25</v>
      </c>
      <c r="L97" t="s">
        <v>3</v>
      </c>
      <c r="M97" t="str">
        <f>VLOOKUP(PAE[[#This Row],[NOME]],'CADASTRO'!A:K,6,0)</f>
        <v>ATIVO</v>
      </c>
      <c r="N97" s="63"/>
    </row>
    <row r="98" spans="1:14">
      <c r="A98" t="s">
        <v>516</v>
      </c>
      <c r="B98" t="s">
        <v>517</v>
      </c>
      <c r="C98" t="s">
        <v>76</v>
      </c>
      <c r="D98" t="s">
        <v>636</v>
      </c>
      <c r="E98" s="11" t="s">
        <v>209</v>
      </c>
      <c r="F98" s="10" t="str">
        <f>VLOOKUP(PAE[[#This Row],[NOME]],'CADASTRO'!A:K,5,0)</f>
        <v>ASSISTENTE ADMINISTRATIVO</v>
      </c>
      <c r="G98" s="8">
        <v>44517</v>
      </c>
      <c r="H98" s="38">
        <v>365</v>
      </c>
      <c r="I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IF(G476="01/01/1900", "SEM REGISTRO",
                        IF((G98+H98)&gt;TODAY(), "NO PRAZO", "VENCIDO"
                        )
                    )
                )
            )
        )
    ),"N.A.")</f>
        <v>N.A.</v>
      </c>
      <c r="J98" s="14">
        <f>IF(PAE[[#This Row],[TREINADO EM]]="", "",(PAE[[#This Row],[TREINADO EM]]+PAE[[#This Row],[VALIDADE]]))</f>
        <v>44882</v>
      </c>
      <c r="K98">
        <v>1</v>
      </c>
      <c r="L98" t="s">
        <v>5</v>
      </c>
      <c r="M98" t="str">
        <f>VLOOKUP(PAE[[#This Row],[NOME]],'CADASTRO'!A:K,6,0)</f>
        <v>DESLIGADO</v>
      </c>
    </row>
    <row r="99" spans="1:14">
      <c r="A99" t="s">
        <v>516</v>
      </c>
      <c r="B99" t="s">
        <v>517</v>
      </c>
      <c r="C99" t="s">
        <v>76</v>
      </c>
      <c r="D99" t="s">
        <v>636</v>
      </c>
      <c r="E99" s="11" t="s">
        <v>209</v>
      </c>
      <c r="F99" s="10" t="str">
        <f>VLOOKUP(PAE[[#This Row],[NOME]],'CADASTRO'!A:K,5,0)</f>
        <v>ASSISTENTE ADMINISTRATIVO</v>
      </c>
      <c r="G99" s="8">
        <v>44928</v>
      </c>
      <c r="H99" s="38">
        <v>365</v>
      </c>
      <c r="I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IF(G477="01/01/1900", "SEM REGISTRO",
                        IF((G99+H99)&gt;TODAY(), "NO PRAZO", "VENCIDO"
                        )
                    )
                )
            )
        )
    ),"N.A.")</f>
        <v>N.A.</v>
      </c>
      <c r="J99" s="14">
        <f>IF(PAE[[#This Row],[TREINADO EM]]="", "",(PAE[[#This Row],[TREINADO EM]]+PAE[[#This Row],[VALIDADE]]))</f>
        <v>45293</v>
      </c>
      <c r="K99">
        <v>1</v>
      </c>
      <c r="L99" t="s">
        <v>5</v>
      </c>
      <c r="M99" t="str">
        <f>VLOOKUP(PAE[[#This Row],[NOME]],'CADASTRO'!A:K,6,0)</f>
        <v>DESLIGADO</v>
      </c>
    </row>
    <row r="100" spans="1:14">
      <c r="A100" t="s">
        <v>516</v>
      </c>
      <c r="B100" t="s">
        <v>517</v>
      </c>
      <c r="C100" t="s">
        <v>76</v>
      </c>
      <c r="D100" t="s">
        <v>636</v>
      </c>
      <c r="E100" s="11" t="s">
        <v>209</v>
      </c>
      <c r="F100" s="10" t="str">
        <f>VLOOKUP(PAE[[#This Row],[NOME]],'CADASTRO'!A:K,5,0)</f>
        <v>ASSISTENTE ADMINISTRATIVO</v>
      </c>
      <c r="G100" s="8">
        <v>45279</v>
      </c>
      <c r="H100" s="38">
        <v>365</v>
      </c>
      <c r="I1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IF(G478="01/01/1900",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IF(PAE[[#This Row],[TREINADO EM]]="", "",(PAE[[#This Row],[TREINADO EM]]+PAE[[#This Row],[VALIDADE]]))</f>
        <v>45644</v>
      </c>
      <c r="K100">
        <v>1</v>
      </c>
      <c r="L100" t="s">
        <v>5</v>
      </c>
      <c r="M100" t="str">
        <f>VLOOKUP(PAE[[#This Row],[NOME]],'CADASTRO'!A:K,6,0)</f>
        <v>DESLIGADO</v>
      </c>
    </row>
    <row r="101" spans="1:14">
      <c r="A101" t="s">
        <v>516</v>
      </c>
      <c r="B101" t="s">
        <v>517</v>
      </c>
      <c r="C101" t="s">
        <v>381</v>
      </c>
      <c r="D101" t="s">
        <v>636</v>
      </c>
      <c r="E101" s="11" t="s">
        <v>209</v>
      </c>
      <c r="F101" s="10" t="str">
        <f>VLOOKUP(PAE[[#This Row],[NOME]],'CADASTRO'!A:K,5,0)</f>
        <v>ASSISTENTE ADMINISTRATIVO</v>
      </c>
      <c r="G101" s="8">
        <v>45589</v>
      </c>
      <c r="H101" s="38">
        <v>365</v>
      </c>
      <c r="I1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IF(G479="01/01/1900",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IF(PAE[[#This Row],[TREINADO EM]]="", "",(PAE[[#This Row],[TREINADO EM]]+PAE[[#This Row],[VALIDADE]]))</f>
        <v>45954</v>
      </c>
      <c r="K101">
        <v>1</v>
      </c>
      <c r="L101" t="s">
        <v>5</v>
      </c>
      <c r="M101" t="str">
        <f>VLOOKUP(PAE[[#This Row],[NOME]],'CADASTRO'!A:K,6,0)</f>
        <v>DESLIGADO</v>
      </c>
    </row>
    <row r="102" spans="1:14">
      <c r="A102" t="s">
        <v>516</v>
      </c>
      <c r="B102" t="s">
        <v>517</v>
      </c>
      <c r="C102" t="s">
        <v>381</v>
      </c>
      <c r="D102" t="s">
        <v>636</v>
      </c>
      <c r="E102" s="11" t="s">
        <v>209</v>
      </c>
      <c r="F102" s="10" t="str">
        <f>VLOOKUP(PAE[[#This Row],[NOME]],'CADASTRO'!A:K,5,0)</f>
        <v>ASSISTENTE ADMINISTRATIVO</v>
      </c>
      <c r="G102" s="8">
        <v>45882</v>
      </c>
      <c r="H102" s="38">
        <v>365</v>
      </c>
      <c r="I1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IF(G480="01/01/1900",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IF(PAE[[#This Row],[TREINADO EM]]="", "",(PAE[[#This Row],[TREINADO EM]]+PAE[[#This Row],[VALIDADE]]))</f>
        <v>46247</v>
      </c>
      <c r="K102">
        <v>1</v>
      </c>
      <c r="L102" t="s">
        <v>3</v>
      </c>
      <c r="M102" t="str">
        <f>VLOOKUP(PAE[[#This Row],[NOME]],'CADASTRO'!A:K,6,0)</f>
        <v>DESLIGADO</v>
      </c>
    </row>
    <row r="103" spans="1:14">
      <c r="A103" t="s">
        <v>516</v>
      </c>
      <c r="B103" t="s">
        <v>517</v>
      </c>
      <c r="C103" t="s">
        <v>76</v>
      </c>
      <c r="D103" t="s">
        <v>636</v>
      </c>
      <c r="E103" s="11" t="s">
        <v>212</v>
      </c>
      <c r="F103" s="10" t="str">
        <f>VLOOKUP(PAE[[#This Row],[NOME]],'CADASTRO'!A:K,5,0)</f>
        <v>ANALISTA LOGISTICA PL</v>
      </c>
      <c r="G103" s="8">
        <v>45279</v>
      </c>
      <c r="H103" s="38">
        <v>365</v>
      </c>
      <c r="I1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IF(G481="01/01/1900",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IF(PAE[[#This Row],[TREINADO EM]]="", "",(PAE[[#This Row],[TREINADO EM]]+PAE[[#This Row],[VALIDADE]]))</f>
        <v>45644</v>
      </c>
      <c r="K103">
        <v>1</v>
      </c>
      <c r="L103" t="s">
        <v>5</v>
      </c>
      <c r="M103" t="str">
        <f>VLOOKUP(PAE[[#This Row],[NOME]],'CADASTRO'!A:K,6,0)</f>
        <v>DESLIGADO</v>
      </c>
    </row>
    <row r="104" spans="1:14">
      <c r="A104" t="s">
        <v>516</v>
      </c>
      <c r="B104" t="s">
        <v>517</v>
      </c>
      <c r="C104" t="s">
        <v>76</v>
      </c>
      <c r="D104" t="s">
        <v>636</v>
      </c>
      <c r="E104" s="11" t="s">
        <v>212</v>
      </c>
      <c r="F104" s="10" t="str">
        <f>VLOOKUP(PAE[[#This Row],[NOME]],'CADASTRO'!A:K,5,0)</f>
        <v>ANALISTA LOGISTICA PL</v>
      </c>
      <c r="G104" s="8">
        <v>45645</v>
      </c>
      <c r="H104" s="38">
        <v>365</v>
      </c>
      <c r="I1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IF(G482="01/01/1900",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IF(PAE[[#This Row],[TREINADO EM]]="", "",(PAE[[#This Row],[TREINADO EM]]+PAE[[#This Row],[VALIDADE]]))</f>
        <v>46010</v>
      </c>
      <c r="K104">
        <v>1</v>
      </c>
      <c r="L104" t="s">
        <v>3</v>
      </c>
      <c r="M104" t="str">
        <f>VLOOKUP(PAE[[#This Row],[NOME]],'CADASTRO'!A:K,6,0)</f>
        <v>DESLIGADO</v>
      </c>
    </row>
    <row r="105" spans="1:14">
      <c r="A105" t="s">
        <v>516</v>
      </c>
      <c r="B105" t="s">
        <v>517</v>
      </c>
      <c r="C105" t="s">
        <v>76</v>
      </c>
      <c r="D105" t="s">
        <v>636</v>
      </c>
      <c r="E105" s="11" t="s">
        <v>482</v>
      </c>
      <c r="F105" s="10" t="str">
        <f>VLOOKUP(PAE[[#This Row],[NOME]],'CADASTRO'!A:K,5,0)</f>
        <v>TECNICO MECANICO II</v>
      </c>
      <c r="G105" s="8">
        <v>44928</v>
      </c>
      <c r="H105" s="38">
        <v>365</v>
      </c>
      <c r="I1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IF(G483="01/01/1900",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IF(PAE[[#This Row],[TREINADO EM]]="", "",(PAE[[#This Row],[TREINADO EM]]+PAE[[#This Row],[VALIDADE]]))</f>
        <v>45293</v>
      </c>
      <c r="K105">
        <v>1</v>
      </c>
      <c r="L105" t="s">
        <v>3</v>
      </c>
      <c r="M105" t="str">
        <f>VLOOKUP(PAE[[#This Row],[NOME]],'CADASTRO'!A:K,6,0)</f>
        <v>TRANSFERIDO</v>
      </c>
    </row>
    <row r="106" spans="1:14">
      <c r="A106" t="s">
        <v>516</v>
      </c>
      <c r="B106" t="s">
        <v>517</v>
      </c>
      <c r="C106" t="s">
        <v>76</v>
      </c>
      <c r="D106" t="s">
        <v>636</v>
      </c>
      <c r="E106" s="11" t="s">
        <v>346</v>
      </c>
      <c r="F106" s="10" t="str">
        <f>VLOOKUP(PAE[[#This Row],[NOME]],'CADASTRO'!A:K,5,0)</f>
        <v>Almoxarife</v>
      </c>
      <c r="G106" s="8">
        <v>44517</v>
      </c>
      <c r="H106" s="38">
        <v>365</v>
      </c>
      <c r="I1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IF(G484="01/01/1900",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IF(PAE[[#This Row],[TREINADO EM]]="", "",(PAE[[#This Row],[TREINADO EM]]+PAE[[#This Row],[VALIDADE]]))</f>
        <v>44882</v>
      </c>
      <c r="K106">
        <v>1</v>
      </c>
      <c r="L106" t="s">
        <v>5</v>
      </c>
      <c r="M106" t="str">
        <f>VLOOKUP(PAE[[#This Row],[NOME]],'CADASTRO'!A:K,6,0)</f>
        <v>ATIVO</v>
      </c>
    </row>
    <row r="107" spans="1:14">
      <c r="A107" t="s">
        <v>516</v>
      </c>
      <c r="B107" t="s">
        <v>517</v>
      </c>
      <c r="C107" t="s">
        <v>76</v>
      </c>
      <c r="D107" t="s">
        <v>636</v>
      </c>
      <c r="E107" s="11" t="s">
        <v>346</v>
      </c>
      <c r="F107" s="10" t="str">
        <f>VLOOKUP(PAE[[#This Row],[NOME]],'CADASTRO'!A:K,5,0)</f>
        <v>Almoxarife</v>
      </c>
      <c r="G107" s="8">
        <v>45092</v>
      </c>
      <c r="H107" s="38">
        <v>365</v>
      </c>
      <c r="I1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IF(G485="01/01/1900",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IF(PAE[[#This Row],[TREINADO EM]]="", "",(PAE[[#This Row],[TREINADO EM]]+PAE[[#This Row],[VALIDADE]]))</f>
        <v>45457</v>
      </c>
      <c r="K107">
        <v>1</v>
      </c>
      <c r="L107" t="s">
        <v>5</v>
      </c>
      <c r="M107" t="str">
        <f>VLOOKUP(PAE[[#This Row],[NOME]],'CADASTRO'!A:K,6,0)</f>
        <v>ATIVO</v>
      </c>
    </row>
    <row r="108" spans="1:14">
      <c r="A108" t="s">
        <v>516</v>
      </c>
      <c r="B108" t="s">
        <v>517</v>
      </c>
      <c r="C108" t="s">
        <v>102</v>
      </c>
      <c r="D108" t="s">
        <v>636</v>
      </c>
      <c r="E108" s="11" t="s">
        <v>346</v>
      </c>
      <c r="F108" s="10" t="str">
        <f>VLOOKUP(PAE[[#This Row],[NOME]],'CADASTRO'!A:K,5,0)</f>
        <v>Almoxarife</v>
      </c>
      <c r="G108" s="8">
        <v>45533</v>
      </c>
      <c r="H108" s="38">
        <v>365</v>
      </c>
      <c r="I1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IF(G486="01/01/1900",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IF(PAE[[#This Row],[TREINADO EM]]="", "",(PAE[[#This Row],[TREINADO EM]]+PAE[[#This Row],[VALIDADE]]))</f>
        <v>45898</v>
      </c>
      <c r="K108">
        <v>1</v>
      </c>
      <c r="L108" t="s">
        <v>5</v>
      </c>
      <c r="M108" t="str">
        <f>VLOOKUP(PAE[[#This Row],[NOME]],'CADASTRO'!A:K,6,0)</f>
        <v>ATIVO</v>
      </c>
    </row>
    <row r="109" spans="1:14">
      <c r="A109" t="s">
        <v>516</v>
      </c>
      <c r="B109" t="s">
        <v>517</v>
      </c>
      <c r="C109" t="s">
        <v>381</v>
      </c>
      <c r="D109" t="s">
        <v>636</v>
      </c>
      <c r="E109" s="11" t="s">
        <v>346</v>
      </c>
      <c r="F109" s="10" t="str">
        <f>VLOOKUP(PAE[[#This Row],[NOME]],'CADASTRO'!A:K,5,0)</f>
        <v>Almoxarife</v>
      </c>
      <c r="G109" s="8">
        <v>45875</v>
      </c>
      <c r="H109" s="38">
        <v>365</v>
      </c>
      <c r="I1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IF(G487="01/01/1900",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IF(PAE[[#This Row],[TREINADO EM]]="", "",(PAE[[#This Row],[TREINADO EM]]+PAE[[#This Row],[VALIDADE]]))</f>
        <v>46240</v>
      </c>
      <c r="K109">
        <v>1</v>
      </c>
      <c r="L109" t="s">
        <v>5</v>
      </c>
      <c r="M109" t="str">
        <f>VLOOKUP(PAE[[#This Row],[NOME]],'CADASTRO'!A:K,6,0)</f>
        <v>ATIVO</v>
      </c>
    </row>
    <row r="110" spans="1:14">
      <c r="A110" t="s">
        <v>516</v>
      </c>
      <c r="B110" t="s">
        <v>517</v>
      </c>
      <c r="C110" t="s">
        <v>381</v>
      </c>
      <c r="D110" t="s">
        <v>636</v>
      </c>
      <c r="E110" t="s">
        <v>346</v>
      </c>
      <c r="F110" s="10" t="str">
        <f>VLOOKUP(PAE[[#This Row],[NOME]],'CADASTRO'!A:K,5,0)</f>
        <v>Almoxarife</v>
      </c>
      <c r="G110" s="8">
        <v>46266.631493055553</v>
      </c>
      <c r="H110" s="38">
        <v>365</v>
      </c>
      <c r="I1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IF(G488="01/01/1900", "SEM REGISTRO",
                        IF((G110+H110)&gt;TODAY(), "NO PRAZO", "VENCIDO"
                        )
                    )
                )
            )
        )
    ),"N.A.")</f>
        <v>NO PRAZO</v>
      </c>
      <c r="J110" s="14">
        <f>IF(PAE[[#This Row],[TREINADO EM]]="", "",(PAE[[#This Row],[TREINADO EM]]+PAE[[#This Row],[VALIDADE]]))</f>
        <v>46631.631493055553</v>
      </c>
      <c r="K110">
        <v>1</v>
      </c>
      <c r="L110" t="s">
        <v>3</v>
      </c>
      <c r="M110" t="str">
        <f>VLOOKUP(PAE[[#This Row],[NOME]],'CADASTRO'!A:K,6,0)</f>
        <v>ATIVO</v>
      </c>
    </row>
    <row r="111" spans="1:14">
      <c r="A111" t="s">
        <v>516</v>
      </c>
      <c r="B111" t="s">
        <v>517</v>
      </c>
      <c r="C111" t="s">
        <v>381</v>
      </c>
      <c r="D111" t="s">
        <v>636</v>
      </c>
      <c r="E111" t="s">
        <v>347</v>
      </c>
      <c r="F111" s="10" t="str">
        <f>VLOOKUP(PAE[[#This Row],[NOME]],'CADASTRO'!A:K,5,0)</f>
        <v>SUPERVISOR DE OPERAÇÕES</v>
      </c>
      <c r="G111" s="8">
        <v>46063</v>
      </c>
      <c r="H111" s="38">
        <v>365</v>
      </c>
      <c r="I1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IF(G489="01/01/1900",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IF(PAE[[#This Row],[TREINADO EM]]="", "",(PAE[[#This Row],[TREINADO EM]]+PAE[[#This Row],[VALIDADE]]))</f>
        <v>46428</v>
      </c>
      <c r="K111">
        <v>1</v>
      </c>
      <c r="L111" t="s">
        <v>3</v>
      </c>
      <c r="M111" t="str">
        <f>VLOOKUP(PAE[[#This Row],[NOME]],'CADASTRO'!A:K,6,0)</f>
        <v>ATIVO</v>
      </c>
    </row>
    <row r="112" spans="1:14">
      <c r="A112" t="s">
        <v>516</v>
      </c>
      <c r="B112" t="s">
        <v>517</v>
      </c>
      <c r="C112" t="s">
        <v>76</v>
      </c>
      <c r="D112" t="s">
        <v>636</v>
      </c>
      <c r="E112" s="11" t="s">
        <v>351</v>
      </c>
      <c r="F112" s="10" t="str">
        <f>VLOOKUP(PAE[[#This Row],[NOME]],'CADASTRO'!A:K,5,0)</f>
        <v>CONTROLADOR QUALIDADE</v>
      </c>
      <c r="G112" s="8">
        <v>44517</v>
      </c>
      <c r="H112" s="38">
        <v>365</v>
      </c>
      <c r="I1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IF(G490="01/01/1900",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IF(PAE[[#This Row],[TREINADO EM]]="", "",(PAE[[#This Row],[TREINADO EM]]+PAE[[#This Row],[VALIDADE]]))</f>
        <v>44882</v>
      </c>
      <c r="K112">
        <v>1</v>
      </c>
      <c r="L112" t="s">
        <v>5</v>
      </c>
      <c r="M112" t="str">
        <f>VLOOKUP(PAE[[#This Row],[NOME]],'CADASTRO'!A:K,6,0)</f>
        <v>ATIVO</v>
      </c>
    </row>
    <row r="113" spans="1:14">
      <c r="A113" t="s">
        <v>516</v>
      </c>
      <c r="B113" t="s">
        <v>517</v>
      </c>
      <c r="C113" t="s">
        <v>76</v>
      </c>
      <c r="D113" t="s">
        <v>636</v>
      </c>
      <c r="E113" t="s">
        <v>351</v>
      </c>
      <c r="F113" s="10" t="str">
        <f>VLOOKUP(PAE[[#This Row],[NOME]],'CADASTRO'!A:K,5,0)</f>
        <v>CONTROLADOR QUALIDADE</v>
      </c>
      <c r="G113" s="8">
        <v>44865</v>
      </c>
      <c r="H113" s="38">
        <v>365</v>
      </c>
      <c r="I1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IF(G491="01/01/1900",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IF(PAE[[#This Row],[TREINADO EM]]="", "",(PAE[[#This Row],[TREINADO EM]]+PAE[[#This Row],[VALIDADE]]))</f>
        <v>45230</v>
      </c>
      <c r="K113">
        <v>1</v>
      </c>
      <c r="L113" t="s">
        <v>5</v>
      </c>
      <c r="M113" t="str">
        <f>VLOOKUP(PAE[[#This Row],[NOME]],'CADASTRO'!A:K,6,0)</f>
        <v>ATIVO</v>
      </c>
    </row>
    <row r="114" spans="1:14">
      <c r="A114" t="s">
        <v>516</v>
      </c>
      <c r="B114" t="s">
        <v>517</v>
      </c>
      <c r="C114" t="s">
        <v>76</v>
      </c>
      <c r="D114" t="s">
        <v>636</v>
      </c>
      <c r="E114" s="11" t="s">
        <v>351</v>
      </c>
      <c r="F114" s="10" t="str">
        <f>VLOOKUP(PAE[[#This Row],[NOME]],'CADASTRO'!A:K,5,0)</f>
        <v>CONTROLADOR QUALIDADE</v>
      </c>
      <c r="G114" s="8">
        <v>44928</v>
      </c>
      <c r="H114" s="38">
        <v>365</v>
      </c>
      <c r="I1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IF(G492="01/01/1900",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IF(PAE[[#This Row],[TREINADO EM]]="", "",(PAE[[#This Row],[TREINADO EM]]+PAE[[#This Row],[VALIDADE]]))</f>
        <v>45293</v>
      </c>
      <c r="K114">
        <v>1</v>
      </c>
      <c r="L114" t="s">
        <v>5</v>
      </c>
      <c r="M114" t="str">
        <f>VLOOKUP(PAE[[#This Row],[NOME]],'CADASTRO'!A:K,6,0)</f>
        <v>ATIVO</v>
      </c>
    </row>
    <row r="115" spans="1:14">
      <c r="A115" t="s">
        <v>516</v>
      </c>
      <c r="B115" t="s">
        <v>517</v>
      </c>
      <c r="C115" t="s">
        <v>76</v>
      </c>
      <c r="D115" t="s">
        <v>636</v>
      </c>
      <c r="E115" s="11" t="s">
        <v>351</v>
      </c>
      <c r="F115" s="10" t="str">
        <f>VLOOKUP(PAE[[#This Row],[NOME]],'CADASTRO'!A:K,5,0)</f>
        <v>CONTROLADOR QUALIDADE</v>
      </c>
      <c r="G115" s="8">
        <v>45279</v>
      </c>
      <c r="H115" s="38">
        <v>365</v>
      </c>
      <c r="I1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IF(G493="01/01/1900",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IF(PAE[[#This Row],[TREINADO EM]]="", "",(PAE[[#This Row],[TREINADO EM]]+PAE[[#This Row],[VALIDADE]]))</f>
        <v>45644</v>
      </c>
      <c r="K115">
        <v>1</v>
      </c>
      <c r="L115" t="s">
        <v>5</v>
      </c>
      <c r="M115" t="str">
        <f>VLOOKUP(PAE[[#This Row],[NOME]],'CADASTRO'!A:K,6,0)</f>
        <v>ATIVO</v>
      </c>
    </row>
    <row r="116" spans="1:14">
      <c r="A116" t="s">
        <v>516</v>
      </c>
      <c r="B116" t="s">
        <v>517</v>
      </c>
      <c r="C116" t="s">
        <v>381</v>
      </c>
      <c r="D116" t="s">
        <v>636</v>
      </c>
      <c r="E116" s="11" t="s">
        <v>351</v>
      </c>
      <c r="F116" s="10" t="str">
        <f>VLOOKUP(PAE[[#This Row],[NOME]],'CADASTRO'!A:K,5,0)</f>
        <v>CONTROLADOR QUALIDADE</v>
      </c>
      <c r="G116" s="8">
        <v>45645</v>
      </c>
      <c r="H116" s="38">
        <v>365</v>
      </c>
      <c r="I1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IF(G494="01/01/1900",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IF(PAE[[#This Row],[TREINADO EM]]="", "",(PAE[[#This Row],[TREINADO EM]]+PAE[[#This Row],[VALIDADE]]))</f>
        <v>46010</v>
      </c>
      <c r="K116">
        <v>1</v>
      </c>
      <c r="L116" t="s">
        <v>5</v>
      </c>
      <c r="M116" t="str">
        <f>VLOOKUP(PAE[[#This Row],[NOME]],'CADASTRO'!A:K,6,0)</f>
        <v>ATIVO</v>
      </c>
    </row>
    <row r="117" spans="1:14">
      <c r="A117" t="s">
        <v>516</v>
      </c>
      <c r="B117" t="s">
        <v>517</v>
      </c>
      <c r="C117" t="s">
        <v>381</v>
      </c>
      <c r="D117" t="s">
        <v>636</v>
      </c>
      <c r="E117" s="11" t="s">
        <v>351</v>
      </c>
      <c r="F117" s="10" t="str">
        <f>VLOOKUP(PAE[[#This Row],[NOME]],'CADASTRO'!A:K,5,0)</f>
        <v>CONTROLADOR QUALIDADE</v>
      </c>
      <c r="G117" s="8">
        <v>46213.0325578704</v>
      </c>
      <c r="H117" s="38">
        <v>183</v>
      </c>
      <c r="I1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IF(G495="01/01/1900", "SEM REGISTRO",
                        IF((G117+H117)&gt;TODAY(), "NO PRAZO", "VENCIDO"
                        )
                    )
                )
            )
        )
    ),"N.A.")</f>
        <v>NO PRAZO</v>
      </c>
      <c r="J117" s="14">
        <f>IF(PAE[[#This Row],[TREINADO EM]]="", "",(PAE[[#This Row],[TREINADO EM]]+PAE[[#This Row],[VALIDADE]]))</f>
        <v>46396.0325578704</v>
      </c>
      <c r="K117">
        <v>0.25</v>
      </c>
      <c r="L117" t="s">
        <v>3</v>
      </c>
      <c r="M117" t="str">
        <f>VLOOKUP(PAE[[#This Row],[NOME]],'CADASTRO'!A:K,6,0)</f>
        <v>ATIVO</v>
      </c>
    </row>
    <row r="118" spans="1:14">
      <c r="A118" t="s">
        <v>516</v>
      </c>
      <c r="B118" t="s">
        <v>517</v>
      </c>
      <c r="C118" t="s">
        <v>266</v>
      </c>
      <c r="D118" t="s">
        <v>636</v>
      </c>
      <c r="E118" s="11" t="s">
        <v>216</v>
      </c>
      <c r="F118" s="10" t="str">
        <f>VLOOKUP(PAE[[#This Row],[NOME]],'CADASTRO'!A:K,5,0)</f>
        <v>AUXILIAR INDUSTRIAL</v>
      </c>
      <c r="G118" s="8">
        <v>45302</v>
      </c>
      <c r="H118" s="38">
        <v>365</v>
      </c>
      <c r="I1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IF(G496="01/01/1900",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IF(PAE[[#This Row],[TREINADO EM]]="", "",(PAE[[#This Row],[TREINADO EM]]+PAE[[#This Row],[VALIDADE]]))</f>
        <v>45667</v>
      </c>
      <c r="K118">
        <v>1</v>
      </c>
      <c r="L118" t="s">
        <v>3</v>
      </c>
      <c r="M118" t="str">
        <f>VLOOKUP(PAE[[#This Row],[NOME]],'CADASTRO'!A:K,6,0)</f>
        <v>DESLIGADO</v>
      </c>
    </row>
    <row r="119" spans="1:14">
      <c r="A119" t="s">
        <v>516</v>
      </c>
      <c r="B119" t="s">
        <v>517</v>
      </c>
      <c r="C119" t="s">
        <v>76</v>
      </c>
      <c r="D119" t="s">
        <v>636</v>
      </c>
      <c r="E119" s="11" t="s">
        <v>352</v>
      </c>
      <c r="F119" s="10" t="str">
        <f>VLOOKUP(PAE[[#This Row],[NOME]],'CADASTRO'!A:K,5,0)</f>
        <v>OPERADOR LOGISTICO I</v>
      </c>
      <c r="G119" s="8">
        <v>44928</v>
      </c>
      <c r="H119" s="38">
        <v>365</v>
      </c>
      <c r="I1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IF(G497="01/01/1900",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IF(PAE[[#This Row],[TREINADO EM]]="", "",(PAE[[#This Row],[TREINADO EM]]+PAE[[#This Row],[VALIDADE]]))</f>
        <v>45293</v>
      </c>
      <c r="K119">
        <v>1</v>
      </c>
      <c r="L119" t="s">
        <v>5</v>
      </c>
      <c r="M119" t="str">
        <f>VLOOKUP(PAE[[#This Row],[NOME]],'CADASTRO'!A:K,6,0)</f>
        <v>ATIVO</v>
      </c>
    </row>
    <row r="120" spans="1:14">
      <c r="A120" t="s">
        <v>516</v>
      </c>
      <c r="B120" t="s">
        <v>517</v>
      </c>
      <c r="C120" t="s">
        <v>76</v>
      </c>
      <c r="D120" t="s">
        <v>636</v>
      </c>
      <c r="E120" s="11" t="s">
        <v>352</v>
      </c>
      <c r="F120" s="10" t="str">
        <f>VLOOKUP(PAE[[#This Row],[NOME]],'CADASTRO'!A:K,5,0)</f>
        <v>OPERADOR LOGISTICO I</v>
      </c>
      <c r="G120" s="8">
        <v>45279</v>
      </c>
      <c r="H120" s="38">
        <v>365</v>
      </c>
      <c r="I1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IF(G498="01/01/1900",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IF(PAE[[#This Row],[TREINADO EM]]="", "",(PAE[[#This Row],[TREINADO EM]]+PAE[[#This Row],[VALIDADE]]))</f>
        <v>45644</v>
      </c>
      <c r="K120">
        <v>1</v>
      </c>
      <c r="L120" t="s">
        <v>5</v>
      </c>
      <c r="M120" t="str">
        <f>VLOOKUP(PAE[[#This Row],[NOME]],'CADASTRO'!A:K,6,0)</f>
        <v>ATIVO</v>
      </c>
    </row>
    <row r="121" spans="1:14">
      <c r="A121" t="s">
        <v>516</v>
      </c>
      <c r="B121" t="s">
        <v>517</v>
      </c>
      <c r="C121" t="s">
        <v>76</v>
      </c>
      <c r="D121" t="s">
        <v>636</v>
      </c>
      <c r="E121" s="11" t="s">
        <v>352</v>
      </c>
      <c r="F121" s="10" t="str">
        <f>VLOOKUP(PAE[[#This Row],[NOME]],'CADASTRO'!A:K,5,0)</f>
        <v>OPERADOR LOGISTICO I</v>
      </c>
      <c r="G121" s="8">
        <v>45645</v>
      </c>
      <c r="H121" s="38">
        <v>365</v>
      </c>
      <c r="I1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IF(G499="01/01/1900",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IF(PAE[[#This Row],[TREINADO EM]]="", "",(PAE[[#This Row],[TREINADO EM]]+PAE[[#This Row],[VALIDADE]]))</f>
        <v>46010</v>
      </c>
      <c r="K121">
        <v>1</v>
      </c>
      <c r="L121" t="s">
        <v>5</v>
      </c>
      <c r="M121" t="str">
        <f>VLOOKUP(PAE[[#This Row],[NOME]],'CADASTRO'!A:K,6,0)</f>
        <v>ATIVO</v>
      </c>
    </row>
    <row r="122" spans="1:14">
      <c r="A122" t="s">
        <v>516</v>
      </c>
      <c r="B122" t="s">
        <v>517</v>
      </c>
      <c r="C122" t="s">
        <v>381</v>
      </c>
      <c r="D122" t="s">
        <v>636</v>
      </c>
      <c r="E122" s="11" t="s">
        <v>352</v>
      </c>
      <c r="F122" s="10" t="str">
        <f>VLOOKUP(PAE[[#This Row],[NOME]],'CADASTRO'!A:K,5,0)</f>
        <v>OPERADOR LOGISTICO I</v>
      </c>
      <c r="G122" s="8">
        <v>46008</v>
      </c>
      <c r="H122" s="38">
        <v>365</v>
      </c>
      <c r="I1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IF(G500="01/01/1900",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IF(PAE[[#This Row],[TREINADO EM]]="", "",(PAE[[#This Row],[TREINADO EM]]+PAE[[#This Row],[VALIDADE]]))</f>
        <v>46373</v>
      </c>
      <c r="K122">
        <v>0.25</v>
      </c>
      <c r="L122" t="s">
        <v>3</v>
      </c>
      <c r="M122" t="str">
        <f>VLOOKUP(PAE[[#This Row],[NOME]],'CADASTRO'!A:K,6,0)</f>
        <v>ATIVO</v>
      </c>
    </row>
    <row r="123" spans="1:14">
      <c r="A123" t="s">
        <v>516</v>
      </c>
      <c r="B123" t="s">
        <v>517</v>
      </c>
      <c r="C123" t="s">
        <v>381</v>
      </c>
      <c r="D123" t="s">
        <v>636</v>
      </c>
      <c r="E123" s="11" t="s">
        <v>354</v>
      </c>
      <c r="F123" s="10" t="str">
        <f>VLOOKUP(PAE[[#This Row],[NOME]],'CADASTRO'!A:K,5,0)</f>
        <v>OPERADOR INDUSTRIAL I</v>
      </c>
      <c r="G123" s="8">
        <v>45204</v>
      </c>
      <c r="H123" s="38">
        <v>365</v>
      </c>
      <c r="I1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IF(G501="01/01/1900",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IF(PAE[[#This Row],[TREINADO EM]]="", "",(PAE[[#This Row],[TREINADO EM]]+PAE[[#This Row],[VALIDADE]]))</f>
        <v>45569</v>
      </c>
      <c r="K123">
        <v>1</v>
      </c>
      <c r="L123" t="s">
        <v>5</v>
      </c>
      <c r="M123" t="str">
        <f>VLOOKUP(PAE[[#This Row],[NOME]],'CADASTRO'!A:K,6,0)</f>
        <v>ATIVO</v>
      </c>
    </row>
    <row r="124" spans="1:14">
      <c r="A124" t="s">
        <v>516</v>
      </c>
      <c r="B124" t="s">
        <v>517</v>
      </c>
      <c r="C124" t="s">
        <v>76</v>
      </c>
      <c r="D124" t="s">
        <v>636</v>
      </c>
      <c r="E124" s="11" t="s">
        <v>354</v>
      </c>
      <c r="F124" s="10" t="str">
        <f>VLOOKUP(PAE[[#This Row],[NOME]],'CADASTRO'!A:K,5,0)</f>
        <v>OPERADOR INDUSTRIAL I</v>
      </c>
      <c r="G124" s="8">
        <v>45279</v>
      </c>
      <c r="H124" s="38">
        <v>365</v>
      </c>
      <c r="I1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IF(G502="01/01/1900",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IF(PAE[[#This Row],[TREINADO EM]]="", "",(PAE[[#This Row],[TREINADO EM]]+PAE[[#This Row],[VALIDADE]]))</f>
        <v>45644</v>
      </c>
      <c r="K124">
        <v>1</v>
      </c>
      <c r="L124" t="s">
        <v>5</v>
      </c>
      <c r="M124" t="str">
        <f>VLOOKUP(PAE[[#This Row],[NOME]],'CADASTRO'!A:K,6,0)</f>
        <v>ATIVO</v>
      </c>
    </row>
    <row r="125" spans="1:14">
      <c r="A125" t="s">
        <v>516</v>
      </c>
      <c r="B125" t="s">
        <v>517</v>
      </c>
      <c r="C125" t="s">
        <v>381</v>
      </c>
      <c r="D125" t="s">
        <v>636</v>
      </c>
      <c r="E125" s="11" t="s">
        <v>354</v>
      </c>
      <c r="F125" s="10" t="str">
        <f>VLOOKUP(PAE[[#This Row],[NOME]],'CADASTRO'!A:K,5,0)</f>
        <v>OPERADOR INDUSTRIAL I</v>
      </c>
      <c r="G125" s="8">
        <v>46209.187268518501</v>
      </c>
      <c r="H125" s="38">
        <v>183</v>
      </c>
      <c r="I1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IF(G503="01/01/1900",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IF(PAE[[#This Row],[TREINADO EM]]="", "",(PAE[[#This Row],[TREINADO EM]]+PAE[[#This Row],[VALIDADE]]))</f>
        <v>46392.187268518501</v>
      </c>
      <c r="K125">
        <v>0.25</v>
      </c>
      <c r="L125" t="s">
        <v>3</v>
      </c>
      <c r="M125" t="str">
        <f>VLOOKUP(PAE[[#This Row],[NOME]],'CADASTRO'!A:K,6,0)</f>
        <v>ATIVO</v>
      </c>
      <c r="N125" s="63"/>
    </row>
    <row r="126" spans="1:14">
      <c r="A126" t="s">
        <v>516</v>
      </c>
      <c r="B126" t="s">
        <v>517</v>
      </c>
      <c r="C126" t="s">
        <v>76</v>
      </c>
      <c r="D126" t="s">
        <v>636</v>
      </c>
      <c r="E126" s="1" t="s">
        <v>217</v>
      </c>
      <c r="F126" s="10" t="str">
        <f>VLOOKUP(PAE[[#This Row],[NOME]],'CADASTRO'!A:K,5,0)</f>
        <v>OPERADOR INDUSTRIAL I</v>
      </c>
      <c r="G126" s="8">
        <v>44530</v>
      </c>
      <c r="H126" s="38">
        <v>365</v>
      </c>
      <c r="I1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IF(G504="01/01/1900",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IF(PAE[[#This Row],[TREINADO EM]]="", "",(PAE[[#This Row],[TREINADO EM]]+PAE[[#This Row],[VALIDADE]]))</f>
        <v>44895</v>
      </c>
      <c r="K126">
        <v>1</v>
      </c>
      <c r="L126" t="s">
        <v>5</v>
      </c>
      <c r="M126" t="str">
        <f>VLOOKUP(PAE[[#This Row],[NOME]],'CADASTRO'!A:K,6,0)</f>
        <v>DESLIGADO</v>
      </c>
    </row>
    <row r="127" spans="1:14">
      <c r="A127" t="s">
        <v>516</v>
      </c>
      <c r="B127" t="s">
        <v>517</v>
      </c>
      <c r="C127" t="s">
        <v>76</v>
      </c>
      <c r="D127" t="s">
        <v>636</v>
      </c>
      <c r="E127" s="11" t="s">
        <v>217</v>
      </c>
      <c r="F127" s="10" t="str">
        <f>VLOOKUP(PAE[[#This Row],[NOME]],'CADASTRO'!A:K,5,0)</f>
        <v>OPERADOR INDUSTRIAL I</v>
      </c>
      <c r="G127" s="8">
        <v>45092</v>
      </c>
      <c r="H127" s="38">
        <v>365</v>
      </c>
      <c r="I1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IF(G505="01/01/1900",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IF(PAE[[#This Row],[TREINADO EM]]="", "",(PAE[[#This Row],[TREINADO EM]]+PAE[[#This Row],[VALIDADE]]))</f>
        <v>45457</v>
      </c>
      <c r="K127">
        <v>1</v>
      </c>
      <c r="L127" t="s">
        <v>3</v>
      </c>
      <c r="M127" t="str">
        <f>VLOOKUP(PAE[[#This Row],[NOME]],'CADASTRO'!A:K,6,0)</f>
        <v>DESLIGADO</v>
      </c>
    </row>
    <row r="128" spans="1:14">
      <c r="A128" t="s">
        <v>516</v>
      </c>
      <c r="B128" t="s">
        <v>517</v>
      </c>
      <c r="C128" t="s">
        <v>76</v>
      </c>
      <c r="D128" t="s">
        <v>636</v>
      </c>
      <c r="E128" s="11" t="s">
        <v>219</v>
      </c>
      <c r="F128" s="10" t="str">
        <f>VLOOKUP(PAE[[#This Row],[NOME]],'CADASTRO'!A:K,5,0)</f>
        <v>OPERADOR LOGISTICO II</v>
      </c>
      <c r="G128" s="8">
        <v>44517</v>
      </c>
      <c r="H128" s="38">
        <v>365</v>
      </c>
      <c r="I1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IF(G506="01/01/1900",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IF(PAE[[#This Row],[TREINADO EM]]="", "",(PAE[[#This Row],[TREINADO EM]]+PAE[[#This Row],[VALIDADE]]))</f>
        <v>44882</v>
      </c>
      <c r="K128">
        <v>1</v>
      </c>
      <c r="L128" t="s">
        <v>3</v>
      </c>
      <c r="M128" t="str">
        <f>VLOOKUP(PAE[[#This Row],[NOME]],'CADASTRO'!A:K,6,0)</f>
        <v>DESLIGADO</v>
      </c>
    </row>
    <row r="129" spans="1:14">
      <c r="A129" t="s">
        <v>516</v>
      </c>
      <c r="B129" t="s">
        <v>517</v>
      </c>
      <c r="C129" t="s">
        <v>76</v>
      </c>
      <c r="D129" t="s">
        <v>636</v>
      </c>
      <c r="E129" s="11" t="s">
        <v>358</v>
      </c>
      <c r="F129" s="10" t="str">
        <f>VLOOKUP(PAE[[#This Row],[NOME]],'CADASTRO'!A:K,5,0)</f>
        <v>OPERADOR INDUSTRIAL II</v>
      </c>
      <c r="G129" s="8">
        <v>44530</v>
      </c>
      <c r="H129" s="38">
        <v>365</v>
      </c>
      <c r="I1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IF(G507="01/01/1900",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IF(PAE[[#This Row],[TREINADO EM]]="", "",(PAE[[#This Row],[TREINADO EM]]+PAE[[#This Row],[VALIDADE]]))</f>
        <v>44895</v>
      </c>
      <c r="K129">
        <v>1</v>
      </c>
      <c r="L129" t="s">
        <v>5</v>
      </c>
      <c r="M129" t="str">
        <f>VLOOKUP(PAE[[#This Row],[NOME]],'CADASTRO'!A:K,6,0)</f>
        <v>ATIVO</v>
      </c>
    </row>
    <row r="130" spans="1:14">
      <c r="A130" t="s">
        <v>516</v>
      </c>
      <c r="B130" t="s">
        <v>517</v>
      </c>
      <c r="C130" t="s">
        <v>76</v>
      </c>
      <c r="D130" t="s">
        <v>636</v>
      </c>
      <c r="E130" s="11" t="s">
        <v>358</v>
      </c>
      <c r="F130" s="10" t="str">
        <f>VLOOKUP(PAE[[#This Row],[NOME]],'CADASTRO'!A:K,5,0)</f>
        <v>OPERADOR INDUSTRIAL II</v>
      </c>
      <c r="G130" s="8">
        <v>44928</v>
      </c>
      <c r="H130" s="38">
        <v>365</v>
      </c>
      <c r="I1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IF(G508="01/01/1900",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IF(PAE[[#This Row],[TREINADO EM]]="", "",(PAE[[#This Row],[TREINADO EM]]+PAE[[#This Row],[VALIDADE]]))</f>
        <v>45293</v>
      </c>
      <c r="K130">
        <v>1</v>
      </c>
      <c r="L130" t="s">
        <v>5</v>
      </c>
      <c r="M130" t="str">
        <f>VLOOKUP(PAE[[#This Row],[NOME]],'CADASTRO'!A:K,6,0)</f>
        <v>ATIVO</v>
      </c>
    </row>
    <row r="131" spans="1:14">
      <c r="A131" t="s">
        <v>516</v>
      </c>
      <c r="B131" t="s">
        <v>517</v>
      </c>
      <c r="C131" t="s">
        <v>76</v>
      </c>
      <c r="D131" t="s">
        <v>636</v>
      </c>
      <c r="E131" s="11" t="s">
        <v>358</v>
      </c>
      <c r="F131" s="10" t="str">
        <f>VLOOKUP(PAE[[#This Row],[NOME]],'CADASTRO'!A:K,5,0)</f>
        <v>OPERADOR INDUSTRIAL II</v>
      </c>
      <c r="G131" s="8">
        <v>45279</v>
      </c>
      <c r="H131" s="38">
        <v>365</v>
      </c>
      <c r="I1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IF(G509="01/01/1900",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IF(PAE[[#This Row],[TREINADO EM]]="", "",(PAE[[#This Row],[TREINADO EM]]+PAE[[#This Row],[VALIDADE]]))</f>
        <v>45644</v>
      </c>
      <c r="K131">
        <v>1</v>
      </c>
      <c r="L131" t="s">
        <v>5</v>
      </c>
      <c r="M131" t="str">
        <f>VLOOKUP(PAE[[#This Row],[NOME]],'CADASTRO'!A:K,6,0)</f>
        <v>ATIVO</v>
      </c>
    </row>
    <row r="132" spans="1:14">
      <c r="A132" t="s">
        <v>516</v>
      </c>
      <c r="B132" t="s">
        <v>517</v>
      </c>
      <c r="C132" t="s">
        <v>381</v>
      </c>
      <c r="D132" t="s">
        <v>636</v>
      </c>
      <c r="E132" s="11" t="s">
        <v>358</v>
      </c>
      <c r="F132" s="10" t="str">
        <f>VLOOKUP(PAE[[#This Row],[NOME]],'CADASTRO'!A:K,5,0)</f>
        <v>OPERADOR INDUSTRIAL II</v>
      </c>
      <c r="G132" s="8">
        <v>45645</v>
      </c>
      <c r="H132" s="38">
        <v>365</v>
      </c>
      <c r="I1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IF(G510="01/01/1900",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IF(PAE[[#This Row],[TREINADO EM]]="", "",(PAE[[#This Row],[TREINADO EM]]+PAE[[#This Row],[VALIDADE]]))</f>
        <v>46010</v>
      </c>
      <c r="K132">
        <v>1</v>
      </c>
      <c r="L132" t="s">
        <v>5</v>
      </c>
      <c r="M132" t="str">
        <f>VLOOKUP(PAE[[#This Row],[NOME]],'CADASTRO'!A:K,6,0)</f>
        <v>ATIVO</v>
      </c>
    </row>
    <row r="133" spans="1:14">
      <c r="A133" t="s">
        <v>516</v>
      </c>
      <c r="B133" t="s">
        <v>517</v>
      </c>
      <c r="C133" t="s">
        <v>381</v>
      </c>
      <c r="D133" t="s">
        <v>636</v>
      </c>
      <c r="E133" s="11" t="s">
        <v>358</v>
      </c>
      <c r="F133" s="10" t="str">
        <f>VLOOKUP(PAE[[#This Row],[NOME]],'CADASTRO'!A:K,5,0)</f>
        <v>OPERADOR INDUSTRIAL II</v>
      </c>
      <c r="G133" s="8">
        <v>46207.008865740703</v>
      </c>
      <c r="H133" s="38">
        <v>183</v>
      </c>
      <c r="I1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IF(G511="01/01/1900",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IF(PAE[[#This Row],[TREINADO EM]]="", "",(PAE[[#This Row],[TREINADO EM]]+PAE[[#This Row],[VALIDADE]]))</f>
        <v>46390.008865740703</v>
      </c>
      <c r="K133">
        <v>0.25</v>
      </c>
      <c r="L133" t="s">
        <v>3</v>
      </c>
      <c r="M133" t="str">
        <f>VLOOKUP(PAE[[#This Row],[NOME]],'CADASTRO'!A:K,6,0)</f>
        <v>ATIVO</v>
      </c>
      <c r="N133" s="63"/>
    </row>
    <row r="134" spans="1:14">
      <c r="A134" t="s">
        <v>516</v>
      </c>
      <c r="B134" t="s">
        <v>517</v>
      </c>
      <c r="C134" t="s">
        <v>76</v>
      </c>
      <c r="D134" t="s">
        <v>636</v>
      </c>
      <c r="E134" t="s">
        <v>225</v>
      </c>
      <c r="F134" s="10" t="str">
        <f>VLOOKUP(PAE[[#This Row],[NOME]],'CADASTRO'!A:K,5,0)</f>
        <v>AUXILIAR INDUSTRIAL</v>
      </c>
      <c r="G134" s="8">
        <v>44865</v>
      </c>
      <c r="H134" s="38">
        <v>365</v>
      </c>
      <c r="I1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IF(G512="01/01/1900",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IF(PAE[[#This Row],[TREINADO EM]]="", "",(PAE[[#This Row],[TREINADO EM]]+PAE[[#This Row],[VALIDADE]]))</f>
        <v>45230</v>
      </c>
      <c r="K134">
        <v>1</v>
      </c>
      <c r="L134" t="s">
        <v>5</v>
      </c>
      <c r="M134" t="str">
        <f>VLOOKUP(PAE[[#This Row],[NOME]],'CADASTRO'!A:K,6,0)</f>
        <v>DESLIGADO</v>
      </c>
    </row>
    <row r="135" spans="1:14">
      <c r="A135" t="s">
        <v>516</v>
      </c>
      <c r="B135" t="s">
        <v>517</v>
      </c>
      <c r="C135" t="s">
        <v>76</v>
      </c>
      <c r="D135" t="s">
        <v>636</v>
      </c>
      <c r="E135" s="11" t="s">
        <v>225</v>
      </c>
      <c r="F135" s="10" t="str">
        <f>VLOOKUP(PAE[[#This Row],[NOME]],'CADASTRO'!A:K,5,0)</f>
        <v>AUXILIAR INDUSTRIAL</v>
      </c>
      <c r="G135" s="8">
        <v>45029</v>
      </c>
      <c r="H135" s="38">
        <v>365</v>
      </c>
      <c r="I1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IF(G513="01/01/1900",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IF(PAE[[#This Row],[TREINADO EM]]="", "",(PAE[[#This Row],[TREINADO EM]]+PAE[[#This Row],[VALIDADE]]))</f>
        <v>45394</v>
      </c>
      <c r="K135">
        <v>1</v>
      </c>
      <c r="L135" t="s">
        <v>5</v>
      </c>
      <c r="M135" t="str">
        <f>VLOOKUP(PAE[[#This Row],[NOME]],'CADASTRO'!A:K,6,0)</f>
        <v>DESLIGADO</v>
      </c>
    </row>
    <row r="136" spans="1:14">
      <c r="A136" t="s">
        <v>516</v>
      </c>
      <c r="B136" t="s">
        <v>517</v>
      </c>
      <c r="C136" t="s">
        <v>76</v>
      </c>
      <c r="D136" t="s">
        <v>636</v>
      </c>
      <c r="E136" s="11" t="s">
        <v>225</v>
      </c>
      <c r="F136" s="10" t="str">
        <f>VLOOKUP(PAE[[#This Row],[NOME]],'CADASTRO'!A:K,5,0)</f>
        <v>AUXILIAR INDUSTRIAL</v>
      </c>
      <c r="G136" s="8">
        <v>45279</v>
      </c>
      <c r="H136" s="38">
        <v>365</v>
      </c>
      <c r="I1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IF(G514="01/01/1900",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IF(PAE[[#This Row],[TREINADO EM]]="", "",(PAE[[#This Row],[TREINADO EM]]+PAE[[#This Row],[VALIDADE]]))</f>
        <v>45644</v>
      </c>
      <c r="K136">
        <v>1</v>
      </c>
      <c r="L136" t="s">
        <v>3</v>
      </c>
      <c r="M136" t="str">
        <f>VLOOKUP(PAE[[#This Row],[NOME]],'CADASTRO'!A:K,6,0)</f>
        <v>DESLIGADO</v>
      </c>
    </row>
    <row r="137" spans="1:14">
      <c r="A137" t="s">
        <v>516</v>
      </c>
      <c r="B137" t="s">
        <v>517</v>
      </c>
      <c r="C137" t="s">
        <v>76</v>
      </c>
      <c r="D137" t="s">
        <v>636</v>
      </c>
      <c r="E137" s="11" t="s">
        <v>356</v>
      </c>
      <c r="F137" s="10" t="str">
        <f>VLOOKUP(PAE[[#This Row],[NOME]],'CADASTRO'!A:K,5,0)</f>
        <v>OPERADOR INDUSTRIAL II</v>
      </c>
      <c r="G137" s="8">
        <v>45645</v>
      </c>
      <c r="H137" s="38">
        <v>365</v>
      </c>
      <c r="I1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IF(G515="01/01/1900",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IF(PAE[[#This Row],[TREINADO EM]]="", "",(PAE[[#This Row],[TREINADO EM]]+PAE[[#This Row],[VALIDADE]]))</f>
        <v>46010</v>
      </c>
      <c r="K137">
        <v>1</v>
      </c>
      <c r="L137" t="s">
        <v>5</v>
      </c>
      <c r="M137" t="str">
        <f>VLOOKUP(PAE[[#This Row],[NOME]],'CADASTRO'!A:K,6,0)</f>
        <v>ATIVO</v>
      </c>
    </row>
    <row r="138" spans="1:14">
      <c r="A138" t="s">
        <v>516</v>
      </c>
      <c r="B138" t="s">
        <v>517</v>
      </c>
      <c r="C138" t="s">
        <v>381</v>
      </c>
      <c r="D138" t="s">
        <v>636</v>
      </c>
      <c r="E138" s="11" t="s">
        <v>356</v>
      </c>
      <c r="F138" s="10" t="str">
        <f>VLOOKUP(PAE[[#This Row],[NOME]],'CADASTRO'!A:K,5,0)</f>
        <v>OPERADOR INDUSTRIAL II</v>
      </c>
      <c r="G138" s="8">
        <v>46009</v>
      </c>
      <c r="H138" s="38">
        <v>365</v>
      </c>
      <c r="I1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IF(G516="01/01/1900",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IF(PAE[[#This Row],[TREINADO EM]]="", "",(PAE[[#This Row],[TREINADO EM]]+PAE[[#This Row],[VALIDADE]]))</f>
        <v>46374</v>
      </c>
      <c r="K138">
        <v>0.25</v>
      </c>
      <c r="L138" t="s">
        <v>3</v>
      </c>
      <c r="M138" t="str">
        <f>VLOOKUP(PAE[[#This Row],[NOME]],'CADASTRO'!A:K,6,0)</f>
        <v>ATIVO</v>
      </c>
    </row>
    <row r="139" spans="1:14">
      <c r="A139" t="s">
        <v>516</v>
      </c>
      <c r="B139" t="s">
        <v>517</v>
      </c>
      <c r="C139" t="s">
        <v>76</v>
      </c>
      <c r="D139" t="s">
        <v>636</v>
      </c>
      <c r="E139" s="11" t="s">
        <v>227</v>
      </c>
      <c r="F139" s="10" t="str">
        <f>VLOOKUP(PAE[[#This Row],[NOME]],'CADASTRO'!A:K,5,0)</f>
        <v>ANALISTA GESTAO QUALIDADE PL</v>
      </c>
      <c r="G139" s="8">
        <v>44530</v>
      </c>
      <c r="H139" s="38">
        <v>365</v>
      </c>
      <c r="I1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IF(G517="01/01/1900",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IF(PAE[[#This Row],[TREINADO EM]]="", "",(PAE[[#This Row],[TREINADO EM]]+PAE[[#This Row],[VALIDADE]]))</f>
        <v>44895</v>
      </c>
      <c r="K139">
        <v>1</v>
      </c>
      <c r="L139" t="s">
        <v>3</v>
      </c>
      <c r="M139" t="str">
        <f>VLOOKUP(PAE[[#This Row],[NOME]],'CADASTRO'!A:K,6,0)</f>
        <v>DESLIGADO</v>
      </c>
    </row>
    <row r="140" spans="1:14">
      <c r="A140" t="s">
        <v>516</v>
      </c>
      <c r="B140" t="s">
        <v>517</v>
      </c>
      <c r="C140" t="s">
        <v>76</v>
      </c>
      <c r="D140" t="s">
        <v>636</v>
      </c>
      <c r="E140" t="s">
        <v>227</v>
      </c>
      <c r="F140" s="10" t="str">
        <f>VLOOKUP(PAE[[#This Row],[NOME]],'CADASTRO'!A:K,5,0)</f>
        <v>ANALISTA GESTAO QUALIDADE PL</v>
      </c>
      <c r="G140" s="8">
        <v>44866</v>
      </c>
      <c r="H140" s="38">
        <v>365</v>
      </c>
      <c r="I1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IF(G518="01/01/1900",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IF(PAE[[#This Row],[TREINADO EM]]="", "",(PAE[[#This Row],[TREINADO EM]]+PAE[[#This Row],[VALIDADE]]))</f>
        <v>45231</v>
      </c>
      <c r="K140">
        <v>1</v>
      </c>
      <c r="L140" t="s">
        <v>5</v>
      </c>
      <c r="M140" t="str">
        <f>VLOOKUP(PAE[[#This Row],[NOME]],'CADASTRO'!A:K,6,0)</f>
        <v>DESLIGADO</v>
      </c>
    </row>
    <row r="141" spans="1:14">
      <c r="A141" t="s">
        <v>516</v>
      </c>
      <c r="B141" t="s">
        <v>517</v>
      </c>
      <c r="C141" t="s">
        <v>381</v>
      </c>
      <c r="D141" t="s">
        <v>636</v>
      </c>
      <c r="E141" s="11" t="s">
        <v>357</v>
      </c>
      <c r="F141" s="10" t="str">
        <f>VLOOKUP(PAE[[#This Row],[NOME]],'CADASTRO'!A:K,5,0)</f>
        <v>OPERADOR INDUSTRIAL II</v>
      </c>
      <c r="G141" s="8">
        <v>46028</v>
      </c>
      <c r="H141" s="38">
        <v>365</v>
      </c>
      <c r="I1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IF(G519="01/01/1900", "SEM REGISTRO",
                        IF((G141+H141)&gt;TODAY(), "NO PRAZO", "VENCIDO"
                        )
                    )
                )
            )
        )
    ),"N.A.")</f>
        <v>NO PRAZO</v>
      </c>
      <c r="J141" s="14">
        <f>IF(PAE[[#This Row],[TREINADO EM]]="", "",(PAE[[#This Row],[TREINADO EM]]+PAE[[#This Row],[VALIDADE]]))</f>
        <v>46393</v>
      </c>
      <c r="K141">
        <v>0.25</v>
      </c>
      <c r="L141" t="s">
        <v>3</v>
      </c>
      <c r="M141" t="str">
        <f>VLOOKUP(PAE[[#This Row],[NOME]],'CADASTRO'!A:K,6,0)</f>
        <v>ATIVO</v>
      </c>
    </row>
    <row r="142" spans="1:14">
      <c r="A142" t="s">
        <v>516</v>
      </c>
      <c r="B142" t="s">
        <v>517</v>
      </c>
      <c r="C142" t="s">
        <v>76</v>
      </c>
      <c r="D142" t="s">
        <v>636</v>
      </c>
      <c r="E142" s="11" t="s">
        <v>230</v>
      </c>
      <c r="F142" s="10" t="str">
        <f>VLOOKUP(PAE[[#This Row],[NOME]],'CADASTRO'!A:K,5,0)</f>
        <v>OPERADOR INDUSTRIAL I</v>
      </c>
      <c r="G142" s="8">
        <v>44530</v>
      </c>
      <c r="H142" s="38">
        <v>365</v>
      </c>
      <c r="I1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IF(G520="01/01/1900",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IF(PAE[[#This Row],[TREINADO EM]]="", "",(PAE[[#This Row],[TREINADO EM]]+PAE[[#This Row],[VALIDADE]]))</f>
        <v>44895</v>
      </c>
      <c r="K142">
        <v>1</v>
      </c>
      <c r="L142" t="s">
        <v>5</v>
      </c>
      <c r="M142" t="str">
        <f>VLOOKUP(PAE[[#This Row],[NOME]],'CADASTRO'!A:K,6,0)</f>
        <v>DESLIGADO</v>
      </c>
    </row>
    <row r="143" spans="1:14">
      <c r="A143" t="s">
        <v>516</v>
      </c>
      <c r="B143" t="s">
        <v>517</v>
      </c>
      <c r="C143" t="s">
        <v>76</v>
      </c>
      <c r="D143" t="s">
        <v>636</v>
      </c>
      <c r="E143" s="11" t="s">
        <v>230</v>
      </c>
      <c r="F143" s="10" t="str">
        <f>VLOOKUP(PAE[[#This Row],[NOME]],'CADASTRO'!A:K,5,0)</f>
        <v>OPERADOR INDUSTRIAL I</v>
      </c>
      <c r="G143" s="8">
        <v>44928</v>
      </c>
      <c r="H143" s="38">
        <v>365</v>
      </c>
      <c r="I1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IF(G521="01/01/1900",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IF(PAE[[#This Row],[TREINADO EM]]="", "",(PAE[[#This Row],[TREINADO EM]]+PAE[[#This Row],[VALIDADE]]))</f>
        <v>45293</v>
      </c>
      <c r="K143">
        <v>1</v>
      </c>
      <c r="L143" t="s">
        <v>3</v>
      </c>
      <c r="M143" t="str">
        <f>VLOOKUP(PAE[[#This Row],[NOME]],'CADASTRO'!A:K,6,0)</f>
        <v>DESLIGADO</v>
      </c>
    </row>
    <row r="144" spans="1:14">
      <c r="A144" t="s">
        <v>516</v>
      </c>
      <c r="B144" t="s">
        <v>517</v>
      </c>
      <c r="C144" t="s">
        <v>76</v>
      </c>
      <c r="D144" t="s">
        <v>636</v>
      </c>
      <c r="E144" s="11" t="s">
        <v>320</v>
      </c>
      <c r="F144" s="10" t="str">
        <f>VLOOKUP(PAE[[#This Row],[NOME]],'CADASTRO'!A:K,5,0)</f>
        <v>CONTROLADOR QUALIDADE</v>
      </c>
      <c r="G144" s="8">
        <v>44517</v>
      </c>
      <c r="H144" s="38">
        <v>365</v>
      </c>
      <c r="I1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IF(G522="01/01/1900",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IF(PAE[[#This Row],[TREINADO EM]]="", "",(PAE[[#This Row],[TREINADO EM]]+PAE[[#This Row],[VALIDADE]]))</f>
        <v>44882</v>
      </c>
      <c r="K144">
        <v>1</v>
      </c>
      <c r="L144" t="s">
        <v>5</v>
      </c>
      <c r="M144" t="str">
        <f>VLOOKUP(PAE[[#This Row],[NOME]],'CADASTRO'!A:K,6,0)</f>
        <v>ATIVO</v>
      </c>
    </row>
    <row r="145" spans="1:14">
      <c r="A145" t="s">
        <v>516</v>
      </c>
      <c r="B145" t="s">
        <v>517</v>
      </c>
      <c r="C145" t="s">
        <v>76</v>
      </c>
      <c r="D145" t="s">
        <v>636</v>
      </c>
      <c r="E145" s="11" t="s">
        <v>320</v>
      </c>
      <c r="F145" s="10" t="str">
        <f>VLOOKUP(PAE[[#This Row],[NOME]],'CADASTRO'!A:K,5,0)</f>
        <v>CONTROLADOR QUALIDADE</v>
      </c>
      <c r="G145" s="8">
        <v>45029</v>
      </c>
      <c r="H145" s="38">
        <v>365</v>
      </c>
      <c r="I1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IF(G523="01/01/1900",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IF(PAE[[#This Row],[TREINADO EM]]="", "",(PAE[[#This Row],[TREINADO EM]]+PAE[[#This Row],[VALIDADE]]))</f>
        <v>45394</v>
      </c>
      <c r="K145">
        <v>1</v>
      </c>
      <c r="L145" t="s">
        <v>5</v>
      </c>
      <c r="M145" t="str">
        <f>VLOOKUP(PAE[[#This Row],[NOME]],'CADASTRO'!A:K,6,0)</f>
        <v>ATIVO</v>
      </c>
    </row>
    <row r="146" spans="1:14">
      <c r="A146" t="s">
        <v>516</v>
      </c>
      <c r="B146" t="s">
        <v>517</v>
      </c>
      <c r="C146" t="s">
        <v>76</v>
      </c>
      <c r="D146" t="s">
        <v>636</v>
      </c>
      <c r="E146" s="11" t="s">
        <v>320</v>
      </c>
      <c r="F146" s="10" t="str">
        <f>VLOOKUP(PAE[[#This Row],[NOME]],'CADASTRO'!A:K,5,0)</f>
        <v>CONTROLADOR QUALIDADE</v>
      </c>
      <c r="G146" s="8">
        <v>45279</v>
      </c>
      <c r="H146" s="38">
        <v>365</v>
      </c>
      <c r="I1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IF(G524="01/01/1900",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IF(PAE[[#This Row],[TREINADO EM]]="", "",(PAE[[#This Row],[TREINADO EM]]+PAE[[#This Row],[VALIDADE]]))</f>
        <v>45644</v>
      </c>
      <c r="K146">
        <v>1</v>
      </c>
      <c r="L146" t="s">
        <v>5</v>
      </c>
      <c r="M146" t="str">
        <f>VLOOKUP(PAE[[#This Row],[NOME]],'CADASTRO'!A:K,6,0)</f>
        <v>ATIVO</v>
      </c>
    </row>
    <row r="147" spans="1:14">
      <c r="A147" t="s">
        <v>516</v>
      </c>
      <c r="B147" t="s">
        <v>517</v>
      </c>
      <c r="C147" t="s">
        <v>381</v>
      </c>
      <c r="D147" t="s">
        <v>636</v>
      </c>
      <c r="E147" s="11" t="s">
        <v>320</v>
      </c>
      <c r="F147" s="10" t="str">
        <f>VLOOKUP(PAE[[#This Row],[NOME]],'CADASTRO'!A:K,5,0)</f>
        <v>CONTROLADOR QUALIDADE</v>
      </c>
      <c r="G147" s="8">
        <v>45645</v>
      </c>
      <c r="H147" s="38">
        <v>365</v>
      </c>
      <c r="I1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IF(G525="01/01/1900",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IF(PAE[[#This Row],[TREINADO EM]]="", "",(PAE[[#This Row],[TREINADO EM]]+PAE[[#This Row],[VALIDADE]]))</f>
        <v>46010</v>
      </c>
      <c r="K147">
        <v>1</v>
      </c>
      <c r="L147" t="s">
        <v>5</v>
      </c>
      <c r="M147" t="str">
        <f>VLOOKUP(PAE[[#This Row],[NOME]],'CADASTRO'!A:K,6,0)</f>
        <v>ATIVO</v>
      </c>
    </row>
    <row r="148" spans="1:14">
      <c r="A148" t="s">
        <v>516</v>
      </c>
      <c r="B148" t="s">
        <v>517</v>
      </c>
      <c r="C148" t="s">
        <v>381</v>
      </c>
      <c r="D148" t="s">
        <v>636</v>
      </c>
      <c r="E148" s="11" t="s">
        <v>320</v>
      </c>
      <c r="F148" s="10" t="str">
        <f>VLOOKUP(PAE[[#This Row],[NOME]],'CADASTRO'!A:K,5,0)</f>
        <v>CONTROLADOR QUALIDADE</v>
      </c>
      <c r="G148" s="8">
        <v>46213.0325578704</v>
      </c>
      <c r="H148" s="38">
        <v>183</v>
      </c>
      <c r="I1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IF(G526="01/01/1900",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IF(PAE[[#This Row],[TREINADO EM]]="", "",(PAE[[#This Row],[TREINADO EM]]+PAE[[#This Row],[VALIDADE]]))</f>
        <v>46396.0325578704</v>
      </c>
      <c r="K148">
        <v>0.25</v>
      </c>
      <c r="L148" t="s">
        <v>3</v>
      </c>
      <c r="M148" t="str">
        <f>VLOOKUP(PAE[[#This Row],[NOME]],'CADASTRO'!A:K,6,0)</f>
        <v>ATIVO</v>
      </c>
    </row>
    <row r="149" spans="1:14">
      <c r="A149" t="s">
        <v>516</v>
      </c>
      <c r="B149" t="s">
        <v>517</v>
      </c>
      <c r="C149" t="s">
        <v>76</v>
      </c>
      <c r="D149" t="s">
        <v>636</v>
      </c>
      <c r="E149" s="11" t="s">
        <v>231</v>
      </c>
      <c r="F149" s="10" t="str">
        <f>VLOOKUP(PAE[[#This Row],[NOME]],'CADASTRO'!A:K,5,0)</f>
        <v>OPERADOR INDUSTRIAL I</v>
      </c>
      <c r="G149" s="8">
        <v>44517</v>
      </c>
      <c r="H149" s="38">
        <v>365</v>
      </c>
      <c r="I1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IF(G527="01/01/1900",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IF(PAE[[#This Row],[TREINADO EM]]="", "",(PAE[[#This Row],[TREINADO EM]]+PAE[[#This Row],[VALIDADE]]))</f>
        <v>44882</v>
      </c>
      <c r="K149">
        <v>1</v>
      </c>
      <c r="L149" t="s">
        <v>5</v>
      </c>
      <c r="M149" t="str">
        <f>VLOOKUP(PAE[[#This Row],[NOME]],'CADASTRO'!A:K,6,0)</f>
        <v>DESLIGADO</v>
      </c>
    </row>
    <row r="150" spans="1:14">
      <c r="A150" t="s">
        <v>516</v>
      </c>
      <c r="B150" t="s">
        <v>517</v>
      </c>
      <c r="C150" t="s">
        <v>76</v>
      </c>
      <c r="D150" t="s">
        <v>636</v>
      </c>
      <c r="E150" s="11" t="s">
        <v>231</v>
      </c>
      <c r="F150" s="10" t="str">
        <f>VLOOKUP(PAE[[#This Row],[NOME]],'CADASTRO'!A:K,5,0)</f>
        <v>OPERADOR INDUSTRIAL I</v>
      </c>
      <c r="G150" s="8">
        <v>44972</v>
      </c>
      <c r="H150" s="38">
        <v>365</v>
      </c>
      <c r="I1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IF(G528="01/01/1900",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IF(PAE[[#This Row],[TREINADO EM]]="", "",(PAE[[#This Row],[TREINADO EM]]+PAE[[#This Row],[VALIDADE]]))</f>
        <v>45337</v>
      </c>
      <c r="K150">
        <v>1</v>
      </c>
      <c r="L150" t="s">
        <v>3</v>
      </c>
      <c r="M150" t="str">
        <f>VLOOKUP(PAE[[#This Row],[NOME]],'CADASTRO'!A:K,6,0)</f>
        <v>DESLIGADO</v>
      </c>
    </row>
    <row r="151" spans="1:14">
      <c r="A151" t="s">
        <v>516</v>
      </c>
      <c r="B151" t="s">
        <v>517</v>
      </c>
      <c r="C151" t="s">
        <v>76</v>
      </c>
      <c r="D151" t="s">
        <v>636</v>
      </c>
      <c r="E151" s="11" t="s">
        <v>359</v>
      </c>
      <c r="F151" s="10" t="str">
        <f>VLOOKUP(PAE[[#This Row],[NOME]],'CADASTRO'!A:K,5,0)</f>
        <v>CLASSIFICADOR TECNICO CAFE JR</v>
      </c>
      <c r="G151" s="8">
        <v>45092</v>
      </c>
      <c r="H151" s="38">
        <v>365</v>
      </c>
      <c r="I1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IF(G529="01/01/1900",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IF(PAE[[#This Row],[TREINADO EM]]="", "",(PAE[[#This Row],[TREINADO EM]]+PAE[[#This Row],[VALIDADE]]))</f>
        <v>45457</v>
      </c>
      <c r="K151">
        <v>1</v>
      </c>
      <c r="L151" t="s">
        <v>5</v>
      </c>
      <c r="M151" t="str">
        <f>VLOOKUP(PAE[[#This Row],[NOME]],'CADASTRO'!A:K,6,0)</f>
        <v>ATIVO</v>
      </c>
    </row>
    <row r="152" spans="1:14">
      <c r="A152" t="s">
        <v>516</v>
      </c>
      <c r="B152" t="s">
        <v>517</v>
      </c>
      <c r="C152" t="s">
        <v>76</v>
      </c>
      <c r="D152" t="s">
        <v>636</v>
      </c>
      <c r="E152" s="11" t="s">
        <v>359</v>
      </c>
      <c r="F152" s="10" t="str">
        <f>VLOOKUP(PAE[[#This Row],[NOME]],'CADASTRO'!A:K,5,0)</f>
        <v>CLASSIFICADOR TECNICO CAFE JR</v>
      </c>
      <c r="G152" s="8">
        <v>45279</v>
      </c>
      <c r="H152" s="38">
        <v>365</v>
      </c>
      <c r="I1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IF(G530="01/01/1900",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IF(PAE[[#This Row],[TREINADO EM]]="", "",(PAE[[#This Row],[TREINADO EM]]+PAE[[#This Row],[VALIDADE]]))</f>
        <v>45644</v>
      </c>
      <c r="K152">
        <v>1</v>
      </c>
      <c r="L152" t="s">
        <v>5</v>
      </c>
      <c r="M152" t="str">
        <f>VLOOKUP(PAE[[#This Row],[NOME]],'CADASTRO'!A:K,6,0)</f>
        <v>ATIVO</v>
      </c>
    </row>
    <row r="153" spans="1:14">
      <c r="A153" t="s">
        <v>516</v>
      </c>
      <c r="B153" t="s">
        <v>517</v>
      </c>
      <c r="C153" t="s">
        <v>381</v>
      </c>
      <c r="D153" t="s">
        <v>636</v>
      </c>
      <c r="E153" s="11" t="s">
        <v>359</v>
      </c>
      <c r="F153" s="10" t="str">
        <f>VLOOKUP(PAE[[#This Row],[NOME]],'CADASTRO'!A:K,5,0)</f>
        <v>CLASSIFICADOR TECNICO CAFE JR</v>
      </c>
      <c r="G153" s="8">
        <v>45645</v>
      </c>
      <c r="H153" s="38">
        <v>365</v>
      </c>
      <c r="I1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IF(G531="01/01/1900",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IF(PAE[[#This Row],[TREINADO EM]]="", "",(PAE[[#This Row],[TREINADO EM]]+PAE[[#This Row],[VALIDADE]]))</f>
        <v>46010</v>
      </c>
      <c r="K153">
        <v>1</v>
      </c>
      <c r="L153" t="s">
        <v>5</v>
      </c>
      <c r="M153" t="str">
        <f>VLOOKUP(PAE[[#This Row],[NOME]],'CADASTRO'!A:K,6,0)</f>
        <v>ATIVO</v>
      </c>
    </row>
    <row r="154" spans="1:14">
      <c r="A154" t="s">
        <v>516</v>
      </c>
      <c r="B154" t="s">
        <v>517</v>
      </c>
      <c r="C154" t="s">
        <v>381</v>
      </c>
      <c r="D154" t="s">
        <v>636</v>
      </c>
      <c r="E154" s="11" t="s">
        <v>359</v>
      </c>
      <c r="F154" s="10" t="str">
        <f>VLOOKUP(PAE[[#This Row],[NOME]],'CADASTRO'!A:K,5,0)</f>
        <v>CLASSIFICADOR TECNICO CAFE JR</v>
      </c>
      <c r="G154" s="8">
        <v>46006</v>
      </c>
      <c r="H154" s="38">
        <v>365</v>
      </c>
      <c r="I1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IF(G532="01/01/1900", "SEM REGISTRO",
                        IF((G154+H154)&gt;TODAY(), "NO PRAZO", "VENCIDO"
                        )
                    )
                )
            )
        )
    ),"N.A.")</f>
        <v>NO PRAZO</v>
      </c>
      <c r="J154" s="14">
        <f>IF(PAE[[#This Row],[TREINADO EM]]="", "",(PAE[[#This Row],[TREINADO EM]]+PAE[[#This Row],[VALIDADE]]))</f>
        <v>46371</v>
      </c>
      <c r="K154">
        <v>0.25</v>
      </c>
      <c r="L154" t="s">
        <v>3</v>
      </c>
      <c r="M154" t="str">
        <f>VLOOKUP(PAE[[#This Row],[NOME]],'CADASTRO'!A:K,6,0)</f>
        <v>ATIVO</v>
      </c>
      <c r="N154" s="63" t="s">
        <v>641</v>
      </c>
    </row>
    <row r="155" spans="1:14">
      <c r="A155" t="s">
        <v>516</v>
      </c>
      <c r="B155" t="s">
        <v>517</v>
      </c>
      <c r="C155" t="s">
        <v>381</v>
      </c>
      <c r="D155" t="s">
        <v>636</v>
      </c>
      <c r="E155" s="11" t="s">
        <v>456</v>
      </c>
      <c r="F155" s="10" t="str">
        <f>VLOOKUP(PAE[[#This Row],[NOME]],'CADASTRO'!A:K,5,0)</f>
        <v>OPERADOR INDUSTRIAL I</v>
      </c>
      <c r="G155" s="8">
        <v>46217</v>
      </c>
      <c r="H155" s="38">
        <v>365</v>
      </c>
      <c r="I1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IF(G533="01/01/1900", "SEM REGISTRO",
                        IF((G155+H155)&gt;TODAY(), "NO PRAZO", "VENCIDO"
                        )
                    )
                )
            )
        )
    ),"N.A.")</f>
        <v>NO PRAZO</v>
      </c>
      <c r="J155" s="14">
        <f>IF(PAE[[#This Row],[TREINADO EM]]="", "",(PAE[[#This Row],[TREINADO EM]]+PAE[[#This Row],[VALIDADE]]))</f>
        <v>46582</v>
      </c>
      <c r="K155">
        <v>1</v>
      </c>
      <c r="L155" t="s">
        <v>3</v>
      </c>
      <c r="M155" t="str">
        <f>VLOOKUP(PAE[[#This Row],[NOME]],'CADASTRO'!A:K,6,0)</f>
        <v>ATIVO</v>
      </c>
      <c r="N155" s="63" t="s">
        <v>642</v>
      </c>
    </row>
    <row r="156" spans="1:14">
      <c r="A156" t="s">
        <v>516</v>
      </c>
      <c r="B156" t="s">
        <v>517</v>
      </c>
      <c r="C156" t="s">
        <v>76</v>
      </c>
      <c r="D156" t="s">
        <v>636</v>
      </c>
      <c r="E156" s="11" t="s">
        <v>360</v>
      </c>
      <c r="F156" s="10" t="str">
        <f>VLOOKUP(PAE[[#This Row],[NOME]],'CADASTRO'!A:K,5,0)</f>
        <v>OPERADOR LOGISTICO II</v>
      </c>
      <c r="G156" s="8">
        <v>44517</v>
      </c>
      <c r="H156" s="38">
        <v>365</v>
      </c>
      <c r="I1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IF(G534="01/01/1900",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IF(PAE[[#This Row],[TREINADO EM]]="", "",(PAE[[#This Row],[TREINADO EM]]+PAE[[#This Row],[VALIDADE]]))</f>
        <v>44882</v>
      </c>
      <c r="K156">
        <v>1</v>
      </c>
      <c r="L156" t="s">
        <v>5</v>
      </c>
      <c r="M156" t="str">
        <f>VLOOKUP(PAE[[#This Row],[NOME]],'CADASTRO'!A:K,6,0)</f>
        <v>ATIVO</v>
      </c>
    </row>
    <row r="157" spans="1:14">
      <c r="A157" t="s">
        <v>516</v>
      </c>
      <c r="B157" t="s">
        <v>517</v>
      </c>
      <c r="C157" t="s">
        <v>76</v>
      </c>
      <c r="D157" t="s">
        <v>636</v>
      </c>
      <c r="E157" s="11" t="s">
        <v>360</v>
      </c>
      <c r="F157" s="10" t="str">
        <f>VLOOKUP(PAE[[#This Row],[NOME]],'CADASTRO'!A:K,5,0)</f>
        <v>OPERADOR LOGISTICO II</v>
      </c>
      <c r="G157" s="8">
        <v>44928</v>
      </c>
      <c r="H157" s="38">
        <v>365</v>
      </c>
      <c r="I1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IF(G535="01/01/1900",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IF(PAE[[#This Row],[TREINADO EM]]="", "",(PAE[[#This Row],[TREINADO EM]]+PAE[[#This Row],[VALIDADE]]))</f>
        <v>45293</v>
      </c>
      <c r="K157">
        <v>1</v>
      </c>
      <c r="L157" t="s">
        <v>5</v>
      </c>
      <c r="M157" t="str">
        <f>VLOOKUP(PAE[[#This Row],[NOME]],'CADASTRO'!A:K,6,0)</f>
        <v>ATIVO</v>
      </c>
    </row>
    <row r="158" spans="1:14">
      <c r="A158" t="s">
        <v>516</v>
      </c>
      <c r="B158" t="s">
        <v>517</v>
      </c>
      <c r="C158" t="s">
        <v>76</v>
      </c>
      <c r="D158" t="s">
        <v>636</v>
      </c>
      <c r="E158" s="11" t="s">
        <v>360</v>
      </c>
      <c r="F158" s="10" t="str">
        <f>VLOOKUP(PAE[[#This Row],[NOME]],'CADASTRO'!A:K,5,0)</f>
        <v>OPERADOR LOGISTICO II</v>
      </c>
      <c r="G158" s="8">
        <v>45279</v>
      </c>
      <c r="H158" s="38">
        <v>365</v>
      </c>
      <c r="I1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IF(G536="01/01/1900",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IF(PAE[[#This Row],[TREINADO EM]]="", "",(PAE[[#This Row],[TREINADO EM]]+PAE[[#This Row],[VALIDADE]]))</f>
        <v>45644</v>
      </c>
      <c r="K158">
        <v>1</v>
      </c>
      <c r="L158" t="s">
        <v>5</v>
      </c>
      <c r="M158" t="str">
        <f>VLOOKUP(PAE[[#This Row],[NOME]],'CADASTRO'!A:K,6,0)</f>
        <v>ATIVO</v>
      </c>
    </row>
    <row r="159" spans="1:14">
      <c r="A159" t="s">
        <v>516</v>
      </c>
      <c r="B159" t="s">
        <v>517</v>
      </c>
      <c r="C159" t="s">
        <v>76</v>
      </c>
      <c r="D159" t="s">
        <v>636</v>
      </c>
      <c r="E159" s="11" t="s">
        <v>360</v>
      </c>
      <c r="F159" s="10" t="str">
        <f>VLOOKUP(PAE[[#This Row],[NOME]],'CADASTRO'!A:K,5,0)</f>
        <v>OPERADOR LOGISTICO II</v>
      </c>
      <c r="G159" s="8">
        <v>45645</v>
      </c>
      <c r="H159" s="38">
        <v>365</v>
      </c>
      <c r="I1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IF(G537="01/01/1900",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IF(PAE[[#This Row],[TREINADO EM]]="", "",(PAE[[#This Row],[TREINADO EM]]+PAE[[#This Row],[VALIDADE]]))</f>
        <v>46010</v>
      </c>
      <c r="K159">
        <v>1</v>
      </c>
      <c r="L159" t="s">
        <v>5</v>
      </c>
      <c r="M159" t="str">
        <f>VLOOKUP(PAE[[#This Row],[NOME]],'CADASTRO'!A:K,6,0)</f>
        <v>ATIVO</v>
      </c>
    </row>
    <row r="160" spans="1:14">
      <c r="A160" t="s">
        <v>516</v>
      </c>
      <c r="B160" t="s">
        <v>517</v>
      </c>
      <c r="C160" t="s">
        <v>381</v>
      </c>
      <c r="D160" t="s">
        <v>636</v>
      </c>
      <c r="E160" s="11" t="s">
        <v>360</v>
      </c>
      <c r="F160" s="10" t="str">
        <f>VLOOKUP(PAE[[#This Row],[NOME]],'CADASTRO'!A:K,5,0)</f>
        <v>OPERADOR LOGISTICO II</v>
      </c>
      <c r="G160" s="8">
        <v>46008</v>
      </c>
      <c r="H160" s="38">
        <v>365</v>
      </c>
      <c r="I1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IF(G538="01/01/1900",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IF(PAE[[#This Row],[TREINADO EM]]="", "",(PAE[[#This Row],[TREINADO EM]]+PAE[[#This Row],[VALIDADE]]))</f>
        <v>46373</v>
      </c>
      <c r="K160">
        <v>0.25</v>
      </c>
      <c r="L160" t="s">
        <v>3</v>
      </c>
      <c r="M160" t="str">
        <f>VLOOKUP(PAE[[#This Row],[NOME]],'CADASTRO'!A:K,6,0)</f>
        <v>ATIVO</v>
      </c>
    </row>
    <row r="161" spans="1:13">
      <c r="A161" t="s">
        <v>516</v>
      </c>
      <c r="B161" t="s">
        <v>517</v>
      </c>
      <c r="C161" t="s">
        <v>381</v>
      </c>
      <c r="D161" t="s">
        <v>636</v>
      </c>
      <c r="E161" s="11" t="s">
        <v>232</v>
      </c>
      <c r="F161" s="10" t="str">
        <f>VLOOKUP(PAE[[#This Row],[NOME]],'CADASTRO'!A:K,5,0)</f>
        <v>AUXILIAR INDUSTRIAL</v>
      </c>
      <c r="G161" s="8">
        <v>45903</v>
      </c>
      <c r="H161" s="38">
        <v>365</v>
      </c>
      <c r="I1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IF(G539="01/01/1900",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IF(PAE[[#This Row],[TREINADO EM]]="", "",(PAE[[#This Row],[TREINADO EM]]+PAE[[#This Row],[VALIDADE]]))</f>
        <v>46268</v>
      </c>
      <c r="K161">
        <v>1</v>
      </c>
      <c r="L161" t="s">
        <v>5</v>
      </c>
      <c r="M161" t="str">
        <f>VLOOKUP(PAE[[#This Row],[NOME]],'CADASTRO'!A:K,6,0)</f>
        <v>DESLIGADO</v>
      </c>
    </row>
    <row r="162" spans="1:13">
      <c r="A162" t="s">
        <v>516</v>
      </c>
      <c r="B162" t="s">
        <v>517</v>
      </c>
      <c r="C162" t="s">
        <v>76</v>
      </c>
      <c r="D162" t="s">
        <v>636</v>
      </c>
      <c r="E162" t="s">
        <v>233</v>
      </c>
      <c r="F162" s="10" t="str">
        <f>VLOOKUP(PAE[[#This Row],[NOME]],'CADASTRO'!A:K,5,0)</f>
        <v>OPERADOR INDUSTRIAL II</v>
      </c>
      <c r="G162" s="8">
        <v>44866</v>
      </c>
      <c r="H162" s="38">
        <v>365</v>
      </c>
      <c r="I1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IF(G540="01/01/1900",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IF(PAE[[#This Row],[TREINADO EM]]="", "",(PAE[[#This Row],[TREINADO EM]]+PAE[[#This Row],[VALIDADE]]))</f>
        <v>45231</v>
      </c>
      <c r="K162">
        <v>1</v>
      </c>
      <c r="L162" t="s">
        <v>5</v>
      </c>
      <c r="M162" t="str">
        <f>VLOOKUP(PAE[[#This Row],[NOME]],'CADASTRO'!A:K,6,0)</f>
        <v>DESLIGADO</v>
      </c>
    </row>
    <row r="163" spans="1:13">
      <c r="A163" t="s">
        <v>516</v>
      </c>
      <c r="B163" t="s">
        <v>517</v>
      </c>
      <c r="C163" t="s">
        <v>76</v>
      </c>
      <c r="D163" t="s">
        <v>636</v>
      </c>
      <c r="E163" s="11" t="s">
        <v>233</v>
      </c>
      <c r="F163" s="10" t="str">
        <f>VLOOKUP(PAE[[#This Row],[NOME]],'CADASTRO'!A:K,5,0)</f>
        <v>OPERADOR INDUSTRIAL II</v>
      </c>
      <c r="G163" s="8">
        <v>45029</v>
      </c>
      <c r="H163" s="38">
        <v>365</v>
      </c>
      <c r="I1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IF(G541="01/01/1900",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IF(PAE[[#This Row],[TREINADO EM]]="", "",(PAE[[#This Row],[TREINADO EM]]+PAE[[#This Row],[VALIDADE]]))</f>
        <v>45394</v>
      </c>
      <c r="K163">
        <v>1</v>
      </c>
      <c r="L163" t="s">
        <v>3</v>
      </c>
      <c r="M163" t="str">
        <f>VLOOKUP(PAE[[#This Row],[NOME]],'CADASTRO'!A:K,6,0)</f>
        <v>DESLIGADO</v>
      </c>
    </row>
    <row r="164" spans="1:13">
      <c r="A164" t="s">
        <v>516</v>
      </c>
      <c r="B164" t="s">
        <v>517</v>
      </c>
      <c r="C164" t="s">
        <v>266</v>
      </c>
      <c r="D164" t="s">
        <v>636</v>
      </c>
      <c r="E164" s="11" t="s">
        <v>233</v>
      </c>
      <c r="F164" s="10" t="str">
        <f>VLOOKUP(PAE[[#This Row],[NOME]],'CADASTRO'!A:K,5,0)</f>
        <v>OPERADOR INDUSTRIAL II</v>
      </c>
      <c r="G164" s="8">
        <v>45302</v>
      </c>
      <c r="H164" s="38">
        <v>365</v>
      </c>
      <c r="I1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IF(G542="01/01/1900",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IF(PAE[[#This Row],[TREINADO EM]]="", "",(PAE[[#This Row],[TREINADO EM]]+PAE[[#This Row],[VALIDADE]]))</f>
        <v>45667</v>
      </c>
      <c r="K164">
        <v>1</v>
      </c>
      <c r="L164" t="s">
        <v>3</v>
      </c>
      <c r="M164" t="str">
        <f>VLOOKUP(PAE[[#This Row],[NOME]],'CADASTRO'!A:K,6,0)</f>
        <v>DESLIGADO</v>
      </c>
    </row>
    <row r="165" spans="1:13">
      <c r="A165" t="s">
        <v>516</v>
      </c>
      <c r="B165" t="s">
        <v>517</v>
      </c>
      <c r="C165" t="s">
        <v>76</v>
      </c>
      <c r="D165" t="s">
        <v>636</v>
      </c>
      <c r="E165" s="11" t="s">
        <v>234</v>
      </c>
      <c r="F165" s="10" t="str">
        <f>VLOOKUP(PAE[[#This Row],[NOME]],'CADASTRO'!A:K,5,0)</f>
        <v>ANALISTA CONTROLE QUALIDADE JR</v>
      </c>
      <c r="G165" s="8">
        <v>44972</v>
      </c>
      <c r="H165" s="38">
        <v>365</v>
      </c>
      <c r="I1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IF(G543="01/01/1900",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IF(PAE[[#This Row],[TREINADO EM]]="", "",(PAE[[#This Row],[TREINADO EM]]+PAE[[#This Row],[VALIDADE]]))</f>
        <v>45337</v>
      </c>
      <c r="K165">
        <v>1</v>
      </c>
      <c r="L165" t="s">
        <v>5</v>
      </c>
      <c r="M165" t="str">
        <f>VLOOKUP(PAE[[#This Row],[NOME]],'CADASTRO'!A:K,6,0)</f>
        <v>DESLIGADO</v>
      </c>
    </row>
    <row r="166" spans="1:13">
      <c r="A166" t="s">
        <v>516</v>
      </c>
      <c r="B166" t="s">
        <v>517</v>
      </c>
      <c r="C166" t="s">
        <v>76</v>
      </c>
      <c r="D166" t="s">
        <v>636</v>
      </c>
      <c r="E166" s="11" t="s">
        <v>235</v>
      </c>
      <c r="F166" s="10" t="str">
        <f>VLOOKUP(PAE[[#This Row],[NOME]],'CADASTRO'!A:K,5,0)</f>
        <v>AUXILIAR INDUSTRIAL</v>
      </c>
      <c r="G166" s="8">
        <v>45330</v>
      </c>
      <c r="H166" s="38">
        <v>365</v>
      </c>
      <c r="I1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IF(G544="01/01/1900",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IF(PAE[[#This Row],[TREINADO EM]]="", "",(PAE[[#This Row],[TREINADO EM]]+PAE[[#This Row],[VALIDADE]]))</f>
        <v>45695</v>
      </c>
      <c r="K166">
        <v>1</v>
      </c>
      <c r="L166" t="s">
        <v>5</v>
      </c>
      <c r="M166" t="str">
        <f>VLOOKUP(PAE[[#This Row],[NOME]],'CADASTRO'!A:K,6,0)</f>
        <v>DESLIGADO</v>
      </c>
    </row>
    <row r="167" spans="1:13">
      <c r="A167" t="s">
        <v>516</v>
      </c>
      <c r="B167" t="s">
        <v>517</v>
      </c>
      <c r="C167" t="s">
        <v>102</v>
      </c>
      <c r="D167" t="s">
        <v>636</v>
      </c>
      <c r="E167" s="11" t="s">
        <v>235</v>
      </c>
      <c r="F167" s="10" t="str">
        <f>VLOOKUP(PAE[[#This Row],[NOME]],'CADASTRO'!A:K,5,0)</f>
        <v>AUXILIAR INDUSTRIAL</v>
      </c>
      <c r="G167" s="8">
        <v>45547</v>
      </c>
      <c r="H167" s="38">
        <v>365</v>
      </c>
      <c r="I1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IF(G545="01/01/1900",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IF(PAE[[#This Row],[TREINADO EM]]="", "",(PAE[[#This Row],[TREINADO EM]]+PAE[[#This Row],[VALIDADE]]))</f>
        <v>45912</v>
      </c>
      <c r="K167">
        <v>1</v>
      </c>
      <c r="L167" t="s">
        <v>3</v>
      </c>
      <c r="M167" t="str">
        <f>VLOOKUP(PAE[[#This Row],[NOME]],'CADASTRO'!A:K,6,0)</f>
        <v>DESLIGADO</v>
      </c>
    </row>
    <row r="168" spans="1:13">
      <c r="A168" t="s">
        <v>516</v>
      </c>
      <c r="B168" t="s">
        <v>517</v>
      </c>
      <c r="C168" t="s">
        <v>76</v>
      </c>
      <c r="D168" t="s">
        <v>636</v>
      </c>
      <c r="E168" s="11" t="s">
        <v>235</v>
      </c>
      <c r="F168" s="10" t="str">
        <f>VLOOKUP(PAE[[#This Row],[NOME]],'CADASTRO'!A:K,5,0)</f>
        <v>AUXILIAR INDUSTRIAL</v>
      </c>
      <c r="G168" s="8">
        <v>45645</v>
      </c>
      <c r="H168" s="38">
        <v>365</v>
      </c>
      <c r="I1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IF(G546="01/01/1900",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IF(PAE[[#This Row],[TREINADO EM]]="", "",(PAE[[#This Row],[TREINADO EM]]+PAE[[#This Row],[VALIDADE]]))</f>
        <v>46010</v>
      </c>
      <c r="K168">
        <v>1</v>
      </c>
      <c r="L168" t="s">
        <v>5</v>
      </c>
      <c r="M168" t="str">
        <f>VLOOKUP(PAE[[#This Row],[NOME]],'CADASTRO'!A:K,6,0)</f>
        <v>DESLIGADO</v>
      </c>
    </row>
    <row r="169" spans="1:13">
      <c r="A169" t="s">
        <v>516</v>
      </c>
      <c r="B169" t="s">
        <v>517</v>
      </c>
      <c r="C169" t="s">
        <v>76</v>
      </c>
      <c r="D169" t="s">
        <v>636</v>
      </c>
      <c r="E169" s="11" t="s">
        <v>483</v>
      </c>
      <c r="F169" s="10" t="str">
        <f>VLOOKUP(PAE[[#This Row],[NOME]],'CADASTRO'!A:K,5,0)</f>
        <v>LIDER OPERACOES</v>
      </c>
      <c r="G169" s="8">
        <v>44530</v>
      </c>
      <c r="H169" s="38">
        <v>365</v>
      </c>
      <c r="I1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IF(G547="01/01/1900",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IF(PAE[[#This Row],[TREINADO EM]]="", "",(PAE[[#This Row],[TREINADO EM]]+PAE[[#This Row],[VALIDADE]]))</f>
        <v>44895</v>
      </c>
      <c r="K169">
        <v>1</v>
      </c>
      <c r="L169" t="s">
        <v>5</v>
      </c>
      <c r="M169" t="str">
        <f>VLOOKUP(PAE[[#This Row],[NOME]],'CADASTRO'!A:K,6,0)</f>
        <v>TRANSFERIDO</v>
      </c>
    </row>
    <row r="170" spans="1:13">
      <c r="A170" t="s">
        <v>516</v>
      </c>
      <c r="B170" t="s">
        <v>517</v>
      </c>
      <c r="C170" t="s">
        <v>76</v>
      </c>
      <c r="D170" t="s">
        <v>636</v>
      </c>
      <c r="E170" s="11" t="s">
        <v>483</v>
      </c>
      <c r="F170" s="10" t="str">
        <f>VLOOKUP(PAE[[#This Row],[NOME]],'CADASTRO'!A:K,5,0)</f>
        <v>LIDER OPERACOES</v>
      </c>
      <c r="G170" s="8">
        <v>45064</v>
      </c>
      <c r="H170" s="38">
        <v>365</v>
      </c>
      <c r="I1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IF(G548="01/01/1900",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IF(PAE[[#This Row],[TREINADO EM]]="", "",(PAE[[#This Row],[TREINADO EM]]+PAE[[#This Row],[VALIDADE]]))</f>
        <v>45429</v>
      </c>
      <c r="K170">
        <v>1</v>
      </c>
      <c r="L170" t="s">
        <v>3</v>
      </c>
      <c r="M170" t="str">
        <f>VLOOKUP(PAE[[#This Row],[NOME]],'CADASTRO'!A:K,6,0)</f>
        <v>TRANSFERIDO</v>
      </c>
    </row>
    <row r="171" spans="1:13">
      <c r="A171" t="s">
        <v>516</v>
      </c>
      <c r="B171" t="s">
        <v>517</v>
      </c>
      <c r="C171" t="s">
        <v>76</v>
      </c>
      <c r="D171" t="s">
        <v>636</v>
      </c>
      <c r="E171" s="11" t="s">
        <v>483</v>
      </c>
      <c r="F171" s="10" t="str">
        <f>VLOOKUP(PAE[[#This Row],[NOME]],'CADASTRO'!A:K,5,0)</f>
        <v>LIDER OPERACOES</v>
      </c>
      <c r="G171" s="8">
        <v>45279</v>
      </c>
      <c r="H171" s="38">
        <v>365</v>
      </c>
      <c r="I1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IF(G549="01/01/1900",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IF(PAE[[#This Row],[TREINADO EM]]="", "",(PAE[[#This Row],[TREINADO EM]]+PAE[[#This Row],[VALIDADE]]))</f>
        <v>45644</v>
      </c>
      <c r="K171">
        <v>1</v>
      </c>
      <c r="L171" t="s">
        <v>5</v>
      </c>
      <c r="M171" t="str">
        <f>VLOOKUP(PAE[[#This Row],[NOME]],'CADASTRO'!A:K,6,0)</f>
        <v>TRANSFERIDO</v>
      </c>
    </row>
    <row r="172" spans="1:13">
      <c r="A172" t="s">
        <v>516</v>
      </c>
      <c r="B172" t="s">
        <v>517</v>
      </c>
      <c r="C172" t="s">
        <v>381</v>
      </c>
      <c r="D172" t="s">
        <v>636</v>
      </c>
      <c r="E172" s="11" t="s">
        <v>457</v>
      </c>
      <c r="F172" s="10" t="str">
        <f>VLOOKUP(PAE[[#This Row],[NOME]],'CADASTRO'!A:K,5,0)</f>
        <v>AUXILIAR DE CARGA E DESCARGA</v>
      </c>
      <c r="G172" s="8">
        <v>46189</v>
      </c>
      <c r="H172" s="38">
        <v>365</v>
      </c>
      <c r="I1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IF(G550="01/01/1900",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IF(PAE[[#This Row],[TREINADO EM]]="", "",(PAE[[#This Row],[TREINADO EM]]+PAE[[#This Row],[VALIDADE]]))</f>
        <v>46554</v>
      </c>
      <c r="K172">
        <v>1</v>
      </c>
      <c r="L172" t="s">
        <v>3</v>
      </c>
      <c r="M172" t="str">
        <f>VLOOKUP(PAE[[#This Row],[NOME]],'CADASTRO'!A:K,6,0)</f>
        <v>ATIVO</v>
      </c>
    </row>
    <row r="173" spans="1:13">
      <c r="A173" t="s">
        <v>516</v>
      </c>
      <c r="B173" t="s">
        <v>517</v>
      </c>
      <c r="C173" t="s">
        <v>76</v>
      </c>
      <c r="D173" t="s">
        <v>636</v>
      </c>
      <c r="E173" s="11" t="s">
        <v>361</v>
      </c>
      <c r="F173" s="10" t="str">
        <f>VLOOKUP(PAE[[#This Row],[NOME]],'CADASTRO'!A:K,5,0)</f>
        <v>TECNICO MECANICO II</v>
      </c>
      <c r="G173" s="8">
        <v>44532</v>
      </c>
      <c r="H173" s="38">
        <v>365</v>
      </c>
      <c r="I1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IF(G551="01/01/1900",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IF(PAE[[#This Row],[TREINADO EM]]="", "",(PAE[[#This Row],[TREINADO EM]]+PAE[[#This Row],[VALIDADE]]))</f>
        <v>44897</v>
      </c>
      <c r="K173">
        <v>1</v>
      </c>
      <c r="L173" t="s">
        <v>5</v>
      </c>
      <c r="M173" t="str">
        <f>VLOOKUP(PAE[[#This Row],[NOME]],'CADASTRO'!A:K,6,0)</f>
        <v>ATIVO</v>
      </c>
    </row>
    <row r="174" spans="1:13">
      <c r="A174" t="s">
        <v>516</v>
      </c>
      <c r="B174" t="s">
        <v>517</v>
      </c>
      <c r="C174" t="s">
        <v>76</v>
      </c>
      <c r="D174" t="s">
        <v>636</v>
      </c>
      <c r="E174" s="11" t="s">
        <v>361</v>
      </c>
      <c r="F174" s="10" t="str">
        <f>VLOOKUP(PAE[[#This Row],[NOME]],'CADASTRO'!A:K,5,0)</f>
        <v>TECNICO MECANICO II</v>
      </c>
      <c r="G174" s="8">
        <v>45092</v>
      </c>
      <c r="H174" s="38">
        <v>365</v>
      </c>
      <c r="I1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IF(G552="01/01/1900",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IF(PAE[[#This Row],[TREINADO EM]]="", "",(PAE[[#This Row],[TREINADO EM]]+PAE[[#This Row],[VALIDADE]]))</f>
        <v>45457</v>
      </c>
      <c r="K174">
        <v>1</v>
      </c>
      <c r="L174" t="s">
        <v>5</v>
      </c>
      <c r="M174" t="str">
        <f>VLOOKUP(PAE[[#This Row],[NOME]],'CADASTRO'!A:K,6,0)</f>
        <v>ATIVO</v>
      </c>
    </row>
    <row r="175" spans="1:13">
      <c r="A175" t="s">
        <v>516</v>
      </c>
      <c r="B175" t="s">
        <v>517</v>
      </c>
      <c r="C175" t="s">
        <v>76</v>
      </c>
      <c r="D175" t="s">
        <v>636</v>
      </c>
      <c r="E175" s="11" t="s">
        <v>361</v>
      </c>
      <c r="F175" s="10" t="str">
        <f>VLOOKUP(PAE[[#This Row],[NOME]],'CADASTRO'!A:K,5,0)</f>
        <v>TECNICO MECANICO II</v>
      </c>
      <c r="G175" s="8">
        <v>45279</v>
      </c>
      <c r="H175" s="38">
        <v>365</v>
      </c>
      <c r="I1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IF(G553="01/01/1900",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IF(PAE[[#This Row],[TREINADO EM]]="", "",(PAE[[#This Row],[TREINADO EM]]+PAE[[#This Row],[VALIDADE]]))</f>
        <v>45644</v>
      </c>
      <c r="K175">
        <v>1</v>
      </c>
      <c r="L175" t="s">
        <v>5</v>
      </c>
      <c r="M175" t="str">
        <f>VLOOKUP(PAE[[#This Row],[NOME]],'CADASTRO'!A:K,6,0)</f>
        <v>ATIVO</v>
      </c>
    </row>
    <row r="176" spans="1:13">
      <c r="A176" t="s">
        <v>516</v>
      </c>
      <c r="B176" t="s">
        <v>517</v>
      </c>
      <c r="C176" t="s">
        <v>102</v>
      </c>
      <c r="D176" t="s">
        <v>636</v>
      </c>
      <c r="E176" s="11" t="s">
        <v>361</v>
      </c>
      <c r="F176" s="10" t="str">
        <f>VLOOKUP(PAE[[#This Row],[NOME]],'CADASTRO'!A:K,5,0)</f>
        <v>TECNICO MECANICO II</v>
      </c>
      <c r="G176" s="8">
        <v>45372</v>
      </c>
      <c r="H176" s="38">
        <v>365</v>
      </c>
      <c r="I1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IF(G554="01/01/1900",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IF(PAE[[#This Row],[TREINADO EM]]="", "",(PAE[[#This Row],[TREINADO EM]]+PAE[[#This Row],[VALIDADE]]))</f>
        <v>45737</v>
      </c>
      <c r="K176">
        <v>1</v>
      </c>
      <c r="L176" t="s">
        <v>5</v>
      </c>
      <c r="M176" t="str">
        <f>VLOOKUP(PAE[[#This Row],[NOME]],'CADASTRO'!A:K,6,0)</f>
        <v>ATIVO</v>
      </c>
    </row>
    <row r="177" spans="1:14">
      <c r="A177" t="s">
        <v>516</v>
      </c>
      <c r="B177" t="s">
        <v>517</v>
      </c>
      <c r="C177" t="s">
        <v>381</v>
      </c>
      <c r="D177" t="s">
        <v>636</v>
      </c>
      <c r="E177" s="11" t="s">
        <v>361</v>
      </c>
      <c r="F177" s="10" t="str">
        <f>VLOOKUP(PAE[[#This Row],[NOME]],'CADASTRO'!A:K,5,0)</f>
        <v>TECNICO MECANICO II</v>
      </c>
      <c r="G177" s="8">
        <v>45645</v>
      </c>
      <c r="H177" s="38">
        <v>365</v>
      </c>
      <c r="I1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IF(G555="01/01/1900",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IF(PAE[[#This Row],[TREINADO EM]]="", "",(PAE[[#This Row],[TREINADO EM]]+PAE[[#This Row],[VALIDADE]]))</f>
        <v>46010</v>
      </c>
      <c r="K177">
        <v>1</v>
      </c>
      <c r="L177" t="s">
        <v>5</v>
      </c>
      <c r="M177" t="str">
        <f>VLOOKUP(PAE[[#This Row],[NOME]],'CADASTRO'!A:K,6,0)</f>
        <v>ATIVO</v>
      </c>
    </row>
    <row r="178" spans="1:14">
      <c r="A178" t="s">
        <v>516</v>
      </c>
      <c r="B178" t="s">
        <v>517</v>
      </c>
      <c r="C178" t="s">
        <v>381</v>
      </c>
      <c r="D178" t="s">
        <v>636</v>
      </c>
      <c r="E178" s="11" t="s">
        <v>361</v>
      </c>
      <c r="F178" s="10" t="str">
        <f>VLOOKUP(PAE[[#This Row],[NOME]],'CADASTRO'!A:K,5,0)</f>
        <v>TECNICO MECANICO II</v>
      </c>
      <c r="G178" s="8">
        <v>46211.498009259303</v>
      </c>
      <c r="H178" s="38">
        <v>183</v>
      </c>
      <c r="I1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IF(G556="01/01/1900",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IF(PAE[[#This Row],[TREINADO EM]]="", "",(PAE[[#This Row],[TREINADO EM]]+PAE[[#This Row],[VALIDADE]]))</f>
        <v>46394.498009259303</v>
      </c>
      <c r="K178">
        <v>0.25</v>
      </c>
      <c r="L178" t="s">
        <v>5</v>
      </c>
      <c r="M178" t="str">
        <f>VLOOKUP(PAE[[#This Row],[NOME]],'CADASTRO'!A:K,6,0)</f>
        <v>ATIVO</v>
      </c>
      <c r="N178" s="63"/>
    </row>
    <row r="179" spans="1:14">
      <c r="A179" t="s">
        <v>516</v>
      </c>
      <c r="B179" t="s">
        <v>517</v>
      </c>
      <c r="C179" t="s">
        <v>381</v>
      </c>
      <c r="D179" t="s">
        <v>636</v>
      </c>
      <c r="E179" s="11" t="s">
        <v>361</v>
      </c>
      <c r="F179" s="10" t="str">
        <f>VLOOKUP(PAE[[#This Row],[NOME]],'CADASTRO'!A:K,5,0)</f>
        <v>TECNICO MECANICO II</v>
      </c>
      <c r="G179" s="8">
        <v>46294</v>
      </c>
      <c r="H179" s="38">
        <v>365</v>
      </c>
      <c r="I1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IF(G557="01/01/1900",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IF(PAE[[#This Row],[TREINADO EM]]="", "",(PAE[[#This Row],[TREINADO EM]]+PAE[[#This Row],[VALIDADE]]))</f>
        <v>46659</v>
      </c>
      <c r="K179">
        <v>1</v>
      </c>
      <c r="L179" t="s">
        <v>3</v>
      </c>
      <c r="M179" t="str">
        <f>VLOOKUP(PAE[[#This Row],[NOME]],'CADASTRO'!A:K,6,0)</f>
        <v>ATIVO</v>
      </c>
      <c r="N179" s="63"/>
    </row>
    <row r="180" spans="1:14">
      <c r="A180" t="s">
        <v>516</v>
      </c>
      <c r="B180" t="s">
        <v>517</v>
      </c>
      <c r="C180" t="s">
        <v>381</v>
      </c>
      <c r="D180" t="s">
        <v>636</v>
      </c>
      <c r="E180" s="11" t="s">
        <v>490</v>
      </c>
      <c r="F180" s="10" t="str">
        <f>VLOOKUP(PAE[[#This Row],[NOME]],'CADASTRO'!A:K,5,0)</f>
        <v>ESTAGIARIO</v>
      </c>
      <c r="G180" s="8">
        <v>46273</v>
      </c>
      <c r="H180" s="38">
        <v>365</v>
      </c>
      <c r="I1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IF(G558="01/01/1900", "SEM REGISTRO",
                        IF((G180+H180)&gt;TODAY(), "NO PRAZO", "VENCIDO"
                        )
                    )
                )
            )
        )
    ),"N.A.")</f>
        <v>NO PRAZO</v>
      </c>
      <c r="J180" s="14">
        <f>IF(PAE[[#This Row],[TREINADO EM]]="", "",(PAE[[#This Row],[TREINADO EM]]+PAE[[#This Row],[VALIDADE]]))</f>
        <v>46638</v>
      </c>
      <c r="K180">
        <v>1</v>
      </c>
      <c r="L180" t="s">
        <v>3</v>
      </c>
      <c r="M180" t="str">
        <f>VLOOKUP(PAE[[#This Row],[NOME]],'CADASTRO'!A:K,6,0)</f>
        <v>ATIVO</v>
      </c>
      <c r="N180" s="63" t="s">
        <v>643</v>
      </c>
    </row>
    <row r="181" spans="1:14">
      <c r="A181" t="s">
        <v>516</v>
      </c>
      <c r="B181" t="s">
        <v>517</v>
      </c>
      <c r="C181" t="s">
        <v>76</v>
      </c>
      <c r="D181" t="s">
        <v>636</v>
      </c>
      <c r="E181" s="11" t="s">
        <v>362</v>
      </c>
      <c r="F181" s="10" t="str">
        <f>VLOOKUP(PAE[[#This Row],[NOME]],'CADASTRO'!A:K,5,0)</f>
        <v>OPERADOR INDUSTRIAL III</v>
      </c>
      <c r="G181" s="8">
        <v>44517</v>
      </c>
      <c r="H181" s="38">
        <v>365</v>
      </c>
      <c r="I1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IF(G559="01/01/1900",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IF(PAE[[#This Row],[TREINADO EM]]="", "",(PAE[[#This Row],[TREINADO EM]]+PAE[[#This Row],[VALIDADE]]))</f>
        <v>44882</v>
      </c>
      <c r="K181">
        <v>1</v>
      </c>
      <c r="L181" t="s">
        <v>5</v>
      </c>
      <c r="M181" t="str">
        <f>VLOOKUP(PAE[[#This Row],[NOME]],'CADASTRO'!A:K,6,0)</f>
        <v>ATIVO</v>
      </c>
    </row>
    <row r="182" spans="1:14">
      <c r="A182" t="s">
        <v>516</v>
      </c>
      <c r="B182" t="s">
        <v>517</v>
      </c>
      <c r="C182" t="s">
        <v>76</v>
      </c>
      <c r="D182" t="s">
        <v>636</v>
      </c>
      <c r="E182" s="11" t="s">
        <v>362</v>
      </c>
      <c r="F182" s="10" t="str">
        <f>VLOOKUP(PAE[[#This Row],[NOME]],'CADASTRO'!A:K,5,0)</f>
        <v>OPERADOR INDUSTRIAL III</v>
      </c>
      <c r="G182" s="8">
        <v>44928</v>
      </c>
      <c r="H182" s="38">
        <v>365</v>
      </c>
      <c r="I1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IF(G560="01/01/1900",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IF(PAE[[#This Row],[TREINADO EM]]="", "",(PAE[[#This Row],[TREINADO EM]]+PAE[[#This Row],[VALIDADE]]))</f>
        <v>45293</v>
      </c>
      <c r="K182">
        <v>1</v>
      </c>
      <c r="L182" t="s">
        <v>5</v>
      </c>
      <c r="M182" t="str">
        <f>VLOOKUP(PAE[[#This Row],[NOME]],'CADASTRO'!A:K,6,0)</f>
        <v>ATIVO</v>
      </c>
    </row>
    <row r="183" spans="1:14">
      <c r="A183" t="s">
        <v>516</v>
      </c>
      <c r="B183" t="s">
        <v>517</v>
      </c>
      <c r="C183" t="s">
        <v>76</v>
      </c>
      <c r="D183" t="s">
        <v>636</v>
      </c>
      <c r="E183" s="11" t="s">
        <v>362</v>
      </c>
      <c r="F183" s="10" t="str">
        <f>VLOOKUP(PAE[[#This Row],[NOME]],'CADASTRO'!A:K,5,0)</f>
        <v>OPERADOR INDUSTRIAL III</v>
      </c>
      <c r="G183" s="8">
        <v>45279</v>
      </c>
      <c r="H183" s="38">
        <v>365</v>
      </c>
      <c r="I1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IF(G561="01/01/1900",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IF(PAE[[#This Row],[TREINADO EM]]="", "",(PAE[[#This Row],[TREINADO EM]]+PAE[[#This Row],[VALIDADE]]))</f>
        <v>45644</v>
      </c>
      <c r="K183">
        <v>1</v>
      </c>
      <c r="L183" t="s">
        <v>5</v>
      </c>
      <c r="M183" t="str">
        <f>VLOOKUP(PAE[[#This Row],[NOME]],'CADASTRO'!A:K,6,0)</f>
        <v>ATIVO</v>
      </c>
    </row>
    <row r="184" spans="1:14">
      <c r="A184" t="s">
        <v>516</v>
      </c>
      <c r="B184" t="s">
        <v>517</v>
      </c>
      <c r="C184" t="s">
        <v>381</v>
      </c>
      <c r="D184" t="s">
        <v>636</v>
      </c>
      <c r="E184" s="11" t="s">
        <v>362</v>
      </c>
      <c r="F184" s="10" t="str">
        <f>VLOOKUP(PAE[[#This Row],[NOME]],'CADASTRO'!A:K,5,0)</f>
        <v>OPERADOR INDUSTRIAL III</v>
      </c>
      <c r="G184" s="8">
        <v>45645</v>
      </c>
      <c r="H184" s="38">
        <v>365</v>
      </c>
      <c r="I1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IF(G562="01/01/1900",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IF(PAE[[#This Row],[TREINADO EM]]="", "",(PAE[[#This Row],[TREINADO EM]]+PAE[[#This Row],[VALIDADE]]))</f>
        <v>46010</v>
      </c>
      <c r="K184">
        <v>1</v>
      </c>
      <c r="L184" t="s">
        <v>5</v>
      </c>
      <c r="M184" t="str">
        <f>VLOOKUP(PAE[[#This Row],[NOME]],'CADASTRO'!A:K,6,0)</f>
        <v>ATIVO</v>
      </c>
    </row>
    <row r="185" spans="1:14">
      <c r="A185" t="s">
        <v>516</v>
      </c>
      <c r="B185" t="s">
        <v>517</v>
      </c>
      <c r="C185" t="s">
        <v>381</v>
      </c>
      <c r="D185" t="s">
        <v>636</v>
      </c>
      <c r="E185" s="11" t="s">
        <v>362</v>
      </c>
      <c r="F185" s="10" t="str">
        <f>VLOOKUP(PAE[[#This Row],[NOME]],'CADASTRO'!A:K,5,0)</f>
        <v>OPERADOR INDUSTRIAL III</v>
      </c>
      <c r="G185" s="8">
        <v>46009</v>
      </c>
      <c r="H185" s="38">
        <v>365</v>
      </c>
      <c r="I1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IF(G563="01/01/1900", "SEM REGISTRO",
                        IF((G185+H185)&gt;TODAY(), "NO PRAZO", "VENCIDO"
                        )
                    )
                )
            )
        )
    ),"N.A.")</f>
        <v>NO PRAZO</v>
      </c>
      <c r="J185" s="14">
        <f>IF(PAE[[#This Row],[TREINADO EM]]="", "",(PAE[[#This Row],[TREINADO EM]]+PAE[[#This Row],[VALIDADE]]))</f>
        <v>46374</v>
      </c>
      <c r="K185">
        <v>0.25</v>
      </c>
      <c r="L185" t="s">
        <v>3</v>
      </c>
      <c r="M185" t="str">
        <f>VLOOKUP(PAE[[#This Row],[NOME]],'CADASTRO'!A:K,6,0)</f>
        <v>ATIVO</v>
      </c>
    </row>
    <row r="186" spans="1:14">
      <c r="A186" t="s">
        <v>516</v>
      </c>
      <c r="B186" t="s">
        <v>517</v>
      </c>
      <c r="C186" t="s">
        <v>381</v>
      </c>
      <c r="D186" t="s">
        <v>636</v>
      </c>
      <c r="E186" s="11" t="s">
        <v>237</v>
      </c>
      <c r="F186" s="10" t="str">
        <f>VLOOKUP(PAE[[#This Row],[NOME]],'CADASTRO'!A:K,5,0)</f>
        <v>AUXILIAR INDUSTRIAL</v>
      </c>
      <c r="G186" s="8">
        <v>46086</v>
      </c>
      <c r="H186" s="38">
        <v>365</v>
      </c>
      <c r="I1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IF(G564="01/01/1900", "SEM REGISTRO",
                        IF((G186+H186)&gt;TODAY(), "NO PRAZO", "VENCIDO"
                        )
                    )
                )
            )
        )
    ),"N.A.")</f>
        <v>N.A.</v>
      </c>
      <c r="J186" s="14">
        <f>IF(PAE[[#This Row],[TREINADO EM]]="", "",(PAE[[#This Row],[TREINADO EM]]+PAE[[#This Row],[VALIDADE]]))</f>
        <v>46451</v>
      </c>
      <c r="K186">
        <v>0.25</v>
      </c>
      <c r="L186" t="s">
        <v>3</v>
      </c>
      <c r="M186" t="str">
        <f>VLOOKUP(PAE[[#This Row],[NOME]],'CADASTRO'!A:K,6,0)</f>
        <v>DESLIGADO</v>
      </c>
      <c r="N186" s="63" t="s">
        <v>640</v>
      </c>
    </row>
    <row r="187" spans="1:14">
      <c r="A187" t="s">
        <v>516</v>
      </c>
      <c r="B187" t="s">
        <v>517</v>
      </c>
      <c r="C187" t="s">
        <v>76</v>
      </c>
      <c r="D187" t="s">
        <v>636</v>
      </c>
      <c r="E187" s="11" t="s">
        <v>363</v>
      </c>
      <c r="F187" s="10" t="str">
        <f>VLOOKUP(PAE[[#This Row],[NOME]],'CADASTRO'!A:K,5,0)</f>
        <v>OPERADOR INDUSTRIAL III</v>
      </c>
      <c r="G187" s="8">
        <v>44517</v>
      </c>
      <c r="H187" s="38">
        <v>365</v>
      </c>
      <c r="I1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IF(G565="01/01/1900",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IF(PAE[[#This Row],[TREINADO EM]]="", "",(PAE[[#This Row],[TREINADO EM]]+PAE[[#This Row],[VALIDADE]]))</f>
        <v>44882</v>
      </c>
      <c r="K187">
        <v>1</v>
      </c>
      <c r="L187" t="s">
        <v>5</v>
      </c>
      <c r="M187" t="str">
        <f>VLOOKUP(PAE[[#This Row],[NOME]],'CADASTRO'!A:K,6,0)</f>
        <v>ATIVO</v>
      </c>
    </row>
    <row r="188" spans="1:14">
      <c r="A188" t="s">
        <v>516</v>
      </c>
      <c r="B188" t="s">
        <v>517</v>
      </c>
      <c r="C188" t="s">
        <v>76</v>
      </c>
      <c r="D188" t="s">
        <v>636</v>
      </c>
      <c r="E188" s="11" t="s">
        <v>363</v>
      </c>
      <c r="F188" s="10" t="str">
        <f>VLOOKUP(PAE[[#This Row],[NOME]],'CADASTRO'!A:K,5,0)</f>
        <v>OPERADOR INDUSTRIAL III</v>
      </c>
      <c r="G188" s="8">
        <v>44928</v>
      </c>
      <c r="H188" s="38">
        <v>365</v>
      </c>
      <c r="I1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IF(G566="01/01/1900",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IF(PAE[[#This Row],[TREINADO EM]]="", "",(PAE[[#This Row],[TREINADO EM]]+PAE[[#This Row],[VALIDADE]]))</f>
        <v>45293</v>
      </c>
      <c r="K188">
        <v>1</v>
      </c>
      <c r="L188" t="s">
        <v>5</v>
      </c>
      <c r="M188" t="str">
        <f>VLOOKUP(PAE[[#This Row],[NOME]],'CADASTRO'!A:K,6,0)</f>
        <v>ATIVO</v>
      </c>
    </row>
    <row r="189" spans="1:14">
      <c r="A189" t="s">
        <v>516</v>
      </c>
      <c r="B189" t="s">
        <v>517</v>
      </c>
      <c r="C189" t="s">
        <v>76</v>
      </c>
      <c r="D189" t="s">
        <v>636</v>
      </c>
      <c r="E189" s="11" t="s">
        <v>363</v>
      </c>
      <c r="F189" s="10" t="str">
        <f>VLOOKUP(PAE[[#This Row],[NOME]],'CADASTRO'!A:K,5,0)</f>
        <v>OPERADOR INDUSTRIAL III</v>
      </c>
      <c r="G189" s="8">
        <v>45279</v>
      </c>
      <c r="H189" s="38">
        <v>365</v>
      </c>
      <c r="I1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IF(G567="01/01/1900",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IF(PAE[[#This Row],[TREINADO EM]]="", "",(PAE[[#This Row],[TREINADO EM]]+PAE[[#This Row],[VALIDADE]]))</f>
        <v>45644</v>
      </c>
      <c r="K189">
        <v>1</v>
      </c>
      <c r="L189" t="s">
        <v>5</v>
      </c>
      <c r="M189" t="str">
        <f>VLOOKUP(PAE[[#This Row],[NOME]],'CADASTRO'!A:K,6,0)</f>
        <v>ATIVO</v>
      </c>
    </row>
    <row r="190" spans="1:14">
      <c r="A190" t="s">
        <v>516</v>
      </c>
      <c r="B190" t="s">
        <v>517</v>
      </c>
      <c r="C190" t="s">
        <v>381</v>
      </c>
      <c r="D190" t="s">
        <v>636</v>
      </c>
      <c r="E190" s="11" t="s">
        <v>363</v>
      </c>
      <c r="F190" s="10" t="str">
        <f>VLOOKUP(PAE[[#This Row],[NOME]],'CADASTRO'!A:K,5,0)</f>
        <v>OPERADOR INDUSTRIAL III</v>
      </c>
      <c r="G190" s="8">
        <v>45645</v>
      </c>
      <c r="H190" s="38">
        <v>365</v>
      </c>
      <c r="I1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IF(G568="01/01/1900",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IF(PAE[[#This Row],[TREINADO EM]]="", "",(PAE[[#This Row],[TREINADO EM]]+PAE[[#This Row],[VALIDADE]]))</f>
        <v>46010</v>
      </c>
      <c r="K190">
        <v>1</v>
      </c>
      <c r="L190" t="s">
        <v>5</v>
      </c>
      <c r="M190" t="str">
        <f>VLOOKUP(PAE[[#This Row],[NOME]],'CADASTRO'!A:K,6,0)</f>
        <v>ATIVO</v>
      </c>
    </row>
    <row r="191" spans="1:14">
      <c r="A191" t="s">
        <v>516</v>
      </c>
      <c r="B191" t="s">
        <v>517</v>
      </c>
      <c r="C191" t="s">
        <v>381</v>
      </c>
      <c r="D191" t="s">
        <v>636</v>
      </c>
      <c r="E191" s="11" t="s">
        <v>363</v>
      </c>
      <c r="F191" s="10" t="str">
        <f>VLOOKUP(PAE[[#This Row],[NOME]],'CADASTRO'!A:K,5,0)</f>
        <v>OPERADOR INDUSTRIAL III</v>
      </c>
      <c r="G191" s="8">
        <v>46009</v>
      </c>
      <c r="H191" s="38">
        <v>365</v>
      </c>
      <c r="I1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IF(G569="01/01/1900", "SEM REGISTRO",
                        IF((G191+H191)&gt;TODAY(), "NO PRAZO", "VENCIDO"
                        )
                    )
                )
            )
        )
    ),"N.A.")</f>
        <v>NO PRAZO</v>
      </c>
      <c r="J191" s="14">
        <f>IF(PAE[[#This Row],[TREINADO EM]]="", "",(PAE[[#This Row],[TREINADO EM]]+PAE[[#This Row],[VALIDADE]]))</f>
        <v>46374</v>
      </c>
      <c r="K191">
        <v>0.25</v>
      </c>
      <c r="L191" t="s">
        <v>3</v>
      </c>
      <c r="M191" t="str">
        <f>VLOOKUP(PAE[[#This Row],[NOME]],'CADASTRO'!A:K,6,0)</f>
        <v>ATIVO</v>
      </c>
    </row>
    <row r="192" spans="1:14">
      <c r="A192" t="s">
        <v>516</v>
      </c>
      <c r="B192" t="s">
        <v>517</v>
      </c>
      <c r="C192" t="s">
        <v>76</v>
      </c>
      <c r="D192" t="s">
        <v>636</v>
      </c>
      <c r="E192" s="11" t="s">
        <v>364</v>
      </c>
      <c r="F192" s="10" t="str">
        <f>VLOOKUP(PAE[[#This Row],[NOME]],'CADASTRO'!A:K,5,0)</f>
        <v>OPERADOR INDUSTRIAL III</v>
      </c>
      <c r="G192" s="8">
        <v>44530</v>
      </c>
      <c r="H192" s="38">
        <v>365</v>
      </c>
      <c r="I1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IF(G570="01/01/1900",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IF(PAE[[#This Row],[TREINADO EM]]="", "",(PAE[[#This Row],[TREINADO EM]]+PAE[[#This Row],[VALIDADE]]))</f>
        <v>44895</v>
      </c>
      <c r="K192">
        <v>1</v>
      </c>
      <c r="L192" t="s">
        <v>5</v>
      </c>
      <c r="M192" t="str">
        <f>VLOOKUP(PAE[[#This Row],[NOME]],'CADASTRO'!A:K,6,0)</f>
        <v>ATIVO</v>
      </c>
    </row>
    <row r="193" spans="1:14">
      <c r="A193" t="s">
        <v>516</v>
      </c>
      <c r="B193" t="s">
        <v>517</v>
      </c>
      <c r="C193" t="s">
        <v>76</v>
      </c>
      <c r="D193" t="s">
        <v>636</v>
      </c>
      <c r="E193" s="11" t="s">
        <v>364</v>
      </c>
      <c r="F193" s="10" t="str">
        <f>VLOOKUP(PAE[[#This Row],[NOME]],'CADASTRO'!A:K,5,0)</f>
        <v>OPERADOR INDUSTRIAL III</v>
      </c>
      <c r="G193" s="8">
        <v>45064</v>
      </c>
      <c r="H193" s="38">
        <v>365</v>
      </c>
      <c r="I1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IF(G571="01/01/1900",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IF(PAE[[#This Row],[TREINADO EM]]="", "",(PAE[[#This Row],[TREINADO EM]]+PAE[[#This Row],[VALIDADE]]))</f>
        <v>45429</v>
      </c>
      <c r="K193">
        <v>1</v>
      </c>
      <c r="L193" t="s">
        <v>5</v>
      </c>
      <c r="M193" t="str">
        <f>VLOOKUP(PAE[[#This Row],[NOME]],'CADASTRO'!A:K,6,0)</f>
        <v>ATIVO</v>
      </c>
    </row>
    <row r="194" spans="1:14">
      <c r="A194" t="s">
        <v>516</v>
      </c>
      <c r="B194" t="s">
        <v>517</v>
      </c>
      <c r="C194" t="s">
        <v>76</v>
      </c>
      <c r="D194" t="s">
        <v>636</v>
      </c>
      <c r="E194" s="11" t="s">
        <v>364</v>
      </c>
      <c r="F194" s="10" t="str">
        <f>VLOOKUP(PAE[[#This Row],[NOME]],'CADASTRO'!A:K,5,0)</f>
        <v>OPERADOR INDUSTRIAL III</v>
      </c>
      <c r="G194" s="8">
        <v>45279</v>
      </c>
      <c r="H194" s="38">
        <v>365</v>
      </c>
      <c r="I1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IF(G572="01/01/1900",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IF(PAE[[#This Row],[TREINADO EM]]="", "",(PAE[[#This Row],[TREINADO EM]]+PAE[[#This Row],[VALIDADE]]))</f>
        <v>45644</v>
      </c>
      <c r="K194">
        <v>1</v>
      </c>
      <c r="L194" t="s">
        <v>5</v>
      </c>
      <c r="M194" t="str">
        <f>VLOOKUP(PAE[[#This Row],[NOME]],'CADASTRO'!A:K,6,0)</f>
        <v>ATIVO</v>
      </c>
    </row>
    <row r="195" spans="1:14">
      <c r="A195" t="s">
        <v>516</v>
      </c>
      <c r="B195" t="s">
        <v>517</v>
      </c>
      <c r="C195" t="s">
        <v>381</v>
      </c>
      <c r="D195" t="s">
        <v>636</v>
      </c>
      <c r="E195" s="11" t="s">
        <v>364</v>
      </c>
      <c r="F195" s="10" t="str">
        <f>VLOOKUP(PAE[[#This Row],[NOME]],'CADASTRO'!A:K,5,0)</f>
        <v>OPERADOR INDUSTRIAL III</v>
      </c>
      <c r="G195" s="8">
        <v>45645</v>
      </c>
      <c r="H195" s="38">
        <v>365</v>
      </c>
      <c r="I1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IF(G573="01/01/1900",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IF(PAE[[#This Row],[TREINADO EM]]="", "",(PAE[[#This Row],[TREINADO EM]]+PAE[[#This Row],[VALIDADE]]))</f>
        <v>46010</v>
      </c>
      <c r="K195">
        <v>1</v>
      </c>
      <c r="L195" t="s">
        <v>5</v>
      </c>
      <c r="M195" t="str">
        <f>VLOOKUP(PAE[[#This Row],[NOME]],'CADASTRO'!A:K,6,0)</f>
        <v>ATIVO</v>
      </c>
    </row>
    <row r="196" spans="1:14">
      <c r="A196" t="s">
        <v>516</v>
      </c>
      <c r="B196" t="s">
        <v>517</v>
      </c>
      <c r="C196" t="s">
        <v>381</v>
      </c>
      <c r="D196" t="s">
        <v>636</v>
      </c>
      <c r="E196" s="11" t="s">
        <v>364</v>
      </c>
      <c r="F196" s="10" t="str">
        <f>VLOOKUP(PAE[[#This Row],[NOME]],'CADASTRO'!A:K,5,0)</f>
        <v>OPERADOR INDUSTRIAL III</v>
      </c>
      <c r="G196" s="8">
        <v>46009</v>
      </c>
      <c r="H196" s="38">
        <v>365</v>
      </c>
      <c r="I1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IF(G574="01/01/1900", "SEM REGISTRO",
                        IF((G196+H196)&gt;TODAY(), "NO PRAZO", "VENCIDO"
                        )
                    )
                )
            )
        )
    ),"N.A.")</f>
        <v>NO PRAZO</v>
      </c>
      <c r="J196" s="14">
        <f>IF(PAE[[#This Row],[TREINADO EM]]="", "",(PAE[[#This Row],[TREINADO EM]]+PAE[[#This Row],[VALIDADE]]))</f>
        <v>46374</v>
      </c>
      <c r="K196">
        <v>0.25</v>
      </c>
      <c r="L196" t="s">
        <v>3</v>
      </c>
      <c r="M196" t="str">
        <f>VLOOKUP(PAE[[#This Row],[NOME]],'CADASTRO'!A:K,6,0)</f>
        <v>ATIVO</v>
      </c>
    </row>
    <row r="197" spans="1:14">
      <c r="A197" t="s">
        <v>516</v>
      </c>
      <c r="B197" t="s">
        <v>517</v>
      </c>
      <c r="C197" t="s">
        <v>76</v>
      </c>
      <c r="D197" t="s">
        <v>636</v>
      </c>
      <c r="E197" s="11" t="s">
        <v>57</v>
      </c>
      <c r="F197" s="10" t="str">
        <f>VLOOKUP(PAE[[#This Row],[NOME]],'CADASTRO'!A:K,5,0)</f>
        <v>COORDENADOR MANUTENCAO SR</v>
      </c>
      <c r="G197" s="8">
        <v>44530</v>
      </c>
      <c r="H197" s="38">
        <v>365</v>
      </c>
      <c r="I1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IF(G575="01/01/1900",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IF(PAE[[#This Row],[TREINADO EM]]="", "",(PAE[[#This Row],[TREINADO EM]]+PAE[[#This Row],[VALIDADE]]))</f>
        <v>44895</v>
      </c>
      <c r="K197">
        <v>1</v>
      </c>
      <c r="L197" t="s">
        <v>5</v>
      </c>
      <c r="M197" t="str">
        <f>VLOOKUP(PAE[[#This Row],[NOME]],'CADASTRO'!A:K,6,0)</f>
        <v>ATIVO</v>
      </c>
    </row>
    <row r="198" spans="1:14">
      <c r="A198" t="s">
        <v>516</v>
      </c>
      <c r="B198" t="s">
        <v>517</v>
      </c>
      <c r="C198" t="s">
        <v>76</v>
      </c>
      <c r="D198" t="s">
        <v>636</v>
      </c>
      <c r="E198" s="11" t="s">
        <v>57</v>
      </c>
      <c r="F198" s="10" t="str">
        <f>VLOOKUP(PAE[[#This Row],[NOME]],'CADASTRO'!A:K,5,0)</f>
        <v>COORDENADOR MANUTENCAO SR</v>
      </c>
      <c r="G198" s="8">
        <v>45092</v>
      </c>
      <c r="H198" s="38">
        <v>365</v>
      </c>
      <c r="I1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IF(G576="01/01/1900",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IF(PAE[[#This Row],[TREINADO EM]]="", "",(PAE[[#This Row],[TREINADO EM]]+PAE[[#This Row],[VALIDADE]]))</f>
        <v>45457</v>
      </c>
      <c r="K198">
        <v>1</v>
      </c>
      <c r="L198" t="s">
        <v>5</v>
      </c>
      <c r="M198" t="str">
        <f>VLOOKUP(PAE[[#This Row],[NOME]],'CADASTRO'!A:K,6,0)</f>
        <v>ATIVO</v>
      </c>
    </row>
    <row r="199" spans="1:14">
      <c r="A199" t="s">
        <v>516</v>
      </c>
      <c r="B199" t="s">
        <v>517</v>
      </c>
      <c r="C199" t="s">
        <v>381</v>
      </c>
      <c r="D199" t="s">
        <v>636</v>
      </c>
      <c r="E199" s="11" t="s">
        <v>57</v>
      </c>
      <c r="F199" s="10" t="str">
        <f>VLOOKUP(PAE[[#This Row],[NOME]],'CADASTRO'!A:K,5,0)</f>
        <v>COORDENADOR MANUTENCAO SR</v>
      </c>
      <c r="G199" s="8">
        <v>45279</v>
      </c>
      <c r="H199" s="38">
        <v>365</v>
      </c>
      <c r="I1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IF(G577="01/01/1900",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IF(PAE[[#This Row],[TREINADO EM]]="", "",(PAE[[#This Row],[TREINADO EM]]+PAE[[#This Row],[VALIDADE]]))</f>
        <v>45644</v>
      </c>
      <c r="K199">
        <v>1</v>
      </c>
      <c r="L199" t="s">
        <v>5</v>
      </c>
      <c r="M199" t="str">
        <f>VLOOKUP(PAE[[#This Row],[NOME]],'CADASTRO'!A:K,6,0)</f>
        <v>ATIVO</v>
      </c>
    </row>
    <row r="200" spans="1:14">
      <c r="A200" t="s">
        <v>516</v>
      </c>
      <c r="B200" t="s">
        <v>517</v>
      </c>
      <c r="C200" t="s">
        <v>381</v>
      </c>
      <c r="D200" t="s">
        <v>636</v>
      </c>
      <c r="E200" s="11" t="s">
        <v>57</v>
      </c>
      <c r="F200" s="10" t="str">
        <f>VLOOKUP(PAE[[#This Row],[NOME]],'CADASTRO'!A:K,5,0)</f>
        <v>COORDENADOR MANUTENCAO SR</v>
      </c>
      <c r="G200" s="8">
        <v>45882</v>
      </c>
      <c r="H200" s="38">
        <v>365</v>
      </c>
      <c r="I2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IF(G578="01/01/1900",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IF(PAE[[#This Row],[TREINADO EM]]="", "",(PAE[[#This Row],[TREINADO EM]]+PAE[[#This Row],[VALIDADE]]))</f>
        <v>46247</v>
      </c>
      <c r="K200">
        <v>1</v>
      </c>
      <c r="L200" t="s">
        <v>5</v>
      </c>
      <c r="M200" t="str">
        <f>VLOOKUP(PAE[[#This Row],[NOME]],'CADASTRO'!A:K,6,0)</f>
        <v>ATIVO</v>
      </c>
    </row>
    <row r="201" spans="1:14">
      <c r="A201" t="s">
        <v>516</v>
      </c>
      <c r="B201" t="s">
        <v>517</v>
      </c>
      <c r="C201" t="s">
        <v>381</v>
      </c>
      <c r="D201" t="s">
        <v>636</v>
      </c>
      <c r="E201" s="11" t="s">
        <v>57</v>
      </c>
      <c r="F201" s="10" t="str">
        <f>VLOOKUP(PAE[[#This Row],[NOME]],'CADASTRO'!A:K,5,0)</f>
        <v>COORDENADOR MANUTENCAO SR</v>
      </c>
      <c r="G201" s="8">
        <v>46006</v>
      </c>
      <c r="H201" s="38">
        <v>365</v>
      </c>
      <c r="I2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IF(G579="01/01/1900", "SEM REGISTRO",
                        IF((G201+H201)&gt;TODAY(), "NO PRAZO", "VENCIDO"
                        )
                    )
                )
            )
        )
    ),"N.A.")</f>
        <v>NO PRAZO</v>
      </c>
      <c r="J201" s="14">
        <f>IF(PAE[[#This Row],[TREINADO EM]]="", "",(PAE[[#This Row],[TREINADO EM]]+PAE[[#This Row],[VALIDADE]]))</f>
        <v>46371</v>
      </c>
      <c r="K201">
        <v>0.25</v>
      </c>
      <c r="L201" t="s">
        <v>3</v>
      </c>
      <c r="M201" t="str">
        <f>VLOOKUP(PAE[[#This Row],[NOME]],'CADASTRO'!A:K,6,0)</f>
        <v>ATIVO</v>
      </c>
      <c r="N201" s="63" t="s">
        <v>641</v>
      </c>
    </row>
    <row r="202" spans="1:14">
      <c r="A202" t="s">
        <v>516</v>
      </c>
      <c r="B202" t="s">
        <v>517</v>
      </c>
      <c r="C202" t="s">
        <v>76</v>
      </c>
      <c r="D202" t="s">
        <v>636</v>
      </c>
      <c r="E202" s="11" t="s">
        <v>243</v>
      </c>
      <c r="F202" s="10" t="str">
        <f>VLOOKUP(PAE[[#This Row],[NOME]],'CADASTRO'!A:K,5,0)</f>
        <v>AUXILIAR INDUSTRIAL</v>
      </c>
      <c r="G202" s="8">
        <v>44517</v>
      </c>
      <c r="H202" s="38">
        <v>365</v>
      </c>
      <c r="I2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IF(G580="01/01/1900",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IF(PAE[[#This Row],[TREINADO EM]]="", "",(PAE[[#This Row],[TREINADO EM]]+PAE[[#This Row],[VALIDADE]]))</f>
        <v>44882</v>
      </c>
      <c r="K202">
        <v>1</v>
      </c>
      <c r="L202" t="s">
        <v>3</v>
      </c>
      <c r="M202" t="str">
        <f>VLOOKUP(PAE[[#This Row],[NOME]],'CADASTRO'!A:K,6,0)</f>
        <v>DESLIGADO</v>
      </c>
    </row>
    <row r="203" spans="1:14">
      <c r="A203" t="s">
        <v>516</v>
      </c>
      <c r="B203" t="s">
        <v>517</v>
      </c>
      <c r="C203" t="s">
        <v>76</v>
      </c>
      <c r="D203" t="s">
        <v>636</v>
      </c>
      <c r="E203" s="11" t="s">
        <v>243</v>
      </c>
      <c r="F203" s="10" t="str">
        <f>VLOOKUP(PAE[[#This Row],[NOME]],'CADASTRO'!A:K,5,0)</f>
        <v>AUXILIAR INDUSTRIAL</v>
      </c>
      <c r="G203" s="8">
        <v>44928</v>
      </c>
      <c r="H203" s="38">
        <v>365</v>
      </c>
      <c r="I2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IF(G581="01/01/1900",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IF(PAE[[#This Row],[TREINADO EM]]="", "",(PAE[[#This Row],[TREINADO EM]]+PAE[[#This Row],[VALIDADE]]))</f>
        <v>45293</v>
      </c>
      <c r="K203">
        <v>1</v>
      </c>
      <c r="L203" t="s">
        <v>5</v>
      </c>
      <c r="M203" t="str">
        <f>VLOOKUP(PAE[[#This Row],[NOME]],'CADASTRO'!A:K,6,0)</f>
        <v>DESLIGADO</v>
      </c>
    </row>
    <row r="204" spans="1:14">
      <c r="A204" t="s">
        <v>516</v>
      </c>
      <c r="B204" t="s">
        <v>517</v>
      </c>
      <c r="C204" t="s">
        <v>381</v>
      </c>
      <c r="D204" t="s">
        <v>636</v>
      </c>
      <c r="E204" s="11" t="s">
        <v>459</v>
      </c>
      <c r="F204" s="10" t="str">
        <f>VLOOKUP(PAE[[#This Row],[NOME]],'CADASTRO'!A:K,5,0)</f>
        <v>OPERADOR LOGISTICO I</v>
      </c>
      <c r="G204" s="8">
        <v>46224</v>
      </c>
      <c r="H204" s="38">
        <v>365</v>
      </c>
      <c r="I2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IF(G582="01/01/1900",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IF(PAE[[#This Row],[TREINADO EM]]="", "",(PAE[[#This Row],[TREINADO EM]]+PAE[[#This Row],[VALIDADE]]))</f>
        <v>46589</v>
      </c>
      <c r="K204">
        <v>1</v>
      </c>
      <c r="L204" t="s">
        <v>3</v>
      </c>
      <c r="M204" t="str">
        <f>VLOOKUP(PAE[[#This Row],[NOME]],'CADASTRO'!A:K,6,0)</f>
        <v>ATIVO</v>
      </c>
      <c r="N204" s="63" t="s">
        <v>644</v>
      </c>
    </row>
    <row r="205" spans="1:14">
      <c r="A205" t="s">
        <v>516</v>
      </c>
      <c r="B205" t="s">
        <v>517</v>
      </c>
      <c r="C205" t="s">
        <v>381</v>
      </c>
      <c r="D205" t="s">
        <v>636</v>
      </c>
      <c r="E205" s="11" t="s">
        <v>244</v>
      </c>
      <c r="F205" s="10" t="str">
        <f>VLOOKUP(PAE[[#This Row],[NOME]],'CADASTRO'!A:K,5,0)</f>
        <v>OPERADOR INDUSTRIAL I</v>
      </c>
      <c r="G205" s="8">
        <v>45358</v>
      </c>
      <c r="H205" s="38">
        <v>365</v>
      </c>
      <c r="I2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IF(G583="01/01/1900",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IF(PAE[[#This Row],[TREINADO EM]]="", "",(PAE[[#This Row],[TREINADO EM]]+PAE[[#This Row],[VALIDADE]]))</f>
        <v>45723</v>
      </c>
      <c r="K205">
        <v>1</v>
      </c>
      <c r="L205" t="s">
        <v>5</v>
      </c>
      <c r="M205" t="str">
        <f>VLOOKUP(PAE[[#This Row],[NOME]],'CADASTRO'!A:K,6,0)</f>
        <v>DESLIGADO</v>
      </c>
    </row>
    <row r="206" spans="1:14">
      <c r="A206" t="s">
        <v>516</v>
      </c>
      <c r="B206" t="s">
        <v>517</v>
      </c>
      <c r="C206" t="s">
        <v>381</v>
      </c>
      <c r="D206" t="s">
        <v>636</v>
      </c>
      <c r="E206" s="11" t="s">
        <v>244</v>
      </c>
      <c r="F206" s="10" t="str">
        <f>VLOOKUP(PAE[[#This Row],[NOME]],'CADASTRO'!A:K,5,0)</f>
        <v>OPERADOR INDUSTRIAL I</v>
      </c>
      <c r="G206" s="8">
        <v>45875</v>
      </c>
      <c r="H206" s="38">
        <v>365</v>
      </c>
      <c r="I2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IF(G584="01/01/1900",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IF(PAE[[#This Row],[TREINADO EM]]="", "",(PAE[[#This Row],[TREINADO EM]]+PAE[[#This Row],[VALIDADE]]))</f>
        <v>46240</v>
      </c>
      <c r="K206">
        <v>1</v>
      </c>
      <c r="L206" t="s">
        <v>3</v>
      </c>
      <c r="M206" t="str">
        <f>VLOOKUP(PAE[[#This Row],[NOME]],'CADASTRO'!A:K,6,0)</f>
        <v>DESLIGADO</v>
      </c>
    </row>
    <row r="207" spans="1:14">
      <c r="A207" t="s">
        <v>516</v>
      </c>
      <c r="B207" t="s">
        <v>517</v>
      </c>
      <c r="C207" t="s">
        <v>76</v>
      </c>
      <c r="D207" t="s">
        <v>636</v>
      </c>
      <c r="E207" s="11" t="s">
        <v>476</v>
      </c>
      <c r="F207" s="10" t="str">
        <f>VLOOKUP(PAE[[#This Row],[NOME]],'CADASTRO'!A:K,5,0)</f>
        <v>ASSISTENTE ADMINISTRATIVO</v>
      </c>
      <c r="G207" s="8">
        <v>45196</v>
      </c>
      <c r="H207" s="38">
        <v>365</v>
      </c>
      <c r="I2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IF(G585="01/01/1900",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IF(PAE[[#This Row],[TREINADO EM]]="", "",(PAE[[#This Row],[TREINADO EM]]+PAE[[#This Row],[VALIDADE]]))</f>
        <v>45561</v>
      </c>
      <c r="K207">
        <v>1</v>
      </c>
      <c r="L207" t="s">
        <v>5</v>
      </c>
      <c r="M207" t="str">
        <f>VLOOKUP(PAE[[#This Row],[NOME]],'CADASTRO'!A:K,6,0)</f>
        <v>S-AFASTADO</v>
      </c>
    </row>
    <row r="208" spans="1:14">
      <c r="A208" t="s">
        <v>516</v>
      </c>
      <c r="B208" t="s">
        <v>517</v>
      </c>
      <c r="C208" t="s">
        <v>76</v>
      </c>
      <c r="D208" t="s">
        <v>636</v>
      </c>
      <c r="E208" s="11" t="s">
        <v>476</v>
      </c>
      <c r="F208" s="10" t="str">
        <f>VLOOKUP(PAE[[#This Row],[NOME]],'CADASTRO'!A:K,5,0)</f>
        <v>ASSISTENTE ADMINISTRATIVO</v>
      </c>
      <c r="G208" s="8">
        <v>45279</v>
      </c>
      <c r="H208" s="38">
        <v>365</v>
      </c>
      <c r="I2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IF(G586="01/01/1900",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IF(PAE[[#This Row],[TREINADO EM]]="", "",(PAE[[#This Row],[TREINADO EM]]+PAE[[#This Row],[VALIDADE]]))</f>
        <v>45644</v>
      </c>
      <c r="K208">
        <v>1</v>
      </c>
      <c r="L208" t="s">
        <v>5</v>
      </c>
      <c r="M208" t="str">
        <f>VLOOKUP(PAE[[#This Row],[NOME]],'CADASTRO'!A:K,6,0)</f>
        <v>S-AFASTADO</v>
      </c>
    </row>
    <row r="209" spans="1:13">
      <c r="A209" t="s">
        <v>516</v>
      </c>
      <c r="B209" t="s">
        <v>517</v>
      </c>
      <c r="C209" t="s">
        <v>76</v>
      </c>
      <c r="D209" t="s">
        <v>636</v>
      </c>
      <c r="E209" s="11" t="s">
        <v>476</v>
      </c>
      <c r="F209" s="10" t="str">
        <f>VLOOKUP(PAE[[#This Row],[NOME]],'CADASTRO'!A:K,5,0)</f>
        <v>ASSISTENTE ADMINISTRATIVO</v>
      </c>
      <c r="G209" s="8">
        <v>45645</v>
      </c>
      <c r="H209" s="38">
        <v>365</v>
      </c>
      <c r="I2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IF(G587="01/01/1900",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IF(PAE[[#This Row],[TREINADO EM]]="", "",(PAE[[#This Row],[TREINADO EM]]+PAE[[#This Row],[VALIDADE]]))</f>
        <v>46010</v>
      </c>
      <c r="K209">
        <v>1</v>
      </c>
      <c r="L209" t="s">
        <v>5</v>
      </c>
      <c r="M209" t="str">
        <f>VLOOKUP(PAE[[#This Row],[NOME]],'CADASTRO'!A:K,6,0)</f>
        <v>S-AFASTADO</v>
      </c>
    </row>
    <row r="210" spans="1:13">
      <c r="A210" t="s">
        <v>516</v>
      </c>
      <c r="B210" t="s">
        <v>517</v>
      </c>
      <c r="C210" t="s">
        <v>381</v>
      </c>
      <c r="D210" t="s">
        <v>636</v>
      </c>
      <c r="E210" s="11" t="s">
        <v>476</v>
      </c>
      <c r="F210" s="10" t="str">
        <f>VLOOKUP(PAE[[#This Row],[NOME]],'CADASTRO'!A:K,5,0)</f>
        <v>ASSISTENTE ADMINISTRATIVO</v>
      </c>
      <c r="G210" s="8">
        <v>46009</v>
      </c>
      <c r="H210" s="38">
        <v>365</v>
      </c>
      <c r="I2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IF(G588="01/01/1900",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IF(PAE[[#This Row],[TREINADO EM]]="", "",(PAE[[#This Row],[TREINADO EM]]+PAE[[#This Row],[VALIDADE]]))</f>
        <v>46374</v>
      </c>
      <c r="K210">
        <v>0.25</v>
      </c>
      <c r="L210" t="s">
        <v>3</v>
      </c>
      <c r="M210" t="str">
        <f>VLOOKUP(PAE[[#This Row],[NOME]],'CADASTRO'!A:K,6,0)</f>
        <v>S-AFASTADO</v>
      </c>
    </row>
    <row r="211" spans="1:13">
      <c r="A211" t="s">
        <v>516</v>
      </c>
      <c r="B211" t="s">
        <v>517</v>
      </c>
      <c r="C211" t="s">
        <v>76</v>
      </c>
      <c r="D211" t="s">
        <v>636</v>
      </c>
      <c r="E211" s="11" t="s">
        <v>248</v>
      </c>
      <c r="F211" s="10" t="str">
        <f>VLOOKUP(PAE[[#This Row],[NOME]],'CADASTRO'!A:K,5,0)</f>
        <v>OPERADOR INDUSTRIAL II</v>
      </c>
      <c r="G211" s="8">
        <v>44517</v>
      </c>
      <c r="H211" s="38">
        <v>365</v>
      </c>
      <c r="I2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IF(G589="01/01/1900",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IF(PAE[[#This Row],[TREINADO EM]]="", "",(PAE[[#This Row],[TREINADO EM]]+PAE[[#This Row],[VALIDADE]]))</f>
        <v>44882</v>
      </c>
      <c r="K211">
        <v>1</v>
      </c>
      <c r="L211" t="s">
        <v>3</v>
      </c>
      <c r="M211" t="str">
        <f>VLOOKUP(PAE[[#This Row],[NOME]],'CADASTRO'!A:K,6,0)</f>
        <v>DESLIGADO</v>
      </c>
    </row>
    <row r="212" spans="1:13">
      <c r="A212" t="s">
        <v>516</v>
      </c>
      <c r="B212" t="s">
        <v>517</v>
      </c>
      <c r="C212" t="s">
        <v>76</v>
      </c>
      <c r="D212" t="s">
        <v>636</v>
      </c>
      <c r="E212" s="11" t="s">
        <v>248</v>
      </c>
      <c r="F212" s="10" t="str">
        <f>VLOOKUP(PAE[[#This Row],[NOME]],'CADASTRO'!A:K,5,0)</f>
        <v>OPERADOR INDUSTRIAL II</v>
      </c>
      <c r="G212" s="8">
        <v>44928</v>
      </c>
      <c r="H212" s="38">
        <v>365</v>
      </c>
      <c r="I2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IF(G590="01/01/1900",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IF(PAE[[#This Row],[TREINADO EM]]="", "",(PAE[[#This Row],[TREINADO EM]]+PAE[[#This Row],[VALIDADE]]))</f>
        <v>45293</v>
      </c>
      <c r="K212">
        <v>1</v>
      </c>
      <c r="L212" t="s">
        <v>5</v>
      </c>
      <c r="M212" t="str">
        <f>VLOOKUP(PAE[[#This Row],[NOME]],'CADASTRO'!A:K,6,0)</f>
        <v>DESLIGADO</v>
      </c>
    </row>
    <row r="213" spans="1:13">
      <c r="A213" t="s">
        <v>516</v>
      </c>
      <c r="B213" t="s">
        <v>517</v>
      </c>
      <c r="C213" t="s">
        <v>76</v>
      </c>
      <c r="D213" t="s">
        <v>636</v>
      </c>
      <c r="E213" s="11" t="s">
        <v>366</v>
      </c>
      <c r="F213" s="10" t="str">
        <f>VLOOKUP(PAE[[#This Row],[NOME]],'CADASTRO'!A:K,5,0)</f>
        <v>OPERADOR LOGISTICO II</v>
      </c>
      <c r="G213" s="8">
        <v>44928</v>
      </c>
      <c r="H213" s="38">
        <v>365</v>
      </c>
      <c r="I2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IF(G591="01/01/1900",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IF(PAE[[#This Row],[TREINADO EM]]="", "",(PAE[[#This Row],[TREINADO EM]]+PAE[[#This Row],[VALIDADE]]))</f>
        <v>45293</v>
      </c>
      <c r="K213">
        <v>1</v>
      </c>
      <c r="L213" t="s">
        <v>5</v>
      </c>
      <c r="M213" t="str">
        <f>VLOOKUP(PAE[[#This Row],[NOME]],'CADASTRO'!A:K,6,0)</f>
        <v>ATIVO</v>
      </c>
    </row>
    <row r="214" spans="1:13">
      <c r="A214" t="s">
        <v>516</v>
      </c>
      <c r="B214" t="s">
        <v>517</v>
      </c>
      <c r="C214" t="s">
        <v>76</v>
      </c>
      <c r="D214" t="s">
        <v>636</v>
      </c>
      <c r="E214" s="11" t="s">
        <v>366</v>
      </c>
      <c r="F214" s="10" t="str">
        <f>VLOOKUP(PAE[[#This Row],[NOME]],'CADASTRO'!A:K,5,0)</f>
        <v>OPERADOR LOGISTICO II</v>
      </c>
      <c r="G214" s="8">
        <v>45279</v>
      </c>
      <c r="H214" s="38">
        <v>365</v>
      </c>
      <c r="I2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IF(G592="01/01/1900",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IF(PAE[[#This Row],[TREINADO EM]]="", "",(PAE[[#This Row],[TREINADO EM]]+PAE[[#This Row],[VALIDADE]]))</f>
        <v>45644</v>
      </c>
      <c r="K214">
        <v>1</v>
      </c>
      <c r="L214" t="s">
        <v>5</v>
      </c>
      <c r="M214" t="str">
        <f>VLOOKUP(PAE[[#This Row],[NOME]],'CADASTRO'!A:K,6,0)</f>
        <v>ATIVO</v>
      </c>
    </row>
    <row r="215" spans="1:13">
      <c r="A215" t="s">
        <v>516</v>
      </c>
      <c r="B215" t="s">
        <v>517</v>
      </c>
      <c r="C215" t="s">
        <v>381</v>
      </c>
      <c r="D215" t="s">
        <v>636</v>
      </c>
      <c r="E215" s="11" t="s">
        <v>366</v>
      </c>
      <c r="F215" s="10" t="str">
        <f>VLOOKUP(PAE[[#This Row],[NOME]],'CADASTRO'!A:K,5,0)</f>
        <v>OPERADOR LOGISTICO II</v>
      </c>
      <c r="G215" s="8">
        <v>46008</v>
      </c>
      <c r="H215" s="38">
        <v>365</v>
      </c>
      <c r="I2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IF(G593="01/01/1900", "SEM REGISTRO",
                        IF((G215+H215)&gt;TODAY(), "NO PRAZO", "VENCIDO"
                        )
                    )
                )
            )
        )
    ),"N.A.")</f>
        <v>NO PRAZO</v>
      </c>
      <c r="J215" s="14">
        <f>IF(PAE[[#This Row],[TREINADO EM]]="", "",(PAE[[#This Row],[TREINADO EM]]+PAE[[#This Row],[VALIDADE]]))</f>
        <v>46373</v>
      </c>
      <c r="K215">
        <v>0.25</v>
      </c>
      <c r="L215" t="s">
        <v>3</v>
      </c>
      <c r="M215" t="str">
        <f>VLOOKUP(PAE[[#This Row],[NOME]],'CADASTRO'!A:K,6,0)</f>
        <v>ATIVO</v>
      </c>
    </row>
    <row r="216" spans="1:13">
      <c r="A216" t="s">
        <v>516</v>
      </c>
      <c r="B216" t="s">
        <v>517</v>
      </c>
      <c r="C216" t="s">
        <v>76</v>
      </c>
      <c r="D216" t="s">
        <v>636</v>
      </c>
      <c r="E216" s="1" t="s">
        <v>49</v>
      </c>
      <c r="F216" s="10" t="str">
        <f>VLOOKUP(PAE[[#This Row],[NOME]],'CADASTRO'!A:K,5,0)</f>
        <v>LIDER OPERACOES</v>
      </c>
      <c r="G216" s="8">
        <v>44517</v>
      </c>
      <c r="H216" s="38">
        <v>365</v>
      </c>
      <c r="I2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IF(G594="01/01/1900",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IF(PAE[[#This Row],[TREINADO EM]]="", "",(PAE[[#This Row],[TREINADO EM]]+PAE[[#This Row],[VALIDADE]]))</f>
        <v>44882</v>
      </c>
      <c r="K216">
        <v>1</v>
      </c>
      <c r="L216" t="s">
        <v>5</v>
      </c>
      <c r="M216" t="str">
        <f>VLOOKUP(PAE[[#This Row],[NOME]],'CADASTRO'!A:K,6,0)</f>
        <v>ATIVO</v>
      </c>
    </row>
    <row r="217" spans="1:13">
      <c r="A217" t="s">
        <v>516</v>
      </c>
      <c r="B217" t="s">
        <v>517</v>
      </c>
      <c r="C217" t="s">
        <v>76</v>
      </c>
      <c r="D217" t="s">
        <v>636</v>
      </c>
      <c r="E217" s="11" t="s">
        <v>49</v>
      </c>
      <c r="F217" s="10" t="str">
        <f>VLOOKUP(PAE[[#This Row],[NOME]],'CADASTRO'!A:K,5,0)</f>
        <v>LIDER OPERACOES</v>
      </c>
      <c r="G217" s="8">
        <v>45064</v>
      </c>
      <c r="H217" s="38">
        <v>365</v>
      </c>
      <c r="I2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IF(G595="01/01/1900",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IF(PAE[[#This Row],[TREINADO EM]]="", "",(PAE[[#This Row],[TREINADO EM]]+PAE[[#This Row],[VALIDADE]]))</f>
        <v>45429</v>
      </c>
      <c r="K217">
        <v>1</v>
      </c>
      <c r="L217" t="s">
        <v>5</v>
      </c>
      <c r="M217" t="str">
        <f>VLOOKUP(PAE[[#This Row],[NOME]],'CADASTRO'!A:K,6,0)</f>
        <v>ATIVO</v>
      </c>
    </row>
    <row r="218" spans="1:13">
      <c r="A218" t="s">
        <v>516</v>
      </c>
      <c r="B218" t="s">
        <v>517</v>
      </c>
      <c r="C218" t="s">
        <v>76</v>
      </c>
      <c r="D218" t="s">
        <v>636</v>
      </c>
      <c r="E218" s="11" t="s">
        <v>49</v>
      </c>
      <c r="F218" s="10" t="str">
        <f>VLOOKUP(PAE[[#This Row],[NOME]],'CADASTRO'!A:K,5,0)</f>
        <v>LIDER OPERACOES</v>
      </c>
      <c r="G218" s="8">
        <v>45279</v>
      </c>
      <c r="H218" s="38">
        <v>365</v>
      </c>
      <c r="I2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IF(G596="01/01/1900",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IF(PAE[[#This Row],[TREINADO EM]]="", "",(PAE[[#This Row],[TREINADO EM]]+PAE[[#This Row],[VALIDADE]]))</f>
        <v>45644</v>
      </c>
      <c r="K218">
        <v>1</v>
      </c>
      <c r="L218" t="s">
        <v>5</v>
      </c>
      <c r="M218" t="str">
        <f>VLOOKUP(PAE[[#This Row],[NOME]],'CADASTRO'!A:K,6,0)</f>
        <v>ATIVO</v>
      </c>
    </row>
    <row r="219" spans="1:13">
      <c r="A219" t="s">
        <v>516</v>
      </c>
      <c r="B219" t="s">
        <v>517</v>
      </c>
      <c r="C219" t="s">
        <v>76</v>
      </c>
      <c r="D219" t="s">
        <v>636</v>
      </c>
      <c r="E219" s="11" t="s">
        <v>49</v>
      </c>
      <c r="F219" s="10" t="str">
        <f>VLOOKUP(PAE[[#This Row],[NOME]],'CADASTRO'!A:K,5,0)</f>
        <v>LIDER OPERACOES</v>
      </c>
      <c r="G219" s="8">
        <v>45645</v>
      </c>
      <c r="H219" s="38">
        <v>365</v>
      </c>
      <c r="I2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IF(G597="01/01/1900",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IF(PAE[[#This Row],[TREINADO EM]]="", "",(PAE[[#This Row],[TREINADO EM]]+PAE[[#This Row],[VALIDADE]]))</f>
        <v>46010</v>
      </c>
      <c r="K219">
        <v>1</v>
      </c>
      <c r="L219" t="s">
        <v>5</v>
      </c>
      <c r="M219" t="str">
        <f>VLOOKUP(PAE[[#This Row],[NOME]],'CADASTRO'!A:K,6,0)</f>
        <v>ATIVO</v>
      </c>
    </row>
    <row r="220" spans="1:13">
      <c r="A220" t="s">
        <v>516</v>
      </c>
      <c r="B220" t="s">
        <v>517</v>
      </c>
      <c r="C220" t="s">
        <v>381</v>
      </c>
      <c r="D220" t="s">
        <v>636</v>
      </c>
      <c r="E220" s="11" t="s">
        <v>49</v>
      </c>
      <c r="F220" s="10" t="str">
        <f>VLOOKUP(PAE[[#This Row],[NOME]],'CADASTRO'!A:K,5,0)</f>
        <v>LIDER OPERACOES</v>
      </c>
      <c r="G220" s="8">
        <v>46008</v>
      </c>
      <c r="H220" s="38">
        <v>365</v>
      </c>
      <c r="I2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IF(G598="01/01/1900", "SEM REGISTRO",
                        IF((G220+H220)&gt;TODAY(), "NO PRAZO", "VENCIDO"
                        )
                    )
                )
            )
        )
    ),"N.A.")</f>
        <v>NO PRAZO</v>
      </c>
      <c r="J220" s="14">
        <f>IF(PAE[[#This Row],[TREINADO EM]]="", "",(PAE[[#This Row],[TREINADO EM]]+PAE[[#This Row],[VALIDADE]]))</f>
        <v>46373</v>
      </c>
      <c r="K220">
        <v>0.25</v>
      </c>
      <c r="L220" t="s">
        <v>3</v>
      </c>
      <c r="M220" t="str">
        <f>VLOOKUP(PAE[[#This Row],[NOME]],'CADASTRO'!A:K,6,0)</f>
        <v>ATIVO</v>
      </c>
    </row>
    <row r="221" spans="1:13">
      <c r="A221" t="s">
        <v>516</v>
      </c>
      <c r="B221" t="s">
        <v>517</v>
      </c>
      <c r="C221" t="s">
        <v>76</v>
      </c>
      <c r="D221" t="s">
        <v>636</v>
      </c>
      <c r="E221" s="11" t="s">
        <v>369</v>
      </c>
      <c r="F221" s="10" t="str">
        <f>VLOOKUP(PAE[[#This Row],[NOME]],'CADASTRO'!A:K,5,0)</f>
        <v>TECNICO ELETRONICO III</v>
      </c>
      <c r="G221" s="8">
        <v>44517</v>
      </c>
      <c r="H221" s="38">
        <v>365</v>
      </c>
      <c r="I2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IF(G599="01/01/1900",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IF(PAE[[#This Row],[TREINADO EM]]="", "",(PAE[[#This Row],[TREINADO EM]]+PAE[[#This Row],[VALIDADE]]))</f>
        <v>44882</v>
      </c>
      <c r="K221">
        <v>1</v>
      </c>
      <c r="L221" t="s">
        <v>5</v>
      </c>
      <c r="M221" t="str">
        <f>VLOOKUP(PAE[[#This Row],[NOME]],'CADASTRO'!A:K,6,0)</f>
        <v>ATIVO</v>
      </c>
    </row>
    <row r="222" spans="1:13">
      <c r="A222" t="s">
        <v>516</v>
      </c>
      <c r="B222" t="s">
        <v>517</v>
      </c>
      <c r="C222" t="s">
        <v>76</v>
      </c>
      <c r="D222" t="s">
        <v>636</v>
      </c>
      <c r="E222" s="11" t="s">
        <v>369</v>
      </c>
      <c r="F222" s="10" t="str">
        <f>VLOOKUP(PAE[[#This Row],[NOME]],'CADASTRO'!A:K,5,0)</f>
        <v>TECNICO ELETRONICO III</v>
      </c>
      <c r="G222" s="8">
        <v>44928</v>
      </c>
      <c r="H222" s="38">
        <v>365</v>
      </c>
      <c r="I2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IF(G600="01/01/1900",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IF(PAE[[#This Row],[TREINADO EM]]="", "",(PAE[[#This Row],[TREINADO EM]]+PAE[[#This Row],[VALIDADE]]))</f>
        <v>45293</v>
      </c>
      <c r="K222">
        <v>1</v>
      </c>
      <c r="L222" t="s">
        <v>5</v>
      </c>
      <c r="M222" t="str">
        <f>VLOOKUP(PAE[[#This Row],[NOME]],'CADASTRO'!A:K,6,0)</f>
        <v>ATIVO</v>
      </c>
    </row>
    <row r="223" spans="1:13">
      <c r="A223" t="s">
        <v>516</v>
      </c>
      <c r="B223" t="s">
        <v>517</v>
      </c>
      <c r="C223" t="s">
        <v>76</v>
      </c>
      <c r="D223" t="s">
        <v>636</v>
      </c>
      <c r="E223" s="11" t="s">
        <v>369</v>
      </c>
      <c r="F223" s="10" t="str">
        <f>VLOOKUP(PAE[[#This Row],[NOME]],'CADASTRO'!A:K,5,0)</f>
        <v>TECNICO ELETRONICO III</v>
      </c>
      <c r="G223" s="8">
        <v>45279</v>
      </c>
      <c r="H223" s="38">
        <v>365</v>
      </c>
      <c r="I2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IF(PAE[[#This Row],[TREINADO EM]]="", "",(PAE[[#This Row],[TREINADO EM]]+PAE[[#This Row],[VALIDADE]]))</f>
        <v>45644</v>
      </c>
      <c r="K223">
        <v>1</v>
      </c>
      <c r="L223" t="s">
        <v>5</v>
      </c>
      <c r="M223" t="str">
        <f>VLOOKUP(PAE[[#This Row],[NOME]],'CADASTRO'!A:K,6,0)</f>
        <v>ATIVO</v>
      </c>
    </row>
    <row r="224" spans="1:13">
      <c r="A224" t="s">
        <v>516</v>
      </c>
      <c r="B224" t="s">
        <v>517</v>
      </c>
      <c r="C224" t="s">
        <v>381</v>
      </c>
      <c r="D224" t="s">
        <v>636</v>
      </c>
      <c r="E224" s="11" t="s">
        <v>369</v>
      </c>
      <c r="F224" s="10" t="str">
        <f>VLOOKUP(PAE[[#This Row],[NOME]],'CADASTRO'!A:K,5,0)</f>
        <v>TECNICO ELETRONICO III</v>
      </c>
      <c r="G224" s="8">
        <v>45645</v>
      </c>
      <c r="H224" s="38">
        <v>365</v>
      </c>
      <c r="I2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IF(G602="01/01/1900",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IF(PAE[[#This Row],[TREINADO EM]]="", "",(PAE[[#This Row],[TREINADO EM]]+PAE[[#This Row],[VALIDADE]]))</f>
        <v>46010</v>
      </c>
      <c r="K224">
        <v>1</v>
      </c>
      <c r="L224" t="s">
        <v>5</v>
      </c>
      <c r="M224" t="str">
        <f>VLOOKUP(PAE[[#This Row],[NOME]],'CADASTRO'!A:K,6,0)</f>
        <v>ATIVO</v>
      </c>
    </row>
    <row r="225" spans="1:14">
      <c r="A225" t="s">
        <v>516</v>
      </c>
      <c r="B225" t="s">
        <v>517</v>
      </c>
      <c r="C225" t="s">
        <v>381</v>
      </c>
      <c r="D225" t="s">
        <v>636</v>
      </c>
      <c r="E225" s="11" t="s">
        <v>369</v>
      </c>
      <c r="F225" s="10" t="str">
        <f>VLOOKUP(PAE[[#This Row],[NOME]],'CADASTRO'!A:K,5,0)</f>
        <v>TECNICO ELETRONICO III</v>
      </c>
      <c r="G225" s="8">
        <v>46211.600937499999</v>
      </c>
      <c r="H225" s="38">
        <v>183</v>
      </c>
      <c r="I2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IF(G603="01/01/1900", "SEM REGISTRO",
                        IF((G225+H225)&gt;TODAY(), "NO PRAZO", "VENCIDO"
                        )
                    )
                )
            )
        )
    ),"N.A.")</f>
        <v>NO PRAZO</v>
      </c>
      <c r="J225" s="14">
        <f>IF(PAE[[#This Row],[TREINADO EM]]="", "",(PAE[[#This Row],[TREINADO EM]]+PAE[[#This Row],[VALIDADE]]))</f>
        <v>46394.600937499999</v>
      </c>
      <c r="K225">
        <v>0.25</v>
      </c>
      <c r="L225" t="s">
        <v>3</v>
      </c>
      <c r="M225" t="str">
        <f>VLOOKUP(PAE[[#This Row],[NOME]],'CADASTRO'!A:K,6,0)</f>
        <v>ATIVO</v>
      </c>
      <c r="N225" s="63"/>
    </row>
    <row r="226" spans="1:14">
      <c r="A226" t="s">
        <v>516</v>
      </c>
      <c r="B226" t="s">
        <v>517</v>
      </c>
      <c r="C226" t="s">
        <v>76</v>
      </c>
      <c r="D226" t="s">
        <v>636</v>
      </c>
      <c r="E226" s="11" t="s">
        <v>371</v>
      </c>
      <c r="F226" s="10" t="str">
        <f>VLOOKUP(PAE[[#This Row],[NOME]],'CADASTRO'!A:K,5,0)</f>
        <v>OPERADOR INDUSTRIAL II</v>
      </c>
      <c r="G226" s="8">
        <v>44517</v>
      </c>
      <c r="H226" s="38">
        <v>365</v>
      </c>
      <c r="I2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IF(G604="01/01/1900",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IF(PAE[[#This Row],[TREINADO EM]]="", "",(PAE[[#This Row],[TREINADO EM]]+PAE[[#This Row],[VALIDADE]]))</f>
        <v>44882</v>
      </c>
      <c r="K226">
        <v>1</v>
      </c>
      <c r="L226" t="s">
        <v>5</v>
      </c>
      <c r="M226" t="str">
        <f>VLOOKUP(PAE[[#This Row],[NOME]],'CADASTRO'!A:K,6,0)</f>
        <v>ATIVO</v>
      </c>
    </row>
    <row r="227" spans="1:14">
      <c r="A227" t="s">
        <v>516</v>
      </c>
      <c r="B227" t="s">
        <v>517</v>
      </c>
      <c r="C227" t="s">
        <v>76</v>
      </c>
      <c r="D227" t="s">
        <v>636</v>
      </c>
      <c r="E227" s="11" t="s">
        <v>371</v>
      </c>
      <c r="F227" s="10" t="str">
        <f>VLOOKUP(PAE[[#This Row],[NOME]],'CADASTRO'!A:K,5,0)</f>
        <v>OPERADOR INDUSTRIAL II</v>
      </c>
      <c r="G227" s="8">
        <v>44928</v>
      </c>
      <c r="H227" s="38">
        <v>365</v>
      </c>
      <c r="I2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IF(G605="01/01/1900",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IF(PAE[[#This Row],[TREINADO EM]]="", "",(PAE[[#This Row],[TREINADO EM]]+PAE[[#This Row],[VALIDADE]]))</f>
        <v>45293</v>
      </c>
      <c r="K227">
        <v>1</v>
      </c>
      <c r="L227" t="s">
        <v>5</v>
      </c>
      <c r="M227" t="str">
        <f>VLOOKUP(PAE[[#This Row],[NOME]],'CADASTRO'!A:K,6,0)</f>
        <v>ATIVO</v>
      </c>
    </row>
    <row r="228" spans="1:14">
      <c r="A228" t="s">
        <v>516</v>
      </c>
      <c r="B228" t="s">
        <v>517</v>
      </c>
      <c r="C228" t="s">
        <v>76</v>
      </c>
      <c r="D228" t="s">
        <v>636</v>
      </c>
      <c r="E228" s="11" t="s">
        <v>371</v>
      </c>
      <c r="F228" s="10" t="str">
        <f>VLOOKUP(PAE[[#This Row],[NOME]],'CADASTRO'!A:K,5,0)</f>
        <v>OPERADOR INDUSTRIAL II</v>
      </c>
      <c r="G228" s="8">
        <v>45279</v>
      </c>
      <c r="H228" s="38">
        <v>365</v>
      </c>
      <c r="I2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IF(G606="01/01/1900",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IF(PAE[[#This Row],[TREINADO EM]]="", "",(PAE[[#This Row],[TREINADO EM]]+PAE[[#This Row],[VALIDADE]]))</f>
        <v>45644</v>
      </c>
      <c r="K228">
        <v>1</v>
      </c>
      <c r="L228" t="s">
        <v>5</v>
      </c>
      <c r="M228" t="str">
        <f>VLOOKUP(PAE[[#This Row],[NOME]],'CADASTRO'!A:K,6,0)</f>
        <v>ATIVO</v>
      </c>
    </row>
    <row r="229" spans="1:14">
      <c r="A229" t="s">
        <v>516</v>
      </c>
      <c r="B229" t="s">
        <v>517</v>
      </c>
      <c r="C229" t="s">
        <v>76</v>
      </c>
      <c r="D229" t="s">
        <v>636</v>
      </c>
      <c r="E229" s="11" t="s">
        <v>371</v>
      </c>
      <c r="F229" s="10" t="str">
        <f>VLOOKUP(PAE[[#This Row],[NOME]],'CADASTRO'!A:K,5,0)</f>
        <v>OPERADOR INDUSTRIAL II</v>
      </c>
      <c r="G229" s="8">
        <v>45645</v>
      </c>
      <c r="H229" s="38">
        <v>365</v>
      </c>
      <c r="I2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IF(G607="01/01/1900",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IF(PAE[[#This Row],[TREINADO EM]]="", "",(PAE[[#This Row],[TREINADO EM]]+PAE[[#This Row],[VALIDADE]]))</f>
        <v>46010</v>
      </c>
      <c r="K229">
        <v>1</v>
      </c>
      <c r="L229" t="s">
        <v>5</v>
      </c>
      <c r="M229" t="str">
        <f>VLOOKUP(PAE[[#This Row],[NOME]],'CADASTRO'!A:K,6,0)</f>
        <v>ATIVO</v>
      </c>
    </row>
    <row r="230" spans="1:14">
      <c r="A230" t="s">
        <v>516</v>
      </c>
      <c r="B230" t="s">
        <v>517</v>
      </c>
      <c r="C230" t="s">
        <v>381</v>
      </c>
      <c r="D230" t="s">
        <v>636</v>
      </c>
      <c r="E230" s="11" t="s">
        <v>371</v>
      </c>
      <c r="F230" s="10" t="str">
        <f>VLOOKUP(PAE[[#This Row],[NOME]],'CADASTRO'!A:K,5,0)</f>
        <v>OPERADOR INDUSTRIAL II</v>
      </c>
      <c r="G230" s="8">
        <v>46009</v>
      </c>
      <c r="H230" s="38">
        <v>365</v>
      </c>
      <c r="I2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IF(G608="01/01/1900", "SEM REGISTRO",
                        IF((G230+H230)&gt;TODAY(), "NO PRAZO", "VENCIDO"
                        )
                    )
                )
            )
        )
    ),"N.A.")</f>
        <v>NO PRAZO</v>
      </c>
      <c r="J230" s="14">
        <f>IF(PAE[[#This Row],[TREINADO EM]]="", "",(PAE[[#This Row],[TREINADO EM]]+PAE[[#This Row],[VALIDADE]]))</f>
        <v>46374</v>
      </c>
      <c r="K230">
        <v>0.25</v>
      </c>
      <c r="L230" t="s">
        <v>3</v>
      </c>
      <c r="M230" t="str">
        <f>VLOOKUP(PAE[[#This Row],[NOME]],'CADASTRO'!A:K,6,0)</f>
        <v>ATIVO</v>
      </c>
    </row>
    <row r="231" spans="1:14">
      <c r="A231" t="s">
        <v>516</v>
      </c>
      <c r="B231" t="s">
        <v>517</v>
      </c>
      <c r="C231" t="s">
        <v>76</v>
      </c>
      <c r="D231" t="s">
        <v>636</v>
      </c>
      <c r="E231" s="11" t="s">
        <v>373</v>
      </c>
      <c r="F231" s="10" t="str">
        <f>VLOOKUP(PAE[[#This Row],[NOME]],'CADASTRO'!A:K,5,0)</f>
        <v>AUXILIAR DE CARGA E DESCARGA</v>
      </c>
      <c r="G231" s="8">
        <v>44928</v>
      </c>
      <c r="H231" s="38">
        <v>365</v>
      </c>
      <c r="I2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IF(G609="01/01/1900",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IF(PAE[[#This Row],[TREINADO EM]]="", "",(PAE[[#This Row],[TREINADO EM]]+PAE[[#This Row],[VALIDADE]]))</f>
        <v>45293</v>
      </c>
      <c r="K231">
        <v>1</v>
      </c>
      <c r="L231" t="s">
        <v>5</v>
      </c>
      <c r="M231" t="str">
        <f>VLOOKUP(PAE[[#This Row],[NOME]],'CADASTRO'!A:K,6,0)</f>
        <v>ATIVO</v>
      </c>
    </row>
    <row r="232" spans="1:14">
      <c r="A232" t="s">
        <v>516</v>
      </c>
      <c r="B232" t="s">
        <v>517</v>
      </c>
      <c r="C232" t="s">
        <v>76</v>
      </c>
      <c r="D232" t="s">
        <v>636</v>
      </c>
      <c r="E232" s="11" t="s">
        <v>373</v>
      </c>
      <c r="F232" s="10" t="str">
        <f>VLOOKUP(PAE[[#This Row],[NOME]],'CADASTRO'!A:K,5,0)</f>
        <v>AUXILIAR DE CARGA E DESCARGA</v>
      </c>
      <c r="G232" s="8">
        <v>45279</v>
      </c>
      <c r="H232" s="38">
        <v>365</v>
      </c>
      <c r="I2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IF(G610="01/01/1900",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IF(PAE[[#This Row],[TREINADO EM]]="", "",(PAE[[#This Row],[TREINADO EM]]+PAE[[#This Row],[VALIDADE]]))</f>
        <v>45644</v>
      </c>
      <c r="K232">
        <v>1</v>
      </c>
      <c r="L232" t="s">
        <v>5</v>
      </c>
      <c r="M232" t="str">
        <f>VLOOKUP(PAE[[#This Row],[NOME]],'CADASTRO'!A:K,6,0)</f>
        <v>ATIVO</v>
      </c>
    </row>
    <row r="233" spans="1:14">
      <c r="A233" t="s">
        <v>516</v>
      </c>
      <c r="B233" t="s">
        <v>517</v>
      </c>
      <c r="C233" t="s">
        <v>381</v>
      </c>
      <c r="D233" t="s">
        <v>636</v>
      </c>
      <c r="E233" s="11" t="s">
        <v>373</v>
      </c>
      <c r="F233" s="10" t="str">
        <f>VLOOKUP(PAE[[#This Row],[NOME]],'CADASTRO'!A:K,5,0)</f>
        <v>AUXILIAR DE CARGA E DESCARGA</v>
      </c>
      <c r="G233" s="8">
        <v>45645</v>
      </c>
      <c r="H233" s="38">
        <v>365</v>
      </c>
      <c r="I2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IF(G611="01/01/1900",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IF(PAE[[#This Row],[TREINADO EM]]="", "",(PAE[[#This Row],[TREINADO EM]]+PAE[[#This Row],[VALIDADE]]))</f>
        <v>46010</v>
      </c>
      <c r="K233">
        <v>1</v>
      </c>
      <c r="L233" t="s">
        <v>5</v>
      </c>
      <c r="M233" t="str">
        <f>VLOOKUP(PAE[[#This Row],[NOME]],'CADASTRO'!A:K,6,0)</f>
        <v>ATIVO</v>
      </c>
    </row>
    <row r="234" spans="1:14">
      <c r="A234" t="s">
        <v>516</v>
      </c>
      <c r="B234" t="s">
        <v>517</v>
      </c>
      <c r="C234" t="s">
        <v>381</v>
      </c>
      <c r="D234" t="s">
        <v>636</v>
      </c>
      <c r="E234" s="11" t="s">
        <v>373</v>
      </c>
      <c r="F234" s="10" t="str">
        <f>VLOOKUP(PAE[[#This Row],[NOME]],'CADASTRO'!A:K,5,0)</f>
        <v>AUXILIAR DE CARGA E DESCARGA</v>
      </c>
      <c r="G234" s="8">
        <v>45882</v>
      </c>
      <c r="H234" s="38">
        <v>365</v>
      </c>
      <c r="I2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IF(G612="01/01/1900",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IF(PAE[[#This Row],[TREINADO EM]]="", "",(PAE[[#This Row],[TREINADO EM]]+PAE[[#This Row],[VALIDADE]]))</f>
        <v>46247</v>
      </c>
      <c r="K234">
        <v>1</v>
      </c>
      <c r="L234" t="s">
        <v>5</v>
      </c>
      <c r="M234" t="str">
        <f>VLOOKUP(PAE[[#This Row],[NOME]],'CADASTRO'!A:K,6,0)</f>
        <v>ATIVO</v>
      </c>
    </row>
    <row r="235" spans="1:14">
      <c r="A235" t="s">
        <v>516</v>
      </c>
      <c r="B235" t="s">
        <v>517</v>
      </c>
      <c r="C235" t="s">
        <v>381</v>
      </c>
      <c r="D235" t="s">
        <v>636</v>
      </c>
      <c r="E235" s="11" t="s">
        <v>373</v>
      </c>
      <c r="F235" s="10" t="str">
        <f>VLOOKUP(PAE[[#This Row],[NOME]],'CADASTRO'!A:K,5,0)</f>
        <v>AUXILIAR DE CARGA E DESCARGA</v>
      </c>
      <c r="G235" s="8">
        <v>46290.335775462961</v>
      </c>
      <c r="H235" s="38">
        <v>365</v>
      </c>
      <c r="I2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IF(G613="01/01/1900",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IF(PAE[[#This Row],[TREINADO EM]]="", "",(PAE[[#This Row],[TREINADO EM]]+PAE[[#This Row],[VALIDADE]]))</f>
        <v>46655.335775462961</v>
      </c>
      <c r="K235">
        <v>1</v>
      </c>
      <c r="L235" t="s">
        <v>3</v>
      </c>
      <c r="M235" t="str">
        <f>VLOOKUP(PAE[[#This Row],[NOME]],'CADASTRO'!A:K,6,0)</f>
        <v>ATIVO</v>
      </c>
      <c r="N235" s="63"/>
    </row>
    <row r="236" spans="1:14">
      <c r="A236" t="s">
        <v>516</v>
      </c>
      <c r="B236" t="s">
        <v>517</v>
      </c>
      <c r="C236" t="s">
        <v>76</v>
      </c>
      <c r="D236" t="s">
        <v>636</v>
      </c>
      <c r="E236" s="11" t="s">
        <v>250</v>
      </c>
      <c r="F236" s="10" t="str">
        <f>VLOOKUP(PAE[[#This Row],[NOME]],'CADASTRO'!A:K,5,0)</f>
        <v>ESTAGIARIO</v>
      </c>
      <c r="G236" s="8">
        <v>44517</v>
      </c>
      <c r="H236" s="38">
        <v>365</v>
      </c>
      <c r="I2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IF(G614="01/01/1900",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IF(PAE[[#This Row],[TREINADO EM]]="", "",(PAE[[#This Row],[TREINADO EM]]+PAE[[#This Row],[VALIDADE]]))</f>
        <v>44882</v>
      </c>
      <c r="K236">
        <v>1</v>
      </c>
      <c r="L236" t="s">
        <v>3</v>
      </c>
      <c r="M236" t="str">
        <f>VLOOKUP(PAE[[#This Row],[NOME]],'CADASTRO'!A:K,6,0)</f>
        <v>DESLIGADO</v>
      </c>
    </row>
    <row r="237" spans="1:14">
      <c r="A237" t="s">
        <v>516</v>
      </c>
      <c r="B237" t="s">
        <v>517</v>
      </c>
      <c r="C237" t="s">
        <v>381</v>
      </c>
      <c r="D237" t="s">
        <v>636</v>
      </c>
      <c r="E237" s="11" t="s">
        <v>251</v>
      </c>
      <c r="F237" s="10" t="str">
        <f>VLOOKUP(PAE[[#This Row],[NOME]],'CADASTRO'!A:K,5,0)</f>
        <v>OPERADOR INDUSTRIAL I</v>
      </c>
      <c r="G237" s="8">
        <v>45756</v>
      </c>
      <c r="H237" s="38">
        <v>365</v>
      </c>
      <c r="I2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IF(G615="01/01/1900",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IF(PAE[[#This Row],[TREINADO EM]]="", "",(PAE[[#This Row],[TREINADO EM]]+PAE[[#This Row],[VALIDADE]]))</f>
        <v>46121</v>
      </c>
      <c r="K237">
        <v>1</v>
      </c>
      <c r="L237" t="s">
        <v>5</v>
      </c>
      <c r="M237" t="str">
        <f>VLOOKUP(PAE[[#This Row],[NOME]],'CADASTRO'!A:K,6,0)</f>
        <v>DESLIGADO</v>
      </c>
    </row>
    <row r="238" spans="1:14">
      <c r="A238" t="s">
        <v>516</v>
      </c>
      <c r="B238" t="s">
        <v>517</v>
      </c>
      <c r="C238" t="s">
        <v>76</v>
      </c>
      <c r="D238" t="s">
        <v>636</v>
      </c>
      <c r="E238" s="11" t="s">
        <v>461</v>
      </c>
      <c r="F238" s="10" t="str">
        <f>VLOOKUP(PAE[[#This Row],[NOME]],'CADASTRO'!A:K,5,0)</f>
        <v>ANALISTA PRODUCAO JR</v>
      </c>
      <c r="G238" s="8">
        <v>44530</v>
      </c>
      <c r="H238" s="38">
        <v>365</v>
      </c>
      <c r="I2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IF(G616="01/01/1900",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IF(PAE[[#This Row],[TREINADO EM]]="", "",(PAE[[#This Row],[TREINADO EM]]+PAE[[#This Row],[VALIDADE]]))</f>
        <v>44895</v>
      </c>
      <c r="K238">
        <v>1</v>
      </c>
      <c r="L238" t="s">
        <v>3</v>
      </c>
      <c r="M238" t="str">
        <f>VLOOKUP(PAE[[#This Row],[NOME]],'CADASTRO'!A:K,6,0)</f>
        <v>DESLIGADO</v>
      </c>
    </row>
    <row r="239" spans="1:14">
      <c r="A239" t="s">
        <v>516</v>
      </c>
      <c r="B239" t="s">
        <v>517</v>
      </c>
      <c r="C239" t="s">
        <v>76</v>
      </c>
      <c r="D239" t="s">
        <v>636</v>
      </c>
      <c r="E239" s="11" t="s">
        <v>461</v>
      </c>
      <c r="F239" s="10" t="str">
        <f>VLOOKUP(PAE[[#This Row],[NOME]],'CADASTRO'!A:K,5,0)</f>
        <v>ANALISTA PRODUCAO JR</v>
      </c>
      <c r="G239" s="8">
        <v>44928</v>
      </c>
      <c r="H239" s="38">
        <v>365</v>
      </c>
      <c r="I2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IF(G617="01/01/1900",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IF(PAE[[#This Row],[TREINADO EM]]="", "",(PAE[[#This Row],[TREINADO EM]]+PAE[[#This Row],[VALIDADE]]))</f>
        <v>45293</v>
      </c>
      <c r="K239">
        <v>1</v>
      </c>
      <c r="L239" t="s">
        <v>1</v>
      </c>
      <c r="M239" t="str">
        <f>VLOOKUP(PAE[[#This Row],[NOME]],'CADASTRO'!A:K,6,0)</f>
        <v>DESLIGADO</v>
      </c>
    </row>
    <row r="240" spans="1:14">
      <c r="A240" t="s">
        <v>516</v>
      </c>
      <c r="B240" t="s">
        <v>517</v>
      </c>
      <c r="C240" t="s">
        <v>76</v>
      </c>
      <c r="D240" t="s">
        <v>636</v>
      </c>
      <c r="E240" s="11" t="s">
        <v>462</v>
      </c>
      <c r="F240" s="10" t="str">
        <f>VLOOKUP(PAE[[#This Row],[NOME]],'CADASTRO'!A:K,5,0)</f>
        <v>ANALISTA CONTROLE QUALIDADE PL</v>
      </c>
      <c r="G240" s="8">
        <v>44533</v>
      </c>
      <c r="H240" s="38">
        <v>365</v>
      </c>
      <c r="I2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IF(G618="01/01/1900",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IF(PAE[[#This Row],[TREINADO EM]]="", "",(PAE[[#This Row],[TREINADO EM]]+PAE[[#This Row],[VALIDADE]]))</f>
        <v>44898</v>
      </c>
      <c r="K240">
        <v>1</v>
      </c>
      <c r="L240" t="s">
        <v>5</v>
      </c>
      <c r="M240" t="str">
        <f>VLOOKUP(PAE[[#This Row],[NOME]],'CADASTRO'!A:K,6,0)</f>
        <v>DESLIGADO</v>
      </c>
    </row>
    <row r="241" spans="1:14">
      <c r="A241" t="s">
        <v>516</v>
      </c>
      <c r="B241" t="s">
        <v>517</v>
      </c>
      <c r="C241" t="s">
        <v>76</v>
      </c>
      <c r="D241" t="s">
        <v>636</v>
      </c>
      <c r="E241" s="11" t="s">
        <v>375</v>
      </c>
      <c r="F241" s="10" t="str">
        <f>VLOOKUP(PAE[[#This Row],[NOME]],'CADASTRO'!A:K,5,0)</f>
        <v>OPERADOR INDUSTRIAL II</v>
      </c>
      <c r="G241" s="8">
        <v>44530</v>
      </c>
      <c r="H241" s="38">
        <v>365</v>
      </c>
      <c r="I2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IF(G619="01/01/1900",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IF(PAE[[#This Row],[TREINADO EM]]="", "",(PAE[[#This Row],[TREINADO EM]]+PAE[[#This Row],[VALIDADE]]))</f>
        <v>44895</v>
      </c>
      <c r="K241">
        <v>1</v>
      </c>
      <c r="L241" t="s">
        <v>5</v>
      </c>
      <c r="M241" t="str">
        <f>VLOOKUP(PAE[[#This Row],[NOME]],'CADASTRO'!A:K,6,0)</f>
        <v>ATIVO</v>
      </c>
    </row>
    <row r="242" spans="1:14">
      <c r="A242" t="s">
        <v>516</v>
      </c>
      <c r="B242" t="s">
        <v>517</v>
      </c>
      <c r="C242" t="s">
        <v>76</v>
      </c>
      <c r="D242" t="s">
        <v>636</v>
      </c>
      <c r="E242" s="11" t="s">
        <v>375</v>
      </c>
      <c r="F242" s="10" t="str">
        <f>VLOOKUP(PAE[[#This Row],[NOME]],'CADASTRO'!A:K,5,0)</f>
        <v>OPERADOR INDUSTRIAL II</v>
      </c>
      <c r="G242" s="8">
        <v>44928</v>
      </c>
      <c r="H242" s="38">
        <v>365</v>
      </c>
      <c r="I2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IF(G620="01/01/1900",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IF(PAE[[#This Row],[TREINADO EM]]="", "",(PAE[[#This Row],[TREINADO EM]]+PAE[[#This Row],[VALIDADE]]))</f>
        <v>45293</v>
      </c>
      <c r="K242">
        <v>1</v>
      </c>
      <c r="L242" t="s">
        <v>5</v>
      </c>
      <c r="M242" t="str">
        <f>VLOOKUP(PAE[[#This Row],[NOME]],'CADASTRO'!A:K,6,0)</f>
        <v>ATIVO</v>
      </c>
    </row>
    <row r="243" spans="1:14">
      <c r="A243" t="s">
        <v>516</v>
      </c>
      <c r="B243" t="s">
        <v>517</v>
      </c>
      <c r="C243" t="s">
        <v>76</v>
      </c>
      <c r="D243" t="s">
        <v>636</v>
      </c>
      <c r="E243" s="11" t="s">
        <v>375</v>
      </c>
      <c r="F243" s="10" t="str">
        <f>VLOOKUP(PAE[[#This Row],[NOME]],'CADASTRO'!A:K,5,0)</f>
        <v>OPERADOR INDUSTRIAL II</v>
      </c>
      <c r="G243" s="8">
        <v>45330</v>
      </c>
      <c r="H243" s="38">
        <v>365</v>
      </c>
      <c r="I2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IF(G621="01/01/1900",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IF(PAE[[#This Row],[TREINADO EM]]="", "",(PAE[[#This Row],[TREINADO EM]]+PAE[[#This Row],[VALIDADE]]))</f>
        <v>45695</v>
      </c>
      <c r="K243">
        <v>1</v>
      </c>
      <c r="L243" t="s">
        <v>5</v>
      </c>
      <c r="M243" t="str">
        <f>VLOOKUP(PAE[[#This Row],[NOME]],'CADASTRO'!A:K,6,0)</f>
        <v>ATIVO</v>
      </c>
    </row>
    <row r="244" spans="1:14">
      <c r="A244" t="s">
        <v>516</v>
      </c>
      <c r="B244" t="s">
        <v>517</v>
      </c>
      <c r="C244" t="s">
        <v>381</v>
      </c>
      <c r="D244" t="s">
        <v>636</v>
      </c>
      <c r="E244" s="11" t="s">
        <v>375</v>
      </c>
      <c r="F244" s="10" t="str">
        <f>VLOOKUP(PAE[[#This Row],[NOME]],'CADASTRO'!A:K,5,0)</f>
        <v>OPERADOR INDUSTRIAL II</v>
      </c>
      <c r="G244" s="8">
        <v>45875</v>
      </c>
      <c r="H244" s="38">
        <v>365</v>
      </c>
      <c r="I2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IF(G622="01/01/1900",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IF(PAE[[#This Row],[TREINADO EM]]="", "",(PAE[[#This Row],[TREINADO EM]]+PAE[[#This Row],[VALIDADE]]))</f>
        <v>46240</v>
      </c>
      <c r="K244">
        <v>1</v>
      </c>
      <c r="L244" t="s">
        <v>5</v>
      </c>
      <c r="M244" t="str">
        <f>VLOOKUP(PAE[[#This Row],[NOME]],'CADASTRO'!A:K,6,0)</f>
        <v>ATIVO</v>
      </c>
    </row>
    <row r="245" spans="1:14">
      <c r="A245" t="s">
        <v>516</v>
      </c>
      <c r="B245" t="s">
        <v>517</v>
      </c>
      <c r="C245" t="s">
        <v>381</v>
      </c>
      <c r="D245" t="s">
        <v>636</v>
      </c>
      <c r="E245" s="11" t="s">
        <v>375</v>
      </c>
      <c r="F245" s="10" t="str">
        <f>VLOOKUP(PAE[[#This Row],[NOME]],'CADASTRO'!A:K,5,0)</f>
        <v>OPERADOR INDUSTRIAL II</v>
      </c>
      <c r="G245" s="8">
        <v>46295</v>
      </c>
      <c r="H245" s="38">
        <v>365</v>
      </c>
      <c r="I2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IF(G623="01/01/1900", "SEM REGISTRO",
                        IF((G245+H245)&gt;TODAY(), "NO PRAZO", "VENCIDO"
                        )
                    )
                )
            )
        )
    ),"N.A.")</f>
        <v>NO PRAZO</v>
      </c>
      <c r="J245" s="14">
        <f>IF(PAE[[#This Row],[TREINADO EM]]="", "",(PAE[[#This Row],[TREINADO EM]]+PAE[[#This Row],[VALIDADE]]))</f>
        <v>46660</v>
      </c>
      <c r="K245">
        <v>1</v>
      </c>
      <c r="L245" t="s">
        <v>3</v>
      </c>
      <c r="M245" t="str">
        <f>VLOOKUP(PAE[[#This Row],[NOME]],'CADASTRO'!A:K,6,0)</f>
        <v>ATIVO</v>
      </c>
    </row>
    <row r="246" spans="1:14">
      <c r="A246" t="s">
        <v>516</v>
      </c>
      <c r="B246" t="s">
        <v>517</v>
      </c>
      <c r="C246" t="s">
        <v>381</v>
      </c>
      <c r="D246" t="s">
        <v>636</v>
      </c>
      <c r="E246" s="11" t="s">
        <v>376</v>
      </c>
      <c r="F246" s="10" t="str">
        <f>VLOOKUP(PAE[[#This Row],[NOME]],'CADASTRO'!A:K,5,0)</f>
        <v>ESTAGIARIO</v>
      </c>
      <c r="G246" s="8">
        <v>46063</v>
      </c>
      <c r="H246" s="38">
        <v>365</v>
      </c>
      <c r="I2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IF(G624="01/01/1900", "SEM REGISTRO",
                        IF((G246+H246)&gt;TODAY(), "NO PRAZO", "VENCIDO"
                        )
                    )
                )
            )
        )
    ),"N.A.")</f>
        <v>NO PRAZO</v>
      </c>
      <c r="J246" s="14">
        <f>IF(PAE[[#This Row],[TREINADO EM]]="", "",(PAE[[#This Row],[TREINADO EM]]+PAE[[#This Row],[VALIDADE]]))</f>
        <v>46428</v>
      </c>
      <c r="K246">
        <v>0.5</v>
      </c>
      <c r="L246" t="s">
        <v>3</v>
      </c>
      <c r="M246" t="str">
        <f>VLOOKUP(PAE[[#This Row],[NOME]],'CADASTRO'!A:K,6,0)</f>
        <v>ATIVO</v>
      </c>
      <c r="N246" s="77" t="s">
        <v>645</v>
      </c>
    </row>
    <row r="247" spans="1:14">
      <c r="A247" t="s">
        <v>516</v>
      </c>
      <c r="B247" t="s">
        <v>517</v>
      </c>
      <c r="C247" t="s">
        <v>76</v>
      </c>
      <c r="D247" t="s">
        <v>636</v>
      </c>
      <c r="E247" s="11" t="s">
        <v>466</v>
      </c>
      <c r="F247" s="10" t="str">
        <f>VLOOKUP(PAE[[#This Row],[NOME]],'CADASTRO'!A:K,5,0)</f>
        <v>PARCEIRO DE NEGOCIO DE RH</v>
      </c>
      <c r="G247" s="8">
        <v>45064</v>
      </c>
      <c r="H247" s="38">
        <v>365</v>
      </c>
      <c r="I2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IF(G625="01/01/1900",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IF(PAE[[#This Row],[TREINADO EM]]="", "",(PAE[[#This Row],[TREINADO EM]]+PAE[[#This Row],[VALIDADE]]))</f>
        <v>45429</v>
      </c>
      <c r="K247">
        <v>1</v>
      </c>
      <c r="L247" t="s">
        <v>5</v>
      </c>
      <c r="M247" t="str">
        <f>VLOOKUP(PAE[[#This Row],[NOME]],'CADASTRO'!A:K,6,0)</f>
        <v>DESLIGADO</v>
      </c>
    </row>
    <row r="248" spans="1:14">
      <c r="A248" t="s">
        <v>516</v>
      </c>
      <c r="B248" t="s">
        <v>517</v>
      </c>
      <c r="C248" t="s">
        <v>76</v>
      </c>
      <c r="D248" t="s">
        <v>636</v>
      </c>
      <c r="E248" s="1" t="s">
        <v>467</v>
      </c>
      <c r="F248" s="10" t="str">
        <f>VLOOKUP(PAE[[#This Row],[NOME]],'CADASTRO'!A:K,5,0)</f>
        <v>OPERADOR INDUSTRIAL III</v>
      </c>
      <c r="G248" s="8">
        <v>44530</v>
      </c>
      <c r="H248" s="38">
        <v>365</v>
      </c>
      <c r="I2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IF(G626="01/01/1900",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IF(PAE[[#This Row],[TREINADO EM]]="", "",(PAE[[#This Row],[TREINADO EM]]+PAE[[#This Row],[VALIDADE]]))</f>
        <v>44895</v>
      </c>
      <c r="K248">
        <v>1</v>
      </c>
      <c r="L248" t="s">
        <v>5</v>
      </c>
      <c r="M248" t="str">
        <f>VLOOKUP(PAE[[#This Row],[NOME]],'CADASTRO'!A:K,6,0)</f>
        <v>DESLIGADO</v>
      </c>
    </row>
    <row r="249" spans="1:14">
      <c r="A249" t="s">
        <v>516</v>
      </c>
      <c r="B249" t="s">
        <v>517</v>
      </c>
      <c r="C249" t="s">
        <v>76</v>
      </c>
      <c r="D249" t="s">
        <v>636</v>
      </c>
      <c r="E249" s="11" t="s">
        <v>467</v>
      </c>
      <c r="F249" s="10" t="str">
        <f>VLOOKUP(PAE[[#This Row],[NOME]],'CADASTRO'!A:K,5,0)</f>
        <v>OPERADOR INDUSTRIAL III</v>
      </c>
      <c r="G249" s="8">
        <v>44928</v>
      </c>
      <c r="H249" s="38">
        <v>365</v>
      </c>
      <c r="I2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IF(G627="01/01/1900",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IF(PAE[[#This Row],[TREINADO EM]]="", "",(PAE[[#This Row],[TREINADO EM]]+PAE[[#This Row],[VALIDADE]]))</f>
        <v>45293</v>
      </c>
      <c r="K249">
        <v>1</v>
      </c>
      <c r="L249" t="s">
        <v>5</v>
      </c>
      <c r="M249" t="str">
        <f>VLOOKUP(PAE[[#This Row],[NOME]],'CADASTRO'!A:K,6,0)</f>
        <v>DESLIGADO</v>
      </c>
    </row>
    <row r="250" spans="1:14">
      <c r="A250" t="s">
        <v>516</v>
      </c>
      <c r="B250" t="s">
        <v>517</v>
      </c>
      <c r="C250" t="s">
        <v>76</v>
      </c>
      <c r="D250" t="s">
        <v>636</v>
      </c>
      <c r="E250" s="11" t="s">
        <v>467</v>
      </c>
      <c r="F250" s="10" t="str">
        <f>VLOOKUP(PAE[[#This Row],[NOME]],'CADASTRO'!A:K,5,0)</f>
        <v>OPERADOR INDUSTRIAL III</v>
      </c>
      <c r="G250" s="8">
        <v>45279</v>
      </c>
      <c r="H250" s="38">
        <v>365</v>
      </c>
      <c r="I2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IF(G628="01/01/1900",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IF(PAE[[#This Row],[TREINADO EM]]="", "",(PAE[[#This Row],[TREINADO EM]]+PAE[[#This Row],[VALIDADE]]))</f>
        <v>45644</v>
      </c>
      <c r="K250">
        <v>1</v>
      </c>
      <c r="L250" t="s">
        <v>5</v>
      </c>
      <c r="M250" t="str">
        <f>VLOOKUP(PAE[[#This Row],[NOME]],'CADASTRO'!A:K,6,0)</f>
        <v>DESLIGADO</v>
      </c>
    </row>
    <row r="251" spans="1:14">
      <c r="A251" t="s">
        <v>516</v>
      </c>
      <c r="B251" t="s">
        <v>517</v>
      </c>
      <c r="C251" t="s">
        <v>381</v>
      </c>
      <c r="D251" t="s">
        <v>636</v>
      </c>
      <c r="E251" s="11" t="s">
        <v>467</v>
      </c>
      <c r="F251" s="10" t="str">
        <f>VLOOKUP(PAE[[#This Row],[NOME]],'CADASTRO'!A:K,5,0)</f>
        <v>OPERADOR INDUSTRIAL III</v>
      </c>
      <c r="G251" s="8">
        <v>45645</v>
      </c>
      <c r="H251" s="38">
        <v>365</v>
      </c>
      <c r="I2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IF(G629="01/01/1900",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IF(PAE[[#This Row],[TREINADO EM]]="", "",(PAE[[#This Row],[TREINADO EM]]+PAE[[#This Row],[VALIDADE]]))</f>
        <v>46010</v>
      </c>
      <c r="K251">
        <v>1</v>
      </c>
      <c r="L251" t="s">
        <v>5</v>
      </c>
      <c r="M251" t="str">
        <f>VLOOKUP(PAE[[#This Row],[NOME]],'CADASTRO'!A:K,6,0)</f>
        <v>DESLIGADO</v>
      </c>
    </row>
    <row r="252" spans="1:14">
      <c r="A252" t="s">
        <v>516</v>
      </c>
      <c r="B252" t="s">
        <v>517</v>
      </c>
      <c r="C252" t="s">
        <v>381</v>
      </c>
      <c r="D252" t="s">
        <v>636</v>
      </c>
      <c r="E252" s="11" t="s">
        <v>467</v>
      </c>
      <c r="F252" s="10" t="str">
        <f>VLOOKUP(PAE[[#This Row],[NOME]],'CADASTRO'!A:K,5,0)</f>
        <v>OPERADOR INDUSTRIAL III</v>
      </c>
      <c r="G252" s="8">
        <v>46009</v>
      </c>
      <c r="H252" s="38">
        <v>365</v>
      </c>
      <c r="I2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IF(G630="01/01/1900",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IF(PAE[[#This Row],[TREINADO EM]]="", "",(PAE[[#This Row],[TREINADO EM]]+PAE[[#This Row],[VALIDADE]]))</f>
        <v>46374</v>
      </c>
      <c r="K252">
        <v>0.25</v>
      </c>
      <c r="L252" t="s">
        <v>3</v>
      </c>
      <c r="M252" t="str">
        <f>VLOOKUP(PAE[[#This Row],[NOME]],'CADASTRO'!A:K,6,0)</f>
        <v>DESLIGADO</v>
      </c>
    </row>
    <row r="253" spans="1:14">
      <c r="A253" t="s">
        <v>516</v>
      </c>
      <c r="B253" t="s">
        <v>517</v>
      </c>
      <c r="C253" t="s">
        <v>76</v>
      </c>
      <c r="D253" t="s">
        <v>636</v>
      </c>
      <c r="E253" s="11" t="s">
        <v>378</v>
      </c>
      <c r="F253" s="10" t="str">
        <f>VLOOKUP(PAE[[#This Row],[NOME]],'CADASTRO'!A:K,5,0)</f>
        <v>ANALISTA LOGISTICA JR</v>
      </c>
      <c r="G253" s="8">
        <v>44517</v>
      </c>
      <c r="H253" s="38">
        <v>365</v>
      </c>
      <c r="I2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IF(G631="01/01/1900",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IF(PAE[[#This Row],[TREINADO EM]]="", "",(PAE[[#This Row],[TREINADO EM]]+PAE[[#This Row],[VALIDADE]]))</f>
        <v>44882</v>
      </c>
      <c r="K253">
        <v>1</v>
      </c>
      <c r="L253" t="s">
        <v>5</v>
      </c>
      <c r="M253" t="str">
        <f>VLOOKUP(PAE[[#This Row],[NOME]],'CADASTRO'!A:K,6,0)</f>
        <v>ATIVO</v>
      </c>
    </row>
    <row r="254" spans="1:14">
      <c r="A254" t="s">
        <v>516</v>
      </c>
      <c r="B254" t="s">
        <v>517</v>
      </c>
      <c r="C254" t="s">
        <v>76</v>
      </c>
      <c r="D254" t="s">
        <v>636</v>
      </c>
      <c r="E254" s="11" t="s">
        <v>378</v>
      </c>
      <c r="F254" s="10" t="str">
        <f>VLOOKUP(PAE[[#This Row],[NOME]],'CADASTRO'!A:K,5,0)</f>
        <v>ANALISTA LOGISTICA JR</v>
      </c>
      <c r="G254" s="8">
        <v>44928</v>
      </c>
      <c r="H254" s="38">
        <v>365</v>
      </c>
      <c r="I2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IF(G632="01/01/1900",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IF(PAE[[#This Row],[TREINADO EM]]="", "",(PAE[[#This Row],[TREINADO EM]]+PAE[[#This Row],[VALIDADE]]))</f>
        <v>45293</v>
      </c>
      <c r="K254">
        <v>1</v>
      </c>
      <c r="L254" t="s">
        <v>5</v>
      </c>
      <c r="M254" t="str">
        <f>VLOOKUP(PAE[[#This Row],[NOME]],'CADASTRO'!A:K,6,0)</f>
        <v>ATIVO</v>
      </c>
    </row>
    <row r="255" spans="1:14">
      <c r="A255" t="s">
        <v>516</v>
      </c>
      <c r="B255" t="s">
        <v>517</v>
      </c>
      <c r="C255" t="s">
        <v>76</v>
      </c>
      <c r="D255" t="s">
        <v>636</v>
      </c>
      <c r="E255" s="11" t="s">
        <v>378</v>
      </c>
      <c r="F255" s="10" t="str">
        <f>VLOOKUP(PAE[[#This Row],[NOME]],'CADASTRO'!A:K,5,0)</f>
        <v>ANALISTA LOGISTICA JR</v>
      </c>
      <c r="G255" s="8">
        <v>45279</v>
      </c>
      <c r="H255" s="38">
        <v>365</v>
      </c>
      <c r="I2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IF(G633="01/01/1900",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IF(PAE[[#This Row],[TREINADO EM]]="", "",(PAE[[#This Row],[TREINADO EM]]+PAE[[#This Row],[VALIDADE]]))</f>
        <v>45644</v>
      </c>
      <c r="K255">
        <v>1</v>
      </c>
      <c r="L255" t="s">
        <v>5</v>
      </c>
      <c r="M255" t="str">
        <f>VLOOKUP(PAE[[#This Row],[NOME]],'CADASTRO'!A:K,6,0)</f>
        <v>ATIVO</v>
      </c>
    </row>
    <row r="256" spans="1:14">
      <c r="A256" t="s">
        <v>516</v>
      </c>
      <c r="B256" t="s">
        <v>517</v>
      </c>
      <c r="C256" t="s">
        <v>76</v>
      </c>
      <c r="D256" t="s">
        <v>636</v>
      </c>
      <c r="E256" s="11" t="s">
        <v>378</v>
      </c>
      <c r="F256" s="10" t="str">
        <f>VLOOKUP(PAE[[#This Row],[NOME]],'CADASTRO'!A:K,5,0)</f>
        <v>ANALISTA LOGISTICA JR</v>
      </c>
      <c r="G256" s="8">
        <v>45645</v>
      </c>
      <c r="H256" s="38">
        <v>365</v>
      </c>
      <c r="I2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IF(G634="01/01/1900",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IF(PAE[[#This Row],[TREINADO EM]]="", "",(PAE[[#This Row],[TREINADO EM]]+PAE[[#This Row],[VALIDADE]]))</f>
        <v>46010</v>
      </c>
      <c r="K256">
        <v>1</v>
      </c>
      <c r="L256" t="s">
        <v>5</v>
      </c>
      <c r="M256" t="str">
        <f>VLOOKUP(PAE[[#This Row],[NOME]],'CADASTRO'!A:K,6,0)</f>
        <v>ATIVO</v>
      </c>
    </row>
    <row r="257" spans="1:14">
      <c r="A257" t="s">
        <v>516</v>
      </c>
      <c r="B257" t="s">
        <v>517</v>
      </c>
      <c r="C257" t="s">
        <v>381</v>
      </c>
      <c r="D257" t="s">
        <v>636</v>
      </c>
      <c r="E257" s="11" t="s">
        <v>378</v>
      </c>
      <c r="F257" s="10" t="str">
        <f>VLOOKUP(PAE[[#This Row],[NOME]],'CADASTRO'!A:K,5,0)</f>
        <v>ANALISTA LOGISTICA JR</v>
      </c>
      <c r="G257" s="8">
        <v>46009</v>
      </c>
      <c r="H257" s="38">
        <v>365</v>
      </c>
      <c r="I2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IF(G635="01/01/1900",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IF(PAE[[#This Row],[TREINADO EM]]="", "",(PAE[[#This Row],[TREINADO EM]]+PAE[[#This Row],[VALIDADE]]))</f>
        <v>46374</v>
      </c>
      <c r="K257">
        <v>0.25</v>
      </c>
      <c r="L257" t="s">
        <v>3</v>
      </c>
      <c r="M257" t="str">
        <f>VLOOKUP(PAE[[#This Row],[NOME]],'CADASTRO'!A:K,6,0)</f>
        <v>ATIVO</v>
      </c>
    </row>
    <row r="258" spans="1:14">
      <c r="A258" t="s">
        <v>516</v>
      </c>
      <c r="B258" t="s">
        <v>517</v>
      </c>
      <c r="C258" t="s">
        <v>381</v>
      </c>
      <c r="D258" t="s">
        <v>636</v>
      </c>
      <c r="E258" s="11" t="s">
        <v>468</v>
      </c>
      <c r="F258" s="10" t="str">
        <f>VLOOKUP(PAE[[#This Row],[NOME]],'CADASTRO'!A:K,5,0)</f>
        <v>OPERADOR LOGISTICO I</v>
      </c>
      <c r="G258" s="8">
        <v>46008</v>
      </c>
      <c r="H258" s="38">
        <v>365</v>
      </c>
      <c r="I2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IF(G636="01/01/1900",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IF(PAE[[#This Row],[TREINADO EM]]="", "",(PAE[[#This Row],[TREINADO EM]]+PAE[[#This Row],[VALIDADE]]))</f>
        <v>46373</v>
      </c>
      <c r="K258">
        <v>0.25</v>
      </c>
      <c r="L258" t="s">
        <v>3</v>
      </c>
      <c r="M258" t="str">
        <f>VLOOKUP(PAE[[#This Row],[NOME]],'CADASTRO'!A:K,6,0)</f>
        <v>DESLIGADO</v>
      </c>
    </row>
    <row r="259" spans="1:14">
      <c r="A259" t="s">
        <v>516</v>
      </c>
      <c r="B259" t="s">
        <v>517</v>
      </c>
      <c r="C259" t="s">
        <v>381</v>
      </c>
      <c r="D259" t="s">
        <v>636</v>
      </c>
      <c r="E259" s="11" t="s">
        <v>469</v>
      </c>
      <c r="F259" s="10" t="str">
        <f>VLOOKUP(PAE[[#This Row],[NOME]],'CADASTRO'!A:K,5,0)</f>
        <v>AUXILIAR INDUSTRIAL</v>
      </c>
      <c r="G259" s="8">
        <v>45875</v>
      </c>
      <c r="H259" s="38">
        <v>365</v>
      </c>
      <c r="I2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IF(G637="01/01/1900",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IF(PAE[[#This Row],[TREINADO EM]]="", "",(PAE[[#This Row],[TREINADO EM]]+PAE[[#This Row],[VALIDADE]]))</f>
        <v>46240</v>
      </c>
      <c r="K259">
        <v>1</v>
      </c>
      <c r="L259" t="s">
        <v>5</v>
      </c>
      <c r="M259" t="str">
        <f>VLOOKUP(PAE[[#This Row],[NOME]],'CADASTRO'!A:K,6,0)</f>
        <v>DESLIGADO</v>
      </c>
    </row>
    <row r="260" spans="1:14">
      <c r="A260" t="s">
        <v>516</v>
      </c>
      <c r="B260" t="s">
        <v>517</v>
      </c>
      <c r="C260" t="s">
        <v>76</v>
      </c>
      <c r="D260" t="s">
        <v>636</v>
      </c>
      <c r="E260" s="11" t="s">
        <v>26</v>
      </c>
      <c r="F260" s="10" t="str">
        <f>VLOOKUP(PAE[[#This Row],[NOME]],'CADASTRO'!A:K,5,0)</f>
        <v>COORDENADOR PRODUCAO</v>
      </c>
      <c r="G260" s="8">
        <v>45092</v>
      </c>
      <c r="H260" s="38">
        <v>365</v>
      </c>
      <c r="I2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IF(G638="01/01/1900",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IF(PAE[[#This Row],[TREINADO EM]]="", "",(PAE[[#This Row],[TREINADO EM]]+PAE[[#This Row],[VALIDADE]]))</f>
        <v>45457</v>
      </c>
      <c r="K260">
        <v>1</v>
      </c>
      <c r="L260" t="s">
        <v>5</v>
      </c>
      <c r="M260" t="str">
        <f>VLOOKUP(PAE[[#This Row],[NOME]],'CADASTRO'!A:K,6,0)</f>
        <v>ATIVO</v>
      </c>
    </row>
    <row r="261" spans="1:14">
      <c r="A261" t="s">
        <v>516</v>
      </c>
      <c r="B261" t="s">
        <v>517</v>
      </c>
      <c r="C261" t="s">
        <v>102</v>
      </c>
      <c r="D261" t="s">
        <v>636</v>
      </c>
      <c r="E261" s="11" t="s">
        <v>26</v>
      </c>
      <c r="F261" s="10" t="str">
        <f>VLOOKUP(PAE[[#This Row],[NOME]],'CADASTRO'!A:K,5,0)</f>
        <v>COORDENADOR PRODUCAO</v>
      </c>
      <c r="G261" s="8">
        <v>45547</v>
      </c>
      <c r="H261" s="38">
        <v>365</v>
      </c>
      <c r="I2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IF(G639="01/01/1900",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IF(PAE[[#This Row],[TREINADO EM]]="", "",(PAE[[#This Row],[TREINADO EM]]+PAE[[#This Row],[VALIDADE]]))</f>
        <v>45912</v>
      </c>
      <c r="K261">
        <v>1</v>
      </c>
      <c r="L261" t="s">
        <v>5</v>
      </c>
      <c r="M261" t="str">
        <f>VLOOKUP(PAE[[#This Row],[NOME]],'CADASTRO'!A:K,6,0)</f>
        <v>ATIVO</v>
      </c>
    </row>
    <row r="262" spans="1:14">
      <c r="A262" t="s">
        <v>516</v>
      </c>
      <c r="B262" t="s">
        <v>517</v>
      </c>
      <c r="C262" t="s">
        <v>381</v>
      </c>
      <c r="D262" t="s">
        <v>636</v>
      </c>
      <c r="E262" s="11" t="s">
        <v>26</v>
      </c>
      <c r="F262" s="10" t="str">
        <f>VLOOKUP(PAE[[#This Row],[NOME]],'CADASTRO'!A:K,5,0)</f>
        <v>COORDENADOR PRODUCAO</v>
      </c>
      <c r="G262" s="8">
        <v>46212.464525463001</v>
      </c>
      <c r="H262" s="38">
        <v>183</v>
      </c>
      <c r="I2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IF(G640="01/01/1900", "SEM REGISTRO",
                        IF((G262+H262)&gt;TODAY(), "NO PRAZO", "VENCIDO"
                        )
                    )
                )
            )
        )
    ),"N.A.")</f>
        <v>NO PRAZO</v>
      </c>
      <c r="J262" s="14">
        <f>IF(PAE[[#This Row],[TREINADO EM]]="", "",(PAE[[#This Row],[TREINADO EM]]+PAE[[#This Row],[VALIDADE]]))</f>
        <v>46395.464525463001</v>
      </c>
      <c r="K262">
        <v>0.25</v>
      </c>
      <c r="L262" t="s">
        <v>3</v>
      </c>
      <c r="M262" t="str">
        <f>VLOOKUP(PAE[[#This Row],[NOME]],'CADASTRO'!A:K,6,0)</f>
        <v>ATIVO</v>
      </c>
      <c r="N262" s="63"/>
    </row>
    <row r="263" spans="1:14">
      <c r="A263" t="s">
        <v>516</v>
      </c>
      <c r="B263" t="s">
        <v>517</v>
      </c>
      <c r="C263" t="s">
        <v>76</v>
      </c>
      <c r="D263" t="s">
        <v>636</v>
      </c>
      <c r="E263" s="11" t="s">
        <v>471</v>
      </c>
      <c r="F263" s="10" t="str">
        <f>VLOOKUP(PAE[[#This Row],[NOME]],'CADASTRO'!A:K,5,0)</f>
        <v>ANALISTA CONTROLE QUALIDADE PL</v>
      </c>
      <c r="G263" s="8">
        <v>44530</v>
      </c>
      <c r="H263" s="38">
        <v>365</v>
      </c>
      <c r="I2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IF(G641="01/01/1900",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IF(PAE[[#This Row],[TREINADO EM]]="", "",(PAE[[#This Row],[TREINADO EM]]+PAE[[#This Row],[VALIDADE]]))</f>
        <v>44895</v>
      </c>
      <c r="K263">
        <v>1</v>
      </c>
      <c r="L263" t="s">
        <v>5</v>
      </c>
      <c r="M263" t="str">
        <f>VLOOKUP(PAE[[#This Row],[NOME]],'CADASTRO'!A:K,6,0)</f>
        <v>DESLIGADO</v>
      </c>
    </row>
    <row r="264" spans="1:14">
      <c r="A264" t="s">
        <v>516</v>
      </c>
      <c r="B264" t="s">
        <v>517</v>
      </c>
      <c r="C264" t="s">
        <v>76</v>
      </c>
      <c r="D264" t="s">
        <v>636</v>
      </c>
      <c r="E264" s="11" t="s">
        <v>380</v>
      </c>
      <c r="F264" s="10" t="str">
        <f>VLOOKUP(PAE[[#This Row],[NOME]],'CADASTRO'!A:K,5,0)</f>
        <v>TECNICO ELETRONICO I</v>
      </c>
      <c r="G264" s="8">
        <v>44529</v>
      </c>
      <c r="H264" s="38">
        <v>365</v>
      </c>
      <c r="I2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IF(G642="01/01/1900",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IF(PAE[[#This Row],[TREINADO EM]]="", "",(PAE[[#This Row],[TREINADO EM]]+PAE[[#This Row],[VALIDADE]]))</f>
        <v>44894</v>
      </c>
      <c r="K264">
        <v>1</v>
      </c>
      <c r="L264" t="s">
        <v>5</v>
      </c>
      <c r="M264" t="str">
        <f>VLOOKUP(PAE[[#This Row],[NOME]],'CADASTRO'!A:K,6,0)</f>
        <v>ATIVO</v>
      </c>
    </row>
    <row r="265" spans="1:14">
      <c r="A265" t="s">
        <v>516</v>
      </c>
      <c r="B265" t="s">
        <v>517</v>
      </c>
      <c r="C265" t="s">
        <v>76</v>
      </c>
      <c r="D265" t="s">
        <v>636</v>
      </c>
      <c r="E265" s="11" t="s">
        <v>380</v>
      </c>
      <c r="F265" s="10" t="str">
        <f>VLOOKUP(PAE[[#This Row],[NOME]],'CADASTRO'!A:K,5,0)</f>
        <v>TECNICO ELETRONICO I</v>
      </c>
      <c r="G265" s="8">
        <v>44928</v>
      </c>
      <c r="H265" s="38">
        <v>365</v>
      </c>
      <c r="I2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IF(G643="01/01/1900",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IF(PAE[[#This Row],[TREINADO EM]]="", "",(PAE[[#This Row],[TREINADO EM]]+PAE[[#This Row],[VALIDADE]]))</f>
        <v>45293</v>
      </c>
      <c r="K265">
        <v>1</v>
      </c>
      <c r="L265" t="s">
        <v>5</v>
      </c>
      <c r="M265" t="str">
        <f>VLOOKUP(PAE[[#This Row],[NOME]],'CADASTRO'!A:K,6,0)</f>
        <v>ATIVO</v>
      </c>
    </row>
    <row r="266" spans="1:14">
      <c r="A266" t="s">
        <v>516</v>
      </c>
      <c r="B266" t="s">
        <v>517</v>
      </c>
      <c r="C266" t="s">
        <v>76</v>
      </c>
      <c r="D266" t="s">
        <v>636</v>
      </c>
      <c r="E266" s="11" t="s">
        <v>380</v>
      </c>
      <c r="F266" s="10" t="str">
        <f>VLOOKUP(PAE[[#This Row],[NOME]],'CADASTRO'!A:K,5,0)</f>
        <v>TECNICO ELETRONICO I</v>
      </c>
      <c r="G266" s="8">
        <v>45279</v>
      </c>
      <c r="H266" s="38">
        <v>365</v>
      </c>
      <c r="I2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IF(G644="01/01/1900",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IF(PAE[[#This Row],[TREINADO EM]]="", "",(PAE[[#This Row],[TREINADO EM]]+PAE[[#This Row],[VALIDADE]]))</f>
        <v>45644</v>
      </c>
      <c r="K266">
        <v>1</v>
      </c>
      <c r="L266" t="s">
        <v>5</v>
      </c>
      <c r="M266" t="str">
        <f>VLOOKUP(PAE[[#This Row],[NOME]],'CADASTRO'!A:K,6,0)</f>
        <v>ATIVO</v>
      </c>
    </row>
    <row r="267" spans="1:14">
      <c r="A267" t="s">
        <v>516</v>
      </c>
      <c r="B267" t="s">
        <v>517</v>
      </c>
      <c r="C267" t="s">
        <v>76</v>
      </c>
      <c r="D267" t="s">
        <v>636</v>
      </c>
      <c r="E267" s="11" t="s">
        <v>380</v>
      </c>
      <c r="F267" s="10" t="str">
        <f>VLOOKUP(PAE[[#This Row],[NOME]],'CADASTRO'!A:K,5,0)</f>
        <v>TECNICO ELETRONICO I</v>
      </c>
      <c r="G267" s="8">
        <v>45645</v>
      </c>
      <c r="H267" s="38">
        <v>365</v>
      </c>
      <c r="I2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IF(G645="01/01/1900",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IF(PAE[[#This Row],[TREINADO EM]]="", "",(PAE[[#This Row],[TREINADO EM]]+PAE[[#This Row],[VALIDADE]]))</f>
        <v>46010</v>
      </c>
      <c r="K267">
        <v>1</v>
      </c>
      <c r="L267" t="s">
        <v>5</v>
      </c>
      <c r="M267" t="str">
        <f>VLOOKUP(PAE[[#This Row],[NOME]],'CADASTRO'!A:K,6,0)</f>
        <v>ATIVO</v>
      </c>
    </row>
    <row r="268" spans="1:14">
      <c r="A268" t="s">
        <v>516</v>
      </c>
      <c r="B268" t="s">
        <v>517</v>
      </c>
      <c r="C268" t="s">
        <v>381</v>
      </c>
      <c r="D268" t="s">
        <v>636</v>
      </c>
      <c r="E268" s="11" t="s">
        <v>380</v>
      </c>
      <c r="F268" s="10" t="str">
        <f>VLOOKUP(PAE[[#This Row],[NOME]],'CADASTRO'!A:K,5,0)</f>
        <v>TECNICO ELETRONICO I</v>
      </c>
      <c r="G268" s="8">
        <v>46009</v>
      </c>
      <c r="H268" s="38">
        <v>365</v>
      </c>
      <c r="I2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IF(G646="01/01/1900",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IF(PAE[[#This Row],[TREINADO EM]]="", "",(PAE[[#This Row],[TREINADO EM]]+PAE[[#This Row],[VALIDADE]]))</f>
        <v>46374</v>
      </c>
      <c r="K268">
        <v>0.25</v>
      </c>
      <c r="L268" t="s">
        <v>5</v>
      </c>
      <c r="M268" t="str">
        <f>VLOOKUP(PAE[[#This Row],[NOME]],'CADASTRO'!A:K,6,0)</f>
        <v>ATIVO</v>
      </c>
    </row>
    <row r="269" spans="1:14">
      <c r="A269" t="s">
        <v>516</v>
      </c>
      <c r="B269" t="s">
        <v>517</v>
      </c>
      <c r="C269" t="s">
        <v>381</v>
      </c>
      <c r="D269" t="s">
        <v>636</v>
      </c>
      <c r="E269" s="11" t="s">
        <v>380</v>
      </c>
      <c r="F269" s="10" t="str">
        <f>VLOOKUP(PAE[[#This Row],[NOME]],'CADASTRO'!A:K,5,0)</f>
        <v>TECNICO ELETRONICO I</v>
      </c>
      <c r="G269" s="8">
        <v>46211.524953703702</v>
      </c>
      <c r="H269" s="38">
        <v>183</v>
      </c>
      <c r="I2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IF(G647="01/01/1900", "SEM REGISTRO",
                        IF((G269+H269)&gt;TODAY(), "NO PRAZO", "VENCIDO"
                        )
                    )
                )
            )
        )
    ),"N.A.")</f>
        <v>NO PRAZO</v>
      </c>
      <c r="J269" s="14">
        <f>IF(PAE[[#This Row],[TREINADO EM]]="", "",(PAE[[#This Row],[TREINADO EM]]+PAE[[#This Row],[VALIDADE]]))</f>
        <v>46394.524953703702</v>
      </c>
      <c r="K269">
        <v>0.25</v>
      </c>
      <c r="L269" t="s">
        <v>3</v>
      </c>
      <c r="M269" t="str">
        <f>VLOOKUP(PAE[[#This Row],[NOME]],'CADASTRO'!A:K,6,0)</f>
        <v>ATIVO</v>
      </c>
      <c r="N269" s="63"/>
    </row>
    <row r="270" spans="1:14">
      <c r="A270" t="s">
        <v>516</v>
      </c>
      <c r="B270" t="s">
        <v>517</v>
      </c>
      <c r="C270" t="s">
        <v>381</v>
      </c>
      <c r="D270" t="s">
        <v>636</v>
      </c>
      <c r="E270" t="s">
        <v>381</v>
      </c>
      <c r="F270" s="10" t="str">
        <f>VLOOKUP(PAE[[#This Row],[NOME]],'CADASTRO'!A:K,5,0)</f>
        <v>TECNICO SEGURANCA TRABALHO</v>
      </c>
      <c r="G270" s="8">
        <v>45644</v>
      </c>
      <c r="H270" s="38">
        <v>5000</v>
      </c>
      <c r="I2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IF(G648="01/01/1900", "SEM REGISTRO",
                        IF((G270+H270)&gt;TODAY(), "NO PRAZO", "VENCIDO"
                        )
                    )
                )
            )
        )
    ),"N.A.")</f>
        <v>NO PRAZO</v>
      </c>
      <c r="J270" s="14">
        <f>IF(PAE[[#This Row],[TREINADO EM]]="", "",(PAE[[#This Row],[TREINADO EM]]+PAE[[#This Row],[VALIDADE]]))</f>
        <v>50644</v>
      </c>
      <c r="K270">
        <v>1</v>
      </c>
      <c r="L270" t="s">
        <v>3</v>
      </c>
      <c r="M270" t="str">
        <f>VLOOKUP(PAE[[#This Row],[NOME]],'CADASTRO'!A:K,6,0)</f>
        <v>ATIVO</v>
      </c>
    </row>
    <row r="271" spans="1:14">
      <c r="A271" t="s">
        <v>516</v>
      </c>
      <c r="B271" t="s">
        <v>517</v>
      </c>
      <c r="C271" t="s">
        <v>381</v>
      </c>
      <c r="D271" t="s">
        <v>636</v>
      </c>
      <c r="E271" s="11" t="s">
        <v>382</v>
      </c>
      <c r="F271" s="10" t="str">
        <f>VLOOKUP(PAE[[#This Row],[NOME]],'CADASTRO'!A:K,5,0)</f>
        <v>ANALISTA CONTROLE QUALIDADE JR</v>
      </c>
      <c r="G271" s="8">
        <v>46213.0325578704</v>
      </c>
      <c r="H271" s="38">
        <v>183</v>
      </c>
      <c r="I2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IF(G649="01/01/1900", "SEM REGISTRO",
                        IF((G271+H271)&gt;TODAY(), "NO PRAZO", "VENCIDO"
                        )
                    )
                )
            )
        )
    ),"N.A.")</f>
        <v>NO PRAZO</v>
      </c>
      <c r="J271" s="14">
        <f>IF(PAE[[#This Row],[TREINADO EM]]="", "",(PAE[[#This Row],[TREINADO EM]]+PAE[[#This Row],[VALIDADE]]))</f>
        <v>46396.0325578704</v>
      </c>
      <c r="K271">
        <v>0.25</v>
      </c>
      <c r="L271" t="s">
        <v>3</v>
      </c>
      <c r="M271" t="str">
        <f>VLOOKUP(PAE[[#This Row],[NOME]],'CADASTRO'!A:K,6,0)</f>
        <v>ATIVO</v>
      </c>
    </row>
    <row r="272" spans="1:14">
      <c r="A272" t="s">
        <v>516</v>
      </c>
      <c r="B272" t="s">
        <v>517</v>
      </c>
      <c r="C272" t="s">
        <v>76</v>
      </c>
      <c r="D272" t="s">
        <v>636</v>
      </c>
      <c r="E272" s="1" t="s">
        <v>266</v>
      </c>
      <c r="F272" s="10" t="str">
        <f>VLOOKUP(PAE[[#This Row],[NOME]],'CADASTRO'!A:K,5,0)</f>
        <v>ANALISTA SEGURANCA TRABALHO E MEIO</v>
      </c>
      <c r="G272" s="8">
        <v>44517</v>
      </c>
      <c r="H272" s="38">
        <v>5000</v>
      </c>
      <c r="I2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IF(G650="01/01/1900",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IF(PAE[[#This Row],[TREINADO EM]]="", "",(PAE[[#This Row],[TREINADO EM]]+PAE[[#This Row],[VALIDADE]]))</f>
        <v>49517</v>
      </c>
      <c r="K272">
        <v>1</v>
      </c>
      <c r="L272" t="s">
        <v>5</v>
      </c>
      <c r="M272" t="str">
        <f>VLOOKUP(PAE[[#This Row],[NOME]],'CADASTRO'!A:K,6,0)</f>
        <v>DESLIGADO</v>
      </c>
    </row>
    <row r="273" spans="1:14">
      <c r="A273" t="s">
        <v>516</v>
      </c>
      <c r="B273" t="s">
        <v>517</v>
      </c>
      <c r="C273" t="s">
        <v>76</v>
      </c>
      <c r="D273" t="s">
        <v>636</v>
      </c>
      <c r="E273" t="s">
        <v>266</v>
      </c>
      <c r="F273" s="10" t="str">
        <f>VLOOKUP(PAE[[#This Row],[NOME]],'CADASTRO'!A:K,5,0)</f>
        <v>ANALISTA SEGURANCA TRABALHO E MEIO</v>
      </c>
      <c r="G273" s="8">
        <v>44865</v>
      </c>
      <c r="H273" s="38">
        <v>365</v>
      </c>
      <c r="I2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IF(G651="01/01/1900",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IF(PAE[[#This Row],[TREINADO EM]]="", "",(PAE[[#This Row],[TREINADO EM]]+PAE[[#This Row],[VALIDADE]]))</f>
        <v>45230</v>
      </c>
      <c r="K273">
        <v>1</v>
      </c>
      <c r="L273" t="s">
        <v>5</v>
      </c>
      <c r="M273" t="str">
        <f>VLOOKUP(PAE[[#This Row],[NOME]],'CADASTRO'!A:K,6,0)</f>
        <v>DESLIGADO</v>
      </c>
    </row>
    <row r="274" spans="1:14">
      <c r="A274" t="s">
        <v>516</v>
      </c>
      <c r="B274" t="s">
        <v>517</v>
      </c>
      <c r="C274" t="s">
        <v>381</v>
      </c>
      <c r="D274" t="s">
        <v>636</v>
      </c>
      <c r="E274" t="s">
        <v>489</v>
      </c>
      <c r="F274" s="10" t="str">
        <f>VLOOKUP(PAE[[#This Row],[NOME]],'CADASTRO'!A:K,5,0)</f>
        <v>OPERADOR LOGISTICO I</v>
      </c>
      <c r="G274" s="8">
        <v>46252.681689814817</v>
      </c>
      <c r="H274" s="38">
        <v>365</v>
      </c>
      <c r="I2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IF(G652="01/01/1900",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IF(PAE[[#This Row],[TREINADO EM]]="", "",(PAE[[#This Row],[TREINADO EM]]+PAE[[#This Row],[VALIDADE]]))</f>
        <v>46617.681689814817</v>
      </c>
      <c r="K274">
        <v>1</v>
      </c>
      <c r="L274" t="s">
        <v>3</v>
      </c>
      <c r="M274" t="str">
        <f>VLOOKUP(PAE[[#This Row],[NOME]],'CADASTRO'!A:K,6,0)</f>
        <v>DESLIGADO</v>
      </c>
      <c r="N274" s="63" t="s">
        <v>646</v>
      </c>
    </row>
    <row r="275" spans="1:14">
      <c r="A275" t="s">
        <v>516</v>
      </c>
      <c r="B275" t="s">
        <v>517</v>
      </c>
      <c r="C275" t="s">
        <v>381</v>
      </c>
      <c r="D275" t="s">
        <v>636</v>
      </c>
      <c r="E275" s="11" t="s">
        <v>453</v>
      </c>
      <c r="F275" s="10" t="str">
        <f>VLOOKUP(PAE[[#This Row],[NOME]],'CADASTRO'!A:K,5,0)</f>
        <v>AUXILIAR INDUSTRIAL</v>
      </c>
      <c r="G275" s="8">
        <v>46175</v>
      </c>
      <c r="H275" s="38">
        <v>365</v>
      </c>
      <c r="I2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IF(G653="01/01/1900", "SEM REGISTRO",
                        IF((G275+H275)&gt;TODAY(), "NO PRAZO", "VENCIDO"
                        )
                    )
                )
            )
        )
    ),"N.A.")</f>
        <v>NO PRAZO</v>
      </c>
      <c r="J275" s="14">
        <f>IF(PAE[[#This Row],[TREINADO EM]]="", "",(PAE[[#This Row],[TREINADO EM]]+PAE[[#This Row],[VALIDADE]]))</f>
        <v>46540</v>
      </c>
      <c r="K275">
        <v>0.25</v>
      </c>
      <c r="L275" t="s">
        <v>3</v>
      </c>
      <c r="M275" t="str">
        <f>VLOOKUP(PAE[[#This Row],[NOME]],'CADASTRO'!A:K,6,0)</f>
        <v>ATIVO</v>
      </c>
      <c r="N275" s="63" t="s">
        <v>647</v>
      </c>
    </row>
    <row r="276" spans="1:14">
      <c r="A276" t="s">
        <v>516</v>
      </c>
      <c r="B276" t="s">
        <v>517</v>
      </c>
      <c r="C276" t="s">
        <v>76</v>
      </c>
      <c r="D276" t="s">
        <v>636</v>
      </c>
      <c r="E276" s="11" t="s">
        <v>268</v>
      </c>
      <c r="F276" s="10" t="str">
        <f>VLOOKUP(PAE[[#This Row],[NOME]],'CADASTRO'!A:K,5,0)</f>
        <v>Almoxarife</v>
      </c>
      <c r="G276" s="8">
        <v>45155</v>
      </c>
      <c r="H276" s="38">
        <v>365</v>
      </c>
      <c r="I2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IF(G654="01/01/1900",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IF(PAE[[#This Row],[TREINADO EM]]="", "",(PAE[[#This Row],[TREINADO EM]]+PAE[[#This Row],[VALIDADE]]))</f>
        <v>45520</v>
      </c>
      <c r="K276">
        <v>1</v>
      </c>
      <c r="L276" t="s">
        <v>5</v>
      </c>
      <c r="M276" t="str">
        <f>VLOOKUP(PAE[[#This Row],[NOME]],'CADASTRO'!A:K,6,0)</f>
        <v>DESLIGADO</v>
      </c>
    </row>
    <row r="277" spans="1:14">
      <c r="A277" t="s">
        <v>516</v>
      </c>
      <c r="B277" t="s">
        <v>517</v>
      </c>
      <c r="C277" t="s">
        <v>76</v>
      </c>
      <c r="D277" t="s">
        <v>636</v>
      </c>
      <c r="E277" s="11" t="s">
        <v>268</v>
      </c>
      <c r="F277" s="10" t="str">
        <f>VLOOKUP(PAE[[#This Row],[NOME]],'CADASTRO'!A:K,5,0)</f>
        <v>Almoxarife</v>
      </c>
      <c r="G277" s="8">
        <v>45279</v>
      </c>
      <c r="H277" s="38">
        <v>365</v>
      </c>
      <c r="I2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IF(G655="01/01/1900",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IF(PAE[[#This Row],[TREINADO EM]]="", "",(PAE[[#This Row],[TREINADO EM]]+PAE[[#This Row],[VALIDADE]]))</f>
        <v>45644</v>
      </c>
      <c r="K277">
        <v>1</v>
      </c>
      <c r="L277" t="s">
        <v>3</v>
      </c>
      <c r="M277" t="str">
        <f>VLOOKUP(PAE[[#This Row],[NOME]],'CADASTRO'!A:K,6,0)</f>
        <v>DESLIGADO</v>
      </c>
    </row>
    <row r="278" spans="1:14">
      <c r="A278" t="s">
        <v>516</v>
      </c>
      <c r="B278" t="s">
        <v>517</v>
      </c>
      <c r="C278" t="s">
        <v>381</v>
      </c>
      <c r="D278" t="s">
        <v>636</v>
      </c>
      <c r="E278" s="11" t="s">
        <v>268</v>
      </c>
      <c r="F278" s="10" t="str">
        <f>VLOOKUP(PAE[[#This Row],[NOME]],'CADASTRO'!A:K,5,0)</f>
        <v>Almoxarife</v>
      </c>
      <c r="G278" s="8">
        <v>45589</v>
      </c>
      <c r="H278" s="38">
        <v>365</v>
      </c>
      <c r="I2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IF(G656="01/01/1900",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IF(PAE[[#This Row],[TREINADO EM]]="", "",(PAE[[#This Row],[TREINADO EM]]+PAE[[#This Row],[VALIDADE]]))</f>
        <v>45954</v>
      </c>
      <c r="K278">
        <v>1</v>
      </c>
      <c r="L278" t="s">
        <v>5</v>
      </c>
      <c r="M278" t="str">
        <f>VLOOKUP(PAE[[#This Row],[NOME]],'CADASTRO'!A:K,6,0)</f>
        <v>DESLIGADO</v>
      </c>
    </row>
    <row r="279" spans="1:14">
      <c r="A279" t="s">
        <v>516</v>
      </c>
      <c r="B279" t="s">
        <v>517</v>
      </c>
      <c r="C279" t="s">
        <v>76</v>
      </c>
      <c r="D279" t="s">
        <v>636</v>
      </c>
      <c r="E279" s="11" t="s">
        <v>162</v>
      </c>
      <c r="F279" s="10" t="str">
        <f>VLOOKUP(PAE[[#This Row],[NOME]],'CADASTRO'!A:K,5,0)</f>
        <v>SUPERVISOR DE MANUTENCAO</v>
      </c>
      <c r="G279" s="8">
        <v>44530</v>
      </c>
      <c r="H279" s="38">
        <v>365</v>
      </c>
      <c r="I2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IF(G657="01/01/1900",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IF(PAE[[#This Row],[TREINADO EM]]="", "",(PAE[[#This Row],[TREINADO EM]]+PAE[[#This Row],[VALIDADE]]))</f>
        <v>44895</v>
      </c>
      <c r="K279">
        <v>1</v>
      </c>
      <c r="L279" t="s">
        <v>5</v>
      </c>
      <c r="M279" t="str">
        <f>VLOOKUP(PAE[[#This Row],[NOME]],'CADASTRO'!A:K,6,0)</f>
        <v>ATIVO</v>
      </c>
    </row>
    <row r="280" spans="1:14">
      <c r="A280" t="s">
        <v>516</v>
      </c>
      <c r="B280" t="s">
        <v>517</v>
      </c>
      <c r="C280" t="s">
        <v>76</v>
      </c>
      <c r="D280" t="s">
        <v>636</v>
      </c>
      <c r="E280" s="11" t="s">
        <v>162</v>
      </c>
      <c r="F280" s="10" t="str">
        <f>VLOOKUP(PAE[[#This Row],[NOME]],'CADASTRO'!A:K,5,0)</f>
        <v>SUPERVISOR DE MANUTENCAO</v>
      </c>
      <c r="G280" s="8">
        <v>45000</v>
      </c>
      <c r="H280" s="38">
        <v>365</v>
      </c>
      <c r="I2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IF(G658="01/01/1900",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IF(PAE[[#This Row],[TREINADO EM]]="", "",(PAE[[#This Row],[TREINADO EM]]+PAE[[#This Row],[VALIDADE]]))</f>
        <v>45365</v>
      </c>
      <c r="K280">
        <v>1</v>
      </c>
      <c r="L280" t="s">
        <v>5</v>
      </c>
      <c r="M280" t="str">
        <f>VLOOKUP(PAE[[#This Row],[NOME]],'CADASTRO'!A:K,6,0)</f>
        <v>ATIVO</v>
      </c>
    </row>
    <row r="281" spans="1:14">
      <c r="A281" t="s">
        <v>516</v>
      </c>
      <c r="B281" t="s">
        <v>517</v>
      </c>
      <c r="C281" t="s">
        <v>102</v>
      </c>
      <c r="D281" t="s">
        <v>636</v>
      </c>
      <c r="E281" s="11" t="s">
        <v>162</v>
      </c>
      <c r="F281" s="10" t="str">
        <f>VLOOKUP(PAE[[#This Row],[NOME]],'CADASTRO'!A:K,5,0)</f>
        <v>SUPERVISOR DE MANUTENCAO</v>
      </c>
      <c r="G281" s="8">
        <v>45547</v>
      </c>
      <c r="H281" s="38">
        <v>365</v>
      </c>
      <c r="I2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IF(G659="01/01/1900",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IF(PAE[[#This Row],[TREINADO EM]]="", "",(PAE[[#This Row],[TREINADO EM]]+PAE[[#This Row],[VALIDADE]]))</f>
        <v>45912</v>
      </c>
      <c r="K281">
        <v>1</v>
      </c>
      <c r="L281" t="s">
        <v>5</v>
      </c>
      <c r="M281" t="str">
        <f>VLOOKUP(PAE[[#This Row],[NOME]],'CADASTRO'!A:K,6,0)</f>
        <v>ATIVO</v>
      </c>
    </row>
    <row r="282" spans="1:14">
      <c r="A282" t="s">
        <v>516</v>
      </c>
      <c r="B282" t="s">
        <v>517</v>
      </c>
      <c r="C282" t="s">
        <v>381</v>
      </c>
      <c r="D282" t="s">
        <v>636</v>
      </c>
      <c r="E282" s="11" t="s">
        <v>162</v>
      </c>
      <c r="F282" s="10" t="str">
        <f>VLOOKUP(PAE[[#This Row],[NOME]],'CADASTRO'!A:K,5,0)</f>
        <v>SUPERVISOR DE MANUTENCAO</v>
      </c>
      <c r="G282" s="8">
        <v>45882</v>
      </c>
      <c r="H282" s="38">
        <v>365</v>
      </c>
      <c r="I2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IF(G660="01/01/1900",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IF(PAE[[#This Row],[TREINADO EM]]="", "",(PAE[[#This Row],[TREINADO EM]]+PAE[[#This Row],[VALIDADE]]))</f>
        <v>46247</v>
      </c>
      <c r="K282">
        <v>1</v>
      </c>
      <c r="L282" t="s">
        <v>5</v>
      </c>
      <c r="M282" t="str">
        <f>VLOOKUP(PAE[[#This Row],[NOME]],'CADASTRO'!A:K,6,0)</f>
        <v>ATIVO</v>
      </c>
    </row>
    <row r="283" spans="1:14">
      <c r="A283" t="s">
        <v>516</v>
      </c>
      <c r="B283" t="s">
        <v>517</v>
      </c>
      <c r="C283" t="s">
        <v>381</v>
      </c>
      <c r="D283" t="s">
        <v>636</v>
      </c>
      <c r="E283" s="11" t="s">
        <v>162</v>
      </c>
      <c r="F283" s="10" t="str">
        <f>VLOOKUP(PAE[[#This Row],[NOME]],'CADASTRO'!A:K,5,0)</f>
        <v>SUPERVISOR DE MANUTENCAO</v>
      </c>
      <c r="G283" s="8">
        <v>46006</v>
      </c>
      <c r="H283" s="38">
        <v>365</v>
      </c>
      <c r="I2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IF(G661="01/01/1900", "SEM REGISTRO",
                        IF((G283+H283)&gt;TODAY(), "NO PRAZO", "VENCIDO"
                        )
                    )
                )
            )
        )
    ),"N.A.")</f>
        <v>NO PRAZO</v>
      </c>
      <c r="J283" s="14">
        <f>IF(PAE[[#This Row],[TREINADO EM]]="", "",(PAE[[#This Row],[TREINADO EM]]+PAE[[#This Row],[VALIDADE]]))</f>
        <v>46371</v>
      </c>
      <c r="K283">
        <v>0.25</v>
      </c>
      <c r="L283" t="s">
        <v>3</v>
      </c>
      <c r="M283" t="str">
        <f>VLOOKUP(PAE[[#This Row],[NOME]],'CADASTRO'!A:K,6,0)</f>
        <v>ATIVO</v>
      </c>
    </row>
    <row r="284" spans="1:14">
      <c r="A284" t="s">
        <v>516</v>
      </c>
      <c r="B284" t="s">
        <v>517</v>
      </c>
      <c r="C284" t="s">
        <v>76</v>
      </c>
      <c r="D284" t="s">
        <v>636</v>
      </c>
      <c r="E284" s="11" t="s">
        <v>40</v>
      </c>
      <c r="F284" s="10" t="str">
        <f>VLOOKUP(PAE[[#This Row],[NOME]],'CADASTRO'!A:K,5,0)</f>
        <v>COORDENADOR PRODUCAO</v>
      </c>
      <c r="G284" s="8">
        <v>44517</v>
      </c>
      <c r="H284" s="38">
        <v>365</v>
      </c>
      <c r="I2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IF(G662="01/01/1900",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IF(PAE[[#This Row],[TREINADO EM]]="", "",(PAE[[#This Row],[TREINADO EM]]+PAE[[#This Row],[VALIDADE]]))</f>
        <v>44882</v>
      </c>
      <c r="K284">
        <v>1</v>
      </c>
      <c r="L284" t="s">
        <v>5</v>
      </c>
      <c r="M284" t="str">
        <f>VLOOKUP(PAE[[#This Row],[NOME]],'CADASTRO'!A:K,6,0)</f>
        <v>TRANSFERIDO</v>
      </c>
    </row>
    <row r="285" spans="1:14">
      <c r="A285" t="s">
        <v>516</v>
      </c>
      <c r="B285" t="s">
        <v>517</v>
      </c>
      <c r="C285" t="s">
        <v>76</v>
      </c>
      <c r="D285" t="s">
        <v>636</v>
      </c>
      <c r="E285" s="11" t="s">
        <v>40</v>
      </c>
      <c r="F285" s="10" t="str">
        <f>VLOOKUP(PAE[[#This Row],[NOME]],'CADASTRO'!A:K,5,0)</f>
        <v>COORDENADOR PRODUCAO</v>
      </c>
      <c r="G285" s="8">
        <v>45064</v>
      </c>
      <c r="H285" s="38">
        <v>365</v>
      </c>
      <c r="I2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IF(G663="01/01/1900",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IF(PAE[[#This Row],[TREINADO EM]]="", "",(PAE[[#This Row],[TREINADO EM]]+PAE[[#This Row],[VALIDADE]]))</f>
        <v>45429</v>
      </c>
      <c r="K285">
        <v>1</v>
      </c>
      <c r="L285" t="s">
        <v>5</v>
      </c>
      <c r="M285" t="str">
        <f>VLOOKUP(PAE[[#This Row],[NOME]],'CADASTRO'!A:K,6,0)</f>
        <v>TRANSFERIDO</v>
      </c>
    </row>
    <row r="286" spans="1:14">
      <c r="A286" t="s">
        <v>516</v>
      </c>
      <c r="B286" t="s">
        <v>517</v>
      </c>
      <c r="C286" t="s">
        <v>76</v>
      </c>
      <c r="D286" t="s">
        <v>636</v>
      </c>
      <c r="E286" s="11" t="s">
        <v>40</v>
      </c>
      <c r="F286" s="10" t="str">
        <f>VLOOKUP(PAE[[#This Row],[NOME]],'CADASTRO'!A:K,5,0)</f>
        <v>COORDENADOR PRODUCAO</v>
      </c>
      <c r="G286" s="8">
        <v>45279</v>
      </c>
      <c r="H286" s="38">
        <v>365</v>
      </c>
      <c r="I2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IF(G664="01/01/1900",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IF(PAE[[#This Row],[TREINADO EM]]="", "",(PAE[[#This Row],[TREINADO EM]]+PAE[[#This Row],[VALIDADE]]))</f>
        <v>45644</v>
      </c>
      <c r="K286">
        <v>1</v>
      </c>
      <c r="L286" t="s">
        <v>3</v>
      </c>
      <c r="M286" t="str">
        <f>VLOOKUP(PAE[[#This Row],[NOME]],'CADASTRO'!A:K,6,0)</f>
        <v>TRANSFERIDO</v>
      </c>
    </row>
    <row r="287" spans="1:14">
      <c r="A287" t="s">
        <v>516</v>
      </c>
      <c r="B287" t="s">
        <v>517</v>
      </c>
      <c r="C287" t="s">
        <v>381</v>
      </c>
      <c r="D287" t="s">
        <v>636</v>
      </c>
      <c r="E287" s="11" t="s">
        <v>40</v>
      </c>
      <c r="F287" s="10" t="str">
        <f>VLOOKUP(PAE[[#This Row],[NOME]],'CADASTRO'!A:K,5,0)</f>
        <v>COORDENADOR PRODUCAO</v>
      </c>
      <c r="G287" s="8">
        <v>45645</v>
      </c>
      <c r="H287" s="38">
        <v>365</v>
      </c>
      <c r="I2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IF(G665="01/01/1900",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IF(PAE[[#This Row],[TREINADO EM]]="", "",(PAE[[#This Row],[TREINADO EM]]+PAE[[#This Row],[VALIDADE]]))</f>
        <v>46010</v>
      </c>
      <c r="K287">
        <v>1</v>
      </c>
      <c r="L287" t="s">
        <v>3</v>
      </c>
      <c r="M287" t="str">
        <f>VLOOKUP(PAE[[#This Row],[NOME]],'CADASTRO'!A:K,6,0)</f>
        <v>TRANSFERIDO</v>
      </c>
    </row>
    <row r="288" spans="1:14">
      <c r="A288" t="s">
        <v>516</v>
      </c>
      <c r="B288" t="s">
        <v>517</v>
      </c>
      <c r="C288" t="s">
        <v>76</v>
      </c>
      <c r="D288" t="s">
        <v>636</v>
      </c>
      <c r="E288" s="11" t="s">
        <v>273</v>
      </c>
      <c r="F288" s="10" t="str">
        <f>VLOOKUP(PAE[[#This Row],[NOME]],'CADASTRO'!A:K,5,0)</f>
        <v>APRENDIZ</v>
      </c>
      <c r="G288" s="8">
        <v>44529</v>
      </c>
      <c r="H288" s="38">
        <v>365</v>
      </c>
      <c r="I2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IF(G666="01/01/1900",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IF(PAE[[#This Row],[TREINADO EM]]="", "",(PAE[[#This Row],[TREINADO EM]]+PAE[[#This Row],[VALIDADE]]))</f>
        <v>44894</v>
      </c>
      <c r="K288">
        <v>1</v>
      </c>
      <c r="L288" t="s">
        <v>3</v>
      </c>
      <c r="M288" t="str">
        <f>VLOOKUP(PAE[[#This Row],[NOME]],'CADASTRO'!A:K,6,0)</f>
        <v>DESLIGADO</v>
      </c>
    </row>
    <row r="289" spans="1:14">
      <c r="A289" t="s">
        <v>516</v>
      </c>
      <c r="B289" t="s">
        <v>517</v>
      </c>
      <c r="C289" t="s">
        <v>76</v>
      </c>
      <c r="D289" t="s">
        <v>636</v>
      </c>
      <c r="E289" s="11" t="s">
        <v>274</v>
      </c>
      <c r="F289" s="10" t="str">
        <f>VLOOKUP(PAE[[#This Row],[NOME]],'CADASTRO'!A:K,5,0)</f>
        <v>OPERADOR INDUSTRIAL III</v>
      </c>
      <c r="G289" s="8">
        <v>44530</v>
      </c>
      <c r="H289" s="38">
        <v>365</v>
      </c>
      <c r="I2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IF(G667="01/01/1900",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IF(PAE[[#This Row],[TREINADO EM]]="", "",(PAE[[#This Row],[TREINADO EM]]+PAE[[#This Row],[VALIDADE]]))</f>
        <v>44895</v>
      </c>
      <c r="K289">
        <v>1</v>
      </c>
      <c r="L289" t="s">
        <v>3</v>
      </c>
      <c r="M289" t="str">
        <f>VLOOKUP(PAE[[#This Row],[NOME]],'CADASTRO'!A:K,6,0)</f>
        <v>DESLIGADO</v>
      </c>
    </row>
    <row r="290" spans="1:14">
      <c r="A290" t="s">
        <v>516</v>
      </c>
      <c r="B290" t="s">
        <v>517</v>
      </c>
      <c r="C290" t="s">
        <v>102</v>
      </c>
      <c r="D290" t="s">
        <v>636</v>
      </c>
      <c r="E290" s="11" t="s">
        <v>275</v>
      </c>
      <c r="F290" s="10" t="str">
        <f>VLOOKUP(PAE[[#This Row],[NOME]],'CADASTRO'!A:K,5,0)</f>
        <v>ESTAGIARIO</v>
      </c>
      <c r="G290" s="8">
        <v>45547</v>
      </c>
      <c r="H290" s="38">
        <v>365</v>
      </c>
      <c r="I2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IF(G668="01/01/1900",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IF(PAE[[#This Row],[TREINADO EM]]="", "",(PAE[[#This Row],[TREINADO EM]]+PAE[[#This Row],[VALIDADE]]))</f>
        <v>45912</v>
      </c>
      <c r="K290">
        <v>1</v>
      </c>
      <c r="L290" t="s">
        <v>5</v>
      </c>
      <c r="M290" t="str">
        <f>VLOOKUP(PAE[[#This Row],[NOME]],'CADASTRO'!A:K,6,0)</f>
        <v>TRANSFERIDO</v>
      </c>
    </row>
    <row r="291" spans="1:14">
      <c r="A291" t="s">
        <v>516</v>
      </c>
      <c r="B291" t="s">
        <v>517</v>
      </c>
      <c r="C291" t="s">
        <v>76</v>
      </c>
      <c r="D291" t="s">
        <v>636</v>
      </c>
      <c r="E291" s="11" t="s">
        <v>277</v>
      </c>
      <c r="F291" s="10" t="str">
        <f>VLOOKUP(PAE[[#This Row],[NOME]],'CADASTRO'!A:K,5,0)</f>
        <v>OPERADOR INDUSTRIAL I</v>
      </c>
      <c r="G291" s="8">
        <v>44928</v>
      </c>
      <c r="H291" s="38">
        <v>365</v>
      </c>
      <c r="I2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IF(G669="01/01/1900",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IF(PAE[[#This Row],[TREINADO EM]]="", "",(PAE[[#This Row],[TREINADO EM]]+PAE[[#This Row],[VALIDADE]]))</f>
        <v>45293</v>
      </c>
      <c r="K291">
        <v>1</v>
      </c>
      <c r="L291" t="s">
        <v>3</v>
      </c>
      <c r="M291" t="str">
        <f>VLOOKUP(PAE[[#This Row],[NOME]],'CADASTRO'!A:K,6,0)</f>
        <v>DESLIGADO</v>
      </c>
    </row>
    <row r="292" spans="1:14">
      <c r="A292" t="s">
        <v>516</v>
      </c>
      <c r="B292" t="s">
        <v>517</v>
      </c>
      <c r="C292" t="s">
        <v>76</v>
      </c>
      <c r="D292" t="s">
        <v>636</v>
      </c>
      <c r="E292" s="11" t="s">
        <v>277</v>
      </c>
      <c r="F292" s="10" t="str">
        <f>VLOOKUP(PAE[[#This Row],[NOME]],'CADASTRO'!A:K,5,0)</f>
        <v>OPERADOR INDUSTRIAL I</v>
      </c>
      <c r="G292" s="8">
        <v>45279</v>
      </c>
      <c r="H292" s="38">
        <v>365</v>
      </c>
      <c r="I2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IF(G670="01/01/1900",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IF(PAE[[#This Row],[TREINADO EM]]="", "",(PAE[[#This Row],[TREINADO EM]]+PAE[[#This Row],[VALIDADE]]))</f>
        <v>45644</v>
      </c>
      <c r="K292">
        <v>1</v>
      </c>
      <c r="L292" t="s">
        <v>5</v>
      </c>
      <c r="M292" t="str">
        <f>VLOOKUP(PAE[[#This Row],[NOME]],'CADASTRO'!A:K,6,0)</f>
        <v>DESLIGADO</v>
      </c>
    </row>
    <row r="293" spans="1:14">
      <c r="A293" t="s">
        <v>516</v>
      </c>
      <c r="B293" t="s">
        <v>517</v>
      </c>
      <c r="C293" t="s">
        <v>76</v>
      </c>
      <c r="D293" t="s">
        <v>636</v>
      </c>
      <c r="E293" s="11" t="s">
        <v>383</v>
      </c>
      <c r="F293" s="10" t="str">
        <f>VLOOKUP(PAE[[#This Row],[NOME]],'CADASTRO'!A:K,5,0)</f>
        <v>TECNICO AUTOMACAO</v>
      </c>
      <c r="G293" s="8">
        <v>45092</v>
      </c>
      <c r="H293" s="38">
        <v>365</v>
      </c>
      <c r="I2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IF(G671="01/01/1900",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IF(PAE[[#This Row],[TREINADO EM]]="", "",(PAE[[#This Row],[TREINADO EM]]+PAE[[#This Row],[VALIDADE]]))</f>
        <v>45457</v>
      </c>
      <c r="K293">
        <v>1</v>
      </c>
      <c r="L293" t="s">
        <v>5</v>
      </c>
      <c r="M293" t="str">
        <f>VLOOKUP(PAE[[#This Row],[NOME]],'CADASTRO'!A:K,6,0)</f>
        <v>ATIVO</v>
      </c>
    </row>
    <row r="294" spans="1:14">
      <c r="A294" t="s">
        <v>516</v>
      </c>
      <c r="B294" t="s">
        <v>517</v>
      </c>
      <c r="C294" t="s">
        <v>76</v>
      </c>
      <c r="D294" t="s">
        <v>636</v>
      </c>
      <c r="E294" s="11" t="s">
        <v>383</v>
      </c>
      <c r="F294" s="10" t="str">
        <f>VLOOKUP(PAE[[#This Row],[NOME]],'CADASTRO'!A:K,5,0)</f>
        <v>TECNICO AUTOMACAO</v>
      </c>
      <c r="G294" s="8">
        <v>45279</v>
      </c>
      <c r="H294" s="38">
        <v>365</v>
      </c>
      <c r="I2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IF(G672="01/01/1900",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IF(PAE[[#This Row],[TREINADO EM]]="", "",(PAE[[#This Row],[TREINADO EM]]+PAE[[#This Row],[VALIDADE]]))</f>
        <v>45644</v>
      </c>
      <c r="K294">
        <v>1</v>
      </c>
      <c r="L294" t="s">
        <v>5</v>
      </c>
      <c r="M294" t="str">
        <f>VLOOKUP(PAE[[#This Row],[NOME]],'CADASTRO'!A:K,6,0)</f>
        <v>ATIVO</v>
      </c>
    </row>
    <row r="295" spans="1:14">
      <c r="A295" t="s">
        <v>516</v>
      </c>
      <c r="B295" t="s">
        <v>517</v>
      </c>
      <c r="C295" t="s">
        <v>381</v>
      </c>
      <c r="D295" t="s">
        <v>636</v>
      </c>
      <c r="E295" s="11" t="s">
        <v>383</v>
      </c>
      <c r="F295" s="10" t="str">
        <f>VLOOKUP(PAE[[#This Row],[NOME]],'CADASTRO'!A:K,5,0)</f>
        <v>TECNICO AUTOMACAO</v>
      </c>
      <c r="G295" s="8">
        <v>45645</v>
      </c>
      <c r="H295" s="38">
        <v>365</v>
      </c>
      <c r="I2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IF(G673="01/01/1900",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IF(PAE[[#This Row],[TREINADO EM]]="", "",(PAE[[#This Row],[TREINADO EM]]+PAE[[#This Row],[VALIDADE]]))</f>
        <v>46010</v>
      </c>
      <c r="K295">
        <v>1</v>
      </c>
      <c r="L295" t="s">
        <v>5</v>
      </c>
      <c r="M295" t="str">
        <f>VLOOKUP(PAE[[#This Row],[NOME]],'CADASTRO'!A:K,6,0)</f>
        <v>ATIVO</v>
      </c>
    </row>
    <row r="296" spans="1:14">
      <c r="A296" t="s">
        <v>516</v>
      </c>
      <c r="B296" t="s">
        <v>517</v>
      </c>
      <c r="C296" t="s">
        <v>381</v>
      </c>
      <c r="D296" t="s">
        <v>636</v>
      </c>
      <c r="E296" s="11" t="s">
        <v>383</v>
      </c>
      <c r="F296" s="10" t="str">
        <f>VLOOKUP(PAE[[#This Row],[NOME]],'CADASTRO'!A:K,5,0)</f>
        <v>TECNICO AUTOMACAO</v>
      </c>
      <c r="G296" s="26">
        <v>46211.7120138889</v>
      </c>
      <c r="H296" s="38">
        <v>183</v>
      </c>
      <c r="I2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IF(G674="01/01/1900", "SEM REGISTRO",
                        IF((G296+H296)&gt;TODAY(), "NO PRAZO", "VENCIDO"
                        )
                    )
                )
            )
        )
    ),"N.A.")</f>
        <v>NO PRAZO</v>
      </c>
      <c r="J296" s="14">
        <f>IF(PAE[[#This Row],[TREINADO EM]]="", "",(PAE[[#This Row],[TREINADO EM]]+PAE[[#This Row],[VALIDADE]]))</f>
        <v>46394.7120138889</v>
      </c>
      <c r="K296">
        <v>0.25</v>
      </c>
      <c r="L296" t="s">
        <v>3</v>
      </c>
      <c r="M296" t="str">
        <f>VLOOKUP(PAE[[#This Row],[NOME]],'CADASTRO'!A:K,6,0)</f>
        <v>ATIVO</v>
      </c>
      <c r="N296" s="63"/>
    </row>
    <row r="297" spans="1:14">
      <c r="A297" t="s">
        <v>516</v>
      </c>
      <c r="B297" t="s">
        <v>517</v>
      </c>
      <c r="C297" t="s">
        <v>381</v>
      </c>
      <c r="D297" t="s">
        <v>636</v>
      </c>
      <c r="E297" s="11" t="s">
        <v>385</v>
      </c>
      <c r="F297" s="10" t="str">
        <f>VLOOKUP(PAE[[#This Row],[NOME]],'CADASTRO'!A:K,5,0)</f>
        <v>OPERADOR INDUSTRIAL I</v>
      </c>
      <c r="G297" s="26">
        <v>46105</v>
      </c>
      <c r="H297" s="38">
        <v>365</v>
      </c>
      <c r="I2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IF(G675="01/01/1900", "SEM REGISTRO",
                        IF((G297+H297)&gt;TODAY(), "NO PRAZO", "VENCIDO"
                        )
                    )
                )
            )
        )
    ),"N.A.")</f>
        <v>NO PRAZO</v>
      </c>
      <c r="J297" s="14">
        <f>IF(PAE[[#This Row],[TREINADO EM]]="", "",(PAE[[#This Row],[TREINADO EM]]+PAE[[#This Row],[VALIDADE]]))</f>
        <v>46470</v>
      </c>
      <c r="K297">
        <v>0.5</v>
      </c>
      <c r="L297" t="s">
        <v>3</v>
      </c>
      <c r="M297" t="str">
        <f>VLOOKUP(PAE[[#This Row],[NOME]],'CADASTRO'!A:K,6,0)</f>
        <v>ATIVO</v>
      </c>
      <c r="N297" s="63" t="s">
        <v>648</v>
      </c>
    </row>
    <row r="298" spans="1:14">
      <c r="A298" t="s">
        <v>516</v>
      </c>
      <c r="B298" t="s">
        <v>517</v>
      </c>
      <c r="C298" t="s">
        <v>76</v>
      </c>
      <c r="D298" t="s">
        <v>636</v>
      </c>
      <c r="E298" s="11" t="s">
        <v>278</v>
      </c>
      <c r="F298" s="10" t="str">
        <f>VLOOKUP(PAE[[#This Row],[NOME]],'CADASTRO'!A:K,5,0)</f>
        <v>OPERADOR INDUSTRIAL I</v>
      </c>
      <c r="G298" s="26">
        <v>44928</v>
      </c>
      <c r="H298" s="38">
        <v>365</v>
      </c>
      <c r="I2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IF(G676="01/01/1900",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IF(PAE[[#This Row],[TREINADO EM]]="", "",(PAE[[#This Row],[TREINADO EM]]+PAE[[#This Row],[VALIDADE]]))</f>
        <v>45293</v>
      </c>
      <c r="K298">
        <v>1</v>
      </c>
      <c r="L298" t="s">
        <v>5</v>
      </c>
      <c r="M298" t="str">
        <f>VLOOKUP(PAE[[#This Row],[NOME]],'CADASTRO'!A:K,6,0)</f>
        <v>DESLIGADO</v>
      </c>
    </row>
    <row r="299" spans="1:14">
      <c r="A299" t="s">
        <v>516</v>
      </c>
      <c r="B299" t="s">
        <v>517</v>
      </c>
      <c r="C299" t="s">
        <v>76</v>
      </c>
      <c r="D299" t="s">
        <v>636</v>
      </c>
      <c r="E299" s="11" t="s">
        <v>278</v>
      </c>
      <c r="F299" s="10" t="str">
        <f>VLOOKUP(PAE[[#This Row],[NOME]],'CADASTRO'!A:K,5,0)</f>
        <v>OPERADOR INDUSTRIAL I</v>
      </c>
      <c r="G299" s="26">
        <v>45279</v>
      </c>
      <c r="H299" s="38">
        <v>365</v>
      </c>
      <c r="I2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IF(G677="01/01/1900",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IF(PAE[[#This Row],[TREINADO EM]]="", "",(PAE[[#This Row],[TREINADO EM]]+PAE[[#This Row],[VALIDADE]]))</f>
        <v>45644</v>
      </c>
      <c r="K299">
        <v>1</v>
      </c>
      <c r="L299" t="s">
        <v>3</v>
      </c>
      <c r="M299" t="str">
        <f>VLOOKUP(PAE[[#This Row],[NOME]],'CADASTRO'!A:K,6,0)</f>
        <v>DESLIGADO</v>
      </c>
    </row>
    <row r="300" spans="1:14">
      <c r="A300" t="s">
        <v>516</v>
      </c>
      <c r="B300" t="s">
        <v>517</v>
      </c>
      <c r="C300" t="s">
        <v>381</v>
      </c>
      <c r="D300" t="s">
        <v>636</v>
      </c>
      <c r="E300" s="11" t="s">
        <v>278</v>
      </c>
      <c r="F300" s="10" t="str">
        <f>VLOOKUP(PAE[[#This Row],[NOME]],'CADASTRO'!A:K,5,0)</f>
        <v>OPERADOR INDUSTRIAL I</v>
      </c>
      <c r="G300" s="26">
        <v>46009</v>
      </c>
      <c r="H300" s="38">
        <v>365</v>
      </c>
      <c r="I3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IF(G678="01/01/1900",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IF(PAE[[#This Row],[TREINADO EM]]="", "",(PAE[[#This Row],[TREINADO EM]]+PAE[[#This Row],[VALIDADE]]))</f>
        <v>46374</v>
      </c>
      <c r="K300">
        <v>0.25</v>
      </c>
      <c r="L300" t="s">
        <v>3</v>
      </c>
      <c r="M300" t="str">
        <f>VLOOKUP(PAE[[#This Row],[NOME]],'CADASTRO'!A:K,6,0)</f>
        <v>DESLIGADO</v>
      </c>
    </row>
    <row r="301" spans="1:14">
      <c r="A301" t="s">
        <v>516</v>
      </c>
      <c r="B301" t="s">
        <v>517</v>
      </c>
      <c r="C301" t="s">
        <v>381</v>
      </c>
      <c r="D301" t="s">
        <v>636</v>
      </c>
      <c r="E301" s="11" t="s">
        <v>491</v>
      </c>
      <c r="F301" s="10" t="str">
        <f>VLOOKUP(PAE[[#This Row],[NOME]],'CADASTRO'!A:K,5,0)</f>
        <v>APRENDIZ</v>
      </c>
      <c r="G301" s="26">
        <v>46266</v>
      </c>
      <c r="H301" s="38">
        <v>365</v>
      </c>
      <c r="I3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IF(G679="01/01/1900", "SEM REGISTRO",
                        IF((G301+H301)&gt;TODAY(), "NO PRAZO", "VENCIDO"
                        )
                    )
                )
            )
        )
    ),"N.A.")</f>
        <v>NO PRAZO</v>
      </c>
      <c r="J301" s="14">
        <f>IF(PAE[[#This Row],[TREINADO EM]]="", "",(PAE[[#This Row],[TREINADO EM]]+PAE[[#This Row],[VALIDADE]]))</f>
        <v>46631</v>
      </c>
      <c r="K301">
        <v>1</v>
      </c>
      <c r="L301" t="s">
        <v>3</v>
      </c>
      <c r="M301" t="str">
        <f>VLOOKUP(PAE[[#This Row],[NOME]],'CADASTRO'!A:K,6,0)</f>
        <v>ATIVO</v>
      </c>
      <c r="N301" s="63" t="s">
        <v>649</v>
      </c>
    </row>
    <row r="302" spans="1:14">
      <c r="A302" t="s">
        <v>516</v>
      </c>
      <c r="B302" t="s">
        <v>517</v>
      </c>
      <c r="C302" t="s">
        <v>76</v>
      </c>
      <c r="D302" t="s">
        <v>636</v>
      </c>
      <c r="E302" s="11" t="s">
        <v>386</v>
      </c>
      <c r="F302" s="10" t="str">
        <f>VLOOKUP(PAE[[#This Row],[NOME]],'CADASTRO'!A:K,5,0)</f>
        <v>OPERADOR INDUSTRIAL II</v>
      </c>
      <c r="G302" s="26">
        <v>44928</v>
      </c>
      <c r="H302" s="38">
        <v>365</v>
      </c>
      <c r="I3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IF(G680="01/01/1900",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IF(PAE[[#This Row],[TREINADO EM]]="", "",(PAE[[#This Row],[TREINADO EM]]+PAE[[#This Row],[VALIDADE]]))</f>
        <v>45293</v>
      </c>
      <c r="K302">
        <v>1</v>
      </c>
      <c r="L302" t="s">
        <v>5</v>
      </c>
      <c r="M302" t="str">
        <f>VLOOKUP(PAE[[#This Row],[NOME]],'CADASTRO'!A:K,6,0)</f>
        <v>ATIVO</v>
      </c>
    </row>
    <row r="303" spans="1:14">
      <c r="A303" t="s">
        <v>516</v>
      </c>
      <c r="B303" t="s">
        <v>517</v>
      </c>
      <c r="C303" t="s">
        <v>76</v>
      </c>
      <c r="D303" t="s">
        <v>636</v>
      </c>
      <c r="E303" s="11" t="s">
        <v>386</v>
      </c>
      <c r="F303" s="10" t="str">
        <f>VLOOKUP(PAE[[#This Row],[NOME]],'CADASTRO'!A:K,5,0)</f>
        <v>OPERADOR INDUSTRIAL II</v>
      </c>
      <c r="G303" s="26">
        <v>45279</v>
      </c>
      <c r="H303" s="38">
        <v>365</v>
      </c>
      <c r="I3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IF(G681="01/01/1900",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IF(PAE[[#This Row],[TREINADO EM]]="", "",(PAE[[#This Row],[TREINADO EM]]+PAE[[#This Row],[VALIDADE]]))</f>
        <v>45644</v>
      </c>
      <c r="K303">
        <v>1</v>
      </c>
      <c r="L303" t="s">
        <v>5</v>
      </c>
      <c r="M303" t="str">
        <f>VLOOKUP(PAE[[#This Row],[NOME]],'CADASTRO'!A:K,6,0)</f>
        <v>ATIVO</v>
      </c>
    </row>
    <row r="304" spans="1:14">
      <c r="A304" t="s">
        <v>516</v>
      </c>
      <c r="B304" t="s">
        <v>517</v>
      </c>
      <c r="C304" t="s">
        <v>76</v>
      </c>
      <c r="D304" t="s">
        <v>636</v>
      </c>
      <c r="E304" s="11" t="s">
        <v>386</v>
      </c>
      <c r="F304" s="10" t="str">
        <f>VLOOKUP(PAE[[#This Row],[NOME]],'CADASTRO'!A:K,5,0)</f>
        <v>OPERADOR INDUSTRIAL II</v>
      </c>
      <c r="G304" s="26">
        <v>45645</v>
      </c>
      <c r="H304" s="38">
        <v>365</v>
      </c>
      <c r="I3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IF(G682="01/01/1900",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IF(PAE[[#This Row],[TREINADO EM]]="", "",(PAE[[#This Row],[TREINADO EM]]+PAE[[#This Row],[VALIDADE]]))</f>
        <v>46010</v>
      </c>
      <c r="K304">
        <v>1</v>
      </c>
      <c r="L304" t="s">
        <v>5</v>
      </c>
      <c r="M304" t="str">
        <f>VLOOKUP(PAE[[#This Row],[NOME]],'CADASTRO'!A:K,6,0)</f>
        <v>ATIVO</v>
      </c>
    </row>
    <row r="305" spans="1:14">
      <c r="A305" t="s">
        <v>516</v>
      </c>
      <c r="B305" t="s">
        <v>517</v>
      </c>
      <c r="C305" t="s">
        <v>381</v>
      </c>
      <c r="D305" t="s">
        <v>636</v>
      </c>
      <c r="E305" s="11" t="s">
        <v>386</v>
      </c>
      <c r="F305" s="10" t="str">
        <f>VLOOKUP(PAE[[#This Row],[NOME]],'CADASTRO'!A:K,5,0)</f>
        <v>OPERADOR INDUSTRIAL II</v>
      </c>
      <c r="G305" s="26">
        <v>46009</v>
      </c>
      <c r="H305" s="38">
        <v>365</v>
      </c>
      <c r="I3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IF(G683="01/01/1900",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IF(PAE[[#This Row],[TREINADO EM]]="", "",(PAE[[#This Row],[TREINADO EM]]+PAE[[#This Row],[VALIDADE]]))</f>
        <v>46374</v>
      </c>
      <c r="K305">
        <v>0.25</v>
      </c>
      <c r="L305" t="s">
        <v>3</v>
      </c>
      <c r="M305" t="str">
        <f>VLOOKUP(PAE[[#This Row],[NOME]],'CADASTRO'!A:K,6,0)</f>
        <v>ATIVO</v>
      </c>
    </row>
    <row r="306" spans="1:14">
      <c r="A306" t="s">
        <v>516</v>
      </c>
      <c r="B306" t="s">
        <v>517</v>
      </c>
      <c r="C306" t="s">
        <v>76</v>
      </c>
      <c r="D306" t="s">
        <v>636</v>
      </c>
      <c r="E306" s="11" t="s">
        <v>387</v>
      </c>
      <c r="F306" s="10" t="str">
        <f>VLOOKUP(PAE[[#This Row],[NOME]],'CADASTRO'!A:K,5,0)</f>
        <v>OPERADOR INDUSTRIAL III</v>
      </c>
      <c r="G306" s="26">
        <v>44928</v>
      </c>
      <c r="H306" s="38">
        <v>365</v>
      </c>
      <c r="I3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IF(G684="01/01/1900",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IF(PAE[[#This Row],[TREINADO EM]]="", "",(PAE[[#This Row],[TREINADO EM]]+PAE[[#This Row],[VALIDADE]]))</f>
        <v>45293</v>
      </c>
      <c r="K306">
        <v>1</v>
      </c>
      <c r="L306" t="s">
        <v>5</v>
      </c>
      <c r="M306" t="str">
        <f>VLOOKUP(PAE[[#This Row],[NOME]],'CADASTRO'!A:K,6,0)</f>
        <v>ATIVO</v>
      </c>
    </row>
    <row r="307" spans="1:14">
      <c r="A307" t="s">
        <v>516</v>
      </c>
      <c r="B307" t="s">
        <v>517</v>
      </c>
      <c r="C307" t="s">
        <v>76</v>
      </c>
      <c r="D307" t="s">
        <v>636</v>
      </c>
      <c r="E307" s="11" t="s">
        <v>387</v>
      </c>
      <c r="F307" s="10" t="str">
        <f>VLOOKUP(PAE[[#This Row],[NOME]],'CADASTRO'!A:K,5,0)</f>
        <v>OPERADOR INDUSTRIAL III</v>
      </c>
      <c r="G307" s="26">
        <v>45279</v>
      </c>
      <c r="H307" s="38">
        <v>365</v>
      </c>
      <c r="I3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IF(G685="01/01/1900",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IF(PAE[[#This Row],[TREINADO EM]]="", "",(PAE[[#This Row],[TREINADO EM]]+PAE[[#This Row],[VALIDADE]]))</f>
        <v>45644</v>
      </c>
      <c r="K307">
        <v>1</v>
      </c>
      <c r="L307" t="s">
        <v>5</v>
      </c>
      <c r="M307" t="str">
        <f>VLOOKUP(PAE[[#This Row],[NOME]],'CADASTRO'!A:K,6,0)</f>
        <v>ATIVO</v>
      </c>
    </row>
    <row r="308" spans="1:14">
      <c r="A308" t="s">
        <v>516</v>
      </c>
      <c r="B308" t="s">
        <v>517</v>
      </c>
      <c r="C308" t="s">
        <v>381</v>
      </c>
      <c r="D308" t="s">
        <v>636</v>
      </c>
      <c r="E308" s="11" t="s">
        <v>387</v>
      </c>
      <c r="F308" s="10" t="str">
        <f>VLOOKUP(PAE[[#This Row],[NOME]],'CADASTRO'!A:K,5,0)</f>
        <v>OPERADOR INDUSTRIAL III</v>
      </c>
      <c r="G308" s="26">
        <v>45882</v>
      </c>
      <c r="H308" s="38">
        <v>365</v>
      </c>
      <c r="I3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IF(G686="01/01/1900",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IF(PAE[[#This Row],[TREINADO EM]]="", "",(PAE[[#This Row],[TREINADO EM]]+PAE[[#This Row],[VALIDADE]]))</f>
        <v>46247</v>
      </c>
      <c r="K308">
        <v>1</v>
      </c>
      <c r="L308" t="s">
        <v>5</v>
      </c>
      <c r="M308" t="str">
        <f>VLOOKUP(PAE[[#This Row],[NOME]],'CADASTRO'!A:K,6,0)</f>
        <v>ATIVO</v>
      </c>
    </row>
    <row r="309" spans="1:14">
      <c r="A309" t="s">
        <v>516</v>
      </c>
      <c r="B309" t="s">
        <v>517</v>
      </c>
      <c r="C309" t="s">
        <v>381</v>
      </c>
      <c r="D309" t="s">
        <v>636</v>
      </c>
      <c r="E309" s="11" t="s">
        <v>387</v>
      </c>
      <c r="F309" s="10" t="str">
        <f>VLOOKUP(PAE[[#This Row],[NOME]],'CADASTRO'!A:K,5,0)</f>
        <v>OPERADOR INDUSTRIAL III</v>
      </c>
      <c r="G309" s="26">
        <v>46009</v>
      </c>
      <c r="H309" s="38">
        <v>365</v>
      </c>
      <c r="I3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IF(G687="01/01/1900", "SEM REGISTRO",
                        IF((G309+H309)&gt;TODAY(), "NO PRAZO", "VENCIDO"
                        )
                    )
                )
            )
        )
    ),"N.A.")</f>
        <v>NO PRAZO</v>
      </c>
      <c r="J309" s="14">
        <f>IF(PAE[[#This Row],[TREINADO EM]]="", "",(PAE[[#This Row],[TREINADO EM]]+PAE[[#This Row],[VALIDADE]]))</f>
        <v>46374</v>
      </c>
      <c r="K309">
        <v>0.25</v>
      </c>
      <c r="L309" t="s">
        <v>3</v>
      </c>
      <c r="M309" t="str">
        <f>VLOOKUP(PAE[[#This Row],[NOME]],'CADASTRO'!A:K,6,0)</f>
        <v>ATIVO</v>
      </c>
    </row>
    <row r="310" spans="1:14">
      <c r="A310" t="s">
        <v>516</v>
      </c>
      <c r="B310" t="s">
        <v>517</v>
      </c>
      <c r="C310" t="s">
        <v>76</v>
      </c>
      <c r="D310" t="s">
        <v>636</v>
      </c>
      <c r="E310" t="s">
        <v>331</v>
      </c>
      <c r="F310" s="10" t="str">
        <f>VLOOKUP(PAE[[#This Row],[NOME]],'CADASTRO'!A:K,5,0)</f>
        <v>LIDER DE TURNO</v>
      </c>
      <c r="G310" s="26">
        <v>44865</v>
      </c>
      <c r="H310" s="38">
        <v>365</v>
      </c>
      <c r="I3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IF(G688="01/01/1900",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IF(PAE[[#This Row],[TREINADO EM]]="", "",(PAE[[#This Row],[TREINADO EM]]+PAE[[#This Row],[VALIDADE]]))</f>
        <v>45230</v>
      </c>
      <c r="K310">
        <v>1</v>
      </c>
      <c r="L310" t="s">
        <v>5</v>
      </c>
      <c r="M310" t="str">
        <f>VLOOKUP(PAE[[#This Row],[NOME]],'CADASTRO'!A:K,6,0)</f>
        <v>ATIVO</v>
      </c>
    </row>
    <row r="311" spans="1:14">
      <c r="A311" t="s">
        <v>516</v>
      </c>
      <c r="B311" t="s">
        <v>517</v>
      </c>
      <c r="C311" t="s">
        <v>76</v>
      </c>
      <c r="D311" t="s">
        <v>636</v>
      </c>
      <c r="E311" s="11" t="s">
        <v>331</v>
      </c>
      <c r="F311" s="10" t="str">
        <f>VLOOKUP(PAE[[#This Row],[NOME]],'CADASTRO'!A:K,5,0)</f>
        <v>LIDER DE TURNO</v>
      </c>
      <c r="G311" s="26">
        <v>45064</v>
      </c>
      <c r="H311" s="38">
        <v>365</v>
      </c>
      <c r="I3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IF(G689="01/01/1900",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IF(PAE[[#This Row],[TREINADO EM]]="", "",(PAE[[#This Row],[TREINADO EM]]+PAE[[#This Row],[VALIDADE]]))</f>
        <v>45429</v>
      </c>
      <c r="K311">
        <v>1</v>
      </c>
      <c r="L311" t="s">
        <v>5</v>
      </c>
      <c r="M311" t="str">
        <f>VLOOKUP(PAE[[#This Row],[NOME]],'CADASTRO'!A:K,6,0)</f>
        <v>ATIVO</v>
      </c>
    </row>
    <row r="312" spans="1:14">
      <c r="A312" t="s">
        <v>516</v>
      </c>
      <c r="B312" t="s">
        <v>517</v>
      </c>
      <c r="C312" t="s">
        <v>76</v>
      </c>
      <c r="D312" t="s">
        <v>636</v>
      </c>
      <c r="E312" s="11" t="s">
        <v>331</v>
      </c>
      <c r="F312" s="10" t="str">
        <f>VLOOKUP(PAE[[#This Row],[NOME]],'CADASTRO'!A:K,5,0)</f>
        <v>LIDER DE TURNO</v>
      </c>
      <c r="G312" s="26">
        <v>45279</v>
      </c>
      <c r="H312" s="38">
        <v>365</v>
      </c>
      <c r="I3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IF(G690="01/01/1900",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IF(PAE[[#This Row],[TREINADO EM]]="", "",(PAE[[#This Row],[TREINADO EM]]+PAE[[#This Row],[VALIDADE]]))</f>
        <v>45644</v>
      </c>
      <c r="K312">
        <v>1</v>
      </c>
      <c r="L312" t="s">
        <v>5</v>
      </c>
      <c r="M312" t="str">
        <f>VLOOKUP(PAE[[#This Row],[NOME]],'CADASTRO'!A:K,6,0)</f>
        <v>ATIVO</v>
      </c>
    </row>
    <row r="313" spans="1:14">
      <c r="A313" t="s">
        <v>516</v>
      </c>
      <c r="B313" t="s">
        <v>517</v>
      </c>
      <c r="C313" t="s">
        <v>381</v>
      </c>
      <c r="D313" t="s">
        <v>636</v>
      </c>
      <c r="E313" s="11" t="s">
        <v>331</v>
      </c>
      <c r="F313" s="10" t="str">
        <f>VLOOKUP(PAE[[#This Row],[NOME]],'CADASTRO'!A:K,5,0)</f>
        <v>LIDER DE TURNO</v>
      </c>
      <c r="G313" s="26">
        <v>45645</v>
      </c>
      <c r="H313" s="38">
        <v>365</v>
      </c>
      <c r="I3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IF(G691="01/01/1900",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IF(PAE[[#This Row],[TREINADO EM]]="", "",(PAE[[#This Row],[TREINADO EM]]+PAE[[#This Row],[VALIDADE]]))</f>
        <v>46010</v>
      </c>
      <c r="K313">
        <v>1</v>
      </c>
      <c r="L313" t="s">
        <v>5</v>
      </c>
      <c r="M313" t="str">
        <f>VLOOKUP(PAE[[#This Row],[NOME]],'CADASTRO'!A:K,6,0)</f>
        <v>ATIVO</v>
      </c>
    </row>
    <row r="314" spans="1:14">
      <c r="A314" t="s">
        <v>516</v>
      </c>
      <c r="B314" t="s">
        <v>517</v>
      </c>
      <c r="C314" t="s">
        <v>381</v>
      </c>
      <c r="D314" t="s">
        <v>636</v>
      </c>
      <c r="E314" s="11" t="s">
        <v>331</v>
      </c>
      <c r="F314" s="10" t="str">
        <f>VLOOKUP(PAE[[#This Row],[NOME]],'CADASTRO'!A:K,5,0)</f>
        <v>LIDER DE TURNO</v>
      </c>
      <c r="G314" s="26">
        <v>46006</v>
      </c>
      <c r="H314" s="38">
        <v>365</v>
      </c>
      <c r="I3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IF(G692="01/01/1900",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IF(PAE[[#This Row],[TREINADO EM]]="", "",(PAE[[#This Row],[TREINADO EM]]+PAE[[#This Row],[VALIDADE]]))</f>
        <v>46371</v>
      </c>
      <c r="K314">
        <v>0.25</v>
      </c>
      <c r="L314" t="s">
        <v>3</v>
      </c>
      <c r="M314" t="str">
        <f>VLOOKUP(PAE[[#This Row],[NOME]],'CADASTRO'!A:K,6,0)</f>
        <v>ATIVO</v>
      </c>
      <c r="N314" s="63" t="s">
        <v>641</v>
      </c>
    </row>
    <row r="315" spans="1:14">
      <c r="A315" t="s">
        <v>516</v>
      </c>
      <c r="B315" t="s">
        <v>517</v>
      </c>
      <c r="C315" t="s">
        <v>76</v>
      </c>
      <c r="D315" t="s">
        <v>636</v>
      </c>
      <c r="E315" s="11" t="s">
        <v>390</v>
      </c>
      <c r="F315" s="10" t="str">
        <f>VLOOKUP(PAE[[#This Row],[NOME]],'CADASTRO'!A:K,5,0)</f>
        <v>TECNICO ELETRONICO II</v>
      </c>
      <c r="G315" s="26">
        <v>44928</v>
      </c>
      <c r="H315" s="38">
        <v>365</v>
      </c>
      <c r="I3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IF(G693="01/01/1900",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IF(PAE[[#This Row],[TREINADO EM]]="", "",(PAE[[#This Row],[TREINADO EM]]+PAE[[#This Row],[VALIDADE]]))</f>
        <v>45293</v>
      </c>
      <c r="K315">
        <v>1</v>
      </c>
      <c r="L315" t="s">
        <v>5</v>
      </c>
      <c r="M315" t="str">
        <f>VLOOKUP(PAE[[#This Row],[NOME]],'CADASTRO'!A:K,6,0)</f>
        <v>ATIVO</v>
      </c>
    </row>
    <row r="316" spans="1:14">
      <c r="A316" t="s">
        <v>516</v>
      </c>
      <c r="B316" t="s">
        <v>517</v>
      </c>
      <c r="C316" t="s">
        <v>102</v>
      </c>
      <c r="D316" t="s">
        <v>636</v>
      </c>
      <c r="E316" s="11" t="s">
        <v>390</v>
      </c>
      <c r="F316" s="10" t="str">
        <f>VLOOKUP(PAE[[#This Row],[NOME]],'CADASTRO'!A:K,5,0)</f>
        <v>TECNICO ELETRONICO II</v>
      </c>
      <c r="G316" s="26">
        <v>45547</v>
      </c>
      <c r="H316" s="38">
        <v>365</v>
      </c>
      <c r="I3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IF(G694="01/01/1900",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IF(PAE[[#This Row],[TREINADO EM]]="", "",(PAE[[#This Row],[TREINADO EM]]+PAE[[#This Row],[VALIDADE]]))</f>
        <v>45912</v>
      </c>
      <c r="K316">
        <v>1</v>
      </c>
      <c r="L316" t="s">
        <v>5</v>
      </c>
      <c r="M316" t="str">
        <f>VLOOKUP(PAE[[#This Row],[NOME]],'CADASTRO'!A:K,6,0)</f>
        <v>ATIVO</v>
      </c>
    </row>
    <row r="317" spans="1:14">
      <c r="A317" t="s">
        <v>516</v>
      </c>
      <c r="B317" t="s">
        <v>517</v>
      </c>
      <c r="C317" t="s">
        <v>381</v>
      </c>
      <c r="D317" t="s">
        <v>636</v>
      </c>
      <c r="E317" s="11" t="s">
        <v>390</v>
      </c>
      <c r="F317" s="10" t="str">
        <f>VLOOKUP(PAE[[#This Row],[NOME]],'CADASTRO'!A:K,5,0)</f>
        <v>TECNICO ELETRONICO II</v>
      </c>
      <c r="G317" s="26">
        <v>46211.524976851797</v>
      </c>
      <c r="H317" s="38">
        <v>183</v>
      </c>
      <c r="I3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IF(G695="01/01/1900", "SEM REGISTRO",
                        IF((G317+H317)&gt;TODAY(), "NO PRAZO", "VENCIDO"
                        )
                    )
                )
            )
        )
    ),"N.A.")</f>
        <v>NO PRAZO</v>
      </c>
      <c r="J317" s="14">
        <f>IF(PAE[[#This Row],[TREINADO EM]]="", "",(PAE[[#This Row],[TREINADO EM]]+PAE[[#This Row],[VALIDADE]]))</f>
        <v>46394.524976851797</v>
      </c>
      <c r="K317">
        <v>0.25</v>
      </c>
      <c r="L317" t="s">
        <v>3</v>
      </c>
      <c r="M317" t="str">
        <f>VLOOKUP(PAE[[#This Row],[NOME]],'CADASTRO'!A:K,6,0)</f>
        <v>ATIVO</v>
      </c>
      <c r="N317" s="63"/>
    </row>
    <row r="318" spans="1:14">
      <c r="A318" t="s">
        <v>516</v>
      </c>
      <c r="B318" t="s">
        <v>517</v>
      </c>
      <c r="C318" t="s">
        <v>381</v>
      </c>
      <c r="D318" t="s">
        <v>636</v>
      </c>
      <c r="E318" s="11" t="s">
        <v>391</v>
      </c>
      <c r="F318" s="10" t="str">
        <f>VLOOKUP(PAE[[#This Row],[NOME]],'CADASTRO'!A:K,5,0)</f>
        <v>ESTAGIARIO</v>
      </c>
      <c r="G318" s="26">
        <v>45756</v>
      </c>
      <c r="H318" s="38">
        <v>5000</v>
      </c>
      <c r="I3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IF(G696="01/01/1900", "SEM REGISTRO",
                        IF((G318+H318)&gt;TODAY(), "NO PRAZO", "VENCIDO"
                        )
                    )
                )
            )
        )
    ),"N.A.")</f>
        <v>NO PRAZO</v>
      </c>
      <c r="J318" s="14">
        <f>IF(PAE[[#This Row],[TREINADO EM]]="", "",(PAE[[#This Row],[TREINADO EM]]+PAE[[#This Row],[VALIDADE]]))</f>
        <v>50756</v>
      </c>
      <c r="K318">
        <v>1</v>
      </c>
      <c r="L318" t="s">
        <v>3</v>
      </c>
      <c r="M318" t="str">
        <f>VLOOKUP(PAE[[#This Row],[NOME]],'CADASTRO'!A:K,6,0)</f>
        <v>ATIVO</v>
      </c>
    </row>
    <row r="319" spans="1:14">
      <c r="A319" t="s">
        <v>516</v>
      </c>
      <c r="B319" t="s">
        <v>517</v>
      </c>
      <c r="C319" t="s">
        <v>381</v>
      </c>
      <c r="D319" t="s">
        <v>636</v>
      </c>
      <c r="E319" s="11" t="s">
        <v>287</v>
      </c>
      <c r="F319" s="10" t="str">
        <f>VLOOKUP(PAE[[#This Row],[NOME]],'CADASTRO'!A:K,5,0)</f>
        <v>OPERADOR INDUSTRIAL I</v>
      </c>
      <c r="G319" s="58">
        <v>45847</v>
      </c>
      <c r="H319" s="38">
        <v>365</v>
      </c>
      <c r="I3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IF(G697="01/01/1900",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IF(PAE[[#This Row],[TREINADO EM]]="", "",(PAE[[#This Row],[TREINADO EM]]+PAE[[#This Row],[VALIDADE]]))</f>
        <v>46212</v>
      </c>
      <c r="K319">
        <v>1</v>
      </c>
      <c r="L319" t="s">
        <v>5</v>
      </c>
      <c r="M319" t="str">
        <f>VLOOKUP(PAE[[#This Row],[NOME]],'CADASTRO'!A:K,6,0)</f>
        <v>DESLIGADO</v>
      </c>
    </row>
    <row r="320" spans="1:14">
      <c r="A320" t="s">
        <v>516</v>
      </c>
      <c r="B320" t="s">
        <v>517</v>
      </c>
      <c r="C320" t="s">
        <v>381</v>
      </c>
      <c r="D320" t="s">
        <v>636</v>
      </c>
      <c r="E320" t="s">
        <v>485</v>
      </c>
      <c r="F320" s="10" t="str">
        <f>VLOOKUP(PAE[[#This Row],[NOME]],'CADASTRO'!A:K,5,0)</f>
        <v>OPERADOR INDUSTRIAL III</v>
      </c>
      <c r="G320" s="26">
        <v>46238</v>
      </c>
      <c r="H320" s="38">
        <v>365</v>
      </c>
      <c r="I3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IF(G698="01/01/1900", "SEM REGISTRO",
                        IF((G320+H320)&gt;TODAY(), "NO PRAZO", "VENCIDO"
                        )
                    )
                )
            )
        )
    ),"N.A.")</f>
        <v>NO PRAZO</v>
      </c>
      <c r="J320" s="14">
        <f>IF(PAE[[#This Row],[TREINADO EM]]="", "",(PAE[[#This Row],[TREINADO EM]]+PAE[[#This Row],[VALIDADE]]))</f>
        <v>46603</v>
      </c>
      <c r="K320">
        <v>1</v>
      </c>
      <c r="L320" t="s">
        <v>3</v>
      </c>
      <c r="M320" t="str">
        <f>VLOOKUP(PAE[[#This Row],[NOME]],'CADASTRO'!A:K,6,0)</f>
        <v>ATIVO</v>
      </c>
      <c r="N320" s="63" t="s">
        <v>650</v>
      </c>
    </row>
    <row r="321" spans="1:14">
      <c r="A321" t="s">
        <v>516</v>
      </c>
      <c r="B321" t="s">
        <v>517</v>
      </c>
      <c r="C321" t="s">
        <v>381</v>
      </c>
      <c r="D321" t="s">
        <v>636</v>
      </c>
      <c r="E321" s="11" t="s">
        <v>495</v>
      </c>
      <c r="F321" s="10" t="str">
        <f>VLOOKUP(PAE[[#This Row],[NOME]],'CADASTRO'!A:K,5,0)</f>
        <v>AUXILIAR INDUSTRIAL</v>
      </c>
      <c r="G321" s="26">
        <v>46280</v>
      </c>
      <c r="H321" s="38">
        <v>365</v>
      </c>
      <c r="I3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IF(G699="01/01/1900", "SEM REGISTRO",
                        IF((G321+H321)&gt;TODAY(), "NO PRAZO", "VENCIDO"
                        )
                    )
                )
            )
        )
    ),"N.A.")</f>
        <v>NO PRAZO</v>
      </c>
      <c r="J321" s="14">
        <f>IF(PAE[[#This Row],[TREINADO EM]]="", "",(PAE[[#This Row],[TREINADO EM]]+PAE[[#This Row],[VALIDADE]]))</f>
        <v>46645</v>
      </c>
      <c r="K321">
        <v>1</v>
      </c>
      <c r="L321" t="s">
        <v>3</v>
      </c>
      <c r="M321" t="str">
        <f>VLOOKUP(PAE[[#This Row],[NOME]],'CADASTRO'!A:K,6,0)</f>
        <v>ATIVO</v>
      </c>
    </row>
    <row r="322" spans="1:14">
      <c r="A322" t="s">
        <v>516</v>
      </c>
      <c r="B322" t="s">
        <v>517</v>
      </c>
      <c r="C322" t="s">
        <v>76</v>
      </c>
      <c r="D322" t="s">
        <v>636</v>
      </c>
      <c r="E322" s="11" t="s">
        <v>290</v>
      </c>
      <c r="F322" s="10" t="str">
        <f>VLOOKUP(PAE[[#This Row],[NOME]],'CADASTRO'!A:K,5,0)</f>
        <v>OPERADOR INDUSTRIAL II</v>
      </c>
      <c r="G322" s="26">
        <v>44928</v>
      </c>
      <c r="H322" s="38">
        <v>365</v>
      </c>
      <c r="I3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IF(G700="01/01/1900",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IF(PAE[[#This Row],[TREINADO EM]]="", "",(PAE[[#This Row],[TREINADO EM]]+PAE[[#This Row],[VALIDADE]]))</f>
        <v>45293</v>
      </c>
      <c r="K322">
        <v>1</v>
      </c>
      <c r="L322" t="s">
        <v>3</v>
      </c>
      <c r="M322" t="str">
        <f>VLOOKUP(PAE[[#This Row],[NOME]],'CADASTRO'!A:K,6,0)</f>
        <v>DESLIGADO</v>
      </c>
    </row>
    <row r="323" spans="1:14">
      <c r="A323" t="s">
        <v>516</v>
      </c>
      <c r="B323" t="s">
        <v>517</v>
      </c>
      <c r="C323" t="s">
        <v>76</v>
      </c>
      <c r="D323" t="s">
        <v>636</v>
      </c>
      <c r="E323" s="11" t="s">
        <v>290</v>
      </c>
      <c r="F323" s="10" t="str">
        <f>VLOOKUP(PAE[[#This Row],[NOME]],'CADASTRO'!A:K,5,0)</f>
        <v>OPERADOR INDUSTRIAL II</v>
      </c>
      <c r="G323" s="26">
        <v>45279</v>
      </c>
      <c r="H323" s="38">
        <v>365</v>
      </c>
      <c r="I3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IF(G701="01/01/1900",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IF(PAE[[#This Row],[TREINADO EM]]="", "",(PAE[[#This Row],[TREINADO EM]]+PAE[[#This Row],[VALIDADE]]))</f>
        <v>45644</v>
      </c>
      <c r="K323">
        <v>1</v>
      </c>
      <c r="L323" t="s">
        <v>5</v>
      </c>
      <c r="M323" t="str">
        <f>VLOOKUP(PAE[[#This Row],[NOME]],'CADASTRO'!A:K,6,0)</f>
        <v>DESLIGADO</v>
      </c>
    </row>
    <row r="324" spans="1:14">
      <c r="A324" t="s">
        <v>516</v>
      </c>
      <c r="B324" t="s">
        <v>517</v>
      </c>
      <c r="C324" t="s">
        <v>76</v>
      </c>
      <c r="D324" t="s">
        <v>636</v>
      </c>
      <c r="E324" s="11" t="s">
        <v>392</v>
      </c>
      <c r="F324" s="10" t="str">
        <f>VLOOKUP(PAE[[#This Row],[NOME]],'CADASTRO'!A:K,5,0)</f>
        <v>Almoxarife</v>
      </c>
      <c r="G324" s="26">
        <v>45064</v>
      </c>
      <c r="H324" s="38">
        <v>365</v>
      </c>
      <c r="I3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IF(G702="01/01/1900",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IF(PAE[[#This Row],[TREINADO EM]]="", "",(PAE[[#This Row],[TREINADO EM]]+PAE[[#This Row],[VALIDADE]]))</f>
        <v>45429</v>
      </c>
      <c r="K324">
        <v>1</v>
      </c>
      <c r="L324" t="s">
        <v>5</v>
      </c>
      <c r="M324" t="str">
        <f>VLOOKUP(PAE[[#This Row],[NOME]],'CADASTRO'!A:K,6,0)</f>
        <v>ATIVO</v>
      </c>
    </row>
    <row r="325" spans="1:14">
      <c r="A325" t="s">
        <v>516</v>
      </c>
      <c r="B325" t="s">
        <v>517</v>
      </c>
      <c r="C325" t="s">
        <v>76</v>
      </c>
      <c r="D325" t="s">
        <v>636</v>
      </c>
      <c r="E325" s="11" t="s">
        <v>392</v>
      </c>
      <c r="F325" s="10" t="str">
        <f>VLOOKUP(PAE[[#This Row],[NOME]],'CADASTRO'!A:K,5,0)</f>
        <v>Almoxarife</v>
      </c>
      <c r="G325" s="26">
        <v>45279</v>
      </c>
      <c r="H325" s="38">
        <v>365</v>
      </c>
      <c r="I3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IF(G703="01/01/1900",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IF(PAE[[#This Row],[TREINADO EM]]="", "",(PAE[[#This Row],[TREINADO EM]]+PAE[[#This Row],[VALIDADE]]))</f>
        <v>45644</v>
      </c>
      <c r="K325">
        <v>1</v>
      </c>
      <c r="L325" t="s">
        <v>5</v>
      </c>
      <c r="M325" t="str">
        <f>VLOOKUP(PAE[[#This Row],[NOME]],'CADASTRO'!A:K,6,0)</f>
        <v>ATIVO</v>
      </c>
    </row>
    <row r="326" spans="1:14">
      <c r="A326" t="s">
        <v>516</v>
      </c>
      <c r="B326" t="s">
        <v>517</v>
      </c>
      <c r="C326" t="s">
        <v>381</v>
      </c>
      <c r="D326" t="s">
        <v>636</v>
      </c>
      <c r="E326" s="11" t="s">
        <v>392</v>
      </c>
      <c r="F326" s="10" t="str">
        <f>VLOOKUP(PAE[[#This Row],[NOME]],'CADASTRO'!A:K,5,0)</f>
        <v>Almoxarife</v>
      </c>
      <c r="G326" s="26">
        <v>45826</v>
      </c>
      <c r="H326" s="38">
        <v>365</v>
      </c>
      <c r="I3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IF(G704="01/01/1900",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IF(PAE[[#This Row],[TREINADO EM]]="", "",(PAE[[#This Row],[TREINADO EM]]+PAE[[#This Row],[VALIDADE]]))</f>
        <v>46191</v>
      </c>
      <c r="K326">
        <v>1</v>
      </c>
      <c r="L326" t="s">
        <v>5</v>
      </c>
      <c r="M326" t="str">
        <f>VLOOKUP(PAE[[#This Row],[NOME]],'CADASTRO'!A:K,6,0)</f>
        <v>ATIVO</v>
      </c>
    </row>
    <row r="327" spans="1:14">
      <c r="A327" t="s">
        <v>516</v>
      </c>
      <c r="B327" t="s">
        <v>517</v>
      </c>
      <c r="C327" t="s">
        <v>381</v>
      </c>
      <c r="D327" t="s">
        <v>636</v>
      </c>
      <c r="E327" s="11" t="s">
        <v>392</v>
      </c>
      <c r="F327" s="10" t="str">
        <f>VLOOKUP(PAE[[#This Row],[NOME]],'CADASTRO'!A:K,5,0)</f>
        <v>Almoxarife</v>
      </c>
      <c r="G327" s="26">
        <v>46174</v>
      </c>
      <c r="H327" s="38">
        <v>365</v>
      </c>
      <c r="I3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IF(G705="01/01/1900",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IF(PAE[[#This Row],[TREINADO EM]]="", "",(PAE[[#This Row],[TREINADO EM]]+PAE[[#This Row],[VALIDADE]]))</f>
        <v>46539</v>
      </c>
      <c r="K327">
        <v>0.25</v>
      </c>
      <c r="L327" t="s">
        <v>5</v>
      </c>
      <c r="M327" t="str">
        <f>VLOOKUP(PAE[[#This Row],[NOME]],'CADASTRO'!A:K,6,0)</f>
        <v>ATIVO</v>
      </c>
      <c r="N327" s="63"/>
    </row>
    <row r="328" spans="1:14">
      <c r="A328" t="s">
        <v>516</v>
      </c>
      <c r="B328" t="s">
        <v>517</v>
      </c>
      <c r="C328" t="s">
        <v>381</v>
      </c>
      <c r="D328" t="s">
        <v>636</v>
      </c>
      <c r="E328" s="11" t="s">
        <v>392</v>
      </c>
      <c r="F328" s="10" t="str">
        <f>VLOOKUP(PAE[[#This Row],[NOME]],'CADASTRO'!A:K,5,0)</f>
        <v>Almoxarife</v>
      </c>
      <c r="G328" s="26">
        <v>46209.825497685197</v>
      </c>
      <c r="H328" s="38">
        <v>183</v>
      </c>
      <c r="I3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IF(G706="01/01/1900", "SEM REGISTRO",
                        IF((G328+H328)&gt;TODAY(), "NO PRAZO", "VENCIDO"
                        )
                    )
                )
            )
        )
    ),"N.A.")</f>
        <v>NO PRAZO</v>
      </c>
      <c r="J328" s="14">
        <f>IF(PAE[[#This Row],[TREINADO EM]]="", "",(PAE[[#This Row],[TREINADO EM]]+PAE[[#This Row],[VALIDADE]]))</f>
        <v>46392.825497685197</v>
      </c>
      <c r="K328">
        <v>0.25</v>
      </c>
      <c r="L328" t="s">
        <v>3</v>
      </c>
      <c r="M328" t="str">
        <f>VLOOKUP(PAE[[#This Row],[NOME]],'CADASTRO'!A:K,6,0)</f>
        <v>ATIVO</v>
      </c>
      <c r="N328" s="63"/>
    </row>
    <row r="329" spans="1:14">
      <c r="A329" t="s">
        <v>516</v>
      </c>
      <c r="B329" t="s">
        <v>517</v>
      </c>
      <c r="C329" t="s">
        <v>76</v>
      </c>
      <c r="D329" t="s">
        <v>636</v>
      </c>
      <c r="E329" s="11" t="s">
        <v>291</v>
      </c>
      <c r="F329" s="10" t="str">
        <f>VLOOKUP(PAE[[#This Row],[NOME]],'CADASTRO'!A:K,5,0)</f>
        <v>OPERADOR INDUSTRIAL III</v>
      </c>
      <c r="G329" s="26">
        <v>44517</v>
      </c>
      <c r="H329" s="38">
        <v>365</v>
      </c>
      <c r="I3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IF(G707="01/01/1900",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IF(PAE[[#This Row],[TREINADO EM]]="", "",(PAE[[#This Row],[TREINADO EM]]+PAE[[#This Row],[VALIDADE]]))</f>
        <v>44882</v>
      </c>
      <c r="K329">
        <v>1</v>
      </c>
      <c r="L329" t="s">
        <v>5</v>
      </c>
      <c r="M329" t="str">
        <f>VLOOKUP(PAE[[#This Row],[NOME]],'CADASTRO'!A:K,6,0)</f>
        <v>DESLIGADO</v>
      </c>
    </row>
    <row r="330" spans="1:14">
      <c r="A330" t="s">
        <v>516</v>
      </c>
      <c r="B330" t="s">
        <v>517</v>
      </c>
      <c r="C330" t="s">
        <v>76</v>
      </c>
      <c r="D330" t="s">
        <v>636</v>
      </c>
      <c r="E330" s="11" t="s">
        <v>291</v>
      </c>
      <c r="F330" s="10" t="str">
        <f>VLOOKUP(PAE[[#This Row],[NOME]],'CADASTRO'!A:K,5,0)</f>
        <v>OPERADOR INDUSTRIAL III</v>
      </c>
      <c r="G330" s="26">
        <v>44928</v>
      </c>
      <c r="H330" s="38">
        <v>365</v>
      </c>
      <c r="I3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IF(G708="01/01/1900",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IF(PAE[[#This Row],[TREINADO EM]]="", "",(PAE[[#This Row],[TREINADO EM]]+PAE[[#This Row],[VALIDADE]]))</f>
        <v>45293</v>
      </c>
      <c r="K330">
        <v>1</v>
      </c>
      <c r="L330" t="s">
        <v>3</v>
      </c>
      <c r="M330" t="str">
        <f>VLOOKUP(PAE[[#This Row],[NOME]],'CADASTRO'!A:K,6,0)</f>
        <v>DESLIGADO</v>
      </c>
    </row>
    <row r="331" spans="1:14">
      <c r="A331" t="s">
        <v>516</v>
      </c>
      <c r="B331" t="s">
        <v>517</v>
      </c>
      <c r="C331" t="s">
        <v>76</v>
      </c>
      <c r="D331" t="s">
        <v>636</v>
      </c>
      <c r="E331" s="11" t="s">
        <v>291</v>
      </c>
      <c r="F331" s="10" t="str">
        <f>VLOOKUP(PAE[[#This Row],[NOME]],'CADASTRO'!A:K,5,0)</f>
        <v>OPERADOR INDUSTRIAL III</v>
      </c>
      <c r="G331" s="26">
        <v>45279</v>
      </c>
      <c r="H331" s="38">
        <v>365</v>
      </c>
      <c r="I3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IF(G709="01/01/1900",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IF(PAE[[#This Row],[TREINADO EM]]="", "",(PAE[[#This Row],[TREINADO EM]]+PAE[[#This Row],[VALIDADE]]))</f>
        <v>45644</v>
      </c>
      <c r="K331">
        <v>1</v>
      </c>
      <c r="L331" t="s">
        <v>3</v>
      </c>
      <c r="M331" t="str">
        <f>VLOOKUP(PAE[[#This Row],[NOME]],'CADASTRO'!A:K,6,0)</f>
        <v>DESLIGADO</v>
      </c>
    </row>
    <row r="332" spans="1:14">
      <c r="A332" t="s">
        <v>516</v>
      </c>
      <c r="B332" t="s">
        <v>517</v>
      </c>
      <c r="C332" t="s">
        <v>76</v>
      </c>
      <c r="D332" t="s">
        <v>636</v>
      </c>
      <c r="E332" s="11" t="s">
        <v>294</v>
      </c>
      <c r="F332" s="10" t="str">
        <f>VLOOKUP(PAE[[#This Row],[NOME]],'CADASTRO'!A:K,5,0)</f>
        <v>OPERADOR INDUSTRIAL I</v>
      </c>
      <c r="G332" s="26">
        <v>45279</v>
      </c>
      <c r="H332" s="38">
        <v>365</v>
      </c>
      <c r="I3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IF(G710="01/01/1900",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IF(PAE[[#This Row],[TREINADO EM]]="", "",(PAE[[#This Row],[TREINADO EM]]+PAE[[#This Row],[VALIDADE]]))</f>
        <v>45644</v>
      </c>
      <c r="K332">
        <v>1</v>
      </c>
      <c r="L332" t="s">
        <v>5</v>
      </c>
      <c r="M332" t="str">
        <f>VLOOKUP(PAE[[#This Row],[NOME]],'CADASTRO'!A:K,6,0)</f>
        <v>DESLIGADO</v>
      </c>
    </row>
    <row r="333" spans="1:14">
      <c r="A333" t="s">
        <v>516</v>
      </c>
      <c r="B333" t="s">
        <v>517</v>
      </c>
      <c r="C333" t="s">
        <v>76</v>
      </c>
      <c r="D333" t="s">
        <v>636</v>
      </c>
      <c r="E333" s="11" t="s">
        <v>394</v>
      </c>
      <c r="F333" s="10" t="str">
        <f>VLOOKUP(PAE[[#This Row],[NOME]],'CADASTRO'!A:K,5,0)</f>
        <v>OPERADOR INDUSTRIAL I</v>
      </c>
      <c r="G333" s="26">
        <v>44530</v>
      </c>
      <c r="H333" s="38">
        <v>365</v>
      </c>
      <c r="I3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IF(G711="01/01/1900",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IF(PAE[[#This Row],[TREINADO EM]]="", "",(PAE[[#This Row],[TREINADO EM]]+PAE[[#This Row],[VALIDADE]]))</f>
        <v>44895</v>
      </c>
      <c r="K333">
        <v>1</v>
      </c>
      <c r="L333" t="s">
        <v>5</v>
      </c>
      <c r="M333" t="str">
        <f>VLOOKUP(PAE[[#This Row],[NOME]],'CADASTRO'!A:K,6,0)</f>
        <v>ATIVO</v>
      </c>
    </row>
    <row r="334" spans="1:14">
      <c r="A334" t="s">
        <v>516</v>
      </c>
      <c r="B334" t="s">
        <v>517</v>
      </c>
      <c r="C334" t="s">
        <v>76</v>
      </c>
      <c r="D334" t="s">
        <v>636</v>
      </c>
      <c r="E334" s="11" t="s">
        <v>394</v>
      </c>
      <c r="F334" s="10" t="str">
        <f>VLOOKUP(PAE[[#This Row],[NOME]],'CADASTRO'!A:K,5,0)</f>
        <v>OPERADOR INDUSTRIAL I</v>
      </c>
      <c r="G334" s="26">
        <v>44928</v>
      </c>
      <c r="H334" s="38">
        <v>365</v>
      </c>
      <c r="I3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IF(G712="01/01/1900",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IF(PAE[[#This Row],[TREINADO EM]]="", "",(PAE[[#This Row],[TREINADO EM]]+PAE[[#This Row],[VALIDADE]]))</f>
        <v>45293</v>
      </c>
      <c r="K334">
        <v>1</v>
      </c>
      <c r="L334" t="s">
        <v>5</v>
      </c>
      <c r="M334" t="str">
        <f>VLOOKUP(PAE[[#This Row],[NOME]],'CADASTRO'!A:K,6,0)</f>
        <v>ATIVO</v>
      </c>
    </row>
    <row r="335" spans="1:14">
      <c r="A335" t="s">
        <v>516</v>
      </c>
      <c r="B335" t="s">
        <v>517</v>
      </c>
      <c r="C335" t="s">
        <v>76</v>
      </c>
      <c r="D335" t="s">
        <v>636</v>
      </c>
      <c r="E335" s="11" t="s">
        <v>394</v>
      </c>
      <c r="F335" s="10" t="str">
        <f>VLOOKUP(PAE[[#This Row],[NOME]],'CADASTRO'!A:K,5,0)</f>
        <v>OPERADOR INDUSTRIAL I</v>
      </c>
      <c r="G335" s="26">
        <v>45279</v>
      </c>
      <c r="H335" s="38">
        <v>365</v>
      </c>
      <c r="I3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IF(G713="01/01/1900",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IF(PAE[[#This Row],[TREINADO EM]]="", "",(PAE[[#This Row],[TREINADO EM]]+PAE[[#This Row],[VALIDADE]]))</f>
        <v>45644</v>
      </c>
      <c r="K335">
        <v>1</v>
      </c>
      <c r="L335" t="s">
        <v>5</v>
      </c>
      <c r="M335" t="str">
        <f>VLOOKUP(PAE[[#This Row],[NOME]],'CADASTRO'!A:K,6,0)</f>
        <v>ATIVO</v>
      </c>
    </row>
    <row r="336" spans="1:14">
      <c r="A336" t="s">
        <v>516</v>
      </c>
      <c r="B336" t="s">
        <v>517</v>
      </c>
      <c r="C336" t="s">
        <v>381</v>
      </c>
      <c r="D336" t="s">
        <v>636</v>
      </c>
      <c r="E336" s="11" t="s">
        <v>394</v>
      </c>
      <c r="F336" s="10" t="str">
        <f>VLOOKUP(PAE[[#This Row],[NOME]],'CADASTRO'!A:K,5,0)</f>
        <v>OPERADOR INDUSTRIAL I</v>
      </c>
      <c r="G336" s="26">
        <v>45645</v>
      </c>
      <c r="H336" s="38">
        <v>365</v>
      </c>
      <c r="I3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IF(G714="01/01/1900",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IF(PAE[[#This Row],[TREINADO EM]]="", "",(PAE[[#This Row],[TREINADO EM]]+PAE[[#This Row],[VALIDADE]]))</f>
        <v>46010</v>
      </c>
      <c r="K336">
        <v>1</v>
      </c>
      <c r="L336" t="s">
        <v>5</v>
      </c>
      <c r="M336" t="str">
        <f>VLOOKUP(PAE[[#This Row],[NOME]],'CADASTRO'!A:K,6,0)</f>
        <v>ATIVO</v>
      </c>
    </row>
    <row r="337" spans="1:14">
      <c r="A337" t="s">
        <v>516</v>
      </c>
      <c r="B337" t="s">
        <v>517</v>
      </c>
      <c r="C337" t="s">
        <v>381</v>
      </c>
      <c r="D337" t="s">
        <v>636</v>
      </c>
      <c r="E337" s="11" t="s">
        <v>394</v>
      </c>
      <c r="F337" s="10" t="str">
        <f>VLOOKUP(PAE[[#This Row],[NOME]],'CADASTRO'!A:K,5,0)</f>
        <v>OPERADOR INDUSTRIAL I</v>
      </c>
      <c r="G337" s="26">
        <v>45875</v>
      </c>
      <c r="H337" s="38">
        <v>365</v>
      </c>
      <c r="I3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IF(G715="01/01/1900",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IF(PAE[[#This Row],[TREINADO EM]]="", "",(PAE[[#This Row],[TREINADO EM]]+PAE[[#This Row],[VALIDADE]]))</f>
        <v>46240</v>
      </c>
      <c r="K337">
        <v>1</v>
      </c>
      <c r="L337" t="s">
        <v>5</v>
      </c>
      <c r="M337" t="str">
        <f>VLOOKUP(PAE[[#This Row],[NOME]],'CADASTRO'!A:K,6,0)</f>
        <v>ATIVO</v>
      </c>
    </row>
    <row r="338" spans="1:14">
      <c r="A338" t="s">
        <v>516</v>
      </c>
      <c r="B338" t="s">
        <v>517</v>
      </c>
      <c r="C338" t="s">
        <v>381</v>
      </c>
      <c r="D338" t="s">
        <v>636</v>
      </c>
      <c r="E338" s="11" t="s">
        <v>394</v>
      </c>
      <c r="F338" s="10" t="str">
        <f>VLOOKUP(PAE[[#This Row],[NOME]],'CADASTRO'!A:K,5,0)</f>
        <v>OPERADOR INDUSTRIAL I</v>
      </c>
      <c r="G338" s="26">
        <v>46289.566886574074</v>
      </c>
      <c r="H338" s="38">
        <v>365</v>
      </c>
      <c r="I3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IF(G716="01/01/1900", "SEM REGISTRO",
                        IF((G338+H338)&gt;TODAY(), "NO PRAZO", "VENCIDO"
                        )
                    )
                )
            )
        )
    ),"N.A.")</f>
        <v>NO PRAZO</v>
      </c>
      <c r="J338" s="14">
        <f>IF(PAE[[#This Row],[TREINADO EM]]="", "",(PAE[[#This Row],[TREINADO EM]]+PAE[[#This Row],[VALIDADE]]))</f>
        <v>46654.566886574074</v>
      </c>
      <c r="K338">
        <v>1</v>
      </c>
      <c r="L338" t="s">
        <v>3</v>
      </c>
      <c r="M338" t="str">
        <f>VLOOKUP(PAE[[#This Row],[NOME]],'CADASTRO'!A:K,6,0)</f>
        <v>ATIVO</v>
      </c>
      <c r="N338" s="63"/>
    </row>
    <row r="339" spans="1:14">
      <c r="A339" t="s">
        <v>516</v>
      </c>
      <c r="B339" t="s">
        <v>517</v>
      </c>
      <c r="C339" t="s">
        <v>76</v>
      </c>
      <c r="D339" t="s">
        <v>636</v>
      </c>
      <c r="E339" s="1" t="s">
        <v>295</v>
      </c>
      <c r="F339" s="10" t="str">
        <f>VLOOKUP(PAE[[#This Row],[NOME]],'CADASTRO'!A:K,5,0)</f>
        <v>ANALISTA PROCESSOS</v>
      </c>
      <c r="G339" s="26">
        <v>44517</v>
      </c>
      <c r="H339" s="38">
        <v>365</v>
      </c>
      <c r="I3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IF(G717="01/01/1900",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IF(PAE[[#This Row],[TREINADO EM]]="", "",(PAE[[#This Row],[TREINADO EM]]+PAE[[#This Row],[VALIDADE]]))</f>
        <v>44882</v>
      </c>
      <c r="K339">
        <v>1</v>
      </c>
      <c r="L339" t="s">
        <v>3</v>
      </c>
      <c r="M339" t="str">
        <f>VLOOKUP(PAE[[#This Row],[NOME]],'CADASTRO'!A:K,6,0)</f>
        <v>DESLIGADO</v>
      </c>
    </row>
    <row r="340" spans="1:14">
      <c r="A340" t="s">
        <v>516</v>
      </c>
      <c r="B340" t="s">
        <v>517</v>
      </c>
      <c r="C340" t="s">
        <v>76</v>
      </c>
      <c r="D340" t="s">
        <v>636</v>
      </c>
      <c r="E340" s="11" t="s">
        <v>295</v>
      </c>
      <c r="F340" s="10" t="str">
        <f>VLOOKUP(PAE[[#This Row],[NOME]],'CADASTRO'!A:K,5,0)</f>
        <v>ANALISTA PROCESSOS</v>
      </c>
      <c r="G340" s="26">
        <v>44972</v>
      </c>
      <c r="H340" s="38">
        <v>365</v>
      </c>
      <c r="I3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IF(G718="01/01/1900",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IF(PAE[[#This Row],[TREINADO EM]]="", "",(PAE[[#This Row],[TREINADO EM]]+PAE[[#This Row],[VALIDADE]]))</f>
        <v>45337</v>
      </c>
      <c r="K340">
        <v>1</v>
      </c>
      <c r="L340" t="s">
        <v>5</v>
      </c>
      <c r="M340" t="str">
        <f>VLOOKUP(PAE[[#This Row],[NOME]],'CADASTRO'!A:K,6,0)</f>
        <v>DESLIGADO</v>
      </c>
    </row>
    <row r="341" spans="1:14">
      <c r="A341" t="s">
        <v>516</v>
      </c>
      <c r="B341" t="s">
        <v>517</v>
      </c>
      <c r="C341" t="s">
        <v>76</v>
      </c>
      <c r="D341" t="s">
        <v>636</v>
      </c>
      <c r="E341" s="11" t="s">
        <v>296</v>
      </c>
      <c r="F341" s="10" t="str">
        <f>VLOOKUP(PAE[[#This Row],[NOME]],'CADASTRO'!A:K,5,0)</f>
        <v>TECNICO ELETRONICO II</v>
      </c>
      <c r="G341" s="26">
        <v>44517</v>
      </c>
      <c r="H341" s="38">
        <v>365</v>
      </c>
      <c r="I3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IF(G719="01/01/1900",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IF(PAE[[#This Row],[TREINADO EM]]="", "",(PAE[[#This Row],[TREINADO EM]]+PAE[[#This Row],[VALIDADE]]))</f>
        <v>44882</v>
      </c>
      <c r="K341">
        <v>1</v>
      </c>
      <c r="L341" t="s">
        <v>5</v>
      </c>
      <c r="M341" t="str">
        <f>VLOOKUP(PAE[[#This Row],[NOME]],'CADASTRO'!A:K,6,0)</f>
        <v>DESLIGADO</v>
      </c>
    </row>
    <row r="342" spans="1:14">
      <c r="A342" t="s">
        <v>516</v>
      </c>
      <c r="B342" t="s">
        <v>517</v>
      </c>
      <c r="C342" t="s">
        <v>76</v>
      </c>
      <c r="D342" t="s">
        <v>636</v>
      </c>
      <c r="E342" s="11" t="s">
        <v>296</v>
      </c>
      <c r="F342" s="10" t="str">
        <f>VLOOKUP(PAE[[#This Row],[NOME]],'CADASTRO'!A:K,5,0)</f>
        <v>TECNICO ELETRONICO II</v>
      </c>
      <c r="G342" s="26">
        <v>44928</v>
      </c>
      <c r="H342" s="38">
        <v>365</v>
      </c>
      <c r="I3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IF(G720="01/01/1900",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IF(PAE[[#This Row],[TREINADO EM]]="", "",(PAE[[#This Row],[TREINADO EM]]+PAE[[#This Row],[VALIDADE]]))</f>
        <v>45293</v>
      </c>
      <c r="K342">
        <v>1</v>
      </c>
      <c r="L342" t="s">
        <v>5</v>
      </c>
      <c r="M342" t="str">
        <f>VLOOKUP(PAE[[#This Row],[NOME]],'CADASTRO'!A:K,6,0)</f>
        <v>DESLIGADO</v>
      </c>
    </row>
    <row r="343" spans="1:14">
      <c r="A343" t="s">
        <v>516</v>
      </c>
      <c r="B343" t="s">
        <v>517</v>
      </c>
      <c r="C343" t="s">
        <v>76</v>
      </c>
      <c r="D343" t="s">
        <v>636</v>
      </c>
      <c r="E343" s="11" t="s">
        <v>296</v>
      </c>
      <c r="F343" s="10" t="str">
        <f>VLOOKUP(PAE[[#This Row],[NOME]],'CADASTRO'!A:K,5,0)</f>
        <v>TECNICO ELETRONICO II</v>
      </c>
      <c r="G343" s="26">
        <v>45279</v>
      </c>
      <c r="H343" s="38">
        <v>365</v>
      </c>
      <c r="I3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IF(G721="01/01/1900",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IF(PAE[[#This Row],[TREINADO EM]]="", "",(PAE[[#This Row],[TREINADO EM]]+PAE[[#This Row],[VALIDADE]]))</f>
        <v>45644</v>
      </c>
      <c r="K343">
        <v>1</v>
      </c>
      <c r="L343" t="s">
        <v>5</v>
      </c>
      <c r="M343" t="str">
        <f>VLOOKUP(PAE[[#This Row],[NOME]],'CADASTRO'!A:K,6,0)</f>
        <v>DESLIGADO</v>
      </c>
    </row>
    <row r="344" spans="1:14">
      <c r="A344" t="s">
        <v>516</v>
      </c>
      <c r="B344" t="s">
        <v>517</v>
      </c>
      <c r="C344" t="s">
        <v>102</v>
      </c>
      <c r="D344" t="s">
        <v>636</v>
      </c>
      <c r="E344" s="11" t="s">
        <v>296</v>
      </c>
      <c r="F344" s="10" t="str">
        <f>VLOOKUP(PAE[[#This Row],[NOME]],'CADASTRO'!A:K,5,0)</f>
        <v>TECNICO ELETRONICO II</v>
      </c>
      <c r="G344" s="26">
        <v>45547</v>
      </c>
      <c r="H344" s="38">
        <v>365</v>
      </c>
      <c r="I3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IF(G722="01/01/1900",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IF(PAE[[#This Row],[TREINADO EM]]="", "",(PAE[[#This Row],[TREINADO EM]]+PAE[[#This Row],[VALIDADE]]))</f>
        <v>45912</v>
      </c>
      <c r="K344">
        <v>1</v>
      </c>
      <c r="L344" t="s">
        <v>5</v>
      </c>
      <c r="M344" t="str">
        <f>VLOOKUP(PAE[[#This Row],[NOME]],'CADASTRO'!A:K,6,0)</f>
        <v>DESLIGADO</v>
      </c>
    </row>
    <row r="345" spans="1:14">
      <c r="A345" t="s">
        <v>516</v>
      </c>
      <c r="B345" t="s">
        <v>517</v>
      </c>
      <c r="C345" t="s">
        <v>381</v>
      </c>
      <c r="D345" t="s">
        <v>636</v>
      </c>
      <c r="E345" s="11" t="s">
        <v>296</v>
      </c>
      <c r="F345" s="10" t="str">
        <f>VLOOKUP(PAE[[#This Row],[NOME]],'CADASTRO'!A:K,5,0)</f>
        <v>TECNICO ELETRONICO II</v>
      </c>
      <c r="G345" s="26">
        <v>45645</v>
      </c>
      <c r="H345" s="38">
        <v>365</v>
      </c>
      <c r="I3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IF(G723="01/01/1900",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IF(PAE[[#This Row],[TREINADO EM]]="", "",(PAE[[#This Row],[TREINADO EM]]+PAE[[#This Row],[VALIDADE]]))</f>
        <v>46010</v>
      </c>
      <c r="K345">
        <v>1</v>
      </c>
      <c r="L345" t="s">
        <v>3</v>
      </c>
      <c r="M345" t="str">
        <f>VLOOKUP(PAE[[#This Row],[NOME]],'CADASTRO'!A:K,6,0)</f>
        <v>DESLIGADO</v>
      </c>
    </row>
    <row r="346" spans="1:14">
      <c r="A346" t="s">
        <v>516</v>
      </c>
      <c r="B346" t="s">
        <v>517</v>
      </c>
      <c r="C346" t="s">
        <v>76</v>
      </c>
      <c r="D346" t="s">
        <v>636</v>
      </c>
      <c r="E346" s="11" t="s">
        <v>298</v>
      </c>
      <c r="F346" s="10" t="str">
        <f>VLOOKUP(PAE[[#This Row],[NOME]],'CADASTRO'!A:K,5,0)</f>
        <v>OPERADOR INDUSTRIAL III</v>
      </c>
      <c r="G346" s="26">
        <v>44530</v>
      </c>
      <c r="H346" s="38">
        <v>365</v>
      </c>
      <c r="I3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IF(G724="01/01/1900",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IF(PAE[[#This Row],[TREINADO EM]]="", "",(PAE[[#This Row],[TREINADO EM]]+PAE[[#This Row],[VALIDADE]]))</f>
        <v>44895</v>
      </c>
      <c r="K346">
        <v>1</v>
      </c>
      <c r="L346" t="s">
        <v>5</v>
      </c>
      <c r="M346" t="str">
        <f>VLOOKUP(PAE[[#This Row],[NOME]],'CADASTRO'!A:K,6,0)</f>
        <v>DESLIGADO</v>
      </c>
    </row>
    <row r="347" spans="1:14">
      <c r="A347" t="s">
        <v>516</v>
      </c>
      <c r="B347" t="s">
        <v>517</v>
      </c>
      <c r="C347" t="s">
        <v>76</v>
      </c>
      <c r="D347" t="s">
        <v>636</v>
      </c>
      <c r="E347" s="11" t="s">
        <v>298</v>
      </c>
      <c r="F347" s="10" t="str">
        <f>VLOOKUP(PAE[[#This Row],[NOME]],'CADASTRO'!A:K,5,0)</f>
        <v>OPERADOR INDUSTRIAL III</v>
      </c>
      <c r="G347" s="26">
        <v>45029</v>
      </c>
      <c r="H347" s="38">
        <v>365</v>
      </c>
      <c r="I3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IF(G725="01/01/1900",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IF(PAE[[#This Row],[TREINADO EM]]="", "",(PAE[[#This Row],[TREINADO EM]]+PAE[[#This Row],[VALIDADE]]))</f>
        <v>45394</v>
      </c>
      <c r="K347">
        <v>1</v>
      </c>
      <c r="L347" t="s">
        <v>5</v>
      </c>
      <c r="M347" t="str">
        <f>VLOOKUP(PAE[[#This Row],[NOME]],'CADASTRO'!A:K,6,0)</f>
        <v>DESLIGADO</v>
      </c>
    </row>
    <row r="348" spans="1:14">
      <c r="A348" t="s">
        <v>516</v>
      </c>
      <c r="B348" t="s">
        <v>517</v>
      </c>
      <c r="C348" t="s">
        <v>76</v>
      </c>
      <c r="D348" t="s">
        <v>636</v>
      </c>
      <c r="E348" s="11" t="s">
        <v>298</v>
      </c>
      <c r="F348" s="10" t="str">
        <f>VLOOKUP(PAE[[#This Row],[NOME]],'CADASTRO'!A:K,5,0)</f>
        <v>OPERADOR INDUSTRIAL III</v>
      </c>
      <c r="G348" s="26">
        <v>45279</v>
      </c>
      <c r="H348" s="38">
        <v>365</v>
      </c>
      <c r="I3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IF(G726="01/01/1900",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IF(PAE[[#This Row],[TREINADO EM]]="", "",(PAE[[#This Row],[TREINADO EM]]+PAE[[#This Row],[VALIDADE]]))</f>
        <v>45644</v>
      </c>
      <c r="K348">
        <v>1</v>
      </c>
      <c r="L348" t="s">
        <v>3</v>
      </c>
      <c r="M348" t="str">
        <f>VLOOKUP(PAE[[#This Row],[NOME]],'CADASTRO'!A:K,6,0)</f>
        <v>DESLIGADO</v>
      </c>
    </row>
    <row r="349" spans="1:14">
      <c r="A349" t="s">
        <v>516</v>
      </c>
      <c r="B349" t="s">
        <v>517</v>
      </c>
      <c r="C349" t="s">
        <v>381</v>
      </c>
      <c r="D349" t="s">
        <v>636</v>
      </c>
      <c r="E349" s="11" t="s">
        <v>298</v>
      </c>
      <c r="F349" s="10" t="str">
        <f>VLOOKUP(PAE[[#This Row],[NOME]],'CADASTRO'!A:K,5,0)</f>
        <v>OPERADOR INDUSTRIAL III</v>
      </c>
      <c r="G349" s="26">
        <v>45645</v>
      </c>
      <c r="H349" s="38">
        <v>365</v>
      </c>
      <c r="I3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IF(G727="01/01/1900",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IF(PAE[[#This Row],[TREINADO EM]]="", "",(PAE[[#This Row],[TREINADO EM]]+PAE[[#This Row],[VALIDADE]]))</f>
        <v>46010</v>
      </c>
      <c r="K349">
        <v>1</v>
      </c>
      <c r="L349" t="s">
        <v>3</v>
      </c>
      <c r="M349" t="str">
        <f>VLOOKUP(PAE[[#This Row],[NOME]],'CADASTRO'!A:K,6,0)</f>
        <v>DESLIGADO</v>
      </c>
    </row>
    <row r="350" spans="1:14">
      <c r="A350" t="s">
        <v>516</v>
      </c>
      <c r="B350" t="s">
        <v>517</v>
      </c>
      <c r="C350" t="s">
        <v>76</v>
      </c>
      <c r="D350" t="s">
        <v>636</v>
      </c>
      <c r="E350" s="11" t="s">
        <v>299</v>
      </c>
      <c r="F350" s="10" t="str">
        <f>VLOOKUP(PAE[[#This Row],[NOME]],'CADASTRO'!A:K,5,0)</f>
        <v>ESTAGIARIO</v>
      </c>
      <c r="G350" s="26">
        <v>45155</v>
      </c>
      <c r="H350" s="38">
        <v>365</v>
      </c>
      <c r="I3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IF(G728="01/01/1900",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IF(PAE[[#This Row],[TREINADO EM]]="", "",(PAE[[#This Row],[TREINADO EM]]+PAE[[#This Row],[VALIDADE]]))</f>
        <v>45520</v>
      </c>
      <c r="K350">
        <v>1</v>
      </c>
      <c r="L350" t="s">
        <v>3</v>
      </c>
      <c r="M350" t="str">
        <f>VLOOKUP(PAE[[#This Row],[NOME]],'CADASTRO'!A:K,6,0)</f>
        <v>DESLIGADO</v>
      </c>
    </row>
    <row r="351" spans="1:14">
      <c r="A351" t="s">
        <v>516</v>
      </c>
      <c r="B351" t="s">
        <v>517</v>
      </c>
      <c r="C351" t="s">
        <v>381</v>
      </c>
      <c r="D351" t="s">
        <v>636</v>
      </c>
      <c r="E351" s="11" t="s">
        <v>300</v>
      </c>
      <c r="F351" s="10" t="str">
        <f>VLOOKUP(PAE[[#This Row],[NOME]],'CADASTRO'!A:K,5,0)</f>
        <v>PARCEIRO DE NEGOCIO DE RH</v>
      </c>
      <c r="G351" s="26">
        <v>45589</v>
      </c>
      <c r="H351" s="38">
        <v>365</v>
      </c>
      <c r="I3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IF(G729="01/01/1900",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IF(PAE[[#This Row],[TREINADO EM]]="", "",(PAE[[#This Row],[TREINADO EM]]+PAE[[#This Row],[VALIDADE]]))</f>
        <v>45954</v>
      </c>
      <c r="K351">
        <v>1</v>
      </c>
      <c r="L351" t="s">
        <v>3</v>
      </c>
      <c r="M351" t="str">
        <f>VLOOKUP(PAE[[#This Row],[NOME]],'CADASTRO'!A:K,6,0)</f>
        <v>DESLIGADO</v>
      </c>
    </row>
    <row r="352" spans="1:14">
      <c r="A352" t="s">
        <v>516</v>
      </c>
      <c r="B352" t="s">
        <v>517</v>
      </c>
      <c r="C352" t="s">
        <v>76</v>
      </c>
      <c r="D352" t="s">
        <v>636</v>
      </c>
      <c r="E352" s="11" t="s">
        <v>304</v>
      </c>
      <c r="F352" s="10" t="str">
        <f>VLOOKUP(PAE[[#This Row],[NOME]],'CADASTRO'!A:K,5,0)</f>
        <v>ASSISTENTE ADMINISTRATIVO</v>
      </c>
      <c r="G352" s="26">
        <v>44517</v>
      </c>
      <c r="H352" s="38">
        <v>365</v>
      </c>
      <c r="I3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IF(G730="01/01/1900",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IF(PAE[[#This Row],[TREINADO EM]]="", "",(PAE[[#This Row],[TREINADO EM]]+PAE[[#This Row],[VALIDADE]]))</f>
        <v>44882</v>
      </c>
      <c r="K352">
        <v>1</v>
      </c>
      <c r="L352" t="s">
        <v>5</v>
      </c>
      <c r="M352" t="str">
        <f>VLOOKUP(PAE[[#This Row],[NOME]],'CADASTRO'!A:K,6,0)</f>
        <v>DESLIGADO</v>
      </c>
    </row>
    <row r="353" spans="1:14">
      <c r="A353" t="s">
        <v>516</v>
      </c>
      <c r="B353" t="s">
        <v>517</v>
      </c>
      <c r="C353" t="s">
        <v>381</v>
      </c>
      <c r="D353" t="s">
        <v>636</v>
      </c>
      <c r="E353" s="11" t="s">
        <v>308</v>
      </c>
      <c r="F353" s="10" t="str">
        <f>VLOOKUP(PAE[[#This Row],[NOME]],'CADASTRO'!A:K,5,0)</f>
        <v>AUXILIAR INDUSTRIAL</v>
      </c>
      <c r="G353" s="26">
        <v>46084</v>
      </c>
      <c r="H353" s="38">
        <v>365</v>
      </c>
      <c r="I3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IF(G731="01/01/1900",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IF(PAE[[#This Row],[TREINADO EM]]="", "",(PAE[[#This Row],[TREINADO EM]]+PAE[[#This Row],[VALIDADE]]))</f>
        <v>46449</v>
      </c>
      <c r="K353">
        <v>0.25</v>
      </c>
      <c r="L353" t="s">
        <v>3</v>
      </c>
      <c r="M353" t="str">
        <f>VLOOKUP(PAE[[#This Row],[NOME]],'CADASTRO'!A:K,6,0)</f>
        <v>DESLIGADO</v>
      </c>
      <c r="N353" s="63" t="s">
        <v>640</v>
      </c>
    </row>
    <row r="354" spans="1:14">
      <c r="A354" t="s">
        <v>516</v>
      </c>
      <c r="B354" t="s">
        <v>517</v>
      </c>
      <c r="C354" t="s">
        <v>76</v>
      </c>
      <c r="D354" t="s">
        <v>636</v>
      </c>
      <c r="E354" t="s">
        <v>395</v>
      </c>
      <c r="F354" s="10" t="str">
        <f>VLOOKUP(PAE[[#This Row],[NOME]],'CADASTRO'!A:K,5,0)</f>
        <v>OPERADOR INDUSTRIAL II</v>
      </c>
      <c r="G354" s="26">
        <v>44865</v>
      </c>
      <c r="H354" s="38">
        <v>365</v>
      </c>
      <c r="I3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IF(G732="01/01/1900",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IF(PAE[[#This Row],[TREINADO EM]]="", "",(PAE[[#This Row],[TREINADO EM]]+PAE[[#This Row],[VALIDADE]]))</f>
        <v>45230</v>
      </c>
      <c r="K354">
        <v>1</v>
      </c>
      <c r="L354" t="s">
        <v>5</v>
      </c>
      <c r="M354" t="str">
        <f>VLOOKUP(PAE[[#This Row],[NOME]],'CADASTRO'!A:K,6,0)</f>
        <v>ATIVO</v>
      </c>
    </row>
    <row r="355" spans="1:14">
      <c r="A355" t="s">
        <v>516</v>
      </c>
      <c r="B355" t="s">
        <v>517</v>
      </c>
      <c r="C355" t="s">
        <v>76</v>
      </c>
      <c r="D355" t="s">
        <v>636</v>
      </c>
      <c r="E355" s="11" t="s">
        <v>395</v>
      </c>
      <c r="F355" s="10" t="str">
        <f>VLOOKUP(PAE[[#This Row],[NOME]],'CADASTRO'!A:K,5,0)</f>
        <v>OPERADOR INDUSTRIAL II</v>
      </c>
      <c r="G355" s="26">
        <v>44928</v>
      </c>
      <c r="H355" s="38">
        <v>365</v>
      </c>
      <c r="I3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IF(G733="01/01/1900",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IF(PAE[[#This Row],[TREINADO EM]]="", "",(PAE[[#This Row],[TREINADO EM]]+PAE[[#This Row],[VALIDADE]]))</f>
        <v>45293</v>
      </c>
      <c r="K355">
        <v>1</v>
      </c>
      <c r="L355" t="s">
        <v>5</v>
      </c>
      <c r="M355" t="str">
        <f>VLOOKUP(PAE[[#This Row],[NOME]],'CADASTRO'!A:K,6,0)</f>
        <v>ATIVO</v>
      </c>
    </row>
    <row r="356" spans="1:14">
      <c r="A356" t="s">
        <v>516</v>
      </c>
      <c r="B356" t="s">
        <v>517</v>
      </c>
      <c r="C356" t="s">
        <v>76</v>
      </c>
      <c r="D356" t="s">
        <v>636</v>
      </c>
      <c r="E356" s="11" t="s">
        <v>395</v>
      </c>
      <c r="F356" s="10" t="str">
        <f>VLOOKUP(PAE[[#This Row],[NOME]],'CADASTRO'!A:K,5,0)</f>
        <v>OPERADOR INDUSTRIAL II</v>
      </c>
      <c r="G356" s="26">
        <v>45279</v>
      </c>
      <c r="H356" s="38">
        <v>365</v>
      </c>
      <c r="I3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IF(G734="01/01/1900",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IF(PAE[[#This Row],[TREINADO EM]]="", "",(PAE[[#This Row],[TREINADO EM]]+PAE[[#This Row],[VALIDADE]]))</f>
        <v>45644</v>
      </c>
      <c r="K356">
        <v>1</v>
      </c>
      <c r="L356" t="s">
        <v>5</v>
      </c>
      <c r="M356" t="str">
        <f>VLOOKUP(PAE[[#This Row],[NOME]],'CADASTRO'!A:K,6,0)</f>
        <v>ATIVO</v>
      </c>
    </row>
    <row r="357" spans="1:14">
      <c r="A357" t="s">
        <v>516</v>
      </c>
      <c r="B357" t="s">
        <v>517</v>
      </c>
      <c r="C357" t="s">
        <v>76</v>
      </c>
      <c r="D357" t="s">
        <v>636</v>
      </c>
      <c r="E357" s="11" t="s">
        <v>395</v>
      </c>
      <c r="F357" s="10" t="str">
        <f>VLOOKUP(PAE[[#This Row],[NOME]],'CADASTRO'!A:K,5,0)</f>
        <v>OPERADOR INDUSTRIAL II</v>
      </c>
      <c r="G357" s="26">
        <v>45645</v>
      </c>
      <c r="H357" s="38">
        <v>365</v>
      </c>
      <c r="I3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IF(G735="01/01/1900",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IF(PAE[[#This Row],[TREINADO EM]]="", "",(PAE[[#This Row],[TREINADO EM]]+PAE[[#This Row],[VALIDADE]]))</f>
        <v>46010</v>
      </c>
      <c r="K357">
        <v>1</v>
      </c>
      <c r="L357" t="s">
        <v>5</v>
      </c>
      <c r="M357" t="str">
        <f>VLOOKUP(PAE[[#This Row],[NOME]],'CADASTRO'!A:K,6,0)</f>
        <v>ATIVO</v>
      </c>
    </row>
    <row r="358" spans="1:14">
      <c r="A358" t="s">
        <v>516</v>
      </c>
      <c r="B358" t="s">
        <v>517</v>
      </c>
      <c r="C358" t="s">
        <v>381</v>
      </c>
      <c r="D358" t="s">
        <v>636</v>
      </c>
      <c r="E358" s="11" t="s">
        <v>395</v>
      </c>
      <c r="F358" s="10" t="str">
        <f>VLOOKUP(PAE[[#This Row],[NOME]],'CADASTRO'!A:K,5,0)</f>
        <v>OPERADOR INDUSTRIAL II</v>
      </c>
      <c r="G358" s="26">
        <v>46009</v>
      </c>
      <c r="H358" s="38">
        <v>365</v>
      </c>
      <c r="I3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IF(G736="01/01/1900",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IF(PAE[[#This Row],[TREINADO EM]]="", "",(PAE[[#This Row],[TREINADO EM]]+PAE[[#This Row],[VALIDADE]]))</f>
        <v>46374</v>
      </c>
      <c r="K358">
        <v>0.25</v>
      </c>
      <c r="L358" t="s">
        <v>3</v>
      </c>
      <c r="M358" t="str">
        <f>VLOOKUP(PAE[[#This Row],[NOME]],'CADASTRO'!A:K,6,0)</f>
        <v>ATIVO</v>
      </c>
    </row>
    <row r="359" spans="1:14">
      <c r="A359" t="s">
        <v>516</v>
      </c>
      <c r="B359" t="s">
        <v>517</v>
      </c>
      <c r="C359" t="s">
        <v>76</v>
      </c>
      <c r="D359" t="s">
        <v>636</v>
      </c>
      <c r="E359" s="11" t="s">
        <v>311</v>
      </c>
      <c r="F359" s="10" t="str">
        <f>VLOOKUP(PAE[[#This Row],[NOME]],'CADASTRO'!A:K,5,0)</f>
        <v>OPERADOR INDUSTRIAL I</v>
      </c>
      <c r="G359" s="26">
        <v>44530</v>
      </c>
      <c r="H359" s="38">
        <v>365</v>
      </c>
      <c r="I3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IF(PAE[[#This Row],[TREINADO EM]]="", "",(PAE[[#This Row],[TREINADO EM]]+PAE[[#This Row],[VALIDADE]]))</f>
        <v>44895</v>
      </c>
      <c r="K359">
        <v>1</v>
      </c>
      <c r="L359" t="s">
        <v>3</v>
      </c>
      <c r="M359" t="str">
        <f>VLOOKUP(PAE[[#This Row],[NOME]],'CADASTRO'!A:K,6,0)</f>
        <v>DESLIGADO</v>
      </c>
    </row>
    <row r="360" spans="1:14">
      <c r="A360" t="s">
        <v>516</v>
      </c>
      <c r="B360" t="s">
        <v>517</v>
      </c>
      <c r="C360" t="s">
        <v>76</v>
      </c>
      <c r="D360" t="s">
        <v>636</v>
      </c>
      <c r="E360" t="s">
        <v>311</v>
      </c>
      <c r="F360" s="10" t="str">
        <f>VLOOKUP(PAE[[#This Row],[NOME]],'CADASTRO'!A:K,5,0)</f>
        <v>OPERADOR INDUSTRIAL I</v>
      </c>
      <c r="G360" s="26">
        <v>44865</v>
      </c>
      <c r="H360" s="38">
        <v>365</v>
      </c>
      <c r="I3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IF(G738="01/01/1900",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IF(PAE[[#This Row],[TREINADO EM]]="", "",(PAE[[#This Row],[TREINADO EM]]+PAE[[#This Row],[VALIDADE]]))</f>
        <v>45230</v>
      </c>
      <c r="K360">
        <v>1</v>
      </c>
      <c r="L360" t="s">
        <v>5</v>
      </c>
      <c r="M360" t="str">
        <f>VLOOKUP(PAE[[#This Row],[NOME]],'CADASTRO'!A:K,6,0)</f>
        <v>DESLIGADO</v>
      </c>
    </row>
    <row r="361" spans="1:14">
      <c r="A361" t="s">
        <v>516</v>
      </c>
      <c r="B361" t="s">
        <v>517</v>
      </c>
      <c r="C361" t="s">
        <v>76</v>
      </c>
      <c r="D361" t="s">
        <v>636</v>
      </c>
      <c r="E361" s="11" t="s">
        <v>311</v>
      </c>
      <c r="F361" s="10" t="str">
        <f>VLOOKUP(PAE[[#This Row],[NOME]],'CADASTRO'!A:K,5,0)</f>
        <v>OPERADOR INDUSTRIAL I</v>
      </c>
      <c r="G361" s="26">
        <v>45029</v>
      </c>
      <c r="H361" s="38">
        <v>365</v>
      </c>
      <c r="I3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IF(G739="01/01/1900",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IF(PAE[[#This Row],[TREINADO EM]]="", "",(PAE[[#This Row],[TREINADO EM]]+PAE[[#This Row],[VALIDADE]]))</f>
        <v>45394</v>
      </c>
      <c r="K361">
        <v>1</v>
      </c>
      <c r="L361" t="s">
        <v>5</v>
      </c>
      <c r="M361" t="str">
        <f>VLOOKUP(PAE[[#This Row],[NOME]],'CADASTRO'!A:K,6,0)</f>
        <v>DESLIGADO</v>
      </c>
    </row>
    <row r="362" spans="1:14">
      <c r="A362" t="s">
        <v>516</v>
      </c>
      <c r="B362" t="s">
        <v>517</v>
      </c>
      <c r="C362" t="s">
        <v>76</v>
      </c>
      <c r="D362" t="s">
        <v>636</v>
      </c>
      <c r="E362" t="s">
        <v>313</v>
      </c>
      <c r="F362" s="10" t="str">
        <f>VLOOKUP(PAE[[#This Row],[NOME]],'CADASTRO'!A:K,5,0)</f>
        <v>OPERADOR INDUSTRIAL I</v>
      </c>
      <c r="G362" s="26">
        <v>44866</v>
      </c>
      <c r="H362" s="38">
        <v>365</v>
      </c>
      <c r="I3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IF(G740="01/01/1900",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IF(PAE[[#This Row],[TREINADO EM]]="", "",(PAE[[#This Row],[TREINADO EM]]+PAE[[#This Row],[VALIDADE]]))</f>
        <v>45231</v>
      </c>
      <c r="K362">
        <v>1</v>
      </c>
      <c r="L362" t="s">
        <v>5</v>
      </c>
      <c r="M362" t="str">
        <f>VLOOKUP(PAE[[#This Row],[NOME]],'CADASTRO'!A:K,6,0)</f>
        <v>DESLIGADO</v>
      </c>
    </row>
    <row r="363" spans="1:14">
      <c r="A363" t="s">
        <v>516</v>
      </c>
      <c r="B363" t="s">
        <v>517</v>
      </c>
      <c r="C363" t="s">
        <v>76</v>
      </c>
      <c r="D363" t="s">
        <v>636</v>
      </c>
      <c r="E363" s="11" t="s">
        <v>313</v>
      </c>
      <c r="F363" s="10" t="str">
        <f>VLOOKUP(PAE[[#This Row],[NOME]],'CADASTRO'!A:K,5,0)</f>
        <v>OPERADOR INDUSTRIAL I</v>
      </c>
      <c r="G363" s="26">
        <v>45000</v>
      </c>
      <c r="H363" s="38">
        <v>365</v>
      </c>
      <c r="I3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IF(G741="01/01/1900",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IF(PAE[[#This Row],[TREINADO EM]]="", "",(PAE[[#This Row],[TREINADO EM]]+PAE[[#This Row],[VALIDADE]]))</f>
        <v>45365</v>
      </c>
      <c r="K363">
        <v>1</v>
      </c>
      <c r="L363" t="s">
        <v>3</v>
      </c>
      <c r="M363" t="str">
        <f>VLOOKUP(PAE[[#This Row],[NOME]],'CADASTRO'!A:K,6,0)</f>
        <v>DESLIGADO</v>
      </c>
    </row>
    <row r="364" spans="1:14">
      <c r="A364" t="s">
        <v>516</v>
      </c>
      <c r="B364" t="s">
        <v>517</v>
      </c>
      <c r="C364" t="s">
        <v>76</v>
      </c>
      <c r="D364" t="s">
        <v>636</v>
      </c>
      <c r="E364" s="11" t="s">
        <v>313</v>
      </c>
      <c r="F364" s="10" t="str">
        <f>VLOOKUP(PAE[[#This Row],[NOME]],'CADASTRO'!A:K,5,0)</f>
        <v>OPERADOR INDUSTRIAL I</v>
      </c>
      <c r="G364" s="26">
        <v>45279</v>
      </c>
      <c r="H364" s="38">
        <v>365</v>
      </c>
      <c r="I3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IF(G742="01/01/1900",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IF(PAE[[#This Row],[TREINADO EM]]="", "",(PAE[[#This Row],[TREINADO EM]]+PAE[[#This Row],[VALIDADE]]))</f>
        <v>45644</v>
      </c>
      <c r="K364">
        <v>1</v>
      </c>
      <c r="L364" t="s">
        <v>3</v>
      </c>
      <c r="M364" t="str">
        <f>VLOOKUP(PAE[[#This Row],[NOME]],'CADASTRO'!A:K,6,0)</f>
        <v>DESLIGADO</v>
      </c>
    </row>
    <row r="365" spans="1:14">
      <c r="A365" t="s">
        <v>516</v>
      </c>
      <c r="B365" t="s">
        <v>517</v>
      </c>
      <c r="C365" t="s">
        <v>381</v>
      </c>
      <c r="D365" t="s">
        <v>636</v>
      </c>
      <c r="E365" s="11" t="s">
        <v>396</v>
      </c>
      <c r="F365" s="10" t="str">
        <f>VLOOKUP(PAE[[#This Row],[NOME]],'CADASTRO'!A:K,5,0)</f>
        <v>OPERADOR INDUSTRIAL I</v>
      </c>
      <c r="G365" s="26">
        <v>46161</v>
      </c>
      <c r="H365" s="38">
        <v>365</v>
      </c>
      <c r="I3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IF(G743="01/01/1900",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IF(PAE[[#This Row],[TREINADO EM]]="", "",(PAE[[#This Row],[TREINADO EM]]+PAE[[#This Row],[VALIDADE]]))</f>
        <v>46526</v>
      </c>
      <c r="K365">
        <v>0.25</v>
      </c>
      <c r="L365" t="s">
        <v>3</v>
      </c>
      <c r="M365" t="str">
        <f>VLOOKUP(PAE[[#This Row],[NOME]],'CADASTRO'!A:K,6,0)</f>
        <v>ATIVO</v>
      </c>
      <c r="N365" s="63"/>
    </row>
    <row r="366" spans="1:14">
      <c r="A366" t="s">
        <v>516</v>
      </c>
      <c r="B366" t="s">
        <v>517</v>
      </c>
      <c r="C366" t="s">
        <v>76</v>
      </c>
      <c r="D366" t="s">
        <v>636</v>
      </c>
      <c r="E366" s="11" t="s">
        <v>315</v>
      </c>
      <c r="F366" s="10" t="str">
        <f>VLOOKUP(PAE[[#This Row],[NOME]],'CADASTRO'!A:K,5,0)</f>
        <v>ESTAGIARIO</v>
      </c>
      <c r="G366" s="26">
        <v>45225</v>
      </c>
      <c r="H366" s="38">
        <v>365</v>
      </c>
      <c r="I3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IF(G744="01/01/1900",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IF(PAE[[#This Row],[TREINADO EM]]="", "",(PAE[[#This Row],[TREINADO EM]]+PAE[[#This Row],[VALIDADE]]))</f>
        <v>45590</v>
      </c>
      <c r="K366">
        <v>1</v>
      </c>
      <c r="L366" t="s">
        <v>3</v>
      </c>
      <c r="M366" t="str">
        <f>VLOOKUP(PAE[[#This Row],[NOME]],'CADASTRO'!A:K,6,0)</f>
        <v>TRANSFERIDO</v>
      </c>
    </row>
    <row r="367" spans="1:14">
      <c r="A367" t="s">
        <v>516</v>
      </c>
      <c r="B367" t="s">
        <v>517</v>
      </c>
      <c r="C367" t="s">
        <v>381</v>
      </c>
      <c r="D367" t="s">
        <v>636</v>
      </c>
      <c r="E367" s="11" t="s">
        <v>317</v>
      </c>
      <c r="F367" s="10" t="str">
        <f>VLOOKUP(PAE[[#This Row],[NOME]],'CADASTRO'!A:K,5,0)</f>
        <v>AUXILIAR INDUSTRIAL</v>
      </c>
      <c r="G367" s="26">
        <v>45756</v>
      </c>
      <c r="H367" s="38">
        <v>365</v>
      </c>
      <c r="I3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IF(G745="01/01/1900",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IF(PAE[[#This Row],[TREINADO EM]]="", "",(PAE[[#This Row],[TREINADO EM]]+PAE[[#This Row],[VALIDADE]]))</f>
        <v>46121</v>
      </c>
      <c r="K367">
        <v>1</v>
      </c>
      <c r="L367" t="s">
        <v>3</v>
      </c>
      <c r="M367" t="str">
        <f>VLOOKUP(PAE[[#This Row],[NOME]],'CADASTRO'!A:K,6,0)</f>
        <v>DESLIGADO</v>
      </c>
    </row>
    <row r="368" spans="1:14">
      <c r="A368" t="s">
        <v>516</v>
      </c>
      <c r="B368" t="s">
        <v>517</v>
      </c>
      <c r="C368" t="s">
        <v>76</v>
      </c>
      <c r="D368" t="s">
        <v>636</v>
      </c>
      <c r="E368" s="11" t="s">
        <v>318</v>
      </c>
      <c r="F368" s="10" t="str">
        <f>VLOOKUP(PAE[[#This Row],[NOME]],'CADASTRO'!A:K,5,0)</f>
        <v>AUXILIAR INDUSTRIAL</v>
      </c>
      <c r="G368" s="26">
        <v>44530</v>
      </c>
      <c r="H368" s="38">
        <v>365</v>
      </c>
      <c r="I3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IF(G746="01/01/1900",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IF(PAE[[#This Row],[TREINADO EM]]="", "",(PAE[[#This Row],[TREINADO EM]]+PAE[[#This Row],[VALIDADE]]))</f>
        <v>44895</v>
      </c>
      <c r="K368">
        <v>1</v>
      </c>
      <c r="L368" t="s">
        <v>3</v>
      </c>
      <c r="M368" t="str">
        <f>VLOOKUP(PAE[[#This Row],[NOME]],'CADASTRO'!A:K,6,0)</f>
        <v>DESLIGADO</v>
      </c>
    </row>
    <row r="369" spans="1:14">
      <c r="A369" t="s">
        <v>516</v>
      </c>
      <c r="B369" t="s">
        <v>517</v>
      </c>
      <c r="C369" t="s">
        <v>76</v>
      </c>
      <c r="D369" t="s">
        <v>636</v>
      </c>
      <c r="E369" s="11" t="s">
        <v>176</v>
      </c>
      <c r="F369" s="10" t="str">
        <f>VLOOKUP(PAE[[#This Row],[NOME]],'CADASTRO'!A:K,5,0)</f>
        <v>ANALISTA MANUTENCAO JR</v>
      </c>
      <c r="G369" s="26">
        <v>45344</v>
      </c>
      <c r="H369" s="38">
        <v>365</v>
      </c>
      <c r="I3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IF(G747="01/01/1900",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IF(PAE[[#This Row],[TREINADO EM]]="", "",(PAE[[#This Row],[TREINADO EM]]+PAE[[#This Row],[VALIDADE]]))</f>
        <v>45709</v>
      </c>
      <c r="K369">
        <v>1</v>
      </c>
      <c r="L369" t="s">
        <v>1</v>
      </c>
      <c r="M369" t="str">
        <f>VLOOKUP(PAE[[#This Row],[NOME]],'CADASTRO'!A:K,6,0)</f>
        <v>DESLIGADO</v>
      </c>
    </row>
    <row r="370" spans="1:14">
      <c r="A370" t="s">
        <v>516</v>
      </c>
      <c r="B370" t="s">
        <v>517</v>
      </c>
      <c r="C370" t="s">
        <v>381</v>
      </c>
      <c r="D370" t="s">
        <v>636</v>
      </c>
      <c r="E370" s="11" t="s">
        <v>176</v>
      </c>
      <c r="F370" s="10" t="str">
        <f>VLOOKUP(PAE[[#This Row],[NOME]],'CADASTRO'!A:K,5,0)</f>
        <v>ANALISTA MANUTENCAO JR</v>
      </c>
      <c r="G370" s="26">
        <v>45938</v>
      </c>
      <c r="H370" s="38">
        <v>365</v>
      </c>
      <c r="I3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IF(G748="01/01/1900",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IF(PAE[[#This Row],[TREINADO EM]]="", "",(PAE[[#This Row],[TREINADO EM]]+PAE[[#This Row],[VALIDADE]]))</f>
        <v>46303</v>
      </c>
      <c r="K370">
        <v>0.25</v>
      </c>
      <c r="L370" t="s">
        <v>3</v>
      </c>
      <c r="M370" t="str">
        <f>VLOOKUP(PAE[[#This Row],[NOME]],'CADASTRO'!A:K,6,0)</f>
        <v>DESLIGADO</v>
      </c>
    </row>
    <row r="371" spans="1:14">
      <c r="A371" t="s">
        <v>516</v>
      </c>
      <c r="B371" t="s">
        <v>517</v>
      </c>
      <c r="C371" t="s">
        <v>76</v>
      </c>
      <c r="D371" t="s">
        <v>636</v>
      </c>
      <c r="E371" s="11" t="s">
        <v>146</v>
      </c>
      <c r="F371" s="10" t="str">
        <f>VLOOKUP(PAE[[#This Row],[NOME]],'CADASTRO'!A:K,5,0)</f>
        <v>GERENTE PLANTA</v>
      </c>
      <c r="G371" s="26">
        <v>44532</v>
      </c>
      <c r="H371" s="38">
        <v>365</v>
      </c>
      <c r="I3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IF(G749="01/01/1900",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IF(PAE[[#This Row],[TREINADO EM]]="", "",(PAE[[#This Row],[TREINADO EM]]+PAE[[#This Row],[VALIDADE]]))</f>
        <v>44897</v>
      </c>
      <c r="K371">
        <v>1</v>
      </c>
      <c r="L371" t="s">
        <v>5</v>
      </c>
      <c r="M371" t="str">
        <f>VLOOKUP(PAE[[#This Row],[NOME]],'CADASTRO'!A:K,6,0)</f>
        <v>DESLIGADO</v>
      </c>
    </row>
    <row r="372" spans="1:14">
      <c r="A372" t="s">
        <v>516</v>
      </c>
      <c r="B372" t="s">
        <v>517</v>
      </c>
      <c r="C372" t="s">
        <v>76</v>
      </c>
      <c r="D372" t="s">
        <v>636</v>
      </c>
      <c r="E372" s="1" t="s">
        <v>324</v>
      </c>
      <c r="F372" s="10" t="str">
        <f>VLOOKUP(PAE[[#This Row],[NOME]],'CADASTRO'!A:K,5,0)</f>
        <v>LIDER DE TURNO</v>
      </c>
      <c r="G372" s="26">
        <v>44517</v>
      </c>
      <c r="H372" s="38">
        <v>365</v>
      </c>
      <c r="I3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IF(G750="01/01/1900",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IF(PAE[[#This Row],[TREINADO EM]]="", "",(PAE[[#This Row],[TREINADO EM]]+PAE[[#This Row],[VALIDADE]]))</f>
        <v>44882</v>
      </c>
      <c r="K372">
        <v>1</v>
      </c>
      <c r="L372" t="s">
        <v>5</v>
      </c>
      <c r="M372" t="str">
        <f>VLOOKUP(PAE[[#This Row],[NOME]],'CADASTRO'!A:K,6,0)</f>
        <v>ATIVO</v>
      </c>
    </row>
    <row r="373" spans="1:14">
      <c r="A373" t="s">
        <v>516</v>
      </c>
      <c r="B373" t="s">
        <v>517</v>
      </c>
      <c r="C373" t="s">
        <v>76</v>
      </c>
      <c r="D373" t="s">
        <v>636</v>
      </c>
      <c r="E373" s="11" t="s">
        <v>324</v>
      </c>
      <c r="F373" s="10" t="str">
        <f>VLOOKUP(PAE[[#This Row],[NOME]],'CADASTRO'!A:K,5,0)</f>
        <v>LIDER DE TURNO</v>
      </c>
      <c r="G373" s="26">
        <v>44928</v>
      </c>
      <c r="H373" s="38">
        <v>365</v>
      </c>
      <c r="I3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IF(G751="01/01/1900",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IF(PAE[[#This Row],[TREINADO EM]]="", "",(PAE[[#This Row],[TREINADO EM]]+PAE[[#This Row],[VALIDADE]]))</f>
        <v>45293</v>
      </c>
      <c r="K373">
        <v>1</v>
      </c>
      <c r="L373" t="s">
        <v>5</v>
      </c>
      <c r="M373" t="str">
        <f>VLOOKUP(PAE[[#This Row],[NOME]],'CADASTRO'!A:K,6,0)</f>
        <v>ATIVO</v>
      </c>
    </row>
    <row r="374" spans="1:14">
      <c r="A374" t="s">
        <v>516</v>
      </c>
      <c r="B374" t="s">
        <v>517</v>
      </c>
      <c r="C374" t="s">
        <v>76</v>
      </c>
      <c r="D374" t="s">
        <v>636</v>
      </c>
      <c r="E374" s="11" t="s">
        <v>324</v>
      </c>
      <c r="F374" s="10" t="str">
        <f>VLOOKUP(PAE[[#This Row],[NOME]],'CADASTRO'!A:K,5,0)</f>
        <v>LIDER DE TURNO</v>
      </c>
      <c r="G374" s="26">
        <v>45279</v>
      </c>
      <c r="H374" s="38">
        <v>365</v>
      </c>
      <c r="I3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IF(G752="01/01/1900",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IF(PAE[[#This Row],[TREINADO EM]]="", "",(PAE[[#This Row],[TREINADO EM]]+PAE[[#This Row],[VALIDADE]]))</f>
        <v>45644</v>
      </c>
      <c r="K374">
        <v>1</v>
      </c>
      <c r="L374" t="s">
        <v>5</v>
      </c>
      <c r="M374" t="str">
        <f>VLOOKUP(PAE[[#This Row],[NOME]],'CADASTRO'!A:K,6,0)</f>
        <v>ATIVO</v>
      </c>
    </row>
    <row r="375" spans="1:14">
      <c r="A375" t="s">
        <v>516</v>
      </c>
      <c r="B375" t="s">
        <v>517</v>
      </c>
      <c r="C375" t="s">
        <v>381</v>
      </c>
      <c r="D375" t="s">
        <v>636</v>
      </c>
      <c r="E375" s="11" t="s">
        <v>324</v>
      </c>
      <c r="F375" s="10" t="str">
        <f>VLOOKUP(PAE[[#This Row],[NOME]],'CADASTRO'!A:K,5,0)</f>
        <v>LIDER DE TURNO</v>
      </c>
      <c r="G375" s="26">
        <v>46009</v>
      </c>
      <c r="H375" s="38">
        <v>365</v>
      </c>
      <c r="I3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IF(G753="01/01/1900", "SEM REGISTRO",
                        IF((G375+H375)&gt;TODAY(), "NO PRAZO", "VENCIDO"
                        )
                    )
                )
            )
        )
    ),"N.A.")</f>
        <v>NO PRAZO</v>
      </c>
      <c r="J375" s="14">
        <f>IF(PAE[[#This Row],[TREINADO EM]]="", "",(PAE[[#This Row],[TREINADO EM]]+PAE[[#This Row],[VALIDADE]]))</f>
        <v>46374</v>
      </c>
      <c r="K375">
        <v>0.25</v>
      </c>
      <c r="L375" t="s">
        <v>3</v>
      </c>
      <c r="M375" t="str">
        <f>VLOOKUP(PAE[[#This Row],[NOME]],'CADASTRO'!A:K,6,0)</f>
        <v>ATIVO</v>
      </c>
    </row>
    <row r="376" spans="1:14">
      <c r="A376" t="s">
        <v>516</v>
      </c>
      <c r="B376" t="s">
        <v>517</v>
      </c>
      <c r="C376" t="s">
        <v>381</v>
      </c>
      <c r="D376" t="s">
        <v>636</v>
      </c>
      <c r="E376" s="11" t="s">
        <v>397</v>
      </c>
      <c r="F376" s="10" t="str">
        <f>VLOOKUP(PAE[[#This Row],[NOME]],'CADASTRO'!A:K,5,0)</f>
        <v>AUXILIAR INDUSTRIAL</v>
      </c>
      <c r="G376" s="26">
        <v>46154</v>
      </c>
      <c r="H376" s="38">
        <v>365</v>
      </c>
      <c r="I3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IF(G754="01/01/1900",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IF(PAE[[#This Row],[TREINADO EM]]="", "",(PAE[[#This Row],[TREINADO EM]]+PAE[[#This Row],[VALIDADE]]))</f>
        <v>46519</v>
      </c>
      <c r="K376">
        <v>0.25</v>
      </c>
      <c r="L376" t="s">
        <v>3</v>
      </c>
      <c r="M376" t="str">
        <f>VLOOKUP(PAE[[#This Row],[NOME]],'CADASTRO'!A:K,6,0)</f>
        <v>DESLIGADO</v>
      </c>
      <c r="N376" s="63" t="s">
        <v>640</v>
      </c>
    </row>
    <row r="377" spans="1:14">
      <c r="A377" t="s">
        <v>516</v>
      </c>
      <c r="B377" t="s">
        <v>517</v>
      </c>
      <c r="C377" t="s">
        <v>381</v>
      </c>
      <c r="D377" t="s">
        <v>636</v>
      </c>
      <c r="E377" t="s">
        <v>169</v>
      </c>
      <c r="F377" s="10" t="str">
        <f>VLOOKUP(PAE[[#This Row],[NOME]],'CADASTRO'!A:K,5,0)</f>
        <v>COORDENADOR MELHORIA CONTINUA</v>
      </c>
      <c r="G377" s="26">
        <v>46245.655358796299</v>
      </c>
      <c r="H377" s="38">
        <v>365</v>
      </c>
      <c r="I3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IF(G755="01/01/1900", "SEM REGISTRO",
                        IF((G377+H377)&gt;TODAY(), "NO PRAZO", "VENCIDO"
                        )
                    )
                )
            )
        )
    ),"N.A.")</f>
        <v>NO PRAZO</v>
      </c>
      <c r="J377" s="14">
        <f>IF(PAE[[#This Row],[TREINADO EM]]="", "",(PAE[[#This Row],[TREINADO EM]]+PAE[[#This Row],[VALIDADE]]))</f>
        <v>46610.655358796299</v>
      </c>
      <c r="K377">
        <v>1</v>
      </c>
      <c r="L377" t="s">
        <v>3</v>
      </c>
      <c r="M377" t="str">
        <f>VLOOKUP(PAE[[#This Row],[NOME]],'CADASTRO'!A:K,6,0)</f>
        <v>ATIVO</v>
      </c>
    </row>
    <row r="378" spans="1:14">
      <c r="A378" t="s">
        <v>516</v>
      </c>
      <c r="B378" t="s">
        <v>517</v>
      </c>
      <c r="C378" t="s">
        <v>76</v>
      </c>
      <c r="D378" t="s">
        <v>636</v>
      </c>
      <c r="E378" s="11" t="s">
        <v>166</v>
      </c>
      <c r="F378" s="10" t="str">
        <f>VLOOKUP(PAE[[#This Row],[NOME]],'CADASTRO'!A:K,5,0)</f>
        <v>ESTAGIARIO</v>
      </c>
      <c r="G378" s="26">
        <v>44972</v>
      </c>
      <c r="H378" s="38">
        <v>365</v>
      </c>
      <c r="I3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IF(G756="01/01/1900",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IF(PAE[[#This Row],[TREINADO EM]]="", "",(PAE[[#This Row],[TREINADO EM]]+PAE[[#This Row],[VALIDADE]]))</f>
        <v>45337</v>
      </c>
      <c r="K378">
        <v>1</v>
      </c>
      <c r="L378" t="s">
        <v>5</v>
      </c>
      <c r="M378" t="str">
        <f>VLOOKUP(PAE[[#This Row],[NOME]],'CADASTRO'!A:K,6,0)</f>
        <v>DESLIGADO</v>
      </c>
    </row>
    <row r="379" spans="1:14">
      <c r="A379" t="s">
        <v>516</v>
      </c>
      <c r="B379" t="s">
        <v>517</v>
      </c>
      <c r="C379" t="s">
        <v>76</v>
      </c>
      <c r="D379" t="s">
        <v>636</v>
      </c>
      <c r="E379" s="11" t="s">
        <v>164</v>
      </c>
      <c r="F379" s="10" t="str">
        <f>VLOOKUP(PAE[[#This Row],[NOME]],'CADASTRO'!A:K,5,0)</f>
        <v>OPERADOR INDUSTRIAL II</v>
      </c>
      <c r="G379" s="26">
        <v>44517</v>
      </c>
      <c r="H379" s="38">
        <v>365</v>
      </c>
      <c r="I3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IF(G757="01/01/1900",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IF(PAE[[#This Row],[TREINADO EM]]="", "",(PAE[[#This Row],[TREINADO EM]]+PAE[[#This Row],[VALIDADE]]))</f>
        <v>44882</v>
      </c>
      <c r="K379">
        <v>1</v>
      </c>
      <c r="L379" t="s">
        <v>3</v>
      </c>
      <c r="M379" t="str">
        <f>VLOOKUP(PAE[[#This Row],[NOME]],'CADASTRO'!A:K,6,0)</f>
        <v>DESLIGADO</v>
      </c>
    </row>
    <row r="380" spans="1:14">
      <c r="A380" t="s">
        <v>516</v>
      </c>
      <c r="B380" t="s">
        <v>517</v>
      </c>
      <c r="C380" t="s">
        <v>76</v>
      </c>
      <c r="D380" t="s">
        <v>636</v>
      </c>
      <c r="E380" s="11" t="s">
        <v>164</v>
      </c>
      <c r="F380" s="10" t="str">
        <f>VLOOKUP(PAE[[#This Row],[NOME]],'CADASTRO'!A:K,5,0)</f>
        <v>OPERADOR INDUSTRIAL II</v>
      </c>
      <c r="G380" s="26">
        <v>45029</v>
      </c>
      <c r="H380" s="38">
        <v>365</v>
      </c>
      <c r="I3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IF(G758="01/01/1900",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IF(PAE[[#This Row],[TREINADO EM]]="", "",(PAE[[#This Row],[TREINADO EM]]+PAE[[#This Row],[VALIDADE]]))</f>
        <v>45394</v>
      </c>
      <c r="K380">
        <v>1</v>
      </c>
      <c r="L380" t="s">
        <v>5</v>
      </c>
      <c r="M380" t="str">
        <f>VLOOKUP(PAE[[#This Row],[NOME]],'CADASTRO'!A:K,6,0)</f>
        <v>DESLIGADO</v>
      </c>
    </row>
    <row r="381" spans="1:14">
      <c r="A381" t="s">
        <v>516</v>
      </c>
      <c r="B381" t="s">
        <v>517</v>
      </c>
      <c r="C381" t="s">
        <v>381</v>
      </c>
      <c r="D381" t="s">
        <v>636</v>
      </c>
      <c r="E381" s="11" t="s">
        <v>398</v>
      </c>
      <c r="F381" s="10" t="str">
        <f>VLOOKUP(PAE[[#This Row],[NOME]],'CADASTRO'!A:K,5,0)</f>
        <v>AUXILIAR INDUSTRIAL</v>
      </c>
      <c r="G381" s="26">
        <v>46175</v>
      </c>
      <c r="H381" s="38">
        <v>365</v>
      </c>
      <c r="I3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IF(G759="01/01/1900",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IF(PAE[[#This Row],[TREINADO EM]]="", "",(PAE[[#This Row],[TREINADO EM]]+PAE[[#This Row],[VALIDADE]]))</f>
        <v>46540</v>
      </c>
      <c r="K381">
        <v>0.25</v>
      </c>
      <c r="L381" t="s">
        <v>3</v>
      </c>
      <c r="M381" t="str">
        <f>VLOOKUP(PAE[[#This Row],[NOME]],'CADASTRO'!A:K,6,0)</f>
        <v>ATIVO</v>
      </c>
      <c r="N381" s="63"/>
    </row>
    <row r="382" spans="1:14">
      <c r="A382" t="s">
        <v>516</v>
      </c>
      <c r="B382" t="s">
        <v>517</v>
      </c>
      <c r="C382" t="s">
        <v>76</v>
      </c>
      <c r="D382" t="s">
        <v>636</v>
      </c>
      <c r="E382" s="11" t="s">
        <v>160</v>
      </c>
      <c r="F382" s="10" t="str">
        <f>VLOOKUP(PAE[[#This Row],[NOME]],'CADASTRO'!A:K,5,0)</f>
        <v>TECNICO ELETRONICO II</v>
      </c>
      <c r="G382" s="26">
        <v>44928</v>
      </c>
      <c r="H382" s="38">
        <v>365</v>
      </c>
      <c r="I3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IF(G760="01/01/1900",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IF(PAE[[#This Row],[TREINADO EM]]="", "",(PAE[[#This Row],[TREINADO EM]]+PAE[[#This Row],[VALIDADE]]))</f>
        <v>45293</v>
      </c>
      <c r="K382">
        <v>1</v>
      </c>
      <c r="L382" t="s">
        <v>5</v>
      </c>
      <c r="M382" t="str">
        <f>VLOOKUP(PAE[[#This Row],[NOME]],'CADASTRO'!A:K,6,0)</f>
        <v>DESLIGADO</v>
      </c>
    </row>
    <row r="383" spans="1:14">
      <c r="A383" t="s">
        <v>516</v>
      </c>
      <c r="B383" t="s">
        <v>517</v>
      </c>
      <c r="C383" t="s">
        <v>76</v>
      </c>
      <c r="D383" t="s">
        <v>636</v>
      </c>
      <c r="E383" s="11" t="s">
        <v>160</v>
      </c>
      <c r="F383" s="10" t="str">
        <f>VLOOKUP(PAE[[#This Row],[NOME]],'CADASTRO'!A:K,5,0)</f>
        <v>TECNICO ELETRONICO II</v>
      </c>
      <c r="G383" s="26">
        <v>45279</v>
      </c>
      <c r="H383" s="38">
        <v>365</v>
      </c>
      <c r="I3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IF(G761="01/01/1900",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IF(PAE[[#This Row],[TREINADO EM]]="", "",(PAE[[#This Row],[TREINADO EM]]+PAE[[#This Row],[VALIDADE]]))</f>
        <v>45644</v>
      </c>
      <c r="K383">
        <v>1</v>
      </c>
      <c r="L383" t="s">
        <v>5</v>
      </c>
      <c r="M383" t="str">
        <f>VLOOKUP(PAE[[#This Row],[NOME]],'CADASTRO'!A:K,6,0)</f>
        <v>DESLIGADO</v>
      </c>
    </row>
    <row r="384" spans="1:14">
      <c r="A384" t="s">
        <v>516</v>
      </c>
      <c r="B384" t="s">
        <v>517</v>
      </c>
      <c r="C384" t="s">
        <v>381</v>
      </c>
      <c r="D384" t="s">
        <v>636</v>
      </c>
      <c r="E384" s="11" t="s">
        <v>160</v>
      </c>
      <c r="F384" s="10" t="str">
        <f>VLOOKUP(PAE[[#This Row],[NOME]],'CADASTRO'!A:K,5,0)</f>
        <v>TECNICO ELETRONICO II</v>
      </c>
      <c r="G384" s="26">
        <v>45645</v>
      </c>
      <c r="H384" s="38">
        <v>365</v>
      </c>
      <c r="I3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IF(G762="01/01/1900",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IF(PAE[[#This Row],[TREINADO EM]]="", "",(PAE[[#This Row],[TREINADO EM]]+PAE[[#This Row],[VALIDADE]]))</f>
        <v>46010</v>
      </c>
      <c r="K384">
        <v>1</v>
      </c>
      <c r="L384" t="s">
        <v>3</v>
      </c>
      <c r="M384" t="str">
        <f>VLOOKUP(PAE[[#This Row],[NOME]],'CADASTRO'!A:K,6,0)</f>
        <v>DESLIGADO</v>
      </c>
    </row>
    <row r="385" spans="1:14">
      <c r="A385" t="s">
        <v>516</v>
      </c>
      <c r="B385" t="s">
        <v>517</v>
      </c>
      <c r="C385" t="s">
        <v>76</v>
      </c>
      <c r="D385" t="s">
        <v>636</v>
      </c>
      <c r="E385" s="11" t="s">
        <v>399</v>
      </c>
      <c r="F385" s="10" t="str">
        <f>VLOOKUP(PAE[[#This Row],[NOME]],'CADASTRO'!A:K,5,0)</f>
        <v>OPERADOR INDUSTRIAL III</v>
      </c>
      <c r="G385" s="26">
        <v>44530</v>
      </c>
      <c r="H385" s="38">
        <v>365</v>
      </c>
      <c r="I3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IF(G763="01/01/1900",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IF(PAE[[#This Row],[TREINADO EM]]="", "",(PAE[[#This Row],[TREINADO EM]]+PAE[[#This Row],[VALIDADE]]))</f>
        <v>44895</v>
      </c>
      <c r="K385">
        <v>1</v>
      </c>
      <c r="L385" t="s">
        <v>5</v>
      </c>
      <c r="M385" t="str">
        <f>VLOOKUP(PAE[[#This Row],[NOME]],'CADASTRO'!A:K,6,0)</f>
        <v>DESLIGADO</v>
      </c>
    </row>
    <row r="386" spans="1:14">
      <c r="A386" t="s">
        <v>516</v>
      </c>
      <c r="B386" t="s">
        <v>517</v>
      </c>
      <c r="C386" t="s">
        <v>76</v>
      </c>
      <c r="D386" t="s">
        <v>636</v>
      </c>
      <c r="E386" s="11" t="s">
        <v>399</v>
      </c>
      <c r="F386" s="10" t="str">
        <f>VLOOKUP(PAE[[#This Row],[NOME]],'CADASTRO'!A:K,5,0)</f>
        <v>OPERADOR INDUSTRIAL III</v>
      </c>
      <c r="G386" s="26">
        <v>44928</v>
      </c>
      <c r="H386" s="38">
        <v>365</v>
      </c>
      <c r="I3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IF(G764="01/01/1900",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IF(PAE[[#This Row],[TREINADO EM]]="", "",(PAE[[#This Row],[TREINADO EM]]+PAE[[#This Row],[VALIDADE]]))</f>
        <v>45293</v>
      </c>
      <c r="K386">
        <v>1</v>
      </c>
      <c r="L386" t="s">
        <v>5</v>
      </c>
      <c r="M386" t="str">
        <f>VLOOKUP(PAE[[#This Row],[NOME]],'CADASTRO'!A:K,6,0)</f>
        <v>DESLIGADO</v>
      </c>
    </row>
    <row r="387" spans="1:14">
      <c r="A387" t="s">
        <v>516</v>
      </c>
      <c r="B387" t="s">
        <v>517</v>
      </c>
      <c r="C387" t="s">
        <v>76</v>
      </c>
      <c r="D387" t="s">
        <v>636</v>
      </c>
      <c r="E387" s="11" t="s">
        <v>399</v>
      </c>
      <c r="F387" s="10" t="str">
        <f>VLOOKUP(PAE[[#This Row],[NOME]],'CADASTRO'!A:K,5,0)</f>
        <v>OPERADOR INDUSTRIAL III</v>
      </c>
      <c r="G387" s="26">
        <v>45279</v>
      </c>
      <c r="H387" s="38">
        <v>365</v>
      </c>
      <c r="I3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IF(G765="01/01/1900",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IF(PAE[[#This Row],[TREINADO EM]]="", "",(PAE[[#This Row],[TREINADO EM]]+PAE[[#This Row],[VALIDADE]]))</f>
        <v>45644</v>
      </c>
      <c r="K387">
        <v>1</v>
      </c>
      <c r="L387" t="s">
        <v>5</v>
      </c>
      <c r="M387" t="str">
        <f>VLOOKUP(PAE[[#This Row],[NOME]],'CADASTRO'!A:K,6,0)</f>
        <v>DESLIGADO</v>
      </c>
    </row>
    <row r="388" spans="1:14">
      <c r="A388" t="s">
        <v>516</v>
      </c>
      <c r="B388" t="s">
        <v>517</v>
      </c>
      <c r="C388" t="s">
        <v>381</v>
      </c>
      <c r="D388" t="s">
        <v>636</v>
      </c>
      <c r="E388" s="11" t="s">
        <v>399</v>
      </c>
      <c r="F388" s="10" t="str">
        <f>VLOOKUP(PAE[[#This Row],[NOME]],'CADASTRO'!A:K,5,0)</f>
        <v>OPERADOR INDUSTRIAL III</v>
      </c>
      <c r="G388" s="26">
        <v>45645</v>
      </c>
      <c r="H388" s="38">
        <v>365</v>
      </c>
      <c r="I3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IF(G766="01/01/1900",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IF(PAE[[#This Row],[TREINADO EM]]="", "",(PAE[[#This Row],[TREINADO EM]]+PAE[[#This Row],[VALIDADE]]))</f>
        <v>46010</v>
      </c>
      <c r="K388">
        <v>1</v>
      </c>
      <c r="L388" t="s">
        <v>5</v>
      </c>
      <c r="M388" t="str">
        <f>VLOOKUP(PAE[[#This Row],[NOME]],'CADASTRO'!A:K,6,0)</f>
        <v>DESLIGADO</v>
      </c>
    </row>
    <row r="389" spans="1:14">
      <c r="A389" t="s">
        <v>516</v>
      </c>
      <c r="B389" t="s">
        <v>517</v>
      </c>
      <c r="C389" t="s">
        <v>381</v>
      </c>
      <c r="D389" t="s">
        <v>636</v>
      </c>
      <c r="E389" s="11" t="s">
        <v>399</v>
      </c>
      <c r="F389" s="10" t="str">
        <f>VLOOKUP(PAE[[#This Row],[NOME]],'CADASTRO'!A:K,5,0)</f>
        <v>OPERADOR INDUSTRIAL III</v>
      </c>
      <c r="G389" s="26">
        <v>46210.344571759299</v>
      </c>
      <c r="H389" s="38">
        <v>183</v>
      </c>
      <c r="I3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IF(G767="01/01/1900",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IF(PAE[[#This Row],[TREINADO EM]]="", "",(PAE[[#This Row],[TREINADO EM]]+PAE[[#This Row],[VALIDADE]]))</f>
        <v>46393.344571759299</v>
      </c>
      <c r="K389">
        <v>0.25</v>
      </c>
      <c r="L389" t="s">
        <v>3</v>
      </c>
      <c r="M389" t="str">
        <f>VLOOKUP(PAE[[#This Row],[NOME]],'CADASTRO'!A:K,6,0)</f>
        <v>DESLIGADO</v>
      </c>
      <c r="N389" s="63"/>
    </row>
    <row r="390" spans="1:14">
      <c r="A390" t="s">
        <v>516</v>
      </c>
      <c r="B390" t="s">
        <v>517</v>
      </c>
      <c r="C390" t="s">
        <v>76</v>
      </c>
      <c r="D390" t="s">
        <v>636</v>
      </c>
      <c r="E390" s="11" t="s">
        <v>400</v>
      </c>
      <c r="F390" s="10" t="str">
        <f>VLOOKUP(PAE[[#This Row],[NOME]],'CADASTRO'!A:K,5,0)</f>
        <v>TECNICO MECANICO III</v>
      </c>
      <c r="G390" s="26">
        <v>44517</v>
      </c>
      <c r="H390" s="38">
        <v>365</v>
      </c>
      <c r="I3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IF(G768="01/01/1900",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IF(PAE[[#This Row],[TREINADO EM]]="", "",(PAE[[#This Row],[TREINADO EM]]+PAE[[#This Row],[VALIDADE]]))</f>
        <v>44882</v>
      </c>
      <c r="K390">
        <v>1</v>
      </c>
      <c r="L390" t="s">
        <v>5</v>
      </c>
      <c r="M390" t="str">
        <f>VLOOKUP(PAE[[#This Row],[NOME]],'CADASTRO'!A:K,6,0)</f>
        <v>ATIVO</v>
      </c>
    </row>
    <row r="391" spans="1:14">
      <c r="A391" t="s">
        <v>516</v>
      </c>
      <c r="B391" t="s">
        <v>517</v>
      </c>
      <c r="C391" t="s">
        <v>76</v>
      </c>
      <c r="D391" t="s">
        <v>636</v>
      </c>
      <c r="E391" s="11" t="s">
        <v>400</v>
      </c>
      <c r="F391" s="10" t="str">
        <f>VLOOKUP(PAE[[#This Row],[NOME]],'CADASTRO'!A:K,5,0)</f>
        <v>TECNICO MECANICO III</v>
      </c>
      <c r="G391" s="26">
        <v>45064</v>
      </c>
      <c r="H391" s="38">
        <v>365</v>
      </c>
      <c r="I3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IF(G769="01/01/1900",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IF(PAE[[#This Row],[TREINADO EM]]="", "",(PAE[[#This Row],[TREINADO EM]]+PAE[[#This Row],[VALIDADE]]))</f>
        <v>45429</v>
      </c>
      <c r="K391">
        <v>1</v>
      </c>
      <c r="L391" t="s">
        <v>5</v>
      </c>
      <c r="M391" t="str">
        <f>VLOOKUP(PAE[[#This Row],[NOME]],'CADASTRO'!A:K,6,0)</f>
        <v>ATIVO</v>
      </c>
    </row>
    <row r="392" spans="1:14">
      <c r="A392" t="s">
        <v>516</v>
      </c>
      <c r="B392" t="s">
        <v>517</v>
      </c>
      <c r="C392" t="s">
        <v>76</v>
      </c>
      <c r="D392" t="s">
        <v>636</v>
      </c>
      <c r="E392" s="11" t="s">
        <v>400</v>
      </c>
      <c r="F392" s="10" t="str">
        <f>VLOOKUP(PAE[[#This Row],[NOME]],'CADASTRO'!A:K,5,0)</f>
        <v>TECNICO MECANICO III</v>
      </c>
      <c r="G392" s="26">
        <v>45279</v>
      </c>
      <c r="H392" s="38">
        <v>365</v>
      </c>
      <c r="I3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IF(G770="01/01/1900",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IF(PAE[[#This Row],[TREINADO EM]]="", "",(PAE[[#This Row],[TREINADO EM]]+PAE[[#This Row],[VALIDADE]]))</f>
        <v>45644</v>
      </c>
      <c r="K392">
        <v>1</v>
      </c>
      <c r="L392" t="s">
        <v>5</v>
      </c>
      <c r="M392" t="str">
        <f>VLOOKUP(PAE[[#This Row],[NOME]],'CADASTRO'!A:K,6,0)</f>
        <v>ATIVO</v>
      </c>
    </row>
    <row r="393" spans="1:14">
      <c r="A393" t="s">
        <v>516</v>
      </c>
      <c r="B393" t="s">
        <v>517</v>
      </c>
      <c r="C393" t="s">
        <v>381</v>
      </c>
      <c r="D393" t="s">
        <v>636</v>
      </c>
      <c r="E393" s="11" t="s">
        <v>400</v>
      </c>
      <c r="F393" s="10" t="str">
        <f>VLOOKUP(PAE[[#This Row],[NOME]],'CADASTRO'!A:K,5,0)</f>
        <v>TECNICO MECANICO III</v>
      </c>
      <c r="G393" s="26">
        <v>45645</v>
      </c>
      <c r="H393" s="38">
        <v>365</v>
      </c>
      <c r="I3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IF(G771="01/01/1900",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IF(PAE[[#This Row],[TREINADO EM]]="", "",(PAE[[#This Row],[TREINADO EM]]+PAE[[#This Row],[VALIDADE]]))</f>
        <v>46010</v>
      </c>
      <c r="K393">
        <v>1</v>
      </c>
      <c r="L393" t="s">
        <v>5</v>
      </c>
      <c r="M393" t="str">
        <f>VLOOKUP(PAE[[#This Row],[NOME]],'CADASTRO'!A:K,6,0)</f>
        <v>ATIVO</v>
      </c>
    </row>
    <row r="394" spans="1:14">
      <c r="A394" t="s">
        <v>516</v>
      </c>
      <c r="B394" t="s">
        <v>517</v>
      </c>
      <c r="C394" t="s">
        <v>381</v>
      </c>
      <c r="D394" t="s">
        <v>636</v>
      </c>
      <c r="E394" s="11" t="s">
        <v>400</v>
      </c>
      <c r="F394" s="10" t="str">
        <f>VLOOKUP(PAE[[#This Row],[NOME]],'CADASTRO'!A:K,5,0)</f>
        <v>TECNICO MECANICO III</v>
      </c>
      <c r="G394" s="26">
        <v>46290.425023148149</v>
      </c>
      <c r="H394" s="38">
        <v>365</v>
      </c>
      <c r="I3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IF(G772="01/01/1900", "SEM REGISTRO",
                        IF((G394+H394)&gt;TODAY(), "NO PRAZO", "VENCIDO"
                        )
                    )
                )
            )
        )
    ),"N.A.")</f>
        <v>NO PRAZO</v>
      </c>
      <c r="J394" s="14">
        <f>IF(PAE[[#This Row],[TREINADO EM]]="", "",(PAE[[#This Row],[TREINADO EM]]+PAE[[#This Row],[VALIDADE]]))</f>
        <v>46655.425023148149</v>
      </c>
      <c r="K394">
        <v>1</v>
      </c>
      <c r="L394" t="s">
        <v>3</v>
      </c>
      <c r="M394" t="str">
        <f>VLOOKUP(PAE[[#This Row],[NOME]],'CADASTRO'!A:K,6,0)</f>
        <v>ATIVO</v>
      </c>
      <c r="N394" s="63"/>
    </row>
    <row r="395" spans="1:14">
      <c r="A395" t="s">
        <v>516</v>
      </c>
      <c r="B395" t="s">
        <v>517</v>
      </c>
      <c r="C395" t="s">
        <v>76</v>
      </c>
      <c r="D395" t="s">
        <v>636</v>
      </c>
      <c r="E395" s="11" t="s">
        <v>158</v>
      </c>
      <c r="F395" s="10" t="str">
        <f>VLOOKUP(PAE[[#This Row],[NOME]],'CADASTRO'!A:K,5,0)</f>
        <v>OPERADOR INDUSTRIAL I</v>
      </c>
      <c r="G395" s="26">
        <v>44517</v>
      </c>
      <c r="H395" s="38">
        <v>365</v>
      </c>
      <c r="I3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IF(G773="01/01/1900",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IF(PAE[[#This Row],[TREINADO EM]]="", "",(PAE[[#This Row],[TREINADO EM]]+PAE[[#This Row],[VALIDADE]]))</f>
        <v>44882</v>
      </c>
      <c r="K395">
        <v>1</v>
      </c>
      <c r="L395" t="s">
        <v>1</v>
      </c>
      <c r="M395" t="str">
        <f>VLOOKUP(PAE[[#This Row],[NOME]],'CADASTRO'!A:K,6,0)</f>
        <v>DESLIGADO</v>
      </c>
    </row>
    <row r="396" spans="1:14">
      <c r="A396" t="s">
        <v>516</v>
      </c>
      <c r="B396" t="s">
        <v>517</v>
      </c>
      <c r="C396" t="s">
        <v>76</v>
      </c>
      <c r="D396" t="s">
        <v>636</v>
      </c>
      <c r="E396" s="11" t="s">
        <v>239</v>
      </c>
      <c r="F396" s="10" t="str">
        <f>VLOOKUP(PAE[[#This Row],[NOME]],'CADASTRO'!A:K,5,0)</f>
        <v>COORDENADOR MANUTENCAO SR</v>
      </c>
      <c r="G396" s="26">
        <v>44530</v>
      </c>
      <c r="H396" s="38">
        <v>365</v>
      </c>
      <c r="I3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IF(G774="01/01/1900",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IF(PAE[[#This Row],[TREINADO EM]]="", "",(PAE[[#This Row],[TREINADO EM]]+PAE[[#This Row],[VALIDADE]]))</f>
        <v>44895</v>
      </c>
      <c r="K396">
        <v>1</v>
      </c>
      <c r="L396" t="s">
        <v>1</v>
      </c>
      <c r="M396" t="str">
        <f>VLOOKUP(PAE[[#This Row],[NOME]],'CADASTRO'!A:K,6,0)</f>
        <v>TRANSFERIDO</v>
      </c>
    </row>
    <row r="397" spans="1:14">
      <c r="A397" t="s">
        <v>516</v>
      </c>
      <c r="B397" t="s">
        <v>517</v>
      </c>
      <c r="C397" t="s">
        <v>381</v>
      </c>
      <c r="D397" t="s">
        <v>636</v>
      </c>
      <c r="E397" t="s">
        <v>486</v>
      </c>
      <c r="F397" s="10" t="str">
        <f>VLOOKUP(PAE[[#This Row],[NOME]],'CADASTRO'!A:K,5,0)</f>
        <v>OPERADOR INDUSTRIAL I</v>
      </c>
      <c r="G397" s="26">
        <v>46238</v>
      </c>
      <c r="H397" s="38">
        <v>365</v>
      </c>
      <c r="I3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IF(G775="01/01/1900", "SEM REGISTRO",
                        IF((G397+H397)&gt;TODAY(), "NO PRAZO", "VENCIDO"
                        )
                    )
                )
            )
        )
    ),"N.A.")</f>
        <v>NO PRAZO</v>
      </c>
      <c r="J397" s="14">
        <f>IF(PAE[[#This Row],[TREINADO EM]]="", "",(PAE[[#This Row],[TREINADO EM]]+PAE[[#This Row],[VALIDADE]]))</f>
        <v>46603</v>
      </c>
      <c r="K397">
        <v>1</v>
      </c>
      <c r="L397" t="s">
        <v>3</v>
      </c>
      <c r="M397" t="str">
        <f>VLOOKUP(PAE[[#This Row],[NOME]],'CADASTRO'!A:K,6,0)</f>
        <v>ATIVO</v>
      </c>
    </row>
    <row r="398" spans="1:14">
      <c r="A398" t="s">
        <v>516</v>
      </c>
      <c r="B398" t="s">
        <v>517</v>
      </c>
      <c r="C398" t="s">
        <v>76</v>
      </c>
      <c r="D398" t="s">
        <v>636</v>
      </c>
      <c r="E398" s="11" t="s">
        <v>155</v>
      </c>
      <c r="F398" s="10" t="str">
        <f>VLOOKUP(PAE[[#This Row],[NOME]],'CADASTRO'!A:K,5,0)</f>
        <v>AUXILIAR TECNICO</v>
      </c>
      <c r="G398" s="26">
        <v>44517</v>
      </c>
      <c r="H398" s="38">
        <v>365</v>
      </c>
      <c r="I3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IF(G776="01/01/1900",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IF(PAE[[#This Row],[TREINADO EM]]="", "",(PAE[[#This Row],[TREINADO EM]]+PAE[[#This Row],[VALIDADE]]))</f>
        <v>44882</v>
      </c>
      <c r="K398">
        <v>1</v>
      </c>
      <c r="L398" t="s">
        <v>5</v>
      </c>
      <c r="M398" t="str">
        <f>VLOOKUP(PAE[[#This Row],[NOME]],'CADASTRO'!A:K,6,0)</f>
        <v>DESLIGADO</v>
      </c>
    </row>
    <row r="399" spans="1:14">
      <c r="A399" t="s">
        <v>516</v>
      </c>
      <c r="B399" t="s">
        <v>517</v>
      </c>
      <c r="C399" t="s">
        <v>76</v>
      </c>
      <c r="D399" t="s">
        <v>636</v>
      </c>
      <c r="E399" s="11" t="s">
        <v>401</v>
      </c>
      <c r="F399" s="10" t="str">
        <f>VLOOKUP(PAE[[#This Row],[NOME]],'CADASTRO'!A:K,5,0)</f>
        <v>TECNICO MECANICO I</v>
      </c>
      <c r="G399" s="26">
        <v>44530</v>
      </c>
      <c r="H399" s="38">
        <v>365</v>
      </c>
      <c r="I3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IF(G777="01/01/1900",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IF(PAE[[#This Row],[TREINADO EM]]="", "",(PAE[[#This Row],[TREINADO EM]]+PAE[[#This Row],[VALIDADE]]))</f>
        <v>44895</v>
      </c>
      <c r="K399">
        <v>1</v>
      </c>
      <c r="L399" t="s">
        <v>5</v>
      </c>
      <c r="M399" t="str">
        <f>VLOOKUP(PAE[[#This Row],[NOME]],'CADASTRO'!A:K,6,0)</f>
        <v>ATIVO</v>
      </c>
    </row>
    <row r="400" spans="1:14">
      <c r="A400" t="s">
        <v>516</v>
      </c>
      <c r="B400" t="s">
        <v>517</v>
      </c>
      <c r="C400" t="s">
        <v>76</v>
      </c>
      <c r="D400" t="s">
        <v>636</v>
      </c>
      <c r="E400" s="11" t="s">
        <v>401</v>
      </c>
      <c r="F400" s="10" t="str">
        <f>VLOOKUP(PAE[[#This Row],[NOME]],'CADASTRO'!A:K,5,0)</f>
        <v>TECNICO MECANICO I</v>
      </c>
      <c r="G400" s="26">
        <v>44928</v>
      </c>
      <c r="H400" s="38">
        <v>365</v>
      </c>
      <c r="I4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IF(G778="01/01/1900",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IF(PAE[[#This Row],[TREINADO EM]]="", "",(PAE[[#This Row],[TREINADO EM]]+PAE[[#This Row],[VALIDADE]]))</f>
        <v>45293</v>
      </c>
      <c r="K400">
        <v>1</v>
      </c>
      <c r="L400" t="s">
        <v>5</v>
      </c>
      <c r="M400" t="str">
        <f>VLOOKUP(PAE[[#This Row],[NOME]],'CADASTRO'!A:K,6,0)</f>
        <v>ATIVO</v>
      </c>
    </row>
    <row r="401" spans="1:14">
      <c r="A401" t="s">
        <v>516</v>
      </c>
      <c r="B401" t="s">
        <v>517</v>
      </c>
      <c r="C401" t="s">
        <v>76</v>
      </c>
      <c r="D401" t="s">
        <v>636</v>
      </c>
      <c r="E401" s="11" t="s">
        <v>401</v>
      </c>
      <c r="F401" s="10" t="str">
        <f>VLOOKUP(PAE[[#This Row],[NOME]],'CADASTRO'!A:K,5,0)</f>
        <v>TECNICO MECANICO I</v>
      </c>
      <c r="G401" s="26">
        <v>45279</v>
      </c>
      <c r="H401" s="38">
        <v>365</v>
      </c>
      <c r="I4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IF(G779="01/01/1900",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IF(PAE[[#This Row],[TREINADO EM]]="", "",(PAE[[#This Row],[TREINADO EM]]+PAE[[#This Row],[VALIDADE]]))</f>
        <v>45644</v>
      </c>
      <c r="K401">
        <v>1</v>
      </c>
      <c r="L401" t="s">
        <v>5</v>
      </c>
      <c r="M401" t="str">
        <f>VLOOKUP(PAE[[#This Row],[NOME]],'CADASTRO'!A:K,6,0)</f>
        <v>ATIVO</v>
      </c>
    </row>
    <row r="402" spans="1:14">
      <c r="A402" t="s">
        <v>516</v>
      </c>
      <c r="B402" t="s">
        <v>517</v>
      </c>
      <c r="C402" t="s">
        <v>381</v>
      </c>
      <c r="D402" t="s">
        <v>636</v>
      </c>
      <c r="E402" s="11" t="s">
        <v>401</v>
      </c>
      <c r="F402" s="10" t="str">
        <f>VLOOKUP(PAE[[#This Row],[NOME]],'CADASTRO'!A:K,5,0)</f>
        <v>TECNICO MECANICO I</v>
      </c>
      <c r="G402" s="26">
        <v>45645</v>
      </c>
      <c r="H402" s="38">
        <v>365</v>
      </c>
      <c r="I4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IF(G780="01/01/1900",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IF(PAE[[#This Row],[TREINADO EM]]="", "",(PAE[[#This Row],[TREINADO EM]]+PAE[[#This Row],[VALIDADE]]))</f>
        <v>46010</v>
      </c>
      <c r="K402">
        <v>1</v>
      </c>
      <c r="L402" t="s">
        <v>5</v>
      </c>
      <c r="M402" t="str">
        <f>VLOOKUP(PAE[[#This Row],[NOME]],'CADASTRO'!A:K,6,0)</f>
        <v>ATIVO</v>
      </c>
    </row>
    <row r="403" spans="1:14">
      <c r="A403" t="s">
        <v>516</v>
      </c>
      <c r="B403" t="s">
        <v>517</v>
      </c>
      <c r="C403" t="s">
        <v>381</v>
      </c>
      <c r="D403" t="s">
        <v>636</v>
      </c>
      <c r="E403" s="11" t="s">
        <v>401</v>
      </c>
      <c r="F403" s="10" t="str">
        <f>VLOOKUP(PAE[[#This Row],[NOME]],'CADASTRO'!A:K,5,0)</f>
        <v>TECNICO MECANICO I</v>
      </c>
      <c r="G403" s="26">
        <v>46009</v>
      </c>
      <c r="H403" s="38">
        <v>365</v>
      </c>
      <c r="I4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IF(G781="01/01/1900",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IF(PAE[[#This Row],[TREINADO EM]]="", "",(PAE[[#This Row],[TREINADO EM]]+PAE[[#This Row],[VALIDADE]]))</f>
        <v>46374</v>
      </c>
      <c r="K403">
        <v>0.25</v>
      </c>
      <c r="L403" t="s">
        <v>3</v>
      </c>
      <c r="M403" t="str">
        <f>VLOOKUP(PAE[[#This Row],[NOME]],'CADASTRO'!A:K,6,0)</f>
        <v>ATIVO</v>
      </c>
    </row>
    <row r="404" spans="1:14">
      <c r="A404" t="s">
        <v>516</v>
      </c>
      <c r="B404" t="s">
        <v>517</v>
      </c>
      <c r="C404" t="s">
        <v>76</v>
      </c>
      <c r="D404" t="s">
        <v>636</v>
      </c>
      <c r="E404" t="s">
        <v>403</v>
      </c>
      <c r="F404" s="10" t="str">
        <f>VLOOKUP(PAE[[#This Row],[NOME]],'CADASTRO'!A:K,5,0)</f>
        <v>OPERADOR INDUSTRIAL I</v>
      </c>
      <c r="G404" s="26">
        <v>44865</v>
      </c>
      <c r="H404" s="38">
        <v>365</v>
      </c>
      <c r="I4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IF(G782="01/01/1900",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IF(PAE[[#This Row],[TREINADO EM]]="", "",(PAE[[#This Row],[TREINADO EM]]+PAE[[#This Row],[VALIDADE]]))</f>
        <v>45230</v>
      </c>
      <c r="K404">
        <v>1</v>
      </c>
      <c r="L404" t="s">
        <v>5</v>
      </c>
      <c r="M404" t="str">
        <f>VLOOKUP(PAE[[#This Row],[NOME]],'CADASTRO'!A:K,6,0)</f>
        <v>ATIVO</v>
      </c>
    </row>
    <row r="405" spans="1:14">
      <c r="A405" t="s">
        <v>516</v>
      </c>
      <c r="B405" t="s">
        <v>517</v>
      </c>
      <c r="C405" t="s">
        <v>102</v>
      </c>
      <c r="D405" t="s">
        <v>636</v>
      </c>
      <c r="E405" s="11" t="s">
        <v>403</v>
      </c>
      <c r="F405" s="10" t="str">
        <f>VLOOKUP(PAE[[#This Row],[NOME]],'CADASTRO'!A:K,5,0)</f>
        <v>OPERADOR INDUSTRIAL I</v>
      </c>
      <c r="G405" s="26">
        <v>45253</v>
      </c>
      <c r="H405" s="38">
        <v>365</v>
      </c>
      <c r="I4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IF(G783="01/01/1900",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IF(PAE[[#This Row],[TREINADO EM]]="", "",(PAE[[#This Row],[TREINADO EM]]+PAE[[#This Row],[VALIDADE]]))</f>
        <v>45618</v>
      </c>
      <c r="K405">
        <v>1</v>
      </c>
      <c r="L405" t="s">
        <v>5</v>
      </c>
      <c r="M405" t="str">
        <f>VLOOKUP(PAE[[#This Row],[NOME]],'CADASTRO'!A:K,6,0)</f>
        <v>ATIVO</v>
      </c>
    </row>
    <row r="406" spans="1:14">
      <c r="A406" t="s">
        <v>516</v>
      </c>
      <c r="B406" t="s">
        <v>517</v>
      </c>
      <c r="C406" t="s">
        <v>76</v>
      </c>
      <c r="D406" t="s">
        <v>636</v>
      </c>
      <c r="E406" s="11" t="s">
        <v>403</v>
      </c>
      <c r="F406" s="10" t="str">
        <f>VLOOKUP(PAE[[#This Row],[NOME]],'CADASTRO'!A:K,5,0)</f>
        <v>OPERADOR INDUSTRIAL I</v>
      </c>
      <c r="G406" s="41">
        <v>45279</v>
      </c>
      <c r="H406" s="38">
        <v>365</v>
      </c>
      <c r="I4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IF(G784="01/01/1900",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IF(PAE[[#This Row],[TREINADO EM]]="", "",(PAE[[#This Row],[TREINADO EM]]+PAE[[#This Row],[VALIDADE]]))</f>
        <v>45644</v>
      </c>
      <c r="K406">
        <v>1</v>
      </c>
      <c r="L406" t="s">
        <v>5</v>
      </c>
      <c r="M406" t="str">
        <f>VLOOKUP(PAE[[#This Row],[NOME]],'CADASTRO'!A:K,6,0)</f>
        <v>ATIVO</v>
      </c>
    </row>
    <row r="407" spans="1:14">
      <c r="A407" t="s">
        <v>516</v>
      </c>
      <c r="B407" t="s">
        <v>517</v>
      </c>
      <c r="C407" t="s">
        <v>76</v>
      </c>
      <c r="D407" t="s">
        <v>636</v>
      </c>
      <c r="E407" s="11" t="s">
        <v>403</v>
      </c>
      <c r="F407" s="10" t="str">
        <f>VLOOKUP(PAE[[#This Row],[NOME]],'CADASTRO'!A:K,5,0)</f>
        <v>OPERADOR INDUSTRIAL I</v>
      </c>
      <c r="G407" s="41">
        <v>45645</v>
      </c>
      <c r="H407" s="38">
        <v>365</v>
      </c>
      <c r="I4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IF(G785="01/01/1900",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IF(PAE[[#This Row],[TREINADO EM]]="", "",(PAE[[#This Row],[TREINADO EM]]+PAE[[#This Row],[VALIDADE]]))</f>
        <v>46010</v>
      </c>
      <c r="K407">
        <v>1</v>
      </c>
      <c r="L407" t="s">
        <v>5</v>
      </c>
      <c r="M407" t="str">
        <f>VLOOKUP(PAE[[#This Row],[NOME]],'CADASTRO'!A:K,6,0)</f>
        <v>ATIVO</v>
      </c>
    </row>
    <row r="408" spans="1:14">
      <c r="A408" t="s">
        <v>516</v>
      </c>
      <c r="B408" t="s">
        <v>517</v>
      </c>
      <c r="C408" t="s">
        <v>381</v>
      </c>
      <c r="D408" t="s">
        <v>636</v>
      </c>
      <c r="E408" s="11" t="s">
        <v>403</v>
      </c>
      <c r="F408" s="10" t="str">
        <f>VLOOKUP(PAE[[#This Row],[NOME]],'CADASTRO'!A:K,5,0)</f>
        <v>OPERADOR INDUSTRIAL I</v>
      </c>
      <c r="G408" s="41">
        <v>46209.1809953704</v>
      </c>
      <c r="H408" s="38">
        <v>183</v>
      </c>
      <c r="I4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IF(G786="01/01/1900", "SEM REGISTRO",
                        IF((G408+H408)&gt;TODAY(), "NO PRAZO", "VENCIDO"
                        )
                    )
                )
            )
        )
    ),"N.A.")</f>
        <v>NO PRAZO</v>
      </c>
      <c r="J408" s="14">
        <f>IF(PAE[[#This Row],[TREINADO EM]]="", "",(PAE[[#This Row],[TREINADO EM]]+PAE[[#This Row],[VALIDADE]]))</f>
        <v>46392.1809953704</v>
      </c>
      <c r="K408">
        <v>0.25</v>
      </c>
      <c r="L408" t="s">
        <v>3</v>
      </c>
      <c r="M408" t="str">
        <f>VLOOKUP(PAE[[#This Row],[NOME]],'CADASTRO'!A:K,6,0)</f>
        <v>ATIVO</v>
      </c>
      <c r="N408" s="63"/>
    </row>
    <row r="409" spans="1:14">
      <c r="A409" t="s">
        <v>516</v>
      </c>
      <c r="B409" t="s">
        <v>517</v>
      </c>
      <c r="C409" t="s">
        <v>76</v>
      </c>
      <c r="D409" t="s">
        <v>636</v>
      </c>
      <c r="E409" s="11" t="s">
        <v>404</v>
      </c>
      <c r="F409" s="10" t="str">
        <f>VLOOKUP(PAE[[#This Row],[NOME]],'CADASTRO'!A:K,5,0)</f>
        <v>ANALISTA TREINAMENTO JR</v>
      </c>
      <c r="G409" s="41">
        <v>44532</v>
      </c>
      <c r="H409" s="38">
        <v>365</v>
      </c>
      <c r="I4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IF(G787="01/01/1900",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IF(PAE[[#This Row],[TREINADO EM]]="", "",(PAE[[#This Row],[TREINADO EM]]+PAE[[#This Row],[VALIDADE]]))</f>
        <v>44897</v>
      </c>
      <c r="K409">
        <v>1</v>
      </c>
      <c r="L409" t="s">
        <v>5</v>
      </c>
      <c r="M409" t="str">
        <f>VLOOKUP(PAE[[#This Row],[NOME]],'CADASTRO'!A:K,6,0)</f>
        <v>ATIVO</v>
      </c>
    </row>
    <row r="410" spans="1:14">
      <c r="A410" t="s">
        <v>516</v>
      </c>
      <c r="B410" t="s">
        <v>517</v>
      </c>
      <c r="C410" t="s">
        <v>76</v>
      </c>
      <c r="D410" t="s">
        <v>636</v>
      </c>
      <c r="E410" s="11" t="s">
        <v>404</v>
      </c>
      <c r="F410" s="10" t="str">
        <f>VLOOKUP(PAE[[#This Row],[NOME]],'CADASTRO'!A:K,5,0)</f>
        <v>ANALISTA TREINAMENTO JR</v>
      </c>
      <c r="G410" s="41">
        <v>45092</v>
      </c>
      <c r="H410" s="38">
        <v>365</v>
      </c>
      <c r="I4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IF(G788="01/01/1900",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IF(PAE[[#This Row],[TREINADO EM]]="", "",(PAE[[#This Row],[TREINADO EM]]+PAE[[#This Row],[VALIDADE]]))</f>
        <v>45457</v>
      </c>
      <c r="K410">
        <v>1</v>
      </c>
      <c r="L410" t="s">
        <v>5</v>
      </c>
      <c r="M410" t="str">
        <f>VLOOKUP(PAE[[#This Row],[NOME]],'CADASTRO'!A:K,6,0)</f>
        <v>ATIVO</v>
      </c>
    </row>
    <row r="411" spans="1:14">
      <c r="A411" t="s">
        <v>516</v>
      </c>
      <c r="B411" t="s">
        <v>517</v>
      </c>
      <c r="C411" t="s">
        <v>102</v>
      </c>
      <c r="D411" t="s">
        <v>636</v>
      </c>
      <c r="E411" s="11" t="s">
        <v>404</v>
      </c>
      <c r="F411" s="10" t="str">
        <f>VLOOKUP(PAE[[#This Row],[NOME]],'CADASTRO'!A:K,5,0)</f>
        <v>ANALISTA TREINAMENTO JR</v>
      </c>
      <c r="G411" s="41">
        <v>45547</v>
      </c>
      <c r="H411" s="38">
        <v>365</v>
      </c>
      <c r="I4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IF(G789="01/01/1900",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IF(PAE[[#This Row],[TREINADO EM]]="", "",(PAE[[#This Row],[TREINADO EM]]+PAE[[#This Row],[VALIDADE]]))</f>
        <v>45912</v>
      </c>
      <c r="K411">
        <v>1</v>
      </c>
      <c r="L411" t="s">
        <v>5</v>
      </c>
      <c r="M411" t="str">
        <f>VLOOKUP(PAE[[#This Row],[NOME]],'CADASTRO'!A:K,6,0)</f>
        <v>ATIVO</v>
      </c>
    </row>
    <row r="412" spans="1:14">
      <c r="A412" t="s">
        <v>516</v>
      </c>
      <c r="B412" t="s">
        <v>517</v>
      </c>
      <c r="C412" t="s">
        <v>381</v>
      </c>
      <c r="D412" t="s">
        <v>636</v>
      </c>
      <c r="E412" s="11" t="s">
        <v>404</v>
      </c>
      <c r="F412" s="10" t="str">
        <f>VLOOKUP(PAE[[#This Row],[NOME]],'CADASTRO'!A:K,5,0)</f>
        <v>ANALISTA TREINAMENTO JR</v>
      </c>
      <c r="G412" s="41">
        <v>45978</v>
      </c>
      <c r="H412" s="38">
        <v>365</v>
      </c>
      <c r="I4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IF(G790="01/01/1900", "SEM REGISTRO",
                        IF((G412+H412)&gt;TODAY(), "NO PRAZO", "VENCIDO"
                        )
                    )
                )
            )
        )
    ),"N.A.")</f>
        <v>NO PRAZO</v>
      </c>
      <c r="J412" s="14">
        <f>IF(PAE[[#This Row],[TREINADO EM]]="", "",(PAE[[#This Row],[TREINADO EM]]+PAE[[#This Row],[VALIDADE]]))</f>
        <v>46343</v>
      </c>
      <c r="K412">
        <v>1</v>
      </c>
      <c r="L412" t="s">
        <v>3</v>
      </c>
      <c r="M412" t="str">
        <f>VLOOKUP(PAE[[#This Row],[NOME]],'CADASTRO'!A:K,6,0)</f>
        <v>ATIVO</v>
      </c>
      <c r="N412" s="63" t="s">
        <v>651</v>
      </c>
    </row>
    <row r="413" spans="1:14">
      <c r="A413" t="s">
        <v>516</v>
      </c>
      <c r="B413" t="s">
        <v>517</v>
      </c>
      <c r="C413" t="s">
        <v>381</v>
      </c>
      <c r="D413" t="s">
        <v>636</v>
      </c>
      <c r="E413" s="11" t="s">
        <v>154</v>
      </c>
      <c r="F413" s="10" t="str">
        <f>VLOOKUP(PAE[[#This Row],[NOME]],'CADASTRO'!A:K,5,0)</f>
        <v>ESTAGIARIO</v>
      </c>
      <c r="G413" s="41">
        <v>45358</v>
      </c>
      <c r="H413" s="38">
        <v>365</v>
      </c>
      <c r="I4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IF(G791="01/01/1900",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IF(PAE[[#This Row],[TREINADO EM]]="", "",(PAE[[#This Row],[TREINADO EM]]+PAE[[#This Row],[VALIDADE]]))</f>
        <v>45723</v>
      </c>
      <c r="K413">
        <v>1</v>
      </c>
      <c r="L413" t="s">
        <v>5</v>
      </c>
      <c r="M413" t="str">
        <f>VLOOKUP(PAE[[#This Row],[NOME]],'CADASTRO'!A:K,6,0)</f>
        <v>DESLIGADO</v>
      </c>
    </row>
    <row r="414" spans="1:14">
      <c r="A414" t="s">
        <v>516</v>
      </c>
      <c r="B414" t="s">
        <v>517</v>
      </c>
      <c r="C414" t="s">
        <v>76</v>
      </c>
      <c r="D414" t="s">
        <v>636</v>
      </c>
      <c r="E414" s="11" t="s">
        <v>406</v>
      </c>
      <c r="F414" s="10" t="str">
        <f>VLOOKUP(PAE[[#This Row],[NOME]],'CADASTRO'!A:K,5,0)</f>
        <v>OPERADOR LOGISTICO II</v>
      </c>
      <c r="G414" s="41">
        <v>44928</v>
      </c>
      <c r="H414" s="38">
        <v>365</v>
      </c>
      <c r="I4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IF(G792="01/01/1900",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IF(PAE[[#This Row],[TREINADO EM]]="", "",(PAE[[#This Row],[TREINADO EM]]+PAE[[#This Row],[VALIDADE]]))</f>
        <v>45293</v>
      </c>
      <c r="K414">
        <v>1</v>
      </c>
      <c r="L414" t="s">
        <v>5</v>
      </c>
      <c r="M414" t="str">
        <f>VLOOKUP(PAE[[#This Row],[NOME]],'CADASTRO'!A:K,6,0)</f>
        <v>ATIVO</v>
      </c>
    </row>
    <row r="415" spans="1:14">
      <c r="A415" t="s">
        <v>516</v>
      </c>
      <c r="B415" t="s">
        <v>517</v>
      </c>
      <c r="C415" t="s">
        <v>76</v>
      </c>
      <c r="D415" t="s">
        <v>636</v>
      </c>
      <c r="E415" s="11" t="s">
        <v>406</v>
      </c>
      <c r="F415" s="10" t="str">
        <f>VLOOKUP(PAE[[#This Row],[NOME]],'CADASTRO'!A:K,5,0)</f>
        <v>OPERADOR LOGISTICO II</v>
      </c>
      <c r="G415" s="41">
        <v>45279</v>
      </c>
      <c r="H415" s="38">
        <v>365</v>
      </c>
      <c r="I4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IF(G793="01/01/1900",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IF(PAE[[#This Row],[TREINADO EM]]="", "",(PAE[[#This Row],[TREINADO EM]]+PAE[[#This Row],[VALIDADE]]))</f>
        <v>45644</v>
      </c>
      <c r="K415">
        <v>1</v>
      </c>
      <c r="L415" t="s">
        <v>5</v>
      </c>
      <c r="M415" t="str">
        <f>VLOOKUP(PAE[[#This Row],[NOME]],'CADASTRO'!A:K,6,0)</f>
        <v>ATIVO</v>
      </c>
    </row>
    <row r="416" spans="1:14">
      <c r="A416" t="s">
        <v>516</v>
      </c>
      <c r="B416" t="s">
        <v>517</v>
      </c>
      <c r="C416" t="s">
        <v>76</v>
      </c>
      <c r="D416" t="s">
        <v>636</v>
      </c>
      <c r="E416" s="11" t="s">
        <v>406</v>
      </c>
      <c r="F416" s="10" t="str">
        <f>VLOOKUP(PAE[[#This Row],[NOME]],'CADASTRO'!A:K,5,0)</f>
        <v>OPERADOR LOGISTICO II</v>
      </c>
      <c r="G416" s="41">
        <v>45645</v>
      </c>
      <c r="H416" s="38">
        <v>365</v>
      </c>
      <c r="I4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IF(G794="01/01/1900",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IF(PAE[[#This Row],[TREINADO EM]]="", "",(PAE[[#This Row],[TREINADO EM]]+PAE[[#This Row],[VALIDADE]]))</f>
        <v>46010</v>
      </c>
      <c r="K416">
        <v>1</v>
      </c>
      <c r="L416" t="s">
        <v>5</v>
      </c>
      <c r="M416" t="str">
        <f>VLOOKUP(PAE[[#This Row],[NOME]],'CADASTRO'!A:K,6,0)</f>
        <v>ATIVO</v>
      </c>
    </row>
    <row r="417" spans="1:14">
      <c r="A417" t="s">
        <v>516</v>
      </c>
      <c r="B417" t="s">
        <v>517</v>
      </c>
      <c r="C417" t="s">
        <v>381</v>
      </c>
      <c r="D417" t="s">
        <v>636</v>
      </c>
      <c r="E417" s="84" t="s">
        <v>406</v>
      </c>
      <c r="F417" s="10" t="str">
        <f>VLOOKUP(PAE[[#This Row],[NOME]],'CADASTRO'!A:K,5,0)</f>
        <v>OPERADOR LOGISTICO II</v>
      </c>
      <c r="G417" s="41">
        <v>46008</v>
      </c>
      <c r="H417" s="49">
        <v>365</v>
      </c>
      <c r="I4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IF(G795="01/01/1900", "SEM REGISTRO",
                        IF((G417+H417)&gt;TODAY(), "NO PRAZO", "VENCIDO"
                        )
                    )
                )
            )
        )
    ),"N.A.")</f>
        <v>NO PRAZO</v>
      </c>
      <c r="J417" s="14">
        <f>IF(PAE[[#This Row],[TREINADO EM]]="", "",(PAE[[#This Row],[TREINADO EM]]+PAE[[#This Row],[VALIDADE]]))</f>
        <v>46373</v>
      </c>
      <c r="K417">
        <v>0.25</v>
      </c>
      <c r="L417" t="s">
        <v>3</v>
      </c>
      <c r="M417" t="str">
        <f>VLOOKUP(PAE[[#This Row],[NOME]],'CADASTRO'!A:K,6,0)</f>
        <v>ATIVO</v>
      </c>
    </row>
    <row r="418" spans="1:14">
      <c r="A418" t="s">
        <v>516</v>
      </c>
      <c r="B418" t="s">
        <v>517</v>
      </c>
      <c r="C418" t="s">
        <v>76</v>
      </c>
      <c r="D418" t="s">
        <v>636</v>
      </c>
      <c r="E418" s="91" t="s">
        <v>153</v>
      </c>
      <c r="F418" s="10" t="str">
        <f>VLOOKUP(PAE[[#This Row],[NOME]],'CADASTRO'!A:K,5,0)</f>
        <v>ASSISTENTE AMBIENTAL</v>
      </c>
      <c r="G418" s="41">
        <v>44517</v>
      </c>
      <c r="H418" s="49">
        <v>365</v>
      </c>
      <c r="I4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IF(G796="01/01/1900",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IF(PAE[[#This Row],[TREINADO EM]]="", "",(PAE[[#This Row],[TREINADO EM]]+PAE[[#This Row],[VALIDADE]]))</f>
        <v>44882</v>
      </c>
      <c r="K418">
        <v>1</v>
      </c>
      <c r="L418" t="s">
        <v>3</v>
      </c>
      <c r="M418" t="str">
        <f>VLOOKUP(PAE[[#This Row],[NOME]],'CADASTRO'!A:K,6,0)</f>
        <v>DESLIGADO</v>
      </c>
    </row>
    <row r="419" spans="1:14">
      <c r="A419" t="s">
        <v>516</v>
      </c>
      <c r="B419" t="s">
        <v>517</v>
      </c>
      <c r="C419" t="s">
        <v>76</v>
      </c>
      <c r="D419" t="s">
        <v>636</v>
      </c>
      <c r="E419" s="11" t="s">
        <v>152</v>
      </c>
      <c r="F419" s="10" t="str">
        <f>VLOOKUP(PAE[[#This Row],[NOME]],'CADASTRO'!A:K,5,0)</f>
        <v>OPERADOR LOGISTICO I</v>
      </c>
      <c r="G419" s="41">
        <v>45393</v>
      </c>
      <c r="H419" s="49">
        <v>365</v>
      </c>
      <c r="I4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IF(G797="01/01/1900",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IF(PAE[[#This Row],[TREINADO EM]]="", "",(PAE[[#This Row],[TREINADO EM]]+PAE[[#This Row],[VALIDADE]]))</f>
        <v>45758</v>
      </c>
      <c r="K419">
        <v>1</v>
      </c>
      <c r="L419" t="s">
        <v>5</v>
      </c>
      <c r="M419" t="str">
        <f>VLOOKUP(PAE[[#This Row],[NOME]],'CADASTRO'!A:K,6,0)</f>
        <v>DESLIGADO</v>
      </c>
    </row>
    <row r="420" spans="1:14">
      <c r="A420" t="s">
        <v>516</v>
      </c>
      <c r="B420" t="s">
        <v>517</v>
      </c>
      <c r="C420" t="s">
        <v>76</v>
      </c>
      <c r="D420" t="s">
        <v>636</v>
      </c>
      <c r="E420" s="11" t="s">
        <v>152</v>
      </c>
      <c r="F420" s="10" t="str">
        <f>VLOOKUP(PAE[[#This Row],[NOME]],'CADASTRO'!A:K,5,0)</f>
        <v>OPERADOR LOGISTICO I</v>
      </c>
      <c r="G420" s="41">
        <v>45645</v>
      </c>
      <c r="H420" s="49">
        <v>365</v>
      </c>
      <c r="I4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IF(G798="01/01/1900",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IF(PAE[[#This Row],[TREINADO EM]]="", "",(PAE[[#This Row],[TREINADO EM]]+PAE[[#This Row],[VALIDADE]]))</f>
        <v>46010</v>
      </c>
      <c r="K420">
        <v>1</v>
      </c>
      <c r="L420" t="s">
        <v>5</v>
      </c>
      <c r="M420" t="str">
        <f>VLOOKUP(PAE[[#This Row],[NOME]],'CADASTRO'!A:K,6,0)</f>
        <v>DESLIGADO</v>
      </c>
    </row>
    <row r="421" spans="1:14">
      <c r="A421" t="s">
        <v>516</v>
      </c>
      <c r="B421" t="s">
        <v>517</v>
      </c>
      <c r="C421" t="s">
        <v>76</v>
      </c>
      <c r="D421" t="s">
        <v>636</v>
      </c>
      <c r="E421" s="11" t="s">
        <v>150</v>
      </c>
      <c r="F421" s="10" t="str">
        <f>VLOOKUP(PAE[[#This Row],[NOME]],'CADASTRO'!A:K,5,0)</f>
        <v>TECNICO MECANICO II</v>
      </c>
      <c r="G421" s="41">
        <v>44530</v>
      </c>
      <c r="H421" s="49">
        <v>365</v>
      </c>
      <c r="I4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IF(G799="01/01/1900",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IF(PAE[[#This Row],[TREINADO EM]]="", "",(PAE[[#This Row],[TREINADO EM]]+PAE[[#This Row],[VALIDADE]]))</f>
        <v>44895</v>
      </c>
      <c r="K421">
        <v>1</v>
      </c>
      <c r="L421" t="s">
        <v>3</v>
      </c>
      <c r="M421" t="str">
        <f>VLOOKUP(PAE[[#This Row],[NOME]],'CADASTRO'!A:K,6,0)</f>
        <v>DESLIGADO</v>
      </c>
    </row>
    <row r="422" spans="1:14">
      <c r="A422" t="s">
        <v>516</v>
      </c>
      <c r="B422" t="s">
        <v>517</v>
      </c>
      <c r="C422" t="s">
        <v>76</v>
      </c>
      <c r="D422" t="s">
        <v>636</v>
      </c>
      <c r="E422" s="11" t="s">
        <v>150</v>
      </c>
      <c r="F422" s="10" t="str">
        <f>VLOOKUP(PAE[[#This Row],[NOME]],'CADASTRO'!A:K,5,0)</f>
        <v>TECNICO MECANICO II</v>
      </c>
      <c r="G422" s="41">
        <v>44928</v>
      </c>
      <c r="H422" s="49">
        <v>365</v>
      </c>
      <c r="I4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IF(G800="01/01/1900",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IF(PAE[[#This Row],[TREINADO EM]]="", "",(PAE[[#This Row],[TREINADO EM]]+PAE[[#This Row],[VALIDADE]]))</f>
        <v>45293</v>
      </c>
      <c r="K422">
        <v>1</v>
      </c>
      <c r="L422" t="s">
        <v>3</v>
      </c>
      <c r="M422" t="str">
        <f>VLOOKUP(PAE[[#This Row],[NOME]],'CADASTRO'!A:K,6,0)</f>
        <v>DESLIGADO</v>
      </c>
    </row>
    <row r="423" spans="1:14">
      <c r="A423" t="s">
        <v>516</v>
      </c>
      <c r="B423" t="s">
        <v>517</v>
      </c>
      <c r="C423" t="s">
        <v>76</v>
      </c>
      <c r="D423" t="s">
        <v>636</v>
      </c>
      <c r="E423" s="11" t="s">
        <v>150</v>
      </c>
      <c r="F423" s="10" t="str">
        <f>VLOOKUP(PAE[[#This Row],[NOME]],'CADASTRO'!A:K,5,0)</f>
        <v>TECNICO MECANICO II</v>
      </c>
      <c r="G423" s="41">
        <v>45279</v>
      </c>
      <c r="H423" s="49">
        <v>365</v>
      </c>
      <c r="I4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IF(G801="01/01/1900",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IF(PAE[[#This Row],[TREINADO EM]]="", "",(PAE[[#This Row],[TREINADO EM]]+PAE[[#This Row],[VALIDADE]]))</f>
        <v>45644</v>
      </c>
      <c r="K423">
        <v>1</v>
      </c>
      <c r="L423" t="s">
        <v>5</v>
      </c>
      <c r="M423" t="str">
        <f>VLOOKUP(PAE[[#This Row],[NOME]],'CADASTRO'!A:K,6,0)</f>
        <v>DESLIGADO</v>
      </c>
    </row>
    <row r="424" spans="1:14">
      <c r="A424" t="s">
        <v>516</v>
      </c>
      <c r="B424" t="s">
        <v>517</v>
      </c>
      <c r="C424" t="s">
        <v>381</v>
      </c>
      <c r="D424" t="s">
        <v>636</v>
      </c>
      <c r="E424" s="85" t="s">
        <v>407</v>
      </c>
      <c r="F424" s="10" t="str">
        <f>VLOOKUP(PAE[[#This Row],[NOME]],'CADASTRO'!A:K,5,0)</f>
        <v>TECNICO MECANICO II</v>
      </c>
      <c r="G424" s="41">
        <v>45784</v>
      </c>
      <c r="H424" s="49">
        <v>365</v>
      </c>
      <c r="I4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IF(G802="01/01/1900",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IF(PAE[[#This Row],[TREINADO EM]]="", "",(PAE[[#This Row],[TREINADO EM]]+PAE[[#This Row],[VALIDADE]]))</f>
        <v>46149</v>
      </c>
      <c r="K424">
        <v>1</v>
      </c>
      <c r="L424" t="s">
        <v>5</v>
      </c>
      <c r="M424" t="str">
        <f>VLOOKUP(PAE[[#This Row],[NOME]],'CADASTRO'!A:K,6,0)</f>
        <v>ATIVO</v>
      </c>
    </row>
    <row r="425" spans="1:14">
      <c r="A425" t="s">
        <v>516</v>
      </c>
      <c r="B425" t="s">
        <v>517</v>
      </c>
      <c r="C425" t="s">
        <v>381</v>
      </c>
      <c r="D425" t="s">
        <v>636</v>
      </c>
      <c r="E425" s="86" t="s">
        <v>407</v>
      </c>
      <c r="F425" s="10" t="str">
        <f>VLOOKUP(PAE[[#This Row],[NOME]],'CADASTRO'!A:K,5,0)</f>
        <v>TECNICO MECANICO II</v>
      </c>
      <c r="G425" s="41">
        <v>46211.602094907401</v>
      </c>
      <c r="H425" s="49">
        <v>183</v>
      </c>
      <c r="I4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IF(G803="01/01/1900", "SEM REGISTRO",
                        IF((G425+H425)&gt;TODAY(), "NO PRAZO", "VENCIDO"
                        )
                    )
                )
            )
        )
    ),"N.A.")</f>
        <v>NO PRAZO</v>
      </c>
      <c r="J425" s="14">
        <f>IF(PAE[[#This Row],[TREINADO EM]]="", "",(PAE[[#This Row],[TREINADO EM]]+PAE[[#This Row],[VALIDADE]]))</f>
        <v>46394.602094907401</v>
      </c>
      <c r="K425">
        <v>0.25</v>
      </c>
      <c r="L425" t="s">
        <v>3</v>
      </c>
      <c r="M425" t="str">
        <f>VLOOKUP(PAE[[#This Row],[NOME]],'CADASTRO'!A:K,6,0)</f>
        <v>ATIVO</v>
      </c>
      <c r="N425" s="63"/>
    </row>
    <row r="426" spans="1:14">
      <c r="A426" t="s">
        <v>516</v>
      </c>
      <c r="B426" t="s">
        <v>517</v>
      </c>
      <c r="C426" t="s">
        <v>76</v>
      </c>
      <c r="D426" t="s">
        <v>636</v>
      </c>
      <c r="E426" s="86" t="s">
        <v>409</v>
      </c>
      <c r="F426" s="10" t="str">
        <f>VLOOKUP(PAE[[#This Row],[NOME]],'CADASTRO'!A:K,5,0)</f>
        <v>OPERADOR LOGISTICO I</v>
      </c>
      <c r="G426" s="41">
        <v>44517</v>
      </c>
      <c r="H426" s="49">
        <v>365</v>
      </c>
      <c r="I4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IF(G804="01/01/1900",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IF(PAE[[#This Row],[TREINADO EM]]="", "",(PAE[[#This Row],[TREINADO EM]]+PAE[[#This Row],[VALIDADE]]))</f>
        <v>44882</v>
      </c>
      <c r="K426">
        <v>1</v>
      </c>
      <c r="L426" t="s">
        <v>5</v>
      </c>
      <c r="M426" t="str">
        <f>VLOOKUP(PAE[[#This Row],[NOME]],'CADASTRO'!A:K,6,0)</f>
        <v>ATIVO</v>
      </c>
    </row>
    <row r="427" spans="1:14">
      <c r="A427" t="s">
        <v>516</v>
      </c>
      <c r="B427" t="s">
        <v>517</v>
      </c>
      <c r="C427" t="s">
        <v>76</v>
      </c>
      <c r="D427" t="s">
        <v>636</v>
      </c>
      <c r="E427" s="17" t="s">
        <v>409</v>
      </c>
      <c r="F427" s="10" t="str">
        <f>VLOOKUP(PAE[[#This Row],[NOME]],'CADASTRO'!A:K,5,0)</f>
        <v>OPERADOR LOGISTICO I</v>
      </c>
      <c r="G427" s="41">
        <v>44865</v>
      </c>
      <c r="H427" s="49">
        <v>365</v>
      </c>
      <c r="I4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IF(G805="01/01/1900",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IF(PAE[[#This Row],[TREINADO EM]]="", "",(PAE[[#This Row],[TREINADO EM]]+PAE[[#This Row],[VALIDADE]]))</f>
        <v>45230</v>
      </c>
      <c r="K427">
        <v>1</v>
      </c>
      <c r="L427" t="s">
        <v>5</v>
      </c>
      <c r="M427" t="str">
        <f>VLOOKUP(PAE[[#This Row],[NOME]],'CADASTRO'!A:K,6,0)</f>
        <v>ATIVO</v>
      </c>
    </row>
    <row r="428" spans="1:14">
      <c r="A428" t="s">
        <v>516</v>
      </c>
      <c r="B428" t="s">
        <v>517</v>
      </c>
      <c r="C428" t="s">
        <v>76</v>
      </c>
      <c r="D428" t="s">
        <v>636</v>
      </c>
      <c r="E428" s="86" t="s">
        <v>409</v>
      </c>
      <c r="F428" s="10" t="str">
        <f>VLOOKUP(PAE[[#This Row],[NOME]],'CADASTRO'!A:K,5,0)</f>
        <v>OPERADOR LOGISTICO I</v>
      </c>
      <c r="G428" s="41">
        <v>45064</v>
      </c>
      <c r="H428" s="49">
        <v>365</v>
      </c>
      <c r="I4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IF(G806="01/01/1900",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IF(PAE[[#This Row],[TREINADO EM]]="", "",(PAE[[#This Row],[TREINADO EM]]+PAE[[#This Row],[VALIDADE]]))</f>
        <v>45429</v>
      </c>
      <c r="K428">
        <v>1</v>
      </c>
      <c r="L428" t="s">
        <v>5</v>
      </c>
      <c r="M428" t="str">
        <f>VLOOKUP(PAE[[#This Row],[NOME]],'CADASTRO'!A:K,6,0)</f>
        <v>ATIVO</v>
      </c>
    </row>
    <row r="429" spans="1:14">
      <c r="A429" t="s">
        <v>516</v>
      </c>
      <c r="B429" t="s">
        <v>517</v>
      </c>
      <c r="C429" t="s">
        <v>76</v>
      </c>
      <c r="D429" t="s">
        <v>636</v>
      </c>
      <c r="E429" s="86" t="s">
        <v>409</v>
      </c>
      <c r="F429" s="10" t="str">
        <f>VLOOKUP(PAE[[#This Row],[NOME]],'CADASTRO'!A:K,5,0)</f>
        <v>OPERADOR LOGISTICO I</v>
      </c>
      <c r="G429" s="41">
        <v>45279</v>
      </c>
      <c r="H429" s="49">
        <v>365</v>
      </c>
      <c r="I4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IF(G807="01/01/1900",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IF(PAE[[#This Row],[TREINADO EM]]="", "",(PAE[[#This Row],[TREINADO EM]]+PAE[[#This Row],[VALIDADE]]))</f>
        <v>45644</v>
      </c>
      <c r="K429">
        <v>1</v>
      </c>
      <c r="L429" t="s">
        <v>5</v>
      </c>
      <c r="M429" t="str">
        <f>VLOOKUP(PAE[[#This Row],[NOME]],'CADASTRO'!A:K,6,0)</f>
        <v>ATIVO</v>
      </c>
    </row>
    <row r="430" spans="1:14">
      <c r="A430" t="s">
        <v>516</v>
      </c>
      <c r="B430" t="s">
        <v>517</v>
      </c>
      <c r="C430" t="s">
        <v>76</v>
      </c>
      <c r="D430" t="s">
        <v>636</v>
      </c>
      <c r="E430" s="11" t="s">
        <v>409</v>
      </c>
      <c r="F430" s="10" t="str">
        <f>VLOOKUP(PAE[[#This Row],[NOME]],'CADASTRO'!A:K,5,0)</f>
        <v>OPERADOR LOGISTICO I</v>
      </c>
      <c r="G430" s="41">
        <v>45645</v>
      </c>
      <c r="H430" s="38">
        <v>365</v>
      </c>
      <c r="I4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IF(G808="01/01/1900",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IF(PAE[[#This Row],[TREINADO EM]]="", "",(PAE[[#This Row],[TREINADO EM]]+PAE[[#This Row],[VALIDADE]]))</f>
        <v>46010</v>
      </c>
      <c r="K430">
        <v>1</v>
      </c>
      <c r="L430" t="s">
        <v>5</v>
      </c>
      <c r="M430" t="str">
        <f>VLOOKUP(PAE[[#This Row],[NOME]],'CADASTRO'!A:K,6,0)</f>
        <v>ATIVO</v>
      </c>
    </row>
    <row r="431" spans="1:14">
      <c r="A431" t="s">
        <v>516</v>
      </c>
      <c r="B431" t="s">
        <v>517</v>
      </c>
      <c r="C431" t="s">
        <v>381</v>
      </c>
      <c r="D431" t="s">
        <v>636</v>
      </c>
      <c r="E431" s="11" t="s">
        <v>409</v>
      </c>
      <c r="F431" s="10" t="str">
        <f>VLOOKUP(PAE[[#This Row],[NOME]],'CADASTRO'!A:K,5,0)</f>
        <v>OPERADOR LOGISTICO I</v>
      </c>
      <c r="G431" s="41">
        <v>46008</v>
      </c>
      <c r="H431" s="38">
        <v>365</v>
      </c>
      <c r="I4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IF(G809="01/01/1900", "SEM REGISTRO",
                        IF((G431+H431)&gt;TODAY(), "NO PRAZO", "VENCIDO"
                        )
                    )
                )
            )
        )
    ),"N.A.")</f>
        <v>NO PRAZO</v>
      </c>
      <c r="J431" s="14">
        <f>IF(PAE[[#This Row],[TREINADO EM]]="", "",(PAE[[#This Row],[TREINADO EM]]+PAE[[#This Row],[VALIDADE]]))</f>
        <v>46373</v>
      </c>
      <c r="K431">
        <v>0.25</v>
      </c>
      <c r="L431" t="s">
        <v>3</v>
      </c>
      <c r="M431" t="str">
        <f>VLOOKUP(PAE[[#This Row],[NOME]],'CADASTRO'!A:K,6,0)</f>
        <v>ATIVO</v>
      </c>
    </row>
    <row r="432" spans="1:14">
      <c r="A432" t="s">
        <v>516</v>
      </c>
      <c r="B432" t="s">
        <v>517</v>
      </c>
      <c r="C432" t="s">
        <v>76</v>
      </c>
      <c r="D432" t="s">
        <v>636</v>
      </c>
      <c r="E432" s="11" t="s">
        <v>149</v>
      </c>
      <c r="F432" s="10" t="str">
        <f>VLOOKUP(PAE[[#This Row],[NOME]],'CADASTRO'!A:K,5,0)</f>
        <v>OPERADOR LOGISTICO I</v>
      </c>
      <c r="G432" s="41">
        <v>45279</v>
      </c>
      <c r="H432" s="38">
        <v>365</v>
      </c>
      <c r="I4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IF(G810="01/01/1900",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IF(PAE[[#This Row],[TREINADO EM]]="", "",(PAE[[#This Row],[TREINADO EM]]+PAE[[#This Row],[VALIDADE]]))</f>
        <v>45644</v>
      </c>
      <c r="K432">
        <v>1</v>
      </c>
      <c r="L432" t="s">
        <v>3</v>
      </c>
      <c r="M432" t="str">
        <f>VLOOKUP(PAE[[#This Row],[NOME]],'CADASTRO'!A:K,6,0)</f>
        <v>DESLIGADO</v>
      </c>
    </row>
    <row r="433" spans="1:13">
      <c r="A433" t="s">
        <v>516</v>
      </c>
      <c r="B433" t="s">
        <v>517</v>
      </c>
      <c r="C433" t="s">
        <v>76</v>
      </c>
      <c r="D433" t="s">
        <v>636</v>
      </c>
      <c r="E433" s="11" t="s">
        <v>141</v>
      </c>
      <c r="F433" s="10" t="str">
        <f>VLOOKUP(PAE[[#This Row],[NOME]],'CADASTRO'!A:K,5,0)</f>
        <v xml:space="preserve">ANALISTA CONTROLE QUALIDADE PL      </v>
      </c>
      <c r="G433" s="41">
        <v>45064</v>
      </c>
      <c r="H433" s="38">
        <v>365</v>
      </c>
      <c r="I4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IF(G811="01/01/1900",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IF(PAE[[#This Row],[TREINADO EM]]="", "",(PAE[[#This Row],[TREINADO EM]]+PAE[[#This Row],[VALIDADE]]))</f>
        <v>45429</v>
      </c>
      <c r="K433">
        <v>1</v>
      </c>
      <c r="L433" t="s">
        <v>3</v>
      </c>
      <c r="M433" t="str">
        <f>VLOOKUP(PAE[[#This Row],[NOME]],'CADASTRO'!A:K,6,0)</f>
        <v>DESLIGADO</v>
      </c>
    </row>
    <row r="434" spans="1:13">
      <c r="A434" t="s">
        <v>516</v>
      </c>
      <c r="B434" t="s">
        <v>517</v>
      </c>
      <c r="C434" t="s">
        <v>381</v>
      </c>
      <c r="D434" t="s">
        <v>636</v>
      </c>
      <c r="E434" s="11" t="s">
        <v>481</v>
      </c>
      <c r="F434" s="10" t="str">
        <f>VLOOKUP(PAE[[#This Row],[NOME]],'CADASTRO'!A:K,5,0)</f>
        <v>ESTAGIARIO</v>
      </c>
      <c r="G434" s="41">
        <v>45938</v>
      </c>
      <c r="H434" s="38">
        <v>365</v>
      </c>
      <c r="I4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IF(G812="01/01/1900",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IF(PAE[[#This Row],[TREINADO EM]]="", "",(PAE[[#This Row],[TREINADO EM]]+PAE[[#This Row],[VALIDADE]]))</f>
        <v>46303</v>
      </c>
      <c r="K434">
        <v>0.25</v>
      </c>
      <c r="L434" t="s">
        <v>3</v>
      </c>
      <c r="M434" t="str">
        <f>VLOOKUP(PAE[[#This Row],[NOME]],'CADASTRO'!A:K,6,0)</f>
        <v>TRANSFERIDO</v>
      </c>
    </row>
    <row r="435" spans="1:13">
      <c r="A435" t="s">
        <v>516</v>
      </c>
      <c r="B435" t="s">
        <v>517</v>
      </c>
      <c r="C435" t="s">
        <v>76</v>
      </c>
      <c r="D435" t="s">
        <v>636</v>
      </c>
      <c r="E435" s="11" t="s">
        <v>114</v>
      </c>
      <c r="F435" s="10" t="str">
        <f>VLOOKUP(PAE[[#This Row],[NOME]],'CADASTRO'!A:K,5,0)</f>
        <v>COORDENADOR CONTROLE DE QUALIDADE</v>
      </c>
      <c r="G435" s="41">
        <v>44529</v>
      </c>
      <c r="H435" s="38">
        <v>365</v>
      </c>
      <c r="I4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IF(G813="01/01/1900",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IF(PAE[[#This Row],[TREINADO EM]]="", "",(PAE[[#This Row],[TREINADO EM]]+PAE[[#This Row],[VALIDADE]]))</f>
        <v>44894</v>
      </c>
      <c r="K435">
        <v>1</v>
      </c>
      <c r="L435" t="s">
        <v>5</v>
      </c>
      <c r="M435" t="str">
        <f>VLOOKUP(PAE[[#This Row],[NOME]],'CADASTRO'!A:K,6,0)</f>
        <v>TRANSFERIDO</v>
      </c>
    </row>
    <row r="436" spans="1:13">
      <c r="A436" t="s">
        <v>516</v>
      </c>
      <c r="B436" t="s">
        <v>517</v>
      </c>
      <c r="C436" t="s">
        <v>381</v>
      </c>
      <c r="D436" t="s">
        <v>636</v>
      </c>
      <c r="E436" s="11" t="s">
        <v>138</v>
      </c>
      <c r="F436" s="10" t="str">
        <f>VLOOKUP(PAE[[#This Row],[NOME]],'CADASTRO'!A:K,5,0)</f>
        <v>AUXILIAR INDUSTRIAL</v>
      </c>
      <c r="G436" s="41">
        <v>45923</v>
      </c>
      <c r="H436" s="38">
        <v>365</v>
      </c>
      <c r="I4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IF(G814="01/01/1900",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IF(PAE[[#This Row],[TREINADO EM]]="", "",(PAE[[#This Row],[TREINADO EM]]+PAE[[#This Row],[VALIDADE]]))</f>
        <v>46288</v>
      </c>
      <c r="K436">
        <v>0.25</v>
      </c>
      <c r="L436" t="s">
        <v>5</v>
      </c>
      <c r="M436" t="str">
        <f>VLOOKUP(PAE[[#This Row],[NOME]],'CADASTRO'!A:K,6,0)</f>
        <v>DESLIGADO</v>
      </c>
    </row>
    <row r="437" spans="1:13">
      <c r="A437" t="s">
        <v>516</v>
      </c>
      <c r="B437" t="s">
        <v>517</v>
      </c>
      <c r="C437" t="s">
        <v>381</v>
      </c>
      <c r="D437" t="s">
        <v>636</v>
      </c>
      <c r="E437" s="11" t="s">
        <v>138</v>
      </c>
      <c r="F437" s="10" t="str">
        <f>VLOOKUP(PAE[[#This Row],[NOME]],'CADASTRO'!A:K,5,0)</f>
        <v>AUXILIAR INDUSTRIAL</v>
      </c>
      <c r="G437" s="41">
        <v>46009</v>
      </c>
      <c r="H437" s="38">
        <v>365</v>
      </c>
      <c r="I4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IF(G815="01/01/1900",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IF(PAE[[#This Row],[TREINADO EM]]="", "",(PAE[[#This Row],[TREINADO EM]]+PAE[[#This Row],[VALIDADE]]))</f>
        <v>46374</v>
      </c>
      <c r="K437">
        <v>0.25</v>
      </c>
      <c r="L437" t="s">
        <v>3</v>
      </c>
      <c r="M437" t="str">
        <f>VLOOKUP(PAE[[#This Row],[NOME]],'CADASTRO'!A:K,6,0)</f>
        <v>DESLIGADO</v>
      </c>
    </row>
    <row r="438" spans="1:13">
      <c r="A438" t="s">
        <v>516</v>
      </c>
      <c r="B438" t="s">
        <v>517</v>
      </c>
      <c r="C438" t="s">
        <v>76</v>
      </c>
      <c r="D438" t="s">
        <v>636</v>
      </c>
      <c r="E438" s="11" t="s">
        <v>137</v>
      </c>
      <c r="F438" s="10" t="str">
        <f>VLOOKUP(PAE[[#This Row],[NOME]],'CADASTRO'!A:K,5,0)</f>
        <v>AUXILIAR INDUSTRIAL</v>
      </c>
      <c r="G438" s="41">
        <v>44517</v>
      </c>
      <c r="H438" s="38">
        <v>365</v>
      </c>
      <c r="I4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IF(G816="01/01/1900",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IF(PAE[[#This Row],[TREINADO EM]]="", "",(PAE[[#This Row],[TREINADO EM]]+PAE[[#This Row],[VALIDADE]]))</f>
        <v>44882</v>
      </c>
      <c r="K438">
        <v>1</v>
      </c>
      <c r="L438" t="s">
        <v>5</v>
      </c>
      <c r="M438" t="str">
        <f>VLOOKUP(PAE[[#This Row],[NOME]],'CADASTRO'!A:K,6,0)</f>
        <v>DESLIGADO</v>
      </c>
    </row>
    <row r="439" spans="1:13">
      <c r="A439" t="s">
        <v>516</v>
      </c>
      <c r="B439" t="s">
        <v>517</v>
      </c>
      <c r="C439" t="s">
        <v>381</v>
      </c>
      <c r="D439" t="s">
        <v>636</v>
      </c>
      <c r="E439" s="84" t="s">
        <v>410</v>
      </c>
      <c r="F439" s="10" t="str">
        <f>VLOOKUP(PAE[[#This Row],[NOME]],'CADASTRO'!A:K,5,0)</f>
        <v>ESTAGIARIO</v>
      </c>
      <c r="G439" s="41">
        <v>45938</v>
      </c>
      <c r="H439" s="38">
        <v>365</v>
      </c>
      <c r="I4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IF(G817="01/01/1900", "SEM REGISTRO",
                        IF((G439+H439)&gt;TODAY(), "NO PRAZO", "VENCIDO"
                        )
                    )
                )
            )
        )
    ),"N.A.")</f>
        <v>VENCIDO</v>
      </c>
      <c r="J439" s="14">
        <f>IF(PAE[[#This Row],[TREINADO EM]]="", "",(PAE[[#This Row],[TREINADO EM]]+PAE[[#This Row],[VALIDADE]]))</f>
        <v>46303</v>
      </c>
      <c r="K439">
        <v>0.25</v>
      </c>
      <c r="L439" t="s">
        <v>3</v>
      </c>
      <c r="M439" t="str">
        <f>VLOOKUP(PAE[[#This Row],[NOME]],'CADASTRO'!A:K,6,0)</f>
        <v>ATIVO</v>
      </c>
    </row>
    <row r="440" spans="1:13">
      <c r="A440" t="s">
        <v>516</v>
      </c>
      <c r="B440" t="s">
        <v>517</v>
      </c>
      <c r="C440" t="s">
        <v>76</v>
      </c>
      <c r="D440" t="s">
        <v>636</v>
      </c>
      <c r="E440" s="11" t="s">
        <v>411</v>
      </c>
      <c r="F440" s="10" t="str">
        <f>VLOOKUP(PAE[[#This Row],[NOME]],'CADASTRO'!A:K,5,0)</f>
        <v>OPERADOR LOGISTICO II</v>
      </c>
      <c r="G440" s="41">
        <v>44928</v>
      </c>
      <c r="H440" s="38">
        <v>365</v>
      </c>
      <c r="I4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IF(G818="01/01/1900",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IF(PAE[[#This Row],[TREINADO EM]]="", "",(PAE[[#This Row],[TREINADO EM]]+PAE[[#This Row],[VALIDADE]]))</f>
        <v>45293</v>
      </c>
      <c r="K440">
        <v>1</v>
      </c>
      <c r="L440" t="s">
        <v>5</v>
      </c>
      <c r="M440" t="str">
        <f>VLOOKUP(PAE[[#This Row],[NOME]],'CADASTRO'!A:K,6,0)</f>
        <v>ATIVO</v>
      </c>
    </row>
    <row r="441" spans="1:13">
      <c r="A441" t="s">
        <v>516</v>
      </c>
      <c r="B441" t="s">
        <v>517</v>
      </c>
      <c r="C441" t="s">
        <v>76</v>
      </c>
      <c r="D441" t="s">
        <v>636</v>
      </c>
      <c r="E441" s="11" t="s">
        <v>411</v>
      </c>
      <c r="F441" s="10" t="str">
        <f>VLOOKUP(PAE[[#This Row],[NOME]],'CADASTRO'!A:K,5,0)</f>
        <v>OPERADOR LOGISTICO II</v>
      </c>
      <c r="G441" s="41">
        <v>45279</v>
      </c>
      <c r="H441" s="38">
        <v>365</v>
      </c>
      <c r="I4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IF(G819="01/01/1900",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IF(PAE[[#This Row],[TREINADO EM]]="", "",(PAE[[#This Row],[TREINADO EM]]+PAE[[#This Row],[VALIDADE]]))</f>
        <v>45644</v>
      </c>
      <c r="K441">
        <v>1</v>
      </c>
      <c r="L441" t="s">
        <v>5</v>
      </c>
      <c r="M441" t="str">
        <f>VLOOKUP(PAE[[#This Row],[NOME]],'CADASTRO'!A:K,6,0)</f>
        <v>ATIVO</v>
      </c>
    </row>
    <row r="442" spans="1:13">
      <c r="A442" t="s">
        <v>516</v>
      </c>
      <c r="B442" t="s">
        <v>517</v>
      </c>
      <c r="C442" t="s">
        <v>76</v>
      </c>
      <c r="D442" t="s">
        <v>636</v>
      </c>
      <c r="E442" s="11" t="s">
        <v>411</v>
      </c>
      <c r="F442" s="10" t="str">
        <f>VLOOKUP(PAE[[#This Row],[NOME]],'CADASTRO'!A:K,5,0)</f>
        <v>OPERADOR LOGISTICO II</v>
      </c>
      <c r="G442" s="41">
        <v>45645</v>
      </c>
      <c r="H442" s="38">
        <v>365</v>
      </c>
      <c r="I4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IF(G820="01/01/1900",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IF(PAE[[#This Row],[TREINADO EM]]="", "",(PAE[[#This Row],[TREINADO EM]]+PAE[[#This Row],[VALIDADE]]))</f>
        <v>46010</v>
      </c>
      <c r="K442">
        <v>1</v>
      </c>
      <c r="L442" t="s">
        <v>5</v>
      </c>
      <c r="M442" t="str">
        <f>VLOOKUP(PAE[[#This Row],[NOME]],'CADASTRO'!A:K,6,0)</f>
        <v>ATIVO</v>
      </c>
    </row>
    <row r="443" spans="1:13">
      <c r="A443" t="s">
        <v>516</v>
      </c>
      <c r="B443" t="s">
        <v>517</v>
      </c>
      <c r="C443" t="s">
        <v>381</v>
      </c>
      <c r="D443" t="s">
        <v>636</v>
      </c>
      <c r="E443" s="11" t="s">
        <v>411</v>
      </c>
      <c r="F443" s="10" t="str">
        <f>VLOOKUP(PAE[[#This Row],[NOME]],'CADASTRO'!A:K,5,0)</f>
        <v>OPERADOR LOGISTICO II</v>
      </c>
      <c r="G443" s="41">
        <v>46009</v>
      </c>
      <c r="H443" s="38">
        <v>365</v>
      </c>
      <c r="I4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IF(G821="01/01/1900", "SEM REGISTRO",
                        IF((G443+H443)&gt;TODAY(), "NO PRAZO", "VENCIDO"
                        )
                    )
                )
            )
        )
    ),"N.A.")</f>
        <v>NO PRAZO</v>
      </c>
      <c r="J443" s="14">
        <f>IF(PAE[[#This Row],[TREINADO EM]]="", "",(PAE[[#This Row],[TREINADO EM]]+PAE[[#This Row],[VALIDADE]]))</f>
        <v>46374</v>
      </c>
      <c r="K443">
        <v>0.25</v>
      </c>
      <c r="L443" t="s">
        <v>3</v>
      </c>
      <c r="M443" t="str">
        <f>VLOOKUP(PAE[[#This Row],[NOME]],'CADASTRO'!A:K,6,0)</f>
        <v>ATIVO</v>
      </c>
    </row>
    <row r="444" spans="1:13">
      <c r="A444" t="s">
        <v>516</v>
      </c>
      <c r="B444" t="s">
        <v>517</v>
      </c>
      <c r="C444" t="s">
        <v>381</v>
      </c>
      <c r="D444" t="s">
        <v>636</v>
      </c>
      <c r="E444" s="11" t="s">
        <v>136</v>
      </c>
      <c r="F444" s="10" t="str">
        <f>VLOOKUP(PAE[[#This Row],[NOME]],'CADASTRO'!A:K,5,0)</f>
        <v>AUXILIAR INDUSTRIAL</v>
      </c>
      <c r="G444" s="41">
        <v>45861</v>
      </c>
      <c r="H444" s="38">
        <v>365</v>
      </c>
      <c r="I4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IF(G822="01/01/1900",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IF(PAE[[#This Row],[TREINADO EM]]="", "",(PAE[[#This Row],[TREINADO EM]]+PAE[[#This Row],[VALIDADE]]))</f>
        <v>46226</v>
      </c>
      <c r="K444">
        <v>1</v>
      </c>
      <c r="L444" t="s">
        <v>3</v>
      </c>
      <c r="M444" t="str">
        <f>VLOOKUP(PAE[[#This Row],[NOME]],'CADASTRO'!A:K,6,0)</f>
        <v>DESLIGADO</v>
      </c>
    </row>
    <row r="445" spans="1:13">
      <c r="A445" t="s">
        <v>516</v>
      </c>
      <c r="B445" t="s">
        <v>517</v>
      </c>
      <c r="C445" t="s">
        <v>381</v>
      </c>
      <c r="D445" t="s">
        <v>636</v>
      </c>
      <c r="E445" s="11" t="s">
        <v>412</v>
      </c>
      <c r="F445" s="10" t="str">
        <f>VLOOKUP(PAE[[#This Row],[NOME]],'CADASTRO'!A:K,5,0)</f>
        <v>OPERADOR LOGISTICO I</v>
      </c>
      <c r="G445" s="41">
        <v>45630</v>
      </c>
      <c r="H445" s="38">
        <v>365</v>
      </c>
      <c r="I4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IF(G823="01/01/1900",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IF(PAE[[#This Row],[TREINADO EM]]="", "",(PAE[[#This Row],[TREINADO EM]]+PAE[[#This Row],[VALIDADE]]))</f>
        <v>45995</v>
      </c>
      <c r="K445">
        <v>1</v>
      </c>
      <c r="L445" t="s">
        <v>5</v>
      </c>
      <c r="M445" t="str">
        <f>VLOOKUP(PAE[[#This Row],[NOME]],'CADASTRO'!A:K,6,0)</f>
        <v>DESLIGADO</v>
      </c>
    </row>
    <row r="446" spans="1:13">
      <c r="A446" t="s">
        <v>516</v>
      </c>
      <c r="B446" t="s">
        <v>517</v>
      </c>
      <c r="C446" t="s">
        <v>381</v>
      </c>
      <c r="D446" t="s">
        <v>636</v>
      </c>
      <c r="E446" s="11" t="s">
        <v>412</v>
      </c>
      <c r="F446" s="10" t="str">
        <f>VLOOKUP(PAE[[#This Row],[NOME]],'CADASTRO'!A:K,5,0)</f>
        <v>OPERADOR LOGISTICO I</v>
      </c>
      <c r="G446" s="41">
        <v>45854</v>
      </c>
      <c r="H446" s="38">
        <v>365</v>
      </c>
      <c r="I4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IF(G824="01/01/1900",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IF(PAE[[#This Row],[TREINADO EM]]="", "",(PAE[[#This Row],[TREINADO EM]]+PAE[[#This Row],[VALIDADE]]))</f>
        <v>46219</v>
      </c>
      <c r="K446">
        <v>1</v>
      </c>
      <c r="L446" t="s">
        <v>5</v>
      </c>
      <c r="M446" t="str">
        <f>VLOOKUP(PAE[[#This Row],[NOME]],'CADASTRO'!A:K,6,0)</f>
        <v>DESLIGADO</v>
      </c>
    </row>
    <row r="447" spans="1:13">
      <c r="A447" t="s">
        <v>516</v>
      </c>
      <c r="B447" t="s">
        <v>517</v>
      </c>
      <c r="C447" t="s">
        <v>381</v>
      </c>
      <c r="D447" t="s">
        <v>636</v>
      </c>
      <c r="E447" s="11" t="s">
        <v>412</v>
      </c>
      <c r="F447" s="10" t="str">
        <f>VLOOKUP(PAE[[#This Row],[NOME]],'CADASTRO'!A:K,5,0)</f>
        <v>OPERADOR LOGISTICO I</v>
      </c>
      <c r="G447" s="41">
        <v>46008</v>
      </c>
      <c r="H447" s="38">
        <v>365</v>
      </c>
      <c r="I4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IF(G825="01/01/1900",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IF(PAE[[#This Row],[TREINADO EM]]="", "",(PAE[[#This Row],[TREINADO EM]]+PAE[[#This Row],[VALIDADE]]))</f>
        <v>46373</v>
      </c>
      <c r="K447">
        <v>0.25</v>
      </c>
      <c r="L447" t="s">
        <v>3</v>
      </c>
      <c r="M447" t="str">
        <f>VLOOKUP(PAE[[#This Row],[NOME]],'CADASTRO'!A:K,6,0)</f>
        <v>DESLIGADO</v>
      </c>
    </row>
    <row r="448" spans="1:13">
      <c r="A448" t="s">
        <v>516</v>
      </c>
      <c r="B448" t="s">
        <v>517</v>
      </c>
      <c r="C448" t="s">
        <v>76</v>
      </c>
      <c r="D448" t="s">
        <v>636</v>
      </c>
      <c r="E448" s="84" t="s">
        <v>33</v>
      </c>
      <c r="F448" s="10" t="str">
        <f>VLOOKUP(PAE[[#This Row],[NOME]],'CADASTRO'!A:K,5,0)</f>
        <v>COORDENADOR PRODUCAO</v>
      </c>
      <c r="G448" s="41">
        <v>44530</v>
      </c>
      <c r="H448" s="38">
        <v>365</v>
      </c>
      <c r="I4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IF(G826="01/01/1900",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IF(PAE[[#This Row],[TREINADO EM]]="", "",(PAE[[#This Row],[TREINADO EM]]+PAE[[#This Row],[VALIDADE]]))</f>
        <v>44895</v>
      </c>
      <c r="K448">
        <v>1</v>
      </c>
      <c r="L448" t="s">
        <v>5</v>
      </c>
      <c r="M448" t="str">
        <f>VLOOKUP(PAE[[#This Row],[NOME]],'CADASTRO'!A:K,6,0)</f>
        <v>ATIVO</v>
      </c>
    </row>
    <row r="449" spans="1:14">
      <c r="A449" t="s">
        <v>516</v>
      </c>
      <c r="B449" t="s">
        <v>517</v>
      </c>
      <c r="C449" t="s">
        <v>76</v>
      </c>
      <c r="D449" t="s">
        <v>636</v>
      </c>
      <c r="E449" s="84" t="s">
        <v>33</v>
      </c>
      <c r="F449" s="10" t="str">
        <f>VLOOKUP(PAE[[#This Row],[NOME]],'CADASTRO'!A:K,5,0)</f>
        <v>COORDENADOR PRODUCAO</v>
      </c>
      <c r="G449" s="41">
        <v>45064</v>
      </c>
      <c r="H449" s="38">
        <v>365</v>
      </c>
      <c r="I4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IF(G827="01/01/1900",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IF(PAE[[#This Row],[TREINADO EM]]="", "",(PAE[[#This Row],[TREINADO EM]]+PAE[[#This Row],[VALIDADE]]))</f>
        <v>45429</v>
      </c>
      <c r="K449">
        <v>1</v>
      </c>
      <c r="L449" t="s">
        <v>5</v>
      </c>
      <c r="M449" t="str">
        <f>VLOOKUP(PAE[[#This Row],[NOME]],'CADASTRO'!A:K,6,0)</f>
        <v>ATIVO</v>
      </c>
    </row>
    <row r="450" spans="1:14">
      <c r="A450" t="s">
        <v>516</v>
      </c>
      <c r="B450" t="s">
        <v>517</v>
      </c>
      <c r="C450" t="s">
        <v>76</v>
      </c>
      <c r="D450" t="s">
        <v>636</v>
      </c>
      <c r="E450" s="84" t="s">
        <v>33</v>
      </c>
      <c r="F450" s="10" t="str">
        <f>VLOOKUP(PAE[[#This Row],[NOME]],'CADASTRO'!A:K,5,0)</f>
        <v>COORDENADOR PRODUCAO</v>
      </c>
      <c r="G450" s="41">
        <v>45279</v>
      </c>
      <c r="H450" s="38">
        <v>365</v>
      </c>
      <c r="I4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IF(G828="01/01/1900",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IF(PAE[[#This Row],[TREINADO EM]]="", "",(PAE[[#This Row],[TREINADO EM]]+PAE[[#This Row],[VALIDADE]]))</f>
        <v>45644</v>
      </c>
      <c r="K450">
        <v>1</v>
      </c>
      <c r="L450" t="s">
        <v>5</v>
      </c>
      <c r="M450" t="str">
        <f>VLOOKUP(PAE[[#This Row],[NOME]],'CADASTRO'!A:K,6,0)</f>
        <v>ATIVO</v>
      </c>
    </row>
    <row r="451" spans="1:14">
      <c r="A451" t="s">
        <v>516</v>
      </c>
      <c r="B451" t="s">
        <v>517</v>
      </c>
      <c r="C451" t="s">
        <v>381</v>
      </c>
      <c r="D451" t="s">
        <v>636</v>
      </c>
      <c r="E451" s="84" t="s">
        <v>33</v>
      </c>
      <c r="F451" s="10" t="str">
        <f>VLOOKUP(PAE[[#This Row],[NOME]],'CADASTRO'!A:K,5,0)</f>
        <v>COORDENADOR PRODUCAO</v>
      </c>
      <c r="G451" s="41">
        <v>45645</v>
      </c>
      <c r="H451" s="38">
        <v>365</v>
      </c>
      <c r="I4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IF(G829="01/01/1900",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IF(PAE[[#This Row],[TREINADO EM]]="", "",(PAE[[#This Row],[TREINADO EM]]+PAE[[#This Row],[VALIDADE]]))</f>
        <v>46010</v>
      </c>
      <c r="K451">
        <v>1</v>
      </c>
      <c r="L451" t="s">
        <v>5</v>
      </c>
      <c r="M451" t="str">
        <f>VLOOKUP(PAE[[#This Row],[NOME]],'CADASTRO'!A:K,6,0)</f>
        <v>ATIVO</v>
      </c>
    </row>
    <row r="452" spans="1:14">
      <c r="A452" t="s">
        <v>516</v>
      </c>
      <c r="B452" t="s">
        <v>517</v>
      </c>
      <c r="C452" t="s">
        <v>381</v>
      </c>
      <c r="D452" t="s">
        <v>636</v>
      </c>
      <c r="E452" s="84" t="s">
        <v>33</v>
      </c>
      <c r="F452" s="10" t="str">
        <f>VLOOKUP(PAE[[#This Row],[NOME]],'CADASTRO'!A:K,5,0)</f>
        <v>COORDENADOR PRODUCAO</v>
      </c>
      <c r="G452" s="41">
        <v>46213.0325578704</v>
      </c>
      <c r="H452" s="38">
        <v>183</v>
      </c>
      <c r="I4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IF(G830="01/01/1900",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IF(PAE[[#This Row],[TREINADO EM]]="", "",(PAE[[#This Row],[TREINADO EM]]+PAE[[#This Row],[VALIDADE]]))</f>
        <v>46396.0325578704</v>
      </c>
      <c r="K452">
        <v>0.25</v>
      </c>
      <c r="L452" t="s">
        <v>3</v>
      </c>
      <c r="M452" t="str">
        <f>VLOOKUP(PAE[[#This Row],[NOME]],'CADASTRO'!A:K,6,0)</f>
        <v>ATIVO</v>
      </c>
    </row>
    <row r="453" spans="1:14">
      <c r="A453" t="s">
        <v>516</v>
      </c>
      <c r="B453" t="s">
        <v>517</v>
      </c>
      <c r="C453" t="s">
        <v>76</v>
      </c>
      <c r="D453" t="s">
        <v>636</v>
      </c>
      <c r="E453" s="84" t="s">
        <v>413</v>
      </c>
      <c r="F453" s="10" t="str">
        <f>VLOOKUP(PAE[[#This Row],[NOME]],'CADASTRO'!A:K,5,0)</f>
        <v>ANALISTA PRODUCAO JR</v>
      </c>
      <c r="G453" s="41">
        <v>44517</v>
      </c>
      <c r="H453" s="38">
        <v>365</v>
      </c>
      <c r="I4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IF(G831="01/01/1900",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IF(PAE[[#This Row],[TREINADO EM]]="", "",(PAE[[#This Row],[TREINADO EM]]+PAE[[#This Row],[VALIDADE]]))</f>
        <v>44882</v>
      </c>
      <c r="K453">
        <v>1</v>
      </c>
      <c r="L453" t="s">
        <v>5</v>
      </c>
      <c r="M453" t="str">
        <f>VLOOKUP(PAE[[#This Row],[NOME]],'CADASTRO'!A:K,6,0)</f>
        <v>ATIVO</v>
      </c>
    </row>
    <row r="454" spans="1:14">
      <c r="A454" t="s">
        <v>516</v>
      </c>
      <c r="B454" t="s">
        <v>517</v>
      </c>
      <c r="C454" t="s">
        <v>76</v>
      </c>
      <c r="D454" t="s">
        <v>636</v>
      </c>
      <c r="E454" s="84" t="s">
        <v>413</v>
      </c>
      <c r="F454" s="10" t="str">
        <f>VLOOKUP(PAE[[#This Row],[NOME]],'CADASTRO'!A:K,5,0)</f>
        <v>ANALISTA PRODUCAO JR</v>
      </c>
      <c r="G454" s="41">
        <v>44928</v>
      </c>
      <c r="H454" s="38">
        <v>365</v>
      </c>
      <c r="I4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IF(G832="01/01/1900",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IF(PAE[[#This Row],[TREINADO EM]]="", "",(PAE[[#This Row],[TREINADO EM]]+PAE[[#This Row],[VALIDADE]]))</f>
        <v>45293</v>
      </c>
      <c r="K454">
        <v>1</v>
      </c>
      <c r="L454" t="s">
        <v>5</v>
      </c>
      <c r="M454" t="str">
        <f>VLOOKUP(PAE[[#This Row],[NOME]],'CADASTRO'!A:K,6,0)</f>
        <v>ATIVO</v>
      </c>
    </row>
    <row r="455" spans="1:14">
      <c r="A455" t="s">
        <v>516</v>
      </c>
      <c r="B455" t="s">
        <v>517</v>
      </c>
      <c r="C455" t="s">
        <v>76</v>
      </c>
      <c r="D455" t="s">
        <v>636</v>
      </c>
      <c r="E455" s="11" t="s">
        <v>413</v>
      </c>
      <c r="F455" s="10" t="str">
        <f>VLOOKUP(PAE[[#This Row],[NOME]],'CADASTRO'!A:K,5,0)</f>
        <v>ANALISTA PRODUCAO JR</v>
      </c>
      <c r="G455" s="41">
        <v>45279</v>
      </c>
      <c r="H455" s="38">
        <v>365</v>
      </c>
      <c r="I4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IF(G833="01/01/1900",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IF(PAE[[#This Row],[TREINADO EM]]="", "",(PAE[[#This Row],[TREINADO EM]]+PAE[[#This Row],[VALIDADE]]))</f>
        <v>45644</v>
      </c>
      <c r="K455">
        <v>1</v>
      </c>
      <c r="L455" t="s">
        <v>5</v>
      </c>
      <c r="M455" t="str">
        <f>VLOOKUP(PAE[[#This Row],[NOME]],'CADASTRO'!A:K,6,0)</f>
        <v>ATIVO</v>
      </c>
    </row>
    <row r="456" spans="1:14">
      <c r="A456" t="s">
        <v>516</v>
      </c>
      <c r="B456" t="s">
        <v>517</v>
      </c>
      <c r="C456" t="s">
        <v>381</v>
      </c>
      <c r="D456" t="s">
        <v>636</v>
      </c>
      <c r="E456" s="11" t="s">
        <v>413</v>
      </c>
      <c r="F456" s="10" t="str">
        <f>VLOOKUP(PAE[[#This Row],[NOME]],'CADASTRO'!A:K,5,0)</f>
        <v>ANALISTA PRODUCAO JR</v>
      </c>
      <c r="G456" s="41">
        <v>45645</v>
      </c>
      <c r="H456" s="38">
        <v>365</v>
      </c>
      <c r="I4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IF(G834="01/01/1900",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IF(PAE[[#This Row],[TREINADO EM]]="", "",(PAE[[#This Row],[TREINADO EM]]+PAE[[#This Row],[VALIDADE]]))</f>
        <v>46010</v>
      </c>
      <c r="K456">
        <v>1</v>
      </c>
      <c r="L456" t="s">
        <v>5</v>
      </c>
      <c r="M456" t="str">
        <f>VLOOKUP(PAE[[#This Row],[NOME]],'CADASTRO'!A:K,6,0)</f>
        <v>ATIVO</v>
      </c>
    </row>
    <row r="457" spans="1:14">
      <c r="A457" t="s">
        <v>516</v>
      </c>
      <c r="B457" t="s">
        <v>517</v>
      </c>
      <c r="C457" t="s">
        <v>381</v>
      </c>
      <c r="D457" t="s">
        <v>636</v>
      </c>
      <c r="E457" s="11" t="s">
        <v>413</v>
      </c>
      <c r="F457" s="10" t="str">
        <f>VLOOKUP(PAE[[#This Row],[NOME]],'CADASTRO'!A:K,5,0)</f>
        <v>ANALISTA PRODUCAO JR</v>
      </c>
      <c r="G457" s="41">
        <v>46006</v>
      </c>
      <c r="H457" s="38">
        <v>365</v>
      </c>
      <c r="I4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IF(G835="01/01/1900", "SEM REGISTRO",
                        IF((G457+H457)&gt;TODAY(), "NO PRAZO", "VENCIDO"
                        )
                    )
                )
            )
        )
    ),"N.A.")</f>
        <v>NO PRAZO</v>
      </c>
      <c r="J457" s="14">
        <f>IF(PAE[[#This Row],[TREINADO EM]]="", "",(PAE[[#This Row],[TREINADO EM]]+PAE[[#This Row],[VALIDADE]]))</f>
        <v>46371</v>
      </c>
      <c r="K457">
        <v>0.25</v>
      </c>
      <c r="L457" t="s">
        <v>3</v>
      </c>
      <c r="M457" t="str">
        <f>VLOOKUP(PAE[[#This Row],[NOME]],'CADASTRO'!A:K,6,0)</f>
        <v>ATIVO</v>
      </c>
      <c r="N457" s="63" t="s">
        <v>641</v>
      </c>
    </row>
    <row r="458" spans="1:14">
      <c r="A458" t="s">
        <v>516</v>
      </c>
      <c r="B458" t="s">
        <v>517</v>
      </c>
      <c r="C458" t="s">
        <v>76</v>
      </c>
      <c r="D458" t="s">
        <v>636</v>
      </c>
      <c r="E458" s="11" t="s">
        <v>480</v>
      </c>
      <c r="F458" s="10" t="str">
        <f>VLOOKUP(PAE[[#This Row],[NOME]],'CADASTRO'!A:K,5,0)</f>
        <v>ANALISTA PROJETOS PL</v>
      </c>
      <c r="G458" s="41">
        <v>44972</v>
      </c>
      <c r="H458" s="38">
        <v>365</v>
      </c>
      <c r="I4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IF(G836="01/01/1900",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IF(PAE[[#This Row],[TREINADO EM]]="", "",(PAE[[#This Row],[TREINADO EM]]+PAE[[#This Row],[VALIDADE]]))</f>
        <v>45337</v>
      </c>
      <c r="K458">
        <v>1</v>
      </c>
      <c r="L458" t="s">
        <v>3</v>
      </c>
      <c r="M458" t="str">
        <f>VLOOKUP(PAE[[#This Row],[NOME]],'CADASTRO'!A:K,6,0)</f>
        <v>TRANSFERIDO</v>
      </c>
    </row>
    <row r="459" spans="1:14">
      <c r="A459" t="s">
        <v>516</v>
      </c>
      <c r="B459" t="s">
        <v>517</v>
      </c>
      <c r="C459" t="s">
        <v>102</v>
      </c>
      <c r="D459" t="s">
        <v>636</v>
      </c>
      <c r="E459" s="11" t="s">
        <v>480</v>
      </c>
      <c r="F459" s="10" t="str">
        <f>VLOOKUP(PAE[[#This Row],[NOME]],'CADASTRO'!A:K,5,0)</f>
        <v>ANALISTA PROJETOS PL</v>
      </c>
      <c r="G459" s="41">
        <v>45547</v>
      </c>
      <c r="H459" s="38">
        <v>365</v>
      </c>
      <c r="I4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IF(G837="01/01/1900",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IF(PAE[[#This Row],[TREINADO EM]]="", "",(PAE[[#This Row],[TREINADO EM]]+PAE[[#This Row],[VALIDADE]]))</f>
        <v>45912</v>
      </c>
      <c r="K459">
        <v>1</v>
      </c>
      <c r="L459" t="s">
        <v>5</v>
      </c>
      <c r="M459" t="str">
        <f>VLOOKUP(PAE[[#This Row],[NOME]],'CADASTRO'!A:K,6,0)</f>
        <v>TRANSFERIDO</v>
      </c>
    </row>
    <row r="460" spans="1:14">
      <c r="A460" t="s">
        <v>516</v>
      </c>
      <c r="B460" t="s">
        <v>517</v>
      </c>
      <c r="C460" t="s">
        <v>102</v>
      </c>
      <c r="D460" t="s">
        <v>636</v>
      </c>
      <c r="E460" s="11" t="s">
        <v>132</v>
      </c>
      <c r="F460" s="10" t="str">
        <f>VLOOKUP(PAE[[#This Row],[NOME]],'CADASTRO'!A:K,5,0)</f>
        <v>ANALISTA CONTROLE QUALIDADE JR</v>
      </c>
      <c r="G460" s="41">
        <v>45547</v>
      </c>
      <c r="H460" s="38">
        <v>365</v>
      </c>
      <c r="I4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IF(G838="01/01/1900",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IF(PAE[[#This Row],[TREINADO EM]]="", "",(PAE[[#This Row],[TREINADO EM]]+PAE[[#This Row],[VALIDADE]]))</f>
        <v>45912</v>
      </c>
      <c r="K460">
        <v>1</v>
      </c>
      <c r="L460" t="s">
        <v>5</v>
      </c>
      <c r="M460" t="str">
        <f>VLOOKUP(PAE[[#This Row],[NOME]],'CADASTRO'!A:K,6,0)</f>
        <v>DESLIGADO</v>
      </c>
    </row>
    <row r="461" spans="1:14">
      <c r="A461" t="s">
        <v>516</v>
      </c>
      <c r="B461" t="s">
        <v>517</v>
      </c>
      <c r="C461" t="s">
        <v>381</v>
      </c>
      <c r="D461" t="s">
        <v>636</v>
      </c>
      <c r="E461" s="11" t="s">
        <v>132</v>
      </c>
      <c r="F461" s="10" t="str">
        <f>VLOOKUP(PAE[[#This Row],[NOME]],'CADASTRO'!A:K,5,0)</f>
        <v>ANALISTA CONTROLE QUALIDADE JR</v>
      </c>
      <c r="G461" s="41">
        <v>45943</v>
      </c>
      <c r="H461" s="38">
        <v>365</v>
      </c>
      <c r="I4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IF(G839="01/01/1900",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IF(PAE[[#This Row],[TREINADO EM]]="", "",(PAE[[#This Row],[TREINADO EM]]+PAE[[#This Row],[VALIDADE]]))</f>
        <v>46308</v>
      </c>
      <c r="K461">
        <v>0.25</v>
      </c>
      <c r="L461" t="s">
        <v>3</v>
      </c>
      <c r="M461" t="str">
        <f>VLOOKUP(PAE[[#This Row],[NOME]],'CADASTRO'!A:K,6,0)</f>
        <v>DESLIGADO</v>
      </c>
    </row>
    <row r="462" spans="1:14">
      <c r="A462" t="s">
        <v>516</v>
      </c>
      <c r="B462" t="s">
        <v>517</v>
      </c>
      <c r="C462" t="s">
        <v>381</v>
      </c>
      <c r="D462" t="s">
        <v>636</v>
      </c>
      <c r="E462" s="11" t="s">
        <v>415</v>
      </c>
      <c r="F462" s="10" t="str">
        <f>VLOOKUP(PAE[[#This Row],[NOME]],'CADASTRO'!A:K,5,0)</f>
        <v>ESTAGIARIO</v>
      </c>
      <c r="G462" s="41">
        <v>46091</v>
      </c>
      <c r="H462" s="38">
        <v>365</v>
      </c>
      <c r="I4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IF(G840="01/01/1900",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IF(PAE[[#This Row],[TREINADO EM]]="", "",(PAE[[#This Row],[TREINADO EM]]+PAE[[#This Row],[VALIDADE]]))</f>
        <v>46456</v>
      </c>
      <c r="K462">
        <v>0.5</v>
      </c>
      <c r="L462" t="s">
        <v>3</v>
      </c>
      <c r="M462" t="str">
        <f>VLOOKUP(PAE[[#This Row],[NOME]],'CADASTRO'!A:K,6,0)</f>
        <v>ATIVO</v>
      </c>
      <c r="N462" s="63" t="s">
        <v>598</v>
      </c>
    </row>
    <row r="463" spans="1:14">
      <c r="A463" t="s">
        <v>516</v>
      </c>
      <c r="B463" t="s">
        <v>517</v>
      </c>
      <c r="C463" t="s">
        <v>76</v>
      </c>
      <c r="D463" t="s">
        <v>636</v>
      </c>
      <c r="E463" s="11" t="s">
        <v>416</v>
      </c>
      <c r="F463" s="10" t="str">
        <f>VLOOKUP(PAE[[#This Row],[NOME]],'CADASTRO'!A:K,5,0)</f>
        <v>ENCARREGADO EXPEDICAO</v>
      </c>
      <c r="G463" s="41">
        <v>44517</v>
      </c>
      <c r="H463" s="38">
        <v>365</v>
      </c>
      <c r="I4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IF(PAE[[#This Row],[TREINADO EM]]="", "",(PAE[[#This Row],[TREINADO EM]]+PAE[[#This Row],[VALIDADE]]))</f>
        <v>44882</v>
      </c>
      <c r="K463">
        <v>1</v>
      </c>
      <c r="L463" t="s">
        <v>5</v>
      </c>
      <c r="M463" t="str">
        <f>VLOOKUP(PAE[[#This Row],[NOME]],'CADASTRO'!A:K,6,0)</f>
        <v>ATIVO</v>
      </c>
    </row>
    <row r="464" spans="1:14">
      <c r="A464" t="s">
        <v>516</v>
      </c>
      <c r="B464" t="s">
        <v>517</v>
      </c>
      <c r="C464" t="s">
        <v>76</v>
      </c>
      <c r="D464" t="s">
        <v>636</v>
      </c>
      <c r="E464" s="11" t="s">
        <v>416</v>
      </c>
      <c r="F464" s="10" t="str">
        <f>VLOOKUP(PAE[[#This Row],[NOME]],'CADASTRO'!A:K,5,0)</f>
        <v>ENCARREGADO EXPEDICAO</v>
      </c>
      <c r="G464" s="41">
        <v>44928</v>
      </c>
      <c r="H464" s="38">
        <v>365</v>
      </c>
      <c r="I4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IF(PAE[[#This Row],[TREINADO EM]]="", "",(PAE[[#This Row],[TREINADO EM]]+PAE[[#This Row],[VALIDADE]]))</f>
        <v>45293</v>
      </c>
      <c r="K464">
        <v>1</v>
      </c>
      <c r="L464" t="s">
        <v>5</v>
      </c>
      <c r="M464" t="str">
        <f>VLOOKUP(PAE[[#This Row],[NOME]],'CADASTRO'!A:K,6,0)</f>
        <v>ATIVO</v>
      </c>
    </row>
    <row r="465" spans="1:14">
      <c r="A465" t="s">
        <v>516</v>
      </c>
      <c r="B465" t="s">
        <v>517</v>
      </c>
      <c r="C465" t="s">
        <v>76</v>
      </c>
      <c r="D465" t="s">
        <v>636</v>
      </c>
      <c r="E465" s="11" t="s">
        <v>416</v>
      </c>
      <c r="F465" s="10" t="str">
        <f>VLOOKUP(PAE[[#This Row],[NOME]],'CADASTRO'!A:K,5,0)</f>
        <v>ENCARREGADO EXPEDICAO</v>
      </c>
      <c r="G465" s="41">
        <v>45279</v>
      </c>
      <c r="H465" s="38">
        <v>365</v>
      </c>
      <c r="I4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IF(G843="01/01/1900",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IF(PAE[[#This Row],[TREINADO EM]]="", "",(PAE[[#This Row],[TREINADO EM]]+PAE[[#This Row],[VALIDADE]]))</f>
        <v>45644</v>
      </c>
      <c r="K465">
        <v>1</v>
      </c>
      <c r="L465" t="s">
        <v>5</v>
      </c>
      <c r="M465" t="str">
        <f>VLOOKUP(PAE[[#This Row],[NOME]],'CADASTRO'!A:K,6,0)</f>
        <v>ATIVO</v>
      </c>
    </row>
    <row r="466" spans="1:14">
      <c r="A466" t="s">
        <v>516</v>
      </c>
      <c r="B466" t="s">
        <v>517</v>
      </c>
      <c r="C466" t="s">
        <v>381</v>
      </c>
      <c r="D466" t="s">
        <v>636</v>
      </c>
      <c r="E466" s="11" t="s">
        <v>416</v>
      </c>
      <c r="F466" s="10" t="str">
        <f>VLOOKUP(PAE[[#This Row],[NOME]],'CADASTRO'!A:K,5,0)</f>
        <v>ENCARREGADO EXPEDICAO</v>
      </c>
      <c r="G466" s="41">
        <v>45645</v>
      </c>
      <c r="H466" s="38">
        <v>365</v>
      </c>
      <c r="I4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IF(G844="01/01/1900",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IF(PAE[[#This Row],[TREINADO EM]]="", "",(PAE[[#This Row],[TREINADO EM]]+PAE[[#This Row],[VALIDADE]]))</f>
        <v>46010</v>
      </c>
      <c r="K466">
        <v>1</v>
      </c>
      <c r="L466" t="s">
        <v>5</v>
      </c>
      <c r="M466" t="str">
        <f>VLOOKUP(PAE[[#This Row],[NOME]],'CADASTRO'!A:K,6,0)</f>
        <v>ATIVO</v>
      </c>
    </row>
    <row r="467" spans="1:14">
      <c r="A467" t="s">
        <v>516</v>
      </c>
      <c r="B467" t="s">
        <v>517</v>
      </c>
      <c r="C467" t="s">
        <v>381</v>
      </c>
      <c r="D467" t="s">
        <v>636</v>
      </c>
      <c r="E467" s="11" t="s">
        <v>416</v>
      </c>
      <c r="F467" s="10" t="str">
        <f>VLOOKUP(PAE[[#This Row],[NOME]],'CADASTRO'!A:K,5,0)</f>
        <v>ENCARREGADO EXPEDICAO</v>
      </c>
      <c r="G467" s="41">
        <v>45882</v>
      </c>
      <c r="H467" s="38">
        <v>365</v>
      </c>
      <c r="I4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IF(G845="01/01/1900",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IF(PAE[[#This Row],[TREINADO EM]]="", "",(PAE[[#This Row],[TREINADO EM]]+PAE[[#This Row],[VALIDADE]]))</f>
        <v>46247</v>
      </c>
      <c r="K467">
        <v>1</v>
      </c>
      <c r="L467" t="s">
        <v>5</v>
      </c>
      <c r="M467" t="str">
        <f>VLOOKUP(PAE[[#This Row],[NOME]],'CADASTRO'!A:K,6,0)</f>
        <v>ATIVO</v>
      </c>
    </row>
    <row r="468" spans="1:14">
      <c r="A468" t="s">
        <v>516</v>
      </c>
      <c r="B468" t="s">
        <v>517</v>
      </c>
      <c r="C468" t="s">
        <v>381</v>
      </c>
      <c r="D468" t="s">
        <v>636</v>
      </c>
      <c r="E468" s="11" t="s">
        <v>416</v>
      </c>
      <c r="F468" s="10" t="str">
        <f>VLOOKUP(PAE[[#This Row],[NOME]],'CADASTRO'!A:K,5,0)</f>
        <v>ENCARREGADO EXPEDICAO</v>
      </c>
      <c r="G468" s="41">
        <v>46290.335798611108</v>
      </c>
      <c r="H468" s="38">
        <v>365</v>
      </c>
      <c r="I4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IF(G846="01/01/1900", "SEM REGISTRO",
                        IF((G468+H468)&gt;TODAY(), "NO PRAZO", "VENCIDO"
                        )
                    )
                )
            )
        )
    ),"N.A.")</f>
        <v>NO PRAZO</v>
      </c>
      <c r="J468" s="14">
        <f>IF(PAE[[#This Row],[TREINADO EM]]="", "",(PAE[[#This Row],[TREINADO EM]]+PAE[[#This Row],[VALIDADE]]))</f>
        <v>46655.335798611108</v>
      </c>
      <c r="K468">
        <v>1</v>
      </c>
      <c r="L468" t="s">
        <v>3</v>
      </c>
      <c r="M468" t="str">
        <f>VLOOKUP(PAE[[#This Row],[NOME]],'CADASTRO'!A:K,6,0)</f>
        <v>ATIVO</v>
      </c>
      <c r="N468" s="63"/>
    </row>
    <row r="469" spans="1:14">
      <c r="A469" t="s">
        <v>516</v>
      </c>
      <c r="B469" t="s">
        <v>517</v>
      </c>
      <c r="C469" t="s">
        <v>381</v>
      </c>
      <c r="D469" t="s">
        <v>636</v>
      </c>
      <c r="E469" s="11" t="s">
        <v>418</v>
      </c>
      <c r="F469" s="10" t="str">
        <f>VLOOKUP(PAE[[#This Row],[NOME]],'CADASTRO'!A:K,5,0)</f>
        <v>AUXILIAR INDUSTRIAL</v>
      </c>
      <c r="G469" s="41">
        <v>45923</v>
      </c>
      <c r="H469" s="38">
        <v>365</v>
      </c>
      <c r="I4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IF(G847="01/01/1900",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IF(PAE[[#This Row],[TREINADO EM]]="", "",(PAE[[#This Row],[TREINADO EM]]+PAE[[#This Row],[VALIDADE]]))</f>
        <v>46288</v>
      </c>
      <c r="K469">
        <v>0.25</v>
      </c>
      <c r="L469" t="s">
        <v>5</v>
      </c>
      <c r="M469" t="str">
        <f>VLOOKUP(PAE[[#This Row],[NOME]],'CADASTRO'!A:K,6,0)</f>
        <v>ATIVO</v>
      </c>
    </row>
    <row r="470" spans="1:14">
      <c r="A470" t="s">
        <v>516</v>
      </c>
      <c r="B470" t="s">
        <v>517</v>
      </c>
      <c r="C470" t="s">
        <v>381</v>
      </c>
      <c r="D470" t="s">
        <v>636</v>
      </c>
      <c r="E470" s="11" t="s">
        <v>418</v>
      </c>
      <c r="F470" s="10" t="str">
        <f>VLOOKUP(PAE[[#This Row],[NOME]],'CADASTRO'!A:K,5,0)</f>
        <v>AUXILIAR INDUSTRIAL</v>
      </c>
      <c r="G470" s="41">
        <v>46009</v>
      </c>
      <c r="H470" s="38">
        <v>365</v>
      </c>
      <c r="I4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IF(G848="01/01/1900",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IF(PAE[[#This Row],[TREINADO EM]]="", "",(PAE[[#This Row],[TREINADO EM]]+PAE[[#This Row],[VALIDADE]]))</f>
        <v>46374</v>
      </c>
      <c r="K470">
        <v>0.25</v>
      </c>
      <c r="L470" t="s">
        <v>3</v>
      </c>
      <c r="M470" t="str">
        <f>VLOOKUP(PAE[[#This Row],[NOME]],'CADASTRO'!A:K,6,0)</f>
        <v>ATIVO</v>
      </c>
    </row>
    <row r="471" spans="1:14">
      <c r="A471" t="s">
        <v>516</v>
      </c>
      <c r="B471" t="s">
        <v>517</v>
      </c>
      <c r="C471" t="s">
        <v>381</v>
      </c>
      <c r="D471" t="s">
        <v>636</v>
      </c>
      <c r="E471" s="11" t="s">
        <v>131</v>
      </c>
      <c r="F471" s="10" t="str">
        <f>VLOOKUP(PAE[[#This Row],[NOME]],'CADASTRO'!A:K,5,0)</f>
        <v>AUXILIAR INDUSTRIAL</v>
      </c>
      <c r="G471" s="48">
        <v>45847</v>
      </c>
      <c r="H471" s="38">
        <v>365</v>
      </c>
      <c r="I4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IF(G849="01/01/1900",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IF(PAE[[#This Row],[TREINADO EM]]="", "",(PAE[[#This Row],[TREINADO EM]]+PAE[[#This Row],[VALIDADE]]))</f>
        <v>46212</v>
      </c>
      <c r="K471">
        <v>1</v>
      </c>
      <c r="L471" t="s">
        <v>5</v>
      </c>
      <c r="M471" t="str">
        <f>VLOOKUP(PAE[[#This Row],[NOME]],'CADASTRO'!A:K,6,0)</f>
        <v>DESLIGADO</v>
      </c>
    </row>
    <row r="472" spans="1:14">
      <c r="A472" t="s">
        <v>516</v>
      </c>
      <c r="B472" t="s">
        <v>517</v>
      </c>
      <c r="C472" t="s">
        <v>76</v>
      </c>
      <c r="D472" t="s">
        <v>636</v>
      </c>
      <c r="E472" s="11" t="s">
        <v>128</v>
      </c>
      <c r="F472" s="10" t="str">
        <f>VLOOKUP(PAE[[#This Row],[NOME]],'CADASTRO'!A:K,5,0)</f>
        <v>ASSISTENTE ADMINISTRATIVO</v>
      </c>
      <c r="G472" s="41">
        <v>44530</v>
      </c>
      <c r="H472" s="38">
        <v>365</v>
      </c>
      <c r="I4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IF(G850="01/01/1900",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IF(PAE[[#This Row],[TREINADO EM]]="", "",(PAE[[#This Row],[TREINADO EM]]+PAE[[#This Row],[VALIDADE]]))</f>
        <v>44895</v>
      </c>
      <c r="K472">
        <v>1</v>
      </c>
      <c r="L472" t="s">
        <v>3</v>
      </c>
      <c r="M472" t="str">
        <f>VLOOKUP(PAE[[#This Row],[NOME]],'CADASTRO'!A:K,6,0)</f>
        <v>DESLIGADO</v>
      </c>
    </row>
    <row r="473" spans="1:14">
      <c r="A473" t="s">
        <v>516</v>
      </c>
      <c r="B473" t="s">
        <v>517</v>
      </c>
      <c r="C473" t="s">
        <v>76</v>
      </c>
      <c r="D473" t="s">
        <v>636</v>
      </c>
      <c r="E473" s="11" t="s">
        <v>419</v>
      </c>
      <c r="F473" s="10" t="str">
        <f>VLOOKUP(PAE[[#This Row],[NOME]],'CADASTRO'!A:K,5,0)</f>
        <v>OPERADOR INDUSTRIAL II</v>
      </c>
      <c r="G473" s="41">
        <v>44928</v>
      </c>
      <c r="H473" s="38">
        <v>365</v>
      </c>
      <c r="I4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IF(G851="01/01/1900",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IF(PAE[[#This Row],[TREINADO EM]]="", "",(PAE[[#This Row],[TREINADO EM]]+PAE[[#This Row],[VALIDADE]]))</f>
        <v>45293</v>
      </c>
      <c r="K473">
        <v>1</v>
      </c>
      <c r="L473" t="s">
        <v>5</v>
      </c>
      <c r="M473" t="str">
        <f>VLOOKUP(PAE[[#This Row],[NOME]],'CADASTRO'!A:K,6,0)</f>
        <v>ATIVO</v>
      </c>
    </row>
    <row r="474" spans="1:14">
      <c r="A474" t="s">
        <v>516</v>
      </c>
      <c r="B474" t="s">
        <v>517</v>
      </c>
      <c r="C474" t="s">
        <v>381</v>
      </c>
      <c r="D474" t="s">
        <v>636</v>
      </c>
      <c r="E474" s="11" t="s">
        <v>419</v>
      </c>
      <c r="F474" s="10" t="str">
        <f>VLOOKUP(PAE[[#This Row],[NOME]],'CADASTRO'!A:K,5,0)</f>
        <v>OPERADOR INDUSTRIAL II</v>
      </c>
      <c r="G474" s="41">
        <v>45568</v>
      </c>
      <c r="H474" s="38">
        <v>365</v>
      </c>
      <c r="I4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IF(G852="01/01/1900",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IF(PAE[[#This Row],[TREINADO EM]]="", "",(PAE[[#This Row],[TREINADO EM]]+PAE[[#This Row],[VALIDADE]]))</f>
        <v>45933</v>
      </c>
      <c r="K474">
        <v>1</v>
      </c>
      <c r="L474" t="s">
        <v>5</v>
      </c>
      <c r="M474" t="str">
        <f>VLOOKUP(PAE[[#This Row],[NOME]],'CADASTRO'!A:K,6,0)</f>
        <v>ATIVO</v>
      </c>
    </row>
    <row r="475" spans="1:14">
      <c r="A475" t="s">
        <v>516</v>
      </c>
      <c r="B475" t="s">
        <v>517</v>
      </c>
      <c r="C475" t="s">
        <v>381</v>
      </c>
      <c r="D475" t="s">
        <v>636</v>
      </c>
      <c r="E475" s="11" t="s">
        <v>419</v>
      </c>
      <c r="F475" s="10" t="str">
        <f>VLOOKUP(PAE[[#This Row],[NOME]],'CADASTRO'!A:K,5,0)</f>
        <v>OPERADOR INDUSTRIAL II</v>
      </c>
      <c r="G475" s="41">
        <v>46009</v>
      </c>
      <c r="H475" s="38">
        <v>365</v>
      </c>
      <c r="I4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IF(G853="01/01/1900", "SEM REGISTRO",
                        IF((G475+H475)&gt;TODAY(), "NO PRAZO", "VENCIDO"
                        )
                    )
                )
            )
        )
    ),"N.A.")</f>
        <v>NO PRAZO</v>
      </c>
      <c r="J475" s="14">
        <f>IF(PAE[[#This Row],[TREINADO EM]]="", "",(PAE[[#This Row],[TREINADO EM]]+PAE[[#This Row],[VALIDADE]]))</f>
        <v>46374</v>
      </c>
      <c r="K475">
        <v>0.25</v>
      </c>
      <c r="L475" t="s">
        <v>3</v>
      </c>
      <c r="M475" t="str">
        <f>VLOOKUP(PAE[[#This Row],[NOME]],'CADASTRO'!A:K,6,0)</f>
        <v>ATIVO</v>
      </c>
    </row>
    <row r="476" spans="1:14">
      <c r="A476" t="s">
        <v>516</v>
      </c>
      <c r="B476" t="s">
        <v>517</v>
      </c>
      <c r="C476" t="s">
        <v>381</v>
      </c>
      <c r="D476" t="s">
        <v>636</v>
      </c>
      <c r="E476" s="11" t="s">
        <v>420</v>
      </c>
      <c r="F476" s="10" t="str">
        <f>VLOOKUP(PAE[[#This Row],[NOME]],'CADASTRO'!A:K,5,0)</f>
        <v>Almoxarife de Manutencao</v>
      </c>
      <c r="G476" s="41">
        <v>45950</v>
      </c>
      <c r="H476" s="38">
        <v>365</v>
      </c>
      <c r="I4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IF(G854="01/01/1900", "SEM REGISTRO",
                        IF((G476+H476)&gt;TODAY(), "NO PRAZO", "VENCIDO"
                        )
                    )
                )
            )
        )
    ),"N.A.")</f>
        <v>VENCIDO</v>
      </c>
      <c r="J476" s="14">
        <f>IF(PAE[[#This Row],[TREINADO EM]]="", "",(PAE[[#This Row],[TREINADO EM]]+PAE[[#This Row],[VALIDADE]]))</f>
        <v>46315</v>
      </c>
      <c r="K476">
        <v>0.25</v>
      </c>
      <c r="L476" t="s">
        <v>3</v>
      </c>
      <c r="M476" t="str">
        <f>VLOOKUP(PAE[[#This Row],[NOME]],'CADASTRO'!A:K,6,0)</f>
        <v>ATIVO</v>
      </c>
    </row>
    <row r="477" spans="1:14">
      <c r="A477" t="s">
        <v>516</v>
      </c>
      <c r="B477" t="s">
        <v>517</v>
      </c>
      <c r="C477" t="s">
        <v>381</v>
      </c>
      <c r="D477" t="s">
        <v>636</v>
      </c>
      <c r="E477" s="11" t="s">
        <v>126</v>
      </c>
      <c r="F477" s="10" t="str">
        <f>VLOOKUP(PAE[[#This Row],[NOME]],'CADASTRO'!A:K,5,0)</f>
        <v>ESTAGIARIO</v>
      </c>
      <c r="G477" s="41">
        <v>45826</v>
      </c>
      <c r="H477" s="38">
        <v>365</v>
      </c>
      <c r="I4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IF(G855="01/01/1900",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IF(PAE[[#This Row],[TREINADO EM]]="", "",(PAE[[#This Row],[TREINADO EM]]+PAE[[#This Row],[VALIDADE]]))</f>
        <v>46191</v>
      </c>
      <c r="K477">
        <v>1</v>
      </c>
      <c r="L477" t="s">
        <v>3</v>
      </c>
      <c r="M477" t="str">
        <f>VLOOKUP(PAE[[#This Row],[NOME]],'CADASTRO'!A:K,6,0)</f>
        <v>DESLIGADO</v>
      </c>
    </row>
    <row r="478" spans="1:14">
      <c r="A478" t="s">
        <v>516</v>
      </c>
      <c r="B478" t="s">
        <v>517</v>
      </c>
      <c r="C478" t="s">
        <v>381</v>
      </c>
      <c r="D478" t="s">
        <v>636</v>
      </c>
      <c r="E478" s="11" t="s">
        <v>423</v>
      </c>
      <c r="F478" s="10" t="str">
        <f>VLOOKUP(PAE[[#This Row],[NOME]],'CADASTRO'!A:K,5,0)</f>
        <v>AUXILIAR INDUSTRIAL</v>
      </c>
      <c r="G478" s="41">
        <v>45999</v>
      </c>
      <c r="H478" s="38">
        <v>365</v>
      </c>
      <c r="I4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IF(G856="01/01/1900",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IF(PAE[[#This Row],[TREINADO EM]]="", "",(PAE[[#This Row],[TREINADO EM]]+PAE[[#This Row],[VALIDADE]]))</f>
        <v>46364</v>
      </c>
      <c r="K478">
        <v>0.25</v>
      </c>
      <c r="L478" t="s">
        <v>5</v>
      </c>
      <c r="M478" t="str">
        <f>VLOOKUP(PAE[[#This Row],[NOME]],'CADASTRO'!A:K,6,0)</f>
        <v>ATIVO</v>
      </c>
    </row>
    <row r="479" spans="1:14">
      <c r="A479" t="s">
        <v>516</v>
      </c>
      <c r="B479" t="s">
        <v>517</v>
      </c>
      <c r="C479" t="s">
        <v>381</v>
      </c>
      <c r="D479" t="s">
        <v>636</v>
      </c>
      <c r="E479" s="11" t="s">
        <v>423</v>
      </c>
      <c r="F479" s="10" t="str">
        <f>VLOOKUP(PAE[[#This Row],[NOME]],'CADASTRO'!A:K,5,0)</f>
        <v>AUXILIAR INDUSTRIAL</v>
      </c>
      <c r="G479" s="41">
        <v>46009</v>
      </c>
      <c r="H479" s="38">
        <v>365</v>
      </c>
      <c r="I4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IF(G857="01/01/1900", "SEM REGISTRO",
                        IF((G479+H479)&gt;TODAY(), "NO PRAZO", "VENCIDO"
                        )
                    )
                )
            )
        )
    ),"N.A.")</f>
        <v>NO PRAZO</v>
      </c>
      <c r="J479" s="14">
        <f>IF(PAE[[#This Row],[TREINADO EM]]="", "",(PAE[[#This Row],[TREINADO EM]]+PAE[[#This Row],[VALIDADE]]))</f>
        <v>46374</v>
      </c>
      <c r="K479">
        <v>0.25</v>
      </c>
      <c r="L479" t="s">
        <v>3</v>
      </c>
      <c r="M479" t="str">
        <f>VLOOKUP(PAE[[#This Row],[NOME]],'CADASTRO'!A:K,6,0)</f>
        <v>ATIVO</v>
      </c>
    </row>
    <row r="480" spans="1:14">
      <c r="A480" t="s">
        <v>516</v>
      </c>
      <c r="B480" t="s">
        <v>517</v>
      </c>
      <c r="C480" t="s">
        <v>76</v>
      </c>
      <c r="D480" t="s">
        <v>636</v>
      </c>
      <c r="E480" s="11" t="s">
        <v>124</v>
      </c>
      <c r="F480" s="10" t="str">
        <f>VLOOKUP(PAE[[#This Row],[NOME]],'CADASTRO'!A:K,5,0)</f>
        <v>ANALISTA CONTROLE QUALIDADE JR</v>
      </c>
      <c r="G480" s="41">
        <v>45406</v>
      </c>
      <c r="H480" s="38">
        <v>365</v>
      </c>
      <c r="I4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IF(G858="01/01/1900",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IF(PAE[[#This Row],[TREINADO EM]]="", "",(PAE[[#This Row],[TREINADO EM]]+PAE[[#This Row],[VALIDADE]]))</f>
        <v>45771</v>
      </c>
      <c r="K480">
        <v>1</v>
      </c>
      <c r="L480" t="s">
        <v>5</v>
      </c>
      <c r="M480" t="str">
        <f>VLOOKUP(PAE[[#This Row],[NOME]],'CADASTRO'!A:K,6,0)</f>
        <v>DESLIGADO</v>
      </c>
    </row>
    <row r="481" spans="1:13">
      <c r="A481" t="s">
        <v>516</v>
      </c>
      <c r="B481" t="s">
        <v>517</v>
      </c>
      <c r="C481" t="s">
        <v>381</v>
      </c>
      <c r="D481" t="s">
        <v>636</v>
      </c>
      <c r="E481" s="11" t="s">
        <v>124</v>
      </c>
      <c r="F481" s="10" t="str">
        <f>VLOOKUP(PAE[[#This Row],[NOME]],'CADASTRO'!A:K,5,0)</f>
        <v>ANALISTA CONTROLE QUALIDADE JR</v>
      </c>
      <c r="G481" s="41">
        <v>45645</v>
      </c>
      <c r="H481" s="38">
        <v>365</v>
      </c>
      <c r="I4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IF(G859="01/01/1900",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IF(PAE[[#This Row],[TREINADO EM]]="", "",(PAE[[#This Row],[TREINADO EM]]+PAE[[#This Row],[VALIDADE]]))</f>
        <v>46010</v>
      </c>
      <c r="K481">
        <v>1</v>
      </c>
      <c r="L481" t="s">
        <v>3</v>
      </c>
      <c r="M481" t="str">
        <f>VLOOKUP(PAE[[#This Row],[NOME]],'CADASTRO'!A:K,6,0)</f>
        <v>DESLIGADO</v>
      </c>
    </row>
    <row r="482" spans="1:13">
      <c r="A482" t="s">
        <v>516</v>
      </c>
      <c r="B482" t="s">
        <v>517</v>
      </c>
      <c r="C482" t="s">
        <v>266</v>
      </c>
      <c r="D482" t="s">
        <v>636</v>
      </c>
      <c r="E482" s="11" t="s">
        <v>424</v>
      </c>
      <c r="F482" s="10" t="str">
        <f>VLOOKUP(PAE[[#This Row],[NOME]],'CADASTRO'!A:K,5,0)</f>
        <v>OPERADOR INDUSTRIAL III</v>
      </c>
      <c r="G482" s="41">
        <v>45302</v>
      </c>
      <c r="H482" s="38">
        <v>365</v>
      </c>
      <c r="I4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IF(G860="01/01/1900",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IF(PAE[[#This Row],[TREINADO EM]]="", "",(PAE[[#This Row],[TREINADO EM]]+PAE[[#This Row],[VALIDADE]]))</f>
        <v>45667</v>
      </c>
      <c r="K482">
        <v>1</v>
      </c>
      <c r="L482" t="s">
        <v>5</v>
      </c>
      <c r="M482" t="str">
        <f>VLOOKUP(PAE[[#This Row],[NOME]],'CADASTRO'!A:K,6,0)</f>
        <v>ATIVO</v>
      </c>
    </row>
    <row r="483" spans="1:13">
      <c r="A483" t="s">
        <v>516</v>
      </c>
      <c r="B483" t="s">
        <v>517</v>
      </c>
      <c r="C483" t="s">
        <v>76</v>
      </c>
      <c r="D483" t="s">
        <v>636</v>
      </c>
      <c r="E483" s="11" t="s">
        <v>424</v>
      </c>
      <c r="F483" s="10" t="str">
        <f>VLOOKUP(PAE[[#This Row],[NOME]],'CADASTRO'!A:K,5,0)</f>
        <v>OPERADOR INDUSTRIAL III</v>
      </c>
      <c r="G483" s="41">
        <v>45645</v>
      </c>
      <c r="H483" s="38">
        <v>365</v>
      </c>
      <c r="I4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IF(G861="01/01/1900",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IF(PAE[[#This Row],[TREINADO EM]]="", "",(PAE[[#This Row],[TREINADO EM]]+PAE[[#This Row],[VALIDADE]]))</f>
        <v>46010</v>
      </c>
      <c r="K483">
        <v>1</v>
      </c>
      <c r="L483" t="s">
        <v>5</v>
      </c>
      <c r="M483" t="str">
        <f>VLOOKUP(PAE[[#This Row],[NOME]],'CADASTRO'!A:K,6,0)</f>
        <v>ATIVO</v>
      </c>
    </row>
    <row r="484" spans="1:13">
      <c r="A484" t="s">
        <v>516</v>
      </c>
      <c r="B484" t="s">
        <v>517</v>
      </c>
      <c r="C484" t="s">
        <v>381</v>
      </c>
      <c r="D484" t="s">
        <v>636</v>
      </c>
      <c r="E484" s="11" t="s">
        <v>424</v>
      </c>
      <c r="F484" s="10" t="str">
        <f>VLOOKUP(PAE[[#This Row],[NOME]],'CADASTRO'!A:K,5,0)</f>
        <v>OPERADOR INDUSTRIAL III</v>
      </c>
      <c r="G484" s="41">
        <v>46009</v>
      </c>
      <c r="H484" s="38">
        <v>365</v>
      </c>
      <c r="I4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IF(G862="01/01/1900",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IF(PAE[[#This Row],[TREINADO EM]]="", "",(PAE[[#This Row],[TREINADO EM]]+PAE[[#This Row],[VALIDADE]]))</f>
        <v>46374</v>
      </c>
      <c r="K484">
        <v>0.25</v>
      </c>
      <c r="L484" t="s">
        <v>3</v>
      </c>
      <c r="M484" t="str">
        <f>VLOOKUP(PAE[[#This Row],[NOME]],'CADASTRO'!A:K,6,0)</f>
        <v>ATIVO</v>
      </c>
    </row>
    <row r="485" spans="1:13">
      <c r="A485" t="s">
        <v>516</v>
      </c>
      <c r="B485" t="s">
        <v>517</v>
      </c>
      <c r="C485" t="s">
        <v>381</v>
      </c>
      <c r="D485" t="s">
        <v>636</v>
      </c>
      <c r="E485" t="s">
        <v>488</v>
      </c>
      <c r="F485" s="10" t="str">
        <f>VLOOKUP(PAE[[#This Row],[NOME]],'CADASTRO'!A:K,5,0)</f>
        <v>TECNICO ELETRONICO II</v>
      </c>
      <c r="G485" s="41">
        <v>46245.654826388891</v>
      </c>
      <c r="H485" s="38">
        <v>365</v>
      </c>
      <c r="I4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IF(G863="01/01/1900",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IF(PAE[[#This Row],[TREINADO EM]]="", "",(PAE[[#This Row],[TREINADO EM]]+PAE[[#This Row],[VALIDADE]]))</f>
        <v>46610.654826388891</v>
      </c>
      <c r="K485">
        <v>1</v>
      </c>
      <c r="L485" t="s">
        <v>3</v>
      </c>
      <c r="M485" t="str">
        <f>VLOOKUP(PAE[[#This Row],[NOME]],'CADASTRO'!A:K,6,0)</f>
        <v>ATIVO</v>
      </c>
    </row>
    <row r="486" spans="1:13">
      <c r="A486" t="s">
        <v>516</v>
      </c>
      <c r="B486" t="s">
        <v>517</v>
      </c>
      <c r="C486" t="s">
        <v>76</v>
      </c>
      <c r="D486" t="s">
        <v>636</v>
      </c>
      <c r="E486" s="11" t="s">
        <v>425</v>
      </c>
      <c r="F486" s="10" t="str">
        <f>VLOOKUP(PAE[[#This Row],[NOME]],'CADASTRO'!A:K,5,0)</f>
        <v>ANALISTA LOGISTICA JR</v>
      </c>
      <c r="G486" s="41">
        <v>44517</v>
      </c>
      <c r="H486" s="38">
        <v>365</v>
      </c>
      <c r="I4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IF(G864="01/01/1900",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IF(PAE[[#This Row],[TREINADO EM]]="", "",(PAE[[#This Row],[TREINADO EM]]+PAE[[#This Row],[VALIDADE]]))</f>
        <v>44882</v>
      </c>
      <c r="K486">
        <v>1</v>
      </c>
      <c r="L486" t="s">
        <v>5</v>
      </c>
      <c r="M486" t="str">
        <f>VLOOKUP(PAE[[#This Row],[NOME]],'CADASTRO'!A:K,6,0)</f>
        <v>ATIVO</v>
      </c>
    </row>
    <row r="487" spans="1:13">
      <c r="A487" t="s">
        <v>516</v>
      </c>
      <c r="B487" t="s">
        <v>517</v>
      </c>
      <c r="C487" t="s">
        <v>76</v>
      </c>
      <c r="D487" t="s">
        <v>636</v>
      </c>
      <c r="E487" s="11" t="s">
        <v>425</v>
      </c>
      <c r="F487" s="10" t="str">
        <f>VLOOKUP(PAE[[#This Row],[NOME]],'CADASTRO'!A:K,5,0)</f>
        <v>ANALISTA LOGISTICA JR</v>
      </c>
      <c r="G487" s="41">
        <v>45064</v>
      </c>
      <c r="H487" s="38">
        <v>365</v>
      </c>
      <c r="I4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IF(G865="01/01/1900",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IF(PAE[[#This Row],[TREINADO EM]]="", "",(PAE[[#This Row],[TREINADO EM]]+PAE[[#This Row],[VALIDADE]]))</f>
        <v>45429</v>
      </c>
      <c r="K487">
        <v>1</v>
      </c>
      <c r="L487" t="s">
        <v>5</v>
      </c>
      <c r="M487" t="str">
        <f>VLOOKUP(PAE[[#This Row],[NOME]],'CADASTRO'!A:K,6,0)</f>
        <v>ATIVO</v>
      </c>
    </row>
    <row r="488" spans="1:13">
      <c r="A488" t="s">
        <v>516</v>
      </c>
      <c r="B488" t="s">
        <v>517</v>
      </c>
      <c r="C488" t="s">
        <v>76</v>
      </c>
      <c r="D488" t="s">
        <v>636</v>
      </c>
      <c r="E488" s="11" t="s">
        <v>425</v>
      </c>
      <c r="F488" s="10" t="str">
        <f>VLOOKUP(PAE[[#This Row],[NOME]],'CADASTRO'!A:K,5,0)</f>
        <v>ANALISTA LOGISTICA JR</v>
      </c>
      <c r="G488" s="41">
        <v>45279</v>
      </c>
      <c r="H488" s="38">
        <v>365</v>
      </c>
      <c r="I4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IF(G866="01/01/1900",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IF(PAE[[#This Row],[TREINADO EM]]="", "",(PAE[[#This Row],[TREINADO EM]]+PAE[[#This Row],[VALIDADE]]))</f>
        <v>45644</v>
      </c>
      <c r="K488">
        <v>1</v>
      </c>
      <c r="L488" t="s">
        <v>5</v>
      </c>
      <c r="M488" t="str">
        <f>VLOOKUP(PAE[[#This Row],[NOME]],'CADASTRO'!A:K,6,0)</f>
        <v>ATIVO</v>
      </c>
    </row>
    <row r="489" spans="1:13">
      <c r="A489" t="s">
        <v>516</v>
      </c>
      <c r="B489" t="s">
        <v>517</v>
      </c>
      <c r="C489" t="s">
        <v>381</v>
      </c>
      <c r="D489" t="s">
        <v>636</v>
      </c>
      <c r="E489" s="11" t="s">
        <v>425</v>
      </c>
      <c r="F489" s="10" t="str">
        <f>VLOOKUP(PAE[[#This Row],[NOME]],'CADASTRO'!A:K,5,0)</f>
        <v>ANALISTA LOGISTICA JR</v>
      </c>
      <c r="G489" s="41">
        <v>45645</v>
      </c>
      <c r="H489" s="38">
        <v>365</v>
      </c>
      <c r="I4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IF(G867="01/01/1900",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IF(PAE[[#This Row],[TREINADO EM]]="", "",(PAE[[#This Row],[TREINADO EM]]+PAE[[#This Row],[VALIDADE]]))</f>
        <v>46010</v>
      </c>
      <c r="K489">
        <v>1</v>
      </c>
      <c r="L489" t="s">
        <v>5</v>
      </c>
      <c r="M489" t="str">
        <f>VLOOKUP(PAE[[#This Row],[NOME]],'CADASTRO'!A:K,6,0)</f>
        <v>ATIVO</v>
      </c>
    </row>
    <row r="490" spans="1:13">
      <c r="A490" t="s">
        <v>516</v>
      </c>
      <c r="B490" t="s">
        <v>517</v>
      </c>
      <c r="C490" t="s">
        <v>381</v>
      </c>
      <c r="D490" t="s">
        <v>636</v>
      </c>
      <c r="E490" s="11" t="s">
        <v>425</v>
      </c>
      <c r="F490" s="10" t="str">
        <f>VLOOKUP(PAE[[#This Row],[NOME]],'CADASTRO'!A:K,5,0)</f>
        <v>ANALISTA LOGISTICA JR</v>
      </c>
      <c r="G490" s="41">
        <v>46008</v>
      </c>
      <c r="H490" s="38">
        <v>365</v>
      </c>
      <c r="I4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IF(G868="01/01/1900", "SEM REGISTRO",
                        IF((G490+H490)&gt;TODAY(), "NO PRAZO", "VENCIDO"
                        )
                    )
                )
            )
        )
    ),"N.A.")</f>
        <v>NO PRAZO</v>
      </c>
      <c r="J490" s="14">
        <f>IF(PAE[[#This Row],[TREINADO EM]]="", "",(PAE[[#This Row],[TREINADO EM]]+PAE[[#This Row],[VALIDADE]]))</f>
        <v>46373</v>
      </c>
      <c r="K490">
        <v>0.25</v>
      </c>
      <c r="L490" t="s">
        <v>3</v>
      </c>
      <c r="M490" t="str">
        <f>VLOOKUP(PAE[[#This Row],[NOME]],'CADASTRO'!A:K,6,0)</f>
        <v>ATIVO</v>
      </c>
    </row>
    <row r="491" spans="1:13">
      <c r="A491" t="s">
        <v>516</v>
      </c>
      <c r="B491" t="s">
        <v>517</v>
      </c>
      <c r="C491" t="s">
        <v>76</v>
      </c>
      <c r="D491" t="s">
        <v>636</v>
      </c>
      <c r="E491" s="11" t="s">
        <v>116</v>
      </c>
      <c r="F491" s="10" t="str">
        <f>VLOOKUP(PAE[[#This Row],[NOME]],'CADASTRO'!A:K,5,0)</f>
        <v>OPERADOR INDUSTRIAL I</v>
      </c>
      <c r="G491" s="41">
        <v>45196</v>
      </c>
      <c r="H491" s="38">
        <v>365</v>
      </c>
      <c r="I4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IF(G869="01/01/1900",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IF(PAE[[#This Row],[TREINADO EM]]="", "",(PAE[[#This Row],[TREINADO EM]]+PAE[[#This Row],[VALIDADE]]))</f>
        <v>45561</v>
      </c>
      <c r="K491">
        <v>1</v>
      </c>
      <c r="L491" t="s">
        <v>5</v>
      </c>
      <c r="M491" t="str">
        <f>VLOOKUP(PAE[[#This Row],[NOME]],'CADASTRO'!A:K,6,0)</f>
        <v>DESLIGADO</v>
      </c>
    </row>
    <row r="492" spans="1:13">
      <c r="A492" t="s">
        <v>516</v>
      </c>
      <c r="B492" t="s">
        <v>517</v>
      </c>
      <c r="C492" t="s">
        <v>76</v>
      </c>
      <c r="D492" t="s">
        <v>636</v>
      </c>
      <c r="E492" s="11" t="s">
        <v>116</v>
      </c>
      <c r="F492" s="10" t="str">
        <f>VLOOKUP(PAE[[#This Row],[NOME]],'CADASTRO'!A:K,5,0)</f>
        <v>OPERADOR INDUSTRIAL I</v>
      </c>
      <c r="G492" s="41">
        <v>45279</v>
      </c>
      <c r="H492" s="38">
        <v>365</v>
      </c>
      <c r="I4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IF(G870="01/01/1900",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IF(PAE[[#This Row],[TREINADO EM]]="", "",(PAE[[#This Row],[TREINADO EM]]+PAE[[#This Row],[VALIDADE]]))</f>
        <v>45644</v>
      </c>
      <c r="K492">
        <v>1</v>
      </c>
      <c r="L492" t="s">
        <v>3</v>
      </c>
      <c r="M492" t="str">
        <f>VLOOKUP(PAE[[#This Row],[NOME]],'CADASTRO'!A:K,6,0)</f>
        <v>DESLIGADO</v>
      </c>
    </row>
    <row r="493" spans="1:13">
      <c r="A493" t="s">
        <v>516</v>
      </c>
      <c r="B493" t="s">
        <v>517</v>
      </c>
      <c r="C493" t="s">
        <v>381</v>
      </c>
      <c r="D493" t="s">
        <v>636</v>
      </c>
      <c r="E493" s="11" t="s">
        <v>116</v>
      </c>
      <c r="F493" s="10" t="str">
        <f>VLOOKUP(PAE[[#This Row],[NOME]],'CADASTRO'!A:K,5,0)</f>
        <v>OPERADOR INDUSTRIAL I</v>
      </c>
      <c r="G493" s="41">
        <v>45589</v>
      </c>
      <c r="H493" s="38">
        <v>365</v>
      </c>
      <c r="I4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IF(G871="01/01/1900",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IF(PAE[[#This Row],[TREINADO EM]]="", "",(PAE[[#This Row],[TREINADO EM]]+PAE[[#This Row],[VALIDADE]]))</f>
        <v>45954</v>
      </c>
      <c r="K493">
        <v>1</v>
      </c>
      <c r="L493" t="s">
        <v>3</v>
      </c>
      <c r="M493" t="str">
        <f>VLOOKUP(PAE[[#This Row],[NOME]],'CADASTRO'!A:K,6,0)</f>
        <v>DESLIGADO</v>
      </c>
    </row>
    <row r="494" spans="1:13">
      <c r="A494" t="s">
        <v>516</v>
      </c>
      <c r="B494" t="s">
        <v>517</v>
      </c>
      <c r="C494" t="s">
        <v>76</v>
      </c>
      <c r="D494" t="s">
        <v>636</v>
      </c>
      <c r="E494" s="11" t="s">
        <v>116</v>
      </c>
      <c r="F494" s="10" t="str">
        <f>VLOOKUP(PAE[[#This Row],[NOME]],'CADASTRO'!A:K,5,0)</f>
        <v>OPERADOR INDUSTRIAL I</v>
      </c>
      <c r="G494" s="41">
        <v>45645</v>
      </c>
      <c r="H494" s="38">
        <v>365</v>
      </c>
      <c r="I4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IF(G872="01/01/1900",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IF(PAE[[#This Row],[TREINADO EM]]="", "",(PAE[[#This Row],[TREINADO EM]]+PAE[[#This Row],[VALIDADE]]))</f>
        <v>46010</v>
      </c>
      <c r="K494">
        <v>1</v>
      </c>
      <c r="L494" t="s">
        <v>3</v>
      </c>
      <c r="M494" t="str">
        <f>VLOOKUP(PAE[[#This Row],[NOME]],'CADASTRO'!A:K,6,0)</f>
        <v>DESLIGADO</v>
      </c>
    </row>
    <row r="495" spans="1:13">
      <c r="A495" t="s">
        <v>516</v>
      </c>
      <c r="B495" t="s">
        <v>517</v>
      </c>
      <c r="C495" t="s">
        <v>76</v>
      </c>
      <c r="D495" t="s">
        <v>636</v>
      </c>
      <c r="E495" s="1" t="s">
        <v>112</v>
      </c>
      <c r="F495" s="10" t="str">
        <f>VLOOKUP(PAE[[#This Row],[NOME]],'CADASTRO'!A:K,5,0)</f>
        <v>APRENDIZ</v>
      </c>
      <c r="G495" s="41">
        <v>44517</v>
      </c>
      <c r="H495" s="38">
        <v>365</v>
      </c>
      <c r="I4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IF(G873="01/01/1900",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IF(PAE[[#This Row],[TREINADO EM]]="", "",(PAE[[#This Row],[TREINADO EM]]+PAE[[#This Row],[VALIDADE]]))</f>
        <v>44882</v>
      </c>
      <c r="K495">
        <v>1</v>
      </c>
      <c r="L495" t="s">
        <v>5</v>
      </c>
      <c r="M495" t="str">
        <f>VLOOKUP(PAE[[#This Row],[NOME]],'CADASTRO'!A:K,6,0)</f>
        <v>DESLIGADO</v>
      </c>
    </row>
    <row r="496" spans="1:13">
      <c r="A496" t="s">
        <v>516</v>
      </c>
      <c r="B496" t="s">
        <v>517</v>
      </c>
      <c r="C496" t="s">
        <v>76</v>
      </c>
      <c r="D496" t="s">
        <v>636</v>
      </c>
      <c r="E496" s="11" t="s">
        <v>23</v>
      </c>
      <c r="F496" s="10" t="str">
        <f>VLOOKUP(PAE[[#This Row],[NOME]],'CADASTRO'!A:K,5,0)</f>
        <v>ANALISTA PROCESSOS</v>
      </c>
      <c r="G496" s="41">
        <v>44530</v>
      </c>
      <c r="H496" s="38">
        <v>365</v>
      </c>
      <c r="I4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IF(G874="01/01/1900",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IF(PAE[[#This Row],[TREINADO EM]]="", "",(PAE[[#This Row],[TREINADO EM]]+PAE[[#This Row],[VALIDADE]]))</f>
        <v>44895</v>
      </c>
      <c r="K496">
        <v>1</v>
      </c>
      <c r="L496" t="s">
        <v>5</v>
      </c>
      <c r="M496" t="str">
        <f>VLOOKUP(PAE[[#This Row],[NOME]],'CADASTRO'!A:K,6,0)</f>
        <v>TRANSFERIDO</v>
      </c>
    </row>
    <row r="497" spans="1:14">
      <c r="A497" t="s">
        <v>516</v>
      </c>
      <c r="B497" t="s">
        <v>517</v>
      </c>
      <c r="C497" t="s">
        <v>76</v>
      </c>
      <c r="D497" t="s">
        <v>636</v>
      </c>
      <c r="E497" s="11" t="s">
        <v>338</v>
      </c>
      <c r="F497" s="10" t="str">
        <f>VLOOKUP(PAE[[#This Row],[NOME]],'CADASTRO'!A:K,5,0)</f>
        <v>LIDER DE TURNO</v>
      </c>
      <c r="G497" s="41">
        <v>44517</v>
      </c>
      <c r="H497" s="38">
        <v>365</v>
      </c>
      <c r="I4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IF(G875="01/01/1900",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IF(PAE[[#This Row],[TREINADO EM]]="", "",(PAE[[#This Row],[TREINADO EM]]+PAE[[#This Row],[VALIDADE]]))</f>
        <v>44882</v>
      </c>
      <c r="K497">
        <v>1</v>
      </c>
      <c r="L497" t="s">
        <v>5</v>
      </c>
      <c r="M497" t="str">
        <f>VLOOKUP(PAE[[#This Row],[NOME]],'CADASTRO'!A:K,6,0)</f>
        <v>ATIVO</v>
      </c>
    </row>
    <row r="498" spans="1:14">
      <c r="A498" t="s">
        <v>516</v>
      </c>
      <c r="B498" t="s">
        <v>517</v>
      </c>
      <c r="C498" t="s">
        <v>76</v>
      </c>
      <c r="D498" t="s">
        <v>636</v>
      </c>
      <c r="E498" s="11" t="s">
        <v>338</v>
      </c>
      <c r="F498" s="10" t="str">
        <f>VLOOKUP(PAE[[#This Row],[NOME]],'CADASTRO'!A:K,5,0)</f>
        <v>LIDER DE TURNO</v>
      </c>
      <c r="G498" s="41">
        <v>44928</v>
      </c>
      <c r="H498" s="38">
        <v>365</v>
      </c>
      <c r="I4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IF(G876="01/01/1900",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IF(PAE[[#This Row],[TREINADO EM]]="", "",(PAE[[#This Row],[TREINADO EM]]+PAE[[#This Row],[VALIDADE]]))</f>
        <v>45293</v>
      </c>
      <c r="K498">
        <v>1</v>
      </c>
      <c r="L498" t="s">
        <v>5</v>
      </c>
      <c r="M498" t="str">
        <f>VLOOKUP(PAE[[#This Row],[NOME]],'CADASTRO'!A:K,6,0)</f>
        <v>ATIVO</v>
      </c>
    </row>
    <row r="499" spans="1:14">
      <c r="A499" t="s">
        <v>516</v>
      </c>
      <c r="B499" t="s">
        <v>517</v>
      </c>
      <c r="C499" t="s">
        <v>76</v>
      </c>
      <c r="D499" t="s">
        <v>636</v>
      </c>
      <c r="E499" s="11" t="s">
        <v>338</v>
      </c>
      <c r="F499" s="10" t="str">
        <f>VLOOKUP(PAE[[#This Row],[NOME]],'CADASTRO'!A:K,5,0)</f>
        <v>LIDER DE TURNO</v>
      </c>
      <c r="G499" s="41">
        <v>45279</v>
      </c>
      <c r="H499" s="38">
        <v>365</v>
      </c>
      <c r="I4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IF(G877="01/01/1900",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IF(PAE[[#This Row],[TREINADO EM]]="", "",(PAE[[#This Row],[TREINADO EM]]+PAE[[#This Row],[VALIDADE]]))</f>
        <v>45644</v>
      </c>
      <c r="K499">
        <v>1</v>
      </c>
      <c r="L499" t="s">
        <v>5</v>
      </c>
      <c r="M499" t="str">
        <f>VLOOKUP(PAE[[#This Row],[NOME]],'CADASTRO'!A:K,6,0)</f>
        <v>ATIVO</v>
      </c>
    </row>
    <row r="500" spans="1:14">
      <c r="A500" t="s">
        <v>516</v>
      </c>
      <c r="B500" t="s">
        <v>517</v>
      </c>
      <c r="C500" t="s">
        <v>381</v>
      </c>
      <c r="D500" t="s">
        <v>636</v>
      </c>
      <c r="E500" s="11" t="s">
        <v>338</v>
      </c>
      <c r="F500" s="10" t="str">
        <f>VLOOKUP(PAE[[#This Row],[NOME]],'CADASTRO'!A:K,5,0)</f>
        <v>LIDER DE TURNO</v>
      </c>
      <c r="G500" s="41">
        <v>45645</v>
      </c>
      <c r="H500" s="38">
        <v>365</v>
      </c>
      <c r="I5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IF(G878="01/01/1900",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IF(PAE[[#This Row],[TREINADO EM]]="", "",(PAE[[#This Row],[TREINADO EM]]+PAE[[#This Row],[VALIDADE]]))</f>
        <v>46010</v>
      </c>
      <c r="K500">
        <v>1</v>
      </c>
      <c r="L500" t="s">
        <v>5</v>
      </c>
      <c r="M500" t="str">
        <f>VLOOKUP(PAE[[#This Row],[NOME]],'CADASTRO'!A:K,6,0)</f>
        <v>ATIVO</v>
      </c>
    </row>
    <row r="501" spans="1:14">
      <c r="A501" t="s">
        <v>516</v>
      </c>
      <c r="B501" t="s">
        <v>517</v>
      </c>
      <c r="C501" t="s">
        <v>381</v>
      </c>
      <c r="D501" t="s">
        <v>636</v>
      </c>
      <c r="E501" s="11" t="s">
        <v>338</v>
      </c>
      <c r="F501" s="10" t="str">
        <f>VLOOKUP(PAE[[#This Row],[NOME]],'CADASTRO'!A:K,5,0)</f>
        <v>LIDER DE TURNO</v>
      </c>
      <c r="G501" s="41">
        <v>46006</v>
      </c>
      <c r="H501" s="38">
        <v>365</v>
      </c>
      <c r="I5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IF(G879="01/01/1900", "SEM REGISTRO",
                        IF((G501+H501)&gt;TODAY(), "NO PRAZO", "VENCIDO"
                        )
                    )
                )
            )
        )
    ),"N.A.")</f>
        <v>NO PRAZO</v>
      </c>
      <c r="J501" s="14">
        <f>IF(PAE[[#This Row],[TREINADO EM]]="", "",(PAE[[#This Row],[TREINADO EM]]+PAE[[#This Row],[VALIDADE]]))</f>
        <v>46371</v>
      </c>
      <c r="K501">
        <v>0.25</v>
      </c>
      <c r="L501" t="s">
        <v>3</v>
      </c>
      <c r="M501" t="str">
        <f>VLOOKUP(PAE[[#This Row],[NOME]],'CADASTRO'!A:K,6,0)</f>
        <v>ATIVO</v>
      </c>
      <c r="N501" s="63" t="s">
        <v>641</v>
      </c>
    </row>
    <row r="502" spans="1:14">
      <c r="A502" t="s">
        <v>516</v>
      </c>
      <c r="B502" t="s">
        <v>517</v>
      </c>
      <c r="C502" t="s">
        <v>76</v>
      </c>
      <c r="D502" t="s">
        <v>636</v>
      </c>
      <c r="E502" s="11" t="s">
        <v>111</v>
      </c>
      <c r="F502" s="10" t="str">
        <f>VLOOKUP(PAE[[#This Row],[NOME]],'CADASTRO'!A:K,5,0)</f>
        <v>TECNICO MECANICO II</v>
      </c>
      <c r="G502" s="41">
        <v>44530</v>
      </c>
      <c r="H502" s="38">
        <v>365</v>
      </c>
      <c r="I5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IF(G880="01/01/1900",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IF(PAE[[#This Row],[TREINADO EM]]="", "",(PAE[[#This Row],[TREINADO EM]]+PAE[[#This Row],[VALIDADE]]))</f>
        <v>44895</v>
      </c>
      <c r="K502">
        <v>1</v>
      </c>
      <c r="L502" t="s">
        <v>5</v>
      </c>
      <c r="M502" t="str">
        <f>VLOOKUP(PAE[[#This Row],[NOME]],'CADASTRO'!A:K,6,0)</f>
        <v>DESLIGADO</v>
      </c>
    </row>
    <row r="503" spans="1:14">
      <c r="A503" t="s">
        <v>516</v>
      </c>
      <c r="B503" t="s">
        <v>517</v>
      </c>
      <c r="C503" t="s">
        <v>381</v>
      </c>
      <c r="D503" t="s">
        <v>636</v>
      </c>
      <c r="E503" s="11" t="s">
        <v>110</v>
      </c>
      <c r="F503" s="10" t="str">
        <f>VLOOKUP(PAE[[#This Row],[NOME]],'CADASTRO'!A:K,5,0)</f>
        <v>OPERADOR INDUSTRIAL I</v>
      </c>
      <c r="G503" s="48">
        <v>45847</v>
      </c>
      <c r="H503" s="38">
        <v>365</v>
      </c>
      <c r="I5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IF(G881="01/01/1900",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IF(PAE[[#This Row],[TREINADO EM]]="", "",(PAE[[#This Row],[TREINADO EM]]+PAE[[#This Row],[VALIDADE]]))</f>
        <v>46212</v>
      </c>
      <c r="K503">
        <v>1</v>
      </c>
      <c r="L503" t="s">
        <v>5</v>
      </c>
      <c r="M503" t="str">
        <f>VLOOKUP(PAE[[#This Row],[NOME]],'CADASTRO'!A:K,6,0)</f>
        <v>DESLIGADO</v>
      </c>
    </row>
    <row r="504" spans="1:14">
      <c r="A504" t="s">
        <v>516</v>
      </c>
      <c r="B504" t="s">
        <v>517</v>
      </c>
      <c r="C504" t="s">
        <v>76</v>
      </c>
      <c r="D504" t="s">
        <v>636</v>
      </c>
      <c r="E504" s="11" t="s">
        <v>45</v>
      </c>
      <c r="F504" s="10" t="str">
        <f>VLOOKUP(PAE[[#This Row],[NOME]],'CADASTRO'!A:K,5,0)</f>
        <v>COORDENADOR PRODUCAO</v>
      </c>
      <c r="G504" s="41">
        <v>45092</v>
      </c>
      <c r="H504" s="38">
        <v>365</v>
      </c>
      <c r="I5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IF(G882="01/01/1900",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IF(PAE[[#This Row],[TREINADO EM]]="", "",(PAE[[#This Row],[TREINADO EM]]+PAE[[#This Row],[VALIDADE]]))</f>
        <v>45457</v>
      </c>
      <c r="K504">
        <v>1</v>
      </c>
      <c r="L504" t="s">
        <v>5</v>
      </c>
      <c r="M504" t="str">
        <f>VLOOKUP(PAE[[#This Row],[NOME]],'CADASTRO'!A:K,6,0)</f>
        <v>TRANSFERIDO</v>
      </c>
    </row>
    <row r="505" spans="1:14">
      <c r="A505" t="s">
        <v>516</v>
      </c>
      <c r="B505" t="s">
        <v>517</v>
      </c>
      <c r="C505" t="s">
        <v>76</v>
      </c>
      <c r="D505" t="s">
        <v>636</v>
      </c>
      <c r="E505" s="11" t="s">
        <v>45</v>
      </c>
      <c r="F505" s="10" t="str">
        <f>VLOOKUP(PAE[[#This Row],[NOME]],'CADASTRO'!A:K,5,0)</f>
        <v>COORDENADOR PRODUCAO</v>
      </c>
      <c r="G505" s="41">
        <v>45279</v>
      </c>
      <c r="H505" s="38">
        <v>365</v>
      </c>
      <c r="I5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IF(G883="01/01/1900",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IF(PAE[[#This Row],[TREINADO EM]]="", "",(PAE[[#This Row],[TREINADO EM]]+PAE[[#This Row],[VALIDADE]]))</f>
        <v>45644</v>
      </c>
      <c r="K505">
        <v>1</v>
      </c>
      <c r="L505" t="s">
        <v>5</v>
      </c>
      <c r="M505" t="str">
        <f>VLOOKUP(PAE[[#This Row],[NOME]],'CADASTRO'!A:K,6,0)</f>
        <v>TRANSFERIDO</v>
      </c>
    </row>
    <row r="506" spans="1:14">
      <c r="A506" t="s">
        <v>516</v>
      </c>
      <c r="B506" t="s">
        <v>517</v>
      </c>
      <c r="C506" t="s">
        <v>76</v>
      </c>
      <c r="D506" t="s">
        <v>636</v>
      </c>
      <c r="E506" s="11" t="s">
        <v>45</v>
      </c>
      <c r="F506" s="10" t="str">
        <f>VLOOKUP(PAE[[#This Row],[NOME]],'CADASTRO'!A:K,5,0)</f>
        <v>COORDENADOR PRODUCAO</v>
      </c>
      <c r="G506" s="41">
        <v>45645</v>
      </c>
      <c r="H506" s="38">
        <v>365</v>
      </c>
      <c r="I5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IF(G884="01/01/1900",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IF(PAE[[#This Row],[TREINADO EM]]="", "",(PAE[[#This Row],[TREINADO EM]]+PAE[[#This Row],[VALIDADE]]))</f>
        <v>46010</v>
      </c>
      <c r="K506">
        <v>1</v>
      </c>
      <c r="L506" t="s">
        <v>3</v>
      </c>
      <c r="M506" t="str">
        <f>VLOOKUP(PAE[[#This Row],[NOME]],'CADASTRO'!A:K,6,0)</f>
        <v>TRANSFERIDO</v>
      </c>
    </row>
    <row r="507" spans="1:14">
      <c r="A507" t="s">
        <v>516</v>
      </c>
      <c r="B507" t="s">
        <v>517</v>
      </c>
      <c r="C507" t="s">
        <v>381</v>
      </c>
      <c r="D507" t="s">
        <v>636</v>
      </c>
      <c r="E507" s="11" t="s">
        <v>45</v>
      </c>
      <c r="F507" s="10" t="str">
        <f>VLOOKUP(PAE[[#This Row],[NOME]],'CADASTRO'!A:K,5,0)</f>
        <v>COORDENADOR PRODUCAO</v>
      </c>
      <c r="G507" s="41">
        <v>46009</v>
      </c>
      <c r="H507" s="38">
        <v>365</v>
      </c>
      <c r="I5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IF(G885="01/01/1900",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IF(PAE[[#This Row],[TREINADO EM]]="", "",(PAE[[#This Row],[TREINADO EM]]+PAE[[#This Row],[VALIDADE]]))</f>
        <v>46374</v>
      </c>
      <c r="K507">
        <v>0.25</v>
      </c>
      <c r="L507" t="s">
        <v>3</v>
      </c>
      <c r="M507" t="str">
        <f>VLOOKUP(PAE[[#This Row],[NOME]],'CADASTRO'!A:K,6,0)</f>
        <v>TRANSFERIDO</v>
      </c>
    </row>
    <row r="508" spans="1:14">
      <c r="A508" t="s">
        <v>516</v>
      </c>
      <c r="B508" t="s">
        <v>517</v>
      </c>
      <c r="C508" t="s">
        <v>381</v>
      </c>
      <c r="D508" t="s">
        <v>636</v>
      </c>
      <c r="E508" s="11" t="s">
        <v>109</v>
      </c>
      <c r="F508" s="10" t="str">
        <f>VLOOKUP(PAE[[#This Row],[NOME]],'CADASTRO'!A:K,5,0)</f>
        <v>OPERADOR INDUSTRIAL I</v>
      </c>
      <c r="G508" s="41">
        <v>45882</v>
      </c>
      <c r="H508" s="38">
        <v>365</v>
      </c>
      <c r="I5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IF(G886="01/01/1900",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IF(PAE[[#This Row],[TREINADO EM]]="", "",(PAE[[#This Row],[TREINADO EM]]+PAE[[#This Row],[VALIDADE]]))</f>
        <v>46247</v>
      </c>
      <c r="K508">
        <v>1</v>
      </c>
      <c r="L508" t="s">
        <v>3</v>
      </c>
      <c r="M508" t="str">
        <f>VLOOKUP(PAE[[#This Row],[NOME]],'CADASTRO'!A:K,6,0)</f>
        <v>DESLIGADO</v>
      </c>
    </row>
    <row r="509" spans="1:14">
      <c r="A509" t="s">
        <v>516</v>
      </c>
      <c r="B509" t="s">
        <v>517</v>
      </c>
      <c r="C509" t="s">
        <v>76</v>
      </c>
      <c r="D509" t="s">
        <v>636</v>
      </c>
      <c r="E509" s="11" t="s">
        <v>107</v>
      </c>
      <c r="F509" s="10" t="str">
        <f>VLOOKUP(PAE[[#This Row],[NOME]],'CADASTRO'!A:K,5,0)</f>
        <v>TECNICO MECANICO II</v>
      </c>
      <c r="G509" s="41">
        <v>44517</v>
      </c>
      <c r="H509" s="38">
        <v>365</v>
      </c>
      <c r="I5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IF(G887="01/01/1900",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IF(PAE[[#This Row],[TREINADO EM]]="", "",(PAE[[#This Row],[TREINADO EM]]+PAE[[#This Row],[VALIDADE]]))</f>
        <v>44882</v>
      </c>
      <c r="K509">
        <v>1</v>
      </c>
      <c r="L509" t="s">
        <v>3</v>
      </c>
      <c r="M509" t="str">
        <f>VLOOKUP(PAE[[#This Row],[NOME]],'CADASTRO'!A:K,6,0)</f>
        <v>DESLIGADO</v>
      </c>
    </row>
    <row r="510" spans="1:14">
      <c r="A510" t="s">
        <v>516</v>
      </c>
      <c r="B510" t="s">
        <v>517</v>
      </c>
      <c r="C510" t="s">
        <v>76</v>
      </c>
      <c r="D510" t="s">
        <v>636</v>
      </c>
      <c r="E510" s="11" t="s">
        <v>107</v>
      </c>
      <c r="F510" s="10" t="str">
        <f>VLOOKUP(PAE[[#This Row],[NOME]],'CADASTRO'!A:K,5,0)</f>
        <v>TECNICO MECANICO II</v>
      </c>
      <c r="G510" s="41">
        <v>44928</v>
      </c>
      <c r="H510" s="38">
        <v>365</v>
      </c>
      <c r="I5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IF(G888="01/01/1900",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IF(PAE[[#This Row],[TREINADO EM]]="", "",(PAE[[#This Row],[TREINADO EM]]+PAE[[#This Row],[VALIDADE]]))</f>
        <v>45293</v>
      </c>
      <c r="K510">
        <v>1</v>
      </c>
      <c r="L510" t="s">
        <v>5</v>
      </c>
      <c r="M510" t="str">
        <f>VLOOKUP(PAE[[#This Row],[NOME]],'CADASTRO'!A:K,6,0)</f>
        <v>DESLIGADO</v>
      </c>
    </row>
    <row r="511" spans="1:14">
      <c r="A511" t="s">
        <v>516</v>
      </c>
      <c r="B511" t="s">
        <v>517</v>
      </c>
      <c r="C511" t="s">
        <v>76</v>
      </c>
      <c r="D511" t="s">
        <v>636</v>
      </c>
      <c r="E511" s="11" t="s">
        <v>107</v>
      </c>
      <c r="F511" s="10" t="str">
        <f>VLOOKUP(PAE[[#This Row],[NOME]],'CADASTRO'!A:K,5,0)</f>
        <v>TECNICO MECANICO II</v>
      </c>
      <c r="G511" s="41">
        <v>45279</v>
      </c>
      <c r="H511" s="38">
        <v>365</v>
      </c>
      <c r="I5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IF(G889="01/01/1900",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IF(PAE[[#This Row],[TREINADO EM]]="", "",(PAE[[#This Row],[TREINADO EM]]+PAE[[#This Row],[VALIDADE]]))</f>
        <v>45644</v>
      </c>
      <c r="K511">
        <v>1</v>
      </c>
      <c r="L511" t="s">
        <v>5</v>
      </c>
      <c r="M511" t="str">
        <f>VLOOKUP(PAE[[#This Row],[NOME]],'CADASTRO'!A:K,6,0)</f>
        <v>DESLIGADO</v>
      </c>
    </row>
    <row r="512" spans="1:14">
      <c r="A512" t="s">
        <v>516</v>
      </c>
      <c r="B512" t="s">
        <v>517</v>
      </c>
      <c r="C512" t="s">
        <v>76</v>
      </c>
      <c r="D512" t="s">
        <v>636</v>
      </c>
      <c r="E512" s="11" t="s">
        <v>106</v>
      </c>
      <c r="F512" s="10" t="str">
        <f>VLOOKUP(PAE[[#This Row],[NOME]],'CADASTRO'!A:K,5,0)</f>
        <v>OPERADOR INDUSTRIAL II</v>
      </c>
      <c r="G512" s="41">
        <v>44530</v>
      </c>
      <c r="H512" s="38">
        <v>365</v>
      </c>
      <c r="I5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IF(G890="01/01/1900",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IF(PAE[[#This Row],[TREINADO EM]]="", "",(PAE[[#This Row],[TREINADO EM]]+PAE[[#This Row],[VALIDADE]]))</f>
        <v>44895</v>
      </c>
      <c r="K512">
        <v>1</v>
      </c>
      <c r="L512" t="s">
        <v>3</v>
      </c>
      <c r="M512" t="str">
        <f>VLOOKUP(PAE[[#This Row],[NOME]],'CADASTRO'!A:K,6,0)</f>
        <v>DESLIGADO</v>
      </c>
    </row>
    <row r="513" spans="1:13">
      <c r="A513" t="s">
        <v>516</v>
      </c>
      <c r="B513" t="s">
        <v>517</v>
      </c>
      <c r="C513" t="s">
        <v>76</v>
      </c>
      <c r="D513" t="s">
        <v>636</v>
      </c>
      <c r="E513" s="11" t="s">
        <v>106</v>
      </c>
      <c r="F513" s="10" t="str">
        <f>VLOOKUP(PAE[[#This Row],[NOME]],'CADASTRO'!A:K,5,0)</f>
        <v>OPERADOR INDUSTRIAL II</v>
      </c>
      <c r="G513" s="41">
        <v>45064</v>
      </c>
      <c r="H513" s="38">
        <v>365</v>
      </c>
      <c r="I5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IF(G891="01/01/1900",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IF(PAE[[#This Row],[TREINADO EM]]="", "",(PAE[[#This Row],[TREINADO EM]]+PAE[[#This Row],[VALIDADE]]))</f>
        <v>45429</v>
      </c>
      <c r="K513">
        <v>1</v>
      </c>
      <c r="L513" t="s">
        <v>5</v>
      </c>
      <c r="M513" t="str">
        <f>VLOOKUP(PAE[[#This Row],[NOME]],'CADASTRO'!A:K,6,0)</f>
        <v>DESLIGADO</v>
      </c>
    </row>
    <row r="514" spans="1:13">
      <c r="A514" t="s">
        <v>516</v>
      </c>
      <c r="B514" t="s">
        <v>517</v>
      </c>
      <c r="C514" t="s">
        <v>76</v>
      </c>
      <c r="D514" t="s">
        <v>636</v>
      </c>
      <c r="E514" s="11" t="s">
        <v>106</v>
      </c>
      <c r="F514" s="10" t="str">
        <f>VLOOKUP(PAE[[#This Row],[NOME]],'CADASTRO'!A:K,5,0)</f>
        <v>OPERADOR INDUSTRIAL II</v>
      </c>
      <c r="G514" s="41">
        <v>45279</v>
      </c>
      <c r="H514" s="38">
        <v>365</v>
      </c>
      <c r="I5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IF(G892="01/01/1900",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IF(PAE[[#This Row],[TREINADO EM]]="", "",(PAE[[#This Row],[TREINADO EM]]+PAE[[#This Row],[VALIDADE]]))</f>
        <v>45644</v>
      </c>
      <c r="K514">
        <v>1</v>
      </c>
      <c r="L514" t="s">
        <v>5</v>
      </c>
      <c r="M514" t="str">
        <f>VLOOKUP(PAE[[#This Row],[NOME]],'CADASTRO'!A:K,6,0)</f>
        <v>DESLIGADO</v>
      </c>
    </row>
    <row r="515" spans="1:13">
      <c r="A515" t="s">
        <v>516</v>
      </c>
      <c r="B515" t="s">
        <v>517</v>
      </c>
      <c r="C515" t="s">
        <v>76</v>
      </c>
      <c r="D515" t="s">
        <v>636</v>
      </c>
      <c r="E515" t="s">
        <v>104</v>
      </c>
      <c r="F515" s="10" t="str">
        <f>VLOOKUP(PAE[[#This Row],[NOME]],'CADASTRO'!A:K,5,0)</f>
        <v>OPERADOR INDUSTRIAL II</v>
      </c>
      <c r="G515" s="41">
        <v>44866</v>
      </c>
      <c r="H515" s="38">
        <v>365</v>
      </c>
      <c r="I5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IF(G893="01/01/1900",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IF(PAE[[#This Row],[TREINADO EM]]="", "",(PAE[[#This Row],[TREINADO EM]]+PAE[[#This Row],[VALIDADE]]))</f>
        <v>45231</v>
      </c>
      <c r="K515">
        <v>1</v>
      </c>
      <c r="L515" t="s">
        <v>5</v>
      </c>
      <c r="M515" t="str">
        <f>VLOOKUP(PAE[[#This Row],[NOME]],'CADASTRO'!A:K,6,0)</f>
        <v>DESLIGADO</v>
      </c>
    </row>
    <row r="516" spans="1:13">
      <c r="A516" t="s">
        <v>516</v>
      </c>
      <c r="B516" t="s">
        <v>517</v>
      </c>
      <c r="C516" t="s">
        <v>76</v>
      </c>
      <c r="D516" t="s">
        <v>636</v>
      </c>
      <c r="E516" s="11" t="s">
        <v>104</v>
      </c>
      <c r="F516" s="10" t="str">
        <f>VLOOKUP(PAE[[#This Row],[NOME]],'CADASTRO'!A:K,5,0)</f>
        <v>OPERADOR INDUSTRIAL II</v>
      </c>
      <c r="G516" s="41">
        <v>44928</v>
      </c>
      <c r="H516" s="38">
        <v>365</v>
      </c>
      <c r="I5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IF(G894="01/01/1900",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IF(PAE[[#This Row],[TREINADO EM]]="", "",(PAE[[#This Row],[TREINADO EM]]+PAE[[#This Row],[VALIDADE]]))</f>
        <v>45293</v>
      </c>
      <c r="K516">
        <v>1</v>
      </c>
      <c r="L516" t="s">
        <v>3</v>
      </c>
      <c r="M516" t="str">
        <f>VLOOKUP(PAE[[#This Row],[NOME]],'CADASTRO'!A:K,6,0)</f>
        <v>DESLIGADO</v>
      </c>
    </row>
    <row r="517" spans="1:13">
      <c r="A517" t="s">
        <v>516</v>
      </c>
      <c r="B517" t="s">
        <v>517</v>
      </c>
      <c r="C517" t="s">
        <v>76</v>
      </c>
      <c r="D517" t="s">
        <v>636</v>
      </c>
      <c r="E517" s="11" t="s">
        <v>104</v>
      </c>
      <c r="F517" s="10" t="str">
        <f>VLOOKUP(PAE[[#This Row],[NOME]],'CADASTRO'!A:K,5,0)</f>
        <v>OPERADOR INDUSTRIAL II</v>
      </c>
      <c r="G517" s="41">
        <v>45279</v>
      </c>
      <c r="H517" s="38">
        <v>365</v>
      </c>
      <c r="I5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IF(G895="01/01/1900",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IF(PAE[[#This Row],[TREINADO EM]]="", "",(PAE[[#This Row],[TREINADO EM]]+PAE[[#This Row],[VALIDADE]]))</f>
        <v>45644</v>
      </c>
      <c r="K517">
        <v>1</v>
      </c>
      <c r="L517" t="s">
        <v>5</v>
      </c>
      <c r="M517" t="str">
        <f>VLOOKUP(PAE[[#This Row],[NOME]],'CADASTRO'!A:K,6,0)</f>
        <v>DESLIGADO</v>
      </c>
    </row>
    <row r="518" spans="1:13">
      <c r="A518" t="s">
        <v>516</v>
      </c>
      <c r="B518" t="s">
        <v>517</v>
      </c>
      <c r="C518" t="s">
        <v>381</v>
      </c>
      <c r="D518" t="s">
        <v>636</v>
      </c>
      <c r="E518" s="11" t="s">
        <v>104</v>
      </c>
      <c r="F518" s="10" t="str">
        <f>VLOOKUP(PAE[[#This Row],[NOME]],'CADASTRO'!A:K,5,0)</f>
        <v>OPERADOR INDUSTRIAL II</v>
      </c>
      <c r="G518" s="41">
        <v>45645</v>
      </c>
      <c r="H518" s="38">
        <v>365</v>
      </c>
      <c r="I5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IF(G896="01/01/1900",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IF(PAE[[#This Row],[TREINADO EM]]="", "",(PAE[[#This Row],[TREINADO EM]]+PAE[[#This Row],[VALIDADE]]))</f>
        <v>46010</v>
      </c>
      <c r="K518">
        <v>1</v>
      </c>
      <c r="L518" t="s">
        <v>3</v>
      </c>
      <c r="M518" t="str">
        <f>VLOOKUP(PAE[[#This Row],[NOME]],'CADASTRO'!A:K,6,0)</f>
        <v>DESLIGADO</v>
      </c>
    </row>
    <row r="519" spans="1:13">
      <c r="A519" t="s">
        <v>516</v>
      </c>
      <c r="B519" t="s">
        <v>517</v>
      </c>
      <c r="C519" t="s">
        <v>102</v>
      </c>
      <c r="D519" t="s">
        <v>636</v>
      </c>
      <c r="E519" s="11" t="s">
        <v>426</v>
      </c>
      <c r="F519" s="10" t="str">
        <f>VLOOKUP(PAE[[#This Row],[NOME]],'CADASTRO'!A:K,5,0)</f>
        <v>OPERADOR INDUSTRIAL II</v>
      </c>
      <c r="G519" s="41">
        <v>45533</v>
      </c>
      <c r="H519" s="38">
        <v>365</v>
      </c>
      <c r="I5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IF(G897="01/01/1900",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IF(PAE[[#This Row],[TREINADO EM]]="", "",(PAE[[#This Row],[TREINADO EM]]+PAE[[#This Row],[VALIDADE]]))</f>
        <v>45898</v>
      </c>
      <c r="K519">
        <v>1</v>
      </c>
      <c r="L519" t="s">
        <v>5</v>
      </c>
      <c r="M519" t="str">
        <f>VLOOKUP(PAE[[#This Row],[NOME]],'CADASTRO'!A:K,6,0)</f>
        <v>ATIVO</v>
      </c>
    </row>
    <row r="520" spans="1:13">
      <c r="A520" t="s">
        <v>516</v>
      </c>
      <c r="B520" t="s">
        <v>517</v>
      </c>
      <c r="C520" t="s">
        <v>76</v>
      </c>
      <c r="D520" t="s">
        <v>636</v>
      </c>
      <c r="E520" s="11" t="s">
        <v>426</v>
      </c>
      <c r="F520" s="10" t="str">
        <f>VLOOKUP(PAE[[#This Row],[NOME]],'CADASTRO'!A:K,5,0)</f>
        <v>OPERADOR INDUSTRIAL II</v>
      </c>
      <c r="G520" s="41">
        <v>45645</v>
      </c>
      <c r="H520" s="38">
        <v>365</v>
      </c>
      <c r="I5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IF(G898="01/01/1900",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IF(PAE[[#This Row],[TREINADO EM]]="", "",(PAE[[#This Row],[TREINADO EM]]+PAE[[#This Row],[VALIDADE]]))</f>
        <v>46010</v>
      </c>
      <c r="K520">
        <v>1</v>
      </c>
      <c r="L520" t="s">
        <v>5</v>
      </c>
      <c r="M520" t="str">
        <f>VLOOKUP(PAE[[#This Row],[NOME]],'CADASTRO'!A:K,6,0)</f>
        <v>ATIVO</v>
      </c>
    </row>
    <row r="521" spans="1:13">
      <c r="A521" t="s">
        <v>516</v>
      </c>
      <c r="B521" t="s">
        <v>517</v>
      </c>
      <c r="C521" t="s">
        <v>381</v>
      </c>
      <c r="D521" t="s">
        <v>636</v>
      </c>
      <c r="E521" s="11" t="s">
        <v>426</v>
      </c>
      <c r="F521" s="10" t="str">
        <f>VLOOKUP(PAE[[#This Row],[NOME]],'CADASTRO'!A:K,5,0)</f>
        <v>OPERADOR INDUSTRIAL II</v>
      </c>
      <c r="G521" s="41">
        <v>46009</v>
      </c>
      <c r="H521" s="38">
        <v>365</v>
      </c>
      <c r="I5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IF(G899="01/01/1900", "SEM REGISTRO",
                        IF((G521+H521)&gt;TODAY(), "NO PRAZO", "VENCIDO"
                        )
                    )
                )
            )
        )
    ),"N.A.")</f>
        <v>NO PRAZO</v>
      </c>
      <c r="J521" s="14">
        <f>IF(PAE[[#This Row],[TREINADO EM]]="", "",(PAE[[#This Row],[TREINADO EM]]+PAE[[#This Row],[VALIDADE]]))</f>
        <v>46374</v>
      </c>
      <c r="K521">
        <v>0.25</v>
      </c>
      <c r="L521" t="s">
        <v>3</v>
      </c>
      <c r="M521" t="str">
        <f>VLOOKUP(PAE[[#This Row],[NOME]],'CADASTRO'!A:K,6,0)</f>
        <v>ATIVO</v>
      </c>
    </row>
    <row r="522" spans="1:13">
      <c r="A522" t="s">
        <v>516</v>
      </c>
      <c r="B522" t="s">
        <v>517</v>
      </c>
      <c r="C522" t="s">
        <v>76</v>
      </c>
      <c r="D522" t="s">
        <v>636</v>
      </c>
      <c r="E522" s="11" t="s">
        <v>102</v>
      </c>
      <c r="F522" s="10" t="str">
        <f>VLOOKUP(PAE[[#This Row],[NOME]],'CADASTRO'!A:K,5,0)</f>
        <v>ESTAGIARIO</v>
      </c>
      <c r="G522" s="41">
        <v>45155</v>
      </c>
      <c r="H522" s="38">
        <v>5000</v>
      </c>
      <c r="I5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IF(G900="01/01/1900",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IF(PAE[[#This Row],[TREINADO EM]]="", "",(PAE[[#This Row],[TREINADO EM]]+PAE[[#This Row],[VALIDADE]]))</f>
        <v>50155</v>
      </c>
      <c r="K522">
        <v>1</v>
      </c>
      <c r="L522" t="s">
        <v>5</v>
      </c>
      <c r="M522" t="str">
        <f>VLOOKUP(PAE[[#This Row],[NOME]],'CADASTRO'!A:K,6,0)</f>
        <v>DESLIGADO</v>
      </c>
    </row>
    <row r="523" spans="1:13">
      <c r="A523" t="s">
        <v>516</v>
      </c>
      <c r="B523" t="s">
        <v>517</v>
      </c>
      <c r="C523" t="s">
        <v>381</v>
      </c>
      <c r="D523" t="s">
        <v>636</v>
      </c>
      <c r="E523" s="11" t="s">
        <v>101</v>
      </c>
      <c r="F523" s="10" t="str">
        <f>VLOOKUP(PAE[[#This Row],[NOME]],'CADASTRO'!A:K,5,0)</f>
        <v>OPERADOR INDUSTRIAL I</v>
      </c>
      <c r="G523" s="41">
        <v>45784</v>
      </c>
      <c r="H523" s="38">
        <v>365</v>
      </c>
      <c r="I5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IF(G901="01/01/1900",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IF(PAE[[#This Row],[TREINADO EM]]="", "",(PAE[[#This Row],[TREINADO EM]]+PAE[[#This Row],[VALIDADE]]))</f>
        <v>46149</v>
      </c>
      <c r="K523">
        <v>1</v>
      </c>
      <c r="L523" t="s">
        <v>3</v>
      </c>
      <c r="M523" t="str">
        <f>VLOOKUP(PAE[[#This Row],[NOME]],'CADASTRO'!A:K,6,0)</f>
        <v>DESLIGADO</v>
      </c>
    </row>
    <row r="524" spans="1:13">
      <c r="A524" t="s">
        <v>516</v>
      </c>
      <c r="B524" t="s">
        <v>517</v>
      </c>
      <c r="C524" t="s">
        <v>76</v>
      </c>
      <c r="D524" t="s">
        <v>636</v>
      </c>
      <c r="E524" s="11" t="s">
        <v>100</v>
      </c>
      <c r="F524" s="10" t="str">
        <f>VLOOKUP(PAE[[#This Row],[NOME]],'CADASTRO'!A:K,5,0)</f>
        <v>AUXILIAR INDUSTRIAL</v>
      </c>
      <c r="G524" s="41">
        <v>45029</v>
      </c>
      <c r="H524" s="38">
        <v>365</v>
      </c>
      <c r="I5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IF(G902="01/01/1900", "SEM REGISTRO",
                        IF((G524+H524)&gt;TODAY(), "NO PRAZO", "VENCIDO"
                        )
                    )
                )
            )
        )
    ),"N.A.")</f>
        <v>N.A.</v>
      </c>
      <c r="J524" s="14">
        <f>IF(PAE[[#This Row],[TREINADO EM]]="", "",(PAE[[#This Row],[TREINADO EM]]+PAE[[#This Row],[VALIDADE]]))</f>
        <v>45394</v>
      </c>
      <c r="K524">
        <v>1</v>
      </c>
      <c r="L524" t="s">
        <v>5</v>
      </c>
      <c r="M524" t="str">
        <f>VLOOKUP(PAE[[#This Row],[NOME]],'CADASTRO'!A:K,6,0)</f>
        <v>DESLIGADO</v>
      </c>
    </row>
    <row r="525" spans="1:13">
      <c r="A525" t="s">
        <v>516</v>
      </c>
      <c r="B525" t="s">
        <v>517</v>
      </c>
      <c r="C525" t="s">
        <v>76</v>
      </c>
      <c r="D525" t="s">
        <v>636</v>
      </c>
      <c r="E525" s="11" t="s">
        <v>100</v>
      </c>
      <c r="F525" s="10" t="str">
        <f>VLOOKUP(PAE[[#This Row],[NOME]],'CADASTRO'!A:K,5,0)</f>
        <v>AUXILIAR INDUSTRIAL</v>
      </c>
      <c r="G525" s="41">
        <v>45279</v>
      </c>
      <c r="H525" s="38">
        <v>365</v>
      </c>
      <c r="I5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IF(G903="01/01/1900",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IF(PAE[[#This Row],[TREINADO EM]]="", "",(PAE[[#This Row],[TREINADO EM]]+PAE[[#This Row],[VALIDADE]]))</f>
        <v>45644</v>
      </c>
      <c r="K525">
        <v>1</v>
      </c>
      <c r="L525" t="s">
        <v>5</v>
      </c>
      <c r="M525" t="str">
        <f>VLOOKUP(PAE[[#This Row],[NOME]],'CADASTRO'!A:K,6,0)</f>
        <v>DESLIGADO</v>
      </c>
    </row>
    <row r="526" spans="1:13">
      <c r="A526" t="s">
        <v>516</v>
      </c>
      <c r="B526" t="s">
        <v>517</v>
      </c>
      <c r="C526" t="s">
        <v>76</v>
      </c>
      <c r="D526" t="s">
        <v>636</v>
      </c>
      <c r="E526" s="11" t="s">
        <v>427</v>
      </c>
      <c r="F526" s="10" t="str">
        <f>VLOOKUP(PAE[[#This Row],[NOME]],'CADASTRO'!A:K,5,0)</f>
        <v>CONTROLADOR QUALIDADE</v>
      </c>
      <c r="G526" s="41">
        <v>44530</v>
      </c>
      <c r="H526" s="38">
        <v>365</v>
      </c>
      <c r="I5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IF(G904="01/01/1900",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IF(PAE[[#This Row],[TREINADO EM]]="", "",(PAE[[#This Row],[TREINADO EM]]+PAE[[#This Row],[VALIDADE]]))</f>
        <v>44895</v>
      </c>
      <c r="K526">
        <v>1</v>
      </c>
      <c r="L526" t="s">
        <v>5</v>
      </c>
      <c r="M526" t="str">
        <f>VLOOKUP(PAE[[#This Row],[NOME]],'CADASTRO'!A:K,6,0)</f>
        <v>ATIVO</v>
      </c>
    </row>
    <row r="527" spans="1:13">
      <c r="A527" t="s">
        <v>516</v>
      </c>
      <c r="B527" t="s">
        <v>517</v>
      </c>
      <c r="C527" t="s">
        <v>76</v>
      </c>
      <c r="D527" t="s">
        <v>636</v>
      </c>
      <c r="E527" s="11" t="s">
        <v>427</v>
      </c>
      <c r="F527" s="10" t="str">
        <f>VLOOKUP(PAE[[#This Row],[NOME]],'CADASTRO'!A:K,5,0)</f>
        <v>CONTROLADOR QUALIDADE</v>
      </c>
      <c r="G527" s="41">
        <v>44928</v>
      </c>
      <c r="H527" s="38">
        <v>365</v>
      </c>
      <c r="I5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IF(G905="01/01/1900",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IF(PAE[[#This Row],[TREINADO EM]]="", "",(PAE[[#This Row],[TREINADO EM]]+PAE[[#This Row],[VALIDADE]]))</f>
        <v>45293</v>
      </c>
      <c r="K527">
        <v>1</v>
      </c>
      <c r="L527" t="s">
        <v>5</v>
      </c>
      <c r="M527" t="str">
        <f>VLOOKUP(PAE[[#This Row],[NOME]],'CADASTRO'!A:K,6,0)</f>
        <v>ATIVO</v>
      </c>
    </row>
    <row r="528" spans="1:13">
      <c r="A528" t="s">
        <v>516</v>
      </c>
      <c r="B528" t="s">
        <v>517</v>
      </c>
      <c r="C528" t="s">
        <v>102</v>
      </c>
      <c r="D528" t="s">
        <v>636</v>
      </c>
      <c r="E528" s="11" t="s">
        <v>427</v>
      </c>
      <c r="F528" s="10" t="str">
        <f>VLOOKUP(PAE[[#This Row],[NOME]],'CADASTRO'!A:K,5,0)</f>
        <v>CONTROLADOR QUALIDADE</v>
      </c>
      <c r="G528" s="41">
        <v>45533</v>
      </c>
      <c r="H528" s="38">
        <v>365</v>
      </c>
      <c r="I5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IF(G906="01/01/1900",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IF(PAE[[#This Row],[TREINADO EM]]="", "",(PAE[[#This Row],[TREINADO EM]]+PAE[[#This Row],[VALIDADE]]))</f>
        <v>45898</v>
      </c>
      <c r="K528">
        <v>1</v>
      </c>
      <c r="L528" t="s">
        <v>5</v>
      </c>
      <c r="M528" t="str">
        <f>VLOOKUP(PAE[[#This Row],[NOME]],'CADASTRO'!A:K,6,0)</f>
        <v>ATIVO</v>
      </c>
    </row>
    <row r="529" spans="1:14">
      <c r="A529" t="s">
        <v>516</v>
      </c>
      <c r="B529" t="s">
        <v>517</v>
      </c>
      <c r="C529" t="s">
        <v>381</v>
      </c>
      <c r="D529" t="s">
        <v>636</v>
      </c>
      <c r="E529" s="11" t="s">
        <v>427</v>
      </c>
      <c r="F529" s="10" t="str">
        <f>VLOOKUP(PAE[[#This Row],[NOME]],'CADASTRO'!A:K,5,0)</f>
        <v>CONTROLADOR QUALIDADE</v>
      </c>
      <c r="G529" s="41">
        <v>45645</v>
      </c>
      <c r="H529" s="38">
        <v>365</v>
      </c>
      <c r="I5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IF(G907="01/01/1900",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IF(PAE[[#This Row],[TREINADO EM]]="", "",(PAE[[#This Row],[TREINADO EM]]+PAE[[#This Row],[VALIDADE]]))</f>
        <v>46010</v>
      </c>
      <c r="K529">
        <v>1</v>
      </c>
      <c r="L529" t="s">
        <v>5</v>
      </c>
      <c r="M529" t="str">
        <f>VLOOKUP(PAE[[#This Row],[NOME]],'CADASTRO'!A:K,6,0)</f>
        <v>ATIVO</v>
      </c>
    </row>
    <row r="530" spans="1:14">
      <c r="A530" t="s">
        <v>516</v>
      </c>
      <c r="B530" t="s">
        <v>517</v>
      </c>
      <c r="C530" t="s">
        <v>381</v>
      </c>
      <c r="D530" t="s">
        <v>636</v>
      </c>
      <c r="E530" s="11" t="s">
        <v>427</v>
      </c>
      <c r="F530" s="10" t="str">
        <f>VLOOKUP(PAE[[#This Row],[NOME]],'CADASTRO'!A:K,5,0)</f>
        <v>CONTROLADOR QUALIDADE</v>
      </c>
      <c r="G530" s="41">
        <v>46290.425023148149</v>
      </c>
      <c r="H530" s="38">
        <v>365</v>
      </c>
      <c r="I5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IF(G908="01/01/1900", "SEM REGISTRO",
                        IF((G530+H530)&gt;TODAY(), "NO PRAZO", "VENCIDO"
                        )
                    )
                )
            )
        )
    ),"N.A.")</f>
        <v>NO PRAZO</v>
      </c>
      <c r="J530" s="14">
        <f>IF(PAE[[#This Row],[TREINADO EM]]="", "",(PAE[[#This Row],[TREINADO EM]]+PAE[[#This Row],[VALIDADE]]))</f>
        <v>46655.425023148149</v>
      </c>
      <c r="K530">
        <v>1</v>
      </c>
      <c r="L530" t="s">
        <v>3</v>
      </c>
      <c r="M530" t="str">
        <f>VLOOKUP(PAE[[#This Row],[NOME]],'CADASTRO'!A:K,6,0)</f>
        <v>ATIVO</v>
      </c>
      <c r="N530" s="63"/>
    </row>
    <row r="531" spans="1:14">
      <c r="A531" t="s">
        <v>516</v>
      </c>
      <c r="B531" t="s">
        <v>517</v>
      </c>
      <c r="C531" t="s">
        <v>76</v>
      </c>
      <c r="D531" t="s">
        <v>636</v>
      </c>
      <c r="E531" s="11" t="s">
        <v>428</v>
      </c>
      <c r="F531" s="10" t="str">
        <f>VLOOKUP(PAE[[#This Row],[NOME]],'CADASTRO'!A:K,5,0)</f>
        <v>ANALISTA PROCESSOS</v>
      </c>
      <c r="G531" s="41">
        <v>44529</v>
      </c>
      <c r="H531" s="38">
        <v>365</v>
      </c>
      <c r="I5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IF(G909="01/01/1900",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IF(PAE[[#This Row],[TREINADO EM]]="", "",(PAE[[#This Row],[TREINADO EM]]+PAE[[#This Row],[VALIDADE]]))</f>
        <v>44894</v>
      </c>
      <c r="K531">
        <v>1</v>
      </c>
      <c r="L531" t="s">
        <v>5</v>
      </c>
      <c r="M531" t="str">
        <f>VLOOKUP(PAE[[#This Row],[NOME]],'CADASTRO'!A:K,6,0)</f>
        <v>ATIVO</v>
      </c>
    </row>
    <row r="532" spans="1:14">
      <c r="A532" t="s">
        <v>516</v>
      </c>
      <c r="B532" t="s">
        <v>517</v>
      </c>
      <c r="C532" t="s">
        <v>76</v>
      </c>
      <c r="D532" t="s">
        <v>636</v>
      </c>
      <c r="E532" s="11" t="s">
        <v>428</v>
      </c>
      <c r="F532" s="10" t="str">
        <f>VLOOKUP(PAE[[#This Row],[NOME]],'CADASTRO'!A:K,5,0)</f>
        <v>ANALISTA PROCESSOS</v>
      </c>
      <c r="G532" s="41">
        <v>45064</v>
      </c>
      <c r="H532" s="38">
        <v>365</v>
      </c>
      <c r="I5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IF(G910="01/01/1900",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IF(PAE[[#This Row],[TREINADO EM]]="", "",(PAE[[#This Row],[TREINADO EM]]+PAE[[#This Row],[VALIDADE]]))</f>
        <v>45429</v>
      </c>
      <c r="K532">
        <v>1</v>
      </c>
      <c r="L532" t="s">
        <v>5</v>
      </c>
      <c r="M532" t="str">
        <f>VLOOKUP(PAE[[#This Row],[NOME]],'CADASTRO'!A:K,6,0)</f>
        <v>ATIVO</v>
      </c>
    </row>
    <row r="533" spans="1:14">
      <c r="A533" t="s">
        <v>516</v>
      </c>
      <c r="B533" t="s">
        <v>517</v>
      </c>
      <c r="C533" t="s">
        <v>102</v>
      </c>
      <c r="D533" t="s">
        <v>636</v>
      </c>
      <c r="E533" s="11" t="s">
        <v>428</v>
      </c>
      <c r="F533" s="10" t="str">
        <f>VLOOKUP(PAE[[#This Row],[NOME]],'CADASTRO'!A:K,5,0)</f>
        <v>ANALISTA PROCESSOS</v>
      </c>
      <c r="G533" s="41">
        <v>45547</v>
      </c>
      <c r="H533" s="38">
        <v>365</v>
      </c>
      <c r="I5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IF(G911="01/01/1900",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IF(PAE[[#This Row],[TREINADO EM]]="", "",(PAE[[#This Row],[TREINADO EM]]+PAE[[#This Row],[VALIDADE]]))</f>
        <v>45912</v>
      </c>
      <c r="K533">
        <v>1</v>
      </c>
      <c r="L533" t="s">
        <v>5</v>
      </c>
      <c r="M533" t="str">
        <f>VLOOKUP(PAE[[#This Row],[NOME]],'CADASTRO'!A:K,6,0)</f>
        <v>ATIVO</v>
      </c>
    </row>
    <row r="534" spans="1:14">
      <c r="A534" t="s">
        <v>516</v>
      </c>
      <c r="B534" t="s">
        <v>517</v>
      </c>
      <c r="C534" t="s">
        <v>381</v>
      </c>
      <c r="D534" t="s">
        <v>636</v>
      </c>
      <c r="E534" s="11" t="s">
        <v>428</v>
      </c>
      <c r="F534" s="10" t="str">
        <f>VLOOKUP(PAE[[#This Row],[NOME]],'CADASTRO'!A:K,5,0)</f>
        <v>ANALISTA PROCESSOS</v>
      </c>
      <c r="G534" s="41">
        <v>46126</v>
      </c>
      <c r="H534" s="38">
        <v>365</v>
      </c>
      <c r="I5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IF(G912="01/01/1900", "SEM REGISTRO",
                        IF((G534+H534)&gt;TODAY(), "NO PRAZO", "VENCIDO"
                        )
                    )
                )
            )
        )
    ),"N.A.")</f>
        <v>NO PRAZO</v>
      </c>
      <c r="J534" s="14">
        <f>IF(PAE[[#This Row],[TREINADO EM]]="", "",(PAE[[#This Row],[TREINADO EM]]+PAE[[#This Row],[VALIDADE]]))</f>
        <v>46491</v>
      </c>
      <c r="K534">
        <v>0.25</v>
      </c>
      <c r="L534" t="s">
        <v>3</v>
      </c>
      <c r="M534" t="str">
        <f>VLOOKUP(PAE[[#This Row],[NOME]],'CADASTRO'!A:K,6,0)</f>
        <v>ATIVO</v>
      </c>
      <c r="N534" s="63"/>
    </row>
    <row r="535" spans="1:14">
      <c r="A535" t="s">
        <v>516</v>
      </c>
      <c r="B535" t="s">
        <v>517</v>
      </c>
      <c r="C535" t="s">
        <v>381</v>
      </c>
      <c r="D535" t="s">
        <v>636</v>
      </c>
      <c r="E535" s="11" t="s">
        <v>430</v>
      </c>
      <c r="F535" s="10" t="str">
        <f>VLOOKUP(PAE[[#This Row],[NOME]],'CADASTRO'!A:K,5,0)</f>
        <v>OPERADOR INDUSTRIAL I</v>
      </c>
      <c r="G535" s="41">
        <v>45854</v>
      </c>
      <c r="H535" s="38">
        <v>365</v>
      </c>
      <c r="I5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IF(G913="01/01/1900",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IF(PAE[[#This Row],[TREINADO EM]]="", "",(PAE[[#This Row],[TREINADO EM]]+PAE[[#This Row],[VALIDADE]]))</f>
        <v>46219</v>
      </c>
      <c r="K535">
        <v>1</v>
      </c>
      <c r="L535" t="s">
        <v>5</v>
      </c>
      <c r="M535" t="str">
        <f>VLOOKUP(PAE[[#This Row],[NOME]],'CADASTRO'!A:K,6,0)</f>
        <v>ATIVO</v>
      </c>
    </row>
    <row r="536" spans="1:14">
      <c r="A536" t="s">
        <v>516</v>
      </c>
      <c r="B536" t="s">
        <v>517</v>
      </c>
      <c r="C536" t="s">
        <v>381</v>
      </c>
      <c r="D536" t="s">
        <v>636</v>
      </c>
      <c r="E536" s="11" t="s">
        <v>430</v>
      </c>
      <c r="F536" s="10" t="str">
        <f>VLOOKUP(PAE[[#This Row],[NOME]],'CADASTRO'!A:K,5,0)</f>
        <v>OPERADOR INDUSTRIAL I</v>
      </c>
      <c r="G536" s="41">
        <v>46009</v>
      </c>
      <c r="H536" s="38">
        <v>365</v>
      </c>
      <c r="I5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IF(G914="01/01/1900", "SEM REGISTRO",
                        IF((G536+H536)&gt;TODAY(), "NO PRAZO", "VENCIDO"
                        )
                    )
                )
            )
        )
    ),"N.A.")</f>
        <v>NO PRAZO</v>
      </c>
      <c r="J536" s="14">
        <f>IF(PAE[[#This Row],[TREINADO EM]]="", "",(PAE[[#This Row],[TREINADO EM]]+PAE[[#This Row],[VALIDADE]]))</f>
        <v>46374</v>
      </c>
      <c r="K536">
        <v>0.25</v>
      </c>
      <c r="L536" t="s">
        <v>3</v>
      </c>
      <c r="M536" t="str">
        <f>VLOOKUP(PAE[[#This Row],[NOME]],'CADASTRO'!A:K,6,0)</f>
        <v>ATIVO</v>
      </c>
    </row>
    <row r="537" spans="1:14">
      <c r="A537" t="s">
        <v>516</v>
      </c>
      <c r="B537" t="s">
        <v>517</v>
      </c>
      <c r="C537" t="s">
        <v>76</v>
      </c>
      <c r="D537" t="s">
        <v>636</v>
      </c>
      <c r="E537" s="11" t="s">
        <v>431</v>
      </c>
      <c r="F537" s="10" t="str">
        <f>VLOOKUP(PAE[[#This Row],[NOME]],'CADASTRO'!A:K,5,0)</f>
        <v>ANALISTA PROJETOS PL</v>
      </c>
      <c r="G537" s="41">
        <v>44517</v>
      </c>
      <c r="H537" s="38">
        <v>365</v>
      </c>
      <c r="I5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IF(G915="01/01/1900",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IF(PAE[[#This Row],[TREINADO EM]]="", "",(PAE[[#This Row],[TREINADO EM]]+PAE[[#This Row],[VALIDADE]]))</f>
        <v>44882</v>
      </c>
      <c r="K537">
        <v>1</v>
      </c>
      <c r="L537" t="s">
        <v>5</v>
      </c>
      <c r="M537" t="str">
        <f>VLOOKUP(PAE[[#This Row],[NOME]],'CADASTRO'!A:K,6,0)</f>
        <v>ATIVO</v>
      </c>
    </row>
    <row r="538" spans="1:14">
      <c r="A538" t="s">
        <v>516</v>
      </c>
      <c r="B538" t="s">
        <v>517</v>
      </c>
      <c r="C538" t="s">
        <v>76</v>
      </c>
      <c r="D538" t="s">
        <v>636</v>
      </c>
      <c r="E538" s="11" t="s">
        <v>431</v>
      </c>
      <c r="F538" s="10" t="str">
        <f>VLOOKUP(PAE[[#This Row],[NOME]],'CADASTRO'!A:K,5,0)</f>
        <v>ANALISTA PROJETOS PL</v>
      </c>
      <c r="G538" s="41">
        <v>45064</v>
      </c>
      <c r="H538" s="38">
        <v>365</v>
      </c>
      <c r="I5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IF(G916="01/01/1900",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IF(PAE[[#This Row],[TREINADO EM]]="", "",(PAE[[#This Row],[TREINADO EM]]+PAE[[#This Row],[VALIDADE]]))</f>
        <v>45429</v>
      </c>
      <c r="K538">
        <v>1</v>
      </c>
      <c r="L538" t="s">
        <v>5</v>
      </c>
      <c r="M538" t="str">
        <f>VLOOKUP(PAE[[#This Row],[NOME]],'CADASTRO'!A:K,6,0)</f>
        <v>ATIVO</v>
      </c>
    </row>
    <row r="539" spans="1:14">
      <c r="A539" t="s">
        <v>516</v>
      </c>
      <c r="B539" t="s">
        <v>517</v>
      </c>
      <c r="C539" t="s">
        <v>381</v>
      </c>
      <c r="D539" t="s">
        <v>636</v>
      </c>
      <c r="E539" s="11" t="s">
        <v>431</v>
      </c>
      <c r="F539" s="10" t="str">
        <f>VLOOKUP(PAE[[#This Row],[NOME]],'CADASTRO'!A:K,5,0)</f>
        <v>ANALISTA PROJETOS PL</v>
      </c>
      <c r="G539" s="41">
        <v>45568</v>
      </c>
      <c r="H539" s="38">
        <v>365</v>
      </c>
      <c r="I5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IF(G917="01/01/1900",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IF(PAE[[#This Row],[TREINADO EM]]="", "",(PAE[[#This Row],[TREINADO EM]]+PAE[[#This Row],[VALIDADE]]))</f>
        <v>45933</v>
      </c>
      <c r="K539">
        <v>1</v>
      </c>
      <c r="L539" t="s">
        <v>5</v>
      </c>
      <c r="M539" t="str">
        <f>VLOOKUP(PAE[[#This Row],[NOME]],'CADASTRO'!A:K,6,0)</f>
        <v>ATIVO</v>
      </c>
    </row>
    <row r="540" spans="1:14">
      <c r="A540" t="s">
        <v>516</v>
      </c>
      <c r="B540" t="s">
        <v>517</v>
      </c>
      <c r="C540" t="s">
        <v>381</v>
      </c>
      <c r="D540" t="s">
        <v>636</v>
      </c>
      <c r="E540" s="11" t="s">
        <v>431</v>
      </c>
      <c r="F540" s="10" t="str">
        <f>VLOOKUP(PAE[[#This Row],[NOME]],'CADASTRO'!A:K,5,0)</f>
        <v>ANALISTA PROJETOS PL</v>
      </c>
      <c r="G540" s="41">
        <v>46126</v>
      </c>
      <c r="H540" s="38">
        <v>365</v>
      </c>
      <c r="I5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IF(G918="01/01/1900", "SEM REGISTRO",
                        IF((G540+H540)&gt;TODAY(), "NO PRAZO", "VENCIDO"
                        )
                    )
                )
            )
        )
    ),"N.A.")</f>
        <v>NO PRAZO</v>
      </c>
      <c r="J540" s="14">
        <f>IF(PAE[[#This Row],[TREINADO EM]]="", "",(PAE[[#This Row],[TREINADO EM]]+PAE[[#This Row],[VALIDADE]]))</f>
        <v>46491</v>
      </c>
      <c r="K540">
        <v>0.25</v>
      </c>
      <c r="L540" t="s">
        <v>3</v>
      </c>
      <c r="M540" t="str">
        <f>VLOOKUP(PAE[[#This Row],[NOME]],'CADASTRO'!A:K,6,0)</f>
        <v>ATIVO</v>
      </c>
      <c r="N540" s="63"/>
    </row>
    <row r="541" spans="1:14">
      <c r="A541" t="s">
        <v>516</v>
      </c>
      <c r="B541" t="s">
        <v>517</v>
      </c>
      <c r="C541" t="s">
        <v>381</v>
      </c>
      <c r="D541" t="s">
        <v>636</v>
      </c>
      <c r="E541" s="11" t="s">
        <v>97</v>
      </c>
      <c r="F541" s="10" t="str">
        <f>VLOOKUP(PAE[[#This Row],[NOME]],'CADASTRO'!A:K,5,0)</f>
        <v>AUXILIAR INDUSTRIAL</v>
      </c>
      <c r="G541" s="41">
        <v>46028</v>
      </c>
      <c r="H541" s="38">
        <v>365</v>
      </c>
      <c r="I5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IF(G919="01/01/1900",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IF(PAE[[#This Row],[TREINADO EM]]="", "",(PAE[[#This Row],[TREINADO EM]]+PAE[[#This Row],[VALIDADE]]))</f>
        <v>46393</v>
      </c>
      <c r="K541">
        <v>0.25</v>
      </c>
      <c r="L541" t="s">
        <v>3</v>
      </c>
      <c r="M541" t="str">
        <f>VLOOKUP(PAE[[#This Row],[NOME]],'CADASTRO'!A:K,6,0)</f>
        <v>DESLIGADO</v>
      </c>
    </row>
    <row r="542" spans="1:14">
      <c r="A542" t="s">
        <v>516</v>
      </c>
      <c r="B542" t="s">
        <v>517</v>
      </c>
      <c r="C542" t="s">
        <v>76</v>
      </c>
      <c r="D542" t="s">
        <v>636</v>
      </c>
      <c r="E542" s="11" t="s">
        <v>433</v>
      </c>
      <c r="F542" s="10" t="str">
        <f>VLOOKUP(PAE[[#This Row],[NOME]],'CADASTRO'!A:K,5,0)</f>
        <v>ANALISTA SEGURANCA TRABALHO E MEIO</v>
      </c>
      <c r="G542" s="41">
        <v>44928</v>
      </c>
      <c r="H542" s="38">
        <v>365</v>
      </c>
      <c r="I5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IF(G920="01/01/1900", "SEM REGISTRO",
                        IF((G542+H542)&gt;TODAY(), "NO PRAZO", "VENCIDO"
                        )
                    )
                )
            )
        )
    ),"N.A.")</f>
        <v>HISTORICO</v>
      </c>
      <c r="J542" s="14">
        <f>IF(PAE[[#This Row],[TREINADO EM]]="", "",(PAE[[#This Row],[TREINADO EM]]+PAE[[#This Row],[VALIDADE]]))</f>
        <v>45293</v>
      </c>
      <c r="K542">
        <v>1</v>
      </c>
      <c r="L542" t="s">
        <v>5</v>
      </c>
      <c r="M542" t="str">
        <f>VLOOKUP(PAE[[#This Row],[NOME]],'CADASTRO'!A:K,6,0)</f>
        <v>ATIVO</v>
      </c>
    </row>
    <row r="543" spans="1:14">
      <c r="A543" t="s">
        <v>516</v>
      </c>
      <c r="B543" t="s">
        <v>517</v>
      </c>
      <c r="C543" t="s">
        <v>76</v>
      </c>
      <c r="D543" t="s">
        <v>636</v>
      </c>
      <c r="E543" s="11" t="s">
        <v>433</v>
      </c>
      <c r="F543" s="10" t="str">
        <f>VLOOKUP(PAE[[#This Row],[NOME]],'CADASTRO'!A:K,5,0)</f>
        <v>ANALISTA SEGURANCA TRABALHO E MEIO</v>
      </c>
      <c r="G543" s="41">
        <v>45279</v>
      </c>
      <c r="H543" s="38">
        <v>365</v>
      </c>
      <c r="I5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IF(G921="01/01/1900",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IF(PAE[[#This Row],[TREINADO EM]]="", "",(PAE[[#This Row],[TREINADO EM]]+PAE[[#This Row],[VALIDADE]]))</f>
        <v>45644</v>
      </c>
      <c r="K543">
        <v>1</v>
      </c>
      <c r="L543" t="s">
        <v>5</v>
      </c>
      <c r="M543" t="str">
        <f>VLOOKUP(PAE[[#This Row],[NOME]],'CADASTRO'!A:K,6,0)</f>
        <v>ATIVO</v>
      </c>
    </row>
    <row r="544" spans="1:14">
      <c r="A544" t="s">
        <v>516</v>
      </c>
      <c r="B544" t="s">
        <v>517</v>
      </c>
      <c r="C544" t="s">
        <v>381</v>
      </c>
      <c r="D544" t="s">
        <v>636</v>
      </c>
      <c r="E544" s="11" t="s">
        <v>433</v>
      </c>
      <c r="F544" s="10" t="str">
        <f>VLOOKUP(PAE[[#This Row],[NOME]],'CADASTRO'!A:K,5,0)</f>
        <v>ANALISTA SEGURANCA TRABALHO E MEIO</v>
      </c>
      <c r="G544" s="41">
        <v>46028</v>
      </c>
      <c r="H544" s="38">
        <v>365</v>
      </c>
      <c r="I5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IF(G922="01/01/1900", "SEM REGISTRO",
                        IF((G544+H544)&gt;TODAY(), "NO PRAZO", "VENCIDO"
                        )
                    )
                )
            )
        )
    ),"N.A.")</f>
        <v>NO PRAZO</v>
      </c>
      <c r="J544" s="14">
        <f>IF(PAE[[#This Row],[TREINADO EM]]="", "",(PAE[[#This Row],[TREINADO EM]]+PAE[[#This Row],[VALIDADE]]))</f>
        <v>46393</v>
      </c>
      <c r="K544">
        <v>0.25</v>
      </c>
      <c r="L544" t="s">
        <v>3</v>
      </c>
      <c r="M544" t="str">
        <f>VLOOKUP(PAE[[#This Row],[NOME]],'CADASTRO'!A:K,6,0)</f>
        <v>ATIVO</v>
      </c>
    </row>
    <row r="545" spans="1:14">
      <c r="A545" t="s">
        <v>516</v>
      </c>
      <c r="B545" t="s">
        <v>517</v>
      </c>
      <c r="C545" t="s">
        <v>76</v>
      </c>
      <c r="D545" t="s">
        <v>636</v>
      </c>
      <c r="E545" t="s">
        <v>96</v>
      </c>
      <c r="F545" s="10" t="str">
        <f>VLOOKUP(PAE[[#This Row],[NOME]],'CADASTRO'!A:K,5,0)</f>
        <v>OPERADOR INDUSTRIAL II</v>
      </c>
      <c r="G545" s="41">
        <v>44866</v>
      </c>
      <c r="H545" s="38">
        <v>365</v>
      </c>
      <c r="I5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IF(G923="01/01/1900",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IF(PAE[[#This Row],[TREINADO EM]]="", "",(PAE[[#This Row],[TREINADO EM]]+PAE[[#This Row],[VALIDADE]]))</f>
        <v>45231</v>
      </c>
      <c r="K545">
        <v>1</v>
      </c>
      <c r="L545" t="s">
        <v>5</v>
      </c>
      <c r="M545" t="str">
        <f>VLOOKUP(PAE[[#This Row],[NOME]],'CADASTRO'!A:K,6,0)</f>
        <v>DESLIGADO</v>
      </c>
    </row>
    <row r="546" spans="1:14">
      <c r="A546" t="s">
        <v>516</v>
      </c>
      <c r="B546" t="s">
        <v>517</v>
      </c>
      <c r="C546" t="s">
        <v>76</v>
      </c>
      <c r="D546" t="s">
        <v>636</v>
      </c>
      <c r="E546" s="11" t="s">
        <v>96</v>
      </c>
      <c r="F546" s="10" t="str">
        <f>VLOOKUP(PAE[[#This Row],[NOME]],'CADASTRO'!A:K,5,0)</f>
        <v>OPERADOR INDUSTRIAL II</v>
      </c>
      <c r="G546" s="41">
        <v>44928</v>
      </c>
      <c r="H546" s="38">
        <v>365</v>
      </c>
      <c r="I5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IF(G924="01/01/1900",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IF(PAE[[#This Row],[TREINADO EM]]="", "",(PAE[[#This Row],[TREINADO EM]]+PAE[[#This Row],[VALIDADE]]))</f>
        <v>45293</v>
      </c>
      <c r="K546">
        <v>1</v>
      </c>
      <c r="L546" t="s">
        <v>5</v>
      </c>
      <c r="M546" t="str">
        <f>VLOOKUP(PAE[[#This Row],[NOME]],'CADASTRO'!A:K,6,0)</f>
        <v>DESLIGADO</v>
      </c>
    </row>
    <row r="547" spans="1:14">
      <c r="A547" t="s">
        <v>516</v>
      </c>
      <c r="B547" t="s">
        <v>517</v>
      </c>
      <c r="C547" t="s">
        <v>76</v>
      </c>
      <c r="D547" t="s">
        <v>636</v>
      </c>
      <c r="E547" s="11" t="s">
        <v>96</v>
      </c>
      <c r="F547" s="10" t="str">
        <f>VLOOKUP(PAE[[#This Row],[NOME]],'CADASTRO'!A:K,5,0)</f>
        <v>OPERADOR INDUSTRIAL II</v>
      </c>
      <c r="G547" s="41">
        <v>45279</v>
      </c>
      <c r="H547" s="38">
        <v>365</v>
      </c>
      <c r="I5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IF(G925="01/01/1900",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IF(PAE[[#This Row],[TREINADO EM]]="", "",(PAE[[#This Row],[TREINADO EM]]+PAE[[#This Row],[VALIDADE]]))</f>
        <v>45644</v>
      </c>
      <c r="K547">
        <v>1</v>
      </c>
      <c r="L547" t="s">
        <v>5</v>
      </c>
      <c r="M547" t="str">
        <f>VLOOKUP(PAE[[#This Row],[NOME]],'CADASTRO'!A:K,6,0)</f>
        <v>DESLIGADO</v>
      </c>
    </row>
    <row r="548" spans="1:14">
      <c r="A548" t="s">
        <v>516</v>
      </c>
      <c r="B548" t="s">
        <v>517</v>
      </c>
      <c r="C548" t="s">
        <v>76</v>
      </c>
      <c r="D548" t="s">
        <v>636</v>
      </c>
      <c r="E548" s="11" t="s">
        <v>96</v>
      </c>
      <c r="F548" s="10" t="str">
        <f>VLOOKUP(PAE[[#This Row],[NOME]],'CADASTRO'!A:K,5,0)</f>
        <v>OPERADOR INDUSTRIAL II</v>
      </c>
      <c r="G548" s="41">
        <v>45645</v>
      </c>
      <c r="H548" s="38">
        <v>365</v>
      </c>
      <c r="I5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IF(G926="01/01/1900", "SEM REGISTRO",
                        IF((G548+H548)&gt;TODAY(), "NO PRAZO", "VENCIDO"
                        )
                    )
                )
            )
        )
    ),"N.A.")</f>
        <v>N.A.</v>
      </c>
      <c r="J548" s="14">
        <f>IF(PAE[[#This Row],[TREINADO EM]]="", "",(PAE[[#This Row],[TREINADO EM]]+PAE[[#This Row],[VALIDADE]]))</f>
        <v>46010</v>
      </c>
      <c r="K548">
        <v>1</v>
      </c>
      <c r="L548" t="s">
        <v>3</v>
      </c>
      <c r="M548" t="str">
        <f>VLOOKUP(PAE[[#This Row],[NOME]],'CADASTRO'!A:K,6,0)</f>
        <v>DESLIGADO</v>
      </c>
    </row>
    <row r="549" spans="1:14">
      <c r="A549" t="s">
        <v>516</v>
      </c>
      <c r="B549" t="s">
        <v>517</v>
      </c>
      <c r="C549" t="s">
        <v>76</v>
      </c>
      <c r="D549" t="s">
        <v>636</v>
      </c>
      <c r="E549" s="11" t="s">
        <v>211</v>
      </c>
      <c r="F549" s="10" t="str">
        <f>VLOOKUP(PAE[[#This Row],[NOME]],'CADASTRO'!A:K,5,0)</f>
        <v>CONTROLADOR PLANTA</v>
      </c>
      <c r="G549" s="41">
        <v>44517</v>
      </c>
      <c r="H549" s="38">
        <v>365</v>
      </c>
      <c r="I5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IF(G927="01/01/1900",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IF(PAE[[#This Row],[TREINADO EM]]="", "",(PAE[[#This Row],[TREINADO EM]]+PAE[[#This Row],[VALIDADE]]))</f>
        <v>44882</v>
      </c>
      <c r="K549">
        <v>1</v>
      </c>
      <c r="L549" t="s">
        <v>5</v>
      </c>
      <c r="M549" t="str">
        <f>VLOOKUP(PAE[[#This Row],[NOME]],'CADASTRO'!A:K,6,0)</f>
        <v>ATIVO</v>
      </c>
    </row>
    <row r="550" spans="1:14">
      <c r="A550" t="s">
        <v>516</v>
      </c>
      <c r="B550" t="s">
        <v>517</v>
      </c>
      <c r="C550" t="s">
        <v>76</v>
      </c>
      <c r="D550" t="s">
        <v>636</v>
      </c>
      <c r="E550" s="11" t="s">
        <v>211</v>
      </c>
      <c r="F550" s="10" t="str">
        <f>VLOOKUP(PAE[[#This Row],[NOME]],'CADASTRO'!A:K,5,0)</f>
        <v>CONTROLADOR PLANTA</v>
      </c>
      <c r="G550" s="41">
        <v>45064</v>
      </c>
      <c r="H550" s="38">
        <v>365</v>
      </c>
      <c r="I5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IF(G928="01/01/1900",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IF(PAE[[#This Row],[TREINADO EM]]="", "",(PAE[[#This Row],[TREINADO EM]]+PAE[[#This Row],[VALIDADE]]))</f>
        <v>45429</v>
      </c>
      <c r="K550">
        <v>1</v>
      </c>
      <c r="L550" t="s">
        <v>5</v>
      </c>
      <c r="M550" t="str">
        <f>VLOOKUP(PAE[[#This Row],[NOME]],'CADASTRO'!A:K,6,0)</f>
        <v>ATIVO</v>
      </c>
    </row>
    <row r="551" spans="1:14">
      <c r="A551" t="s">
        <v>516</v>
      </c>
      <c r="B551" t="s">
        <v>517</v>
      </c>
      <c r="C551" t="s">
        <v>102</v>
      </c>
      <c r="D551" t="s">
        <v>636</v>
      </c>
      <c r="E551" s="11" t="s">
        <v>211</v>
      </c>
      <c r="F551" s="10" t="str">
        <f>VLOOKUP(PAE[[#This Row],[NOME]],'CADASTRO'!A:K,5,0)</f>
        <v>CONTROLADOR PLANTA</v>
      </c>
      <c r="G551" s="41">
        <v>45533</v>
      </c>
      <c r="H551" s="38">
        <v>365</v>
      </c>
      <c r="I5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IF(G929="01/01/1900",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IF(PAE[[#This Row],[TREINADO EM]]="", "",(PAE[[#This Row],[TREINADO EM]]+PAE[[#This Row],[VALIDADE]]))</f>
        <v>45898</v>
      </c>
      <c r="K551">
        <v>1</v>
      </c>
      <c r="L551" t="s">
        <v>5</v>
      </c>
      <c r="M551" t="str">
        <f>VLOOKUP(PAE[[#This Row],[NOME]],'CADASTRO'!A:K,6,0)</f>
        <v>ATIVO</v>
      </c>
    </row>
    <row r="552" spans="1:14">
      <c r="A552" t="s">
        <v>516</v>
      </c>
      <c r="B552" t="s">
        <v>517</v>
      </c>
      <c r="C552" t="s">
        <v>381</v>
      </c>
      <c r="D552" t="s">
        <v>636</v>
      </c>
      <c r="E552" s="11" t="s">
        <v>211</v>
      </c>
      <c r="F552" s="10" t="str">
        <f>VLOOKUP(PAE[[#This Row],[NOME]],'CADASTRO'!A:K,5,0)</f>
        <v>CONTROLADOR PLANTA</v>
      </c>
      <c r="G552" s="41">
        <v>45645</v>
      </c>
      <c r="H552" s="38">
        <v>365</v>
      </c>
      <c r="I5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IF(G930="01/01/1900",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IF(PAE[[#This Row],[TREINADO EM]]="", "",(PAE[[#This Row],[TREINADO EM]]+PAE[[#This Row],[VALIDADE]]))</f>
        <v>46010</v>
      </c>
      <c r="K552">
        <v>1</v>
      </c>
      <c r="L552" t="s">
        <v>5</v>
      </c>
      <c r="M552" t="str">
        <f>VLOOKUP(PAE[[#This Row],[NOME]],'CADASTRO'!A:K,6,0)</f>
        <v>ATIVO</v>
      </c>
    </row>
    <row r="553" spans="1:14">
      <c r="A553" t="s">
        <v>516</v>
      </c>
      <c r="B553" t="s">
        <v>517</v>
      </c>
      <c r="C553" t="s">
        <v>381</v>
      </c>
      <c r="D553" t="s">
        <v>636</v>
      </c>
      <c r="E553" s="11" t="s">
        <v>211</v>
      </c>
      <c r="F553" s="10" t="str">
        <f>VLOOKUP(PAE[[#This Row],[NOME]],'CADASTRO'!A:K,5,0)</f>
        <v>CONTROLADOR PLANTA</v>
      </c>
      <c r="G553" s="41">
        <v>45826</v>
      </c>
      <c r="H553" s="38">
        <v>365</v>
      </c>
      <c r="I5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IF(G931="01/01/1900", "SEM REGISTRO",
                        IF((G553+H553)&gt;TODAY(), "NO PRAZO", "VENCIDO"
                        )
                    )
                )
            )
        )
    ),"N.A.")</f>
        <v>HISTORICO</v>
      </c>
      <c r="J553" s="14">
        <f>IF(PAE[[#This Row],[TREINADO EM]]="", "",(PAE[[#This Row],[TREINADO EM]]+PAE[[#This Row],[VALIDADE]]))</f>
        <v>46191</v>
      </c>
      <c r="K553">
        <v>1</v>
      </c>
      <c r="L553" t="s">
        <v>5</v>
      </c>
      <c r="M553" t="str">
        <f>VLOOKUP(PAE[[#This Row],[NOME]],'CADASTRO'!A:K,6,0)</f>
        <v>ATIVO</v>
      </c>
    </row>
    <row r="554" spans="1:14">
      <c r="A554" t="s">
        <v>516</v>
      </c>
      <c r="B554" t="s">
        <v>517</v>
      </c>
      <c r="C554" t="s">
        <v>381</v>
      </c>
      <c r="D554" t="s">
        <v>636</v>
      </c>
      <c r="E554" s="11" t="s">
        <v>211</v>
      </c>
      <c r="F554" s="10" t="str">
        <f>VLOOKUP(PAE[[#This Row],[NOME]],'CADASTRO'!A:K,5,0)</f>
        <v>CONTROLADOR PLANTA</v>
      </c>
      <c r="G554" s="41">
        <v>46006</v>
      </c>
      <c r="H554" s="38">
        <v>365</v>
      </c>
      <c r="I5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IF(G932="01/01/1900", "SEM REGISTRO",
                        IF((G554+H554)&gt;TODAY(), "NO PRAZO", "VENCIDO"
                        )
                    )
                )
            )
        )
    ),"N.A.")</f>
        <v>NO PRAZO</v>
      </c>
      <c r="J554" s="14">
        <f>IF(PAE[[#This Row],[TREINADO EM]]="", "",(PAE[[#This Row],[TREINADO EM]]+PAE[[#This Row],[VALIDADE]]))</f>
        <v>46371</v>
      </c>
      <c r="K554">
        <v>0.25</v>
      </c>
      <c r="L554" t="s">
        <v>3</v>
      </c>
      <c r="M554" t="str">
        <f>VLOOKUP(PAE[[#This Row],[NOME]],'CADASTRO'!A:K,6,0)</f>
        <v>ATIVO</v>
      </c>
      <c r="N554" s="63" t="s">
        <v>641</v>
      </c>
    </row>
    <row r="555" spans="1:14">
      <c r="A555" t="s">
        <v>516</v>
      </c>
      <c r="B555" t="s">
        <v>517</v>
      </c>
      <c r="C555" t="s">
        <v>76</v>
      </c>
      <c r="D555" t="s">
        <v>636</v>
      </c>
      <c r="E555" s="11" t="s">
        <v>436</v>
      </c>
      <c r="F555" s="10" t="str">
        <f>VLOOKUP(PAE[[#This Row],[NOME]],'CADASTRO'!A:K,5,0)</f>
        <v>TECNICO ELETRONICO II</v>
      </c>
      <c r="G555" s="41">
        <v>44517</v>
      </c>
      <c r="H555" s="38">
        <v>365</v>
      </c>
      <c r="I5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IF(G933="01/01/1900",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IF(PAE[[#This Row],[TREINADO EM]]="", "",(PAE[[#This Row],[TREINADO EM]]+PAE[[#This Row],[VALIDADE]]))</f>
        <v>44882</v>
      </c>
      <c r="K555">
        <v>1</v>
      </c>
      <c r="L555" t="s">
        <v>5</v>
      </c>
      <c r="M555" t="str">
        <f>VLOOKUP(PAE[[#This Row],[NOME]],'CADASTRO'!A:K,6,0)</f>
        <v>ATIVO</v>
      </c>
    </row>
    <row r="556" spans="1:14">
      <c r="A556" t="s">
        <v>516</v>
      </c>
      <c r="B556" t="s">
        <v>517</v>
      </c>
      <c r="C556" t="s">
        <v>76</v>
      </c>
      <c r="D556" t="s">
        <v>636</v>
      </c>
      <c r="E556" s="11" t="s">
        <v>436</v>
      </c>
      <c r="F556" s="10" t="str">
        <f>VLOOKUP(PAE[[#This Row],[NOME]],'CADASTRO'!A:K,5,0)</f>
        <v>TECNICO ELETRONICO II</v>
      </c>
      <c r="G556" s="41">
        <v>45279</v>
      </c>
      <c r="H556" s="38">
        <v>365</v>
      </c>
      <c r="I5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IF(G934="01/01/1900",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IF(PAE[[#This Row],[TREINADO EM]]="", "",(PAE[[#This Row],[TREINADO EM]]+PAE[[#This Row],[VALIDADE]]))</f>
        <v>45644</v>
      </c>
      <c r="K556">
        <v>1</v>
      </c>
      <c r="L556" t="s">
        <v>5</v>
      </c>
      <c r="M556" t="str">
        <f>VLOOKUP(PAE[[#This Row],[NOME]],'CADASTRO'!A:K,6,0)</f>
        <v>ATIVO</v>
      </c>
    </row>
    <row r="557" spans="1:14">
      <c r="A557" t="s">
        <v>516</v>
      </c>
      <c r="B557" t="s">
        <v>517</v>
      </c>
      <c r="C557" t="s">
        <v>102</v>
      </c>
      <c r="D557" t="s">
        <v>636</v>
      </c>
      <c r="E557" s="11" t="s">
        <v>436</v>
      </c>
      <c r="F557" s="10" t="str">
        <f>VLOOKUP(PAE[[#This Row],[NOME]],'CADASTRO'!A:K,5,0)</f>
        <v>TECNICO ELETRONICO II</v>
      </c>
      <c r="G557" s="41">
        <v>45547</v>
      </c>
      <c r="H557" s="38">
        <v>365</v>
      </c>
      <c r="I5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IF(G935="01/01/1900",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IF(PAE[[#This Row],[TREINADO EM]]="", "",(PAE[[#This Row],[TREINADO EM]]+PAE[[#This Row],[VALIDADE]]))</f>
        <v>45912</v>
      </c>
      <c r="K557">
        <v>1</v>
      </c>
      <c r="L557" t="s">
        <v>5</v>
      </c>
      <c r="M557" t="str">
        <f>VLOOKUP(PAE[[#This Row],[NOME]],'CADASTRO'!A:K,6,0)</f>
        <v>ATIVO</v>
      </c>
    </row>
    <row r="558" spans="1:14">
      <c r="A558" t="s">
        <v>516</v>
      </c>
      <c r="B558" t="s">
        <v>517</v>
      </c>
      <c r="C558" t="s">
        <v>381</v>
      </c>
      <c r="D558" t="s">
        <v>636</v>
      </c>
      <c r="E558" s="11" t="s">
        <v>436</v>
      </c>
      <c r="F558" s="10" t="str">
        <f>VLOOKUP(PAE[[#This Row],[NOME]],'CADASTRO'!A:K,5,0)</f>
        <v>TECNICO ELETRONICO II</v>
      </c>
      <c r="G558" s="41">
        <v>46211.9686574074</v>
      </c>
      <c r="H558" s="38">
        <v>183</v>
      </c>
      <c r="I5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IF(G936="01/01/1900", "SEM REGISTRO",
                        IF((G558+H558)&gt;TODAY(), "NO PRAZO", "VENCIDO"
                        )
                    )
                )
            )
        )
    ),"N.A.")</f>
        <v>NO PRAZO</v>
      </c>
      <c r="J558" s="14">
        <f>IF(PAE[[#This Row],[TREINADO EM]]="", "",(PAE[[#This Row],[TREINADO EM]]+PAE[[#This Row],[VALIDADE]]))</f>
        <v>46394.9686574074</v>
      </c>
      <c r="K558">
        <v>0.25</v>
      </c>
      <c r="L558" t="s">
        <v>3</v>
      </c>
      <c r="M558" t="str">
        <f>VLOOKUP(PAE[[#This Row],[NOME]],'CADASTRO'!A:K,6,0)</f>
        <v>ATIVO</v>
      </c>
      <c r="N558" s="63"/>
    </row>
    <row r="559" spans="1:14">
      <c r="A559" t="s">
        <v>516</v>
      </c>
      <c r="B559" t="s">
        <v>517</v>
      </c>
      <c r="C559" t="s">
        <v>76</v>
      </c>
      <c r="D559" t="s">
        <v>636</v>
      </c>
      <c r="E559" s="11" t="s">
        <v>437</v>
      </c>
      <c r="F559" s="10" t="str">
        <f>VLOOKUP(PAE[[#This Row],[NOME]],'CADASTRO'!A:K,5,0)</f>
        <v>ANALISTA CONTROLE QUALIDADE PL</v>
      </c>
      <c r="G559" s="41">
        <v>45196</v>
      </c>
      <c r="H559" s="38">
        <v>365</v>
      </c>
      <c r="I5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IF(G937="01/01/1900",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IF(PAE[[#This Row],[TREINADO EM]]="", "",(PAE[[#This Row],[TREINADO EM]]+PAE[[#This Row],[VALIDADE]]))</f>
        <v>45561</v>
      </c>
      <c r="K559">
        <v>1</v>
      </c>
      <c r="L559" t="s">
        <v>5</v>
      </c>
      <c r="M559" t="str">
        <f>VLOOKUP(PAE[[#This Row],[NOME]],'CADASTRO'!A:K,6,0)</f>
        <v>ATIVO</v>
      </c>
    </row>
    <row r="560" spans="1:14">
      <c r="A560" t="s">
        <v>516</v>
      </c>
      <c r="B560" t="s">
        <v>517</v>
      </c>
      <c r="C560" t="s">
        <v>381</v>
      </c>
      <c r="D560" t="s">
        <v>636</v>
      </c>
      <c r="E560" s="11" t="s">
        <v>437</v>
      </c>
      <c r="F560" s="10" t="str">
        <f>VLOOKUP(PAE[[#This Row],[NOME]],'CADASTRO'!A:K,5,0)</f>
        <v>ANALISTA CONTROLE QUALIDADE PL</v>
      </c>
      <c r="G560" s="41">
        <v>45645</v>
      </c>
      <c r="H560" s="38">
        <v>365</v>
      </c>
      <c r="I5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IF(G938="01/01/1900",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IF(PAE[[#This Row],[TREINADO EM]]="", "",(PAE[[#This Row],[TREINADO EM]]+PAE[[#This Row],[VALIDADE]]))</f>
        <v>46010</v>
      </c>
      <c r="K560">
        <v>1</v>
      </c>
      <c r="L560" t="s">
        <v>5</v>
      </c>
      <c r="M560" t="str">
        <f>VLOOKUP(PAE[[#This Row],[NOME]],'CADASTRO'!A:K,6,0)</f>
        <v>ATIVO</v>
      </c>
    </row>
    <row r="561" spans="1:14">
      <c r="A561" t="s">
        <v>516</v>
      </c>
      <c r="B561" t="s">
        <v>517</v>
      </c>
      <c r="C561" t="s">
        <v>381</v>
      </c>
      <c r="D561" t="s">
        <v>636</v>
      </c>
      <c r="E561" s="11" t="s">
        <v>437</v>
      </c>
      <c r="F561" s="10" t="str">
        <f>VLOOKUP(PAE[[#This Row],[NOME]],'CADASTRO'!A:K,5,0)</f>
        <v>ANALISTA CONTROLE QUALIDADE PL</v>
      </c>
      <c r="G561" s="41">
        <v>46213.0325578704</v>
      </c>
      <c r="H561" s="38">
        <v>183</v>
      </c>
      <c r="I5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IF(G939="01/01/1900", "SEM REGISTRO",
                        IF((G561+H561)&gt;TODAY(), "NO PRAZO", "VENCIDO"
                        )
                    )
                )
            )
        )
    ),"N.A.")</f>
        <v>NO PRAZO</v>
      </c>
      <c r="J561" s="14">
        <f>IF(PAE[[#This Row],[TREINADO EM]]="", "",(PAE[[#This Row],[TREINADO EM]]+PAE[[#This Row],[VALIDADE]]))</f>
        <v>46396.0325578704</v>
      </c>
      <c r="K561">
        <v>0.25</v>
      </c>
      <c r="L561" t="s">
        <v>3</v>
      </c>
      <c r="M561" t="str">
        <f>VLOOKUP(PAE[[#This Row],[NOME]],'CADASTRO'!A:K,6,0)</f>
        <v>ATIVO</v>
      </c>
    </row>
    <row r="562" spans="1:14">
      <c r="A562" t="s">
        <v>516</v>
      </c>
      <c r="B562" t="s">
        <v>517</v>
      </c>
      <c r="C562" t="s">
        <v>76</v>
      </c>
      <c r="D562" t="s">
        <v>636</v>
      </c>
      <c r="E562" s="11" t="s">
        <v>439</v>
      </c>
      <c r="F562" s="10" t="str">
        <f>VLOOKUP(PAE[[#This Row],[NOME]],'CADASTRO'!A:K,5,0)</f>
        <v>ANALISTA CONTROLE ESTOQUE PL</v>
      </c>
      <c r="G562" s="41">
        <v>44972</v>
      </c>
      <c r="H562" s="38">
        <v>365</v>
      </c>
      <c r="I5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IF(G940="01/01/1900",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IF(PAE[[#This Row],[TREINADO EM]]="", "",(PAE[[#This Row],[TREINADO EM]]+PAE[[#This Row],[VALIDADE]]))</f>
        <v>45337</v>
      </c>
      <c r="K562">
        <v>1</v>
      </c>
      <c r="L562" t="s">
        <v>5</v>
      </c>
      <c r="M562" t="str">
        <f>VLOOKUP(PAE[[#This Row],[NOME]],'CADASTRO'!A:K,6,0)</f>
        <v>ATIVO</v>
      </c>
    </row>
    <row r="563" spans="1:14">
      <c r="A563" t="s">
        <v>516</v>
      </c>
      <c r="B563" t="s">
        <v>517</v>
      </c>
      <c r="C563" t="s">
        <v>76</v>
      </c>
      <c r="D563" t="s">
        <v>636</v>
      </c>
      <c r="E563" s="11" t="s">
        <v>439</v>
      </c>
      <c r="F563" s="10" t="str">
        <f>VLOOKUP(PAE[[#This Row],[NOME]],'CADASTRO'!A:K,5,0)</f>
        <v>ANALISTA CONTROLE ESTOQUE PL</v>
      </c>
      <c r="G563" s="41">
        <v>45428</v>
      </c>
      <c r="H563" s="38">
        <v>365</v>
      </c>
      <c r="I5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IF(G941="01/01/1900",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IF(PAE[[#This Row],[TREINADO EM]]="", "",(PAE[[#This Row],[TREINADO EM]]+PAE[[#This Row],[VALIDADE]]))</f>
        <v>45793</v>
      </c>
      <c r="K563">
        <v>1</v>
      </c>
      <c r="L563" t="s">
        <v>5</v>
      </c>
      <c r="M563" t="str">
        <f>VLOOKUP(PAE[[#This Row],[NOME]],'CADASTRO'!A:K,6,0)</f>
        <v>ATIVO</v>
      </c>
    </row>
    <row r="564" spans="1:14">
      <c r="A564" t="s">
        <v>516</v>
      </c>
      <c r="B564" t="s">
        <v>517</v>
      </c>
      <c r="C564" t="s">
        <v>381</v>
      </c>
      <c r="D564" t="s">
        <v>636</v>
      </c>
      <c r="E564" s="11" t="s">
        <v>439</v>
      </c>
      <c r="F564" s="10" t="str">
        <f>VLOOKUP(PAE[[#This Row],[NOME]],'CADASTRO'!A:K,5,0)</f>
        <v>ANALISTA CONTROLE ESTOQUE PL</v>
      </c>
      <c r="G564" s="41">
        <v>45645</v>
      </c>
      <c r="H564" s="38">
        <v>365</v>
      </c>
      <c r="I5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IF(G942="01/01/1900", "SEM REGISTRO",
                        IF((G564+H564)&gt;TODAY(), "NO PRAZO", "VENCIDO"
                        )
                    )
                )
            )
        )
    ),"N.A.")</f>
        <v>HISTORICO</v>
      </c>
      <c r="J564" s="14">
        <f>IF(PAE[[#This Row],[TREINADO EM]]="", "",(PAE[[#This Row],[TREINADO EM]]+PAE[[#This Row],[VALIDADE]]))</f>
        <v>46010</v>
      </c>
      <c r="K564">
        <v>1</v>
      </c>
      <c r="L564" t="s">
        <v>5</v>
      </c>
      <c r="M564" t="str">
        <f>VLOOKUP(PAE[[#This Row],[NOME]],'CADASTRO'!A:K,6,0)</f>
        <v>ATIVO</v>
      </c>
    </row>
    <row r="565" spans="1:14">
      <c r="A565" t="s">
        <v>516</v>
      </c>
      <c r="B565" t="s">
        <v>517</v>
      </c>
      <c r="C565" t="s">
        <v>381</v>
      </c>
      <c r="D565" t="s">
        <v>636</v>
      </c>
      <c r="E565" s="11" t="s">
        <v>439</v>
      </c>
      <c r="F565" s="10" t="str">
        <f>VLOOKUP(PAE[[#This Row],[NOME]],'CADASTRO'!A:K,5,0)</f>
        <v>ANALISTA CONTROLE ESTOQUE PL</v>
      </c>
      <c r="G565" s="41">
        <v>46006</v>
      </c>
      <c r="H565" s="38">
        <v>365</v>
      </c>
      <c r="I5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IF(G943="01/01/1900", "SEM REGISTRO",
                        IF((G565+H565)&gt;TODAY(), "NO PRAZO", "VENCIDO"
                        )
                    )
                )
            )
        )
    ),"N.A.")</f>
        <v>NO PRAZO</v>
      </c>
      <c r="J565" s="14">
        <f>IF(PAE[[#This Row],[TREINADO EM]]="", "",(PAE[[#This Row],[TREINADO EM]]+PAE[[#This Row],[VALIDADE]]))</f>
        <v>46371</v>
      </c>
      <c r="K565">
        <v>0.25</v>
      </c>
      <c r="L565" t="s">
        <v>3</v>
      </c>
      <c r="M565" t="str">
        <f>VLOOKUP(PAE[[#This Row],[NOME]],'CADASTRO'!A:K,6,0)</f>
        <v>ATIVO</v>
      </c>
      <c r="N565" s="63" t="s">
        <v>641</v>
      </c>
    </row>
    <row r="566" spans="1:14">
      <c r="A566" t="s">
        <v>516</v>
      </c>
      <c r="B566" t="s">
        <v>517</v>
      </c>
      <c r="C566" t="s">
        <v>76</v>
      </c>
      <c r="D566" t="s">
        <v>636</v>
      </c>
      <c r="E566" s="11" t="s">
        <v>83</v>
      </c>
      <c r="F566" s="10" t="str">
        <f>VLOOKUP(PAE[[#This Row],[NOME]],'CADASTRO'!A:K,5,0)</f>
        <v>PARCEIRO DE NEGOCIO DE RH</v>
      </c>
      <c r="G566" s="41">
        <v>44532</v>
      </c>
      <c r="H566" s="38">
        <v>365</v>
      </c>
      <c r="I5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IF(G944="01/01/1900",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IF(PAE[[#This Row],[TREINADO EM]]="", "",(PAE[[#This Row],[TREINADO EM]]+PAE[[#This Row],[VALIDADE]]))</f>
        <v>44897</v>
      </c>
      <c r="K566">
        <v>1</v>
      </c>
      <c r="L566" t="s">
        <v>3</v>
      </c>
      <c r="M566" t="str">
        <f>VLOOKUP(PAE[[#This Row],[NOME]],'CADASTRO'!A:K,6,0)</f>
        <v>DESLIGADO</v>
      </c>
    </row>
    <row r="567" spans="1:14">
      <c r="A567" t="s">
        <v>516</v>
      </c>
      <c r="B567" t="s">
        <v>517</v>
      </c>
      <c r="C567" t="s">
        <v>76</v>
      </c>
      <c r="D567" t="s">
        <v>636</v>
      </c>
      <c r="E567" s="11" t="s">
        <v>441</v>
      </c>
      <c r="F567" s="10" t="str">
        <f>VLOOKUP(PAE[[#This Row],[NOME]],'CADASTRO'!A:K,5,0)</f>
        <v>OPERADOR INDUSTRIAL I</v>
      </c>
      <c r="G567" s="41">
        <v>45645</v>
      </c>
      <c r="H567" s="38">
        <v>365</v>
      </c>
      <c r="I5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IF(G945="01/01/1900",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IF(PAE[[#This Row],[TREINADO EM]]="", "",(PAE[[#This Row],[TREINADO EM]]+PAE[[#This Row],[VALIDADE]]))</f>
        <v>46010</v>
      </c>
      <c r="K567">
        <v>1</v>
      </c>
      <c r="L567" t="s">
        <v>5</v>
      </c>
      <c r="M567" t="str">
        <f>VLOOKUP(PAE[[#This Row],[NOME]],'CADASTRO'!A:K,6,0)</f>
        <v>ATIVO</v>
      </c>
    </row>
    <row r="568" spans="1:14">
      <c r="A568" t="s">
        <v>516</v>
      </c>
      <c r="B568" t="s">
        <v>517</v>
      </c>
      <c r="C568" t="s">
        <v>381</v>
      </c>
      <c r="D568" t="s">
        <v>636</v>
      </c>
      <c r="E568" s="11" t="s">
        <v>441</v>
      </c>
      <c r="F568" s="10" t="str">
        <f>VLOOKUP(PAE[[#This Row],[NOME]],'CADASTRO'!A:K,5,0)</f>
        <v>OPERADOR INDUSTRIAL I</v>
      </c>
      <c r="G568" s="41">
        <v>46210.886932870402</v>
      </c>
      <c r="H568" s="38">
        <v>183</v>
      </c>
      <c r="I5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IF(G946="01/01/1900", "SEM REGISTRO",
                        IF((G568+H568)&gt;TODAY(), "NO PRAZO", "VENCIDO"
                        )
                    )
                )
            )
        )
    ),"N.A.")</f>
        <v>NO PRAZO</v>
      </c>
      <c r="J568" s="14">
        <f>IF(PAE[[#This Row],[TREINADO EM]]="", "",(PAE[[#This Row],[TREINADO EM]]+PAE[[#This Row],[VALIDADE]]))</f>
        <v>46393.886932870402</v>
      </c>
      <c r="K568">
        <v>0.25</v>
      </c>
      <c r="L568" t="s">
        <v>3</v>
      </c>
      <c r="M568" t="str">
        <f>VLOOKUP(PAE[[#This Row],[NOME]],'CADASTRO'!A:K,6,0)</f>
        <v>ATIVO</v>
      </c>
      <c r="N568" s="63"/>
    </row>
    <row r="569" spans="1:14">
      <c r="A569" t="s">
        <v>516</v>
      </c>
      <c r="B569" t="s">
        <v>517</v>
      </c>
      <c r="C569" t="s">
        <v>381</v>
      </c>
      <c r="D569" t="s">
        <v>636</v>
      </c>
      <c r="E569" s="11" t="s">
        <v>442</v>
      </c>
      <c r="F569" s="10" t="str">
        <f>VLOOKUP(PAE[[#This Row],[NOME]],'CADASTRO'!A:K,5,0)</f>
        <v>ANALISTA CONTROLE QUALIDADE PL</v>
      </c>
      <c r="G569" s="41">
        <v>45999</v>
      </c>
      <c r="H569" s="38">
        <v>365</v>
      </c>
      <c r="I5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IF(G947="01/01/1900", "SEM REGISTRO",
                        IF((G569+H569)&gt;TODAY(), "NO PRAZO", "VENCIDO"
                        )
                    )
                )
            )
        )
    ),"N.A.")</f>
        <v>NO PRAZO</v>
      </c>
      <c r="J569" s="14">
        <f>IF(PAE[[#This Row],[TREINADO EM]]="", "",(PAE[[#This Row],[TREINADO EM]]+PAE[[#This Row],[VALIDADE]]))</f>
        <v>46364</v>
      </c>
      <c r="K569">
        <v>1</v>
      </c>
      <c r="L569" t="s">
        <v>3</v>
      </c>
      <c r="M569" t="str">
        <f>VLOOKUP(PAE[[#This Row],[NOME]],'CADASTRO'!A:K,6,0)</f>
        <v>ATIVO</v>
      </c>
      <c r="N569" s="63" t="s">
        <v>652</v>
      </c>
    </row>
    <row r="570" spans="1:14">
      <c r="A570" t="s">
        <v>516</v>
      </c>
      <c r="B570" t="s">
        <v>517</v>
      </c>
      <c r="C570" t="s">
        <v>381</v>
      </c>
      <c r="D570" t="s">
        <v>636</v>
      </c>
      <c r="E570" s="11" t="s">
        <v>79</v>
      </c>
      <c r="F570" s="10" t="str">
        <f>VLOOKUP(PAE[[#This Row],[NOME]],'CADASTRO'!A:K,5,0)</f>
        <v>AUXILIAR INDUSTRIAL</v>
      </c>
      <c r="G570" s="41">
        <v>45903</v>
      </c>
      <c r="H570" s="38">
        <v>365</v>
      </c>
      <c r="I5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IF(G948="01/01/1900",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IF(PAE[[#This Row],[TREINADO EM]]="", "",(PAE[[#This Row],[TREINADO EM]]+PAE[[#This Row],[VALIDADE]]))</f>
        <v>46268</v>
      </c>
      <c r="K570">
        <v>1</v>
      </c>
      <c r="L570" t="s">
        <v>3</v>
      </c>
      <c r="M570" t="str">
        <f>VLOOKUP(PAE[[#This Row],[NOME]],'CADASTRO'!A:K,6,0)</f>
        <v>DESLIGADO</v>
      </c>
    </row>
    <row r="571" spans="1:14">
      <c r="A571" t="s">
        <v>516</v>
      </c>
      <c r="B571" t="s">
        <v>517</v>
      </c>
      <c r="C571" t="s">
        <v>76</v>
      </c>
      <c r="D571" t="s">
        <v>636</v>
      </c>
      <c r="E571" s="11" t="s">
        <v>70</v>
      </c>
      <c r="F571" s="10" t="str">
        <f>VLOOKUP(PAE[[#This Row],[NOME]],'CADASTRO'!A:K,5,0)</f>
        <v>OPERADOR INDUSTRIAL I</v>
      </c>
      <c r="G571" s="41">
        <v>44530</v>
      </c>
      <c r="H571" s="38">
        <v>365</v>
      </c>
      <c r="I5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IF(G949="01/01/1900", "SEM REGISTRO",
                        IF((G571+H571)&gt;TODAY(), "NO PRAZO", "VENCIDO"
                        )
                    )
                )
            )
        )
    ),"N.A.")</f>
        <v>N.A.</v>
      </c>
      <c r="J571" s="14">
        <f>IF(PAE[[#This Row],[TREINADO EM]]="", "",(PAE[[#This Row],[TREINADO EM]]+PAE[[#This Row],[VALIDADE]]))</f>
        <v>44895</v>
      </c>
      <c r="K571">
        <v>1</v>
      </c>
      <c r="L571" t="s">
        <v>5</v>
      </c>
      <c r="M571" t="str">
        <f>VLOOKUP(PAE[[#This Row],[NOME]],'CADASTRO'!A:K,6,0)</f>
        <v>DESLIGADO</v>
      </c>
    </row>
    <row r="572" spans="1:14">
      <c r="A572" t="s">
        <v>516</v>
      </c>
      <c r="B572" t="s">
        <v>517</v>
      </c>
      <c r="C572" t="s">
        <v>76</v>
      </c>
      <c r="D572" t="s">
        <v>636</v>
      </c>
      <c r="E572" s="1" t="s">
        <v>76</v>
      </c>
      <c r="F572" s="10" t="str">
        <f>VLOOKUP(PAE[[#This Row],[NOME]],'CADASTRO'!A:K,5,0)</f>
        <v>COORDENADOR SEG DO TRABALHO E MEIO</v>
      </c>
      <c r="G572" s="41">
        <v>44517</v>
      </c>
      <c r="H572" s="38">
        <v>5000</v>
      </c>
      <c r="I5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IF(G950="01/01/1900",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IF(PAE[[#This Row],[TREINADO EM]]="", "",(PAE[[#This Row],[TREINADO EM]]+PAE[[#This Row],[VALIDADE]]))</f>
        <v>49517</v>
      </c>
      <c r="K572">
        <v>1</v>
      </c>
      <c r="L572" t="s">
        <v>5</v>
      </c>
      <c r="M572" t="str">
        <f>VLOOKUP(PAE[[#This Row],[NOME]],'CADASTRO'!A:K,6,0)</f>
        <v>ATIVO</v>
      </c>
    </row>
    <row r="573" spans="1:14">
      <c r="A573" t="s">
        <v>516</v>
      </c>
      <c r="B573" t="s">
        <v>517</v>
      </c>
      <c r="C573" t="s">
        <v>381</v>
      </c>
      <c r="D573" t="s">
        <v>636</v>
      </c>
      <c r="E573" s="11" t="s">
        <v>76</v>
      </c>
      <c r="F573" s="10" t="str">
        <f>VLOOKUP(PAE[[#This Row],[NOME]],'CADASTRO'!A:K,5,0)</f>
        <v>COORDENADOR SEG DO TRABALHO E MEIO</v>
      </c>
      <c r="G573" s="41">
        <v>46207.672962962999</v>
      </c>
      <c r="H573" s="38">
        <v>5000</v>
      </c>
      <c r="I5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IF(G951="01/01/1900", "SEM REGISTRO",
                        IF((G573+H573)&gt;TODAY(), "NO PRAZO", "VENCIDO"
                        )
                    )
                )
            )
        )
    ),"N.A.")</f>
        <v>NO PRAZO</v>
      </c>
      <c r="J573" s="14">
        <f>IF(PAE[[#This Row],[TREINADO EM]]="", "",(PAE[[#This Row],[TREINADO EM]]+PAE[[#This Row],[VALIDADE]]))</f>
        <v>51207.672962962999</v>
      </c>
      <c r="K573">
        <v>0.25</v>
      </c>
      <c r="L573" t="s">
        <v>3</v>
      </c>
      <c r="M573" t="str">
        <f>VLOOKUP(PAE[[#This Row],[NOME]],'CADASTRO'!A:K,6,0)</f>
        <v>ATIVO</v>
      </c>
      <c r="N573" s="63"/>
    </row>
    <row r="574" spans="1:14">
      <c r="A574" t="s">
        <v>516</v>
      </c>
      <c r="B574" t="s">
        <v>517</v>
      </c>
      <c r="C574" t="s">
        <v>76</v>
      </c>
      <c r="D574" t="s">
        <v>636</v>
      </c>
      <c r="E574" t="s">
        <v>66</v>
      </c>
      <c r="F574" s="10" t="str">
        <f>VLOOKUP(PAE[[#This Row],[NOME]],'CADASTRO'!A:K,5,0)</f>
        <v>OPERADOR INDUSTRIAL II</v>
      </c>
      <c r="G574" s="41">
        <v>44865</v>
      </c>
      <c r="H574" s="38">
        <v>365</v>
      </c>
      <c r="I5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IF(G952="01/01/1900", "SEM REGISTRO",
                        IF((G574+H574)&gt;TODAY(), "NO PRAZO", "VENCIDO"
                        )
                    )
                )
            )
        )
    ),"N.A.")</f>
        <v>N.A.</v>
      </c>
      <c r="J574" s="14">
        <f>IF(PAE[[#This Row],[TREINADO EM]]="", "",(PAE[[#This Row],[TREINADO EM]]+PAE[[#This Row],[VALIDADE]]))</f>
        <v>45230</v>
      </c>
      <c r="K574">
        <v>1</v>
      </c>
      <c r="L574" t="s">
        <v>5</v>
      </c>
      <c r="M574" t="str">
        <f>VLOOKUP(PAE[[#This Row],[NOME]],'CADASTRO'!A:K,6,0)</f>
        <v>DESLIGADO</v>
      </c>
    </row>
    <row r="575" spans="1:14">
      <c r="A575" t="s">
        <v>516</v>
      </c>
      <c r="B575" t="s">
        <v>517</v>
      </c>
      <c r="C575" t="s">
        <v>76</v>
      </c>
      <c r="D575" t="s">
        <v>636</v>
      </c>
      <c r="E575" s="11" t="s">
        <v>66</v>
      </c>
      <c r="F575" s="10" t="str">
        <f>VLOOKUP(PAE[[#This Row],[NOME]],'CADASTRO'!A:K,5,0)</f>
        <v>OPERADOR INDUSTRIAL II</v>
      </c>
      <c r="G575" s="41">
        <v>44928</v>
      </c>
      <c r="H575" s="38">
        <v>365</v>
      </c>
      <c r="I5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IF(G953="01/01/1900", "SEM REGISTRO",
                        IF((G575+H575)&gt;TODAY(), "NO PRAZO", "VENCIDO"
                        )
                    )
                )
            )
        )
    ),"N.A.")</f>
        <v>N.A.</v>
      </c>
      <c r="J575" s="14">
        <f>IF(PAE[[#This Row],[TREINADO EM]]="", "",(PAE[[#This Row],[TREINADO EM]]+PAE[[#This Row],[VALIDADE]]))</f>
        <v>45293</v>
      </c>
      <c r="K575">
        <v>1</v>
      </c>
      <c r="L575" t="s">
        <v>5</v>
      </c>
      <c r="M575" t="str">
        <f>VLOOKUP(PAE[[#This Row],[NOME]],'CADASTRO'!A:K,6,0)</f>
        <v>DESLIGADO</v>
      </c>
    </row>
    <row r="576" spans="1:14">
      <c r="A576" t="s">
        <v>516</v>
      </c>
      <c r="B576" t="s">
        <v>517</v>
      </c>
      <c r="C576" t="s">
        <v>76</v>
      </c>
      <c r="D576" t="s">
        <v>636</v>
      </c>
      <c r="E576" s="11" t="s">
        <v>66</v>
      </c>
      <c r="F576" s="10" t="str">
        <f>VLOOKUP(PAE[[#This Row],[NOME]],'CADASTRO'!A:K,5,0)</f>
        <v>OPERADOR INDUSTRIAL II</v>
      </c>
      <c r="G576" s="41">
        <v>45279</v>
      </c>
      <c r="H576" s="38">
        <v>365</v>
      </c>
      <c r="I5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IF(G954="01/01/1900", "SEM REGISTRO",
                        IF((G576+H576)&gt;TODAY(), "NO PRAZO", "VENCIDO"
                        )
                    )
                )
            )
        )
    ),"N.A.")</f>
        <v>N.A.</v>
      </c>
      <c r="J576" s="14">
        <f>IF(PAE[[#This Row],[TREINADO EM]]="", "",(PAE[[#This Row],[TREINADO EM]]+PAE[[#This Row],[VALIDADE]]))</f>
        <v>45644</v>
      </c>
      <c r="K576">
        <v>1</v>
      </c>
      <c r="L576" t="s">
        <v>5</v>
      </c>
      <c r="M576" t="str">
        <f>VLOOKUP(PAE[[#This Row],[NOME]],'CADASTRO'!A:K,6,0)</f>
        <v>DESLIGADO</v>
      </c>
    </row>
    <row r="577" spans="1:14">
      <c r="A577" t="s">
        <v>516</v>
      </c>
      <c r="B577" t="s">
        <v>517</v>
      </c>
      <c r="C577" t="s">
        <v>381</v>
      </c>
      <c r="D577" t="s">
        <v>636</v>
      </c>
      <c r="E577" s="11" t="s">
        <v>66</v>
      </c>
      <c r="F577" s="10" t="str">
        <f>VLOOKUP(PAE[[#This Row],[NOME]],'CADASTRO'!A:K,5,0)</f>
        <v>OPERADOR INDUSTRIAL II</v>
      </c>
      <c r="G577" s="41">
        <v>45645</v>
      </c>
      <c r="H577" s="38">
        <v>365</v>
      </c>
      <c r="I5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IF(G955="01/01/1900",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IF(PAE[[#This Row],[TREINADO EM]]="", "",(PAE[[#This Row],[TREINADO EM]]+PAE[[#This Row],[VALIDADE]]))</f>
        <v>46010</v>
      </c>
      <c r="K577">
        <v>1</v>
      </c>
      <c r="L577" t="s">
        <v>5</v>
      </c>
      <c r="M577" t="str">
        <f>VLOOKUP(PAE[[#This Row],[NOME]],'CADASTRO'!A:K,6,0)</f>
        <v>DESLIGADO</v>
      </c>
    </row>
    <row r="578" spans="1:14">
      <c r="A578" t="s">
        <v>516</v>
      </c>
      <c r="B578" t="s">
        <v>517</v>
      </c>
      <c r="C578" t="s">
        <v>381</v>
      </c>
      <c r="D578" t="s">
        <v>636</v>
      </c>
      <c r="E578" s="11" t="s">
        <v>66</v>
      </c>
      <c r="F578" s="10" t="str">
        <f>VLOOKUP(PAE[[#This Row],[NOME]],'CADASTRO'!A:K,5,0)</f>
        <v>OPERADOR INDUSTRIAL II</v>
      </c>
      <c r="G578" s="41">
        <v>45882</v>
      </c>
      <c r="H578" s="38">
        <v>365</v>
      </c>
      <c r="I5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IF(G956="01/01/1900",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IF(PAE[[#This Row],[TREINADO EM]]="", "",(PAE[[#This Row],[TREINADO EM]]+PAE[[#This Row],[VALIDADE]]))</f>
        <v>46247</v>
      </c>
      <c r="K578">
        <v>1</v>
      </c>
      <c r="L578" t="s">
        <v>3</v>
      </c>
      <c r="M578" t="str">
        <f>VLOOKUP(PAE[[#This Row],[NOME]],'CADASTRO'!A:K,6,0)</f>
        <v>DESLIGADO</v>
      </c>
    </row>
    <row r="579" spans="1:14">
      <c r="A579" t="s">
        <v>516</v>
      </c>
      <c r="B579" t="s">
        <v>517</v>
      </c>
      <c r="C579" t="s">
        <v>381</v>
      </c>
      <c r="D579" t="s">
        <v>636</v>
      </c>
      <c r="E579" s="11" t="s">
        <v>443</v>
      </c>
      <c r="F579" s="10" t="str">
        <f>VLOOKUP(PAE[[#This Row],[NOME]],'CADASTRO'!A:K,5,0)</f>
        <v>ESTAGIARIO</v>
      </c>
      <c r="G579" s="41">
        <v>45875</v>
      </c>
      <c r="H579" s="38">
        <v>365</v>
      </c>
      <c r="I5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IF(G957="01/01/1900",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IF(PAE[[#This Row],[TREINADO EM]]="", "",(PAE[[#This Row],[TREINADO EM]]+PAE[[#This Row],[VALIDADE]]))</f>
        <v>46240</v>
      </c>
      <c r="K579">
        <v>1</v>
      </c>
      <c r="L579" t="s">
        <v>5</v>
      </c>
      <c r="M579" t="str">
        <f>VLOOKUP(PAE[[#This Row],[NOME]],'CADASTRO'!A:K,6,0)</f>
        <v>ATIVO</v>
      </c>
    </row>
    <row r="580" spans="1:14">
      <c r="A580" t="s">
        <v>516</v>
      </c>
      <c r="B580" t="s">
        <v>517</v>
      </c>
      <c r="C580" t="s">
        <v>381</v>
      </c>
      <c r="D580" t="s">
        <v>636</v>
      </c>
      <c r="E580" t="s">
        <v>443</v>
      </c>
      <c r="F580" s="10" t="str">
        <f>VLOOKUP(PAE[[#This Row],[NOME]],'CADASTRO'!A:K,5,0)</f>
        <v>ESTAGIARIO</v>
      </c>
      <c r="G580" s="41">
        <v>46273.660601851851</v>
      </c>
      <c r="H580" s="38">
        <v>365</v>
      </c>
      <c r="I5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IF(G958="01/01/1900", "SEM REGISTRO",
                        IF((G580+H580)&gt;TODAY(), "NO PRAZO", "VENCIDO"
                        )
                    )
                )
            )
        )
    ),"N.A.")</f>
        <v>NO PRAZO</v>
      </c>
      <c r="J580" s="14">
        <f>IF(PAE[[#This Row],[TREINADO EM]]="", "",(PAE[[#This Row],[TREINADO EM]]+PAE[[#This Row],[VALIDADE]]))</f>
        <v>46638.660601851851</v>
      </c>
      <c r="K580">
        <v>1</v>
      </c>
      <c r="L580" t="s">
        <v>3</v>
      </c>
      <c r="M580" t="str">
        <f>VLOOKUP(PAE[[#This Row],[NOME]],'CADASTRO'!A:K,6,0)</f>
        <v>ATIVO</v>
      </c>
      <c r="N580" s="63" t="s">
        <v>643</v>
      </c>
    </row>
    <row r="581" spans="1:14">
      <c r="A581" t="s">
        <v>516</v>
      </c>
      <c r="B581" t="s">
        <v>517</v>
      </c>
      <c r="C581" t="s">
        <v>76</v>
      </c>
      <c r="D581" t="s">
        <v>636</v>
      </c>
      <c r="E581" s="11" t="s">
        <v>63</v>
      </c>
      <c r="F581" s="10" t="str">
        <f>VLOOKUP(PAE[[#This Row],[NOME]],'CADASTRO'!A:K,5,0)</f>
        <v>ESTAGIARIO</v>
      </c>
      <c r="G581" s="41">
        <v>44972</v>
      </c>
      <c r="H581" s="38">
        <v>365</v>
      </c>
      <c r="I5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IF(G959="01/01/1900",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IF(PAE[[#This Row],[TREINADO EM]]="", "",(PAE[[#This Row],[TREINADO EM]]+PAE[[#This Row],[VALIDADE]]))</f>
        <v>45337</v>
      </c>
      <c r="K581">
        <v>1</v>
      </c>
      <c r="L581" t="s">
        <v>5</v>
      </c>
      <c r="M581" t="str">
        <f>VLOOKUP(PAE[[#This Row],[NOME]],'CADASTRO'!A:K,6,0)</f>
        <v>DESLIGADO</v>
      </c>
    </row>
    <row r="582" spans="1:14">
      <c r="A582" t="s">
        <v>516</v>
      </c>
      <c r="B582" t="s">
        <v>517</v>
      </c>
      <c r="C582" t="s">
        <v>76</v>
      </c>
      <c r="D582" t="s">
        <v>636</v>
      </c>
      <c r="E582" s="11" t="s">
        <v>473</v>
      </c>
      <c r="F582" s="10" t="str">
        <f>VLOOKUP(PAE[[#This Row],[NOME]],'CADASTRO'!A:K,5,0)</f>
        <v>AUXILIAR INDUSTRIAL</v>
      </c>
      <c r="G582" s="41">
        <v>44529</v>
      </c>
      <c r="H582" s="38">
        <v>365</v>
      </c>
      <c r="I5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IF(G960="01/01/1900",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IF(PAE[[#This Row],[TREINADO EM]]="", "",(PAE[[#This Row],[TREINADO EM]]+PAE[[#This Row],[VALIDADE]]))</f>
        <v>44894</v>
      </c>
      <c r="K582">
        <v>1</v>
      </c>
      <c r="L582" t="s">
        <v>5</v>
      </c>
      <c r="M582" t="str">
        <f>VLOOKUP(PAE[[#This Row],[NOME]],'CADASTRO'!A:K,6,0)</f>
        <v>S-AFASTADO</v>
      </c>
    </row>
    <row r="583" spans="1:14">
      <c r="A583" t="s">
        <v>516</v>
      </c>
      <c r="B583" t="s">
        <v>517</v>
      </c>
      <c r="C583" t="s">
        <v>76</v>
      </c>
      <c r="D583" t="s">
        <v>636</v>
      </c>
      <c r="E583" s="11" t="s">
        <v>473</v>
      </c>
      <c r="F583" s="10" t="str">
        <f>VLOOKUP(PAE[[#This Row],[NOME]],'CADASTRO'!A:K,5,0)</f>
        <v>AUXILIAR INDUSTRIAL</v>
      </c>
      <c r="G583" s="41">
        <v>44928</v>
      </c>
      <c r="H583" s="38">
        <v>365</v>
      </c>
      <c r="I5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IF(G961="01/01/1900",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IF(PAE[[#This Row],[TREINADO EM]]="", "",(PAE[[#This Row],[TREINADO EM]]+PAE[[#This Row],[VALIDADE]]))</f>
        <v>45293</v>
      </c>
      <c r="K583">
        <v>1</v>
      </c>
      <c r="L583" t="s">
        <v>5</v>
      </c>
      <c r="M583" t="str">
        <f>VLOOKUP(PAE[[#This Row],[NOME]],'CADASTRO'!A:K,6,0)</f>
        <v>S-AFASTADO</v>
      </c>
    </row>
    <row r="584" spans="1:14">
      <c r="A584" t="s">
        <v>516</v>
      </c>
      <c r="B584" t="s">
        <v>517</v>
      </c>
      <c r="C584" t="s">
        <v>76</v>
      </c>
      <c r="D584" t="s">
        <v>636</v>
      </c>
      <c r="E584" s="11" t="s">
        <v>473</v>
      </c>
      <c r="F584" s="10" t="str">
        <f>VLOOKUP(PAE[[#This Row],[NOME]],'CADASTRO'!A:K,5,0)</f>
        <v>AUXILIAR INDUSTRIAL</v>
      </c>
      <c r="G584" s="41">
        <v>45279</v>
      </c>
      <c r="H584" s="38">
        <v>365</v>
      </c>
      <c r="I5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IF(G962="01/01/1900",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IF(PAE[[#This Row],[TREINADO EM]]="", "",(PAE[[#This Row],[TREINADO EM]]+PAE[[#This Row],[VALIDADE]]))</f>
        <v>45644</v>
      </c>
      <c r="K584">
        <v>1</v>
      </c>
      <c r="L584" t="s">
        <v>5</v>
      </c>
      <c r="M584" t="str">
        <f>VLOOKUP(PAE[[#This Row],[NOME]],'CADASTRO'!A:K,6,0)</f>
        <v>S-AFASTADO</v>
      </c>
    </row>
    <row r="585" spans="1:14">
      <c r="A585" t="s">
        <v>516</v>
      </c>
      <c r="B585" t="s">
        <v>517</v>
      </c>
      <c r="C585" t="s">
        <v>381</v>
      </c>
      <c r="D585" t="s">
        <v>636</v>
      </c>
      <c r="E585" s="11" t="s">
        <v>473</v>
      </c>
      <c r="F585" s="10" t="str">
        <f>VLOOKUP(PAE[[#This Row],[NOME]],'CADASTRO'!A:K,5,0)</f>
        <v>AUXILIAR INDUSTRIAL</v>
      </c>
      <c r="G585" s="41">
        <v>46009</v>
      </c>
      <c r="H585" s="38">
        <v>365</v>
      </c>
      <c r="I5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IF(G963="01/01/1900",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IF(PAE[[#This Row],[TREINADO EM]]="", "",(PAE[[#This Row],[TREINADO EM]]+PAE[[#This Row],[VALIDADE]]))</f>
        <v>46374</v>
      </c>
      <c r="K585">
        <v>0.25</v>
      </c>
      <c r="L585" t="s">
        <v>3</v>
      </c>
      <c r="M585" t="str">
        <f>VLOOKUP(PAE[[#This Row],[NOME]],'CADASTRO'!A:K,6,0)</f>
        <v>S-AFASTADO</v>
      </c>
    </row>
    <row r="586" spans="1:14">
      <c r="A586" t="s">
        <v>516</v>
      </c>
      <c r="B586" t="s">
        <v>517</v>
      </c>
      <c r="C586" t="s">
        <v>381</v>
      </c>
      <c r="D586" t="s">
        <v>636</v>
      </c>
      <c r="E586" s="11" t="s">
        <v>492</v>
      </c>
      <c r="F586" s="10" t="str">
        <f>VLOOKUP(PAE[[#This Row],[NOME]],'CADASTRO'!A:K,5,0)</f>
        <v>APRENDIZ</v>
      </c>
      <c r="G586" s="41">
        <v>46266</v>
      </c>
      <c r="H586" s="38">
        <v>365</v>
      </c>
      <c r="I5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IF(G964="01/01/1900", "SEM REGISTRO",
                        IF((G586+H586)&gt;TODAY(), "NO PRAZO", "VENCIDO"
                        )
                    )
                )
            )
        )
    ),"N.A.")</f>
        <v>NO PRAZO</v>
      </c>
      <c r="J586" s="14">
        <f>IF(PAE[[#This Row],[TREINADO EM]]="", "",(PAE[[#This Row],[TREINADO EM]]+PAE[[#This Row],[VALIDADE]]))</f>
        <v>46631</v>
      </c>
      <c r="K586">
        <v>1</v>
      </c>
      <c r="L586" t="s">
        <v>3</v>
      </c>
      <c r="M586" t="str">
        <f>VLOOKUP(PAE[[#This Row],[NOME]],'CADASTRO'!A:K,6,0)</f>
        <v>ATIVO</v>
      </c>
      <c r="N586" s="63" t="s">
        <v>649</v>
      </c>
    </row>
    <row r="587" spans="1:14">
      <c r="A587" t="s">
        <v>516</v>
      </c>
      <c r="B587" t="s">
        <v>517</v>
      </c>
      <c r="C587" t="s">
        <v>381</v>
      </c>
      <c r="D587" t="s">
        <v>636</v>
      </c>
      <c r="E587" s="11" t="s">
        <v>493</v>
      </c>
      <c r="F587" s="10" t="str">
        <f>VLOOKUP(PAE[[#This Row],[NOME]],'CADASTRO'!A:K,5,0)</f>
        <v>ESTAGIARIO</v>
      </c>
      <c r="G587" s="41">
        <v>46273</v>
      </c>
      <c r="H587" s="38">
        <v>365</v>
      </c>
      <c r="I5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IF(G965="01/01/1900", "SEM REGISTRO",
                        IF((G587+H587)&gt;TODAY(), "NO PRAZO", "VENCIDO"
                        )
                    )
                )
            )
        )
    ),"N.A.")</f>
        <v>NO PRAZO</v>
      </c>
      <c r="J587" s="14">
        <f>IF(PAE[[#This Row],[TREINADO EM]]="", "",(PAE[[#This Row],[TREINADO EM]]+PAE[[#This Row],[VALIDADE]]))</f>
        <v>46638</v>
      </c>
      <c r="K587">
        <v>1</v>
      </c>
      <c r="L587" t="s">
        <v>3</v>
      </c>
      <c r="M587" t="str">
        <f>VLOOKUP(PAE[[#This Row],[NOME]],'CADASTRO'!A:K,6,0)</f>
        <v>ATIVO</v>
      </c>
      <c r="N587" s="63" t="s">
        <v>643</v>
      </c>
    </row>
    <row r="588" spans="1:14">
      <c r="A588" t="s">
        <v>516</v>
      </c>
      <c r="B588" t="s">
        <v>517</v>
      </c>
      <c r="C588" t="s">
        <v>76</v>
      </c>
      <c r="D588" t="s">
        <v>636</v>
      </c>
      <c r="E588" s="11" t="s">
        <v>478</v>
      </c>
      <c r="F588" s="10" t="str">
        <f>VLOOKUP(PAE[[#This Row],[NOME]],'CADASTRO'!A:K,5,0)</f>
        <v>ANALISTA PROCESSOS</v>
      </c>
      <c r="G588" s="41">
        <v>45064</v>
      </c>
      <c r="H588" s="38">
        <v>365</v>
      </c>
      <c r="I5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IF(G966="01/01/1900",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IF(PAE[[#This Row],[TREINADO EM]]="", "",(PAE[[#This Row],[TREINADO EM]]+PAE[[#This Row],[VALIDADE]]))</f>
        <v>45429</v>
      </c>
      <c r="K588">
        <v>1</v>
      </c>
      <c r="L588" t="s">
        <v>3</v>
      </c>
      <c r="M588" t="str">
        <f>VLOOKUP(PAE[[#This Row],[NOME]],'CADASTRO'!A:K,6,0)</f>
        <v>TRANSFERIDO</v>
      </c>
    </row>
    <row r="589" spans="1:14">
      <c r="A589" t="s">
        <v>516</v>
      </c>
      <c r="B589" t="s">
        <v>517</v>
      </c>
      <c r="C589" t="s">
        <v>102</v>
      </c>
      <c r="D589" t="s">
        <v>636</v>
      </c>
      <c r="E589" s="11" t="s">
        <v>478</v>
      </c>
      <c r="F589" s="10" t="str">
        <f>VLOOKUP(PAE[[#This Row],[NOME]],'CADASTRO'!A:K,5,0)</f>
        <v>ANALISTA PROCESSOS</v>
      </c>
      <c r="G589" s="41">
        <v>45547</v>
      </c>
      <c r="H589" s="38">
        <v>365</v>
      </c>
      <c r="I5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IF(G967="01/01/1900",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IF(PAE[[#This Row],[TREINADO EM]]="", "",(PAE[[#This Row],[TREINADO EM]]+PAE[[#This Row],[VALIDADE]]))</f>
        <v>45912</v>
      </c>
      <c r="K589">
        <v>1</v>
      </c>
      <c r="L589" t="s">
        <v>3</v>
      </c>
      <c r="M589" t="str">
        <f>VLOOKUP(PAE[[#This Row],[NOME]],'CADASTRO'!A:K,6,0)</f>
        <v>TRANSFERIDO</v>
      </c>
    </row>
    <row r="590" spans="1:14">
      <c r="A590" t="s">
        <v>516</v>
      </c>
      <c r="B590" t="s">
        <v>517</v>
      </c>
      <c r="C590" t="s">
        <v>76</v>
      </c>
      <c r="D590" t="s">
        <v>636</v>
      </c>
      <c r="E590" s="11" t="s">
        <v>444</v>
      </c>
      <c r="F590" s="10" t="str">
        <f>VLOOKUP(PAE[[#This Row],[NOME]],'CADASTRO'!A:K,5,0)</f>
        <v>TECNICO MECANICO II</v>
      </c>
      <c r="G590" s="41">
        <v>45279</v>
      </c>
      <c r="H590" s="38">
        <v>365</v>
      </c>
      <c r="I5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IF(G968="01/01/1900",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IF(PAE[[#This Row],[TREINADO EM]]="", "",(PAE[[#This Row],[TREINADO EM]]+PAE[[#This Row],[VALIDADE]]))</f>
        <v>45644</v>
      </c>
      <c r="K590">
        <v>1</v>
      </c>
      <c r="L590" t="s">
        <v>5</v>
      </c>
      <c r="M590" t="str">
        <f>VLOOKUP(PAE[[#This Row],[NOME]],'CADASTRO'!A:K,6,0)</f>
        <v>ATIVO</v>
      </c>
    </row>
    <row r="591" spans="1:14">
      <c r="A591" t="s">
        <v>516</v>
      </c>
      <c r="B591" t="s">
        <v>517</v>
      </c>
      <c r="C591" t="s">
        <v>102</v>
      </c>
      <c r="D591" t="s">
        <v>636</v>
      </c>
      <c r="E591" s="11" t="s">
        <v>444</v>
      </c>
      <c r="F591" s="10" t="str">
        <f>VLOOKUP(PAE[[#This Row],[NOME]],'CADASTRO'!A:K,5,0)</f>
        <v>TECNICO MECANICO II</v>
      </c>
      <c r="G591" s="41">
        <v>45372</v>
      </c>
      <c r="H591" s="38">
        <v>365</v>
      </c>
      <c r="I5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IF(G969="01/01/1900",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IF(PAE[[#This Row],[TREINADO EM]]="", "",(PAE[[#This Row],[TREINADO EM]]+PAE[[#This Row],[VALIDADE]]))</f>
        <v>45737</v>
      </c>
      <c r="K591">
        <v>1</v>
      </c>
      <c r="L591" t="s">
        <v>5</v>
      </c>
      <c r="M591" t="str">
        <f>VLOOKUP(PAE[[#This Row],[NOME]],'CADASTRO'!A:K,6,0)</f>
        <v>ATIVO</v>
      </c>
    </row>
    <row r="592" spans="1:14">
      <c r="A592" t="s">
        <v>516</v>
      </c>
      <c r="B592" t="s">
        <v>517</v>
      </c>
      <c r="C592" t="s">
        <v>381</v>
      </c>
      <c r="D592" t="s">
        <v>636</v>
      </c>
      <c r="E592" t="s">
        <v>444</v>
      </c>
      <c r="F592" s="10" t="str">
        <f>VLOOKUP(PAE[[#This Row],[NOME]],'CADASTRO'!A:K,5,0)</f>
        <v>TECNICO MECANICO II</v>
      </c>
      <c r="G592" s="41">
        <v>45645</v>
      </c>
      <c r="H592" s="38">
        <v>365</v>
      </c>
      <c r="I5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IF(G970="01/01/1900",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IF(PAE[[#This Row],[TREINADO EM]]="", "",(PAE[[#This Row],[TREINADO EM]]+PAE[[#This Row],[VALIDADE]]))</f>
        <v>46010</v>
      </c>
      <c r="K592">
        <v>1</v>
      </c>
      <c r="L592" t="s">
        <v>5</v>
      </c>
      <c r="M592" t="str">
        <f>VLOOKUP(PAE[[#This Row],[NOME]],'CADASTRO'!A:K,6,0)</f>
        <v>ATIVO</v>
      </c>
    </row>
    <row r="593" spans="1:14">
      <c r="A593" t="s">
        <v>516</v>
      </c>
      <c r="B593" t="s">
        <v>517</v>
      </c>
      <c r="C593" t="s">
        <v>381</v>
      </c>
      <c r="D593" t="s">
        <v>636</v>
      </c>
      <c r="E593" s="11" t="s">
        <v>444</v>
      </c>
      <c r="F593" s="10" t="str">
        <f>VLOOKUP(PAE[[#This Row],[NOME]],'CADASTRO'!A:K,5,0)</f>
        <v>TECNICO MECANICO II</v>
      </c>
      <c r="G593" s="41">
        <v>46289.976041666669</v>
      </c>
      <c r="H593" s="38">
        <v>365</v>
      </c>
      <c r="I5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IF(G971="01/01/1900",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IF(PAE[[#This Row],[TREINADO EM]]="", "",(PAE[[#This Row],[TREINADO EM]]+PAE[[#This Row],[VALIDADE]]))</f>
        <v>46654.976041666669</v>
      </c>
      <c r="K593">
        <v>1</v>
      </c>
      <c r="L593" t="s">
        <v>3</v>
      </c>
      <c r="M593" t="str">
        <f>VLOOKUP(PAE[[#This Row],[NOME]],'CADASTRO'!A:K,6,0)</f>
        <v>ATIVO</v>
      </c>
      <c r="N593" s="63"/>
    </row>
    <row r="594" spans="1:14">
      <c r="A594" t="s">
        <v>516</v>
      </c>
      <c r="B594" t="s">
        <v>517</v>
      </c>
      <c r="C594" t="s">
        <v>381</v>
      </c>
      <c r="D594" t="s">
        <v>636</v>
      </c>
      <c r="E594" s="11" t="s">
        <v>458</v>
      </c>
      <c r="F594" s="10" t="str">
        <f>VLOOKUP(PAE[[#This Row],[NOME]],'CADASTRO'!A:K,5,0)</f>
        <v>TECNICO MECANICO II</v>
      </c>
      <c r="G594" s="41">
        <v>46217</v>
      </c>
      <c r="H594" s="38">
        <v>365</v>
      </c>
      <c r="I5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IF(G972="01/01/1900", "SEM REGISTRO",
                        IF((G594+H594)&gt;TODAY(), "NO PRAZO", "VENCIDO"
                        )
                    )
                )
            )
        )
    ),"N.A.")</f>
        <v>NO PRAZO</v>
      </c>
      <c r="J594" s="14">
        <f>IF(PAE[[#This Row],[TREINADO EM]]="", "",(PAE[[#This Row],[TREINADO EM]]+PAE[[#This Row],[VALIDADE]]))</f>
        <v>46582</v>
      </c>
      <c r="K594">
        <v>1</v>
      </c>
      <c r="L594" t="s">
        <v>3</v>
      </c>
      <c r="M594" t="str">
        <f>VLOOKUP(PAE[[#This Row],[NOME]],'CADASTRO'!A:K,6,0)</f>
        <v>ATIVO</v>
      </c>
      <c r="N594" s="63" t="s">
        <v>642</v>
      </c>
    </row>
    <row r="595" spans="1:14">
      <c r="A595" t="s">
        <v>516</v>
      </c>
      <c r="B595" t="s">
        <v>517</v>
      </c>
      <c r="C595" t="s">
        <v>381</v>
      </c>
      <c r="D595" t="s">
        <v>636</v>
      </c>
      <c r="E595" s="11" t="s">
        <v>445</v>
      </c>
      <c r="F595" s="10" t="str">
        <f>VLOOKUP(PAE[[#This Row],[NOME]],'CADASTRO'!A:K,5,0)</f>
        <v>OPERADOR INDUSTRIAL II</v>
      </c>
      <c r="G595" s="41">
        <v>45861</v>
      </c>
      <c r="H595" s="38">
        <v>365</v>
      </c>
      <c r="I5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IF(G973="01/01/1900", "SEM REGISTRO",
                        IF((G595+H595)&gt;TODAY(), "NO PRAZO", "VENCIDO"
                        )
                    )
                )
            )
        )
    ),"N.A.")</f>
        <v>HISTORICO</v>
      </c>
      <c r="J595" s="14">
        <f>IF(PAE[[#This Row],[TREINADO EM]]="", "",(PAE[[#This Row],[TREINADO EM]]+PAE[[#This Row],[VALIDADE]]))</f>
        <v>46226</v>
      </c>
      <c r="K595">
        <v>1</v>
      </c>
      <c r="L595" t="s">
        <v>5</v>
      </c>
      <c r="M595" t="str">
        <f>VLOOKUP(PAE[[#This Row],[NOME]],'CADASTRO'!A:K,6,0)</f>
        <v>ATIVO</v>
      </c>
    </row>
    <row r="596" spans="1:14">
      <c r="A596" t="s">
        <v>516</v>
      </c>
      <c r="B596" t="s">
        <v>517</v>
      </c>
      <c r="C596" t="s">
        <v>381</v>
      </c>
      <c r="D596" t="s">
        <v>636</v>
      </c>
      <c r="E596" s="11" t="s">
        <v>445</v>
      </c>
      <c r="F596" s="10" t="str">
        <f>VLOOKUP(PAE[[#This Row],[NOME]],'CADASTRO'!A:K,5,0)</f>
        <v>OPERADOR INDUSTRIAL II</v>
      </c>
      <c r="G596" s="41">
        <v>46210.698310185202</v>
      </c>
      <c r="H596" s="38">
        <v>183</v>
      </c>
      <c r="I5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IF(G974="01/01/1900", "SEM REGISTRO",
                        IF((G596+H596)&gt;TODAY(), "NO PRAZO", "VENCIDO"
                        )
                    )
                )
            )
        )
    ),"N.A.")</f>
        <v>NO PRAZO</v>
      </c>
      <c r="J596" s="14">
        <f>IF(PAE[[#This Row],[TREINADO EM]]="", "",(PAE[[#This Row],[TREINADO EM]]+PAE[[#This Row],[VALIDADE]]))</f>
        <v>46393.698310185202</v>
      </c>
      <c r="K596">
        <v>0.25</v>
      </c>
      <c r="L596" t="s">
        <v>3</v>
      </c>
      <c r="M596" t="str">
        <f>VLOOKUP(PAE[[#This Row],[NOME]],'CADASTRO'!A:K,6,0)</f>
        <v>ATIVO</v>
      </c>
      <c r="N596" s="63"/>
    </row>
    <row r="597" spans="1:14">
      <c r="A597" t="s">
        <v>516</v>
      </c>
      <c r="B597" t="s">
        <v>517</v>
      </c>
      <c r="C597" t="s">
        <v>76</v>
      </c>
      <c r="D597" t="s">
        <v>636</v>
      </c>
      <c r="E597" s="11" t="s">
        <v>446</v>
      </c>
      <c r="F597" s="10" t="str">
        <f>VLOOKUP(PAE[[#This Row],[NOME]],'CADASTRO'!A:K,5,0)</f>
        <v>OPERADOR INDUSTRIAL III</v>
      </c>
      <c r="G597" s="41">
        <v>44972</v>
      </c>
      <c r="H597" s="38">
        <v>365</v>
      </c>
      <c r="I5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IF(G975="01/01/1900",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IF(PAE[[#This Row],[TREINADO EM]]="", "",(PAE[[#This Row],[TREINADO EM]]+PAE[[#This Row],[VALIDADE]]))</f>
        <v>45337</v>
      </c>
      <c r="K597">
        <v>1</v>
      </c>
      <c r="L597" t="s">
        <v>5</v>
      </c>
      <c r="M597" t="str">
        <f>VLOOKUP(PAE[[#This Row],[NOME]],'CADASTRO'!A:K,6,0)</f>
        <v>ATIVO</v>
      </c>
    </row>
    <row r="598" spans="1:14">
      <c r="A598" t="s">
        <v>516</v>
      </c>
      <c r="B598" t="s">
        <v>517</v>
      </c>
      <c r="C598" t="s">
        <v>76</v>
      </c>
      <c r="D598" t="s">
        <v>636</v>
      </c>
      <c r="E598" s="11" t="s">
        <v>446</v>
      </c>
      <c r="F598" s="10" t="str">
        <f>VLOOKUP(PAE[[#This Row],[NOME]],'CADASTRO'!A:K,5,0)</f>
        <v>OPERADOR INDUSTRIAL III</v>
      </c>
      <c r="G598" s="41">
        <v>45064</v>
      </c>
      <c r="H598" s="38">
        <v>365</v>
      </c>
      <c r="I5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IF(G976="01/01/1900",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IF(PAE[[#This Row],[TREINADO EM]]="", "",(PAE[[#This Row],[TREINADO EM]]+PAE[[#This Row],[VALIDADE]]))</f>
        <v>45429</v>
      </c>
      <c r="K598">
        <v>1</v>
      </c>
      <c r="L598" t="s">
        <v>5</v>
      </c>
      <c r="M598" t="str">
        <f>VLOOKUP(PAE[[#This Row],[NOME]],'CADASTRO'!A:K,6,0)</f>
        <v>ATIVO</v>
      </c>
    </row>
    <row r="599" spans="1:14">
      <c r="A599" t="s">
        <v>516</v>
      </c>
      <c r="B599" t="s">
        <v>517</v>
      </c>
      <c r="C599" t="s">
        <v>76</v>
      </c>
      <c r="D599" t="s">
        <v>636</v>
      </c>
      <c r="E599" s="11" t="s">
        <v>446</v>
      </c>
      <c r="F599" s="10" t="str">
        <f>VLOOKUP(PAE[[#This Row],[NOME]],'CADASTRO'!A:K,5,0)</f>
        <v>OPERADOR INDUSTRIAL III</v>
      </c>
      <c r="G599" s="41">
        <v>45279</v>
      </c>
      <c r="H599" s="38">
        <v>365</v>
      </c>
      <c r="I5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IF(G977="01/01/1900",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IF(PAE[[#This Row],[TREINADO EM]]="", "",(PAE[[#This Row],[TREINADO EM]]+PAE[[#This Row],[VALIDADE]]))</f>
        <v>45644</v>
      </c>
      <c r="K599">
        <v>1</v>
      </c>
      <c r="L599" t="s">
        <v>5</v>
      </c>
      <c r="M599" t="str">
        <f>VLOOKUP(PAE[[#This Row],[NOME]],'CADASTRO'!A:K,6,0)</f>
        <v>ATIVO</v>
      </c>
    </row>
    <row r="600" spans="1:14">
      <c r="A600" t="s">
        <v>516</v>
      </c>
      <c r="B600" t="s">
        <v>517</v>
      </c>
      <c r="C600" t="s">
        <v>381</v>
      </c>
      <c r="D600" t="s">
        <v>636</v>
      </c>
      <c r="E600" s="11" t="s">
        <v>446</v>
      </c>
      <c r="F600" s="10" t="str">
        <f>VLOOKUP(PAE[[#This Row],[NOME]],'CADASTRO'!A:K,5,0)</f>
        <v>OPERADOR INDUSTRIAL III</v>
      </c>
      <c r="G600" s="41">
        <v>45645</v>
      </c>
      <c r="H600" s="38">
        <v>365</v>
      </c>
      <c r="I6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IF(G978="01/01/1900",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IF(PAE[[#This Row],[TREINADO EM]]="", "",(PAE[[#This Row],[TREINADO EM]]+PAE[[#This Row],[VALIDADE]]))</f>
        <v>46010</v>
      </c>
      <c r="K600">
        <v>1</v>
      </c>
      <c r="L600" t="s">
        <v>5</v>
      </c>
      <c r="M600" t="str">
        <f>VLOOKUP(PAE[[#This Row],[NOME]],'CADASTRO'!A:K,6,0)</f>
        <v>ATIVO</v>
      </c>
    </row>
    <row r="601" spans="1:14">
      <c r="A601" t="s">
        <v>516</v>
      </c>
      <c r="B601" t="s">
        <v>517</v>
      </c>
      <c r="C601" t="s">
        <v>381</v>
      </c>
      <c r="D601" t="s">
        <v>636</v>
      </c>
      <c r="E601" s="11" t="s">
        <v>446</v>
      </c>
      <c r="F601" s="10" t="str">
        <f>VLOOKUP(PAE[[#This Row],[NOME]],'CADASTRO'!A:K,5,0)</f>
        <v>OPERADOR INDUSTRIAL III</v>
      </c>
      <c r="G601" s="48">
        <v>45847</v>
      </c>
      <c r="H601" s="38">
        <v>365</v>
      </c>
      <c r="I6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IF(G979="01/01/1900", "SEM REGISTRO",
                        IF((G601+H601)&gt;TODAY(), "NO PRAZO", "VENCIDO"
                        )
                    )
                )
            )
        )
    ),"N.A.")</f>
        <v>HISTORICO</v>
      </c>
      <c r="J601" s="14">
        <f>IF(PAE[[#This Row],[TREINADO EM]]="", "",(PAE[[#This Row],[TREINADO EM]]+PAE[[#This Row],[VALIDADE]]))</f>
        <v>46212</v>
      </c>
      <c r="K601">
        <v>1</v>
      </c>
      <c r="L601" t="s">
        <v>5</v>
      </c>
      <c r="M601" t="str">
        <f>VLOOKUP(PAE[[#This Row],[NOME]],'CADASTRO'!A:K,6,0)</f>
        <v>ATIVO</v>
      </c>
    </row>
    <row r="602" spans="1:14">
      <c r="A602" t="s">
        <v>516</v>
      </c>
      <c r="B602" t="s">
        <v>517</v>
      </c>
      <c r="C602" t="s">
        <v>381</v>
      </c>
      <c r="D602" t="s">
        <v>636</v>
      </c>
      <c r="E602" s="11" t="s">
        <v>446</v>
      </c>
      <c r="F602" s="10" t="str">
        <f>VLOOKUP(PAE[[#This Row],[NOME]],'CADASTRO'!A:K,5,0)</f>
        <v>OPERADOR INDUSTRIAL III</v>
      </c>
      <c r="G602" s="41">
        <v>46210.939259259299</v>
      </c>
      <c r="H602" s="38">
        <v>183</v>
      </c>
      <c r="I6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IF(G980="01/01/1900", "SEM REGISTRO",
                        IF((G602+H602)&gt;TODAY(), "NO PRAZO", "VENCIDO"
                        )
                    )
                )
            )
        )
    ),"N.A.")</f>
        <v>NO PRAZO</v>
      </c>
      <c r="J602" s="14">
        <f>IF(PAE[[#This Row],[TREINADO EM]]="", "",(PAE[[#This Row],[TREINADO EM]]+PAE[[#This Row],[VALIDADE]]))</f>
        <v>46393.939259259299</v>
      </c>
      <c r="K602">
        <v>0.25</v>
      </c>
      <c r="L602" t="s">
        <v>3</v>
      </c>
      <c r="M602" t="str">
        <f>VLOOKUP(PAE[[#This Row],[NOME]],'CADASTRO'!A:K,6,0)</f>
        <v>ATIVO</v>
      </c>
      <c r="N602" s="63"/>
    </row>
    <row r="603" spans="1:14">
      <c r="A603" t="s">
        <v>516</v>
      </c>
      <c r="B603" t="s">
        <v>517</v>
      </c>
      <c r="C603" t="s">
        <v>381</v>
      </c>
      <c r="D603" t="s">
        <v>636</v>
      </c>
      <c r="E603" t="s">
        <v>447</v>
      </c>
      <c r="F603" s="10" t="str">
        <f>VLOOKUP(PAE[[#This Row],[NOME]],'CADASTRO'!A:K,5,0)</f>
        <v>APRENDIZ</v>
      </c>
      <c r="G603" s="41">
        <v>46241</v>
      </c>
      <c r="H603" s="38">
        <v>365</v>
      </c>
      <c r="I6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IF(G981="01/01/1900",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IF(PAE[[#This Row],[TREINADO EM]]="", "",(PAE[[#This Row],[TREINADO EM]]+PAE[[#This Row],[VALIDADE]]))</f>
        <v>46606</v>
      </c>
      <c r="K603">
        <v>1</v>
      </c>
      <c r="L603" t="s">
        <v>3</v>
      </c>
      <c r="M603" t="str">
        <f>VLOOKUP(PAE[[#This Row],[NOME]],'CADASTRO'!A:K,6,0)</f>
        <v>ATIVO</v>
      </c>
    </row>
    <row r="604" spans="1:14">
      <c r="A604" t="s">
        <v>516</v>
      </c>
      <c r="B604" t="s">
        <v>517</v>
      </c>
      <c r="C604" t="s">
        <v>76</v>
      </c>
      <c r="D604" t="s">
        <v>636</v>
      </c>
      <c r="E604" s="11" t="s">
        <v>448</v>
      </c>
      <c r="F604" s="10" t="str">
        <f>VLOOKUP(PAE[[#This Row],[NOME]],'CADASTRO'!A:K,5,0)</f>
        <v>OPERADOR INDUSTRIAL II</v>
      </c>
      <c r="G604" s="41">
        <v>44928</v>
      </c>
      <c r="H604" s="38">
        <v>365</v>
      </c>
      <c r="I6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IF(G982="01/01/1900",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IF(PAE[[#This Row],[TREINADO EM]]="", "",(PAE[[#This Row],[TREINADO EM]]+PAE[[#This Row],[VALIDADE]]))</f>
        <v>45293</v>
      </c>
      <c r="K604">
        <v>1</v>
      </c>
      <c r="L604" t="s">
        <v>5</v>
      </c>
      <c r="M604" t="str">
        <f>VLOOKUP(PAE[[#This Row],[NOME]],'CADASTRO'!A:K,6,0)</f>
        <v>DESLIGADO</v>
      </c>
    </row>
    <row r="605" spans="1:14">
      <c r="A605" t="s">
        <v>516</v>
      </c>
      <c r="B605" t="s">
        <v>517</v>
      </c>
      <c r="C605" t="s">
        <v>76</v>
      </c>
      <c r="D605" t="s">
        <v>636</v>
      </c>
      <c r="E605" s="11" t="s">
        <v>448</v>
      </c>
      <c r="F605" s="10" t="str">
        <f>VLOOKUP(PAE[[#This Row],[NOME]],'CADASTRO'!A:K,5,0)</f>
        <v>OPERADOR INDUSTRIAL II</v>
      </c>
      <c r="G605" s="41">
        <v>45279</v>
      </c>
      <c r="H605" s="38">
        <v>365</v>
      </c>
      <c r="I6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IF(G983="01/01/1900",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IF(PAE[[#This Row],[TREINADO EM]]="", "",(PAE[[#This Row],[TREINADO EM]]+PAE[[#This Row],[VALIDADE]]))</f>
        <v>45644</v>
      </c>
      <c r="K605">
        <v>1</v>
      </c>
      <c r="L605" t="s">
        <v>5</v>
      </c>
      <c r="M605" t="str">
        <f>VLOOKUP(PAE[[#This Row],[NOME]],'CADASTRO'!A:K,6,0)</f>
        <v>DESLIGADO</v>
      </c>
    </row>
    <row r="606" spans="1:14">
      <c r="A606" t="s">
        <v>516</v>
      </c>
      <c r="B606" t="s">
        <v>517</v>
      </c>
      <c r="C606" t="s">
        <v>381</v>
      </c>
      <c r="D606" t="s">
        <v>636</v>
      </c>
      <c r="E606" s="11" t="s">
        <v>448</v>
      </c>
      <c r="F606" s="10" t="str">
        <f>VLOOKUP(PAE[[#This Row],[NOME]],'CADASTRO'!A:K,5,0)</f>
        <v>OPERADOR INDUSTRIAL II</v>
      </c>
      <c r="G606" s="41">
        <v>46009</v>
      </c>
      <c r="H606" s="38">
        <v>365</v>
      </c>
      <c r="I6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IF(G984="01/01/1900",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IF(PAE[[#This Row],[TREINADO EM]]="", "",(PAE[[#This Row],[TREINADO EM]]+PAE[[#This Row],[VALIDADE]]))</f>
        <v>46374</v>
      </c>
      <c r="K606">
        <v>0.25</v>
      </c>
      <c r="L606" t="s">
        <v>3</v>
      </c>
      <c r="M606" t="str">
        <f>VLOOKUP(PAE[[#This Row],[NOME]],'CADASTRO'!A:K,6,0)</f>
        <v>DESLIGADO</v>
      </c>
    </row>
    <row r="607" spans="1:14">
      <c r="A607" t="s">
        <v>516</v>
      </c>
      <c r="B607" t="s">
        <v>517</v>
      </c>
      <c r="C607" t="s">
        <v>76</v>
      </c>
      <c r="D607" t="s">
        <v>636</v>
      </c>
      <c r="E607" s="11" t="s">
        <v>449</v>
      </c>
      <c r="F607" s="10" t="str">
        <f>VLOOKUP(PAE[[#This Row],[NOME]],'CADASTRO'!A:K,5,0)</f>
        <v>TECNICO ELETRONICO II</v>
      </c>
      <c r="G607" s="41">
        <v>45000</v>
      </c>
      <c r="H607" s="38">
        <v>365</v>
      </c>
      <c r="I6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IF(G985="01/01/1900",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IF(PAE[[#This Row],[TREINADO EM]]="", "",(PAE[[#This Row],[TREINADO EM]]+PAE[[#This Row],[VALIDADE]]))</f>
        <v>45365</v>
      </c>
      <c r="K607">
        <v>1</v>
      </c>
      <c r="L607" t="s">
        <v>5</v>
      </c>
      <c r="M607" t="str">
        <f>VLOOKUP(PAE[[#This Row],[NOME]],'CADASTRO'!A:K,6,0)</f>
        <v>ATIVO</v>
      </c>
    </row>
    <row r="608" spans="1:14">
      <c r="A608" t="s">
        <v>516</v>
      </c>
      <c r="B608" t="s">
        <v>517</v>
      </c>
      <c r="C608" t="s">
        <v>102</v>
      </c>
      <c r="D608" t="s">
        <v>636</v>
      </c>
      <c r="E608" s="11" t="s">
        <v>449</v>
      </c>
      <c r="F608" s="10" t="str">
        <f>VLOOKUP(PAE[[#This Row],[NOME]],'CADASTRO'!A:K,5,0)</f>
        <v>TECNICO ELETRONICO II</v>
      </c>
      <c r="G608" s="41">
        <v>45547</v>
      </c>
      <c r="H608" s="38">
        <v>365</v>
      </c>
      <c r="I6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IF(G986="01/01/1900",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IF(PAE[[#This Row],[TREINADO EM]]="", "",(PAE[[#This Row],[TREINADO EM]]+PAE[[#This Row],[VALIDADE]]))</f>
        <v>45912</v>
      </c>
      <c r="K608">
        <v>1</v>
      </c>
      <c r="L608" t="s">
        <v>5</v>
      </c>
      <c r="M608" t="str">
        <f>VLOOKUP(PAE[[#This Row],[NOME]],'CADASTRO'!A:K,6,0)</f>
        <v>ATIVO</v>
      </c>
    </row>
    <row r="609" spans="1:14">
      <c r="A609" t="s">
        <v>516</v>
      </c>
      <c r="B609" t="s">
        <v>517</v>
      </c>
      <c r="C609" t="s">
        <v>381</v>
      </c>
      <c r="D609" t="s">
        <v>636</v>
      </c>
      <c r="E609" s="11" t="s">
        <v>449</v>
      </c>
      <c r="F609" s="10" t="str">
        <f>VLOOKUP(PAE[[#This Row],[NOME]],'CADASTRO'!A:K,5,0)</f>
        <v>TECNICO ELETRONICO II</v>
      </c>
      <c r="G609" s="41">
        <v>46006</v>
      </c>
      <c r="H609" s="38">
        <v>365</v>
      </c>
      <c r="I6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IF(G987="01/01/1900", "SEM REGISTRO",
                        IF((G609+H609)&gt;TODAY(), "NO PRAZO", "VENCIDO"
                        )
                    )
                )
            )
        )
    ),"N.A.")</f>
        <v>NO PRAZO</v>
      </c>
      <c r="J609" s="14">
        <f>IF(PAE[[#This Row],[TREINADO EM]]="", "",(PAE[[#This Row],[TREINADO EM]]+PAE[[#This Row],[VALIDADE]]))</f>
        <v>46371</v>
      </c>
      <c r="K609">
        <v>0.25</v>
      </c>
      <c r="L609" t="s">
        <v>3</v>
      </c>
      <c r="M609" t="str">
        <f>VLOOKUP(PAE[[#This Row],[NOME]],'CADASTRO'!A:K,6,0)</f>
        <v>ATIVO</v>
      </c>
      <c r="N609" s="63" t="s">
        <v>641</v>
      </c>
    </row>
    <row r="610" spans="1:14">
      <c r="A610" t="s">
        <v>516</v>
      </c>
      <c r="B610" t="s">
        <v>517</v>
      </c>
      <c r="C610" t="s">
        <v>76</v>
      </c>
      <c r="D610" t="s">
        <v>636</v>
      </c>
      <c r="E610" s="11" t="s">
        <v>52</v>
      </c>
      <c r="F610" s="10" t="str">
        <f>VLOOKUP(PAE[[#This Row],[NOME]],'CADASTRO'!A:K,5,0)</f>
        <v>OPERADOR LOGISTICO I</v>
      </c>
      <c r="G610" s="41">
        <v>44928</v>
      </c>
      <c r="H610" s="38">
        <v>365</v>
      </c>
      <c r="I6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IF(G988="01/01/1900", "SEM REGISTRO",
                        IF((G610+H610)&gt;TODAY(), "NO PRAZO", "VENCIDO"
                        )
                    )
                )
            )
        )
    ),"N.A.")</f>
        <v>N.A.</v>
      </c>
      <c r="J610" s="14">
        <f>IF(PAE[[#This Row],[TREINADO EM]]="", "",(PAE[[#This Row],[TREINADO EM]]+PAE[[#This Row],[VALIDADE]]))</f>
        <v>45293</v>
      </c>
      <c r="K610">
        <v>1</v>
      </c>
      <c r="L610" t="s">
        <v>3</v>
      </c>
      <c r="M610" t="str">
        <f>VLOOKUP(PAE[[#This Row],[NOME]],'CADASTRO'!A:K,6,0)</f>
        <v>DESLIGADO</v>
      </c>
    </row>
    <row r="611" spans="1:14">
      <c r="A611" t="s">
        <v>516</v>
      </c>
      <c r="B611" t="s">
        <v>517</v>
      </c>
      <c r="C611" t="s">
        <v>76</v>
      </c>
      <c r="D611" t="s">
        <v>636</v>
      </c>
      <c r="E611" s="11" t="s">
        <v>450</v>
      </c>
      <c r="F611" s="10" t="str">
        <f>VLOOKUP(PAE[[#This Row],[NOME]],'CADASTRO'!A:K,5,0)</f>
        <v>OPERADOR INDUSTRIAL II</v>
      </c>
      <c r="G611" s="41">
        <v>44530</v>
      </c>
      <c r="H611" s="38">
        <v>365</v>
      </c>
      <c r="I6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IF(G989="01/01/1900", "SEM REGISTRO",
                        IF((G611+H611)&gt;TODAY(), "NO PRAZO", "VENCIDO"
                        )
                    )
                )
            )
        )
    ),"N.A.")</f>
        <v>HISTORICO</v>
      </c>
      <c r="J611" s="14">
        <f>IF(PAE[[#This Row],[TREINADO EM]]="", "",(PAE[[#This Row],[TREINADO EM]]+PAE[[#This Row],[VALIDADE]]))</f>
        <v>44895</v>
      </c>
      <c r="K611">
        <v>1</v>
      </c>
      <c r="L611" t="s">
        <v>5</v>
      </c>
      <c r="M611" t="str">
        <f>VLOOKUP(PAE[[#This Row],[NOME]],'CADASTRO'!A:K,6,0)</f>
        <v>ATIVO</v>
      </c>
    </row>
    <row r="612" spans="1:14">
      <c r="A612" t="s">
        <v>516</v>
      </c>
      <c r="B612" t="s">
        <v>517</v>
      </c>
      <c r="C612" t="s">
        <v>76</v>
      </c>
      <c r="D612" t="s">
        <v>636</v>
      </c>
      <c r="E612" s="11" t="s">
        <v>450</v>
      </c>
      <c r="F612" s="10" t="str">
        <f>VLOOKUP(PAE[[#This Row],[NOME]],'CADASTRO'!A:K,5,0)</f>
        <v>OPERADOR INDUSTRIAL II</v>
      </c>
      <c r="G612" s="41">
        <v>44928</v>
      </c>
      <c r="H612" s="38">
        <v>365</v>
      </c>
      <c r="I6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IF(G990="01/01/1900", "SEM REGISTRO",
                        IF((G612+H612)&gt;TODAY(), "NO PRAZO", "VENCIDO"
                        )
                    )
                )
            )
        )
    ),"N.A.")</f>
        <v>HISTORICO</v>
      </c>
      <c r="J612" s="14">
        <f>IF(PAE[[#This Row],[TREINADO EM]]="", "",(PAE[[#This Row],[TREINADO EM]]+PAE[[#This Row],[VALIDADE]]))</f>
        <v>45293</v>
      </c>
      <c r="K612">
        <v>1</v>
      </c>
      <c r="L612" t="s">
        <v>5</v>
      </c>
      <c r="M612" t="str">
        <f>VLOOKUP(PAE[[#This Row],[NOME]],'CADASTRO'!A:K,6,0)</f>
        <v>ATIVO</v>
      </c>
    </row>
    <row r="613" spans="1:14">
      <c r="A613" t="s">
        <v>516</v>
      </c>
      <c r="B613" t="s">
        <v>517</v>
      </c>
      <c r="C613" t="s">
        <v>76</v>
      </c>
      <c r="D613" t="s">
        <v>636</v>
      </c>
      <c r="E613" s="11" t="s">
        <v>450</v>
      </c>
      <c r="F613" s="10" t="str">
        <f>VLOOKUP(PAE[[#This Row],[NOME]],'CADASTRO'!A:K,5,0)</f>
        <v>OPERADOR INDUSTRIAL II</v>
      </c>
      <c r="G613" s="41">
        <v>45279</v>
      </c>
      <c r="H613" s="38">
        <v>365</v>
      </c>
      <c r="I6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IF(G991="01/01/1900",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IF(PAE[[#This Row],[TREINADO EM]]="", "",(PAE[[#This Row],[TREINADO EM]]+PAE[[#This Row],[VALIDADE]]))</f>
        <v>45644</v>
      </c>
      <c r="K613">
        <v>1</v>
      </c>
      <c r="L613" t="s">
        <v>5</v>
      </c>
      <c r="M613" t="str">
        <f>VLOOKUP(PAE[[#This Row],[NOME]],'CADASTRO'!A:K,6,0)</f>
        <v>ATIVO</v>
      </c>
    </row>
    <row r="614" spans="1:14">
      <c r="A614" t="s">
        <v>516</v>
      </c>
      <c r="B614" t="s">
        <v>517</v>
      </c>
      <c r="C614" t="s">
        <v>76</v>
      </c>
      <c r="D614" t="s">
        <v>636</v>
      </c>
      <c r="E614" s="11" t="s">
        <v>450</v>
      </c>
      <c r="F614" s="10" t="str">
        <f>VLOOKUP(PAE[[#This Row],[NOME]],'CADASTRO'!A:K,5,0)</f>
        <v>OPERADOR INDUSTRIAL II</v>
      </c>
      <c r="G614" s="41">
        <v>45645</v>
      </c>
      <c r="H614" s="38">
        <v>365</v>
      </c>
      <c r="I6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IF(G992="01/01/1900",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IF(PAE[[#This Row],[TREINADO EM]]="", "",(PAE[[#This Row],[TREINADO EM]]+PAE[[#This Row],[VALIDADE]]))</f>
        <v>46010</v>
      </c>
      <c r="K614">
        <v>1</v>
      </c>
      <c r="L614" t="s">
        <v>5</v>
      </c>
      <c r="M614" t="str">
        <f>VLOOKUP(PAE[[#This Row],[NOME]],'CADASTRO'!A:K,6,0)</f>
        <v>ATIVO</v>
      </c>
    </row>
    <row r="615" spans="1:14">
      <c r="A615" t="s">
        <v>516</v>
      </c>
      <c r="B615" t="s">
        <v>517</v>
      </c>
      <c r="C615" t="s">
        <v>381</v>
      </c>
      <c r="D615" t="s">
        <v>636</v>
      </c>
      <c r="E615" s="11" t="s">
        <v>450</v>
      </c>
      <c r="F615" s="10" t="str">
        <f>VLOOKUP(PAE[[#This Row],[NOME]],'CADASTRO'!A:K,5,0)</f>
        <v>OPERADOR INDUSTRIAL II</v>
      </c>
      <c r="G615" s="41">
        <v>46207.459120370397</v>
      </c>
      <c r="H615" s="38">
        <v>183</v>
      </c>
      <c r="I6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IF(G993="01/01/1900", "SEM REGISTRO",
                        IF((G615+H615)&gt;TODAY(), "NO PRAZO", "VENCIDO"
                        )
                    )
                )
            )
        )
    ),"N.A.")</f>
        <v>NO PRAZO</v>
      </c>
      <c r="J615" s="14">
        <f>IF(PAE[[#This Row],[TREINADO EM]]="", "",(PAE[[#This Row],[TREINADO EM]]+PAE[[#This Row],[VALIDADE]]))</f>
        <v>46390.459120370397</v>
      </c>
      <c r="K615">
        <v>0.25</v>
      </c>
      <c r="L615" t="s">
        <v>3</v>
      </c>
      <c r="M615" t="str">
        <f>VLOOKUP(PAE[[#This Row],[NOME]],'CADASTRO'!A:K,6,0)</f>
        <v>ATIVO</v>
      </c>
      <c r="N615" s="63"/>
    </row>
    <row r="616" spans="1:14">
      <c r="A616" t="s">
        <v>516</v>
      </c>
      <c r="B616" t="s">
        <v>517</v>
      </c>
      <c r="C616" t="s">
        <v>76</v>
      </c>
      <c r="D616" t="s">
        <v>636</v>
      </c>
      <c r="E616" s="11" t="s">
        <v>46</v>
      </c>
      <c r="F616" s="10" t="str">
        <f>VLOOKUP(PAE[[#This Row],[NOME]],'CADASTRO'!A:K,5,0)</f>
        <v>OPERADOR LOGISTICO I</v>
      </c>
      <c r="G616" s="41">
        <v>44517</v>
      </c>
      <c r="H616" s="38">
        <v>365</v>
      </c>
      <c r="I6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IF(G994="01/01/1900", "SEM REGISTRO",
                        IF((G616+H616)&gt;TODAY(), "NO PRAZO", "VENCIDO"
                        )
                    )
                )
            )
        )
    ),"N.A.")</f>
        <v>N.A.</v>
      </c>
      <c r="J616" s="14">
        <f>IF(PAE[[#This Row],[TREINADO EM]]="", "",(PAE[[#This Row],[TREINADO EM]]+PAE[[#This Row],[VALIDADE]]))</f>
        <v>44882</v>
      </c>
      <c r="K616">
        <v>1</v>
      </c>
      <c r="L616" t="s">
        <v>5</v>
      </c>
      <c r="M616" t="str">
        <f>VLOOKUP(PAE[[#This Row],[NOME]],'CADASTRO'!A:K,6,0)</f>
        <v>DESLIGADO</v>
      </c>
    </row>
    <row r="617" spans="1:14">
      <c r="A617" t="s">
        <v>516</v>
      </c>
      <c r="B617" t="s">
        <v>517</v>
      </c>
      <c r="C617" t="s">
        <v>76</v>
      </c>
      <c r="D617" t="s">
        <v>636</v>
      </c>
      <c r="E617" s="11" t="s">
        <v>46</v>
      </c>
      <c r="F617" s="10" t="str">
        <f>VLOOKUP(PAE[[#This Row],[NOME]],'CADASTRO'!A:K,5,0)</f>
        <v>OPERADOR LOGISTICO I</v>
      </c>
      <c r="G617" s="41">
        <v>44928</v>
      </c>
      <c r="H617" s="38">
        <v>365</v>
      </c>
      <c r="I6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IF(G995="01/01/1900", "SEM REGISTRO",
                        IF((G617+H617)&gt;TODAY(), "NO PRAZO", "VENCIDO"
                        )
                    )
                )
            )
        )
    ),"N.A.")</f>
        <v>N.A.</v>
      </c>
      <c r="J617" s="14">
        <f>IF(PAE[[#This Row],[TREINADO EM]]="", "",(PAE[[#This Row],[TREINADO EM]]+PAE[[#This Row],[VALIDADE]]))</f>
        <v>45293</v>
      </c>
      <c r="K617">
        <v>1</v>
      </c>
      <c r="L617" t="s">
        <v>5</v>
      </c>
      <c r="M617" t="str">
        <f>VLOOKUP(PAE[[#This Row],[NOME]],'CADASTRO'!A:K,6,0)</f>
        <v>DESLIGADO</v>
      </c>
    </row>
    <row r="618" spans="1:14">
      <c r="A618" t="s">
        <v>516</v>
      </c>
      <c r="B618" t="s">
        <v>517</v>
      </c>
      <c r="C618" t="s">
        <v>76</v>
      </c>
      <c r="D618" t="s">
        <v>636</v>
      </c>
      <c r="E618" s="11" t="s">
        <v>46</v>
      </c>
      <c r="F618" s="10" t="str">
        <f>VLOOKUP(PAE[[#This Row],[NOME]],'CADASTRO'!A:K,5,0)</f>
        <v>OPERADOR LOGISTICO I</v>
      </c>
      <c r="G618" s="41">
        <v>45279</v>
      </c>
      <c r="H618" s="38">
        <v>365</v>
      </c>
      <c r="I6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IF(G996="01/01/1900",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IF(PAE[[#This Row],[TREINADO EM]]="", "",(PAE[[#This Row],[TREINADO EM]]+PAE[[#This Row],[VALIDADE]]))</f>
        <v>45644</v>
      </c>
      <c r="K618">
        <v>1</v>
      </c>
      <c r="L618" t="s">
        <v>3</v>
      </c>
      <c r="M618" t="str">
        <f>VLOOKUP(PAE[[#This Row],[NOME]],'CADASTRO'!A:K,6,0)</f>
        <v>DESLIGADO</v>
      </c>
    </row>
    <row r="619" spans="1:14">
      <c r="A619" t="s">
        <v>516</v>
      </c>
      <c r="B619" t="s">
        <v>517</v>
      </c>
      <c r="C619" t="s">
        <v>76</v>
      </c>
      <c r="D619" t="s">
        <v>636</v>
      </c>
      <c r="E619" s="11" t="s">
        <v>46</v>
      </c>
      <c r="F619" s="10" t="str">
        <f>VLOOKUP(PAE[[#This Row],[NOME]],'CADASTRO'!A:K,5,0)</f>
        <v>OPERADOR LOGISTICO I</v>
      </c>
      <c r="G619" s="41">
        <v>45645</v>
      </c>
      <c r="H619" s="38">
        <v>365</v>
      </c>
      <c r="I6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IF(G997="01/01/1900",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IF(PAE[[#This Row],[TREINADO EM]]="", "",(PAE[[#This Row],[TREINADO EM]]+PAE[[#This Row],[VALIDADE]]))</f>
        <v>46010</v>
      </c>
      <c r="K619">
        <v>1</v>
      </c>
      <c r="L619" t="s">
        <v>3</v>
      </c>
      <c r="M619" t="str">
        <f>VLOOKUP(PAE[[#This Row],[NOME]],'CADASTRO'!A:K,6,0)</f>
        <v>DESLIGADO</v>
      </c>
    </row>
    <row r="620" spans="1:14">
      <c r="A620" t="s">
        <v>516</v>
      </c>
      <c r="B620" t="s">
        <v>517</v>
      </c>
      <c r="C620" t="s">
        <v>381</v>
      </c>
      <c r="D620" t="s">
        <v>636</v>
      </c>
      <c r="E620" s="11" t="s">
        <v>451</v>
      </c>
      <c r="F620" s="10" t="str">
        <f>VLOOKUP(PAE[[#This Row],[NOME]],'CADASTRO'!A:K,5,0)</f>
        <v>ESTAGIARIO</v>
      </c>
      <c r="G620" s="41">
        <v>46091</v>
      </c>
      <c r="H620" s="38">
        <v>365</v>
      </c>
      <c r="I6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IF(G998="01/01/1900", "SEM REGISTRO",
                        IF((G620+H620)&gt;TODAY(), "NO PRAZO", "VENCIDO"
                        )
                    )
                )
            )
        )
    ),"N.A.")</f>
        <v>NO PRAZO</v>
      </c>
      <c r="J620" s="14">
        <f>IF(PAE[[#This Row],[TREINADO EM]]="", "",(PAE[[#This Row],[TREINADO EM]]+PAE[[#This Row],[VALIDADE]]))</f>
        <v>46456</v>
      </c>
      <c r="K620">
        <v>0.5</v>
      </c>
      <c r="L620" t="s">
        <v>3</v>
      </c>
      <c r="M620" t="str">
        <f>VLOOKUP(PAE[[#This Row],[NOME]],'CADASTRO'!A:K,6,0)</f>
        <v>ATIVO</v>
      </c>
      <c r="N620" s="63" t="s">
        <v>598</v>
      </c>
    </row>
    <row r="621" spans="1:14">
      <c r="A621" t="s">
        <v>516</v>
      </c>
      <c r="B621" t="s">
        <v>517</v>
      </c>
      <c r="C621" t="s">
        <v>76</v>
      </c>
      <c r="D621" t="s">
        <v>636</v>
      </c>
      <c r="E621" s="11" t="s">
        <v>30</v>
      </c>
      <c r="F621" s="10" t="str">
        <f>VLOOKUP(PAE[[#This Row],[NOME]],'CADASTRO'!A:K,5,0)</f>
        <v>OPERADOR INDUSTRIAL I</v>
      </c>
      <c r="G621" s="41">
        <v>45029</v>
      </c>
      <c r="H621" s="38">
        <v>365</v>
      </c>
      <c r="I6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IF(G999="01/01/1900",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IF(PAE[[#This Row],[TREINADO EM]]="", "",(PAE[[#This Row],[TREINADO EM]]+PAE[[#This Row],[VALIDADE]]))</f>
        <v>45394</v>
      </c>
      <c r="K621">
        <v>1</v>
      </c>
      <c r="L621" t="s">
        <v>5</v>
      </c>
      <c r="M621" t="str">
        <f>VLOOKUP(PAE[[#This Row],[NOME]],'CADASTRO'!A:K,6,0)</f>
        <v>DESLIGADO</v>
      </c>
    </row>
    <row r="622" spans="1:14">
      <c r="A622" t="s">
        <v>516</v>
      </c>
      <c r="B622" t="s">
        <v>517</v>
      </c>
      <c r="C622" t="s">
        <v>102</v>
      </c>
      <c r="D622" t="s">
        <v>636</v>
      </c>
      <c r="E622" s="11" t="s">
        <v>30</v>
      </c>
      <c r="F622" s="10" t="str">
        <f>VLOOKUP(PAE[[#This Row],[NOME]],'CADASTRO'!A:K,5,0)</f>
        <v>OPERADOR INDUSTRIAL I</v>
      </c>
      <c r="G622" s="41">
        <v>45279</v>
      </c>
      <c r="H622" s="38">
        <v>365</v>
      </c>
      <c r="I6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IF(G1000="01/01/1900",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IF(PAE[[#This Row],[TREINADO EM]]="", "",(PAE[[#This Row],[TREINADO EM]]+PAE[[#This Row],[VALIDADE]]))</f>
        <v>45644</v>
      </c>
      <c r="K622">
        <v>1</v>
      </c>
      <c r="L622" t="s">
        <v>5</v>
      </c>
      <c r="M622" t="str">
        <f>VLOOKUP(PAE[[#This Row],[NOME]],'CADASTRO'!A:K,6,0)</f>
        <v>DESLIGADO</v>
      </c>
    </row>
    <row r="623" spans="1:14">
      <c r="A623" t="s">
        <v>516</v>
      </c>
      <c r="B623" t="s">
        <v>517</v>
      </c>
      <c r="C623" t="s">
        <v>76</v>
      </c>
      <c r="D623" t="s">
        <v>636</v>
      </c>
      <c r="E623" s="11" t="s">
        <v>30</v>
      </c>
      <c r="F623" s="10" t="str">
        <f>VLOOKUP(PAE[[#This Row],[NOME]],'CADASTRO'!A:K,5,0)</f>
        <v>OPERADOR INDUSTRIAL I</v>
      </c>
      <c r="G623" s="41">
        <v>45645</v>
      </c>
      <c r="H623" s="38">
        <v>365</v>
      </c>
      <c r="I6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IF(G1001="01/01/1900",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IF(PAE[[#This Row],[TREINADO EM]]="", "",(PAE[[#This Row],[TREINADO EM]]+PAE[[#This Row],[VALIDADE]]))</f>
        <v>46010</v>
      </c>
      <c r="K623">
        <v>1</v>
      </c>
      <c r="L623" t="s">
        <v>5</v>
      </c>
      <c r="M623" t="str">
        <f>VLOOKUP(PAE[[#This Row],[NOME]],'CADASTRO'!A:K,6,0)</f>
        <v>DESLIGADO</v>
      </c>
    </row>
    <row r="624" spans="1:14">
      <c r="A624" t="s">
        <v>516</v>
      </c>
      <c r="B624" t="s">
        <v>517</v>
      </c>
      <c r="C624" t="s">
        <v>381</v>
      </c>
      <c r="D624" t="s">
        <v>636</v>
      </c>
      <c r="E624" s="11" t="s">
        <v>30</v>
      </c>
      <c r="F624" s="10" t="str">
        <f>VLOOKUP(PAE[[#This Row],[NOME]],'CADASTRO'!A:K,5,0)</f>
        <v>OPERADOR INDUSTRIAL I</v>
      </c>
      <c r="G624" s="41">
        <v>46009</v>
      </c>
      <c r="H624" s="38">
        <v>365</v>
      </c>
      <c r="I6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IF(G1002="01/01/1900",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IF(PAE[[#This Row],[TREINADO EM]]="", "",(PAE[[#This Row],[TREINADO EM]]+PAE[[#This Row],[VALIDADE]]))</f>
        <v>46374</v>
      </c>
      <c r="K624">
        <v>0.25</v>
      </c>
      <c r="L624" t="s">
        <v>3</v>
      </c>
      <c r="M624" t="str">
        <f>VLOOKUP(PAE[[#This Row],[NOME]],'CADASTRO'!A:K,6,0)</f>
        <v>DESLIGADO</v>
      </c>
    </row>
    <row r="625" spans="1:14">
      <c r="A625" t="s">
        <v>516</v>
      </c>
      <c r="B625" t="s">
        <v>517</v>
      </c>
      <c r="C625" t="s">
        <v>381</v>
      </c>
      <c r="D625" t="s">
        <v>636</v>
      </c>
      <c r="E625" s="10" t="s">
        <v>539</v>
      </c>
      <c r="F625" s="10" t="e">
        <f>VLOOKUP(PAE[[#This Row],[NOME]],'CADASTRO'!A:K,5,0)</f>
        <v>#N/A</v>
      </c>
      <c r="G625" s="41">
        <v>46161</v>
      </c>
      <c r="H625" s="38">
        <v>365</v>
      </c>
      <c r="I625" s="6" t="e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IF(G1003="01/01/1900", "SEM REGISTRO",
                        IF((G625+H625)&gt;TODAY(), "NO PRAZO", "VENCIDO"
                        )
                    )
                )
            )
        )
    ),"N.A.")</f>
        <v>#N/A</v>
      </c>
      <c r="J625" s="14">
        <f>IF(PAE[[#This Row],[TREINADO EM]]="", "",(PAE[[#This Row],[TREINADO EM]]+PAE[[#This Row],[VALIDADE]]))</f>
        <v>46526</v>
      </c>
      <c r="K625">
        <v>0.25</v>
      </c>
      <c r="L625" t="s">
        <v>5</v>
      </c>
      <c r="M625" t="e">
        <f>VLOOKUP(PAE[[#This Row],[NOME]],'CADASTRO'!A:K,6,0)</f>
        <v>#N/A</v>
      </c>
      <c r="N625" s="63"/>
    </row>
    <row r="626" spans="1:14">
      <c r="A626" t="s">
        <v>516</v>
      </c>
      <c r="B626" t="s">
        <v>517</v>
      </c>
      <c r="C626" t="s">
        <v>381</v>
      </c>
      <c r="D626" t="s">
        <v>636</v>
      </c>
      <c r="E626" s="10" t="s">
        <v>539</v>
      </c>
      <c r="F626" s="10" t="e">
        <f>VLOOKUP(PAE[[#This Row],[NOME]],'CADASTRO'!A:K,5,0)</f>
        <v>#N/A</v>
      </c>
      <c r="G626" s="41">
        <v>46252.678622685184</v>
      </c>
      <c r="H626" s="38">
        <v>365</v>
      </c>
      <c r="I626" s="6" t="e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IF(G1004="01/01/1900", "SEM REGISTRO",
                        IF((G626+H626)&gt;TODAY(), "NO PRAZO", "VENCIDO"
                        )
                    )
                )
            )
        )
    ),"N.A.")</f>
        <v>#N/A</v>
      </c>
      <c r="J626" s="14">
        <f>IF(PAE[[#This Row],[TREINADO EM]]="", "",(PAE[[#This Row],[TREINADO EM]]+PAE[[#This Row],[VALIDADE]]))</f>
        <v>46617.678622685184</v>
      </c>
      <c r="K626">
        <v>1</v>
      </c>
      <c r="L626" t="s">
        <v>3</v>
      </c>
      <c r="M626" t="e">
        <f>VLOOKUP(PAE[[#This Row],[NOME]],'CADASTRO'!A:K,6,0)</f>
        <v>#N/A</v>
      </c>
      <c r="N626" s="63" t="s">
        <v>646</v>
      </c>
    </row>
    <row r="627" spans="1:14">
      <c r="A627" t="s">
        <v>516</v>
      </c>
      <c r="B627" t="s">
        <v>517</v>
      </c>
      <c r="C627" t="s">
        <v>381</v>
      </c>
      <c r="D627" t="s">
        <v>636</v>
      </c>
      <c r="E627" s="11" t="s">
        <v>42</v>
      </c>
      <c r="F627" s="10" t="str">
        <f>VLOOKUP(PAE[[#This Row],[NOME]],'CADASTRO'!A:K,5,0)</f>
        <v>AUXILIAR INDUSTRIAL</v>
      </c>
      <c r="G627" s="41">
        <v>45812</v>
      </c>
      <c r="H627" s="38">
        <v>365</v>
      </c>
      <c r="I6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IF(G1005="01/01/1900",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IF(PAE[[#This Row],[TREINADO EM]]="", "",(PAE[[#This Row],[TREINADO EM]]+PAE[[#This Row],[VALIDADE]]))</f>
        <v>46177</v>
      </c>
      <c r="K627">
        <v>1</v>
      </c>
      <c r="L627" t="s">
        <v>3</v>
      </c>
      <c r="M627" t="str">
        <f>VLOOKUP(PAE[[#This Row],[NOME]],'CADASTRO'!A:K,6,0)</f>
        <v>DESLIGADO</v>
      </c>
    </row>
    <row r="628" spans="1:14">
      <c r="A628" t="s">
        <v>516</v>
      </c>
      <c r="B628" t="s">
        <v>517</v>
      </c>
      <c r="C628" t="s">
        <v>381</v>
      </c>
      <c r="D628" t="s">
        <v>636</v>
      </c>
      <c r="E628" t="s">
        <v>496</v>
      </c>
      <c r="F628" s="10" t="str">
        <f>VLOOKUP(PAE[[#This Row],[NOME]],'CADASTRO'!A:K,5,0)</f>
        <v>AUXILIAR INDUSTRIAL</v>
      </c>
      <c r="G628" s="41">
        <v>46301</v>
      </c>
      <c r="H628" s="38">
        <v>365</v>
      </c>
      <c r="I6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IF(G1006="01/01/1900", "SEM REGISTRO",
                        IF((G628+H628)&gt;TODAY(), "NO PRAZO", "VENCIDO"
                        )
                    )
                )
            )
        )
    ),"N.A.")</f>
        <v>NO PRAZO</v>
      </c>
      <c r="J628" s="14">
        <f>IF(PAE[[#This Row],[TREINADO EM]]="", "",(PAE[[#This Row],[TREINADO EM]]+PAE[[#This Row],[VALIDADE]]))</f>
        <v>46666</v>
      </c>
      <c r="K628">
        <v>1</v>
      </c>
      <c r="L628" t="s">
        <v>3</v>
      </c>
      <c r="M628" t="str">
        <f>VLOOKUP(PAE[[#This Row],[NOME]],'CADASTRO'!A:K,6,0)</f>
        <v>ATIVO</v>
      </c>
    </row>
    <row r="629" spans="1:14">
      <c r="A629" t="s">
        <v>516</v>
      </c>
      <c r="B629" t="s">
        <v>517</v>
      </c>
      <c r="C629" t="s">
        <v>381</v>
      </c>
      <c r="D629" t="s">
        <v>636</v>
      </c>
      <c r="E629" t="s">
        <v>497</v>
      </c>
      <c r="F629" s="10" t="str">
        <f>VLOOKUP(PAE[[#This Row],[NOME]],'CADASTRO'!A:K,5,0)</f>
        <v>OPERADOR LOGISTICO I</v>
      </c>
      <c r="G629" s="41">
        <v>46301</v>
      </c>
      <c r="H629" s="38">
        <v>365</v>
      </c>
      <c r="I6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IF(G1007="01/01/1900", "SEM REGISTRO",
                        IF((G629+H629)&gt;TODAY(), "NO PRAZO", "VENCIDO"
                        )
                    )
                )
            )
        )
    ),"N.A.")</f>
        <v>NO PRAZO</v>
      </c>
      <c r="J629" s="14">
        <f>IF(PAE[[#This Row],[TREINADO EM]]="", "",(PAE[[#This Row],[TREINADO EM]]+PAE[[#This Row],[VALIDADE]]))</f>
        <v>46666</v>
      </c>
      <c r="K629">
        <v>1</v>
      </c>
      <c r="L629" t="s">
        <v>3</v>
      </c>
      <c r="M629" t="str">
        <f>VLOOKUP(PAE[[#This Row],[NOME]],'CADASTRO'!A:K,6,0)</f>
        <v>ATIVO</v>
      </c>
    </row>
    <row r="630" spans="1:14">
      <c r="J630" t="s">
        <v>572</v>
      </c>
    </row>
  </sheetData>
  <sheetProtection sort="0" autoFilter="0"/>
  <phoneticPr fontId="6" type="noConversion"/>
  <conditionalFormatting sqref="E185">
    <cfRule type="duplicateValues" dxfId="651" priority="3"/>
    <cfRule type="duplicateValues" dxfId="650" priority="4"/>
    <cfRule type="duplicateValues" dxfId="649" priority="5"/>
  </conditionalFormatting>
  <conditionalFormatting sqref="E186">
    <cfRule type="duplicateValues" dxfId="648" priority="1"/>
    <cfRule type="duplicateValues" dxfId="647" priority="2"/>
  </conditionalFormatting>
  <conditionalFormatting sqref="I1:I1048576">
    <cfRule type="cellIs" dxfId="646" priority="6" operator="equal">
      <formula>"SEM REGISTRO"</formula>
    </cfRule>
  </conditionalFormatting>
  <conditionalFormatting sqref="I2:I629">
    <cfRule type="cellIs" dxfId="645" priority="19" operator="equal">
      <formula>"REPROVADO"</formula>
    </cfRule>
    <cfRule type="cellIs" dxfId="644" priority="20" stopIfTrue="1" operator="equal">
      <formula>"HISTORICO"</formula>
    </cfRule>
  </conditionalFormatting>
  <conditionalFormatting sqref="I2:J629">
    <cfRule type="cellIs" dxfId="643" priority="21" stopIfTrue="1" operator="equal">
      <formula>"N.A."</formula>
    </cfRule>
    <cfRule type="cellIs" dxfId="642" priority="22" stopIfTrue="1" operator="equal">
      <formula>"NO PRAZO"</formula>
    </cfRule>
    <cfRule type="cellIs" dxfId="641" priority="23" stopIfTrue="1" operator="equal">
      <formula>"VENCIDO"</formula>
    </cfRule>
  </conditionalFormatting>
  <dataValidations count="1">
    <dataValidation type="list" allowBlank="1" showInputMessage="1" showErrorMessage="1" sqref="L1:L1048576" xr:uid="{74D391B0-69EB-4831-98CE-A5DE59317D0F}">
      <formula1>$L:$L</formula1>
    </dataValidation>
  </dataValidations>
  <hyperlinks>
    <hyperlink ref="N412" r:id="rId1" display="../../../../:b:/s/TreinamentosPiumhi/IQDuc6OBLBPHQ7VSP1ruI2hpAZDEjDIXtimY-PKh5w3z0gI?e=ePOPfu" xr:uid="{1A9F12DD-E40D-4589-A6C0-B0C5FBF39078}"/>
    <hyperlink ref="N569" r:id="rId2" display="../../../../:b:/s/TreinamentosPiumhi/IQBzolp3oHfPS67s_AM-5Uv7ARObu8FKI6pYboTR5vR94p4?e=IqGfWL" xr:uid="{9D1B0B55-91B3-42C3-9B95-342E5FF95FB3}"/>
    <hyperlink ref="N554" r:id="rId3" display="../../../../:b:/s/TreinamentosPiumhi/IQADE_9YYVZrS7SHWkjUjk5MAaGKkLNnyVtm6zl8HXhMGhQ?e=E20iUh" xr:uid="{1B0E5A51-08A0-4DB9-B3F5-F2E9E21BA34E}"/>
    <hyperlink ref="N457" r:id="rId4" display="../../../../:b:/s/TreinamentosPiumhi/IQADE_9YYVZrS7SHWkjUjk5MAaGKkLNnyVtm6zl8HXhMGhQ?e=E20iUh" xr:uid="{FB250BC2-6662-45BE-ACE9-E02C2BCEEE10}"/>
    <hyperlink ref="N565" r:id="rId5" display="../../../../:b:/s/TreinamentosPiumhi/IQADE_9YYVZrS7SHWkjUjk5MAaGKkLNnyVtm6zl8HXhMGhQ?e=E20iUh" xr:uid="{26C18479-C964-40CF-A204-7C5BCA1AC5CE}"/>
    <hyperlink ref="N314" r:id="rId6" display="../../../../:b:/s/TreinamentosPiumhi/IQADE_9YYVZrS7SHWkjUjk5MAaGKkLNnyVtm6zl8HXhMGhQ?e=E20iUh" xr:uid="{6C67E618-39FD-4A08-B47B-59C06C822665}"/>
    <hyperlink ref="N201" r:id="rId7" display="../../../../:b:/s/TreinamentosPiumhi/IQADE_9YYVZrS7SHWkjUjk5MAaGKkLNnyVtm6zl8HXhMGhQ?e=E20iUh" xr:uid="{28961AD6-A2F1-4E4C-9CCC-1AC24E70BD86}"/>
    <hyperlink ref="N609" r:id="rId8" display="../../../../:b:/s/TreinamentosPiumhi/IQADE_9YYVZrS7SHWkjUjk5MAaGKkLNnyVtm6zl8HXhMGhQ?e=E20iUh" xr:uid="{4FA4D7D6-DCDC-402D-A6BB-1C88997F3A1C}"/>
    <hyperlink ref="N501" r:id="rId9" display="../../../../:b:/s/TreinamentosPiumhi/IQADE_9YYVZrS7SHWkjUjk5MAaGKkLNnyVtm6zl8HXhMGhQ?e=E20iUh" xr:uid="{8443F17C-D474-45A0-B1E1-596C6DB78841}"/>
    <hyperlink ref="N154" r:id="rId10" display="../../../../:b:/s/TreinamentosPiumhi/IQADE_9YYVZrS7SHWkjUjk5MAaGKkLNnyVtm6zl8HXhMGhQ?e=E20iUh" xr:uid="{B446F437-F869-410B-98E3-85814B41C799}"/>
    <hyperlink ref="N620" r:id="rId11" display="../../../../:b:/s/TreinamentosPiumhi/IQCtCyxDjrAiTZiW5X9w1BfcAaTvu3dQX7JAEVpBfYRgqZU?e=fjcuMW" xr:uid="{C16175BB-FC90-4714-B721-7F1FF77261B4}"/>
    <hyperlink ref="N462" r:id="rId12" display="../../../../:b:/s/TreinamentosPiumhi/IQCtCyxDjrAiTZiW5X9w1BfcAaTvu3dQX7JAEVpBfYRgqZU?e=fjcuMW" xr:uid="{F90DAF02-9403-4897-966E-15D07B34CC30}"/>
    <hyperlink ref="N60" r:id="rId13" display="../../../../:b:/s/TreinamentosPiumhi/IQCtCyxDjrAiTZiW5X9w1BfcAaTvu3dQX7JAEVpBfYRgqZU?e=fjcuMW" xr:uid="{B0F26AC2-0BB5-4C6B-B881-028AE3BED96A}"/>
    <hyperlink ref="N49" r:id="rId14" display="https://coffeeandtea.sharepoint.com/:b:/s/TreinamentosPiumhi/IQAwsXIgx7ELTanImjXWTEy5Ad23om-sfcnxNQtnXXo4mmw?e=FxdSvf" xr:uid="{6D29B173-FD39-44CE-9FDE-68217BB644AE}"/>
    <hyperlink ref="N28" r:id="rId15" display="https://coffeeandtea.sharepoint.com/:b:/s/TreinamentosPiumhi/IQAwsXIgx7ELTanImjXWTEy5Ad23om-sfcnxNQtnXXo4mmw?e=FxdSvf" xr:uid="{611BBDFB-1100-474D-B336-A4E2C8301E9A}"/>
    <hyperlink ref="N297" r:id="rId16" display="https://coffeeandtea.sharepoint.com/:b:/s/TreinamentosPiumhi/IQAgqSGY_PLVTrY41DO_4iCEAVcCanZTWJ-h4hjEWGwD3KM?e=KYEHZt" xr:uid="{D4B803E6-EB39-4C37-B132-C227B9706115}"/>
    <hyperlink ref="N246" r:id="rId17" display="https://coffeeandtea.sharepoint.com/:b:/s/TreinamentosPiumhi/IQDpJHB1LKC5RaLAJabwfWRUARQQHlBpXlpluX_WhJEYngI?e=3zXpfO" xr:uid="{F5AE1FBF-3163-4792-ACC0-791B25832602}"/>
    <hyperlink ref="N2" r:id="rId18" display="https://coffeeandtea.sharepoint.com/:b:/s/TreinamentosPiumhi/IQDQahnr2VluRq2MOaNVwz_pAfSwPaSm9U_NztH-A3qQrF0?e=zeBMY9" xr:uid="{217AA195-2FDF-4945-A66D-7DABF35DE2BD}"/>
    <hyperlink ref="N76" r:id="rId19" display="https://coffeeandtea.sharepoint.com/:b:/s/TreinamentosPiumhi/IQDQahnr2VluRq2MOaNVwz_pAfSwPaSm9U_NztH-A3qQrF0?e=zeBMY9" xr:uid="{7EE3A6A5-5159-49CE-8DAB-083370DFCB96}"/>
    <hyperlink ref="N376" r:id="rId20" display="../../../../:i:/s/TreinamentosPiumhi/IQDgL_Uu0NEpTIqkEGCo4wLqAXMBuGEJsZbNmcmR-KMUHyU?e=yXRxPc" xr:uid="{1824D7ED-2DBF-4C2E-8ADB-09FAFD149F57}"/>
    <hyperlink ref="N50" r:id="rId21" display="../../../../:i:/s/TreinamentosPiumhi/IQDgL_Uu0NEpTIqkEGCo4wLqAXMBuGEJsZbNmcmR-KMUHyU?e=yXRxPc" xr:uid="{2FE252EB-976A-4888-8AAF-7B074EB77035}"/>
    <hyperlink ref="N186" r:id="rId22" display="../../../../:i:/s/TreinamentosPiumhi/IQDgL_Uu0NEpTIqkEGCo4wLqAXMBuGEJsZbNmcmR-KMUHyU?e=yXRxPc" xr:uid="{2FA21C8F-F330-4C4E-ACC2-996615E41B8E}"/>
    <hyperlink ref="N353" r:id="rId23" display="../../../../:i:/s/TreinamentosPiumhi/IQDgL_Uu0NEpTIqkEGCo4wLqAXMBuGEJsZbNmcmR-KMUHyU?e=yXRxPc" xr:uid="{DFEB757A-466F-4D8D-98BD-6B2767EFDE3C}"/>
    <hyperlink ref="N275" r:id="rId24" display="https://coffeeandtea.sharepoint.com/:b:/s/TreinamentosPiumhi/IQAzOjlliJbHTYu7j2sx-hyjAdWHt9DAP9W2SB5zZm3d3D0?e=VHyb3k" xr:uid="{411A3733-35F0-46DC-9C20-E9756C86C2A0}"/>
    <hyperlink ref="N594" r:id="rId25" display="https://coffeeandtea.sharepoint.com/:b:/s/TreinamentosPiumhi/IQAV-Vg_ANHXTKzoDSkY2ElLAYpWJmAWMgpaw2kpTMBCyw0?e=1rclDp" xr:uid="{0BB0599E-0595-4196-974F-B030846E94DC}"/>
    <hyperlink ref="N155" r:id="rId26" display="https://coffeeandtea.sharepoint.com/:b:/s/TreinamentosPiumhi/IQAV-Vg_ANHXTKzoDSkY2ElLAYpWJmAWMgpaw2kpTMBCyw0?e=1rclDp" xr:uid="{C4F2DE17-B581-496E-A479-993B77C3CA75}"/>
    <hyperlink ref="N320" r:id="rId27" display="https://coffeeandtea.sharepoint.com/:b:/s/TreinamentosPiumhi/IQAhb8H00-zrTJ3qz0WiaPyGARHSBvH_7luRc1uJNZzmNTc?e=IT1Y0J" xr:uid="{D6FC1156-7841-468F-92FF-18C66107B100}"/>
    <hyperlink ref="N204" r:id="rId28" display="https://coffeeandtea.sharepoint.com/:b:/s/TreinamentosPiumhi/IQDMbClGs2SJQoKBJlhEge95AdrGWAQG3xxsbhbpBeEX7fk?e=f0dUyM" xr:uid="{1E6A31E8-FE91-4686-AEB4-5513E8929DB3}"/>
    <hyperlink ref="N274" r:id="rId29" display="https://coffeeandtea.sharepoint.com/:b:/s/TreinamentosPiumhi/IQAXy8gp0yweSKhXq72pbr6lAR0a2fNYFZB3OqM_H3EX0j0?e=mfrJjI" xr:uid="{7366348B-444C-4F0A-9019-726DC9D722A7}"/>
    <hyperlink ref="N626" r:id="rId30" display="https://coffeeandtea.sharepoint.com/:b:/s/TreinamentosPiumhi/IQAXy8gp0yweSKhXq72pbr6lAR0a2fNYFZB3OqM_H3EX0j0?e=mfrJjI" xr:uid="{BFD3F617-9702-485C-99DB-2625AF4AD805}"/>
    <hyperlink ref="N37" r:id="rId31" display="https://coffeeandtea.sharepoint.com/:b:/s/TreinamentosPiumhi/IQDAfPY0c6i0RJwQoMAFJd_jARcMIB1ZfBU4vQoQ780tjwc?e=LPyM4h" xr:uid="{E47BE893-5E70-40EA-AE8F-F8FF0806DA52}"/>
    <hyperlink ref="N586" r:id="rId32" display="https://coffeeandtea.sharepoint.com/:b:/s/TreinamentosPiumhi/IQC8DgX_We3YTLquEF7FM5ySAe5eT614bNDKQnQF4OiYWws?e=z4YEwf" xr:uid="{5EA29578-3514-4090-AE17-531EC85180E4}"/>
    <hyperlink ref="N301" r:id="rId33" display="https://coffeeandtea.sharepoint.com/:b:/s/TreinamentosPiumhi/IQC8DgX_We3YTLquEF7FM5ySAe5eT614bNDKQnQF4OiYWws?e=z4YEwf" xr:uid="{90908BE6-6643-4D3D-9CAA-49C022AADBD1}"/>
    <hyperlink ref="N580" r:id="rId34" display="https://coffeeandtea.sharepoint.com/:b:/s/TreinamentosPiumhi/IQD4AbQ3PRhkT6T1PtgLrOLiAf0dz4kFklDnlgKbTamG98A?e=heJYSb" xr:uid="{F6509DEA-DA9E-4717-95C6-476F1002AAD0}"/>
    <hyperlink ref="N587" r:id="rId35" display="https://coffeeandtea.sharepoint.com/:b:/s/TreinamentosPiumhi/IQD4AbQ3PRhkT6T1PtgLrOLiAf0dz4kFklDnlgKbTamG98A?e=heJYSb" xr:uid="{F6D31AA5-7410-4CFD-9E95-D649A629AF82}"/>
    <hyperlink ref="N180" r:id="rId36" display="https://coffeeandtea.sharepoint.com/:b:/s/TreinamentosPiumhi/IQD4AbQ3PRhkT6T1PtgLrOLiAf0dz4kFklDnlgKbTamG98A?e=heJYSb" xr:uid="{775D65FC-64DF-4175-858B-F586B1E40F28}"/>
  </hyperlinks>
  <pageMargins left="0.511811024" right="0.511811024" top="0.78740157499999996" bottom="0.78740157499999996" header="0.31496062000000002" footer="0.31496062000000002"/>
  <pageSetup paperSize="9" orientation="portrait" r:id="rId37"/>
  <tableParts count="1">
    <tablePart r:id="rId38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7EA4-359C-4AAD-B98C-04F1E3F2C06C}">
  <sheetPr codeName="Planilha41">
    <tabColor rgb="FFC00000"/>
  </sheetPr>
  <dimension ref="A1:M182"/>
  <sheetViews>
    <sheetView topLeftCell="F1" zoomScale="70" zoomScaleNormal="70" workbookViewId="0">
      <selection activeCell="G25" sqref="G25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31.5703125" bestFit="1" customWidth="1"/>
    <col min="4" max="4" width="24.28515625" bestFit="1" customWidth="1"/>
    <col min="5" max="5" width="48.28515625" bestFit="1" customWidth="1"/>
    <col min="6" max="6" width="42.42578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381</v>
      </c>
      <c r="D2" t="s">
        <v>653</v>
      </c>
      <c r="E2" t="s">
        <v>319</v>
      </c>
      <c r="F2" t="str">
        <f>VLOOKUP(USO.DE.ESCADAS[[#This Row],[NOME]],'CADASTRO'!A:K,5,0)</f>
        <v>TECNICO MECANICO II</v>
      </c>
      <c r="G2" s="7">
        <v>45279</v>
      </c>
      <c r="H2" s="38">
        <v>1825</v>
      </c>
      <c r="I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IF((G2+H2)&gt;(TODAY()),"NO PRAZO", "VENCIDO")))),"N.A.")</f>
        <v>N.A.</v>
      </c>
      <c r="J2" s="14">
        <f>USO.DE.ESCADAS[[#This Row],[TREINADO EM]]+USO.DE.ESCADAS[[#This Row],[VALIDADE]]</f>
        <v>47104</v>
      </c>
      <c r="K2">
        <v>1</v>
      </c>
      <c r="L2" t="s">
        <v>1</v>
      </c>
      <c r="M2" t="str">
        <f>VLOOKUP(USO.DE.ESCADAS[[#This Row],[NOME]],'CADASTRO'!A:K,6,0)</f>
        <v>ATIVO</v>
      </c>
    </row>
    <row r="3" spans="1:13">
      <c r="A3" t="s">
        <v>516</v>
      </c>
      <c r="B3" t="s">
        <v>517</v>
      </c>
      <c r="C3" t="s">
        <v>381</v>
      </c>
      <c r="D3" t="s">
        <v>653</v>
      </c>
      <c r="E3" t="s">
        <v>322</v>
      </c>
      <c r="F3" t="str">
        <f>VLOOKUP(USO.DE.ESCADAS[[#This Row],[NOME]],'CADASTRO'!A:K,5,0)</f>
        <v>OPERADOR INDUSTRIAL II</v>
      </c>
      <c r="G3" s="7">
        <v>44931</v>
      </c>
      <c r="H3" s="38">
        <v>1825</v>
      </c>
      <c r="I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IF((G3+H3)&gt;(TODAY()),"NO PRAZO", "VENCIDO")))),"N.A.")</f>
        <v>N.A.</v>
      </c>
      <c r="J3" s="14">
        <f>USO.DE.ESCADAS[[#This Row],[TREINADO EM]]+USO.DE.ESCADAS[[#This Row],[VALIDADE]]</f>
        <v>46756</v>
      </c>
      <c r="K3">
        <v>1</v>
      </c>
      <c r="L3" t="s">
        <v>1</v>
      </c>
      <c r="M3" t="str">
        <f>VLOOKUP(USO.DE.ESCADAS[[#This Row],[NOME]],'CADASTRO'!A:K,6,0)</f>
        <v>ATIVO</v>
      </c>
    </row>
    <row r="4" spans="1:13">
      <c r="A4" t="s">
        <v>516</v>
      </c>
      <c r="B4" t="s">
        <v>517</v>
      </c>
      <c r="C4" t="s">
        <v>381</v>
      </c>
      <c r="D4" t="s">
        <v>653</v>
      </c>
      <c r="E4" t="s">
        <v>322</v>
      </c>
      <c r="F4" t="str">
        <f>VLOOKUP(USO.DE.ESCADAS[[#This Row],[NOME]],'CADASTRO'!A:K,5,0)</f>
        <v>OPERADOR INDUSTRIAL II</v>
      </c>
      <c r="G4" s="7">
        <v>45279</v>
      </c>
      <c r="H4" s="38">
        <v>1825</v>
      </c>
      <c r="I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IF((G4+H4)&gt;(TODAY()),"NO PRAZO", "VENCIDO")))),"N.A.")</f>
        <v>N.A.</v>
      </c>
      <c r="J4" s="14">
        <f>USO.DE.ESCADAS[[#This Row],[TREINADO EM]]+USO.DE.ESCADAS[[#This Row],[VALIDADE]]</f>
        <v>47104</v>
      </c>
      <c r="K4">
        <v>1</v>
      </c>
      <c r="L4" t="s">
        <v>1</v>
      </c>
      <c r="M4" t="str">
        <f>VLOOKUP(USO.DE.ESCADAS[[#This Row],[NOME]],'CADASTRO'!A:K,6,0)</f>
        <v>ATIVO</v>
      </c>
    </row>
    <row r="5" spans="1:13">
      <c r="A5" t="s">
        <v>516</v>
      </c>
      <c r="B5" t="s">
        <v>517</v>
      </c>
      <c r="C5" t="s">
        <v>76</v>
      </c>
      <c r="D5" t="s">
        <v>653</v>
      </c>
      <c r="E5" t="s">
        <v>186</v>
      </c>
      <c r="F5" t="str">
        <f>VLOOKUP(USO.DE.ESCADAS[[#This Row],[NOME]],'CADASTRO'!A:K,5,0)</f>
        <v>OPERADOR LOGISTICO I</v>
      </c>
      <c r="G5" s="7">
        <v>45279</v>
      </c>
      <c r="H5" s="38">
        <v>1825</v>
      </c>
      <c r="I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IF((G5+H5)&gt;(TODAY()),"NO PRAZO", "VENCIDO")))),"N.A.")</f>
        <v>N.A.</v>
      </c>
      <c r="J5" s="14">
        <f>USO.DE.ESCADAS[[#This Row],[TREINADO EM]]+USO.DE.ESCADAS[[#This Row],[VALIDADE]]</f>
        <v>47104</v>
      </c>
      <c r="K5">
        <v>1</v>
      </c>
      <c r="L5" t="s">
        <v>1</v>
      </c>
      <c r="M5" t="str">
        <f>VLOOKUP(USO.DE.ESCADAS[[#This Row],[NOME]],'CADASTRO'!A:K,6,0)</f>
        <v>DESLIGADO</v>
      </c>
    </row>
    <row r="6" spans="1:13">
      <c r="A6" t="s">
        <v>516</v>
      </c>
      <c r="B6" t="s">
        <v>517</v>
      </c>
      <c r="C6" t="s">
        <v>381</v>
      </c>
      <c r="D6" t="s">
        <v>653</v>
      </c>
      <c r="E6" t="s">
        <v>325</v>
      </c>
      <c r="F6" t="str">
        <f>VLOOKUP(USO.DE.ESCADAS[[#This Row],[NOME]],'CADASTRO'!A:K,5,0)</f>
        <v>TECNICO MECANICO III</v>
      </c>
      <c r="G6" s="7">
        <v>45531</v>
      </c>
      <c r="H6" s="38">
        <v>1825</v>
      </c>
      <c r="I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IF((G6+H6)&gt;(TODAY()),"NO PRAZO", "VENCIDO")))),"N.A.")</f>
        <v>N.A.</v>
      </c>
      <c r="J6" s="14">
        <f>USO.DE.ESCADAS[[#This Row],[TREINADO EM]]+USO.DE.ESCADAS[[#This Row],[VALIDADE]]</f>
        <v>47356</v>
      </c>
      <c r="K6">
        <v>1</v>
      </c>
      <c r="L6" t="s">
        <v>1</v>
      </c>
      <c r="M6" t="str">
        <f>VLOOKUP(USO.DE.ESCADAS[[#This Row],[NOME]],'CADASTRO'!A:K,6,0)</f>
        <v>ATIVO</v>
      </c>
    </row>
    <row r="7" spans="1:13">
      <c r="A7" t="s">
        <v>516</v>
      </c>
      <c r="B7" t="s">
        <v>517</v>
      </c>
      <c r="C7" t="s">
        <v>381</v>
      </c>
      <c r="D7" t="s">
        <v>653</v>
      </c>
      <c r="E7" t="s">
        <v>343</v>
      </c>
      <c r="F7" t="str">
        <f>VLOOKUP(USO.DE.ESCADAS[[#This Row],[NOME]],'CADASTRO'!A:K,5,0)</f>
        <v>TECNICO MECANICO II</v>
      </c>
      <c r="G7" s="7">
        <v>44929</v>
      </c>
      <c r="H7" s="38">
        <v>1825</v>
      </c>
      <c r="I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IF((G7+H7)&gt;(TODAY()),"NO PRAZO", "VENCIDO")))),"N.A.")</f>
        <v>N.A.</v>
      </c>
      <c r="J7" s="14">
        <f>USO.DE.ESCADAS[[#This Row],[TREINADO EM]]+USO.DE.ESCADAS[[#This Row],[VALIDADE]]</f>
        <v>46754</v>
      </c>
      <c r="K7">
        <v>1</v>
      </c>
      <c r="L7" t="s">
        <v>1</v>
      </c>
      <c r="M7" t="str">
        <f>VLOOKUP(USO.DE.ESCADAS[[#This Row],[NOME]],'CADASTRO'!A:K,6,0)</f>
        <v>ATIVO</v>
      </c>
    </row>
    <row r="8" spans="1:13">
      <c r="A8" t="s">
        <v>516</v>
      </c>
      <c r="B8" t="s">
        <v>517</v>
      </c>
      <c r="C8" t="s">
        <v>381</v>
      </c>
      <c r="D8" t="s">
        <v>653</v>
      </c>
      <c r="E8" t="s">
        <v>343</v>
      </c>
      <c r="F8" t="str">
        <f>VLOOKUP(USO.DE.ESCADAS[[#This Row],[NOME]],'CADASTRO'!A:K,5,0)</f>
        <v>TECNICO MECANICO II</v>
      </c>
      <c r="G8" s="7">
        <v>45279</v>
      </c>
      <c r="H8" s="38">
        <v>1825</v>
      </c>
      <c r="I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IF((G8+H8)&gt;(TODAY()),"NO PRAZO", "VENCIDO")))),"N.A.")</f>
        <v>N.A.</v>
      </c>
      <c r="J8" s="14">
        <f>USO.DE.ESCADAS[[#This Row],[TREINADO EM]]+USO.DE.ESCADAS[[#This Row],[VALIDADE]]</f>
        <v>47104</v>
      </c>
      <c r="K8">
        <v>1</v>
      </c>
      <c r="L8" t="s">
        <v>1</v>
      </c>
      <c r="M8" t="str">
        <f>VLOOKUP(USO.DE.ESCADAS[[#This Row],[NOME]],'CADASTRO'!A:K,6,0)</f>
        <v>ATIVO</v>
      </c>
    </row>
    <row r="9" spans="1:13">
      <c r="A9" t="s">
        <v>516</v>
      </c>
      <c r="B9" t="s">
        <v>517</v>
      </c>
      <c r="C9" t="s">
        <v>381</v>
      </c>
      <c r="D9" t="s">
        <v>653</v>
      </c>
      <c r="E9" t="s">
        <v>327</v>
      </c>
      <c r="F9" t="str">
        <f>VLOOKUP(USO.DE.ESCADAS[[#This Row],[NOME]],'CADASTRO'!A:K,5,0)</f>
        <v>ASSISTENTE ADMINISTRATIVO</v>
      </c>
      <c r="G9" s="8">
        <v>45531</v>
      </c>
      <c r="H9" s="38">
        <v>1825</v>
      </c>
      <c r="I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IF((G9+H9)&gt;(TODAY()),"NO PRAZO", "VENCIDO")))),"N.A.")</f>
        <v>N.A.</v>
      </c>
      <c r="J9" s="14">
        <f>USO.DE.ESCADAS[[#This Row],[TREINADO EM]]+USO.DE.ESCADAS[[#This Row],[VALIDADE]]</f>
        <v>47356</v>
      </c>
      <c r="K9">
        <v>1</v>
      </c>
      <c r="L9" t="s">
        <v>1</v>
      </c>
      <c r="M9" t="str">
        <f>VLOOKUP(USO.DE.ESCADAS[[#This Row],[NOME]],'CADASTRO'!A:K,6,0)</f>
        <v>ATIVO</v>
      </c>
    </row>
    <row r="10" spans="1:13">
      <c r="A10" t="s">
        <v>516</v>
      </c>
      <c r="B10" t="s">
        <v>517</v>
      </c>
      <c r="C10" t="s">
        <v>381</v>
      </c>
      <c r="D10" t="s">
        <v>653</v>
      </c>
      <c r="E10" t="s">
        <v>330</v>
      </c>
      <c r="F10" t="str">
        <f>VLOOKUP(USO.DE.ESCADAS[[#This Row],[NOME]],'CADASTRO'!A:K,5,0)</f>
        <v>OPERADOR INDUSTRIAL I</v>
      </c>
      <c r="G10" s="8">
        <v>45867</v>
      </c>
      <c r="H10" s="38">
        <v>1825</v>
      </c>
      <c r="I1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IF((G10+H10)&gt;(TODAY()),"NO PRAZO", "VENCIDO")))),"N.A.")</f>
        <v>N.A.</v>
      </c>
      <c r="J10" s="14">
        <f>USO.DE.ESCADAS[[#This Row],[TREINADO EM]]+USO.DE.ESCADAS[[#This Row],[VALIDADE]]</f>
        <v>47692</v>
      </c>
      <c r="K10">
        <v>1</v>
      </c>
      <c r="L10" t="s">
        <v>1</v>
      </c>
      <c r="M10" t="str">
        <f>VLOOKUP(USO.DE.ESCADAS[[#This Row],[NOME]],'CADASTRO'!A:K,6,0)</f>
        <v>ATIVO</v>
      </c>
    </row>
    <row r="11" spans="1:13">
      <c r="A11" t="s">
        <v>516</v>
      </c>
      <c r="B11" t="s">
        <v>517</v>
      </c>
      <c r="C11" t="s">
        <v>381</v>
      </c>
      <c r="D11" t="s">
        <v>653</v>
      </c>
      <c r="E11" t="s">
        <v>333</v>
      </c>
      <c r="F11" t="str">
        <f>VLOOKUP(USO.DE.ESCADAS[[#This Row],[NOME]],'CADASTRO'!A:K,5,0)</f>
        <v>ANALISTA FACILITIES</v>
      </c>
      <c r="G11" s="8">
        <v>45531</v>
      </c>
      <c r="H11" s="38">
        <v>1825</v>
      </c>
      <c r="I1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IF((G11+H11)&gt;(TODAY()),"NO PRAZO", "VENCIDO")))),"N.A.")</f>
        <v>N.A.</v>
      </c>
      <c r="J11" s="14">
        <f>USO.DE.ESCADAS[[#This Row],[TREINADO EM]]+USO.DE.ESCADAS[[#This Row],[VALIDADE]]</f>
        <v>47356</v>
      </c>
      <c r="K11">
        <v>1</v>
      </c>
      <c r="L11" t="s">
        <v>1</v>
      </c>
      <c r="M11" t="str">
        <f>VLOOKUP(USO.DE.ESCADAS[[#This Row],[NOME]],'CADASTRO'!A:K,6,0)</f>
        <v>ATIVO</v>
      </c>
    </row>
    <row r="12" spans="1:13">
      <c r="A12" t="s">
        <v>516</v>
      </c>
      <c r="B12" t="s">
        <v>517</v>
      </c>
      <c r="C12" t="s">
        <v>381</v>
      </c>
      <c r="D12" t="s">
        <v>653</v>
      </c>
      <c r="E12" t="s">
        <v>340</v>
      </c>
      <c r="F12" t="str">
        <f>VLOOKUP(USO.DE.ESCADAS[[#This Row],[NOME]],'CADASTRO'!A:K,5,0)</f>
        <v>AUXILIAR INDUSTRIAL</v>
      </c>
      <c r="G12" s="8">
        <v>44931</v>
      </c>
      <c r="H12" s="38">
        <v>1825</v>
      </c>
      <c r="I1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IF((G12+H12)&gt;(TODAY()),"NO PRAZO", "VENCIDO")))),"N.A.")</f>
        <v>N.A.</v>
      </c>
      <c r="J12" s="14">
        <f>USO.DE.ESCADAS[[#This Row],[TREINADO EM]]+USO.DE.ESCADAS[[#This Row],[VALIDADE]]</f>
        <v>46756</v>
      </c>
      <c r="K12">
        <v>1</v>
      </c>
      <c r="L12" t="s">
        <v>1</v>
      </c>
      <c r="M12" t="str">
        <f>VLOOKUP(USO.DE.ESCADAS[[#This Row],[NOME]],'CADASTRO'!A:K,6,0)</f>
        <v>ATIVO</v>
      </c>
    </row>
    <row r="13" spans="1:13">
      <c r="A13" t="s">
        <v>516</v>
      </c>
      <c r="B13" t="s">
        <v>517</v>
      </c>
      <c r="C13" t="s">
        <v>381</v>
      </c>
      <c r="D13" t="s">
        <v>653</v>
      </c>
      <c r="E13" t="s">
        <v>340</v>
      </c>
      <c r="F13" t="str">
        <f>VLOOKUP(USO.DE.ESCADAS[[#This Row],[NOME]],'CADASTRO'!A:K,5,0)</f>
        <v>AUXILIAR INDUSTRIAL</v>
      </c>
      <c r="G13" s="8">
        <v>45279</v>
      </c>
      <c r="H13" s="38">
        <v>1825</v>
      </c>
      <c r="I1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IF((G13+H13)&gt;(TODAY()),"NO PRAZO", "VENCIDO")))),"N.A.")</f>
        <v>N.A.</v>
      </c>
      <c r="J13" s="14">
        <f>USO.DE.ESCADAS[[#This Row],[TREINADO EM]]+USO.DE.ESCADAS[[#This Row],[VALIDADE]]</f>
        <v>47104</v>
      </c>
      <c r="K13">
        <v>1</v>
      </c>
      <c r="L13" t="s">
        <v>1</v>
      </c>
      <c r="M13" t="str">
        <f>VLOOKUP(USO.DE.ESCADAS[[#This Row],[NOME]],'CADASTRO'!A:K,6,0)</f>
        <v>ATIVO</v>
      </c>
    </row>
    <row r="14" spans="1:13">
      <c r="A14" t="s">
        <v>516</v>
      </c>
      <c r="B14" t="s">
        <v>517</v>
      </c>
      <c r="C14" t="s">
        <v>381</v>
      </c>
      <c r="D14" t="s">
        <v>653</v>
      </c>
      <c r="E14" t="s">
        <v>341</v>
      </c>
      <c r="F14" t="str">
        <f>VLOOKUP(USO.DE.ESCADAS[[#This Row],[NOME]],'CADASTRO'!A:K,5,0)</f>
        <v>Analista PCM PL</v>
      </c>
      <c r="G14" s="8">
        <v>45531</v>
      </c>
      <c r="H14" s="38">
        <v>1825</v>
      </c>
      <c r="I1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IF((G14+H14)&gt;(TODAY()),"NO PRAZO", "VENCIDO")))),"N.A.")</f>
        <v>N.A.</v>
      </c>
      <c r="J14" s="14">
        <f>USO.DE.ESCADAS[[#This Row],[TREINADO EM]]+USO.DE.ESCADAS[[#This Row],[VALIDADE]]</f>
        <v>47356</v>
      </c>
      <c r="K14">
        <v>1</v>
      </c>
      <c r="L14" t="s">
        <v>1</v>
      </c>
      <c r="M14" t="str">
        <f>VLOOKUP(USO.DE.ESCADAS[[#This Row],[NOME]],'CADASTRO'!A:K,6,0)</f>
        <v>ATIVO</v>
      </c>
    </row>
    <row r="15" spans="1:13">
      <c r="A15" t="s">
        <v>516</v>
      </c>
      <c r="B15" t="s">
        <v>517</v>
      </c>
      <c r="C15" t="s">
        <v>381</v>
      </c>
      <c r="D15" t="s">
        <v>653</v>
      </c>
      <c r="E15" t="s">
        <v>194</v>
      </c>
      <c r="F15" t="str">
        <f>VLOOKUP(USO.DE.ESCADAS[[#This Row],[NOME]],'CADASTRO'!A:K,5,0)</f>
        <v>SUPERVISOR DE MANUTENCAO</v>
      </c>
      <c r="G15" s="8">
        <v>45531</v>
      </c>
      <c r="H15" s="38">
        <v>1825</v>
      </c>
      <c r="I1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IF((G15+H15)&gt;(TODAY()),"NO PRAZO", "VENCIDO")))),"N.A.")</f>
        <v>N.A.</v>
      </c>
      <c r="J15" s="14">
        <f>USO.DE.ESCADAS[[#This Row],[TREINADO EM]]+USO.DE.ESCADAS[[#This Row],[VALIDADE]]</f>
        <v>47356</v>
      </c>
      <c r="K15">
        <v>1</v>
      </c>
      <c r="L15" t="s">
        <v>1</v>
      </c>
      <c r="M15" t="str">
        <f>VLOOKUP(USO.DE.ESCADAS[[#This Row],[NOME]],'CADASTRO'!A:K,6,0)</f>
        <v>DESLIGADO</v>
      </c>
    </row>
    <row r="16" spans="1:13">
      <c r="A16" t="s">
        <v>516</v>
      </c>
      <c r="B16" t="s">
        <v>517</v>
      </c>
      <c r="C16" t="s">
        <v>381</v>
      </c>
      <c r="D16" t="s">
        <v>653</v>
      </c>
      <c r="E16" t="s">
        <v>345</v>
      </c>
      <c r="F16" t="str">
        <f>VLOOKUP(USO.DE.ESCADAS[[#This Row],[NOME]],'CADASTRO'!A:K,5,0)</f>
        <v>OPERADOR INDUSTRIAL II</v>
      </c>
      <c r="G16" s="8">
        <v>44928</v>
      </c>
      <c r="H16" s="38">
        <v>1825</v>
      </c>
      <c r="I1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IF((G16+H16)&gt;(TODAY()),"NO PRAZO", "VENCIDO")))),"N.A.")</f>
        <v>N.A.</v>
      </c>
      <c r="J16" s="14">
        <f>USO.DE.ESCADAS[[#This Row],[TREINADO EM]]+USO.DE.ESCADAS[[#This Row],[VALIDADE]]</f>
        <v>46753</v>
      </c>
      <c r="K16">
        <v>1</v>
      </c>
      <c r="L16" t="s">
        <v>1</v>
      </c>
      <c r="M16" t="str">
        <f>VLOOKUP(USO.DE.ESCADAS[[#This Row],[NOME]],'CADASTRO'!A:K,6,0)</f>
        <v>ATIVO</v>
      </c>
    </row>
    <row r="17" spans="1:13">
      <c r="A17" t="s">
        <v>516</v>
      </c>
      <c r="B17" t="s">
        <v>517</v>
      </c>
      <c r="C17" t="s">
        <v>381</v>
      </c>
      <c r="D17" t="s">
        <v>653</v>
      </c>
      <c r="E17" t="s">
        <v>345</v>
      </c>
      <c r="F17" t="str">
        <f>VLOOKUP(USO.DE.ESCADAS[[#This Row],[NOME]],'CADASTRO'!A:K,5,0)</f>
        <v>OPERADOR INDUSTRIAL II</v>
      </c>
      <c r="G17" s="8">
        <v>45279</v>
      </c>
      <c r="H17" s="38">
        <v>1825</v>
      </c>
      <c r="I1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IF((G17+H17)&gt;(TODAY()),"NO PRAZO", "VENCIDO")))),"N.A.")</f>
        <v>N.A.</v>
      </c>
      <c r="J17" s="14">
        <f>USO.DE.ESCADAS[[#This Row],[TREINADO EM]]+USO.DE.ESCADAS[[#This Row],[VALIDADE]]</f>
        <v>47104</v>
      </c>
      <c r="K17">
        <v>1</v>
      </c>
      <c r="L17" t="s">
        <v>1</v>
      </c>
      <c r="M17" t="str">
        <f>VLOOKUP(USO.DE.ESCADAS[[#This Row],[NOME]],'CADASTRO'!A:K,6,0)</f>
        <v>ATIVO</v>
      </c>
    </row>
    <row r="18" spans="1:13">
      <c r="A18" t="s">
        <v>516</v>
      </c>
      <c r="B18" t="s">
        <v>517</v>
      </c>
      <c r="C18" t="s">
        <v>381</v>
      </c>
      <c r="D18" t="s">
        <v>653</v>
      </c>
      <c r="E18" t="s">
        <v>199</v>
      </c>
      <c r="F18" t="str">
        <f>VLOOKUP(USO.DE.ESCADAS[[#This Row],[NOME]],'CADASTRO'!A:K,5,0)</f>
        <v>TECNICO ELETRONICO II</v>
      </c>
      <c r="G18" s="8">
        <v>45279</v>
      </c>
      <c r="H18" s="38">
        <v>1825</v>
      </c>
      <c r="I1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IF((G18+H18)&gt;(TODAY()),"NO PRAZO", "VENCIDO")))),"N.A.")</f>
        <v>N.A.</v>
      </c>
      <c r="J18" s="14">
        <f>USO.DE.ESCADAS[[#This Row],[TREINADO EM]]+USO.DE.ESCADAS[[#This Row],[VALIDADE]]</f>
        <v>47104</v>
      </c>
      <c r="K18">
        <v>1</v>
      </c>
      <c r="L18" t="s">
        <v>1</v>
      </c>
      <c r="M18" t="str">
        <f>VLOOKUP(USO.DE.ESCADAS[[#This Row],[NOME]],'CADASTRO'!A:K,6,0)</f>
        <v>DESLIGADO</v>
      </c>
    </row>
    <row r="19" spans="1:13">
      <c r="A19" t="s">
        <v>516</v>
      </c>
      <c r="B19" t="s">
        <v>517</v>
      </c>
      <c r="C19" t="s">
        <v>381</v>
      </c>
      <c r="D19" t="s">
        <v>653</v>
      </c>
      <c r="E19" t="s">
        <v>344</v>
      </c>
      <c r="F19" t="str">
        <f>VLOOKUP(USO.DE.ESCADAS[[#This Row],[NOME]],'CADASTRO'!A:K,5,0)</f>
        <v>TECNICO MECANICO II</v>
      </c>
      <c r="G19" s="8">
        <v>44929</v>
      </c>
      <c r="H19" s="38">
        <v>1825</v>
      </c>
      <c r="I1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IF((G19+H19)&gt;(TODAY()),"NO PRAZO", "VENCIDO")))),"N.A.")</f>
        <v>N.A.</v>
      </c>
      <c r="J19" s="14">
        <f>USO.DE.ESCADAS[[#This Row],[TREINADO EM]]+USO.DE.ESCADAS[[#This Row],[VALIDADE]]</f>
        <v>46754</v>
      </c>
      <c r="K19">
        <v>1</v>
      </c>
      <c r="L19" t="s">
        <v>1</v>
      </c>
      <c r="M19" t="str">
        <f>VLOOKUP(USO.DE.ESCADAS[[#This Row],[NOME]],'CADASTRO'!A:K,6,0)</f>
        <v>ATIVO</v>
      </c>
    </row>
    <row r="20" spans="1:13">
      <c r="A20" t="s">
        <v>516</v>
      </c>
      <c r="B20" t="s">
        <v>517</v>
      </c>
      <c r="C20" t="s">
        <v>381</v>
      </c>
      <c r="D20" t="s">
        <v>653</v>
      </c>
      <c r="E20" t="s">
        <v>475</v>
      </c>
      <c r="F20" t="str">
        <f>VLOOKUP(USO.DE.ESCADAS[[#This Row],[NOME]],'CADASTRO'!A:K,5,0)</f>
        <v>OPERADOR INDUSTRIAL I</v>
      </c>
      <c r="G20" s="8">
        <v>44931</v>
      </c>
      <c r="H20" s="38">
        <v>1825</v>
      </c>
      <c r="I2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IF((G20+H20)&gt;(TODAY()),"NO PRAZO", "VENCIDO")))),"N.A.")</f>
        <v>N.A.</v>
      </c>
      <c r="J20" s="14">
        <f>USO.DE.ESCADAS[[#This Row],[TREINADO EM]]+USO.DE.ESCADAS[[#This Row],[VALIDADE]]</f>
        <v>46756</v>
      </c>
      <c r="K20">
        <v>1</v>
      </c>
      <c r="L20" t="s">
        <v>1</v>
      </c>
      <c r="M20" t="str">
        <f>VLOOKUP(USO.DE.ESCADAS[[#This Row],[NOME]],'CADASTRO'!A:K,6,0)</f>
        <v>S-AFASTADO</v>
      </c>
    </row>
    <row r="21" spans="1:13">
      <c r="A21" t="s">
        <v>516</v>
      </c>
      <c r="B21" t="s">
        <v>517</v>
      </c>
      <c r="C21" t="s">
        <v>381</v>
      </c>
      <c r="D21" t="s">
        <v>653</v>
      </c>
      <c r="E21" t="s">
        <v>475</v>
      </c>
      <c r="F21" t="str">
        <f>VLOOKUP(USO.DE.ESCADAS[[#This Row],[NOME]],'CADASTRO'!A:K,5,0)</f>
        <v>OPERADOR INDUSTRIAL I</v>
      </c>
      <c r="G21" s="8">
        <v>45279</v>
      </c>
      <c r="H21" s="38">
        <v>1825</v>
      </c>
      <c r="I2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IF((G21+H21)&gt;(TODAY()),"NO PRAZO", "VENCIDO")))),"N.A.")</f>
        <v>N.A.</v>
      </c>
      <c r="J21" s="14">
        <f>USO.DE.ESCADAS[[#This Row],[TREINADO EM]]+USO.DE.ESCADAS[[#This Row],[VALIDADE]]</f>
        <v>47104</v>
      </c>
      <c r="K21">
        <v>1</v>
      </c>
      <c r="L21" t="s">
        <v>1</v>
      </c>
      <c r="M21" t="str">
        <f>VLOOKUP(USO.DE.ESCADAS[[#This Row],[NOME]],'CADASTRO'!A:K,6,0)</f>
        <v>S-AFASTADO</v>
      </c>
    </row>
    <row r="22" spans="1:13">
      <c r="A22" t="s">
        <v>516</v>
      </c>
      <c r="B22" t="s">
        <v>517</v>
      </c>
      <c r="C22" t="s">
        <v>381</v>
      </c>
      <c r="D22" t="s">
        <v>653</v>
      </c>
      <c r="E22" t="s">
        <v>475</v>
      </c>
      <c r="F22" t="str">
        <f>VLOOKUP(USO.DE.ESCADAS[[#This Row],[NOME]],'CADASTRO'!A:K,5,0)</f>
        <v>OPERADOR INDUSTRIAL I</v>
      </c>
      <c r="G22" s="8">
        <v>45867</v>
      </c>
      <c r="H22" s="38">
        <v>1825</v>
      </c>
      <c r="I2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IF((G22+H22)&gt;(TODAY()),"NO PRAZO", "VENCIDO")))),"N.A.")</f>
        <v>N.A.</v>
      </c>
      <c r="J22" s="14">
        <f>USO.DE.ESCADAS[[#This Row],[TREINADO EM]]+USO.DE.ESCADAS[[#This Row],[VALIDADE]]</f>
        <v>47692</v>
      </c>
      <c r="K22">
        <v>1</v>
      </c>
      <c r="L22" t="s">
        <v>1</v>
      </c>
      <c r="M22" t="str">
        <f>VLOOKUP(USO.DE.ESCADAS[[#This Row],[NOME]],'CADASTRO'!A:K,6,0)</f>
        <v>S-AFASTADO</v>
      </c>
    </row>
    <row r="23" spans="1:13">
      <c r="A23" t="s">
        <v>516</v>
      </c>
      <c r="B23" t="s">
        <v>517</v>
      </c>
      <c r="C23" t="s">
        <v>381</v>
      </c>
      <c r="D23" t="s">
        <v>653</v>
      </c>
      <c r="E23" t="s">
        <v>205</v>
      </c>
      <c r="F23" t="str">
        <f>VLOOKUP(USO.DE.ESCADAS[[#This Row],[NOME]],'CADASTRO'!A:K,5,0)</f>
        <v>AUXILIAR INDUSTRIAL</v>
      </c>
      <c r="G23" s="8">
        <v>45279</v>
      </c>
      <c r="H23" s="38">
        <v>1825</v>
      </c>
      <c r="I2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IF((G23+H23)&gt;(TODAY()),"NO PRAZO", "VENCIDO")))),"N.A.")</f>
        <v>N.A.</v>
      </c>
      <c r="J23" s="14">
        <f>USO.DE.ESCADAS[[#This Row],[TREINADO EM]]+USO.DE.ESCADAS[[#This Row],[VALIDADE]]</f>
        <v>47104</v>
      </c>
      <c r="K23">
        <v>1</v>
      </c>
      <c r="L23" t="s">
        <v>1</v>
      </c>
      <c r="M23" t="str">
        <f>VLOOKUP(USO.DE.ESCADAS[[#This Row],[NOME]],'CADASTRO'!A:K,6,0)</f>
        <v>DESLIGADO</v>
      </c>
    </row>
    <row r="24" spans="1:13">
      <c r="A24" t="s">
        <v>516</v>
      </c>
      <c r="B24" t="s">
        <v>517</v>
      </c>
      <c r="C24" t="s">
        <v>381</v>
      </c>
      <c r="D24" t="s">
        <v>653</v>
      </c>
      <c r="E24" t="s">
        <v>209</v>
      </c>
      <c r="F24" t="str">
        <f>VLOOKUP(USO.DE.ESCADAS[[#This Row],[NOME]],'CADASTRO'!A:K,5,0)</f>
        <v>ASSISTENTE ADMINISTRATIVO</v>
      </c>
      <c r="G24" s="8">
        <v>44928</v>
      </c>
      <c r="H24" s="38">
        <v>1825</v>
      </c>
      <c r="I2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IF((G24+H24)&gt;(TODAY()),"NO PRAZO", "VENCIDO")))),"N.A.")</f>
        <v>N.A.</v>
      </c>
      <c r="J24" s="14">
        <f>USO.DE.ESCADAS[[#This Row],[TREINADO EM]]+USO.DE.ESCADAS[[#This Row],[VALIDADE]]</f>
        <v>46753</v>
      </c>
      <c r="K24">
        <v>1</v>
      </c>
      <c r="L24" t="s">
        <v>1</v>
      </c>
      <c r="M24" t="str">
        <f>VLOOKUP(USO.DE.ESCADAS[[#This Row],[NOME]],'CADASTRO'!A:K,6,0)</f>
        <v>DESLIGADO</v>
      </c>
    </row>
    <row r="25" spans="1:13">
      <c r="A25" t="s">
        <v>516</v>
      </c>
      <c r="B25" t="s">
        <v>517</v>
      </c>
      <c r="C25" t="s">
        <v>381</v>
      </c>
      <c r="D25" t="s">
        <v>653</v>
      </c>
      <c r="E25" t="s">
        <v>209</v>
      </c>
      <c r="F25" t="str">
        <f>VLOOKUP(USO.DE.ESCADAS[[#This Row],[NOME]],'CADASTRO'!A:K,5,0)</f>
        <v>ASSISTENTE ADMINISTRATIVO</v>
      </c>
      <c r="G25" s="8">
        <v>45279</v>
      </c>
      <c r="H25" s="38">
        <v>1825</v>
      </c>
      <c r="I2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IF((G25+H25)&gt;(TODAY()),"NO PRAZO", "VENCIDO")))),"N.A.")</f>
        <v>N.A.</v>
      </c>
      <c r="J25" s="14">
        <f>USO.DE.ESCADAS[[#This Row],[TREINADO EM]]+USO.DE.ESCADAS[[#This Row],[VALIDADE]]</f>
        <v>47104</v>
      </c>
      <c r="K25">
        <v>1</v>
      </c>
      <c r="L25" t="s">
        <v>1</v>
      </c>
      <c r="M25" t="str">
        <f>VLOOKUP(USO.DE.ESCADAS[[#This Row],[NOME]],'CADASTRO'!A:K,6,0)</f>
        <v>DESLIGADO</v>
      </c>
    </row>
    <row r="26" spans="1:13">
      <c r="A26" t="s">
        <v>516</v>
      </c>
      <c r="B26" t="s">
        <v>517</v>
      </c>
      <c r="C26" t="s">
        <v>76</v>
      </c>
      <c r="D26" t="s">
        <v>653</v>
      </c>
      <c r="E26" t="s">
        <v>212</v>
      </c>
      <c r="F26" t="str">
        <f>VLOOKUP(USO.DE.ESCADAS[[#This Row],[NOME]],'CADASTRO'!A:K,5,0)</f>
        <v>ANALISTA LOGISTICA PL</v>
      </c>
      <c r="G26" s="8">
        <v>45279</v>
      </c>
      <c r="H26" s="38">
        <v>1825</v>
      </c>
      <c r="I2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IF((G26+H26)&gt;(TODAY()),"NO PRAZO", "VENCIDO")))),"N.A.")</f>
        <v>N.A.</v>
      </c>
      <c r="J26" s="14">
        <f>USO.DE.ESCADAS[[#This Row],[TREINADO EM]]+USO.DE.ESCADAS[[#This Row],[VALIDADE]]</f>
        <v>47104</v>
      </c>
      <c r="K26">
        <v>1</v>
      </c>
      <c r="L26" t="s">
        <v>1</v>
      </c>
      <c r="M26" t="str">
        <f>VLOOKUP(USO.DE.ESCADAS[[#This Row],[NOME]],'CADASTRO'!A:K,6,0)</f>
        <v>DESLIGADO</v>
      </c>
    </row>
    <row r="27" spans="1:13">
      <c r="A27" t="s">
        <v>516</v>
      </c>
      <c r="B27" t="s">
        <v>517</v>
      </c>
      <c r="C27" t="s">
        <v>381</v>
      </c>
      <c r="D27" t="s">
        <v>653</v>
      </c>
      <c r="E27" t="s">
        <v>482</v>
      </c>
      <c r="F27" t="str">
        <f>VLOOKUP(USO.DE.ESCADAS[[#This Row],[NOME]],'CADASTRO'!A:K,5,0)</f>
        <v>TECNICO MECANICO II</v>
      </c>
      <c r="G27" s="8">
        <v>45279</v>
      </c>
      <c r="H27" s="38">
        <v>1825</v>
      </c>
      <c r="I2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IF((G27+H27)&gt;(TODAY()),"NO PRAZO", "VENCIDO")))),"N.A.")</f>
        <v>N.A.</v>
      </c>
      <c r="J27" s="14">
        <f>USO.DE.ESCADAS[[#This Row],[TREINADO EM]]+USO.DE.ESCADAS[[#This Row],[VALIDADE]]</f>
        <v>47104</v>
      </c>
      <c r="K27">
        <v>1</v>
      </c>
      <c r="L27" t="s">
        <v>1</v>
      </c>
      <c r="M27" t="str">
        <f>VLOOKUP(USO.DE.ESCADAS[[#This Row],[NOME]],'CADASTRO'!A:K,6,0)</f>
        <v>TRANSFERIDO</v>
      </c>
    </row>
    <row r="28" spans="1:13">
      <c r="A28" t="s">
        <v>516</v>
      </c>
      <c r="B28" t="s">
        <v>517</v>
      </c>
      <c r="C28" t="s">
        <v>381</v>
      </c>
      <c r="D28" t="s">
        <v>653</v>
      </c>
      <c r="E28" t="s">
        <v>346</v>
      </c>
      <c r="F28" t="str">
        <f>VLOOKUP(USO.DE.ESCADAS[[#This Row],[NOME]],'CADASTRO'!A:K,5,0)</f>
        <v>Almoxarife</v>
      </c>
      <c r="G28" s="8">
        <v>45531</v>
      </c>
      <c r="H28" s="38">
        <v>1825</v>
      </c>
      <c r="I2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IF((G28+H28)&gt;(TODAY()),"NO PRAZO", "VENCIDO")))),"N.A.")</f>
        <v>N.A.</v>
      </c>
      <c r="J28" s="14">
        <f>USO.DE.ESCADAS[[#This Row],[TREINADO EM]]+USO.DE.ESCADAS[[#This Row],[VALIDADE]]</f>
        <v>47356</v>
      </c>
      <c r="K28">
        <v>1</v>
      </c>
      <c r="L28" t="s">
        <v>1</v>
      </c>
      <c r="M28" t="str">
        <f>VLOOKUP(USO.DE.ESCADAS[[#This Row],[NOME]],'CADASTRO'!A:K,6,0)</f>
        <v>ATIVO</v>
      </c>
    </row>
    <row r="29" spans="1:13">
      <c r="A29" t="s">
        <v>516</v>
      </c>
      <c r="B29" t="s">
        <v>517</v>
      </c>
      <c r="C29" t="s">
        <v>381</v>
      </c>
      <c r="D29" t="s">
        <v>653</v>
      </c>
      <c r="E29" t="s">
        <v>351</v>
      </c>
      <c r="F29" t="str">
        <f>VLOOKUP(USO.DE.ESCADAS[[#This Row],[NOME]],'CADASTRO'!A:K,5,0)</f>
        <v>CONTROLADOR QUALIDADE</v>
      </c>
      <c r="G29" s="8">
        <v>44928</v>
      </c>
      <c r="H29" s="38">
        <v>1825</v>
      </c>
      <c r="I2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IF((G29+H29)&gt;(TODAY()),"NO PRAZO", "VENCIDO")))),"N.A.")</f>
        <v>N.A.</v>
      </c>
      <c r="J29" s="14">
        <f>USO.DE.ESCADAS[[#This Row],[TREINADO EM]]+USO.DE.ESCADAS[[#This Row],[VALIDADE]]</f>
        <v>46753</v>
      </c>
      <c r="K29">
        <v>1</v>
      </c>
      <c r="L29" t="s">
        <v>1</v>
      </c>
      <c r="M29" t="str">
        <f>VLOOKUP(USO.DE.ESCADAS[[#This Row],[NOME]],'CADASTRO'!A:K,6,0)</f>
        <v>ATIVO</v>
      </c>
    </row>
    <row r="30" spans="1:13">
      <c r="A30" t="s">
        <v>516</v>
      </c>
      <c r="B30" t="s">
        <v>517</v>
      </c>
      <c r="C30" t="s">
        <v>381</v>
      </c>
      <c r="D30" t="s">
        <v>653</v>
      </c>
      <c r="E30" t="s">
        <v>351</v>
      </c>
      <c r="F30" t="str">
        <f>VLOOKUP(USO.DE.ESCADAS[[#This Row],[NOME]],'CADASTRO'!A:K,5,0)</f>
        <v>CONTROLADOR QUALIDADE</v>
      </c>
      <c r="G30" s="8">
        <v>45279</v>
      </c>
      <c r="H30" s="38">
        <v>1825</v>
      </c>
      <c r="I3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IF((G30+H30)&gt;(TODAY()),"NO PRAZO", "VENCIDO")))),"N.A.")</f>
        <v>N.A.</v>
      </c>
      <c r="J30" s="14">
        <f>USO.DE.ESCADAS[[#This Row],[TREINADO EM]]+USO.DE.ESCADAS[[#This Row],[VALIDADE]]</f>
        <v>47104</v>
      </c>
      <c r="K30">
        <v>1</v>
      </c>
      <c r="L30" t="s">
        <v>1</v>
      </c>
      <c r="M30" t="str">
        <f>VLOOKUP(USO.DE.ESCADAS[[#This Row],[NOME]],'CADASTRO'!A:K,6,0)</f>
        <v>ATIVO</v>
      </c>
    </row>
    <row r="31" spans="1:13">
      <c r="A31" t="s">
        <v>516</v>
      </c>
      <c r="B31" t="s">
        <v>517</v>
      </c>
      <c r="C31" t="s">
        <v>381</v>
      </c>
      <c r="D31" t="s">
        <v>653</v>
      </c>
      <c r="E31" s="1" t="s">
        <v>216</v>
      </c>
      <c r="F31" t="str">
        <f>VLOOKUP(USO.DE.ESCADAS[[#This Row],[NOME]],'CADASTRO'!A:K,5,0)</f>
        <v>AUXILIAR INDUSTRIAL</v>
      </c>
      <c r="G31" s="8">
        <v>45531</v>
      </c>
      <c r="H31" s="38">
        <v>1825</v>
      </c>
      <c r="I3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IF((G31+H31)&gt;(TODAY()),"NO PRAZO", "VENCIDO")))),"N.A.")</f>
        <v>N.A.</v>
      </c>
      <c r="J31" s="14">
        <f>USO.DE.ESCADAS[[#This Row],[TREINADO EM]]+USO.DE.ESCADAS[[#This Row],[VALIDADE]]</f>
        <v>47356</v>
      </c>
      <c r="K31">
        <v>1</v>
      </c>
      <c r="L31" t="s">
        <v>1</v>
      </c>
      <c r="M31" t="str">
        <f>VLOOKUP(USO.DE.ESCADAS[[#This Row],[NOME]],'CADASTRO'!A:K,6,0)</f>
        <v>DESLIGADO</v>
      </c>
    </row>
    <row r="32" spans="1:13">
      <c r="A32" t="s">
        <v>516</v>
      </c>
      <c r="B32" t="s">
        <v>517</v>
      </c>
      <c r="C32" t="s">
        <v>381</v>
      </c>
      <c r="D32" t="s">
        <v>653</v>
      </c>
      <c r="E32" t="s">
        <v>352</v>
      </c>
      <c r="F32" t="str">
        <f>VLOOKUP(USO.DE.ESCADAS[[#This Row],[NOME]],'CADASTRO'!A:K,5,0)</f>
        <v>OPERADOR LOGISTICO I</v>
      </c>
      <c r="G32" s="8">
        <v>44929</v>
      </c>
      <c r="H32" s="38">
        <v>1825</v>
      </c>
      <c r="I3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IF((G32+H32)&gt;(TODAY()),"NO PRAZO", "VENCIDO")))),"N.A.")</f>
        <v>N.A.</v>
      </c>
      <c r="J32" s="14">
        <f>USO.DE.ESCADAS[[#This Row],[TREINADO EM]]+USO.DE.ESCADAS[[#This Row],[VALIDADE]]</f>
        <v>46754</v>
      </c>
      <c r="K32">
        <v>1</v>
      </c>
      <c r="L32" t="s">
        <v>1</v>
      </c>
      <c r="M32" t="str">
        <f>VLOOKUP(USO.DE.ESCADAS[[#This Row],[NOME]],'CADASTRO'!A:K,6,0)</f>
        <v>ATIVO</v>
      </c>
    </row>
    <row r="33" spans="1:13">
      <c r="A33" t="s">
        <v>516</v>
      </c>
      <c r="B33" t="s">
        <v>517</v>
      </c>
      <c r="C33" t="s">
        <v>381</v>
      </c>
      <c r="D33" t="s">
        <v>653</v>
      </c>
      <c r="E33" t="s">
        <v>354</v>
      </c>
      <c r="F33" t="str">
        <f>VLOOKUP(USO.DE.ESCADAS[[#This Row],[NOME]],'CADASTRO'!A:K,5,0)</f>
        <v>OPERADOR INDUSTRIAL I</v>
      </c>
      <c r="G33" s="8">
        <v>45279</v>
      </c>
      <c r="H33" s="38">
        <v>1825</v>
      </c>
      <c r="I3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IF((G33+H33)&gt;(TODAY()),"NO PRAZO", "VENCIDO")))),"N.A.")</f>
        <v>N.A.</v>
      </c>
      <c r="J33" s="14">
        <f>USO.DE.ESCADAS[[#This Row],[TREINADO EM]]+USO.DE.ESCADAS[[#This Row],[VALIDADE]]</f>
        <v>47104</v>
      </c>
      <c r="K33">
        <v>1</v>
      </c>
      <c r="L33" t="s">
        <v>1</v>
      </c>
      <c r="M33" t="str">
        <f>VLOOKUP(USO.DE.ESCADAS[[#This Row],[NOME]],'CADASTRO'!A:K,6,0)</f>
        <v>ATIVO</v>
      </c>
    </row>
    <row r="34" spans="1:13">
      <c r="A34" t="s">
        <v>516</v>
      </c>
      <c r="B34" t="s">
        <v>517</v>
      </c>
      <c r="C34" t="s">
        <v>381</v>
      </c>
      <c r="D34" t="s">
        <v>653</v>
      </c>
      <c r="E34" t="s">
        <v>358</v>
      </c>
      <c r="F34" t="str">
        <f>VLOOKUP(USO.DE.ESCADAS[[#This Row],[NOME]],'CADASTRO'!A:K,5,0)</f>
        <v>OPERADOR INDUSTRIAL II</v>
      </c>
      <c r="G34" s="8">
        <v>44931</v>
      </c>
      <c r="H34" s="38">
        <v>1825</v>
      </c>
      <c r="I3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IF((G34+H34)&gt;(TODAY()),"NO PRAZO", "VENCIDO")))),"N.A.")</f>
        <v>N.A.</v>
      </c>
      <c r="J34" s="14">
        <f>USO.DE.ESCADAS[[#This Row],[TREINADO EM]]+USO.DE.ESCADAS[[#This Row],[VALIDADE]]</f>
        <v>46756</v>
      </c>
      <c r="K34">
        <v>1</v>
      </c>
      <c r="L34" t="s">
        <v>1</v>
      </c>
      <c r="M34" t="str">
        <f>VLOOKUP(USO.DE.ESCADAS[[#This Row],[NOME]],'CADASTRO'!A:K,6,0)</f>
        <v>ATIVO</v>
      </c>
    </row>
    <row r="35" spans="1:13">
      <c r="A35" t="s">
        <v>516</v>
      </c>
      <c r="B35" t="s">
        <v>517</v>
      </c>
      <c r="C35" t="s">
        <v>381</v>
      </c>
      <c r="D35" t="s">
        <v>653</v>
      </c>
      <c r="E35" t="s">
        <v>358</v>
      </c>
      <c r="F35" t="str">
        <f>VLOOKUP(USO.DE.ESCADAS[[#This Row],[NOME]],'CADASTRO'!A:K,5,0)</f>
        <v>OPERADOR INDUSTRIAL II</v>
      </c>
      <c r="G35" s="8">
        <v>45279</v>
      </c>
      <c r="H35" s="38">
        <v>1825</v>
      </c>
      <c r="I3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IF((G35+H35)&gt;(TODAY()),"NO PRAZO", "VENCIDO")))),"N.A.")</f>
        <v>N.A.</v>
      </c>
      <c r="J35" s="14">
        <f>USO.DE.ESCADAS[[#This Row],[TREINADO EM]]+USO.DE.ESCADAS[[#This Row],[VALIDADE]]</f>
        <v>47104</v>
      </c>
      <c r="K35">
        <v>1</v>
      </c>
      <c r="L35" t="s">
        <v>1</v>
      </c>
      <c r="M35" t="str">
        <f>VLOOKUP(USO.DE.ESCADAS[[#This Row],[NOME]],'CADASTRO'!A:K,6,0)</f>
        <v>ATIVO</v>
      </c>
    </row>
    <row r="36" spans="1:13">
      <c r="A36" t="s">
        <v>516</v>
      </c>
      <c r="B36" t="s">
        <v>517</v>
      </c>
      <c r="C36" t="s">
        <v>381</v>
      </c>
      <c r="D36" t="s">
        <v>653</v>
      </c>
      <c r="E36" t="s">
        <v>225</v>
      </c>
      <c r="F36" t="str">
        <f>VLOOKUP(USO.DE.ESCADAS[[#This Row],[NOME]],'CADASTRO'!A:K,5,0)</f>
        <v>AUXILIAR INDUSTRIAL</v>
      </c>
      <c r="G36" s="8">
        <v>45279</v>
      </c>
      <c r="H36" s="38">
        <v>1825</v>
      </c>
      <c r="I3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IF((G36+H36)&gt;(TODAY()),"NO PRAZO", "VENCIDO")))),"N.A.")</f>
        <v>N.A.</v>
      </c>
      <c r="J36" s="14">
        <f>USO.DE.ESCADAS[[#This Row],[TREINADO EM]]+USO.DE.ESCADAS[[#This Row],[VALIDADE]]</f>
        <v>47104</v>
      </c>
      <c r="K36">
        <v>1</v>
      </c>
      <c r="L36" t="s">
        <v>1</v>
      </c>
      <c r="M36" t="str">
        <f>VLOOKUP(USO.DE.ESCADAS[[#This Row],[NOME]],'CADASTRO'!A:K,6,0)</f>
        <v>DESLIGADO</v>
      </c>
    </row>
    <row r="37" spans="1:13">
      <c r="A37" t="s">
        <v>516</v>
      </c>
      <c r="B37" t="s">
        <v>517</v>
      </c>
      <c r="C37" t="s">
        <v>381</v>
      </c>
      <c r="D37" t="s">
        <v>653</v>
      </c>
      <c r="E37" t="s">
        <v>230</v>
      </c>
      <c r="F37" t="str">
        <f>VLOOKUP(USO.DE.ESCADAS[[#This Row],[NOME]],'CADASTRO'!A:K,5,0)</f>
        <v>OPERADOR INDUSTRIAL I</v>
      </c>
      <c r="G37" s="8">
        <v>44931</v>
      </c>
      <c r="H37" s="38">
        <v>1825</v>
      </c>
      <c r="I3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IF((G37+H37)&gt;(TODAY()),"NO PRAZO", "VENCIDO")))),"N.A.")</f>
        <v>N.A.</v>
      </c>
      <c r="J37" s="14">
        <f>USO.DE.ESCADAS[[#This Row],[TREINADO EM]]+USO.DE.ESCADAS[[#This Row],[VALIDADE]]</f>
        <v>46756</v>
      </c>
      <c r="K37">
        <v>1</v>
      </c>
      <c r="L37" t="s">
        <v>1</v>
      </c>
      <c r="M37" t="str">
        <f>VLOOKUP(USO.DE.ESCADAS[[#This Row],[NOME]],'CADASTRO'!A:K,6,0)</f>
        <v>DESLIGADO</v>
      </c>
    </row>
    <row r="38" spans="1:13">
      <c r="A38" t="s">
        <v>516</v>
      </c>
      <c r="B38" t="s">
        <v>517</v>
      </c>
      <c r="C38" t="s">
        <v>381</v>
      </c>
      <c r="D38" t="s">
        <v>653</v>
      </c>
      <c r="E38" t="s">
        <v>320</v>
      </c>
      <c r="F38" t="str">
        <f>VLOOKUP(USO.DE.ESCADAS[[#This Row],[NOME]],'CADASTRO'!A:K,5,0)</f>
        <v>CONTROLADOR QUALIDADE</v>
      </c>
      <c r="G38" s="8">
        <v>45279</v>
      </c>
      <c r="H38" s="38">
        <v>1825</v>
      </c>
      <c r="I3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IF((G38+H38)&gt;(TODAY()),"NO PRAZO", "VENCIDO")))),"N.A.")</f>
        <v>N.A.</v>
      </c>
      <c r="J38" s="14">
        <f>USO.DE.ESCADAS[[#This Row],[TREINADO EM]]+USO.DE.ESCADAS[[#This Row],[VALIDADE]]</f>
        <v>47104</v>
      </c>
      <c r="K38">
        <v>1</v>
      </c>
      <c r="L38" t="s">
        <v>1</v>
      </c>
      <c r="M38" t="str">
        <f>VLOOKUP(USO.DE.ESCADAS[[#This Row],[NOME]],'CADASTRO'!A:K,6,0)</f>
        <v>ATIVO</v>
      </c>
    </row>
    <row r="39" spans="1:13">
      <c r="A39" t="s">
        <v>516</v>
      </c>
      <c r="B39" t="s">
        <v>517</v>
      </c>
      <c r="C39" t="s">
        <v>76</v>
      </c>
      <c r="D39" t="s">
        <v>653</v>
      </c>
      <c r="E39" t="s">
        <v>359</v>
      </c>
      <c r="F39" t="str">
        <f>VLOOKUP(USO.DE.ESCADAS[[#This Row],[NOME]],'CADASTRO'!A:K,5,0)</f>
        <v>CLASSIFICADOR TECNICO CAFE JR</v>
      </c>
      <c r="G39" s="8">
        <v>45279</v>
      </c>
      <c r="H39" s="38">
        <v>1825</v>
      </c>
      <c r="I3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IF((G39+H39)&gt;(TODAY()),"NO PRAZO", "VENCIDO")))),"N.A.")</f>
        <v>N.A.</v>
      </c>
      <c r="J39" s="14">
        <f>USO.DE.ESCADAS[[#This Row],[TREINADO EM]]+USO.DE.ESCADAS[[#This Row],[VALIDADE]]</f>
        <v>47104</v>
      </c>
      <c r="K39">
        <v>1</v>
      </c>
      <c r="L39" t="s">
        <v>1</v>
      </c>
      <c r="M39" t="str">
        <f>VLOOKUP(USO.DE.ESCADAS[[#This Row],[NOME]],'CADASTRO'!A:K,6,0)</f>
        <v>ATIVO</v>
      </c>
    </row>
    <row r="40" spans="1:13">
      <c r="A40" t="s">
        <v>516</v>
      </c>
      <c r="B40" t="s">
        <v>517</v>
      </c>
      <c r="C40" t="s">
        <v>381</v>
      </c>
      <c r="D40" t="s">
        <v>653</v>
      </c>
      <c r="E40" t="s">
        <v>360</v>
      </c>
      <c r="F40" t="str">
        <f>VLOOKUP(USO.DE.ESCADAS[[#This Row],[NOME]],'CADASTRO'!A:K,5,0)</f>
        <v>OPERADOR LOGISTICO II</v>
      </c>
      <c r="G40" s="8">
        <v>44929</v>
      </c>
      <c r="H40" s="38">
        <v>1825</v>
      </c>
      <c r="I4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IF((G40+H40)&gt;(TODAY()),"NO PRAZO", "VENCIDO")))),"N.A.")</f>
        <v>N.A.</v>
      </c>
      <c r="J40" s="14">
        <f>USO.DE.ESCADAS[[#This Row],[TREINADO EM]]+USO.DE.ESCADAS[[#This Row],[VALIDADE]]</f>
        <v>46754</v>
      </c>
      <c r="K40">
        <v>1</v>
      </c>
      <c r="L40" t="s">
        <v>1</v>
      </c>
      <c r="M40" t="str">
        <f>VLOOKUP(USO.DE.ESCADAS[[#This Row],[NOME]],'CADASTRO'!A:K,6,0)</f>
        <v>ATIVO</v>
      </c>
    </row>
    <row r="41" spans="1:13">
      <c r="A41" t="s">
        <v>516</v>
      </c>
      <c r="B41" t="s">
        <v>517</v>
      </c>
      <c r="C41" t="s">
        <v>76</v>
      </c>
      <c r="D41" t="s">
        <v>653</v>
      </c>
      <c r="E41" t="s">
        <v>360</v>
      </c>
      <c r="F41" t="str">
        <f>VLOOKUP(USO.DE.ESCADAS[[#This Row],[NOME]],'CADASTRO'!A:K,5,0)</f>
        <v>OPERADOR LOGISTICO II</v>
      </c>
      <c r="G41" s="8">
        <v>45279</v>
      </c>
      <c r="H41" s="38">
        <v>1825</v>
      </c>
      <c r="I4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IF((G41+H41)&gt;(TODAY()),"NO PRAZO", "VENCIDO")))),"N.A.")</f>
        <v>N.A.</v>
      </c>
      <c r="J41" s="14">
        <f>USO.DE.ESCADAS[[#This Row],[TREINADO EM]]+USO.DE.ESCADAS[[#This Row],[VALIDADE]]</f>
        <v>47104</v>
      </c>
      <c r="K41">
        <v>1</v>
      </c>
      <c r="L41" t="s">
        <v>1</v>
      </c>
      <c r="M41" t="str">
        <f>VLOOKUP(USO.DE.ESCADAS[[#This Row],[NOME]],'CADASTRO'!A:K,6,0)</f>
        <v>ATIVO</v>
      </c>
    </row>
    <row r="42" spans="1:13">
      <c r="A42" t="s">
        <v>516</v>
      </c>
      <c r="B42" t="s">
        <v>517</v>
      </c>
      <c r="C42" t="s">
        <v>381</v>
      </c>
      <c r="D42" t="s">
        <v>653</v>
      </c>
      <c r="E42" t="s">
        <v>233</v>
      </c>
      <c r="F42" t="str">
        <f>VLOOKUP(USO.DE.ESCADAS[[#This Row],[NOME]],'CADASTRO'!A:K,5,0)</f>
        <v>OPERADOR INDUSTRIAL II</v>
      </c>
      <c r="G42" s="8">
        <v>44931</v>
      </c>
      <c r="H42" s="38">
        <v>1825</v>
      </c>
      <c r="I4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IF((G42+H42)&gt;(TODAY()),"NO PRAZO", "VENCIDO")))),"N.A.")</f>
        <v>N.A.</v>
      </c>
      <c r="J42" s="14">
        <f>USO.DE.ESCADAS[[#This Row],[TREINADO EM]]+USO.DE.ESCADAS[[#This Row],[VALIDADE]]</f>
        <v>46756</v>
      </c>
      <c r="K42">
        <v>1</v>
      </c>
      <c r="L42" t="s">
        <v>1</v>
      </c>
      <c r="M42" t="str">
        <f>VLOOKUP(USO.DE.ESCADAS[[#This Row],[NOME]],'CADASTRO'!A:K,6,0)</f>
        <v>DESLIGADO</v>
      </c>
    </row>
    <row r="43" spans="1:13">
      <c r="A43" t="s">
        <v>516</v>
      </c>
      <c r="B43" t="s">
        <v>517</v>
      </c>
      <c r="C43" t="s">
        <v>381</v>
      </c>
      <c r="D43" t="s">
        <v>653</v>
      </c>
      <c r="E43" t="s">
        <v>233</v>
      </c>
      <c r="F43" t="str">
        <f>VLOOKUP(USO.DE.ESCADAS[[#This Row],[NOME]],'CADASTRO'!A:K,5,0)</f>
        <v>OPERADOR INDUSTRIAL II</v>
      </c>
      <c r="G43" s="8">
        <v>45531</v>
      </c>
      <c r="H43" s="38">
        <v>1825</v>
      </c>
      <c r="I4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IF((G43+H43)&gt;(TODAY()),"NO PRAZO", "VENCIDO")))),"N.A.")</f>
        <v>N.A.</v>
      </c>
      <c r="J43" s="14">
        <f>USO.DE.ESCADAS[[#This Row],[TREINADO EM]]+USO.DE.ESCADAS[[#This Row],[VALIDADE]]</f>
        <v>47356</v>
      </c>
      <c r="K43">
        <v>1</v>
      </c>
      <c r="L43" t="s">
        <v>1</v>
      </c>
      <c r="M43" t="str">
        <f>VLOOKUP(USO.DE.ESCADAS[[#This Row],[NOME]],'CADASTRO'!A:K,6,0)</f>
        <v>DESLIGADO</v>
      </c>
    </row>
    <row r="44" spans="1:13">
      <c r="A44" t="s">
        <v>516</v>
      </c>
      <c r="B44" t="s">
        <v>517</v>
      </c>
      <c r="C44" t="s">
        <v>381</v>
      </c>
      <c r="D44" t="s">
        <v>653</v>
      </c>
      <c r="E44" t="s">
        <v>234</v>
      </c>
      <c r="F44" t="str">
        <f>VLOOKUP(USO.DE.ESCADAS[[#This Row],[NOME]],'CADASTRO'!A:K,5,0)</f>
        <v>ANALISTA CONTROLE QUALIDADE JR</v>
      </c>
      <c r="G44" s="8">
        <v>45531</v>
      </c>
      <c r="H44" s="38">
        <v>1825</v>
      </c>
      <c r="I4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IF((G44+H44)&gt;(TODAY()),"NO PRAZO", "VENCIDO")))),"N.A.")</f>
        <v>N.A.</v>
      </c>
      <c r="J44" s="14">
        <f>USO.DE.ESCADAS[[#This Row],[TREINADO EM]]+USO.DE.ESCADAS[[#This Row],[VALIDADE]]</f>
        <v>47356</v>
      </c>
      <c r="K44">
        <v>1</v>
      </c>
      <c r="L44" t="s">
        <v>1</v>
      </c>
      <c r="M44" t="str">
        <f>VLOOKUP(USO.DE.ESCADAS[[#This Row],[NOME]],'CADASTRO'!A:K,6,0)</f>
        <v>DESLIGADO</v>
      </c>
    </row>
    <row r="45" spans="1:13">
      <c r="A45" t="s">
        <v>516</v>
      </c>
      <c r="B45" t="s">
        <v>517</v>
      </c>
      <c r="C45" t="s">
        <v>381</v>
      </c>
      <c r="D45" t="s">
        <v>653</v>
      </c>
      <c r="E45" t="s">
        <v>235</v>
      </c>
      <c r="F45" t="str">
        <f>VLOOKUP(USO.DE.ESCADAS[[#This Row],[NOME]],'CADASTRO'!A:K,5,0)</f>
        <v>AUXILIAR INDUSTRIAL</v>
      </c>
      <c r="G45" s="8">
        <v>45531</v>
      </c>
      <c r="H45" s="38">
        <v>1825</v>
      </c>
      <c r="I4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IF((G45+H45)&gt;(TODAY()),"NO PRAZO", "VENCIDO")))),"N.A.")</f>
        <v>N.A.</v>
      </c>
      <c r="J45" s="14">
        <f>USO.DE.ESCADAS[[#This Row],[TREINADO EM]]+USO.DE.ESCADAS[[#This Row],[VALIDADE]]</f>
        <v>47356</v>
      </c>
      <c r="K45">
        <v>1</v>
      </c>
      <c r="L45" t="s">
        <v>1</v>
      </c>
      <c r="M45" t="str">
        <f>VLOOKUP(USO.DE.ESCADAS[[#This Row],[NOME]],'CADASTRO'!A:K,6,0)</f>
        <v>DESLIGADO</v>
      </c>
    </row>
    <row r="46" spans="1:13">
      <c r="A46" t="s">
        <v>516</v>
      </c>
      <c r="B46" t="s">
        <v>517</v>
      </c>
      <c r="C46" t="s">
        <v>381</v>
      </c>
      <c r="D46" t="s">
        <v>653</v>
      </c>
      <c r="E46" t="s">
        <v>361</v>
      </c>
      <c r="F46" t="str">
        <f>VLOOKUP(USO.DE.ESCADAS[[#This Row],[NOME]],'CADASTRO'!A:K,5,0)</f>
        <v>TECNICO MECANICO II</v>
      </c>
      <c r="G46" s="8">
        <v>45279</v>
      </c>
      <c r="H46" s="38">
        <v>1825</v>
      </c>
      <c r="I4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IF((G46+H46)&gt;(TODAY()),"NO PRAZO", "VENCIDO")))),"N.A.")</f>
        <v>N.A.</v>
      </c>
      <c r="J46" s="14">
        <f>USO.DE.ESCADAS[[#This Row],[TREINADO EM]]+USO.DE.ESCADAS[[#This Row],[VALIDADE]]</f>
        <v>47104</v>
      </c>
      <c r="K46">
        <v>1</v>
      </c>
      <c r="L46" t="s">
        <v>1</v>
      </c>
      <c r="M46" t="str">
        <f>VLOOKUP(USO.DE.ESCADAS[[#This Row],[NOME]],'CADASTRO'!A:K,6,0)</f>
        <v>ATIVO</v>
      </c>
    </row>
    <row r="47" spans="1:13">
      <c r="A47" t="s">
        <v>516</v>
      </c>
      <c r="B47" t="s">
        <v>517</v>
      </c>
      <c r="C47" t="s">
        <v>381</v>
      </c>
      <c r="D47" t="s">
        <v>653</v>
      </c>
      <c r="E47" t="s">
        <v>362</v>
      </c>
      <c r="F47" t="str">
        <f>VLOOKUP(USO.DE.ESCADAS[[#This Row],[NOME]],'CADASTRO'!A:K,5,0)</f>
        <v>OPERADOR INDUSTRIAL III</v>
      </c>
      <c r="G47" s="8">
        <v>44931</v>
      </c>
      <c r="H47" s="38">
        <v>1825</v>
      </c>
      <c r="I4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IF((G47+H47)&gt;(TODAY()),"NO PRAZO", "VENCIDO")))),"N.A.")</f>
        <v>N.A.</v>
      </c>
      <c r="J47" s="14">
        <f>USO.DE.ESCADAS[[#This Row],[TREINADO EM]]+USO.DE.ESCADAS[[#This Row],[VALIDADE]]</f>
        <v>46756</v>
      </c>
      <c r="K47">
        <v>1</v>
      </c>
      <c r="L47" t="s">
        <v>1</v>
      </c>
      <c r="M47" t="str">
        <f>VLOOKUP(USO.DE.ESCADAS[[#This Row],[NOME]],'CADASTRO'!A:K,6,0)</f>
        <v>ATIVO</v>
      </c>
    </row>
    <row r="48" spans="1:13">
      <c r="A48" t="s">
        <v>516</v>
      </c>
      <c r="B48" t="s">
        <v>517</v>
      </c>
      <c r="C48" t="s">
        <v>381</v>
      </c>
      <c r="D48" t="s">
        <v>653</v>
      </c>
      <c r="E48" t="s">
        <v>362</v>
      </c>
      <c r="F48" t="str">
        <f>VLOOKUP(USO.DE.ESCADAS[[#This Row],[NOME]],'CADASTRO'!A:K,5,0)</f>
        <v>OPERADOR INDUSTRIAL III</v>
      </c>
      <c r="G48" s="8">
        <v>45279</v>
      </c>
      <c r="H48" s="38">
        <v>1825</v>
      </c>
      <c r="I4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IF((G48+H48)&gt;(TODAY()),"NO PRAZO", "VENCIDO")))),"N.A.")</f>
        <v>N.A.</v>
      </c>
      <c r="J48" s="14">
        <f>USO.DE.ESCADAS[[#This Row],[TREINADO EM]]+USO.DE.ESCADAS[[#This Row],[VALIDADE]]</f>
        <v>47104</v>
      </c>
      <c r="K48">
        <v>1</v>
      </c>
      <c r="L48" t="s">
        <v>1</v>
      </c>
      <c r="M48" t="str">
        <f>VLOOKUP(USO.DE.ESCADAS[[#This Row],[NOME]],'CADASTRO'!A:K,6,0)</f>
        <v>ATIVO</v>
      </c>
    </row>
    <row r="49" spans="1:13">
      <c r="A49" t="s">
        <v>516</v>
      </c>
      <c r="B49" t="s">
        <v>517</v>
      </c>
      <c r="C49" t="s">
        <v>381</v>
      </c>
      <c r="D49" t="s">
        <v>653</v>
      </c>
      <c r="E49" t="s">
        <v>362</v>
      </c>
      <c r="F49" t="str">
        <f>VLOOKUP(USO.DE.ESCADAS[[#This Row],[NOME]],'CADASTRO'!A:K,5,0)</f>
        <v>OPERADOR INDUSTRIAL III</v>
      </c>
      <c r="G49" s="8">
        <v>45867</v>
      </c>
      <c r="H49" s="38">
        <v>1825</v>
      </c>
      <c r="I4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IF((G49+H49)&gt;(TODAY()),"NO PRAZO", "VENCIDO")))),"N.A.")</f>
        <v>N.A.</v>
      </c>
      <c r="J49" s="14">
        <f>USO.DE.ESCADAS[[#This Row],[TREINADO EM]]+USO.DE.ESCADAS[[#This Row],[VALIDADE]]</f>
        <v>47692</v>
      </c>
      <c r="K49">
        <v>1</v>
      </c>
      <c r="L49" t="s">
        <v>1</v>
      </c>
      <c r="M49" t="str">
        <f>VLOOKUP(USO.DE.ESCADAS[[#This Row],[NOME]],'CADASTRO'!A:K,6,0)</f>
        <v>ATIVO</v>
      </c>
    </row>
    <row r="50" spans="1:13">
      <c r="A50" t="s">
        <v>516</v>
      </c>
      <c r="B50" t="s">
        <v>517</v>
      </c>
      <c r="C50" t="s">
        <v>381</v>
      </c>
      <c r="D50" t="s">
        <v>653</v>
      </c>
      <c r="E50" t="s">
        <v>363</v>
      </c>
      <c r="F50" t="str">
        <f>VLOOKUP(USO.DE.ESCADAS[[#This Row],[NOME]],'CADASTRO'!A:K,5,0)</f>
        <v>OPERADOR INDUSTRIAL III</v>
      </c>
      <c r="G50" s="8">
        <v>44928</v>
      </c>
      <c r="H50" s="38">
        <v>1825</v>
      </c>
      <c r="I5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IF((G50+H50)&gt;(TODAY()),"NO PRAZO", "VENCIDO")))),"N.A.")</f>
        <v>N.A.</v>
      </c>
      <c r="J50" s="14">
        <f>USO.DE.ESCADAS[[#This Row],[TREINADO EM]]+USO.DE.ESCADAS[[#This Row],[VALIDADE]]</f>
        <v>46753</v>
      </c>
      <c r="K50">
        <v>1</v>
      </c>
      <c r="L50" t="s">
        <v>1</v>
      </c>
      <c r="M50" t="str">
        <f>VLOOKUP(USO.DE.ESCADAS[[#This Row],[NOME]],'CADASTRO'!A:K,6,0)</f>
        <v>ATIVO</v>
      </c>
    </row>
    <row r="51" spans="1:13">
      <c r="A51" t="s">
        <v>516</v>
      </c>
      <c r="B51" t="s">
        <v>517</v>
      </c>
      <c r="C51" t="s">
        <v>381</v>
      </c>
      <c r="D51" t="s">
        <v>653</v>
      </c>
      <c r="E51" t="s">
        <v>363</v>
      </c>
      <c r="F51" t="str">
        <f>VLOOKUP(USO.DE.ESCADAS[[#This Row],[NOME]],'CADASTRO'!A:K,5,0)</f>
        <v>OPERADOR INDUSTRIAL III</v>
      </c>
      <c r="G51" s="8">
        <v>45279</v>
      </c>
      <c r="H51" s="38">
        <v>1825</v>
      </c>
      <c r="I5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IF((G51+H51)&gt;(TODAY()),"NO PRAZO", "VENCIDO")))),"N.A.")</f>
        <v>N.A.</v>
      </c>
      <c r="J51" s="14">
        <f>USO.DE.ESCADAS[[#This Row],[TREINADO EM]]+USO.DE.ESCADAS[[#This Row],[VALIDADE]]</f>
        <v>47104</v>
      </c>
      <c r="K51">
        <v>1</v>
      </c>
      <c r="L51" t="s">
        <v>1</v>
      </c>
      <c r="M51" t="str">
        <f>VLOOKUP(USO.DE.ESCADAS[[#This Row],[NOME]],'CADASTRO'!A:K,6,0)</f>
        <v>ATIVO</v>
      </c>
    </row>
    <row r="52" spans="1:13">
      <c r="A52" t="s">
        <v>516</v>
      </c>
      <c r="B52" t="s">
        <v>517</v>
      </c>
      <c r="C52" t="s">
        <v>381</v>
      </c>
      <c r="D52" t="s">
        <v>653</v>
      </c>
      <c r="E52" t="s">
        <v>363</v>
      </c>
      <c r="F52" t="str">
        <f>VLOOKUP(USO.DE.ESCADAS[[#This Row],[NOME]],'CADASTRO'!A:K,5,0)</f>
        <v>OPERADOR INDUSTRIAL III</v>
      </c>
      <c r="G52" s="8">
        <v>45867</v>
      </c>
      <c r="H52" s="38">
        <v>1825</v>
      </c>
      <c r="I5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IF((G52+H52)&gt;(TODAY()),"NO PRAZO", "VENCIDO")))),"N.A.")</f>
        <v>N.A.</v>
      </c>
      <c r="J52" s="14">
        <f>USO.DE.ESCADAS[[#This Row],[TREINADO EM]]+USO.DE.ESCADAS[[#This Row],[VALIDADE]]</f>
        <v>47692</v>
      </c>
      <c r="K52">
        <v>1</v>
      </c>
      <c r="L52" t="s">
        <v>1</v>
      </c>
      <c r="M52" t="str">
        <f>VLOOKUP(USO.DE.ESCADAS[[#This Row],[NOME]],'CADASTRO'!A:K,6,0)</f>
        <v>ATIVO</v>
      </c>
    </row>
    <row r="53" spans="1:13">
      <c r="A53" t="s">
        <v>516</v>
      </c>
      <c r="B53" t="s">
        <v>517</v>
      </c>
      <c r="C53" t="s">
        <v>381</v>
      </c>
      <c r="D53" t="s">
        <v>653</v>
      </c>
      <c r="E53" t="s">
        <v>364</v>
      </c>
      <c r="F53" t="str">
        <f>VLOOKUP(USO.DE.ESCADAS[[#This Row],[NOME]],'CADASTRO'!A:K,5,0)</f>
        <v>OPERADOR INDUSTRIAL III</v>
      </c>
      <c r="G53" s="8">
        <v>45279</v>
      </c>
      <c r="H53" s="38">
        <v>1825</v>
      </c>
      <c r="I5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IF((G53+H53)&gt;(TODAY()),"NO PRAZO", "VENCIDO")))),"N.A.")</f>
        <v>N.A.</v>
      </c>
      <c r="J53" s="14">
        <f>USO.DE.ESCADAS[[#This Row],[TREINADO EM]]+USO.DE.ESCADAS[[#This Row],[VALIDADE]]</f>
        <v>47104</v>
      </c>
      <c r="K53">
        <v>1</v>
      </c>
      <c r="L53" t="s">
        <v>1</v>
      </c>
      <c r="M53" t="str">
        <f>VLOOKUP(USO.DE.ESCADAS[[#This Row],[NOME]],'CADASTRO'!A:K,6,0)</f>
        <v>ATIVO</v>
      </c>
    </row>
    <row r="54" spans="1:13">
      <c r="A54" t="s">
        <v>516</v>
      </c>
      <c r="B54" t="s">
        <v>517</v>
      </c>
      <c r="C54" t="s">
        <v>381</v>
      </c>
      <c r="D54" t="s">
        <v>653</v>
      </c>
      <c r="E54" t="s">
        <v>57</v>
      </c>
      <c r="F54" t="str">
        <f>VLOOKUP(USO.DE.ESCADAS[[#This Row],[NOME]],'CADASTRO'!A:K,5,0)</f>
        <v>COORDENADOR MANUTENCAO SR</v>
      </c>
      <c r="G54" s="8">
        <v>45279</v>
      </c>
      <c r="H54" s="38">
        <v>1825</v>
      </c>
      <c r="I5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IF((G54+H54)&gt;(TODAY()),"NO PRAZO", "VENCIDO")))),"N.A.")</f>
        <v>N.A.</v>
      </c>
      <c r="J54" s="14">
        <f>USO.DE.ESCADAS[[#This Row],[TREINADO EM]]+USO.DE.ESCADAS[[#This Row],[VALIDADE]]</f>
        <v>47104</v>
      </c>
      <c r="K54">
        <v>1</v>
      </c>
      <c r="L54" t="s">
        <v>1</v>
      </c>
      <c r="M54" t="str">
        <f>VLOOKUP(USO.DE.ESCADAS[[#This Row],[NOME]],'CADASTRO'!A:K,6,0)</f>
        <v>ATIVO</v>
      </c>
    </row>
    <row r="55" spans="1:13">
      <c r="A55" t="s">
        <v>516</v>
      </c>
      <c r="B55" t="s">
        <v>517</v>
      </c>
      <c r="C55" t="s">
        <v>381</v>
      </c>
      <c r="D55" t="s">
        <v>653</v>
      </c>
      <c r="E55" t="s">
        <v>243</v>
      </c>
      <c r="F55" t="str">
        <f>VLOOKUP(USO.DE.ESCADAS[[#This Row],[NOME]],'CADASTRO'!A:K,5,0)</f>
        <v>AUXILIAR INDUSTRIAL</v>
      </c>
      <c r="G55" s="8">
        <v>44931</v>
      </c>
      <c r="H55" s="38">
        <v>1825</v>
      </c>
      <c r="I5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IF((G55+H55)&gt;(TODAY()),"NO PRAZO", "VENCIDO")))),"N.A.")</f>
        <v>N.A.</v>
      </c>
      <c r="J55" s="14">
        <f>USO.DE.ESCADAS[[#This Row],[TREINADO EM]]+USO.DE.ESCADAS[[#This Row],[VALIDADE]]</f>
        <v>46756</v>
      </c>
      <c r="K55">
        <v>1</v>
      </c>
      <c r="L55" t="s">
        <v>1</v>
      </c>
      <c r="M55" t="str">
        <f>VLOOKUP(USO.DE.ESCADAS[[#This Row],[NOME]],'CADASTRO'!A:K,6,0)</f>
        <v>DESLIGADO</v>
      </c>
    </row>
    <row r="56" spans="1:13">
      <c r="A56" t="s">
        <v>516</v>
      </c>
      <c r="B56" t="s">
        <v>517</v>
      </c>
      <c r="C56" t="s">
        <v>381</v>
      </c>
      <c r="D56" t="s">
        <v>653</v>
      </c>
      <c r="E56" t="s">
        <v>476</v>
      </c>
      <c r="F56" t="str">
        <f>VLOOKUP(USO.DE.ESCADAS[[#This Row],[NOME]],'CADASTRO'!A:K,5,0)</f>
        <v>ASSISTENTE ADMINISTRATIVO</v>
      </c>
      <c r="G56" s="8">
        <v>45279</v>
      </c>
      <c r="H56" s="38">
        <v>1825</v>
      </c>
      <c r="I5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IF((G56+H56)&gt;(TODAY()),"NO PRAZO", "VENCIDO")))),"N.A.")</f>
        <v>N.A.</v>
      </c>
      <c r="J56" s="14">
        <f>USO.DE.ESCADAS[[#This Row],[TREINADO EM]]+USO.DE.ESCADAS[[#This Row],[VALIDADE]]</f>
        <v>47104</v>
      </c>
      <c r="K56">
        <v>1</v>
      </c>
      <c r="L56" t="s">
        <v>1</v>
      </c>
      <c r="M56" t="str">
        <f>VLOOKUP(USO.DE.ESCADAS[[#This Row],[NOME]],'CADASTRO'!A:K,6,0)</f>
        <v>S-AFASTADO</v>
      </c>
    </row>
    <row r="57" spans="1:13">
      <c r="A57" t="s">
        <v>516</v>
      </c>
      <c r="B57" t="s">
        <v>517</v>
      </c>
      <c r="C57" t="s">
        <v>381</v>
      </c>
      <c r="D57" t="s">
        <v>653</v>
      </c>
      <c r="E57" t="s">
        <v>248</v>
      </c>
      <c r="F57" t="str">
        <f>VLOOKUP(USO.DE.ESCADAS[[#This Row],[NOME]],'CADASTRO'!A:K,5,0)</f>
        <v>OPERADOR INDUSTRIAL II</v>
      </c>
      <c r="G57" s="8">
        <v>44932</v>
      </c>
      <c r="H57" s="38">
        <v>1825</v>
      </c>
      <c r="I5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IF((G57+H57)&gt;(TODAY()),"NO PRAZO", "VENCIDO")))),"N.A.")</f>
        <v>N.A.</v>
      </c>
      <c r="J57" s="14">
        <f>USO.DE.ESCADAS[[#This Row],[TREINADO EM]]+USO.DE.ESCADAS[[#This Row],[VALIDADE]]</f>
        <v>46757</v>
      </c>
      <c r="K57">
        <v>1</v>
      </c>
      <c r="L57" t="s">
        <v>1</v>
      </c>
      <c r="M57" t="str">
        <f>VLOOKUP(USO.DE.ESCADAS[[#This Row],[NOME]],'CADASTRO'!A:K,6,0)</f>
        <v>DESLIGADO</v>
      </c>
    </row>
    <row r="58" spans="1:13">
      <c r="A58" t="s">
        <v>516</v>
      </c>
      <c r="B58" t="s">
        <v>517</v>
      </c>
      <c r="C58" t="s">
        <v>381</v>
      </c>
      <c r="D58" t="s">
        <v>653</v>
      </c>
      <c r="E58" t="s">
        <v>248</v>
      </c>
      <c r="F58" t="str">
        <f>VLOOKUP(USO.DE.ESCADAS[[#This Row],[NOME]],'CADASTRO'!A:K,5,0)</f>
        <v>OPERADOR INDUSTRIAL II</v>
      </c>
      <c r="G58" s="8">
        <v>44928</v>
      </c>
      <c r="H58" s="38">
        <v>1825</v>
      </c>
      <c r="I5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IF((G58+H58)&gt;(TODAY()),"NO PRAZO", "VENCIDO")))),"N.A.")</f>
        <v>N.A.</v>
      </c>
      <c r="J58" s="14">
        <f>USO.DE.ESCADAS[[#This Row],[TREINADO EM]]+USO.DE.ESCADAS[[#This Row],[VALIDADE]]</f>
        <v>46753</v>
      </c>
      <c r="K58">
        <v>1</v>
      </c>
      <c r="L58" t="s">
        <v>1</v>
      </c>
      <c r="M58" t="str">
        <f>VLOOKUP(USO.DE.ESCADAS[[#This Row],[NOME]],'CADASTRO'!A:K,6,0)</f>
        <v>DESLIGADO</v>
      </c>
    </row>
    <row r="59" spans="1:13">
      <c r="A59" t="s">
        <v>516</v>
      </c>
      <c r="B59" t="s">
        <v>517</v>
      </c>
      <c r="C59" t="s">
        <v>381</v>
      </c>
      <c r="D59" t="s">
        <v>653</v>
      </c>
      <c r="E59" t="s">
        <v>366</v>
      </c>
      <c r="F59" t="str">
        <f>VLOOKUP(USO.DE.ESCADAS[[#This Row],[NOME]],'CADASTRO'!A:K,5,0)</f>
        <v>OPERADOR LOGISTICO II</v>
      </c>
      <c r="G59" s="8">
        <v>44929</v>
      </c>
      <c r="H59" s="38">
        <v>1825</v>
      </c>
      <c r="I5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IF((G59+H59)&gt;(TODAY()),"NO PRAZO", "VENCIDO")))),"N.A.")</f>
        <v>N.A.</v>
      </c>
      <c r="J59" s="14">
        <f>USO.DE.ESCADAS[[#This Row],[TREINADO EM]]+USO.DE.ESCADAS[[#This Row],[VALIDADE]]</f>
        <v>46754</v>
      </c>
      <c r="K59">
        <v>1</v>
      </c>
      <c r="L59" t="s">
        <v>1</v>
      </c>
      <c r="M59" t="str">
        <f>VLOOKUP(USO.DE.ESCADAS[[#This Row],[NOME]],'CADASTRO'!A:K,6,0)</f>
        <v>ATIVO</v>
      </c>
    </row>
    <row r="60" spans="1:13">
      <c r="A60" t="s">
        <v>516</v>
      </c>
      <c r="B60" t="s">
        <v>517</v>
      </c>
      <c r="C60" t="s">
        <v>76</v>
      </c>
      <c r="D60" t="s">
        <v>653</v>
      </c>
      <c r="E60" t="s">
        <v>366</v>
      </c>
      <c r="F60" t="str">
        <f>VLOOKUP(USO.DE.ESCADAS[[#This Row],[NOME]],'CADASTRO'!A:K,5,0)</f>
        <v>OPERADOR LOGISTICO II</v>
      </c>
      <c r="G60" s="8">
        <v>45279</v>
      </c>
      <c r="H60" s="38">
        <v>1825</v>
      </c>
      <c r="I6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IF((G60+H60)&gt;(TODAY()),"NO PRAZO", "VENCIDO")))),"N.A.")</f>
        <v>N.A.</v>
      </c>
      <c r="J60" s="14">
        <f>USO.DE.ESCADAS[[#This Row],[TREINADO EM]]+USO.DE.ESCADAS[[#This Row],[VALIDADE]]</f>
        <v>47104</v>
      </c>
      <c r="K60">
        <v>1</v>
      </c>
      <c r="L60" t="s">
        <v>1</v>
      </c>
      <c r="M60" t="str">
        <f>VLOOKUP(USO.DE.ESCADAS[[#This Row],[NOME]],'CADASTRO'!A:K,6,0)</f>
        <v>ATIVO</v>
      </c>
    </row>
    <row r="61" spans="1:13">
      <c r="A61" t="s">
        <v>516</v>
      </c>
      <c r="B61" t="s">
        <v>517</v>
      </c>
      <c r="C61" t="s">
        <v>76</v>
      </c>
      <c r="D61" t="s">
        <v>653</v>
      </c>
      <c r="E61" t="s">
        <v>49</v>
      </c>
      <c r="F61" t="str">
        <f>VLOOKUP(USO.DE.ESCADAS[[#This Row],[NOME]],'CADASTRO'!A:K,5,0)</f>
        <v>LIDER OPERACOES</v>
      </c>
      <c r="G61" s="8">
        <v>45279</v>
      </c>
      <c r="H61" s="38">
        <v>1825</v>
      </c>
      <c r="I6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IF((G61+H61)&gt;(TODAY()),"NO PRAZO", "VENCIDO")))),"N.A.")</f>
        <v>N.A.</v>
      </c>
      <c r="J61" s="14">
        <f>USO.DE.ESCADAS[[#This Row],[TREINADO EM]]+USO.DE.ESCADAS[[#This Row],[VALIDADE]]</f>
        <v>47104</v>
      </c>
      <c r="K61">
        <v>1</v>
      </c>
      <c r="L61" t="s">
        <v>1</v>
      </c>
      <c r="M61" t="str">
        <f>VLOOKUP(USO.DE.ESCADAS[[#This Row],[NOME]],'CADASTRO'!A:K,6,0)</f>
        <v>ATIVO</v>
      </c>
    </row>
    <row r="62" spans="1:13">
      <c r="A62" t="s">
        <v>516</v>
      </c>
      <c r="B62" t="s">
        <v>517</v>
      </c>
      <c r="C62" t="s">
        <v>381</v>
      </c>
      <c r="D62" t="s">
        <v>653</v>
      </c>
      <c r="E62" t="s">
        <v>369</v>
      </c>
      <c r="F62" t="str">
        <f>VLOOKUP(USO.DE.ESCADAS[[#This Row],[NOME]],'CADASTRO'!A:K,5,0)</f>
        <v>TECNICO ELETRONICO III</v>
      </c>
      <c r="G62" s="8">
        <v>44929</v>
      </c>
      <c r="H62" s="38">
        <v>1825</v>
      </c>
      <c r="I6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IF((G62+H62)&gt;(TODAY()),"NO PRAZO", "VENCIDO")))),"N.A.")</f>
        <v>N.A.</v>
      </c>
      <c r="J62" s="14">
        <f>USO.DE.ESCADAS[[#This Row],[TREINADO EM]]+USO.DE.ESCADAS[[#This Row],[VALIDADE]]</f>
        <v>46754</v>
      </c>
      <c r="K62">
        <v>1</v>
      </c>
      <c r="L62" t="s">
        <v>1</v>
      </c>
      <c r="M62" t="str">
        <f>VLOOKUP(USO.DE.ESCADAS[[#This Row],[NOME]],'CADASTRO'!A:K,6,0)</f>
        <v>ATIVO</v>
      </c>
    </row>
    <row r="63" spans="1:13">
      <c r="A63" t="s">
        <v>516</v>
      </c>
      <c r="B63" t="s">
        <v>517</v>
      </c>
      <c r="C63" t="s">
        <v>381</v>
      </c>
      <c r="D63" t="s">
        <v>653</v>
      </c>
      <c r="E63" t="s">
        <v>369</v>
      </c>
      <c r="F63" t="str">
        <f>VLOOKUP(USO.DE.ESCADAS[[#This Row],[NOME]],'CADASTRO'!A:K,5,0)</f>
        <v>TECNICO ELETRONICO III</v>
      </c>
      <c r="G63" s="8">
        <v>45279</v>
      </c>
      <c r="H63" s="38">
        <v>1825</v>
      </c>
      <c r="I6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IF((G63+H63)&gt;(TODAY()),"NO PRAZO", "VENCIDO")))),"N.A.")</f>
        <v>N.A.</v>
      </c>
      <c r="J63" s="14">
        <f>USO.DE.ESCADAS[[#This Row],[TREINADO EM]]+USO.DE.ESCADAS[[#This Row],[VALIDADE]]</f>
        <v>47104</v>
      </c>
      <c r="K63">
        <v>1</v>
      </c>
      <c r="L63" t="s">
        <v>1</v>
      </c>
      <c r="M63" t="str">
        <f>VLOOKUP(USO.DE.ESCADAS[[#This Row],[NOME]],'CADASTRO'!A:K,6,0)</f>
        <v>ATIVO</v>
      </c>
    </row>
    <row r="64" spans="1:13">
      <c r="A64" t="s">
        <v>516</v>
      </c>
      <c r="B64" t="s">
        <v>517</v>
      </c>
      <c r="C64" t="s">
        <v>381</v>
      </c>
      <c r="D64" t="s">
        <v>653</v>
      </c>
      <c r="E64" t="s">
        <v>371</v>
      </c>
      <c r="F64" t="str">
        <f>VLOOKUP(USO.DE.ESCADAS[[#This Row],[NOME]],'CADASTRO'!A:K,5,0)</f>
        <v>OPERADOR INDUSTRIAL II</v>
      </c>
      <c r="G64" s="8">
        <v>44932</v>
      </c>
      <c r="H64" s="38">
        <v>1825</v>
      </c>
      <c r="I6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IF((G64+H64)&gt;(TODAY()),"NO PRAZO", "VENCIDO")))),"N.A.")</f>
        <v>N.A.</v>
      </c>
      <c r="J64" s="14">
        <f>USO.DE.ESCADAS[[#This Row],[TREINADO EM]]+USO.DE.ESCADAS[[#This Row],[VALIDADE]]</f>
        <v>46757</v>
      </c>
      <c r="K64">
        <v>1</v>
      </c>
      <c r="L64" t="s">
        <v>1</v>
      </c>
      <c r="M64" t="str">
        <f>VLOOKUP(USO.DE.ESCADAS[[#This Row],[NOME]],'CADASTRO'!A:K,6,0)</f>
        <v>ATIVO</v>
      </c>
    </row>
    <row r="65" spans="1:13">
      <c r="A65" t="s">
        <v>516</v>
      </c>
      <c r="B65" t="s">
        <v>517</v>
      </c>
      <c r="C65" t="s">
        <v>381</v>
      </c>
      <c r="D65" t="s">
        <v>653</v>
      </c>
      <c r="E65" t="s">
        <v>371</v>
      </c>
      <c r="F65" t="str">
        <f>VLOOKUP(USO.DE.ESCADAS[[#This Row],[NOME]],'CADASTRO'!A:K,5,0)</f>
        <v>OPERADOR INDUSTRIAL II</v>
      </c>
      <c r="G65" s="8">
        <v>45279</v>
      </c>
      <c r="H65" s="38">
        <v>1825</v>
      </c>
      <c r="I6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IF((G65+H65)&gt;(TODAY()),"NO PRAZO", "VENCIDO")))),"N.A.")</f>
        <v>N.A.</v>
      </c>
      <c r="J65" s="14">
        <f>USO.DE.ESCADAS[[#This Row],[TREINADO EM]]+USO.DE.ESCADAS[[#This Row],[VALIDADE]]</f>
        <v>47104</v>
      </c>
      <c r="K65">
        <v>1</v>
      </c>
      <c r="L65" t="s">
        <v>1</v>
      </c>
      <c r="M65" t="str">
        <f>VLOOKUP(USO.DE.ESCADAS[[#This Row],[NOME]],'CADASTRO'!A:K,6,0)</f>
        <v>ATIVO</v>
      </c>
    </row>
    <row r="66" spans="1:13">
      <c r="A66" t="s">
        <v>516</v>
      </c>
      <c r="B66" t="s">
        <v>517</v>
      </c>
      <c r="C66" t="s">
        <v>381</v>
      </c>
      <c r="D66" t="s">
        <v>653</v>
      </c>
      <c r="E66" t="s">
        <v>373</v>
      </c>
      <c r="F66" t="str">
        <f>VLOOKUP(USO.DE.ESCADAS[[#This Row],[NOME]],'CADASTRO'!A:K,5,0)</f>
        <v>AUXILIAR DE CARGA E DESCARGA</v>
      </c>
      <c r="G66" s="8">
        <v>44928</v>
      </c>
      <c r="H66" s="38">
        <v>1825</v>
      </c>
      <c r="I6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IF((G66+H66)&gt;(TODAY()),"NO PRAZO", "VENCIDO")))),"N.A.")</f>
        <v>N.A.</v>
      </c>
      <c r="J66" s="14">
        <f>USO.DE.ESCADAS[[#This Row],[TREINADO EM]]+USO.DE.ESCADAS[[#This Row],[VALIDADE]]</f>
        <v>46753</v>
      </c>
      <c r="K66">
        <v>1</v>
      </c>
      <c r="L66" t="s">
        <v>1</v>
      </c>
      <c r="M66" t="str">
        <f>VLOOKUP(USO.DE.ESCADAS[[#This Row],[NOME]],'CADASTRO'!A:K,6,0)</f>
        <v>ATIVO</v>
      </c>
    </row>
    <row r="67" spans="1:13">
      <c r="A67" t="s">
        <v>516</v>
      </c>
      <c r="B67" t="s">
        <v>517</v>
      </c>
      <c r="C67" t="s">
        <v>381</v>
      </c>
      <c r="D67" t="s">
        <v>653</v>
      </c>
      <c r="E67" t="s">
        <v>373</v>
      </c>
      <c r="F67" t="str">
        <f>VLOOKUP(USO.DE.ESCADAS[[#This Row],[NOME]],'CADASTRO'!A:K,5,0)</f>
        <v>AUXILIAR DE CARGA E DESCARGA</v>
      </c>
      <c r="G67" s="8">
        <v>45279</v>
      </c>
      <c r="H67" s="38">
        <v>1825</v>
      </c>
      <c r="I6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IF((G67+H67)&gt;(TODAY()),"NO PRAZO", "VENCIDO")))),"N.A.")</f>
        <v>N.A.</v>
      </c>
      <c r="J67" s="14">
        <f>USO.DE.ESCADAS[[#This Row],[TREINADO EM]]+USO.DE.ESCADAS[[#This Row],[VALIDADE]]</f>
        <v>47104</v>
      </c>
      <c r="K67">
        <v>1</v>
      </c>
      <c r="L67" t="s">
        <v>1</v>
      </c>
      <c r="M67" t="str">
        <f>VLOOKUP(USO.DE.ESCADAS[[#This Row],[NOME]],'CADASTRO'!A:K,6,0)</f>
        <v>ATIVO</v>
      </c>
    </row>
    <row r="68" spans="1:13">
      <c r="A68" t="s">
        <v>516</v>
      </c>
      <c r="B68" t="s">
        <v>517</v>
      </c>
      <c r="C68" t="s">
        <v>381</v>
      </c>
      <c r="D68" t="s">
        <v>653</v>
      </c>
      <c r="E68" t="s">
        <v>461</v>
      </c>
      <c r="F68" t="str">
        <f>VLOOKUP(USO.DE.ESCADAS[[#This Row],[NOME]],'CADASTRO'!A:K,5,0)</f>
        <v>ANALISTA PRODUCAO JR</v>
      </c>
      <c r="G68" s="8">
        <v>44928</v>
      </c>
      <c r="H68" s="38">
        <v>1825</v>
      </c>
      <c r="I6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IF((G68+H68)&gt;(TODAY()),"NO PRAZO", "VENCIDO")))),"N.A.")</f>
        <v>N.A.</v>
      </c>
      <c r="J68" s="14">
        <f>USO.DE.ESCADAS[[#This Row],[TREINADO EM]]+USO.DE.ESCADAS[[#This Row],[VALIDADE]]</f>
        <v>46753</v>
      </c>
      <c r="K68">
        <v>1</v>
      </c>
      <c r="L68" t="s">
        <v>1</v>
      </c>
      <c r="M68" t="str">
        <f>VLOOKUP(USO.DE.ESCADAS[[#This Row],[NOME]],'CADASTRO'!A:K,6,0)</f>
        <v>DESLIGADO</v>
      </c>
    </row>
    <row r="69" spans="1:13">
      <c r="A69" t="s">
        <v>516</v>
      </c>
      <c r="B69" t="s">
        <v>517</v>
      </c>
      <c r="C69" t="s">
        <v>381</v>
      </c>
      <c r="D69" t="s">
        <v>653</v>
      </c>
      <c r="E69" t="s">
        <v>375</v>
      </c>
      <c r="F69" t="str">
        <f>VLOOKUP(USO.DE.ESCADAS[[#This Row],[NOME]],'CADASTRO'!A:K,5,0)</f>
        <v>OPERADOR INDUSTRIAL II</v>
      </c>
      <c r="G69" s="8">
        <v>44928</v>
      </c>
      <c r="H69" s="38">
        <v>1825</v>
      </c>
      <c r="I6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IF((G69+H69)&gt;(TODAY()),"NO PRAZO", "VENCIDO")))),"N.A.")</f>
        <v>N.A.</v>
      </c>
      <c r="J69" s="14">
        <f>USO.DE.ESCADAS[[#This Row],[TREINADO EM]]+USO.DE.ESCADAS[[#This Row],[VALIDADE]]</f>
        <v>46753</v>
      </c>
      <c r="K69">
        <v>1</v>
      </c>
      <c r="L69" t="s">
        <v>1</v>
      </c>
      <c r="M69" t="str">
        <f>VLOOKUP(USO.DE.ESCADAS[[#This Row],[NOME]],'CADASTRO'!A:K,6,0)</f>
        <v>ATIVO</v>
      </c>
    </row>
    <row r="70" spans="1:13">
      <c r="A70" t="s">
        <v>516</v>
      </c>
      <c r="B70" t="s">
        <v>517</v>
      </c>
      <c r="C70" t="s">
        <v>381</v>
      </c>
      <c r="D70" t="s">
        <v>653</v>
      </c>
      <c r="E70" t="s">
        <v>375</v>
      </c>
      <c r="F70" t="str">
        <f>VLOOKUP(USO.DE.ESCADAS[[#This Row],[NOME]],'CADASTRO'!A:K,5,0)</f>
        <v>OPERADOR INDUSTRIAL II</v>
      </c>
      <c r="G70" s="8">
        <v>45531</v>
      </c>
      <c r="H70" s="38">
        <v>1825</v>
      </c>
      <c r="I7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IF((G70+H70)&gt;(TODAY()),"NO PRAZO", "VENCIDO")))),"N.A.")</f>
        <v>N.A.</v>
      </c>
      <c r="J70" s="14">
        <f>USO.DE.ESCADAS[[#This Row],[TREINADO EM]]+USO.DE.ESCADAS[[#This Row],[VALIDADE]]</f>
        <v>47356</v>
      </c>
      <c r="K70">
        <v>1</v>
      </c>
      <c r="L70" t="s">
        <v>1</v>
      </c>
      <c r="M70" t="str">
        <f>VLOOKUP(USO.DE.ESCADAS[[#This Row],[NOME]],'CADASTRO'!A:K,6,0)</f>
        <v>ATIVO</v>
      </c>
    </row>
    <row r="71" spans="1:13">
      <c r="A71" t="s">
        <v>516</v>
      </c>
      <c r="B71" t="s">
        <v>517</v>
      </c>
      <c r="C71" t="s">
        <v>381</v>
      </c>
      <c r="D71" t="s">
        <v>653</v>
      </c>
      <c r="E71" t="s">
        <v>463</v>
      </c>
      <c r="F71" t="str">
        <f>VLOOKUP(USO.DE.ESCADAS[[#This Row],[NOME]],'CADASTRO'!A:K,5,0)</f>
        <v>APRENDIZ</v>
      </c>
      <c r="G71" s="8">
        <v>45531</v>
      </c>
      <c r="H71" s="38">
        <v>1825</v>
      </c>
      <c r="I7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IF((G71+H71)&gt;(TODAY()),"NO PRAZO", "VENCIDO")))),"N.A.")</f>
        <v>N.A.</v>
      </c>
      <c r="J71" s="14">
        <f>USO.DE.ESCADAS[[#This Row],[TREINADO EM]]+USO.DE.ESCADAS[[#This Row],[VALIDADE]]</f>
        <v>47356</v>
      </c>
      <c r="K71">
        <v>1</v>
      </c>
      <c r="L71" t="s">
        <v>1</v>
      </c>
      <c r="M71" t="str">
        <f>VLOOKUP(USO.DE.ESCADAS[[#This Row],[NOME]],'CADASTRO'!A:K,6,0)</f>
        <v>DESLIGADO</v>
      </c>
    </row>
    <row r="72" spans="1:13">
      <c r="A72" t="s">
        <v>516</v>
      </c>
      <c r="B72" t="s">
        <v>517</v>
      </c>
      <c r="C72" t="s">
        <v>381</v>
      </c>
      <c r="D72" t="s">
        <v>653</v>
      </c>
      <c r="E72" t="s">
        <v>467</v>
      </c>
      <c r="F72" t="str">
        <f>VLOOKUP(USO.DE.ESCADAS[[#This Row],[NOME]],'CADASTRO'!A:K,5,0)</f>
        <v>OPERADOR INDUSTRIAL III</v>
      </c>
      <c r="G72" s="8">
        <v>44931</v>
      </c>
      <c r="H72" s="38">
        <v>1825</v>
      </c>
      <c r="I7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IF((G72+H72)&gt;(TODAY()),"NO PRAZO", "VENCIDO")))),"N.A.")</f>
        <v>N.A.</v>
      </c>
      <c r="J72" s="14">
        <f>USO.DE.ESCADAS[[#This Row],[TREINADO EM]]+USO.DE.ESCADAS[[#This Row],[VALIDADE]]</f>
        <v>46756</v>
      </c>
      <c r="K72">
        <v>1</v>
      </c>
      <c r="L72" t="s">
        <v>1</v>
      </c>
      <c r="M72" t="str">
        <f>VLOOKUP(USO.DE.ESCADAS[[#This Row],[NOME]],'CADASTRO'!A:K,6,0)</f>
        <v>DESLIGADO</v>
      </c>
    </row>
    <row r="73" spans="1:13">
      <c r="A73" t="s">
        <v>516</v>
      </c>
      <c r="B73" t="s">
        <v>517</v>
      </c>
      <c r="C73" t="s">
        <v>381</v>
      </c>
      <c r="D73" t="s">
        <v>653</v>
      </c>
      <c r="E73" t="s">
        <v>467</v>
      </c>
      <c r="F73" t="str">
        <f>VLOOKUP(USO.DE.ESCADAS[[#This Row],[NOME]],'CADASTRO'!A:K,5,0)</f>
        <v>OPERADOR INDUSTRIAL III</v>
      </c>
      <c r="G73" s="8">
        <v>45531</v>
      </c>
      <c r="H73" s="38">
        <v>1825</v>
      </c>
      <c r="I7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IF((G73+H73)&gt;(TODAY()),"NO PRAZO", "VENCIDO")))),"N.A.")</f>
        <v>N.A.</v>
      </c>
      <c r="J73" s="14">
        <f>USO.DE.ESCADAS[[#This Row],[TREINADO EM]]+USO.DE.ESCADAS[[#This Row],[VALIDADE]]</f>
        <v>47356</v>
      </c>
      <c r="K73">
        <v>1</v>
      </c>
      <c r="L73" t="s">
        <v>1</v>
      </c>
      <c r="M73" t="str">
        <f>VLOOKUP(USO.DE.ESCADAS[[#This Row],[NOME]],'CADASTRO'!A:K,6,0)</f>
        <v>DESLIGADO</v>
      </c>
    </row>
    <row r="74" spans="1:13">
      <c r="A74" t="s">
        <v>516</v>
      </c>
      <c r="B74" t="s">
        <v>517</v>
      </c>
      <c r="C74" t="s">
        <v>381</v>
      </c>
      <c r="D74" t="s">
        <v>653</v>
      </c>
      <c r="E74" t="s">
        <v>378</v>
      </c>
      <c r="F74" t="str">
        <f>VLOOKUP(USO.DE.ESCADAS[[#This Row],[NOME]],'CADASTRO'!A:K,5,0)</f>
        <v>ANALISTA LOGISTICA JR</v>
      </c>
      <c r="G74" s="8">
        <v>44928</v>
      </c>
      <c r="H74" s="38">
        <v>1825</v>
      </c>
      <c r="I7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IF((G74+H74)&gt;(TODAY()),"NO PRAZO", "VENCIDO")))),"N.A.")</f>
        <v>N.A.</v>
      </c>
      <c r="J74" s="14">
        <f>USO.DE.ESCADAS[[#This Row],[TREINADO EM]]+USO.DE.ESCADAS[[#This Row],[VALIDADE]]</f>
        <v>46753</v>
      </c>
      <c r="K74">
        <v>1</v>
      </c>
      <c r="L74" t="s">
        <v>1</v>
      </c>
      <c r="M74" t="str">
        <f>VLOOKUP(USO.DE.ESCADAS[[#This Row],[NOME]],'CADASTRO'!A:K,6,0)</f>
        <v>ATIVO</v>
      </c>
    </row>
    <row r="75" spans="1:13">
      <c r="A75" t="s">
        <v>516</v>
      </c>
      <c r="B75" t="s">
        <v>517</v>
      </c>
      <c r="C75" t="s">
        <v>381</v>
      </c>
      <c r="D75" t="s">
        <v>653</v>
      </c>
      <c r="E75" t="s">
        <v>378</v>
      </c>
      <c r="F75" t="str">
        <f>VLOOKUP(USO.DE.ESCADAS[[#This Row],[NOME]],'CADASTRO'!A:K,5,0)</f>
        <v>ANALISTA LOGISTICA JR</v>
      </c>
      <c r="G75" s="8">
        <v>45279</v>
      </c>
      <c r="H75" s="38">
        <v>1825</v>
      </c>
      <c r="I7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IF((G75+H75)&gt;(TODAY()),"NO PRAZO", "VENCIDO")))),"N.A.")</f>
        <v>N.A.</v>
      </c>
      <c r="J75" s="14">
        <f>USO.DE.ESCADAS[[#This Row],[TREINADO EM]]+USO.DE.ESCADAS[[#This Row],[VALIDADE]]</f>
        <v>47104</v>
      </c>
      <c r="K75">
        <v>1</v>
      </c>
      <c r="L75" t="s">
        <v>1</v>
      </c>
      <c r="M75" t="str">
        <f>VLOOKUP(USO.DE.ESCADAS[[#This Row],[NOME]],'CADASTRO'!A:K,6,0)</f>
        <v>ATIVO</v>
      </c>
    </row>
    <row r="76" spans="1:13">
      <c r="A76" t="s">
        <v>516</v>
      </c>
      <c r="B76" t="s">
        <v>517</v>
      </c>
      <c r="C76" t="s">
        <v>76</v>
      </c>
      <c r="D76" t="s">
        <v>653</v>
      </c>
      <c r="E76" t="s">
        <v>378</v>
      </c>
      <c r="F76" t="str">
        <f>VLOOKUP(USO.DE.ESCADAS[[#This Row],[NOME]],'CADASTRO'!A:K,5,0)</f>
        <v>ANALISTA LOGISTICA JR</v>
      </c>
      <c r="G76" s="8">
        <v>45279</v>
      </c>
      <c r="H76" s="38">
        <v>1825</v>
      </c>
      <c r="I7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IF((G76+H76)&gt;(TODAY()),"NO PRAZO", "VENCIDO")))),"N.A.")</f>
        <v>N.A.</v>
      </c>
      <c r="J76" s="14">
        <f>USO.DE.ESCADAS[[#This Row],[TREINADO EM]]+USO.DE.ESCADAS[[#This Row],[VALIDADE]]</f>
        <v>47104</v>
      </c>
      <c r="K76">
        <v>1</v>
      </c>
      <c r="L76" t="s">
        <v>1</v>
      </c>
      <c r="M76" t="str">
        <f>VLOOKUP(USO.DE.ESCADAS[[#This Row],[NOME]],'CADASTRO'!A:K,6,0)</f>
        <v>ATIVO</v>
      </c>
    </row>
    <row r="77" spans="1:13">
      <c r="A77" t="s">
        <v>516</v>
      </c>
      <c r="B77" t="s">
        <v>517</v>
      </c>
      <c r="C77" t="s">
        <v>381</v>
      </c>
      <c r="D77" t="s">
        <v>653</v>
      </c>
      <c r="E77" s="1" t="s">
        <v>26</v>
      </c>
      <c r="F77" t="str">
        <f>VLOOKUP(USO.DE.ESCADAS[[#This Row],[NOME]],'CADASTRO'!A:K,5,0)</f>
        <v>COORDENADOR PRODUCAO</v>
      </c>
      <c r="G77" s="8">
        <v>45531</v>
      </c>
      <c r="H77" s="38">
        <v>1825</v>
      </c>
      <c r="I7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IF((G77+H77)&gt;(TODAY()),"NO PRAZO", "VENCIDO")))),"N.A.")</f>
        <v>N.A.</v>
      </c>
      <c r="J77" s="14">
        <f>USO.DE.ESCADAS[[#This Row],[TREINADO EM]]+USO.DE.ESCADAS[[#This Row],[VALIDADE]]</f>
        <v>47356</v>
      </c>
      <c r="K77">
        <v>1</v>
      </c>
      <c r="L77" t="s">
        <v>1</v>
      </c>
      <c r="M77" t="str">
        <f>VLOOKUP(USO.DE.ESCADAS[[#This Row],[NOME]],'CADASTRO'!A:K,6,0)</f>
        <v>ATIVO</v>
      </c>
    </row>
    <row r="78" spans="1:13">
      <c r="A78" t="s">
        <v>516</v>
      </c>
      <c r="B78" t="s">
        <v>517</v>
      </c>
      <c r="C78" t="s">
        <v>381</v>
      </c>
      <c r="D78" t="s">
        <v>653</v>
      </c>
      <c r="E78" t="s">
        <v>380</v>
      </c>
      <c r="F78" t="str">
        <f>VLOOKUP(USO.DE.ESCADAS[[#This Row],[NOME]],'CADASTRO'!A:K,5,0)</f>
        <v>TECNICO ELETRONICO I</v>
      </c>
      <c r="G78" s="8">
        <v>44929</v>
      </c>
      <c r="H78" s="38">
        <v>1825</v>
      </c>
      <c r="I7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IF((G78+H78)&gt;(TODAY()),"NO PRAZO", "VENCIDO")))),"N.A.")</f>
        <v>N.A.</v>
      </c>
      <c r="J78" s="14">
        <f>USO.DE.ESCADAS[[#This Row],[TREINADO EM]]+USO.DE.ESCADAS[[#This Row],[VALIDADE]]</f>
        <v>46754</v>
      </c>
      <c r="K78">
        <v>1</v>
      </c>
      <c r="L78" t="s">
        <v>1</v>
      </c>
      <c r="M78" t="str">
        <f>VLOOKUP(USO.DE.ESCADAS[[#This Row],[NOME]],'CADASTRO'!A:K,6,0)</f>
        <v>ATIVO</v>
      </c>
    </row>
    <row r="79" spans="1:13">
      <c r="A79" t="s">
        <v>516</v>
      </c>
      <c r="B79" t="s">
        <v>517</v>
      </c>
      <c r="C79" t="s">
        <v>76</v>
      </c>
      <c r="D79" t="s">
        <v>653</v>
      </c>
      <c r="E79" t="s">
        <v>380</v>
      </c>
      <c r="F79" t="str">
        <f>VLOOKUP(USO.DE.ESCADAS[[#This Row],[NOME]],'CADASTRO'!A:K,5,0)</f>
        <v>TECNICO ELETRONICO I</v>
      </c>
      <c r="G79" s="8">
        <v>45279</v>
      </c>
      <c r="H79" s="38">
        <v>1825</v>
      </c>
      <c r="I7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IF((G79+H79)&gt;(TODAY()),"NO PRAZO", "VENCIDO")))),"N.A.")</f>
        <v>N.A.</v>
      </c>
      <c r="J79" s="14">
        <f>USO.DE.ESCADAS[[#This Row],[TREINADO EM]]+USO.DE.ESCADAS[[#This Row],[VALIDADE]]</f>
        <v>47104</v>
      </c>
      <c r="K79">
        <v>1</v>
      </c>
      <c r="L79" t="s">
        <v>1</v>
      </c>
      <c r="M79" t="str">
        <f>VLOOKUP(USO.DE.ESCADAS[[#This Row],[NOME]],'CADASTRO'!A:K,6,0)</f>
        <v>ATIVO</v>
      </c>
    </row>
    <row r="80" spans="1:13">
      <c r="A80" t="s">
        <v>516</v>
      </c>
      <c r="B80" t="s">
        <v>517</v>
      </c>
      <c r="C80" t="s">
        <v>381</v>
      </c>
      <c r="D80" t="s">
        <v>653</v>
      </c>
      <c r="E80" t="s">
        <v>380</v>
      </c>
      <c r="F80" t="str">
        <f>VLOOKUP(USO.DE.ESCADAS[[#This Row],[NOME]],'CADASTRO'!A:K,5,0)</f>
        <v>TECNICO ELETRONICO I</v>
      </c>
      <c r="G80" s="8">
        <v>45867</v>
      </c>
      <c r="H80" s="38">
        <v>1825</v>
      </c>
      <c r="I8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IF((G80+H80)&gt;(TODAY()),"NO PRAZO", "VENCIDO")))),"N.A.")</f>
        <v>N.A.</v>
      </c>
      <c r="J80" s="14">
        <f>USO.DE.ESCADAS[[#This Row],[TREINADO EM]]+USO.DE.ESCADAS[[#This Row],[VALIDADE]]</f>
        <v>47692</v>
      </c>
      <c r="K80">
        <v>1</v>
      </c>
      <c r="L80" t="s">
        <v>1</v>
      </c>
      <c r="M80" t="str">
        <f>VLOOKUP(USO.DE.ESCADAS[[#This Row],[NOME]],'CADASTRO'!A:K,6,0)</f>
        <v>ATIVO</v>
      </c>
    </row>
    <row r="81" spans="1:13">
      <c r="A81" t="s">
        <v>516</v>
      </c>
      <c r="B81" t="s">
        <v>517</v>
      </c>
      <c r="C81" t="s">
        <v>381</v>
      </c>
      <c r="D81" t="s">
        <v>653</v>
      </c>
      <c r="E81" t="s">
        <v>268</v>
      </c>
      <c r="F81" t="str">
        <f>VLOOKUP(USO.DE.ESCADAS[[#This Row],[NOME]],'CADASTRO'!A:K,5,0)</f>
        <v>Almoxarife</v>
      </c>
      <c r="G81" s="8">
        <v>45279</v>
      </c>
      <c r="H81" s="38">
        <v>1825</v>
      </c>
      <c r="I8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IF((G81+H81)&gt;(TODAY()),"NO PRAZO", "VENCIDO")))),"N.A.")</f>
        <v>N.A.</v>
      </c>
      <c r="J81" s="14">
        <f>USO.DE.ESCADAS[[#This Row],[TREINADO EM]]+USO.DE.ESCADAS[[#This Row],[VALIDADE]]</f>
        <v>47104</v>
      </c>
      <c r="K81">
        <v>1</v>
      </c>
      <c r="L81" t="s">
        <v>1</v>
      </c>
      <c r="M81" t="str">
        <f>VLOOKUP(USO.DE.ESCADAS[[#This Row],[NOME]],'CADASTRO'!A:K,6,0)</f>
        <v>DESLIGADO</v>
      </c>
    </row>
    <row r="82" spans="1:13">
      <c r="A82" t="s">
        <v>516</v>
      </c>
      <c r="B82" t="s">
        <v>517</v>
      </c>
      <c r="C82" t="s">
        <v>381</v>
      </c>
      <c r="D82" t="s">
        <v>653</v>
      </c>
      <c r="E82" t="s">
        <v>40</v>
      </c>
      <c r="F82" t="str">
        <f>VLOOKUP(USO.DE.ESCADAS[[#This Row],[NOME]],'CADASTRO'!A:K,5,0)</f>
        <v>COORDENADOR PRODUCAO</v>
      </c>
      <c r="G82" s="8">
        <v>45279</v>
      </c>
      <c r="H82" s="38">
        <v>1825</v>
      </c>
      <c r="I8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IF((G82+H82)&gt;(TODAY()),"NO PRAZO", "VENCIDO")))),"N.A.")</f>
        <v>N.A.</v>
      </c>
      <c r="J82" s="14">
        <f>USO.DE.ESCADAS[[#This Row],[TREINADO EM]]+USO.DE.ESCADAS[[#This Row],[VALIDADE]]</f>
        <v>47104</v>
      </c>
      <c r="K82">
        <v>1</v>
      </c>
      <c r="L82" t="s">
        <v>1</v>
      </c>
      <c r="M82" t="str">
        <f>VLOOKUP(USO.DE.ESCADAS[[#This Row],[NOME]],'CADASTRO'!A:K,6,0)</f>
        <v>TRANSFERIDO</v>
      </c>
    </row>
    <row r="83" spans="1:13">
      <c r="A83" t="s">
        <v>516</v>
      </c>
      <c r="B83" t="s">
        <v>517</v>
      </c>
      <c r="C83" t="s">
        <v>381</v>
      </c>
      <c r="D83" t="s">
        <v>653</v>
      </c>
      <c r="E83" s="1" t="s">
        <v>275</v>
      </c>
      <c r="F83" t="str">
        <f>VLOOKUP(USO.DE.ESCADAS[[#This Row],[NOME]],'CADASTRO'!A:K,5,0)</f>
        <v>ESTAGIARIO</v>
      </c>
      <c r="G83" s="8">
        <v>45531</v>
      </c>
      <c r="H83" s="38">
        <v>1825</v>
      </c>
      <c r="I8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IF((G83+H83)&gt;(TODAY()),"NO PRAZO", "VENCIDO")))),"N.A.")</f>
        <v>N.A.</v>
      </c>
      <c r="J83" s="14">
        <f>USO.DE.ESCADAS[[#This Row],[TREINADO EM]]+USO.DE.ESCADAS[[#This Row],[VALIDADE]]</f>
        <v>47356</v>
      </c>
      <c r="K83">
        <v>1</v>
      </c>
      <c r="L83" t="s">
        <v>1</v>
      </c>
      <c r="M83" t="str">
        <f>VLOOKUP(USO.DE.ESCADAS[[#This Row],[NOME]],'CADASTRO'!A:K,6,0)</f>
        <v>TRANSFERIDO</v>
      </c>
    </row>
    <row r="84" spans="1:13">
      <c r="A84" t="s">
        <v>516</v>
      </c>
      <c r="B84" t="s">
        <v>517</v>
      </c>
      <c r="C84" t="s">
        <v>381</v>
      </c>
      <c r="D84" t="s">
        <v>653</v>
      </c>
      <c r="E84" t="s">
        <v>277</v>
      </c>
      <c r="F84" t="str">
        <f>VLOOKUP(USO.DE.ESCADAS[[#This Row],[NOME]],'CADASTRO'!A:K,5,0)</f>
        <v>OPERADOR INDUSTRIAL I</v>
      </c>
      <c r="G84" s="8">
        <v>44928</v>
      </c>
      <c r="H84" s="38">
        <v>1825</v>
      </c>
      <c r="I8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IF((G84+H84)&gt;(TODAY()),"NO PRAZO", "VENCIDO")))),"N.A.")</f>
        <v>N.A.</v>
      </c>
      <c r="J84" s="14">
        <f>USO.DE.ESCADAS[[#This Row],[TREINADO EM]]+USO.DE.ESCADAS[[#This Row],[VALIDADE]]</f>
        <v>46753</v>
      </c>
      <c r="K84">
        <v>1</v>
      </c>
      <c r="L84" t="s">
        <v>1</v>
      </c>
      <c r="M84" t="str">
        <f>VLOOKUP(USO.DE.ESCADAS[[#This Row],[NOME]],'CADASTRO'!A:K,6,0)</f>
        <v>DESLIGADO</v>
      </c>
    </row>
    <row r="85" spans="1:13">
      <c r="A85" t="s">
        <v>516</v>
      </c>
      <c r="B85" t="s">
        <v>517</v>
      </c>
      <c r="C85" t="s">
        <v>381</v>
      </c>
      <c r="D85" t="s">
        <v>653</v>
      </c>
      <c r="E85" t="s">
        <v>277</v>
      </c>
      <c r="F85" t="str">
        <f>VLOOKUP(USO.DE.ESCADAS[[#This Row],[NOME]],'CADASTRO'!A:K,5,0)</f>
        <v>OPERADOR INDUSTRIAL I</v>
      </c>
      <c r="G85" s="8">
        <v>45279</v>
      </c>
      <c r="H85" s="38">
        <v>1825</v>
      </c>
      <c r="I8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IF((G85+H85)&gt;(TODAY()),"NO PRAZO", "VENCIDO")))),"N.A.")</f>
        <v>N.A.</v>
      </c>
      <c r="J85" s="14">
        <f>USO.DE.ESCADAS[[#This Row],[TREINADO EM]]+USO.DE.ESCADAS[[#This Row],[VALIDADE]]</f>
        <v>47104</v>
      </c>
      <c r="K85">
        <v>1</v>
      </c>
      <c r="L85" t="s">
        <v>1</v>
      </c>
      <c r="M85" t="str">
        <f>VLOOKUP(USO.DE.ESCADAS[[#This Row],[NOME]],'CADASTRO'!A:K,6,0)</f>
        <v>DESLIGADO</v>
      </c>
    </row>
    <row r="86" spans="1:13">
      <c r="A86" t="s">
        <v>516</v>
      </c>
      <c r="B86" t="s">
        <v>517</v>
      </c>
      <c r="C86" t="s">
        <v>381</v>
      </c>
      <c r="D86" t="s">
        <v>653</v>
      </c>
      <c r="E86" t="s">
        <v>383</v>
      </c>
      <c r="F86" t="str">
        <f>VLOOKUP(USO.DE.ESCADAS[[#This Row],[NOME]],'CADASTRO'!A:K,5,0)</f>
        <v>TECNICO AUTOMACAO</v>
      </c>
      <c r="G86" s="8">
        <v>45279</v>
      </c>
      <c r="H86" s="38">
        <v>1825</v>
      </c>
      <c r="I8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IF((G86+H86)&gt;(TODAY()),"NO PRAZO", "VENCIDO")))),"N.A.")</f>
        <v>N.A.</v>
      </c>
      <c r="J86" s="14">
        <f>USO.DE.ESCADAS[[#This Row],[TREINADO EM]]+USO.DE.ESCADAS[[#This Row],[VALIDADE]]</f>
        <v>47104</v>
      </c>
      <c r="K86">
        <v>1</v>
      </c>
      <c r="L86" t="s">
        <v>1</v>
      </c>
      <c r="M86" t="str">
        <f>VLOOKUP(USO.DE.ESCADAS[[#This Row],[NOME]],'CADASTRO'!A:K,6,0)</f>
        <v>ATIVO</v>
      </c>
    </row>
    <row r="87" spans="1:13">
      <c r="A87" t="s">
        <v>516</v>
      </c>
      <c r="B87" t="s">
        <v>517</v>
      </c>
      <c r="C87" t="s">
        <v>381</v>
      </c>
      <c r="D87" t="s">
        <v>653</v>
      </c>
      <c r="E87" t="s">
        <v>278</v>
      </c>
      <c r="F87" t="str">
        <f>VLOOKUP(USO.DE.ESCADAS[[#This Row],[NOME]],'CADASTRO'!A:K,5,0)</f>
        <v>OPERADOR INDUSTRIAL I</v>
      </c>
      <c r="G87" s="8">
        <v>44931</v>
      </c>
      <c r="H87" s="38">
        <v>1825</v>
      </c>
      <c r="I8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IF((G87+H87)&gt;(TODAY()),"NO PRAZO", "VENCIDO")))),"N.A.")</f>
        <v>N.A.</v>
      </c>
      <c r="J87" s="14">
        <f>USO.DE.ESCADAS[[#This Row],[TREINADO EM]]+USO.DE.ESCADAS[[#This Row],[VALIDADE]]</f>
        <v>46756</v>
      </c>
      <c r="K87">
        <v>1</v>
      </c>
      <c r="L87" t="s">
        <v>1</v>
      </c>
      <c r="M87" t="str">
        <f>VLOOKUP(USO.DE.ESCADAS[[#This Row],[NOME]],'CADASTRO'!A:K,6,0)</f>
        <v>DESLIGADO</v>
      </c>
    </row>
    <row r="88" spans="1:13">
      <c r="A88" t="s">
        <v>516</v>
      </c>
      <c r="B88" t="s">
        <v>517</v>
      </c>
      <c r="C88" t="s">
        <v>381</v>
      </c>
      <c r="D88" t="s">
        <v>653</v>
      </c>
      <c r="E88" t="s">
        <v>278</v>
      </c>
      <c r="F88" t="str">
        <f>VLOOKUP(USO.DE.ESCADAS[[#This Row],[NOME]],'CADASTRO'!A:K,5,0)</f>
        <v>OPERADOR INDUSTRIAL I</v>
      </c>
      <c r="G88" s="8">
        <v>45279</v>
      </c>
      <c r="H88" s="38">
        <v>1825</v>
      </c>
      <c r="I8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IF((G88+H88)&gt;(TODAY()),"NO PRAZO", "VENCIDO")))),"N.A.")</f>
        <v>N.A.</v>
      </c>
      <c r="J88" s="14">
        <f>USO.DE.ESCADAS[[#This Row],[TREINADO EM]]+USO.DE.ESCADAS[[#This Row],[VALIDADE]]</f>
        <v>47104</v>
      </c>
      <c r="K88">
        <v>1</v>
      </c>
      <c r="L88" t="s">
        <v>1</v>
      </c>
      <c r="M88" t="str">
        <f>VLOOKUP(USO.DE.ESCADAS[[#This Row],[NOME]],'CADASTRO'!A:K,6,0)</f>
        <v>DESLIGADO</v>
      </c>
    </row>
    <row r="89" spans="1:13">
      <c r="A89" t="s">
        <v>516</v>
      </c>
      <c r="B89" t="s">
        <v>517</v>
      </c>
      <c r="C89" t="s">
        <v>381</v>
      </c>
      <c r="D89" t="s">
        <v>653</v>
      </c>
      <c r="E89" t="s">
        <v>386</v>
      </c>
      <c r="F89" t="str">
        <f>VLOOKUP(USO.DE.ESCADAS[[#This Row],[NOME]],'CADASTRO'!A:K,5,0)</f>
        <v>OPERADOR INDUSTRIAL II</v>
      </c>
      <c r="G89" s="8">
        <v>44931</v>
      </c>
      <c r="H89" s="38">
        <v>1825</v>
      </c>
      <c r="I8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IF((G89+H89)&gt;(TODAY()),"NO PRAZO", "VENCIDO")))),"N.A.")</f>
        <v>N.A.</v>
      </c>
      <c r="J89" s="14">
        <f>USO.DE.ESCADAS[[#This Row],[TREINADO EM]]+USO.DE.ESCADAS[[#This Row],[VALIDADE]]</f>
        <v>46756</v>
      </c>
      <c r="K89">
        <v>1</v>
      </c>
      <c r="L89" t="s">
        <v>1</v>
      </c>
      <c r="M89" t="str">
        <f>VLOOKUP(USO.DE.ESCADAS[[#This Row],[NOME]],'CADASTRO'!A:K,6,0)</f>
        <v>ATIVO</v>
      </c>
    </row>
    <row r="90" spans="1:13">
      <c r="A90" t="s">
        <v>516</v>
      </c>
      <c r="B90" t="s">
        <v>517</v>
      </c>
      <c r="C90" t="s">
        <v>381</v>
      </c>
      <c r="D90" t="s">
        <v>653</v>
      </c>
      <c r="E90" t="s">
        <v>386</v>
      </c>
      <c r="F90" t="str">
        <f>VLOOKUP(USO.DE.ESCADAS[[#This Row],[NOME]],'CADASTRO'!A:K,5,0)</f>
        <v>OPERADOR INDUSTRIAL II</v>
      </c>
      <c r="G90" s="8">
        <v>45279</v>
      </c>
      <c r="H90" s="38">
        <v>1825</v>
      </c>
      <c r="I9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IF((G90+H90)&gt;(TODAY()),"NO PRAZO", "VENCIDO")))),"N.A.")</f>
        <v>N.A.</v>
      </c>
      <c r="J90" s="14">
        <f>USO.DE.ESCADAS[[#This Row],[TREINADO EM]]+USO.DE.ESCADAS[[#This Row],[VALIDADE]]</f>
        <v>47104</v>
      </c>
      <c r="K90">
        <v>1</v>
      </c>
      <c r="L90" t="s">
        <v>1</v>
      </c>
      <c r="M90" t="str">
        <f>VLOOKUP(USO.DE.ESCADAS[[#This Row],[NOME]],'CADASTRO'!A:K,6,0)</f>
        <v>ATIVO</v>
      </c>
    </row>
    <row r="91" spans="1:13">
      <c r="A91" t="s">
        <v>516</v>
      </c>
      <c r="B91" t="s">
        <v>517</v>
      </c>
      <c r="C91" t="s">
        <v>381</v>
      </c>
      <c r="D91" t="s">
        <v>653</v>
      </c>
      <c r="E91" t="s">
        <v>387</v>
      </c>
      <c r="F91" t="str">
        <f>VLOOKUP(USO.DE.ESCADAS[[#This Row],[NOME]],'CADASTRO'!A:K,5,0)</f>
        <v>OPERADOR INDUSTRIAL III</v>
      </c>
      <c r="G91" s="8">
        <v>44931</v>
      </c>
      <c r="H91" s="38">
        <v>1825</v>
      </c>
      <c r="I9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IF((G91+H91)&gt;(TODAY()),"NO PRAZO", "VENCIDO")))),"N.A.")</f>
        <v>N.A.</v>
      </c>
      <c r="J91" s="14">
        <f>USO.DE.ESCADAS[[#This Row],[TREINADO EM]]+USO.DE.ESCADAS[[#This Row],[VALIDADE]]</f>
        <v>46756</v>
      </c>
      <c r="K91">
        <v>1</v>
      </c>
      <c r="L91" t="s">
        <v>1</v>
      </c>
      <c r="M91" t="str">
        <f>VLOOKUP(USO.DE.ESCADAS[[#This Row],[NOME]],'CADASTRO'!A:K,6,0)</f>
        <v>ATIVO</v>
      </c>
    </row>
    <row r="92" spans="1:13">
      <c r="A92" t="s">
        <v>516</v>
      </c>
      <c r="B92" t="s">
        <v>517</v>
      </c>
      <c r="C92" t="s">
        <v>381</v>
      </c>
      <c r="D92" t="s">
        <v>653</v>
      </c>
      <c r="E92" t="s">
        <v>387</v>
      </c>
      <c r="F92" t="str">
        <f>VLOOKUP(USO.DE.ESCADAS[[#This Row],[NOME]],'CADASTRO'!A:K,5,0)</f>
        <v>OPERADOR INDUSTRIAL III</v>
      </c>
      <c r="G92" s="8">
        <v>45279</v>
      </c>
      <c r="H92" s="38">
        <v>1825</v>
      </c>
      <c r="I9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IF((G92+H92)&gt;(TODAY()),"NO PRAZO", "VENCIDO")))),"N.A.")</f>
        <v>N.A.</v>
      </c>
      <c r="J92" s="14">
        <f>USO.DE.ESCADAS[[#This Row],[TREINADO EM]]+USO.DE.ESCADAS[[#This Row],[VALIDADE]]</f>
        <v>47104</v>
      </c>
      <c r="K92">
        <v>1</v>
      </c>
      <c r="L92" t="s">
        <v>1</v>
      </c>
      <c r="M92" t="str">
        <f>VLOOKUP(USO.DE.ESCADAS[[#This Row],[NOME]],'CADASTRO'!A:K,6,0)</f>
        <v>ATIVO</v>
      </c>
    </row>
    <row r="93" spans="1:13">
      <c r="A93" t="s">
        <v>516</v>
      </c>
      <c r="B93" t="s">
        <v>517</v>
      </c>
      <c r="C93" t="s">
        <v>76</v>
      </c>
      <c r="D93" t="s">
        <v>653</v>
      </c>
      <c r="E93" t="s">
        <v>331</v>
      </c>
      <c r="F93" t="str">
        <f>VLOOKUP(USO.DE.ESCADAS[[#This Row],[NOME]],'CADASTRO'!A:K,5,0)</f>
        <v>LIDER DE TURNO</v>
      </c>
      <c r="G93" s="8">
        <v>45279</v>
      </c>
      <c r="H93" s="38">
        <v>1825</v>
      </c>
      <c r="I9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IF((G93+H93)&gt;(TODAY()),"NO PRAZO", "VENCIDO")))),"N.A.")</f>
        <v>N.A.</v>
      </c>
      <c r="J93" s="14">
        <f>USO.DE.ESCADAS[[#This Row],[TREINADO EM]]+USO.DE.ESCADAS[[#This Row],[VALIDADE]]</f>
        <v>47104</v>
      </c>
      <c r="K93">
        <v>1</v>
      </c>
      <c r="L93" t="s">
        <v>1</v>
      </c>
      <c r="M93" t="str">
        <f>VLOOKUP(USO.DE.ESCADAS[[#This Row],[NOME]],'CADASTRO'!A:K,6,0)</f>
        <v>ATIVO</v>
      </c>
    </row>
    <row r="94" spans="1:13">
      <c r="A94" t="s">
        <v>516</v>
      </c>
      <c r="B94" t="s">
        <v>517</v>
      </c>
      <c r="C94" t="s">
        <v>381</v>
      </c>
      <c r="D94" t="s">
        <v>653</v>
      </c>
      <c r="E94" t="s">
        <v>290</v>
      </c>
      <c r="F94" t="str">
        <f>VLOOKUP(USO.DE.ESCADAS[[#This Row],[NOME]],'CADASTRO'!A:K,5,0)</f>
        <v>OPERADOR INDUSTRIAL II</v>
      </c>
      <c r="G94" s="8">
        <v>44932</v>
      </c>
      <c r="H94" s="38">
        <v>1825</v>
      </c>
      <c r="I9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IF((G94+H94)&gt;(TODAY()),"NO PRAZO", "VENCIDO")))),"N.A.")</f>
        <v>N.A.</v>
      </c>
      <c r="J94" s="14">
        <f>USO.DE.ESCADAS[[#This Row],[TREINADO EM]]+USO.DE.ESCADAS[[#This Row],[VALIDADE]]</f>
        <v>46757</v>
      </c>
      <c r="K94">
        <v>1</v>
      </c>
      <c r="L94" t="s">
        <v>1</v>
      </c>
      <c r="M94" t="str">
        <f>VLOOKUP(USO.DE.ESCADAS[[#This Row],[NOME]],'CADASTRO'!A:K,6,0)</f>
        <v>DESLIGADO</v>
      </c>
    </row>
    <row r="95" spans="1:13">
      <c r="A95" t="s">
        <v>516</v>
      </c>
      <c r="B95" t="s">
        <v>517</v>
      </c>
      <c r="C95" t="s">
        <v>381</v>
      </c>
      <c r="D95" t="s">
        <v>653</v>
      </c>
      <c r="E95" t="s">
        <v>290</v>
      </c>
      <c r="F95" t="str">
        <f>VLOOKUP(USO.DE.ESCADAS[[#This Row],[NOME]],'CADASTRO'!A:K,5,0)</f>
        <v>OPERADOR INDUSTRIAL II</v>
      </c>
      <c r="G95" s="8">
        <v>45279</v>
      </c>
      <c r="H95" s="38">
        <v>1825</v>
      </c>
      <c r="I9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IF((G95+H95)&gt;(TODAY()),"NO PRAZO", "VENCIDO")))),"N.A.")</f>
        <v>N.A.</v>
      </c>
      <c r="J95" s="14">
        <f>USO.DE.ESCADAS[[#This Row],[TREINADO EM]]+USO.DE.ESCADAS[[#This Row],[VALIDADE]]</f>
        <v>47104</v>
      </c>
      <c r="K95">
        <v>1</v>
      </c>
      <c r="L95" t="s">
        <v>1</v>
      </c>
      <c r="M95" t="str">
        <f>VLOOKUP(USO.DE.ESCADAS[[#This Row],[NOME]],'CADASTRO'!A:K,6,0)</f>
        <v>DESLIGADO</v>
      </c>
    </row>
    <row r="96" spans="1:13">
      <c r="A96" t="s">
        <v>516</v>
      </c>
      <c r="B96" t="s">
        <v>517</v>
      </c>
      <c r="C96" t="s">
        <v>381</v>
      </c>
      <c r="D96" t="s">
        <v>653</v>
      </c>
      <c r="E96" t="s">
        <v>392</v>
      </c>
      <c r="F96" t="str">
        <f>VLOOKUP(USO.DE.ESCADAS[[#This Row],[NOME]],'CADASTRO'!A:K,5,0)</f>
        <v>Almoxarife</v>
      </c>
      <c r="G96" s="8">
        <v>45279</v>
      </c>
      <c r="H96" s="38">
        <v>1825</v>
      </c>
      <c r="I9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IF((G96+H96)&gt;(TODAY()),"NO PRAZO", "VENCIDO")))),"N.A.")</f>
        <v>N.A.</v>
      </c>
      <c r="J96" s="14">
        <f>USO.DE.ESCADAS[[#This Row],[TREINADO EM]]+USO.DE.ESCADAS[[#This Row],[VALIDADE]]</f>
        <v>47104</v>
      </c>
      <c r="K96">
        <v>1</v>
      </c>
      <c r="L96" t="s">
        <v>1</v>
      </c>
      <c r="M96" t="str">
        <f>VLOOKUP(USO.DE.ESCADAS[[#This Row],[NOME]],'CADASTRO'!A:K,6,0)</f>
        <v>ATIVO</v>
      </c>
    </row>
    <row r="97" spans="1:13">
      <c r="A97" t="s">
        <v>516</v>
      </c>
      <c r="B97" t="s">
        <v>517</v>
      </c>
      <c r="C97" t="s">
        <v>381</v>
      </c>
      <c r="D97" t="s">
        <v>653</v>
      </c>
      <c r="E97" t="s">
        <v>291</v>
      </c>
      <c r="F97" t="str">
        <f>VLOOKUP(USO.DE.ESCADAS[[#This Row],[NOME]],'CADASTRO'!A:K,5,0)</f>
        <v>OPERADOR INDUSTRIAL III</v>
      </c>
      <c r="G97" s="8">
        <v>44928</v>
      </c>
      <c r="H97" s="38">
        <v>1825</v>
      </c>
      <c r="I9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IF((G97+H97)&gt;(TODAY()),"NO PRAZO", "VENCIDO")))),"N.A.")</f>
        <v>N.A.</v>
      </c>
      <c r="J97" s="14">
        <f>USO.DE.ESCADAS[[#This Row],[TREINADO EM]]+USO.DE.ESCADAS[[#This Row],[VALIDADE]]</f>
        <v>46753</v>
      </c>
      <c r="K97">
        <v>1</v>
      </c>
      <c r="L97" t="s">
        <v>1</v>
      </c>
      <c r="M97" t="str">
        <f>VLOOKUP(USO.DE.ESCADAS[[#This Row],[NOME]],'CADASTRO'!A:K,6,0)</f>
        <v>DESLIGADO</v>
      </c>
    </row>
    <row r="98" spans="1:13">
      <c r="A98" t="s">
        <v>516</v>
      </c>
      <c r="B98" t="s">
        <v>517</v>
      </c>
      <c r="C98" t="s">
        <v>381</v>
      </c>
      <c r="D98" t="s">
        <v>653</v>
      </c>
      <c r="E98" t="s">
        <v>291</v>
      </c>
      <c r="F98" t="str">
        <f>VLOOKUP(USO.DE.ESCADAS[[#This Row],[NOME]],'CADASTRO'!A:K,5,0)</f>
        <v>OPERADOR INDUSTRIAL III</v>
      </c>
      <c r="G98" s="8">
        <v>45279</v>
      </c>
      <c r="H98" s="38">
        <v>1825</v>
      </c>
      <c r="I9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IF((G98+H98)&gt;(TODAY()),"NO PRAZO", "VENCIDO")))),"N.A.")</f>
        <v>N.A.</v>
      </c>
      <c r="J98" s="14">
        <f>USO.DE.ESCADAS[[#This Row],[TREINADO EM]]+USO.DE.ESCADAS[[#This Row],[VALIDADE]]</f>
        <v>47104</v>
      </c>
      <c r="K98">
        <v>1</v>
      </c>
      <c r="L98" t="s">
        <v>1</v>
      </c>
      <c r="M98" t="str">
        <f>VLOOKUP(USO.DE.ESCADAS[[#This Row],[NOME]],'CADASTRO'!A:K,6,0)</f>
        <v>DESLIGADO</v>
      </c>
    </row>
    <row r="99" spans="1:13">
      <c r="A99" t="s">
        <v>516</v>
      </c>
      <c r="B99" t="s">
        <v>517</v>
      </c>
      <c r="C99" t="s">
        <v>381</v>
      </c>
      <c r="D99" t="s">
        <v>653</v>
      </c>
      <c r="E99" t="s">
        <v>294</v>
      </c>
      <c r="F99" t="str">
        <f>VLOOKUP(USO.DE.ESCADAS[[#This Row],[NOME]],'CADASTRO'!A:K,5,0)</f>
        <v>OPERADOR INDUSTRIAL I</v>
      </c>
      <c r="G99" s="8">
        <v>45279</v>
      </c>
      <c r="H99" s="38">
        <v>1825</v>
      </c>
      <c r="I9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IF((G99+H99)&gt;(TODAY()),"NO PRAZO", "VENCIDO")))),"N.A.")</f>
        <v>N.A.</v>
      </c>
      <c r="J99" s="14">
        <f>USO.DE.ESCADAS[[#This Row],[TREINADO EM]]+USO.DE.ESCADAS[[#This Row],[VALIDADE]]</f>
        <v>47104</v>
      </c>
      <c r="K99">
        <v>1</v>
      </c>
      <c r="L99" t="s">
        <v>1</v>
      </c>
      <c r="M99" t="str">
        <f>VLOOKUP(USO.DE.ESCADAS[[#This Row],[NOME]],'CADASTRO'!A:K,6,0)</f>
        <v>DESLIGADO</v>
      </c>
    </row>
    <row r="100" spans="1:13">
      <c r="A100" t="s">
        <v>516</v>
      </c>
      <c r="B100" t="s">
        <v>517</v>
      </c>
      <c r="C100" t="s">
        <v>381</v>
      </c>
      <c r="D100" t="s">
        <v>653</v>
      </c>
      <c r="E100" t="s">
        <v>394</v>
      </c>
      <c r="F100" t="str">
        <f>VLOOKUP(USO.DE.ESCADAS[[#This Row],[NOME]],'CADASTRO'!A:K,5,0)</f>
        <v>OPERADOR INDUSTRIAL I</v>
      </c>
      <c r="G100" s="8">
        <v>44928</v>
      </c>
      <c r="H100" s="38">
        <v>1825</v>
      </c>
      <c r="I10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IF((G100+H100)&gt;(TODAY()),"NO PRAZO", "VENCIDO")))),"N.A.")</f>
        <v>N.A.</v>
      </c>
      <c r="J100" s="14">
        <f>USO.DE.ESCADAS[[#This Row],[TREINADO EM]]+USO.DE.ESCADAS[[#This Row],[VALIDADE]]</f>
        <v>46753</v>
      </c>
      <c r="K100">
        <v>1</v>
      </c>
      <c r="L100" t="s">
        <v>1</v>
      </c>
      <c r="M100" t="str">
        <f>VLOOKUP(USO.DE.ESCADAS[[#This Row],[NOME]],'CADASTRO'!A:K,6,0)</f>
        <v>ATIVO</v>
      </c>
    </row>
    <row r="101" spans="1:13">
      <c r="A101" t="s">
        <v>516</v>
      </c>
      <c r="B101" t="s">
        <v>517</v>
      </c>
      <c r="C101" t="s">
        <v>381</v>
      </c>
      <c r="D101" t="s">
        <v>653</v>
      </c>
      <c r="E101" t="s">
        <v>394</v>
      </c>
      <c r="F101" t="str">
        <f>VLOOKUP(USO.DE.ESCADAS[[#This Row],[NOME]],'CADASTRO'!A:K,5,0)</f>
        <v>OPERADOR INDUSTRIAL I</v>
      </c>
      <c r="G101" s="8">
        <v>45279</v>
      </c>
      <c r="H101" s="38">
        <v>1825</v>
      </c>
      <c r="I10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IF((G101+H101)&gt;(TODAY()),"NO PRAZO", "VENCIDO")))),"N.A.")</f>
        <v>N.A.</v>
      </c>
      <c r="J101" s="14">
        <f>USO.DE.ESCADAS[[#This Row],[TREINADO EM]]+USO.DE.ESCADAS[[#This Row],[VALIDADE]]</f>
        <v>47104</v>
      </c>
      <c r="K101">
        <v>1</v>
      </c>
      <c r="L101" t="s">
        <v>1</v>
      </c>
      <c r="M101" t="str">
        <f>VLOOKUP(USO.DE.ESCADAS[[#This Row],[NOME]],'CADASTRO'!A:K,6,0)</f>
        <v>ATIVO</v>
      </c>
    </row>
    <row r="102" spans="1:13">
      <c r="A102" t="s">
        <v>516</v>
      </c>
      <c r="B102" t="s">
        <v>517</v>
      </c>
      <c r="C102" t="s">
        <v>76</v>
      </c>
      <c r="D102" t="s">
        <v>653</v>
      </c>
      <c r="E102" t="s">
        <v>296</v>
      </c>
      <c r="F102" t="str">
        <f>VLOOKUP(USO.DE.ESCADAS[[#This Row],[NOME]],'CADASTRO'!A:K,5,0)</f>
        <v>TECNICO ELETRONICO II</v>
      </c>
      <c r="G102" s="8">
        <v>45279</v>
      </c>
      <c r="H102" s="38">
        <v>1825</v>
      </c>
      <c r="I10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IF((G102+H102)&gt;(TODAY()),"NO PRAZO", "VENCIDO")))),"N.A.")</f>
        <v>N.A.</v>
      </c>
      <c r="J102" s="14">
        <f>USO.DE.ESCADAS[[#This Row],[TREINADO EM]]+USO.DE.ESCADAS[[#This Row],[VALIDADE]]</f>
        <v>47104</v>
      </c>
      <c r="K102">
        <v>1</v>
      </c>
      <c r="L102" t="s">
        <v>1</v>
      </c>
      <c r="M102" t="str">
        <f>VLOOKUP(USO.DE.ESCADAS[[#This Row],[NOME]],'CADASTRO'!A:K,6,0)</f>
        <v>DESLIGADO</v>
      </c>
    </row>
    <row r="103" spans="1:13">
      <c r="A103" t="s">
        <v>516</v>
      </c>
      <c r="B103" t="s">
        <v>517</v>
      </c>
      <c r="C103" t="s">
        <v>381</v>
      </c>
      <c r="D103" t="s">
        <v>653</v>
      </c>
      <c r="E103" t="s">
        <v>298</v>
      </c>
      <c r="F103" t="str">
        <f>VLOOKUP(USO.DE.ESCADAS[[#This Row],[NOME]],'CADASTRO'!A:K,5,0)</f>
        <v>OPERADOR INDUSTRIAL III</v>
      </c>
      <c r="G103" s="8">
        <v>45279</v>
      </c>
      <c r="H103" s="38">
        <v>1825</v>
      </c>
      <c r="I10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IF((G103+H103)&gt;(TODAY()),"NO PRAZO", "VENCIDO")))),"N.A.")</f>
        <v>N.A.</v>
      </c>
      <c r="J103" s="14">
        <f>USO.DE.ESCADAS[[#This Row],[TREINADO EM]]+USO.DE.ESCADAS[[#This Row],[VALIDADE]]</f>
        <v>47104</v>
      </c>
      <c r="K103">
        <v>1</v>
      </c>
      <c r="L103" t="s">
        <v>1</v>
      </c>
      <c r="M103" t="str">
        <f>VLOOKUP(USO.DE.ESCADAS[[#This Row],[NOME]],'CADASTRO'!A:K,6,0)</f>
        <v>DESLIGADO</v>
      </c>
    </row>
    <row r="104" spans="1:13">
      <c r="A104" t="s">
        <v>516</v>
      </c>
      <c r="B104" t="s">
        <v>517</v>
      </c>
      <c r="C104" t="s">
        <v>381</v>
      </c>
      <c r="D104" t="s">
        <v>653</v>
      </c>
      <c r="E104" t="s">
        <v>395</v>
      </c>
      <c r="F104" t="str">
        <f>VLOOKUP(USO.DE.ESCADAS[[#This Row],[NOME]],'CADASTRO'!A:K,5,0)</f>
        <v>OPERADOR INDUSTRIAL II</v>
      </c>
      <c r="G104" s="8">
        <v>44931</v>
      </c>
      <c r="H104" s="38">
        <v>1825</v>
      </c>
      <c r="I10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IF((G104+H104)&gt;(TODAY()),"NO PRAZO", "VENCIDO")))),"N.A.")</f>
        <v>N.A.</v>
      </c>
      <c r="J104" s="14">
        <f>USO.DE.ESCADAS[[#This Row],[TREINADO EM]]+USO.DE.ESCADAS[[#This Row],[VALIDADE]]</f>
        <v>46756</v>
      </c>
      <c r="K104">
        <v>1</v>
      </c>
      <c r="L104" t="s">
        <v>1</v>
      </c>
      <c r="M104" t="str">
        <f>VLOOKUP(USO.DE.ESCADAS[[#This Row],[NOME]],'CADASTRO'!A:K,6,0)</f>
        <v>ATIVO</v>
      </c>
    </row>
    <row r="105" spans="1:13">
      <c r="A105" t="s">
        <v>516</v>
      </c>
      <c r="B105" t="s">
        <v>517</v>
      </c>
      <c r="C105" t="s">
        <v>381</v>
      </c>
      <c r="D105" t="s">
        <v>653</v>
      </c>
      <c r="E105" t="s">
        <v>395</v>
      </c>
      <c r="F105" t="str">
        <f>VLOOKUP(USO.DE.ESCADAS[[#This Row],[NOME]],'CADASTRO'!A:K,5,0)</f>
        <v>OPERADOR INDUSTRIAL II</v>
      </c>
      <c r="G105" s="8">
        <v>45279</v>
      </c>
      <c r="H105" s="38">
        <v>1825</v>
      </c>
      <c r="I10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IF((G105+H105)&gt;(TODAY()),"NO PRAZO", "VENCIDO")))),"N.A.")</f>
        <v>N.A.</v>
      </c>
      <c r="J105" s="14">
        <f>USO.DE.ESCADAS[[#This Row],[TREINADO EM]]+USO.DE.ESCADAS[[#This Row],[VALIDADE]]</f>
        <v>47104</v>
      </c>
      <c r="K105">
        <v>1</v>
      </c>
      <c r="L105" t="s">
        <v>1</v>
      </c>
      <c r="M105" t="str">
        <f>VLOOKUP(USO.DE.ESCADAS[[#This Row],[NOME]],'CADASTRO'!A:K,6,0)</f>
        <v>ATIVO</v>
      </c>
    </row>
    <row r="106" spans="1:13">
      <c r="A106" t="s">
        <v>516</v>
      </c>
      <c r="B106" t="s">
        <v>517</v>
      </c>
      <c r="C106" t="s">
        <v>381</v>
      </c>
      <c r="D106" t="s">
        <v>653</v>
      </c>
      <c r="E106" t="s">
        <v>311</v>
      </c>
      <c r="F106" t="str">
        <f>VLOOKUP(USO.DE.ESCADAS[[#This Row],[NOME]],'CADASTRO'!A:K,5,0)</f>
        <v>OPERADOR INDUSTRIAL I</v>
      </c>
      <c r="G106" s="8">
        <v>44932</v>
      </c>
      <c r="H106" s="38">
        <v>1825</v>
      </c>
      <c r="I10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IF((G106+H106)&gt;(TODAY()),"NO PRAZO", "VENCIDO")))),"N.A.")</f>
        <v>N.A.</v>
      </c>
      <c r="J106" s="14">
        <f>USO.DE.ESCADAS[[#This Row],[TREINADO EM]]+USO.DE.ESCADAS[[#This Row],[VALIDADE]]</f>
        <v>46757</v>
      </c>
      <c r="K106">
        <v>1</v>
      </c>
      <c r="L106" t="s">
        <v>1</v>
      </c>
      <c r="M106" t="str">
        <f>VLOOKUP(USO.DE.ESCADAS[[#This Row],[NOME]],'CADASTRO'!A:K,6,0)</f>
        <v>DESLIGADO</v>
      </c>
    </row>
    <row r="107" spans="1:13">
      <c r="A107" t="s">
        <v>516</v>
      </c>
      <c r="B107" t="s">
        <v>517</v>
      </c>
      <c r="C107" t="s">
        <v>381</v>
      </c>
      <c r="D107" t="s">
        <v>653</v>
      </c>
      <c r="E107" t="s">
        <v>313</v>
      </c>
      <c r="F107" t="str">
        <f>VLOOKUP(USO.DE.ESCADAS[[#This Row],[NOME]],'CADASTRO'!A:K,5,0)</f>
        <v>OPERADOR INDUSTRIAL I</v>
      </c>
      <c r="G107" s="8">
        <v>45279</v>
      </c>
      <c r="H107" s="38">
        <v>1825</v>
      </c>
      <c r="I10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IF((G107+H107)&gt;(TODAY()),"NO PRAZO", "VENCIDO")))),"N.A.")</f>
        <v>N.A.</v>
      </c>
      <c r="J107" s="14">
        <f>USO.DE.ESCADAS[[#This Row],[TREINADO EM]]+USO.DE.ESCADAS[[#This Row],[VALIDADE]]</f>
        <v>47104</v>
      </c>
      <c r="K107">
        <v>1</v>
      </c>
      <c r="L107" t="s">
        <v>1</v>
      </c>
      <c r="M107" t="str">
        <f>VLOOKUP(USO.DE.ESCADAS[[#This Row],[NOME]],'CADASTRO'!A:K,6,0)</f>
        <v>DESLIGADO</v>
      </c>
    </row>
    <row r="108" spans="1:13">
      <c r="A108" t="s">
        <v>516</v>
      </c>
      <c r="B108" t="s">
        <v>517</v>
      </c>
      <c r="C108" t="s">
        <v>381</v>
      </c>
      <c r="D108" t="s">
        <v>653</v>
      </c>
      <c r="E108" t="s">
        <v>176</v>
      </c>
      <c r="F108" t="str">
        <f>VLOOKUP(USO.DE.ESCADAS[[#This Row],[NOME]],'CADASTRO'!A:K,5,0)</f>
        <v>ANALISTA MANUTENCAO JR</v>
      </c>
      <c r="G108" s="8">
        <v>45531</v>
      </c>
      <c r="H108" s="38">
        <v>1825</v>
      </c>
      <c r="I10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IF((G108+H108)&gt;(TODAY()),"NO PRAZO", "VENCIDO")))),"N.A.")</f>
        <v>N.A.</v>
      </c>
      <c r="J108" s="14">
        <f>USO.DE.ESCADAS[[#This Row],[TREINADO EM]]+USO.DE.ESCADAS[[#This Row],[VALIDADE]]</f>
        <v>47356</v>
      </c>
      <c r="K108">
        <v>1</v>
      </c>
      <c r="L108" t="s">
        <v>1</v>
      </c>
      <c r="M108" t="str">
        <f>VLOOKUP(USO.DE.ESCADAS[[#This Row],[NOME]],'CADASTRO'!A:K,6,0)</f>
        <v>DESLIGADO</v>
      </c>
    </row>
    <row r="109" spans="1:13">
      <c r="A109" t="s">
        <v>516</v>
      </c>
      <c r="B109" t="s">
        <v>517</v>
      </c>
      <c r="C109" t="s">
        <v>381</v>
      </c>
      <c r="D109" t="s">
        <v>653</v>
      </c>
      <c r="E109" t="s">
        <v>324</v>
      </c>
      <c r="F109" t="str">
        <f>VLOOKUP(USO.DE.ESCADAS[[#This Row],[NOME]],'CADASTRO'!A:K,5,0)</f>
        <v>LIDER DE TURNO</v>
      </c>
      <c r="G109" s="8">
        <v>44928</v>
      </c>
      <c r="H109" s="38">
        <v>1825</v>
      </c>
      <c r="I10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IF((G109+H109)&gt;(TODAY()),"NO PRAZO", "VENCIDO")))),"N.A.")</f>
        <v>N.A.</v>
      </c>
      <c r="J109" s="14">
        <f>USO.DE.ESCADAS[[#This Row],[TREINADO EM]]+USO.DE.ESCADAS[[#This Row],[VALIDADE]]</f>
        <v>46753</v>
      </c>
      <c r="K109">
        <v>1</v>
      </c>
      <c r="L109" t="s">
        <v>1</v>
      </c>
      <c r="M109" t="str">
        <f>VLOOKUP(USO.DE.ESCADAS[[#This Row],[NOME]],'CADASTRO'!A:K,6,0)</f>
        <v>ATIVO</v>
      </c>
    </row>
    <row r="110" spans="1:13">
      <c r="A110" t="s">
        <v>516</v>
      </c>
      <c r="B110" t="s">
        <v>517</v>
      </c>
      <c r="C110" t="s">
        <v>76</v>
      </c>
      <c r="D110" t="s">
        <v>653</v>
      </c>
      <c r="E110" t="s">
        <v>324</v>
      </c>
      <c r="F110" t="str">
        <f>VLOOKUP(USO.DE.ESCADAS[[#This Row],[NOME]],'CADASTRO'!A:K,5,0)</f>
        <v>LIDER DE TURNO</v>
      </c>
      <c r="G110" s="8">
        <v>45279</v>
      </c>
      <c r="H110" s="38">
        <v>1825</v>
      </c>
      <c r="I11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IF((G110+H110)&gt;(TODAY()),"NO PRAZO", "VENCIDO")))),"N.A.")</f>
        <v>N.A.</v>
      </c>
      <c r="J110" s="14">
        <f>USO.DE.ESCADAS[[#This Row],[TREINADO EM]]+USO.DE.ESCADAS[[#This Row],[VALIDADE]]</f>
        <v>47104</v>
      </c>
      <c r="K110">
        <v>1</v>
      </c>
      <c r="L110" t="s">
        <v>1</v>
      </c>
      <c r="M110" t="str">
        <f>VLOOKUP(USO.DE.ESCADAS[[#This Row],[NOME]],'CADASTRO'!A:K,6,0)</f>
        <v>ATIVO</v>
      </c>
    </row>
    <row r="111" spans="1:13">
      <c r="A111" t="s">
        <v>516</v>
      </c>
      <c r="B111" t="s">
        <v>517</v>
      </c>
      <c r="C111" t="s">
        <v>381</v>
      </c>
      <c r="D111" t="s">
        <v>653</v>
      </c>
      <c r="E111" t="s">
        <v>160</v>
      </c>
      <c r="F111" t="str">
        <f>VLOOKUP(USO.DE.ESCADAS[[#This Row],[NOME]],'CADASTRO'!A:K,5,0)</f>
        <v>TECNICO ELETRONICO II</v>
      </c>
      <c r="G111" s="8">
        <v>44929</v>
      </c>
      <c r="H111" s="38">
        <v>1825</v>
      </c>
      <c r="I11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IF((G111+H111)&gt;(TODAY()),"NO PRAZO", "VENCIDO")))),"N.A.")</f>
        <v>N.A.</v>
      </c>
      <c r="J111" s="14">
        <f>USO.DE.ESCADAS[[#This Row],[TREINADO EM]]+USO.DE.ESCADAS[[#This Row],[VALIDADE]]</f>
        <v>46754</v>
      </c>
      <c r="K111">
        <v>1</v>
      </c>
      <c r="L111" t="s">
        <v>1</v>
      </c>
      <c r="M111" t="str">
        <f>VLOOKUP(USO.DE.ESCADAS[[#This Row],[NOME]],'CADASTRO'!A:K,6,0)</f>
        <v>DESLIGADO</v>
      </c>
    </row>
    <row r="112" spans="1:13">
      <c r="A112" t="s">
        <v>516</v>
      </c>
      <c r="B112" t="s">
        <v>517</v>
      </c>
      <c r="C112" t="s">
        <v>381</v>
      </c>
      <c r="D112" t="s">
        <v>653</v>
      </c>
      <c r="E112" t="s">
        <v>399</v>
      </c>
      <c r="F112" t="str">
        <f>VLOOKUP(USO.DE.ESCADAS[[#This Row],[NOME]],'CADASTRO'!A:K,5,0)</f>
        <v>OPERADOR INDUSTRIAL III</v>
      </c>
      <c r="G112" s="8">
        <v>44928</v>
      </c>
      <c r="H112" s="38">
        <v>1825</v>
      </c>
      <c r="I11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IF((G112+H112)&gt;(TODAY()),"NO PRAZO", "VENCIDO")))),"N.A.")</f>
        <v>N.A.</v>
      </c>
      <c r="J112" s="14">
        <f>USO.DE.ESCADAS[[#This Row],[TREINADO EM]]+USO.DE.ESCADAS[[#This Row],[VALIDADE]]</f>
        <v>46753</v>
      </c>
      <c r="K112">
        <v>1</v>
      </c>
      <c r="L112" t="s">
        <v>1</v>
      </c>
      <c r="M112" t="str">
        <f>VLOOKUP(USO.DE.ESCADAS[[#This Row],[NOME]],'CADASTRO'!A:K,6,0)</f>
        <v>DESLIGADO</v>
      </c>
    </row>
    <row r="113" spans="1:13">
      <c r="A113" t="s">
        <v>516</v>
      </c>
      <c r="B113" t="s">
        <v>517</v>
      </c>
      <c r="C113" t="s">
        <v>381</v>
      </c>
      <c r="D113" t="s">
        <v>653</v>
      </c>
      <c r="E113" t="s">
        <v>399</v>
      </c>
      <c r="F113" t="str">
        <f>VLOOKUP(USO.DE.ESCADAS[[#This Row],[NOME]],'CADASTRO'!A:K,5,0)</f>
        <v>OPERADOR INDUSTRIAL III</v>
      </c>
      <c r="G113" s="8">
        <v>45279</v>
      </c>
      <c r="H113" s="38">
        <v>1825</v>
      </c>
      <c r="I11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IF((G113+H113)&gt;(TODAY()),"NO PRAZO", "VENCIDO")))),"N.A.")</f>
        <v>N.A.</v>
      </c>
      <c r="J113" s="14">
        <f>USO.DE.ESCADAS[[#This Row],[TREINADO EM]]+USO.DE.ESCADAS[[#This Row],[VALIDADE]]</f>
        <v>47104</v>
      </c>
      <c r="K113">
        <v>1</v>
      </c>
      <c r="L113" t="s">
        <v>1</v>
      </c>
      <c r="M113" t="str">
        <f>VLOOKUP(USO.DE.ESCADAS[[#This Row],[NOME]],'CADASTRO'!A:K,6,0)</f>
        <v>DESLIGADO</v>
      </c>
    </row>
    <row r="114" spans="1:13">
      <c r="A114" t="s">
        <v>516</v>
      </c>
      <c r="B114" t="s">
        <v>517</v>
      </c>
      <c r="C114" t="s">
        <v>76</v>
      </c>
      <c r="D114" t="s">
        <v>653</v>
      </c>
      <c r="E114" t="s">
        <v>400</v>
      </c>
      <c r="F114" t="str">
        <f>VLOOKUP(USO.DE.ESCADAS[[#This Row],[NOME]],'CADASTRO'!A:K,5,0)</f>
        <v>TECNICO MECANICO III</v>
      </c>
      <c r="G114" s="8">
        <v>45279</v>
      </c>
      <c r="H114" s="38">
        <v>1825</v>
      </c>
      <c r="I11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IF((G114+H114)&gt;(TODAY()),"NO PRAZO", "VENCIDO")))),"N.A.")</f>
        <v>N.A.</v>
      </c>
      <c r="J114" s="14">
        <f>USO.DE.ESCADAS[[#This Row],[TREINADO EM]]+USO.DE.ESCADAS[[#This Row],[VALIDADE]]</f>
        <v>47104</v>
      </c>
      <c r="K114">
        <v>1</v>
      </c>
      <c r="L114" t="s">
        <v>1</v>
      </c>
      <c r="M114" t="str">
        <f>VLOOKUP(USO.DE.ESCADAS[[#This Row],[NOME]],'CADASTRO'!A:K,6,0)</f>
        <v>ATIVO</v>
      </c>
    </row>
    <row r="115" spans="1:13">
      <c r="A115" t="s">
        <v>516</v>
      </c>
      <c r="B115" t="s">
        <v>517</v>
      </c>
      <c r="C115" t="s">
        <v>381</v>
      </c>
      <c r="D115" t="s">
        <v>653</v>
      </c>
      <c r="E115" t="s">
        <v>401</v>
      </c>
      <c r="F115" t="str">
        <f>VLOOKUP(USO.DE.ESCADAS[[#This Row],[NOME]],'CADASTRO'!A:K,5,0)</f>
        <v>TECNICO MECANICO I</v>
      </c>
      <c r="G115" s="8">
        <v>44928</v>
      </c>
      <c r="H115" s="38">
        <v>1825</v>
      </c>
      <c r="I11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IF((G115+H115)&gt;(TODAY()),"NO PRAZO", "VENCIDO")))),"N.A.")</f>
        <v>N.A.</v>
      </c>
      <c r="J115" s="14">
        <f>USO.DE.ESCADAS[[#This Row],[TREINADO EM]]+USO.DE.ESCADAS[[#This Row],[VALIDADE]]</f>
        <v>46753</v>
      </c>
      <c r="K115">
        <v>1</v>
      </c>
      <c r="L115" t="s">
        <v>1</v>
      </c>
      <c r="M115" t="str">
        <f>VLOOKUP(USO.DE.ESCADAS[[#This Row],[NOME]],'CADASTRO'!A:K,6,0)</f>
        <v>ATIVO</v>
      </c>
    </row>
    <row r="116" spans="1:13">
      <c r="A116" t="s">
        <v>516</v>
      </c>
      <c r="B116" t="s">
        <v>517</v>
      </c>
      <c r="C116" t="s">
        <v>381</v>
      </c>
      <c r="D116" t="s">
        <v>653</v>
      </c>
      <c r="E116" t="s">
        <v>401</v>
      </c>
      <c r="F116" t="str">
        <f>VLOOKUP(USO.DE.ESCADAS[[#This Row],[NOME]],'CADASTRO'!A:K,5,0)</f>
        <v>TECNICO MECANICO I</v>
      </c>
      <c r="G116" s="8">
        <v>45279</v>
      </c>
      <c r="H116" s="38">
        <v>1825</v>
      </c>
      <c r="I11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IF((G116+H116)&gt;(TODAY()),"NO PRAZO", "VENCIDO")))),"N.A.")</f>
        <v>N.A.</v>
      </c>
      <c r="J116" s="14">
        <f>USO.DE.ESCADAS[[#This Row],[TREINADO EM]]+USO.DE.ESCADAS[[#This Row],[VALIDADE]]</f>
        <v>47104</v>
      </c>
      <c r="K116">
        <v>1</v>
      </c>
      <c r="L116" t="s">
        <v>1</v>
      </c>
      <c r="M116" t="str">
        <f>VLOOKUP(USO.DE.ESCADAS[[#This Row],[NOME]],'CADASTRO'!A:K,6,0)</f>
        <v>ATIVO</v>
      </c>
    </row>
    <row r="117" spans="1:13">
      <c r="A117" t="s">
        <v>516</v>
      </c>
      <c r="B117" t="s">
        <v>517</v>
      </c>
      <c r="C117" t="s">
        <v>76</v>
      </c>
      <c r="D117" t="s">
        <v>653</v>
      </c>
      <c r="E117" t="s">
        <v>403</v>
      </c>
      <c r="F117" t="str">
        <f>VLOOKUP(USO.DE.ESCADAS[[#This Row],[NOME]],'CADASTRO'!A:K,5,0)</f>
        <v>OPERADOR INDUSTRIAL I</v>
      </c>
      <c r="G117" s="8">
        <v>45279</v>
      </c>
      <c r="H117" s="38">
        <v>1825</v>
      </c>
      <c r="I11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IF((G117+H117)&gt;(TODAY()),"NO PRAZO", "VENCIDO")))),"N.A.")</f>
        <v>N.A.</v>
      </c>
      <c r="J117" s="14">
        <f>USO.DE.ESCADAS[[#This Row],[TREINADO EM]]+USO.DE.ESCADAS[[#This Row],[VALIDADE]]</f>
        <v>47104</v>
      </c>
      <c r="K117">
        <v>1</v>
      </c>
      <c r="L117" t="s">
        <v>1</v>
      </c>
      <c r="M117" t="str">
        <f>VLOOKUP(USO.DE.ESCADAS[[#This Row],[NOME]],'CADASTRO'!A:K,6,0)</f>
        <v>ATIVO</v>
      </c>
    </row>
    <row r="118" spans="1:13">
      <c r="A118" t="s">
        <v>516</v>
      </c>
      <c r="B118" t="s">
        <v>517</v>
      </c>
      <c r="C118" t="s">
        <v>381</v>
      </c>
      <c r="D118" t="s">
        <v>653</v>
      </c>
      <c r="E118" t="s">
        <v>154</v>
      </c>
      <c r="F118" t="str">
        <f>VLOOKUP(USO.DE.ESCADAS[[#This Row],[NOME]],'CADASTRO'!A:K,5,0)</f>
        <v>ESTAGIARIO</v>
      </c>
      <c r="G118" s="8">
        <v>45531</v>
      </c>
      <c r="H118" s="38">
        <v>1825</v>
      </c>
      <c r="I11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IF((G118+H118)&gt;(TODAY()),"NO PRAZO", "VENCIDO")))),"N.A.")</f>
        <v>N.A.</v>
      </c>
      <c r="J118" s="14">
        <f>USO.DE.ESCADAS[[#This Row],[TREINADO EM]]+USO.DE.ESCADAS[[#This Row],[VALIDADE]]</f>
        <v>47356</v>
      </c>
      <c r="K118">
        <v>1</v>
      </c>
      <c r="L118" t="s">
        <v>1</v>
      </c>
      <c r="M118" t="str">
        <f>VLOOKUP(USO.DE.ESCADAS[[#This Row],[NOME]],'CADASTRO'!A:K,6,0)</f>
        <v>DESLIGADO</v>
      </c>
    </row>
    <row r="119" spans="1:13">
      <c r="A119" t="s">
        <v>516</v>
      </c>
      <c r="B119" t="s">
        <v>517</v>
      </c>
      <c r="C119" t="s">
        <v>381</v>
      </c>
      <c r="D119" t="s">
        <v>653</v>
      </c>
      <c r="E119" t="s">
        <v>406</v>
      </c>
      <c r="F119" t="str">
        <f>VLOOKUP(USO.DE.ESCADAS[[#This Row],[NOME]],'CADASTRO'!A:K,5,0)</f>
        <v>OPERADOR LOGISTICO II</v>
      </c>
      <c r="G119" s="8">
        <v>44929</v>
      </c>
      <c r="H119" s="38">
        <v>1825</v>
      </c>
      <c r="I11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IF((G119+H119)&gt;(TODAY()),"NO PRAZO", "VENCIDO")))),"N.A.")</f>
        <v>N.A.</v>
      </c>
      <c r="J119" s="14">
        <f>USO.DE.ESCADAS[[#This Row],[TREINADO EM]]+USO.DE.ESCADAS[[#This Row],[VALIDADE]]</f>
        <v>46754</v>
      </c>
      <c r="K119">
        <v>1</v>
      </c>
      <c r="L119" t="s">
        <v>1</v>
      </c>
      <c r="M119" t="str">
        <f>VLOOKUP(USO.DE.ESCADAS[[#This Row],[NOME]],'CADASTRO'!A:K,6,0)</f>
        <v>ATIVO</v>
      </c>
    </row>
    <row r="120" spans="1:13">
      <c r="A120" t="s">
        <v>516</v>
      </c>
      <c r="B120" t="s">
        <v>517</v>
      </c>
      <c r="C120" t="s">
        <v>76</v>
      </c>
      <c r="D120" t="s">
        <v>653</v>
      </c>
      <c r="E120" t="s">
        <v>406</v>
      </c>
      <c r="F120" t="str">
        <f>VLOOKUP(USO.DE.ESCADAS[[#This Row],[NOME]],'CADASTRO'!A:K,5,0)</f>
        <v>OPERADOR LOGISTICO II</v>
      </c>
      <c r="G120" s="8">
        <v>45279</v>
      </c>
      <c r="H120" s="38">
        <v>1825</v>
      </c>
      <c r="I12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IF((G120+H120)&gt;(TODAY()),"NO PRAZO", "VENCIDO")))),"N.A.")</f>
        <v>N.A.</v>
      </c>
      <c r="J120" s="14">
        <f>USO.DE.ESCADAS[[#This Row],[TREINADO EM]]+USO.DE.ESCADAS[[#This Row],[VALIDADE]]</f>
        <v>47104</v>
      </c>
      <c r="K120">
        <v>1</v>
      </c>
      <c r="L120" t="s">
        <v>1</v>
      </c>
      <c r="M120" t="str">
        <f>VLOOKUP(USO.DE.ESCADAS[[#This Row],[NOME]],'CADASTRO'!A:K,6,0)</f>
        <v>ATIVO</v>
      </c>
    </row>
    <row r="121" spans="1:13">
      <c r="A121" t="s">
        <v>516</v>
      </c>
      <c r="B121" t="s">
        <v>517</v>
      </c>
      <c r="C121" t="s">
        <v>381</v>
      </c>
      <c r="D121" t="s">
        <v>653</v>
      </c>
      <c r="E121" t="s">
        <v>152</v>
      </c>
      <c r="F121" t="str">
        <f>VLOOKUP(USO.DE.ESCADAS[[#This Row],[NOME]],'CADASTRO'!A:K,5,0)</f>
        <v>OPERADOR LOGISTICO I</v>
      </c>
      <c r="G121" s="8">
        <v>45531</v>
      </c>
      <c r="H121" s="38">
        <v>1825</v>
      </c>
      <c r="I12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IF((G121+H121)&gt;(TODAY()),"NO PRAZO", "VENCIDO")))),"N.A.")</f>
        <v>N.A.</v>
      </c>
      <c r="J121" s="14">
        <f>USO.DE.ESCADAS[[#This Row],[TREINADO EM]]+USO.DE.ESCADAS[[#This Row],[VALIDADE]]</f>
        <v>47356</v>
      </c>
      <c r="K121">
        <v>1</v>
      </c>
      <c r="L121" t="s">
        <v>1</v>
      </c>
      <c r="M121" t="str">
        <f>VLOOKUP(USO.DE.ESCADAS[[#This Row],[NOME]],'CADASTRO'!A:K,6,0)</f>
        <v>DESLIGADO</v>
      </c>
    </row>
    <row r="122" spans="1:13">
      <c r="A122" t="s">
        <v>516</v>
      </c>
      <c r="B122" t="s">
        <v>517</v>
      </c>
      <c r="C122" t="s">
        <v>381</v>
      </c>
      <c r="D122" t="s">
        <v>653</v>
      </c>
      <c r="E122" t="s">
        <v>150</v>
      </c>
      <c r="F122" t="str">
        <f>VLOOKUP(USO.DE.ESCADAS[[#This Row],[NOME]],'CADASTRO'!A:K,5,0)</f>
        <v>TECNICO MECANICO II</v>
      </c>
      <c r="G122" s="8">
        <v>44929</v>
      </c>
      <c r="H122" s="38">
        <v>1825</v>
      </c>
      <c r="I12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IF((G122+H122)&gt;(TODAY()),"NO PRAZO", "VENCIDO")))),"N.A.")</f>
        <v>N.A.</v>
      </c>
      <c r="J122" s="14">
        <f>USO.DE.ESCADAS[[#This Row],[TREINADO EM]]+USO.DE.ESCADAS[[#This Row],[VALIDADE]]</f>
        <v>46754</v>
      </c>
      <c r="K122">
        <v>1</v>
      </c>
      <c r="L122" t="s">
        <v>1</v>
      </c>
      <c r="M122" t="str">
        <f>VLOOKUP(USO.DE.ESCADAS[[#This Row],[NOME]],'CADASTRO'!A:K,6,0)</f>
        <v>DESLIGADO</v>
      </c>
    </row>
    <row r="123" spans="1:13">
      <c r="A123" t="s">
        <v>516</v>
      </c>
      <c r="B123" t="s">
        <v>517</v>
      </c>
      <c r="C123" t="s">
        <v>381</v>
      </c>
      <c r="D123" t="s">
        <v>653</v>
      </c>
      <c r="E123" t="s">
        <v>150</v>
      </c>
      <c r="F123" t="str">
        <f>VLOOKUP(USO.DE.ESCADAS[[#This Row],[NOME]],'CADASTRO'!A:K,5,0)</f>
        <v>TECNICO MECANICO II</v>
      </c>
      <c r="G123" s="8">
        <v>45531</v>
      </c>
      <c r="H123" s="38">
        <v>1825</v>
      </c>
      <c r="I12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IF((G123+H123)&gt;(TODAY()),"NO PRAZO", "VENCIDO")))),"N.A.")</f>
        <v>N.A.</v>
      </c>
      <c r="J123" s="14">
        <f>USO.DE.ESCADAS[[#This Row],[TREINADO EM]]+USO.DE.ESCADAS[[#This Row],[VALIDADE]]</f>
        <v>47356</v>
      </c>
      <c r="K123">
        <v>1</v>
      </c>
      <c r="L123" t="s">
        <v>1</v>
      </c>
      <c r="M123" t="str">
        <f>VLOOKUP(USO.DE.ESCADAS[[#This Row],[NOME]],'CADASTRO'!A:K,6,0)</f>
        <v>DESLIGADO</v>
      </c>
    </row>
    <row r="124" spans="1:13">
      <c r="A124" t="s">
        <v>516</v>
      </c>
      <c r="B124" t="s">
        <v>517</v>
      </c>
      <c r="C124" t="s">
        <v>76</v>
      </c>
      <c r="D124" t="s">
        <v>653</v>
      </c>
      <c r="E124" t="s">
        <v>409</v>
      </c>
      <c r="F124" t="str">
        <f>VLOOKUP(USO.DE.ESCADAS[[#This Row],[NOME]],'CADASTRO'!A:K,5,0)</f>
        <v>OPERADOR LOGISTICO I</v>
      </c>
      <c r="G124" s="8">
        <v>45279</v>
      </c>
      <c r="H124" s="38">
        <v>1825</v>
      </c>
      <c r="I12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IF((G124+H124)&gt;(TODAY()),"NO PRAZO", "VENCIDO")))),"N.A.")</f>
        <v>N.A.</v>
      </c>
      <c r="J124" s="14">
        <f>USO.DE.ESCADAS[[#This Row],[TREINADO EM]]+USO.DE.ESCADAS[[#This Row],[VALIDADE]]</f>
        <v>47104</v>
      </c>
      <c r="K124">
        <v>1</v>
      </c>
      <c r="L124" t="s">
        <v>1</v>
      </c>
      <c r="M124" t="str">
        <f>VLOOKUP(USO.DE.ESCADAS[[#This Row],[NOME]],'CADASTRO'!A:K,6,0)</f>
        <v>ATIVO</v>
      </c>
    </row>
    <row r="125" spans="1:13">
      <c r="A125" t="s">
        <v>516</v>
      </c>
      <c r="B125" t="s">
        <v>517</v>
      </c>
      <c r="C125" t="s">
        <v>76</v>
      </c>
      <c r="D125" t="s">
        <v>653</v>
      </c>
      <c r="E125" t="s">
        <v>149</v>
      </c>
      <c r="F125" t="str">
        <f>VLOOKUP(USO.DE.ESCADAS[[#This Row],[NOME]],'CADASTRO'!A:K,5,0)</f>
        <v>OPERADOR LOGISTICO I</v>
      </c>
      <c r="G125" s="8">
        <v>45279</v>
      </c>
      <c r="H125" s="38">
        <v>1825</v>
      </c>
      <c r="I12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IF((G125+H125)&gt;(TODAY()),"NO PRAZO", "VENCIDO")))),"N.A.")</f>
        <v>N.A.</v>
      </c>
      <c r="J125" s="14">
        <f>USO.DE.ESCADAS[[#This Row],[TREINADO EM]]+USO.DE.ESCADAS[[#This Row],[VALIDADE]]</f>
        <v>47104</v>
      </c>
      <c r="K125">
        <v>1</v>
      </c>
      <c r="L125" t="s">
        <v>1</v>
      </c>
      <c r="M125" t="str">
        <f>VLOOKUP(USO.DE.ESCADAS[[#This Row],[NOME]],'CADASTRO'!A:K,6,0)</f>
        <v>DESLIGADO</v>
      </c>
    </row>
    <row r="126" spans="1:13">
      <c r="A126" t="s">
        <v>516</v>
      </c>
      <c r="B126" t="s">
        <v>517</v>
      </c>
      <c r="C126" t="s">
        <v>381</v>
      </c>
      <c r="D126" t="s">
        <v>653</v>
      </c>
      <c r="E126" t="s">
        <v>411</v>
      </c>
      <c r="F126" t="str">
        <f>VLOOKUP(USO.DE.ESCADAS[[#This Row],[NOME]],'CADASTRO'!A:K,5,0)</f>
        <v>OPERADOR LOGISTICO II</v>
      </c>
      <c r="G126" s="8">
        <v>44929</v>
      </c>
      <c r="H126" s="38">
        <v>1825</v>
      </c>
      <c r="I12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IF((G126+H126)&gt;(TODAY()),"NO PRAZO", "VENCIDO")))),"N.A.")</f>
        <v>N.A.</v>
      </c>
      <c r="J126" s="14">
        <f>USO.DE.ESCADAS[[#This Row],[TREINADO EM]]+USO.DE.ESCADAS[[#This Row],[VALIDADE]]</f>
        <v>46754</v>
      </c>
      <c r="K126">
        <v>1</v>
      </c>
      <c r="L126" t="s">
        <v>1</v>
      </c>
      <c r="M126" t="str">
        <f>VLOOKUP(USO.DE.ESCADAS[[#This Row],[NOME]],'CADASTRO'!A:K,6,0)</f>
        <v>ATIVO</v>
      </c>
    </row>
    <row r="127" spans="1:13">
      <c r="A127" t="s">
        <v>516</v>
      </c>
      <c r="B127" t="s">
        <v>517</v>
      </c>
      <c r="C127" t="s">
        <v>76</v>
      </c>
      <c r="D127" t="s">
        <v>653</v>
      </c>
      <c r="E127" t="s">
        <v>411</v>
      </c>
      <c r="F127" t="str">
        <f>VLOOKUP(USO.DE.ESCADAS[[#This Row],[NOME]],'CADASTRO'!A:K,5,0)</f>
        <v>OPERADOR LOGISTICO II</v>
      </c>
      <c r="G127" s="8">
        <v>45279</v>
      </c>
      <c r="H127" s="38">
        <v>1825</v>
      </c>
      <c r="I12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IF((G127+H127)&gt;(TODAY()),"NO PRAZO", "VENCIDO")))),"N.A.")</f>
        <v>N.A.</v>
      </c>
      <c r="J127" s="14">
        <f>USO.DE.ESCADAS[[#This Row],[TREINADO EM]]+USO.DE.ESCADAS[[#This Row],[VALIDADE]]</f>
        <v>47104</v>
      </c>
      <c r="K127">
        <v>1</v>
      </c>
      <c r="L127" t="s">
        <v>1</v>
      </c>
      <c r="M127" t="str">
        <f>VLOOKUP(USO.DE.ESCADAS[[#This Row],[NOME]],'CADASTRO'!A:K,6,0)</f>
        <v>ATIVO</v>
      </c>
    </row>
    <row r="128" spans="1:13">
      <c r="A128" t="s">
        <v>516</v>
      </c>
      <c r="B128" t="s">
        <v>517</v>
      </c>
      <c r="C128" t="s">
        <v>381</v>
      </c>
      <c r="D128" t="s">
        <v>653</v>
      </c>
      <c r="E128" t="s">
        <v>33</v>
      </c>
      <c r="F128" t="str">
        <f>VLOOKUP(USO.DE.ESCADAS[[#This Row],[NOME]],'CADASTRO'!A:K,5,0)</f>
        <v>COORDENADOR PRODUCAO</v>
      </c>
      <c r="G128" s="8">
        <v>45279</v>
      </c>
      <c r="H128" s="38">
        <v>1825</v>
      </c>
      <c r="I12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IF((G128+H128)&gt;(TODAY()),"NO PRAZO", "VENCIDO")))),"N.A.")</f>
        <v>N.A.</v>
      </c>
      <c r="J128" s="14">
        <f>USO.DE.ESCADAS[[#This Row],[TREINADO EM]]+USO.DE.ESCADAS[[#This Row],[VALIDADE]]</f>
        <v>47104</v>
      </c>
      <c r="K128">
        <v>1</v>
      </c>
      <c r="L128" t="s">
        <v>1</v>
      </c>
      <c r="M128" t="str">
        <f>VLOOKUP(USO.DE.ESCADAS[[#This Row],[NOME]],'CADASTRO'!A:K,6,0)</f>
        <v>ATIVO</v>
      </c>
    </row>
    <row r="129" spans="1:13">
      <c r="A129" t="s">
        <v>516</v>
      </c>
      <c r="B129" t="s">
        <v>517</v>
      </c>
      <c r="C129" t="s">
        <v>381</v>
      </c>
      <c r="D129" t="s">
        <v>653</v>
      </c>
      <c r="E129" t="s">
        <v>413</v>
      </c>
      <c r="F129" t="str">
        <f>VLOOKUP(USO.DE.ESCADAS[[#This Row],[NOME]],'CADASTRO'!A:K,5,0)</f>
        <v>ANALISTA PRODUCAO JR</v>
      </c>
      <c r="G129" s="8">
        <v>44928</v>
      </c>
      <c r="H129" s="38">
        <v>1825</v>
      </c>
      <c r="I12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IF((G129+H129)&gt;(TODAY()),"NO PRAZO", "VENCIDO")))),"N.A.")</f>
        <v>N.A.</v>
      </c>
      <c r="J129" s="14">
        <f>USO.DE.ESCADAS[[#This Row],[TREINADO EM]]+USO.DE.ESCADAS[[#This Row],[VALIDADE]]</f>
        <v>46753</v>
      </c>
      <c r="K129">
        <v>1</v>
      </c>
      <c r="L129" t="s">
        <v>1</v>
      </c>
      <c r="M129" t="str">
        <f>VLOOKUP(USO.DE.ESCADAS[[#This Row],[NOME]],'CADASTRO'!A:K,6,0)</f>
        <v>ATIVO</v>
      </c>
    </row>
    <row r="130" spans="1:13">
      <c r="A130" t="s">
        <v>516</v>
      </c>
      <c r="B130" t="s">
        <v>517</v>
      </c>
      <c r="C130" t="s">
        <v>381</v>
      </c>
      <c r="D130" t="s">
        <v>653</v>
      </c>
      <c r="E130" t="s">
        <v>413</v>
      </c>
      <c r="F130" t="str">
        <f>VLOOKUP(USO.DE.ESCADAS[[#This Row],[NOME]],'CADASTRO'!A:K,5,0)</f>
        <v>ANALISTA PRODUCAO JR</v>
      </c>
      <c r="G130" s="8">
        <v>45279</v>
      </c>
      <c r="H130" s="38">
        <v>1825</v>
      </c>
      <c r="I13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IF((G130+H130)&gt;(TODAY()),"NO PRAZO", "VENCIDO")))),"N.A.")</f>
        <v>N.A.</v>
      </c>
      <c r="J130" s="14">
        <f>USO.DE.ESCADAS[[#This Row],[TREINADO EM]]+USO.DE.ESCADAS[[#This Row],[VALIDADE]]</f>
        <v>47104</v>
      </c>
      <c r="K130">
        <v>1</v>
      </c>
      <c r="L130" t="s">
        <v>1</v>
      </c>
      <c r="M130" t="str">
        <f>VLOOKUP(USO.DE.ESCADAS[[#This Row],[NOME]],'CADASTRO'!A:K,6,0)</f>
        <v>ATIVO</v>
      </c>
    </row>
    <row r="131" spans="1:13">
      <c r="A131" t="s">
        <v>516</v>
      </c>
      <c r="B131" t="s">
        <v>517</v>
      </c>
      <c r="C131" t="s">
        <v>381</v>
      </c>
      <c r="D131" t="s">
        <v>653</v>
      </c>
      <c r="E131" t="s">
        <v>413</v>
      </c>
      <c r="F131" t="str">
        <f>VLOOKUP(USO.DE.ESCADAS[[#This Row],[NOME]],'CADASTRO'!A:K,5,0)</f>
        <v>ANALISTA PRODUCAO JR</v>
      </c>
      <c r="G131" s="8">
        <v>45531</v>
      </c>
      <c r="H131" s="38">
        <v>1825</v>
      </c>
      <c r="I13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IF((G131+H131)&gt;(TODAY()),"NO PRAZO", "VENCIDO")))),"N.A.")</f>
        <v>N.A.</v>
      </c>
      <c r="J131" s="14">
        <f>USO.DE.ESCADAS[[#This Row],[TREINADO EM]]+USO.DE.ESCADAS[[#This Row],[VALIDADE]]</f>
        <v>47356</v>
      </c>
      <c r="K131">
        <v>1</v>
      </c>
      <c r="L131" t="s">
        <v>1</v>
      </c>
      <c r="M131" t="str">
        <f>VLOOKUP(USO.DE.ESCADAS[[#This Row],[NOME]],'CADASTRO'!A:K,6,0)</f>
        <v>ATIVO</v>
      </c>
    </row>
    <row r="132" spans="1:13">
      <c r="A132" t="s">
        <v>516</v>
      </c>
      <c r="B132" t="s">
        <v>517</v>
      </c>
      <c r="C132" t="s">
        <v>381</v>
      </c>
      <c r="D132" t="s">
        <v>653</v>
      </c>
      <c r="E132" t="s">
        <v>480</v>
      </c>
      <c r="F132" t="str">
        <f>VLOOKUP(USO.DE.ESCADAS[[#This Row],[NOME]],'CADASTRO'!A:K,5,0)</f>
        <v>ANALISTA PROJETOS PL</v>
      </c>
      <c r="G132" s="8">
        <v>45531</v>
      </c>
      <c r="H132" s="38">
        <v>1825</v>
      </c>
      <c r="I13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IF((G132+H132)&gt;(TODAY()),"NO PRAZO", "VENCIDO")))),"N.A.")</f>
        <v>N.A.</v>
      </c>
      <c r="J132" s="14">
        <f>USO.DE.ESCADAS[[#This Row],[TREINADO EM]]+USO.DE.ESCADAS[[#This Row],[VALIDADE]]</f>
        <v>47356</v>
      </c>
      <c r="K132">
        <v>1</v>
      </c>
      <c r="L132" t="s">
        <v>1</v>
      </c>
      <c r="M132" t="str">
        <f>VLOOKUP(USO.DE.ESCADAS[[#This Row],[NOME]],'CADASTRO'!A:K,6,0)</f>
        <v>TRANSFERIDO</v>
      </c>
    </row>
    <row r="133" spans="1:13">
      <c r="A133" t="s">
        <v>516</v>
      </c>
      <c r="B133" t="s">
        <v>517</v>
      </c>
      <c r="C133" t="s">
        <v>381</v>
      </c>
      <c r="D133" t="s">
        <v>653</v>
      </c>
      <c r="E133" t="s">
        <v>416</v>
      </c>
      <c r="F133" t="str">
        <f>VLOOKUP(USO.DE.ESCADAS[[#This Row],[NOME]],'CADASTRO'!A:K,5,0)</f>
        <v>ENCARREGADO EXPEDICAO</v>
      </c>
      <c r="G133" s="8">
        <v>44928</v>
      </c>
      <c r="H133" s="38">
        <v>1825</v>
      </c>
      <c r="I13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IF((G133+H133)&gt;(TODAY()),"NO PRAZO", "VENCIDO")))),"N.A.")</f>
        <v>N.A.</v>
      </c>
      <c r="J133" s="14">
        <f>USO.DE.ESCADAS[[#This Row],[TREINADO EM]]+USO.DE.ESCADAS[[#This Row],[VALIDADE]]</f>
        <v>46753</v>
      </c>
      <c r="K133">
        <v>1</v>
      </c>
      <c r="L133" t="s">
        <v>1</v>
      </c>
      <c r="M133" t="str">
        <f>VLOOKUP(USO.DE.ESCADAS[[#This Row],[NOME]],'CADASTRO'!A:K,6,0)</f>
        <v>ATIVO</v>
      </c>
    </row>
    <row r="134" spans="1:13">
      <c r="A134" t="s">
        <v>516</v>
      </c>
      <c r="B134" t="s">
        <v>517</v>
      </c>
      <c r="C134" t="s">
        <v>381</v>
      </c>
      <c r="D134" t="s">
        <v>653</v>
      </c>
      <c r="E134" t="s">
        <v>416</v>
      </c>
      <c r="F134" t="str">
        <f>VLOOKUP(USO.DE.ESCADAS[[#This Row],[NOME]],'CADASTRO'!A:K,5,0)</f>
        <v>ENCARREGADO EXPEDICAO</v>
      </c>
      <c r="G134" s="8">
        <v>45279</v>
      </c>
      <c r="H134" s="38">
        <v>1825</v>
      </c>
      <c r="I13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IF((G134+H134)&gt;(TODAY()),"NO PRAZO", "VENCIDO")))),"N.A.")</f>
        <v>N.A.</v>
      </c>
      <c r="J134" s="14">
        <f>USO.DE.ESCADAS[[#This Row],[TREINADO EM]]+USO.DE.ESCADAS[[#This Row],[VALIDADE]]</f>
        <v>47104</v>
      </c>
      <c r="K134">
        <v>1</v>
      </c>
      <c r="L134" t="s">
        <v>1</v>
      </c>
      <c r="M134" t="str">
        <f>VLOOKUP(USO.DE.ESCADAS[[#This Row],[NOME]],'CADASTRO'!A:K,6,0)</f>
        <v>ATIVO</v>
      </c>
    </row>
    <row r="135" spans="1:13">
      <c r="A135" t="s">
        <v>516</v>
      </c>
      <c r="B135" t="s">
        <v>517</v>
      </c>
      <c r="C135" t="s">
        <v>381</v>
      </c>
      <c r="D135" t="s">
        <v>653</v>
      </c>
      <c r="E135" t="s">
        <v>419</v>
      </c>
      <c r="F135" t="str">
        <f>VLOOKUP(USO.DE.ESCADAS[[#This Row],[NOME]],'CADASTRO'!A:K,5,0)</f>
        <v>OPERADOR INDUSTRIAL II</v>
      </c>
      <c r="G135" s="8">
        <v>44931</v>
      </c>
      <c r="H135" s="38">
        <v>1825</v>
      </c>
      <c r="I13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IF((G135+H135)&gt;(TODAY()),"NO PRAZO", "VENCIDO")))),"N.A.")</f>
        <v>N.A.</v>
      </c>
      <c r="J135" s="14">
        <f>USO.DE.ESCADAS[[#This Row],[TREINADO EM]]+USO.DE.ESCADAS[[#This Row],[VALIDADE]]</f>
        <v>46756</v>
      </c>
      <c r="K135">
        <v>1</v>
      </c>
      <c r="L135" t="s">
        <v>1</v>
      </c>
      <c r="M135" t="str">
        <f>VLOOKUP(USO.DE.ESCADAS[[#This Row],[NOME]],'CADASTRO'!A:K,6,0)</f>
        <v>ATIVO</v>
      </c>
    </row>
    <row r="136" spans="1:13">
      <c r="A136" t="s">
        <v>516</v>
      </c>
      <c r="B136" t="s">
        <v>517</v>
      </c>
      <c r="C136" t="s">
        <v>381</v>
      </c>
      <c r="D136" t="s">
        <v>653</v>
      </c>
      <c r="E136" t="s">
        <v>419</v>
      </c>
      <c r="F136" t="str">
        <f>VLOOKUP(USO.DE.ESCADAS[[#This Row],[NOME]],'CADASTRO'!A:K,5,0)</f>
        <v>OPERADOR INDUSTRIAL II</v>
      </c>
      <c r="G136" s="8">
        <v>45531</v>
      </c>
      <c r="H136" s="38">
        <v>1825</v>
      </c>
      <c r="I13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IF((G136+H136)&gt;(TODAY()),"NO PRAZO", "VENCIDO")))),"N.A.")</f>
        <v>N.A.</v>
      </c>
      <c r="J136" s="14">
        <f>USO.DE.ESCADAS[[#This Row],[TREINADO EM]]+USO.DE.ESCADAS[[#This Row],[VALIDADE]]</f>
        <v>47356</v>
      </c>
      <c r="K136">
        <v>1</v>
      </c>
      <c r="L136" t="s">
        <v>1</v>
      </c>
      <c r="M136" t="str">
        <f>VLOOKUP(USO.DE.ESCADAS[[#This Row],[NOME]],'CADASTRO'!A:K,6,0)</f>
        <v>ATIVO</v>
      </c>
    </row>
    <row r="137" spans="1:13">
      <c r="A137" t="s">
        <v>516</v>
      </c>
      <c r="B137" t="s">
        <v>517</v>
      </c>
      <c r="C137" t="s">
        <v>381</v>
      </c>
      <c r="D137" t="s">
        <v>653</v>
      </c>
      <c r="E137" t="s">
        <v>124</v>
      </c>
      <c r="F137" t="str">
        <f>VLOOKUP(USO.DE.ESCADAS[[#This Row],[NOME]],'CADASTRO'!A:K,5,0)</f>
        <v>ANALISTA CONTROLE QUALIDADE JR</v>
      </c>
      <c r="G137" s="8">
        <v>45531</v>
      </c>
      <c r="H137" s="38">
        <v>1825</v>
      </c>
      <c r="I13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IF((G137+H137)&gt;(TODAY()),"NO PRAZO", "VENCIDO")))),"N.A.")</f>
        <v>N.A.</v>
      </c>
      <c r="J137" s="14">
        <f>USO.DE.ESCADAS[[#This Row],[TREINADO EM]]+USO.DE.ESCADAS[[#This Row],[VALIDADE]]</f>
        <v>47356</v>
      </c>
      <c r="K137">
        <v>1</v>
      </c>
      <c r="L137" t="s">
        <v>1</v>
      </c>
      <c r="M137" t="str">
        <f>VLOOKUP(USO.DE.ESCADAS[[#This Row],[NOME]],'CADASTRO'!A:K,6,0)</f>
        <v>DESLIGADO</v>
      </c>
    </row>
    <row r="138" spans="1:13">
      <c r="A138" t="s">
        <v>516</v>
      </c>
      <c r="B138" t="s">
        <v>517</v>
      </c>
      <c r="C138" t="s">
        <v>381</v>
      </c>
      <c r="D138" t="s">
        <v>653</v>
      </c>
      <c r="E138" t="s">
        <v>424</v>
      </c>
      <c r="F138" t="str">
        <f>VLOOKUP(USO.DE.ESCADAS[[#This Row],[NOME]],'CADASTRO'!A:K,5,0)</f>
        <v>OPERADOR INDUSTRIAL III</v>
      </c>
      <c r="G138" s="8">
        <v>45531</v>
      </c>
      <c r="H138" s="38">
        <v>1825</v>
      </c>
      <c r="I13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IF((G138+H138)&gt;(TODAY()),"NO PRAZO", "VENCIDO")))),"N.A.")</f>
        <v>N.A.</v>
      </c>
      <c r="J138" s="14">
        <f>USO.DE.ESCADAS[[#This Row],[TREINADO EM]]+USO.DE.ESCADAS[[#This Row],[VALIDADE]]</f>
        <v>47356</v>
      </c>
      <c r="K138">
        <v>1</v>
      </c>
      <c r="L138" t="s">
        <v>1</v>
      </c>
      <c r="M138" t="str">
        <f>VLOOKUP(USO.DE.ESCADAS[[#This Row],[NOME]],'CADASTRO'!A:K,6,0)</f>
        <v>ATIVO</v>
      </c>
    </row>
    <row r="139" spans="1:13">
      <c r="A139" t="s">
        <v>516</v>
      </c>
      <c r="B139" t="s">
        <v>517</v>
      </c>
      <c r="C139" t="s">
        <v>381</v>
      </c>
      <c r="D139" t="s">
        <v>653</v>
      </c>
      <c r="E139" t="s">
        <v>425</v>
      </c>
      <c r="F139" t="str">
        <f>VLOOKUP(USO.DE.ESCADAS[[#This Row],[NOME]],'CADASTRO'!A:K,5,0)</f>
        <v>ANALISTA LOGISTICA JR</v>
      </c>
      <c r="G139" s="8">
        <v>45279</v>
      </c>
      <c r="H139" s="38">
        <v>1825</v>
      </c>
      <c r="I13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IF((G139+H139)&gt;(TODAY()),"NO PRAZO", "VENCIDO")))),"N.A.")</f>
        <v>N.A.</v>
      </c>
      <c r="J139" s="14">
        <f>USO.DE.ESCADAS[[#This Row],[TREINADO EM]]+USO.DE.ESCADAS[[#This Row],[VALIDADE]]</f>
        <v>47104</v>
      </c>
      <c r="K139">
        <v>1</v>
      </c>
      <c r="L139" t="s">
        <v>1</v>
      </c>
      <c r="M139" t="str">
        <f>VLOOKUP(USO.DE.ESCADAS[[#This Row],[NOME]],'CADASTRO'!A:K,6,0)</f>
        <v>ATIVO</v>
      </c>
    </row>
    <row r="140" spans="1:13">
      <c r="A140" t="s">
        <v>516</v>
      </c>
      <c r="B140" t="s">
        <v>517</v>
      </c>
      <c r="C140" t="s">
        <v>381</v>
      </c>
      <c r="D140" t="s">
        <v>653</v>
      </c>
      <c r="E140" t="s">
        <v>116</v>
      </c>
      <c r="F140" t="str">
        <f>VLOOKUP(USO.DE.ESCADAS[[#This Row],[NOME]],'CADASTRO'!A:K,5,0)</f>
        <v>OPERADOR INDUSTRIAL I</v>
      </c>
      <c r="G140" s="26">
        <v>45279</v>
      </c>
      <c r="H140" s="38">
        <v>1825</v>
      </c>
      <c r="I14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IF((G140+H140)&gt;(TODAY()),"NO PRAZO", "VENCIDO")))),"N.A.")</f>
        <v>N.A.</v>
      </c>
      <c r="J140" s="14">
        <f>USO.DE.ESCADAS[[#This Row],[TREINADO EM]]+USO.DE.ESCADAS[[#This Row],[VALIDADE]]</f>
        <v>47104</v>
      </c>
      <c r="K140">
        <v>1</v>
      </c>
      <c r="L140" t="s">
        <v>1</v>
      </c>
      <c r="M140" t="str">
        <f>VLOOKUP(USO.DE.ESCADAS[[#This Row],[NOME]],'CADASTRO'!A:K,6,0)</f>
        <v>DESLIGADO</v>
      </c>
    </row>
    <row r="141" spans="1:13">
      <c r="A141" t="s">
        <v>516</v>
      </c>
      <c r="B141" t="s">
        <v>517</v>
      </c>
      <c r="C141" t="s">
        <v>381</v>
      </c>
      <c r="D141" t="s">
        <v>653</v>
      </c>
      <c r="E141" t="s">
        <v>338</v>
      </c>
      <c r="F141" t="str">
        <f>VLOOKUP(USO.DE.ESCADAS[[#This Row],[NOME]],'CADASTRO'!A:K,5,0)</f>
        <v>LIDER DE TURNO</v>
      </c>
      <c r="G141" s="26">
        <v>44929</v>
      </c>
      <c r="H141" s="38">
        <v>1825</v>
      </c>
      <c r="I14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IF((G141+H141)&gt;(TODAY()),"NO PRAZO", "VENCIDO")))),"N.A.")</f>
        <v>N.A.</v>
      </c>
      <c r="J141" s="14">
        <f>USO.DE.ESCADAS[[#This Row],[TREINADO EM]]+USO.DE.ESCADAS[[#This Row],[VALIDADE]]</f>
        <v>46754</v>
      </c>
      <c r="K141">
        <v>1</v>
      </c>
      <c r="L141" t="s">
        <v>1</v>
      </c>
      <c r="M141" t="str">
        <f>VLOOKUP(USO.DE.ESCADAS[[#This Row],[NOME]],'CADASTRO'!A:K,6,0)</f>
        <v>ATIVO</v>
      </c>
    </row>
    <row r="142" spans="1:13">
      <c r="A142" t="s">
        <v>516</v>
      </c>
      <c r="B142" t="s">
        <v>517</v>
      </c>
      <c r="C142" t="s">
        <v>76</v>
      </c>
      <c r="D142" t="s">
        <v>653</v>
      </c>
      <c r="E142" t="s">
        <v>338</v>
      </c>
      <c r="F142" t="str">
        <f>VLOOKUP(USO.DE.ESCADAS[[#This Row],[NOME]],'CADASTRO'!A:K,5,0)</f>
        <v>LIDER DE TURNO</v>
      </c>
      <c r="G142" s="26">
        <v>45279</v>
      </c>
      <c r="H142" s="38">
        <v>1825</v>
      </c>
      <c r="I14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IF((G142+H142)&gt;(TODAY()),"NO PRAZO", "VENCIDO")))),"N.A.")</f>
        <v>N.A.</v>
      </c>
      <c r="J142" s="14">
        <f>USO.DE.ESCADAS[[#This Row],[TREINADO EM]]+USO.DE.ESCADAS[[#This Row],[VALIDADE]]</f>
        <v>47104</v>
      </c>
      <c r="K142">
        <v>1</v>
      </c>
      <c r="L142" t="s">
        <v>1</v>
      </c>
      <c r="M142" t="str">
        <f>VLOOKUP(USO.DE.ESCADAS[[#This Row],[NOME]],'CADASTRO'!A:K,6,0)</f>
        <v>ATIVO</v>
      </c>
    </row>
    <row r="143" spans="1:13">
      <c r="A143" t="s">
        <v>516</v>
      </c>
      <c r="B143" t="s">
        <v>517</v>
      </c>
      <c r="C143" t="s">
        <v>381</v>
      </c>
      <c r="D143" t="s">
        <v>653</v>
      </c>
      <c r="E143" t="s">
        <v>338</v>
      </c>
      <c r="F143" t="str">
        <f>VLOOKUP(USO.DE.ESCADAS[[#This Row],[NOME]],'CADASTRO'!A:K,5,0)</f>
        <v>LIDER DE TURNO</v>
      </c>
      <c r="G143" s="26">
        <v>45531</v>
      </c>
      <c r="H143" s="38">
        <v>1825</v>
      </c>
      <c r="I14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IF((G143+H143)&gt;(TODAY()),"NO PRAZO", "VENCIDO")))),"N.A.")</f>
        <v>N.A.</v>
      </c>
      <c r="J143" s="14">
        <f>USO.DE.ESCADAS[[#This Row],[TREINADO EM]]+USO.DE.ESCADAS[[#This Row],[VALIDADE]]</f>
        <v>47356</v>
      </c>
      <c r="K143">
        <v>1</v>
      </c>
      <c r="L143" t="s">
        <v>1</v>
      </c>
      <c r="M143" t="str">
        <f>VLOOKUP(USO.DE.ESCADAS[[#This Row],[NOME]],'CADASTRO'!A:K,6,0)</f>
        <v>ATIVO</v>
      </c>
    </row>
    <row r="144" spans="1:13">
      <c r="A144" t="s">
        <v>516</v>
      </c>
      <c r="B144" t="s">
        <v>517</v>
      </c>
      <c r="C144" t="s">
        <v>381</v>
      </c>
      <c r="D144" t="s">
        <v>653</v>
      </c>
      <c r="E144" t="s">
        <v>45</v>
      </c>
      <c r="F144" t="str">
        <f>VLOOKUP(USO.DE.ESCADAS[[#This Row],[NOME]],'CADASTRO'!A:K,5,0)</f>
        <v>COORDENADOR PRODUCAO</v>
      </c>
      <c r="G144" s="26">
        <v>45279</v>
      </c>
      <c r="H144" s="38">
        <v>1825</v>
      </c>
      <c r="I14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IF((G144+H144)&gt;(TODAY()),"NO PRAZO", "VENCIDO")))),"N.A.")</f>
        <v>N.A.</v>
      </c>
      <c r="J144" s="14">
        <f>USO.DE.ESCADAS[[#This Row],[TREINADO EM]]+USO.DE.ESCADAS[[#This Row],[VALIDADE]]</f>
        <v>47104</v>
      </c>
      <c r="K144">
        <v>1</v>
      </c>
      <c r="L144" t="s">
        <v>1</v>
      </c>
      <c r="M144" t="str">
        <f>VLOOKUP(USO.DE.ESCADAS[[#This Row],[NOME]],'CADASTRO'!A:K,6,0)</f>
        <v>TRANSFERIDO</v>
      </c>
    </row>
    <row r="145" spans="1:13">
      <c r="A145" t="s">
        <v>516</v>
      </c>
      <c r="B145" t="s">
        <v>517</v>
      </c>
      <c r="C145" t="s">
        <v>76</v>
      </c>
      <c r="D145" t="s">
        <v>653</v>
      </c>
      <c r="E145" t="s">
        <v>107</v>
      </c>
      <c r="F145" t="str">
        <f>VLOOKUP(USO.DE.ESCADAS[[#This Row],[NOME]],'CADASTRO'!A:K,5,0)</f>
        <v>TECNICO MECANICO II</v>
      </c>
      <c r="G145" s="26">
        <v>45279</v>
      </c>
      <c r="H145" s="38">
        <v>1825</v>
      </c>
      <c r="I14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IF((G145+H145)&gt;(TODAY()),"NO PRAZO", "VENCIDO")))),"N.A.")</f>
        <v>N.A.</v>
      </c>
      <c r="J145" s="14">
        <f>USO.DE.ESCADAS[[#This Row],[TREINADO EM]]+USO.DE.ESCADAS[[#This Row],[VALIDADE]]</f>
        <v>47104</v>
      </c>
      <c r="K145">
        <v>1</v>
      </c>
      <c r="L145" t="s">
        <v>1</v>
      </c>
      <c r="M145" t="str">
        <f>VLOOKUP(USO.DE.ESCADAS[[#This Row],[NOME]],'CADASTRO'!A:K,6,0)</f>
        <v>DESLIGADO</v>
      </c>
    </row>
    <row r="146" spans="1:13">
      <c r="A146" t="s">
        <v>516</v>
      </c>
      <c r="B146" t="s">
        <v>517</v>
      </c>
      <c r="C146" t="s">
        <v>381</v>
      </c>
      <c r="D146" t="s">
        <v>653</v>
      </c>
      <c r="E146" t="s">
        <v>106</v>
      </c>
      <c r="F146" t="str">
        <f>VLOOKUP(USO.DE.ESCADAS[[#This Row],[NOME]],'CADASTRO'!A:K,5,0)</f>
        <v>OPERADOR INDUSTRIAL II</v>
      </c>
      <c r="G146" s="26">
        <v>45279</v>
      </c>
      <c r="H146" s="38">
        <v>1825</v>
      </c>
      <c r="I14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IF((G146+H146)&gt;(TODAY()),"NO PRAZO", "VENCIDO")))),"N.A.")</f>
        <v>N.A.</v>
      </c>
      <c r="J146" s="14">
        <f>USO.DE.ESCADAS[[#This Row],[TREINADO EM]]+USO.DE.ESCADAS[[#This Row],[VALIDADE]]</f>
        <v>47104</v>
      </c>
      <c r="K146">
        <v>1</v>
      </c>
      <c r="L146" t="s">
        <v>1</v>
      </c>
      <c r="M146" t="str">
        <f>VLOOKUP(USO.DE.ESCADAS[[#This Row],[NOME]],'CADASTRO'!A:K,6,0)</f>
        <v>DESLIGADO</v>
      </c>
    </row>
    <row r="147" spans="1:13">
      <c r="A147" t="s">
        <v>516</v>
      </c>
      <c r="B147" t="s">
        <v>517</v>
      </c>
      <c r="C147" t="s">
        <v>381</v>
      </c>
      <c r="D147" t="s">
        <v>653</v>
      </c>
      <c r="E147" t="s">
        <v>104</v>
      </c>
      <c r="F147" t="str">
        <f>VLOOKUP(USO.DE.ESCADAS[[#This Row],[NOME]],'CADASTRO'!A:K,5,0)</f>
        <v>OPERADOR INDUSTRIAL II</v>
      </c>
      <c r="G147" s="26">
        <v>44931</v>
      </c>
      <c r="H147" s="38">
        <v>1825</v>
      </c>
      <c r="I14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IF((G147+H147)&gt;(TODAY()),"NO PRAZO", "VENCIDO")))),"N.A.")</f>
        <v>N.A.</v>
      </c>
      <c r="J147" s="14">
        <f>USO.DE.ESCADAS[[#This Row],[TREINADO EM]]+USO.DE.ESCADAS[[#This Row],[VALIDADE]]</f>
        <v>46756</v>
      </c>
      <c r="K147">
        <v>1</v>
      </c>
      <c r="L147" t="s">
        <v>1</v>
      </c>
      <c r="M147" t="str">
        <f>VLOOKUP(USO.DE.ESCADAS[[#This Row],[NOME]],'CADASTRO'!A:K,6,0)</f>
        <v>DESLIGADO</v>
      </c>
    </row>
    <row r="148" spans="1:13">
      <c r="A148" t="s">
        <v>516</v>
      </c>
      <c r="B148" t="s">
        <v>517</v>
      </c>
      <c r="C148" t="s">
        <v>381</v>
      </c>
      <c r="D148" t="s">
        <v>653</v>
      </c>
      <c r="E148" t="s">
        <v>104</v>
      </c>
      <c r="F148" t="str">
        <f>VLOOKUP(USO.DE.ESCADAS[[#This Row],[NOME]],'CADASTRO'!A:K,5,0)</f>
        <v>OPERADOR INDUSTRIAL II</v>
      </c>
      <c r="G148" s="26">
        <v>45279</v>
      </c>
      <c r="H148" s="38">
        <v>1825</v>
      </c>
      <c r="I14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IF((G148+H148)&gt;(TODAY()),"NO PRAZO", "VENCIDO")))),"N.A.")</f>
        <v>N.A.</v>
      </c>
      <c r="J148" s="14">
        <f>USO.DE.ESCADAS[[#This Row],[TREINADO EM]]+USO.DE.ESCADAS[[#This Row],[VALIDADE]]</f>
        <v>47104</v>
      </c>
      <c r="K148">
        <v>1</v>
      </c>
      <c r="L148" t="s">
        <v>1</v>
      </c>
      <c r="M148" t="str">
        <f>VLOOKUP(USO.DE.ESCADAS[[#This Row],[NOME]],'CADASTRO'!A:K,6,0)</f>
        <v>DESLIGADO</v>
      </c>
    </row>
    <row r="149" spans="1:13">
      <c r="A149" t="s">
        <v>516</v>
      </c>
      <c r="B149" t="s">
        <v>517</v>
      </c>
      <c r="C149" t="s">
        <v>381</v>
      </c>
      <c r="D149" t="s">
        <v>653</v>
      </c>
      <c r="E149" s="11" t="s">
        <v>102</v>
      </c>
      <c r="F149" t="str">
        <f>VLOOKUP(USO.DE.ESCADAS[[#This Row],[NOME]],'CADASTRO'!A:K,5,0)</f>
        <v>ESTAGIARIO</v>
      </c>
      <c r="G149" s="26">
        <v>45531</v>
      </c>
      <c r="H149" s="38">
        <v>1825</v>
      </c>
      <c r="I14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IF((G149+H149)&gt;(TODAY()),"NO PRAZO", "VENCIDO")))),"N.A.")</f>
        <v>N.A.</v>
      </c>
      <c r="J149" s="14">
        <f>USO.DE.ESCADAS[[#This Row],[TREINADO EM]]+USO.DE.ESCADAS[[#This Row],[VALIDADE]]</f>
        <v>47356</v>
      </c>
      <c r="K149">
        <v>1</v>
      </c>
      <c r="L149" t="s">
        <v>1</v>
      </c>
      <c r="M149" t="str">
        <f>VLOOKUP(USO.DE.ESCADAS[[#This Row],[NOME]],'CADASTRO'!A:K,6,0)</f>
        <v>DESLIGADO</v>
      </c>
    </row>
    <row r="150" spans="1:13">
      <c r="A150" t="s">
        <v>516</v>
      </c>
      <c r="B150" t="s">
        <v>517</v>
      </c>
      <c r="C150" t="s">
        <v>381</v>
      </c>
      <c r="D150" t="s">
        <v>653</v>
      </c>
      <c r="E150" t="s">
        <v>100</v>
      </c>
      <c r="F150" t="str">
        <f>VLOOKUP(USO.DE.ESCADAS[[#This Row],[NOME]],'CADASTRO'!A:K,5,0)</f>
        <v>AUXILIAR INDUSTRIAL</v>
      </c>
      <c r="G150" s="26">
        <v>44931</v>
      </c>
      <c r="H150" s="38">
        <v>1825</v>
      </c>
      <c r="I15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IF((G150+H150)&gt;(TODAY()),"NO PRAZO", "VENCIDO")))),"N.A.")</f>
        <v>N.A.</v>
      </c>
      <c r="J150" s="14">
        <f>USO.DE.ESCADAS[[#This Row],[TREINADO EM]]+USO.DE.ESCADAS[[#This Row],[VALIDADE]]</f>
        <v>46756</v>
      </c>
      <c r="K150">
        <v>1</v>
      </c>
      <c r="L150" t="s">
        <v>1</v>
      </c>
      <c r="M150" t="str">
        <f>VLOOKUP(USO.DE.ESCADAS[[#This Row],[NOME]],'CADASTRO'!A:K,6,0)</f>
        <v>DESLIGADO</v>
      </c>
    </row>
    <row r="151" spans="1:13">
      <c r="A151" t="s">
        <v>516</v>
      </c>
      <c r="B151" t="s">
        <v>517</v>
      </c>
      <c r="C151" t="s">
        <v>381</v>
      </c>
      <c r="D151" t="s">
        <v>653</v>
      </c>
      <c r="E151" t="s">
        <v>100</v>
      </c>
      <c r="F151" t="str">
        <f>VLOOKUP(USO.DE.ESCADAS[[#This Row],[NOME]],'CADASTRO'!A:K,5,0)</f>
        <v>AUXILIAR INDUSTRIAL</v>
      </c>
      <c r="G151" s="26">
        <v>45279</v>
      </c>
      <c r="H151" s="38">
        <v>1825</v>
      </c>
      <c r="I15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IF((G151+H151)&gt;(TODAY()),"NO PRAZO", "VENCIDO")))),"N.A.")</f>
        <v>N.A.</v>
      </c>
      <c r="J151" s="14">
        <f>USO.DE.ESCADAS[[#This Row],[TREINADO EM]]+USO.DE.ESCADAS[[#This Row],[VALIDADE]]</f>
        <v>47104</v>
      </c>
      <c r="K151">
        <v>1</v>
      </c>
      <c r="L151" t="s">
        <v>1</v>
      </c>
      <c r="M151" t="str">
        <f>VLOOKUP(USO.DE.ESCADAS[[#This Row],[NOME]],'CADASTRO'!A:K,6,0)</f>
        <v>DESLIGADO</v>
      </c>
    </row>
    <row r="152" spans="1:13">
      <c r="A152" t="s">
        <v>516</v>
      </c>
      <c r="B152" t="s">
        <v>517</v>
      </c>
      <c r="C152" t="s">
        <v>381</v>
      </c>
      <c r="D152" t="s">
        <v>653</v>
      </c>
      <c r="E152" t="s">
        <v>427</v>
      </c>
      <c r="F152" t="str">
        <f>VLOOKUP(USO.DE.ESCADAS[[#This Row],[NOME]],'CADASTRO'!A:K,5,0)</f>
        <v>CONTROLADOR QUALIDADE</v>
      </c>
      <c r="G152" s="26">
        <v>44928</v>
      </c>
      <c r="H152" s="38">
        <v>1825</v>
      </c>
      <c r="I15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IF((G152+H152)&gt;(TODAY()),"NO PRAZO", "VENCIDO")))),"N.A.")</f>
        <v>N.A.</v>
      </c>
      <c r="J152" s="14">
        <f>USO.DE.ESCADAS[[#This Row],[TREINADO EM]]+USO.DE.ESCADAS[[#This Row],[VALIDADE]]</f>
        <v>46753</v>
      </c>
      <c r="K152">
        <v>1</v>
      </c>
      <c r="L152" t="s">
        <v>1</v>
      </c>
      <c r="M152" t="str">
        <f>VLOOKUP(USO.DE.ESCADAS[[#This Row],[NOME]],'CADASTRO'!A:K,6,0)</f>
        <v>ATIVO</v>
      </c>
    </row>
    <row r="153" spans="1:13">
      <c r="A153" t="s">
        <v>516</v>
      </c>
      <c r="B153" t="s">
        <v>517</v>
      </c>
      <c r="C153" t="s">
        <v>381</v>
      </c>
      <c r="D153" t="s">
        <v>653</v>
      </c>
      <c r="E153" t="s">
        <v>427</v>
      </c>
      <c r="F153" t="str">
        <f>VLOOKUP(USO.DE.ESCADAS[[#This Row],[NOME]],'CADASTRO'!A:K,5,0)</f>
        <v>CONTROLADOR QUALIDADE</v>
      </c>
      <c r="G153" s="26">
        <v>45531</v>
      </c>
      <c r="H153" s="38">
        <v>1825</v>
      </c>
      <c r="I15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IF((G153+H153)&gt;(TODAY()),"NO PRAZO", "VENCIDO")))),"N.A.")</f>
        <v>N.A.</v>
      </c>
      <c r="J153" s="14">
        <f>USO.DE.ESCADAS[[#This Row],[TREINADO EM]]+USO.DE.ESCADAS[[#This Row],[VALIDADE]]</f>
        <v>47356</v>
      </c>
      <c r="K153">
        <v>1</v>
      </c>
      <c r="L153" t="s">
        <v>1</v>
      </c>
      <c r="M153" t="str">
        <f>VLOOKUP(USO.DE.ESCADAS[[#This Row],[NOME]],'CADASTRO'!A:K,6,0)</f>
        <v>ATIVO</v>
      </c>
    </row>
    <row r="154" spans="1:13">
      <c r="A154" t="s">
        <v>516</v>
      </c>
      <c r="B154" t="s">
        <v>517</v>
      </c>
      <c r="C154" t="s">
        <v>381</v>
      </c>
      <c r="D154" t="s">
        <v>653</v>
      </c>
      <c r="E154" t="s">
        <v>428</v>
      </c>
      <c r="F154" t="str">
        <f>VLOOKUP(USO.DE.ESCADAS[[#This Row],[NOME]],'CADASTRO'!A:K,5,0)</f>
        <v>ANALISTA PROCESSOS</v>
      </c>
      <c r="G154" s="26">
        <v>45531</v>
      </c>
      <c r="H154" s="38">
        <v>1825</v>
      </c>
      <c r="I15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IF((G154+H154)&gt;(TODAY()),"NO PRAZO", "VENCIDO")))),"N.A.")</f>
        <v>N.A.</v>
      </c>
      <c r="J154" s="14">
        <f>USO.DE.ESCADAS[[#This Row],[TREINADO EM]]+USO.DE.ESCADAS[[#This Row],[VALIDADE]]</f>
        <v>47356</v>
      </c>
      <c r="K154">
        <v>1</v>
      </c>
      <c r="L154" t="s">
        <v>1</v>
      </c>
      <c r="M154" t="str">
        <f>VLOOKUP(USO.DE.ESCADAS[[#This Row],[NOME]],'CADASTRO'!A:K,6,0)</f>
        <v>ATIVO</v>
      </c>
    </row>
    <row r="155" spans="1:13">
      <c r="A155" t="s">
        <v>516</v>
      </c>
      <c r="B155" t="s">
        <v>517</v>
      </c>
      <c r="C155" t="s">
        <v>381</v>
      </c>
      <c r="D155" t="s">
        <v>653</v>
      </c>
      <c r="E155" t="s">
        <v>433</v>
      </c>
      <c r="F155" t="str">
        <f>VLOOKUP(USO.DE.ESCADAS[[#This Row],[NOME]],'CADASTRO'!A:K,5,0)</f>
        <v>ANALISTA SEGURANCA TRABALHO E MEIO</v>
      </c>
      <c r="G155" s="26">
        <v>44928</v>
      </c>
      <c r="H155" s="38">
        <v>1825</v>
      </c>
      <c r="I15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IF((G155+H155)&gt;(TODAY()),"NO PRAZO", "VENCIDO")))),"N.A.")</f>
        <v>N.A.</v>
      </c>
      <c r="J155" s="14">
        <f>USO.DE.ESCADAS[[#This Row],[TREINADO EM]]+USO.DE.ESCADAS[[#This Row],[VALIDADE]]</f>
        <v>46753</v>
      </c>
      <c r="K155">
        <v>1</v>
      </c>
      <c r="L155" t="s">
        <v>1</v>
      </c>
      <c r="M155" t="str">
        <f>VLOOKUP(USO.DE.ESCADAS[[#This Row],[NOME]],'CADASTRO'!A:K,6,0)</f>
        <v>ATIVO</v>
      </c>
    </row>
    <row r="156" spans="1:13">
      <c r="A156" t="s">
        <v>516</v>
      </c>
      <c r="B156" t="s">
        <v>517</v>
      </c>
      <c r="C156" t="s">
        <v>381</v>
      </c>
      <c r="D156" t="s">
        <v>653</v>
      </c>
      <c r="E156" t="s">
        <v>433</v>
      </c>
      <c r="F156" t="str">
        <f>VLOOKUP(USO.DE.ESCADAS[[#This Row],[NOME]],'CADASTRO'!A:K,5,0)</f>
        <v>ANALISTA SEGURANCA TRABALHO E MEIO</v>
      </c>
      <c r="G156" s="26">
        <v>45279</v>
      </c>
      <c r="H156" s="38">
        <v>1825</v>
      </c>
      <c r="I15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IF((G156+H156)&gt;(TODAY()),"NO PRAZO", "VENCIDO")))),"N.A.")</f>
        <v>N.A.</v>
      </c>
      <c r="J156" s="14">
        <f>USO.DE.ESCADAS[[#This Row],[TREINADO EM]]+USO.DE.ESCADAS[[#This Row],[VALIDADE]]</f>
        <v>47104</v>
      </c>
      <c r="K156">
        <v>1</v>
      </c>
      <c r="L156" t="s">
        <v>1</v>
      </c>
      <c r="M156" t="str">
        <f>VLOOKUP(USO.DE.ESCADAS[[#This Row],[NOME]],'CADASTRO'!A:K,6,0)</f>
        <v>ATIVO</v>
      </c>
    </row>
    <row r="157" spans="1:13">
      <c r="A157" t="s">
        <v>516</v>
      </c>
      <c r="B157" t="s">
        <v>517</v>
      </c>
      <c r="C157" t="s">
        <v>381</v>
      </c>
      <c r="D157" t="s">
        <v>653</v>
      </c>
      <c r="E157" t="s">
        <v>96</v>
      </c>
      <c r="F157" t="str">
        <f>VLOOKUP(USO.DE.ESCADAS[[#This Row],[NOME]],'CADASTRO'!A:K,5,0)</f>
        <v>OPERADOR INDUSTRIAL II</v>
      </c>
      <c r="G157" s="26">
        <v>44932</v>
      </c>
      <c r="H157" s="38">
        <v>1825</v>
      </c>
      <c r="I15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IF((G157+H157)&gt;(TODAY()),"NO PRAZO", "VENCIDO")))),"N.A.")</f>
        <v>N.A.</v>
      </c>
      <c r="J157" s="14">
        <f>USO.DE.ESCADAS[[#This Row],[TREINADO EM]]+USO.DE.ESCADAS[[#This Row],[VALIDADE]]</f>
        <v>46757</v>
      </c>
      <c r="K157">
        <v>1</v>
      </c>
      <c r="L157" t="s">
        <v>1</v>
      </c>
      <c r="M157" t="str">
        <f>VLOOKUP(USO.DE.ESCADAS[[#This Row],[NOME]],'CADASTRO'!A:K,6,0)</f>
        <v>DESLIGADO</v>
      </c>
    </row>
    <row r="158" spans="1:13">
      <c r="A158" t="s">
        <v>516</v>
      </c>
      <c r="B158" t="s">
        <v>517</v>
      </c>
      <c r="C158" t="s">
        <v>381</v>
      </c>
      <c r="D158" t="s">
        <v>653</v>
      </c>
      <c r="E158" t="s">
        <v>96</v>
      </c>
      <c r="F158" t="str">
        <f>VLOOKUP(USO.DE.ESCADAS[[#This Row],[NOME]],'CADASTRO'!A:K,5,0)</f>
        <v>OPERADOR INDUSTRIAL II</v>
      </c>
      <c r="G158" s="26">
        <v>45279</v>
      </c>
      <c r="H158" s="38">
        <v>1825</v>
      </c>
      <c r="I15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IF((G158+H158)&gt;(TODAY()),"NO PRAZO", "VENCIDO")))),"N.A.")</f>
        <v>N.A.</v>
      </c>
      <c r="J158" s="14">
        <f>USO.DE.ESCADAS[[#This Row],[TREINADO EM]]+USO.DE.ESCADAS[[#This Row],[VALIDADE]]</f>
        <v>47104</v>
      </c>
      <c r="K158">
        <v>1</v>
      </c>
      <c r="L158" t="s">
        <v>1</v>
      </c>
      <c r="M158" t="str">
        <f>VLOOKUP(USO.DE.ESCADAS[[#This Row],[NOME]],'CADASTRO'!A:K,6,0)</f>
        <v>DESLIGADO</v>
      </c>
    </row>
    <row r="159" spans="1:13">
      <c r="A159" t="s">
        <v>516</v>
      </c>
      <c r="B159" t="s">
        <v>517</v>
      </c>
      <c r="C159" t="s">
        <v>381</v>
      </c>
      <c r="D159" t="s">
        <v>653</v>
      </c>
      <c r="E159" t="s">
        <v>96</v>
      </c>
      <c r="F159" t="str">
        <f>VLOOKUP(USO.DE.ESCADAS[[#This Row],[NOME]],'CADASTRO'!A:K,5,0)</f>
        <v>OPERADOR INDUSTRIAL II</v>
      </c>
      <c r="G159" s="26">
        <v>45867</v>
      </c>
      <c r="H159" s="38">
        <v>1825</v>
      </c>
      <c r="I15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IF((G159+H159)&gt;(TODAY()),"NO PRAZO", "VENCIDO")))),"N.A.")</f>
        <v>N.A.</v>
      </c>
      <c r="J159" s="14">
        <f>USO.DE.ESCADAS[[#This Row],[TREINADO EM]]+USO.DE.ESCADAS[[#This Row],[VALIDADE]]</f>
        <v>47692</v>
      </c>
      <c r="K159">
        <v>1</v>
      </c>
      <c r="L159" t="s">
        <v>1</v>
      </c>
      <c r="M159" t="str">
        <f>VLOOKUP(USO.DE.ESCADAS[[#This Row],[NOME]],'CADASTRO'!A:K,6,0)</f>
        <v>DESLIGADO</v>
      </c>
    </row>
    <row r="160" spans="1:13">
      <c r="A160" t="s">
        <v>516</v>
      </c>
      <c r="B160" t="s">
        <v>517</v>
      </c>
      <c r="C160" t="s">
        <v>381</v>
      </c>
      <c r="D160" t="s">
        <v>653</v>
      </c>
      <c r="E160" t="s">
        <v>211</v>
      </c>
      <c r="F160" t="str">
        <f>VLOOKUP(USO.DE.ESCADAS[[#This Row],[NOME]],'CADASTRO'!A:K,5,0)</f>
        <v>CONTROLADOR PLANTA</v>
      </c>
      <c r="G160" s="26">
        <v>45531</v>
      </c>
      <c r="H160" s="38">
        <v>1825</v>
      </c>
      <c r="I16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IF((G160+H160)&gt;(TODAY()),"NO PRAZO", "VENCIDO")))),"N.A.")</f>
        <v>N.A.</v>
      </c>
      <c r="J160" s="14">
        <f>USO.DE.ESCADAS[[#This Row],[TREINADO EM]]+USO.DE.ESCADAS[[#This Row],[VALIDADE]]</f>
        <v>47356</v>
      </c>
      <c r="K160">
        <v>1</v>
      </c>
      <c r="L160" t="s">
        <v>1</v>
      </c>
      <c r="M160" t="str">
        <f>VLOOKUP(USO.DE.ESCADAS[[#This Row],[NOME]],'CADASTRO'!A:K,6,0)</f>
        <v>ATIVO</v>
      </c>
    </row>
    <row r="161" spans="1:13">
      <c r="A161" t="s">
        <v>516</v>
      </c>
      <c r="B161" t="s">
        <v>517</v>
      </c>
      <c r="C161" t="s">
        <v>76</v>
      </c>
      <c r="D161" t="s">
        <v>653</v>
      </c>
      <c r="E161" t="s">
        <v>436</v>
      </c>
      <c r="F161" t="str">
        <f>VLOOKUP(USO.DE.ESCADAS[[#This Row],[NOME]],'CADASTRO'!A:K,5,0)</f>
        <v>TECNICO ELETRONICO II</v>
      </c>
      <c r="G161" s="26">
        <v>45279</v>
      </c>
      <c r="H161" s="38">
        <v>1825</v>
      </c>
      <c r="I16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IF((G161+H161)&gt;(TODAY()),"NO PRAZO", "VENCIDO")))),"N.A.")</f>
        <v>N.A.</v>
      </c>
      <c r="J161" s="14">
        <f>USO.DE.ESCADAS[[#This Row],[TREINADO EM]]+USO.DE.ESCADAS[[#This Row],[VALIDADE]]</f>
        <v>47104</v>
      </c>
      <c r="K161">
        <v>1</v>
      </c>
      <c r="L161" t="s">
        <v>1</v>
      </c>
      <c r="M161" t="str">
        <f>VLOOKUP(USO.DE.ESCADAS[[#This Row],[NOME]],'CADASTRO'!A:K,6,0)</f>
        <v>ATIVO</v>
      </c>
    </row>
    <row r="162" spans="1:13">
      <c r="A162" t="s">
        <v>516</v>
      </c>
      <c r="B162" t="s">
        <v>517</v>
      </c>
      <c r="C162" t="s">
        <v>381</v>
      </c>
      <c r="D162" t="s">
        <v>653</v>
      </c>
      <c r="E162" t="s">
        <v>437</v>
      </c>
      <c r="F162" t="str">
        <f>VLOOKUP(USO.DE.ESCADAS[[#This Row],[NOME]],'CADASTRO'!A:K,5,0)</f>
        <v>ANALISTA CONTROLE QUALIDADE PL</v>
      </c>
      <c r="G162" s="26">
        <v>45531</v>
      </c>
      <c r="H162" s="38">
        <v>1825</v>
      </c>
      <c r="I16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IF((G162+H162)&gt;(TODAY()),"NO PRAZO", "VENCIDO")))),"N.A.")</f>
        <v>N.A.</v>
      </c>
      <c r="J162" s="14">
        <f>USO.DE.ESCADAS[[#This Row],[TREINADO EM]]+USO.DE.ESCADAS[[#This Row],[VALIDADE]]</f>
        <v>47356</v>
      </c>
      <c r="K162">
        <v>1</v>
      </c>
      <c r="L162" t="s">
        <v>1</v>
      </c>
      <c r="M162" t="str">
        <f>VLOOKUP(USO.DE.ESCADAS[[#This Row],[NOME]],'CADASTRO'!A:K,6,0)</f>
        <v>ATIVO</v>
      </c>
    </row>
    <row r="163" spans="1:13">
      <c r="A163" t="s">
        <v>516</v>
      </c>
      <c r="B163" t="s">
        <v>517</v>
      </c>
      <c r="C163" t="s">
        <v>381</v>
      </c>
      <c r="D163" t="s">
        <v>653</v>
      </c>
      <c r="E163" t="s">
        <v>439</v>
      </c>
      <c r="F163" t="str">
        <f>VLOOKUP(USO.DE.ESCADAS[[#This Row],[NOME]],'CADASTRO'!A:K,5,0)</f>
        <v>ANALISTA CONTROLE ESTOQUE PL</v>
      </c>
      <c r="G163" s="26">
        <v>45531</v>
      </c>
      <c r="H163" s="38">
        <v>1825</v>
      </c>
      <c r="I16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IF((G163+H163)&gt;(TODAY()),"NO PRAZO", "VENCIDO")))),"N.A.")</f>
        <v>N.A.</v>
      </c>
      <c r="J163" s="14">
        <f>USO.DE.ESCADAS[[#This Row],[TREINADO EM]]+USO.DE.ESCADAS[[#This Row],[VALIDADE]]</f>
        <v>47356</v>
      </c>
      <c r="K163">
        <v>1</v>
      </c>
      <c r="L163" t="s">
        <v>1</v>
      </c>
      <c r="M163" t="str">
        <f>VLOOKUP(USO.DE.ESCADAS[[#This Row],[NOME]],'CADASTRO'!A:K,6,0)</f>
        <v>ATIVO</v>
      </c>
    </row>
    <row r="164" spans="1:13">
      <c r="A164" t="s">
        <v>516</v>
      </c>
      <c r="B164" t="s">
        <v>517</v>
      </c>
      <c r="C164" t="s">
        <v>381</v>
      </c>
      <c r="D164" t="s">
        <v>653</v>
      </c>
      <c r="E164" t="s">
        <v>441</v>
      </c>
      <c r="F164" t="str">
        <f>VLOOKUP(USO.DE.ESCADAS[[#This Row],[NOME]],'CADASTRO'!A:K,5,0)</f>
        <v>OPERADOR INDUSTRIAL I</v>
      </c>
      <c r="G164" s="26">
        <v>45867</v>
      </c>
      <c r="H164" s="38">
        <v>1825</v>
      </c>
      <c r="I16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IF((G164+H164)&gt;(TODAY()),"NO PRAZO", "VENCIDO")))),"N.A.")</f>
        <v>N.A.</v>
      </c>
      <c r="J164" s="14">
        <f>USO.DE.ESCADAS[[#This Row],[TREINADO EM]]+USO.DE.ESCADAS[[#This Row],[VALIDADE]]</f>
        <v>47692</v>
      </c>
      <c r="K164">
        <v>1</v>
      </c>
      <c r="L164" t="s">
        <v>1</v>
      </c>
      <c r="M164" t="str">
        <f>VLOOKUP(USO.DE.ESCADAS[[#This Row],[NOME]],'CADASTRO'!A:K,6,0)</f>
        <v>ATIVO</v>
      </c>
    </row>
    <row r="165" spans="1:13">
      <c r="A165" t="s">
        <v>516</v>
      </c>
      <c r="B165" t="s">
        <v>517</v>
      </c>
      <c r="C165" t="s">
        <v>381</v>
      </c>
      <c r="D165" t="s">
        <v>653</v>
      </c>
      <c r="E165" t="s">
        <v>66</v>
      </c>
      <c r="F165" t="str">
        <f>VLOOKUP(USO.DE.ESCADAS[[#This Row],[NOME]],'CADASTRO'!A:K,5,0)</f>
        <v>OPERADOR INDUSTRIAL II</v>
      </c>
      <c r="G165" s="26">
        <v>44928</v>
      </c>
      <c r="H165" s="38">
        <v>1825</v>
      </c>
      <c r="I16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IF((G165+H165)&gt;(TODAY()),"NO PRAZO", "VENCIDO")))),"N.A.")</f>
        <v>N.A.</v>
      </c>
      <c r="J165" s="14">
        <f>USO.DE.ESCADAS[[#This Row],[TREINADO EM]]+USO.DE.ESCADAS[[#This Row],[VALIDADE]]</f>
        <v>46753</v>
      </c>
      <c r="K165">
        <v>1</v>
      </c>
      <c r="L165" t="s">
        <v>1</v>
      </c>
      <c r="M165" t="str">
        <f>VLOOKUP(USO.DE.ESCADAS[[#This Row],[NOME]],'CADASTRO'!A:K,6,0)</f>
        <v>DESLIGADO</v>
      </c>
    </row>
    <row r="166" spans="1:13">
      <c r="A166" t="s">
        <v>516</v>
      </c>
      <c r="B166" t="s">
        <v>517</v>
      </c>
      <c r="C166" t="s">
        <v>381</v>
      </c>
      <c r="D166" t="s">
        <v>653</v>
      </c>
      <c r="E166" t="s">
        <v>66</v>
      </c>
      <c r="F166" t="str">
        <f>VLOOKUP(USO.DE.ESCADAS[[#This Row],[NOME]],'CADASTRO'!A:K,5,0)</f>
        <v>OPERADOR INDUSTRIAL II</v>
      </c>
      <c r="G166" s="26">
        <v>45279</v>
      </c>
      <c r="H166" s="38">
        <v>1825</v>
      </c>
      <c r="I16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IF((G166+H166)&gt;(TODAY()),"NO PRAZO", "VENCIDO")))),"N.A.")</f>
        <v>N.A.</v>
      </c>
      <c r="J166" s="14">
        <f>USO.DE.ESCADAS[[#This Row],[TREINADO EM]]+USO.DE.ESCADAS[[#This Row],[VALIDADE]]</f>
        <v>47104</v>
      </c>
      <c r="K166">
        <v>1</v>
      </c>
      <c r="L166" t="s">
        <v>1</v>
      </c>
      <c r="M166" t="str">
        <f>VLOOKUP(USO.DE.ESCADAS[[#This Row],[NOME]],'CADASTRO'!A:K,6,0)</f>
        <v>DESLIGADO</v>
      </c>
    </row>
    <row r="167" spans="1:13">
      <c r="A167" t="s">
        <v>516</v>
      </c>
      <c r="B167" t="s">
        <v>517</v>
      </c>
      <c r="C167" t="s">
        <v>381</v>
      </c>
      <c r="D167" t="s">
        <v>653</v>
      </c>
      <c r="E167" t="s">
        <v>473</v>
      </c>
      <c r="F167" t="str">
        <f>VLOOKUP(USO.DE.ESCADAS[[#This Row],[NOME]],'CADASTRO'!A:K,5,0)</f>
        <v>AUXILIAR INDUSTRIAL</v>
      </c>
      <c r="G167" s="26">
        <v>44932</v>
      </c>
      <c r="H167" s="38">
        <v>1825</v>
      </c>
      <c r="I16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IF((G167+H167)&gt;(TODAY()),"NO PRAZO", "VENCIDO")))),"N.A.")</f>
        <v>N.A.</v>
      </c>
      <c r="J167" s="14">
        <f>USO.DE.ESCADAS[[#This Row],[TREINADO EM]]+USO.DE.ESCADAS[[#This Row],[VALIDADE]]</f>
        <v>46757</v>
      </c>
      <c r="K167">
        <v>1</v>
      </c>
      <c r="L167" t="s">
        <v>1</v>
      </c>
      <c r="M167" t="str">
        <f>VLOOKUP(USO.DE.ESCADAS[[#This Row],[NOME]],'CADASTRO'!A:K,6,0)</f>
        <v>S-AFASTADO</v>
      </c>
    </row>
    <row r="168" spans="1:13">
      <c r="A168" t="s">
        <v>516</v>
      </c>
      <c r="B168" t="s">
        <v>517</v>
      </c>
      <c r="C168" t="s">
        <v>381</v>
      </c>
      <c r="D168" t="s">
        <v>653</v>
      </c>
      <c r="E168" t="s">
        <v>473</v>
      </c>
      <c r="F168" t="str">
        <f>VLOOKUP(USO.DE.ESCADAS[[#This Row],[NOME]],'CADASTRO'!A:K,5,0)</f>
        <v>AUXILIAR INDUSTRIAL</v>
      </c>
      <c r="G168" s="26">
        <v>45279</v>
      </c>
      <c r="H168" s="38">
        <v>1825</v>
      </c>
      <c r="I16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IF((G168+H168)&gt;(TODAY()),"NO PRAZO", "VENCIDO")))),"N.A.")</f>
        <v>N.A.</v>
      </c>
      <c r="J168" s="14">
        <f>USO.DE.ESCADAS[[#This Row],[TREINADO EM]]+USO.DE.ESCADAS[[#This Row],[VALIDADE]]</f>
        <v>47104</v>
      </c>
      <c r="K168">
        <v>1</v>
      </c>
      <c r="L168" t="s">
        <v>1</v>
      </c>
      <c r="M168" t="str">
        <f>VLOOKUP(USO.DE.ESCADAS[[#This Row],[NOME]],'CADASTRO'!A:K,6,0)</f>
        <v>S-AFASTADO</v>
      </c>
    </row>
    <row r="169" spans="1:13">
      <c r="A169" t="s">
        <v>516</v>
      </c>
      <c r="B169" t="s">
        <v>517</v>
      </c>
      <c r="C169" t="s">
        <v>381</v>
      </c>
      <c r="D169" t="s">
        <v>653</v>
      </c>
      <c r="E169" t="s">
        <v>478</v>
      </c>
      <c r="F169" t="str">
        <f>VLOOKUP(USO.DE.ESCADAS[[#This Row],[NOME]],'CADASTRO'!A:K,5,0)</f>
        <v>ANALISTA PROCESSOS</v>
      </c>
      <c r="G169" s="26">
        <v>45531</v>
      </c>
      <c r="H169" s="38">
        <v>1825</v>
      </c>
      <c r="I16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IF((G169+H169)&gt;(TODAY()),"NO PRAZO", "VENCIDO")))),"N.A.")</f>
        <v>N.A.</v>
      </c>
      <c r="J169" s="14">
        <f>USO.DE.ESCADAS[[#This Row],[TREINADO EM]]+USO.DE.ESCADAS[[#This Row],[VALIDADE]]</f>
        <v>47356</v>
      </c>
      <c r="K169">
        <v>1</v>
      </c>
      <c r="L169" t="s">
        <v>1</v>
      </c>
      <c r="M169" t="str">
        <f>VLOOKUP(USO.DE.ESCADAS[[#This Row],[NOME]],'CADASTRO'!A:K,6,0)</f>
        <v>TRANSFERIDO</v>
      </c>
    </row>
    <row r="170" spans="1:13">
      <c r="A170" t="s">
        <v>516</v>
      </c>
      <c r="B170" t="s">
        <v>517</v>
      </c>
      <c r="C170" t="s">
        <v>381</v>
      </c>
      <c r="D170" t="s">
        <v>653</v>
      </c>
      <c r="E170" t="s">
        <v>444</v>
      </c>
      <c r="F170" t="str">
        <f>VLOOKUP(USO.DE.ESCADAS[[#This Row],[NOME]],'CADASTRO'!A:K,5,0)</f>
        <v>TECNICO MECANICO II</v>
      </c>
      <c r="G170" s="26">
        <v>45279</v>
      </c>
      <c r="H170" s="38">
        <v>1825</v>
      </c>
      <c r="I17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IF((G170+H170)&gt;(TODAY()),"NO PRAZO", "VENCIDO")))),"N.A.")</f>
        <v>N.A.</v>
      </c>
      <c r="J170" s="14">
        <f>USO.DE.ESCADAS[[#This Row],[TREINADO EM]]+USO.DE.ESCADAS[[#This Row],[VALIDADE]]</f>
        <v>47104</v>
      </c>
      <c r="K170">
        <v>1</v>
      </c>
      <c r="L170" t="s">
        <v>1</v>
      </c>
      <c r="M170" t="str">
        <f>VLOOKUP(USO.DE.ESCADAS[[#This Row],[NOME]],'CADASTRO'!A:K,6,0)</f>
        <v>ATIVO</v>
      </c>
    </row>
    <row r="171" spans="1:13">
      <c r="A171" t="s">
        <v>516</v>
      </c>
      <c r="B171" t="s">
        <v>517</v>
      </c>
      <c r="C171" t="s">
        <v>381</v>
      </c>
      <c r="D171" t="s">
        <v>653</v>
      </c>
      <c r="E171" t="s">
        <v>446</v>
      </c>
      <c r="F171" t="str">
        <f>VLOOKUP(USO.DE.ESCADAS[[#This Row],[NOME]],'CADASTRO'!A:K,5,0)</f>
        <v>OPERADOR INDUSTRIAL III</v>
      </c>
      <c r="G171" s="26">
        <v>45279</v>
      </c>
      <c r="H171" s="38">
        <v>1825</v>
      </c>
      <c r="I17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IF((G171+H171)&gt;(TODAY()),"NO PRAZO", "VENCIDO")))),"N.A.")</f>
        <v>N.A.</v>
      </c>
      <c r="J171" s="14">
        <f>USO.DE.ESCADAS[[#This Row],[TREINADO EM]]+USO.DE.ESCADAS[[#This Row],[VALIDADE]]</f>
        <v>47104</v>
      </c>
      <c r="K171">
        <v>1</v>
      </c>
      <c r="L171" t="s">
        <v>1</v>
      </c>
      <c r="M171" t="str">
        <f>VLOOKUP(USO.DE.ESCADAS[[#This Row],[NOME]],'CADASTRO'!A:K,6,0)</f>
        <v>ATIVO</v>
      </c>
    </row>
    <row r="172" spans="1:13">
      <c r="A172" t="s">
        <v>516</v>
      </c>
      <c r="B172" t="s">
        <v>517</v>
      </c>
      <c r="C172" t="s">
        <v>381</v>
      </c>
      <c r="D172" t="s">
        <v>653</v>
      </c>
      <c r="E172" t="s">
        <v>446</v>
      </c>
      <c r="F172" t="str">
        <f>VLOOKUP(USO.DE.ESCADAS[[#This Row],[NOME]],'CADASTRO'!A:K,5,0)</f>
        <v>OPERADOR INDUSTRIAL III</v>
      </c>
      <c r="G172" s="26">
        <v>45867</v>
      </c>
      <c r="H172" s="38">
        <v>1825</v>
      </c>
      <c r="I17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IF((G172+H172)&gt;(TODAY()),"NO PRAZO", "VENCIDO")))),"N.A.")</f>
        <v>N.A.</v>
      </c>
      <c r="J172" s="14">
        <f>USO.DE.ESCADAS[[#This Row],[TREINADO EM]]+USO.DE.ESCADAS[[#This Row],[VALIDADE]]</f>
        <v>47692</v>
      </c>
      <c r="K172">
        <v>1</v>
      </c>
      <c r="L172" t="s">
        <v>1</v>
      </c>
      <c r="M172" t="str">
        <f>VLOOKUP(USO.DE.ESCADAS[[#This Row],[NOME]],'CADASTRO'!A:K,6,0)</f>
        <v>ATIVO</v>
      </c>
    </row>
    <row r="173" spans="1:13">
      <c r="A173" t="s">
        <v>516</v>
      </c>
      <c r="B173" t="s">
        <v>517</v>
      </c>
      <c r="C173" t="s">
        <v>381</v>
      </c>
      <c r="D173" t="s">
        <v>653</v>
      </c>
      <c r="E173" t="s">
        <v>448</v>
      </c>
      <c r="F173" t="str">
        <f>VLOOKUP(USO.DE.ESCADAS[[#This Row],[NOME]],'CADASTRO'!A:K,5,0)</f>
        <v>OPERADOR INDUSTRIAL II</v>
      </c>
      <c r="G173" s="41">
        <v>44931</v>
      </c>
      <c r="H173" s="38">
        <v>1825</v>
      </c>
      <c r="I173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IF((G173+H173)&gt;(TODAY()),"NO PRAZO", "VENCIDO")))),"N.A.")</f>
        <v>N.A.</v>
      </c>
      <c r="J173" s="14">
        <f>USO.DE.ESCADAS[[#This Row],[TREINADO EM]]+USO.DE.ESCADAS[[#This Row],[VALIDADE]]</f>
        <v>46756</v>
      </c>
      <c r="K173">
        <v>1</v>
      </c>
      <c r="L173" t="s">
        <v>1</v>
      </c>
      <c r="M173" t="str">
        <f>VLOOKUP(USO.DE.ESCADAS[[#This Row],[NOME]],'CADASTRO'!A:K,6,0)</f>
        <v>DESLIGADO</v>
      </c>
    </row>
    <row r="174" spans="1:13">
      <c r="A174" t="s">
        <v>516</v>
      </c>
      <c r="B174" t="s">
        <v>517</v>
      </c>
      <c r="C174" t="s">
        <v>381</v>
      </c>
      <c r="D174" t="s">
        <v>653</v>
      </c>
      <c r="E174" t="s">
        <v>448</v>
      </c>
      <c r="F174" t="str">
        <f>VLOOKUP(USO.DE.ESCADAS[[#This Row],[NOME]],'CADASTRO'!A:K,5,0)</f>
        <v>OPERADOR INDUSTRIAL II</v>
      </c>
      <c r="G174" s="41">
        <v>45279</v>
      </c>
      <c r="H174" s="38">
        <v>1825</v>
      </c>
      <c r="I174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IF((G174+H174)&gt;(TODAY()),"NO PRAZO", "VENCIDO")))),"N.A.")</f>
        <v>N.A.</v>
      </c>
      <c r="J174" s="14">
        <f>USO.DE.ESCADAS[[#This Row],[TREINADO EM]]+USO.DE.ESCADAS[[#This Row],[VALIDADE]]</f>
        <v>47104</v>
      </c>
      <c r="K174">
        <v>1</v>
      </c>
      <c r="L174" t="s">
        <v>1</v>
      </c>
      <c r="M174" t="str">
        <f>VLOOKUP(USO.DE.ESCADAS[[#This Row],[NOME]],'CADASTRO'!A:K,6,0)</f>
        <v>DESLIGADO</v>
      </c>
    </row>
    <row r="175" spans="1:13">
      <c r="A175" t="s">
        <v>516</v>
      </c>
      <c r="B175" t="s">
        <v>517</v>
      </c>
      <c r="C175" t="s">
        <v>381</v>
      </c>
      <c r="D175" t="s">
        <v>653</v>
      </c>
      <c r="E175" s="1" t="s">
        <v>449</v>
      </c>
      <c r="F175" t="str">
        <f>VLOOKUP(USO.DE.ESCADAS[[#This Row],[NOME]],'CADASTRO'!A:K,5,0)</f>
        <v>TECNICO ELETRONICO II</v>
      </c>
      <c r="G175" s="41">
        <v>45531</v>
      </c>
      <c r="H175" s="38">
        <v>1825</v>
      </c>
      <c r="I175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IF((G175+H175)&gt;(TODAY()),"NO PRAZO", "VENCIDO")))),"N.A.")</f>
        <v>N.A.</v>
      </c>
      <c r="J175" s="14">
        <f>USO.DE.ESCADAS[[#This Row],[TREINADO EM]]+USO.DE.ESCADAS[[#This Row],[VALIDADE]]</f>
        <v>47356</v>
      </c>
      <c r="K175">
        <v>1</v>
      </c>
      <c r="L175" t="s">
        <v>1</v>
      </c>
      <c r="M175" t="str">
        <f>VLOOKUP(USO.DE.ESCADAS[[#This Row],[NOME]],'CADASTRO'!A:K,6,0)</f>
        <v>ATIVO</v>
      </c>
    </row>
    <row r="176" spans="1:13">
      <c r="A176" t="s">
        <v>516</v>
      </c>
      <c r="B176" t="s">
        <v>517</v>
      </c>
      <c r="C176" t="s">
        <v>381</v>
      </c>
      <c r="D176" t="s">
        <v>653</v>
      </c>
      <c r="E176" t="s">
        <v>52</v>
      </c>
      <c r="F176" t="str">
        <f>VLOOKUP(USO.DE.ESCADAS[[#This Row],[NOME]],'CADASTRO'!A:K,5,0)</f>
        <v>OPERADOR LOGISTICO I</v>
      </c>
      <c r="G176" s="41">
        <v>44929</v>
      </c>
      <c r="H176" s="38">
        <v>1825</v>
      </c>
      <c r="I176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IF((G176+H176)&gt;(TODAY()),"NO PRAZO", "VENCIDO")))),"N.A.")</f>
        <v>N.A.</v>
      </c>
      <c r="J176" s="14">
        <f>USO.DE.ESCADAS[[#This Row],[TREINADO EM]]+USO.DE.ESCADAS[[#This Row],[VALIDADE]]</f>
        <v>46754</v>
      </c>
      <c r="K176">
        <v>1</v>
      </c>
      <c r="L176" t="s">
        <v>1</v>
      </c>
      <c r="M176" t="str">
        <f>VLOOKUP(USO.DE.ESCADAS[[#This Row],[NOME]],'CADASTRO'!A:K,6,0)</f>
        <v>DESLIGADO</v>
      </c>
    </row>
    <row r="177" spans="1:13">
      <c r="A177" t="s">
        <v>516</v>
      </c>
      <c r="B177" t="s">
        <v>517</v>
      </c>
      <c r="C177" t="s">
        <v>381</v>
      </c>
      <c r="D177" t="s">
        <v>653</v>
      </c>
      <c r="E177" t="s">
        <v>450</v>
      </c>
      <c r="F177" t="str">
        <f>VLOOKUP(USO.DE.ESCADAS[[#This Row],[NOME]],'CADASTRO'!A:K,5,0)</f>
        <v>OPERADOR INDUSTRIAL II</v>
      </c>
      <c r="G177" s="41">
        <v>45279</v>
      </c>
      <c r="H177" s="38">
        <v>1825</v>
      </c>
      <c r="I177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IF((G177+H177)&gt;(TODAY()),"NO PRAZO", "VENCIDO")))),"N.A.")</f>
        <v>N.A.</v>
      </c>
      <c r="J177" s="14">
        <f>USO.DE.ESCADAS[[#This Row],[TREINADO EM]]+USO.DE.ESCADAS[[#This Row],[VALIDADE]]</f>
        <v>47104</v>
      </c>
      <c r="K177">
        <v>1</v>
      </c>
      <c r="L177" t="s">
        <v>1</v>
      </c>
      <c r="M177" t="str">
        <f>VLOOKUP(USO.DE.ESCADAS[[#This Row],[NOME]],'CADASTRO'!A:K,6,0)</f>
        <v>ATIVO</v>
      </c>
    </row>
    <row r="178" spans="1:13">
      <c r="A178" t="s">
        <v>516</v>
      </c>
      <c r="B178" t="s">
        <v>517</v>
      </c>
      <c r="C178" t="s">
        <v>381</v>
      </c>
      <c r="D178" t="s">
        <v>653</v>
      </c>
      <c r="E178" t="s">
        <v>46</v>
      </c>
      <c r="F178" t="str">
        <f>VLOOKUP(USO.DE.ESCADAS[[#This Row],[NOME]],'CADASTRO'!A:K,5,0)</f>
        <v>OPERADOR LOGISTICO I</v>
      </c>
      <c r="G178" s="41">
        <v>44929</v>
      </c>
      <c r="H178" s="38">
        <v>1825</v>
      </c>
      <c r="I178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IF((G178+H178)&gt;(TODAY()),"NO PRAZO", "VENCIDO")))),"N.A.")</f>
        <v>N.A.</v>
      </c>
      <c r="J178" s="14">
        <f>USO.DE.ESCADAS[[#This Row],[TREINADO EM]]+USO.DE.ESCADAS[[#This Row],[VALIDADE]]</f>
        <v>46754</v>
      </c>
      <c r="K178">
        <v>1</v>
      </c>
      <c r="L178" t="s">
        <v>1</v>
      </c>
      <c r="M178" t="str">
        <f>VLOOKUP(USO.DE.ESCADAS[[#This Row],[NOME]],'CADASTRO'!A:K,6,0)</f>
        <v>DESLIGADO</v>
      </c>
    </row>
    <row r="179" spans="1:13">
      <c r="A179" t="s">
        <v>516</v>
      </c>
      <c r="B179" t="s">
        <v>517</v>
      </c>
      <c r="C179" t="s">
        <v>76</v>
      </c>
      <c r="D179" t="s">
        <v>653</v>
      </c>
      <c r="E179" t="s">
        <v>46</v>
      </c>
      <c r="F179" t="str">
        <f>VLOOKUP(USO.DE.ESCADAS[[#This Row],[NOME]],'CADASTRO'!A:K,5,0)</f>
        <v>OPERADOR LOGISTICO I</v>
      </c>
      <c r="G179" s="41">
        <v>45279</v>
      </c>
      <c r="H179" s="38">
        <v>1825</v>
      </c>
      <c r="I179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IF((G179+H179)&gt;(TODAY()),"NO PRAZO", "VENCIDO")))),"N.A.")</f>
        <v>N.A.</v>
      </c>
      <c r="J179" s="14">
        <f>USO.DE.ESCADAS[[#This Row],[TREINADO EM]]+USO.DE.ESCADAS[[#This Row],[VALIDADE]]</f>
        <v>47104</v>
      </c>
      <c r="K179">
        <v>1</v>
      </c>
      <c r="L179" t="s">
        <v>1</v>
      </c>
      <c r="M179" t="str">
        <f>VLOOKUP(USO.DE.ESCADAS[[#This Row],[NOME]],'CADASTRO'!A:K,6,0)</f>
        <v>DESLIGADO</v>
      </c>
    </row>
    <row r="180" spans="1:13">
      <c r="A180" t="s">
        <v>516</v>
      </c>
      <c r="B180" t="s">
        <v>517</v>
      </c>
      <c r="C180" t="s">
        <v>381</v>
      </c>
      <c r="D180" t="s">
        <v>653</v>
      </c>
      <c r="E180" t="s">
        <v>30</v>
      </c>
      <c r="F180" t="str">
        <f>VLOOKUP(USO.DE.ESCADAS[[#This Row],[NOME]],'CADASTRO'!A:K,5,0)</f>
        <v>OPERADOR INDUSTRIAL I</v>
      </c>
      <c r="G180" s="41">
        <v>45279</v>
      </c>
      <c r="H180" s="38">
        <v>1825</v>
      </c>
      <c r="I180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IF((G180+H180)&gt;(TODAY()),"NO PRAZO", "VENCIDO")))),"N.A.")</f>
        <v>N.A.</v>
      </c>
      <c r="J180" s="14">
        <f>USO.DE.ESCADAS[[#This Row],[TREINADO EM]]+USO.DE.ESCADAS[[#This Row],[VALIDADE]]</f>
        <v>47104</v>
      </c>
      <c r="K180">
        <v>1</v>
      </c>
      <c r="L180" t="s">
        <v>1</v>
      </c>
      <c r="M180" t="str">
        <f>VLOOKUP(USO.DE.ESCADAS[[#This Row],[NOME]],'CADASTRO'!A:K,6,0)</f>
        <v>DESLIGADO</v>
      </c>
    </row>
    <row r="181" spans="1:13">
      <c r="A181" t="s">
        <v>516</v>
      </c>
      <c r="B181" t="s">
        <v>517</v>
      </c>
      <c r="C181" t="s">
        <v>381</v>
      </c>
      <c r="D181" t="s">
        <v>653</v>
      </c>
      <c r="E181" t="s">
        <v>30</v>
      </c>
      <c r="F181" t="str">
        <f>VLOOKUP(USO.DE.ESCADAS[[#This Row],[NOME]],'CADASTRO'!A:K,5,0)</f>
        <v>OPERADOR INDUSTRIAL I</v>
      </c>
      <c r="G181" s="41">
        <v>45867</v>
      </c>
      <c r="H181" s="38">
        <v>1825</v>
      </c>
      <c r="I181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IF((G181+H181)&gt;(TODAY()),"NO PRAZO", "VENCIDO")))),"N.A.")</f>
        <v>N.A.</v>
      </c>
      <c r="J181" s="14">
        <f>USO.DE.ESCADAS[[#This Row],[TREINADO EM]]+USO.DE.ESCADAS[[#This Row],[VALIDADE]]</f>
        <v>47692</v>
      </c>
      <c r="K181">
        <v>1</v>
      </c>
      <c r="L181" t="s">
        <v>1</v>
      </c>
      <c r="M181" t="str">
        <f>VLOOKUP(USO.DE.ESCADAS[[#This Row],[NOME]],'CADASTRO'!A:K,6,0)</f>
        <v>DESLIGADO</v>
      </c>
    </row>
    <row r="182" spans="1:13">
      <c r="A182" t="s">
        <v>516</v>
      </c>
      <c r="B182" t="s">
        <v>517</v>
      </c>
      <c r="C182" t="s">
        <v>381</v>
      </c>
      <c r="D182" t="s">
        <v>653</v>
      </c>
      <c r="E182" t="s">
        <v>42</v>
      </c>
      <c r="F182" t="str">
        <f>VLOOKUP(USO.DE.ESCADAS[[#This Row],[NOME]],'CADASTRO'!A:K,5,0)</f>
        <v>AUXILIAR INDUSTRIAL</v>
      </c>
      <c r="G182" s="41">
        <v>45867</v>
      </c>
      <c r="H182" s="38">
        <v>1825</v>
      </c>
      <c r="I182" s="35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IF((G182+H182)&gt;(TODAY()),"NO PRAZO", "VENCIDO")))),"N.A.")</f>
        <v>N.A.</v>
      </c>
      <c r="J182" s="14">
        <f>USO.DE.ESCADAS[[#This Row],[TREINADO EM]]+USO.DE.ESCADAS[[#This Row],[VALIDADE]]</f>
        <v>47692</v>
      </c>
      <c r="K182">
        <v>1</v>
      </c>
      <c r="L182" t="s">
        <v>1</v>
      </c>
      <c r="M182" t="str">
        <f>VLOOKUP(USO.DE.ESCADAS[[#This Row],[NOME]],'CADASTRO'!A:K,6,0)</f>
        <v>DESLIGADO</v>
      </c>
    </row>
  </sheetData>
  <sheetProtection sort="0" autoFilter="0"/>
  <conditionalFormatting sqref="I2:I182">
    <cfRule type="cellIs" dxfId="623" priority="2" operator="equal">
      <formula>"REPROVADO"</formula>
    </cfRule>
    <cfRule type="cellIs" dxfId="622" priority="3" stopIfTrue="1" operator="equal">
      <formula>"HISTORICO"</formula>
    </cfRule>
  </conditionalFormatting>
  <conditionalFormatting sqref="I2:J182">
    <cfRule type="cellIs" dxfId="621" priority="4" stopIfTrue="1" operator="equal">
      <formula>"N.A."</formula>
    </cfRule>
    <cfRule type="cellIs" dxfId="620" priority="5" stopIfTrue="1" operator="equal">
      <formula>"NO PRAZO"</formula>
    </cfRule>
    <cfRule type="cellIs" dxfId="619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035494-AF58-4AA6-924E-9F088982919C}">
          <x14:formula1>
            <xm:f>'BASE '!$A$2:$A$6</xm:f>
          </x14:formula1>
          <xm:sqref>L2:L182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A1F-DBA9-4DD0-B32F-584A09E27742}">
  <sheetPr codeName="Planilha20">
    <tabColor theme="9"/>
  </sheetPr>
  <dimension ref="A1:N761"/>
  <sheetViews>
    <sheetView topLeftCell="C1" zoomScale="77" zoomScaleNormal="77" workbookViewId="0">
      <pane ySplit="1" topLeftCell="A2" activePane="bottomLeft" state="frozen"/>
      <selection pane="bottomLeft" activeCell="I2" sqref="I2:I761"/>
      <selection activeCell="D1" sqref="D1"/>
    </sheetView>
  </sheetViews>
  <sheetFormatPr defaultColWidth="8.7109375" defaultRowHeight="14.45"/>
  <cols>
    <col min="1" max="1" width="10.28515625" customWidth="1"/>
    <col min="2" max="2" width="9.28515625" customWidth="1"/>
    <col min="3" max="3" width="33.7109375" bestFit="1" customWidth="1"/>
    <col min="4" max="4" width="37.42578125" bestFit="1" customWidth="1"/>
    <col min="5" max="5" width="41.28515625" customWidth="1"/>
    <col min="6" max="6" width="37.5703125" bestFit="1" customWidth="1"/>
    <col min="7" max="7" width="18.28515625" bestFit="1" customWidth="1"/>
    <col min="8" max="8" width="14.5703125" bestFit="1" customWidth="1"/>
    <col min="9" max="9" width="15.42578125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14.425781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433</v>
      </c>
      <c r="D2" t="s">
        <v>654</v>
      </c>
      <c r="E2" s="11" t="s">
        <v>323</v>
      </c>
      <c r="F2" s="11" t="str">
        <f>VLOOKUP(LAIA[[#This Row],[NOME]],'CADASTRO'!A:K,5,0)</f>
        <v>OPERADOR INDUSTRIAL I</v>
      </c>
      <c r="G2" s="28">
        <v>46119</v>
      </c>
      <c r="H2" s="39">
        <v>365</v>
      </c>
      <c r="I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IF(G350="01/01/1900",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IF(LAIA[[#This Row],[TREINADO EM]]="", "",(LAIA[[#This Row],[TREINADO EM]]+LAIA[[#This Row],[VALIDADE]]))</f>
        <v>46484</v>
      </c>
      <c r="K2">
        <v>0.15</v>
      </c>
      <c r="L2" t="s">
        <v>3</v>
      </c>
      <c r="M2" t="str">
        <f>VLOOKUP(LAIA[[#This Row],[NOME]],'CADASTRO'!A:K,6,0)</f>
        <v>ATIVO</v>
      </c>
      <c r="N2" s="77" t="s">
        <v>655</v>
      </c>
    </row>
    <row r="3" spans="1:14">
      <c r="A3" t="s">
        <v>516</v>
      </c>
      <c r="B3" t="s">
        <v>517</v>
      </c>
      <c r="C3" t="s">
        <v>153</v>
      </c>
      <c r="D3" t="s">
        <v>654</v>
      </c>
      <c r="E3" s="11" t="s">
        <v>179</v>
      </c>
      <c r="F3" s="11" t="str">
        <f>VLOOKUP(LAIA[[#This Row],[NOME]],'CADASTRO'!A:K,5,0)</f>
        <v>ESTAGIARIO</v>
      </c>
      <c r="G3" s="28">
        <v>44510</v>
      </c>
      <c r="H3" s="39">
        <v>365</v>
      </c>
      <c r="I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IF(G351="01/01/1900", "SEM REGISTRO",
                        IF((G3+H3)&gt;TODAY(), "NO PRAZO", "VENCIDO"
                        )
                    )
                )
            )
        )
    ),"N.A.")</f>
        <v>N.A.</v>
      </c>
      <c r="J3" s="14">
        <f>IF(LAIA[[#This Row],[TREINADO EM]]="", "",(LAIA[[#This Row],[TREINADO EM]]+LAIA[[#This Row],[VALIDADE]]))</f>
        <v>44875</v>
      </c>
      <c r="K3">
        <v>1</v>
      </c>
      <c r="L3" t="s">
        <v>5</v>
      </c>
      <c r="M3" t="str">
        <f>VLOOKUP(LAIA[[#This Row],[NOME]],'CADASTRO'!A:K,6,0)</f>
        <v>DESLIGADO</v>
      </c>
    </row>
    <row r="4" spans="1:14">
      <c r="A4" t="s">
        <v>516</v>
      </c>
      <c r="B4" t="s">
        <v>517</v>
      </c>
      <c r="C4" t="s">
        <v>266</v>
      </c>
      <c r="D4" t="s">
        <v>654</v>
      </c>
      <c r="E4" s="11" t="s">
        <v>179</v>
      </c>
      <c r="F4" s="11" t="str">
        <f>VLOOKUP(LAIA[[#This Row],[NOME]],'CADASTRO'!A:K,5,0)</f>
        <v>ESTAGIARIO</v>
      </c>
      <c r="G4" s="28">
        <v>44844</v>
      </c>
      <c r="H4" s="39">
        <v>365</v>
      </c>
      <c r="I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IF(G352="01/01/1900", "SEM REGISTRO",
                        IF((G4+H4)&gt;TODAY(), "NO PRAZO", "VENCIDO"
                        )
                    )
                )
            )
        )
    ),"N.A.")</f>
        <v>N.A.</v>
      </c>
      <c r="J4" s="14">
        <f>IF(LAIA[[#This Row],[TREINADO EM]]="", "",(LAIA[[#This Row],[TREINADO EM]]+LAIA[[#This Row],[VALIDADE]]))</f>
        <v>45209</v>
      </c>
      <c r="K4">
        <v>1</v>
      </c>
      <c r="L4" t="s">
        <v>3</v>
      </c>
      <c r="M4" t="str">
        <f>VLOOKUP(LAIA[[#This Row],[NOME]],'CADASTRO'!A:K,6,0)</f>
        <v>DESLIGADO</v>
      </c>
    </row>
    <row r="5" spans="1:14">
      <c r="A5" t="s">
        <v>516</v>
      </c>
      <c r="B5" t="s">
        <v>517</v>
      </c>
      <c r="C5" t="s">
        <v>153</v>
      </c>
      <c r="D5" t="s">
        <v>654</v>
      </c>
      <c r="E5" s="11" t="s">
        <v>181</v>
      </c>
      <c r="F5" s="11" t="str">
        <f>VLOOKUP(LAIA[[#This Row],[NOME]],'CADASTRO'!A:K,5,0)</f>
        <v>ESTAGIARIO</v>
      </c>
      <c r="G5" s="28">
        <v>44484</v>
      </c>
      <c r="H5" s="39">
        <v>365</v>
      </c>
      <c r="I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IF(G353="01/01/1900", "SEM REGISTRO",
                        IF((G5+H5)&gt;TODAY(), "NO PRAZO", "VENCIDO"
                        )
                    )
                )
            )
        )
    ),"N.A.")</f>
        <v>N.A.</v>
      </c>
      <c r="J5" s="14">
        <f>IF(LAIA[[#This Row],[TREINADO EM]]="", "",(LAIA[[#This Row],[TREINADO EM]]+LAIA[[#This Row],[VALIDADE]]))</f>
        <v>44849</v>
      </c>
      <c r="K5">
        <v>1</v>
      </c>
      <c r="L5" t="s">
        <v>3</v>
      </c>
      <c r="M5" t="str">
        <f>VLOOKUP(LAIA[[#This Row],[NOME]],'CADASTRO'!A:K,6,0)</f>
        <v>DESLIGADO</v>
      </c>
    </row>
    <row r="6" spans="1:14">
      <c r="A6" t="s">
        <v>516</v>
      </c>
      <c r="B6" t="s">
        <v>517</v>
      </c>
      <c r="C6" t="s">
        <v>433</v>
      </c>
      <c r="D6" t="s">
        <v>654</v>
      </c>
      <c r="E6" s="11" t="s">
        <v>185</v>
      </c>
      <c r="F6" s="11" t="str">
        <f>VLOOKUP(LAIA[[#This Row],[NOME]],'CADASTRO'!A:K,5,0)</f>
        <v>AUXILIAR INDUSTRIAL</v>
      </c>
      <c r="G6" s="28">
        <v>45922</v>
      </c>
      <c r="H6" s="39">
        <v>365</v>
      </c>
      <c r="I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IF(G354="01/01/1900", "SEM REGISTRO",
                        IF((G6+H6)&gt;TODAY(), "NO PRAZO", "VENCIDO"
                        )
                    )
                )
            )
        )
    ),"N.A.")</f>
        <v>N.A.</v>
      </c>
      <c r="J6" s="14">
        <f>IF(LAIA[[#This Row],[TREINADO EM]]="", "",(LAIA[[#This Row],[TREINADO EM]]+LAIA[[#This Row],[VALIDADE]]))</f>
        <v>46287</v>
      </c>
      <c r="K6">
        <v>1</v>
      </c>
      <c r="L6" t="s">
        <v>3</v>
      </c>
      <c r="M6" t="str">
        <f>VLOOKUP(LAIA[[#This Row],[NOME]],'CADASTRO'!A:K,6,0)</f>
        <v>DESLIGADO</v>
      </c>
    </row>
    <row r="7" spans="1:14">
      <c r="A7" t="s">
        <v>516</v>
      </c>
      <c r="B7" t="s">
        <v>517</v>
      </c>
      <c r="C7" t="s">
        <v>74</v>
      </c>
      <c r="D7" t="s">
        <v>654</v>
      </c>
      <c r="E7" s="11" t="s">
        <v>319</v>
      </c>
      <c r="F7" s="11" t="str">
        <f>VLOOKUP(LAIA[[#This Row],[NOME]],'CADASTRO'!A:K,5,0)</f>
        <v>TECNICO MECANICO II</v>
      </c>
      <c r="G7" s="28">
        <v>43467</v>
      </c>
      <c r="H7" s="39">
        <v>365</v>
      </c>
      <c r="I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IF(G355="01/01/1900",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IF(LAIA[[#This Row],[TREINADO EM]]="", "",(LAIA[[#This Row],[TREINADO EM]]+LAIA[[#This Row],[VALIDADE]]))</f>
        <v>43832</v>
      </c>
      <c r="K7">
        <v>1</v>
      </c>
      <c r="L7" t="s">
        <v>5</v>
      </c>
      <c r="M7" t="str">
        <f>VLOOKUP(LAIA[[#This Row],[NOME]],'CADASTRO'!A:K,6,0)</f>
        <v>ATIVO</v>
      </c>
    </row>
    <row r="8" spans="1:14">
      <c r="A8" t="s">
        <v>516</v>
      </c>
      <c r="B8" t="s">
        <v>517</v>
      </c>
      <c r="C8" t="s">
        <v>266</v>
      </c>
      <c r="D8" t="s">
        <v>654</v>
      </c>
      <c r="E8" s="11" t="s">
        <v>319</v>
      </c>
      <c r="F8" s="11" t="str">
        <f>VLOOKUP(LAIA[[#This Row],[NOME]],'CADASTRO'!A:K,5,0)</f>
        <v>TECNICO MECANICO II</v>
      </c>
      <c r="G8" s="28">
        <v>45092</v>
      </c>
      <c r="H8" s="39">
        <v>365</v>
      </c>
      <c r="I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IF(LAIA[[#This Row],[TREINADO EM]]="", "",(LAIA[[#This Row],[TREINADO EM]]+LAIA[[#This Row],[VALIDADE]]))</f>
        <v>45457</v>
      </c>
      <c r="K8">
        <v>1</v>
      </c>
      <c r="L8" t="s">
        <v>5</v>
      </c>
      <c r="M8" t="str">
        <f>VLOOKUP(LAIA[[#This Row],[NOME]],'CADASTRO'!A:K,6,0)</f>
        <v>ATIVO</v>
      </c>
    </row>
    <row r="9" spans="1:14">
      <c r="A9" t="s">
        <v>516</v>
      </c>
      <c r="B9" t="s">
        <v>517</v>
      </c>
      <c r="C9" t="s">
        <v>433</v>
      </c>
      <c r="D9" t="s">
        <v>654</v>
      </c>
      <c r="E9" s="11" t="s">
        <v>319</v>
      </c>
      <c r="F9" s="11" t="str">
        <f>VLOOKUP(LAIA[[#This Row],[NOME]],'CADASTRO'!A:K,5,0)</f>
        <v>TECNICO MECANICO II</v>
      </c>
      <c r="G9" s="28">
        <v>46211.546585648102</v>
      </c>
      <c r="H9" s="39">
        <v>183</v>
      </c>
      <c r="I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IF(G357="01/01/1900",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IF(LAIA[[#This Row],[TREINADO EM]]="", "",(LAIA[[#This Row],[TREINADO EM]]+LAIA[[#This Row],[VALIDADE]]))</f>
        <v>46394.546585648102</v>
      </c>
      <c r="K9">
        <v>1</v>
      </c>
      <c r="L9" t="s">
        <v>5</v>
      </c>
      <c r="M9" t="str">
        <f>VLOOKUP(LAIA[[#This Row],[NOME]],'CADASTRO'!A:K,6,0)</f>
        <v>ATIVO</v>
      </c>
      <c r="N9" s="63"/>
    </row>
    <row r="10" spans="1:14">
      <c r="A10" t="s">
        <v>516</v>
      </c>
      <c r="B10" t="s">
        <v>517</v>
      </c>
      <c r="C10" t="s">
        <v>433</v>
      </c>
      <c r="D10" t="s">
        <v>654</v>
      </c>
      <c r="E10" s="11" t="s">
        <v>319</v>
      </c>
      <c r="F10" s="11" t="str">
        <f>VLOOKUP(LAIA[[#This Row],[NOME]],'CADASTRO'!A:K,5,0)</f>
        <v>TECNICO MECANICO II</v>
      </c>
      <c r="G10" s="28">
        <v>46295</v>
      </c>
      <c r="H10" s="39">
        <v>365</v>
      </c>
      <c r="I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IF(G358="01/01/1900",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IF(LAIA[[#This Row],[TREINADO EM]]="", "",(LAIA[[#This Row],[TREINADO EM]]+LAIA[[#This Row],[VALIDADE]]))</f>
        <v>46660</v>
      </c>
      <c r="K10">
        <v>1</v>
      </c>
      <c r="L10" t="s">
        <v>3</v>
      </c>
      <c r="M10" t="str">
        <f>VLOOKUP(LAIA[[#This Row],[NOME]],'CADASTRO'!A:K,6,0)</f>
        <v>ATIVO</v>
      </c>
    </row>
    <row r="11" spans="1:14">
      <c r="A11" t="s">
        <v>516</v>
      </c>
      <c r="B11" t="s">
        <v>517</v>
      </c>
      <c r="C11" t="s">
        <v>266</v>
      </c>
      <c r="D11" t="s">
        <v>654</v>
      </c>
      <c r="E11" s="11" t="s">
        <v>322</v>
      </c>
      <c r="F11" s="11" t="str">
        <f>VLOOKUP(LAIA[[#This Row],[NOME]],'CADASTRO'!A:K,5,0)</f>
        <v>OPERADOR INDUSTRIAL II</v>
      </c>
      <c r="G11" s="28">
        <v>44607</v>
      </c>
      <c r="H11" s="39">
        <v>365</v>
      </c>
      <c r="I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IF(G359="01/01/1900",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IF(LAIA[[#This Row],[TREINADO EM]]="", "",(LAIA[[#This Row],[TREINADO EM]]+LAIA[[#This Row],[VALIDADE]]))</f>
        <v>44972</v>
      </c>
      <c r="K11">
        <v>0.2</v>
      </c>
      <c r="L11" t="s">
        <v>5</v>
      </c>
      <c r="M11" t="str">
        <f>VLOOKUP(LAIA[[#This Row],[NOME]],'CADASTRO'!A:K,6,0)</f>
        <v>ATIVO</v>
      </c>
    </row>
    <row r="12" spans="1:14">
      <c r="A12" t="s">
        <v>516</v>
      </c>
      <c r="B12" t="s">
        <v>517</v>
      </c>
      <c r="C12" t="s">
        <v>266</v>
      </c>
      <c r="D12" t="s">
        <v>654</v>
      </c>
      <c r="E12" s="11" t="s">
        <v>322</v>
      </c>
      <c r="F12" s="11" t="str">
        <f>VLOOKUP(LAIA[[#This Row],[NOME]],'CADASTRO'!A:K,5,0)</f>
        <v>OPERADOR INDUSTRIAL II</v>
      </c>
      <c r="G12" s="32">
        <v>44804</v>
      </c>
      <c r="H12" s="39">
        <v>365</v>
      </c>
      <c r="I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IF(G360="01/01/1900",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IF(LAIA[[#This Row],[TREINADO EM]]="", "",(LAIA[[#This Row],[TREINADO EM]]+LAIA[[#This Row],[VALIDADE]]))</f>
        <v>45169</v>
      </c>
      <c r="K12">
        <v>1</v>
      </c>
      <c r="L12" t="s">
        <v>5</v>
      </c>
      <c r="M12" t="str">
        <f>VLOOKUP(LAIA[[#This Row],[NOME]],'CADASTRO'!A:K,6,0)</f>
        <v>ATIVO</v>
      </c>
    </row>
    <row r="13" spans="1:14">
      <c r="A13" t="s">
        <v>516</v>
      </c>
      <c r="B13" t="s">
        <v>517</v>
      </c>
      <c r="C13" t="s">
        <v>266</v>
      </c>
      <c r="D13" t="s">
        <v>654</v>
      </c>
      <c r="E13" s="11" t="s">
        <v>322</v>
      </c>
      <c r="F13" s="11" t="str">
        <f>VLOOKUP(LAIA[[#This Row],[NOME]],'CADASTRO'!A:K,5,0)</f>
        <v>OPERADOR INDUSTRIAL II</v>
      </c>
      <c r="G13" s="28">
        <v>44929</v>
      </c>
      <c r="H13" s="39">
        <v>365</v>
      </c>
      <c r="I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IF(G361="01/01/1900",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IF(LAIA[[#This Row],[TREINADO EM]]="", "",(LAIA[[#This Row],[TREINADO EM]]+LAIA[[#This Row],[VALIDADE]]))</f>
        <v>45294</v>
      </c>
      <c r="K13">
        <v>1.5</v>
      </c>
      <c r="L13" t="s">
        <v>5</v>
      </c>
      <c r="M13" t="str">
        <f>VLOOKUP(LAIA[[#This Row],[NOME]],'CADASTRO'!A:K,6,0)</f>
        <v>ATIVO</v>
      </c>
    </row>
    <row r="14" spans="1:14">
      <c r="A14" t="s">
        <v>516</v>
      </c>
      <c r="B14" t="s">
        <v>517</v>
      </c>
      <c r="C14" t="s">
        <v>266</v>
      </c>
      <c r="D14" t="s">
        <v>654</v>
      </c>
      <c r="E14" s="11" t="s">
        <v>322</v>
      </c>
      <c r="F14" s="11" t="str">
        <f>VLOOKUP(LAIA[[#This Row],[NOME]],'CADASTRO'!A:K,5,0)</f>
        <v>OPERADOR INDUSTRIAL II</v>
      </c>
      <c r="G14" s="28">
        <v>45278</v>
      </c>
      <c r="H14" s="39">
        <v>365</v>
      </c>
      <c r="I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IF(G362="01/01/1900",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IF(LAIA[[#This Row],[TREINADO EM]]="", "",(LAIA[[#This Row],[TREINADO EM]]+LAIA[[#This Row],[VALIDADE]]))</f>
        <v>45643</v>
      </c>
      <c r="K14">
        <v>1</v>
      </c>
      <c r="L14" t="s">
        <v>5</v>
      </c>
      <c r="M14" t="str">
        <f>VLOOKUP(LAIA[[#This Row],[NOME]],'CADASTRO'!A:K,6,0)</f>
        <v>ATIVO</v>
      </c>
    </row>
    <row r="15" spans="1:14">
      <c r="A15" t="s">
        <v>516</v>
      </c>
      <c r="B15" t="s">
        <v>517</v>
      </c>
      <c r="C15" t="s">
        <v>433</v>
      </c>
      <c r="D15" t="s">
        <v>654</v>
      </c>
      <c r="E15" s="11" t="s">
        <v>322</v>
      </c>
      <c r="F15" s="11" t="str">
        <f>VLOOKUP(LAIA[[#This Row],[NOME]],'CADASTRO'!A:K,5,0)</f>
        <v>OPERADOR INDUSTRIAL II</v>
      </c>
      <c r="G15" s="28">
        <v>45645</v>
      </c>
      <c r="H15" s="39">
        <v>365</v>
      </c>
      <c r="I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IF(LAIA[[#This Row],[TREINADO EM]]="", "",(LAIA[[#This Row],[TREINADO EM]]+LAIA[[#This Row],[VALIDADE]]))</f>
        <v>46010</v>
      </c>
      <c r="K15">
        <v>1</v>
      </c>
      <c r="L15" t="s">
        <v>5</v>
      </c>
      <c r="M15" t="str">
        <f>VLOOKUP(LAIA[[#This Row],[NOME]],'CADASTRO'!A:K,6,0)</f>
        <v>ATIVO</v>
      </c>
    </row>
    <row r="16" spans="1:14">
      <c r="A16" t="s">
        <v>516</v>
      </c>
      <c r="B16" t="s">
        <v>517</v>
      </c>
      <c r="C16" t="s">
        <v>433</v>
      </c>
      <c r="D16" t="s">
        <v>654</v>
      </c>
      <c r="E16" s="11" t="s">
        <v>322</v>
      </c>
      <c r="F16" s="11" t="str">
        <f>VLOOKUP(LAIA[[#This Row],[NOME]],'CADASTRO'!A:K,5,0)</f>
        <v>OPERADOR INDUSTRIAL II</v>
      </c>
      <c r="G16" s="28">
        <v>46009</v>
      </c>
      <c r="H16" s="39">
        <v>365</v>
      </c>
      <c r="I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IF(G364="01/01/1900",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IF(LAIA[[#This Row],[TREINADO EM]]="", "",(LAIA[[#This Row],[TREINADO EM]]+LAIA[[#This Row],[VALIDADE]]))</f>
        <v>46374</v>
      </c>
      <c r="K16">
        <v>1</v>
      </c>
      <c r="L16" t="s">
        <v>3</v>
      </c>
      <c r="M16" t="str">
        <f>VLOOKUP(LAIA[[#This Row],[NOME]],'CADASTRO'!A:K,6,0)</f>
        <v>ATIVO</v>
      </c>
      <c r="N16" s="63" t="s">
        <v>656</v>
      </c>
    </row>
    <row r="17" spans="1:14">
      <c r="A17" t="s">
        <v>516</v>
      </c>
      <c r="B17" t="s">
        <v>517</v>
      </c>
      <c r="C17" t="s">
        <v>266</v>
      </c>
      <c r="D17" t="s">
        <v>654</v>
      </c>
      <c r="E17" s="11" t="s">
        <v>186</v>
      </c>
      <c r="F17" s="11" t="str">
        <f>VLOOKUP(LAIA[[#This Row],[NOME]],'CADASTRO'!A:K,5,0)</f>
        <v>OPERADOR LOGISTICO I</v>
      </c>
      <c r="G17" s="28">
        <v>45253</v>
      </c>
      <c r="H17" s="39">
        <v>365</v>
      </c>
      <c r="I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IF(G365="01/01/1900", "SEM REGISTRO",
                        IF((G17+H17)&gt;TODAY(), "NO PRAZO", "VENCIDO"
                        )
                    )
                )
            )
        )
    ),"N.A.")</f>
        <v>N.A.</v>
      </c>
      <c r="J17" s="14">
        <f>IF(LAIA[[#This Row],[TREINADO EM]]="", "",(LAIA[[#This Row],[TREINADO EM]]+LAIA[[#This Row],[VALIDADE]]))</f>
        <v>45618</v>
      </c>
      <c r="K17">
        <v>1</v>
      </c>
      <c r="L17" t="s">
        <v>5</v>
      </c>
      <c r="M17" t="str">
        <f>VLOOKUP(LAIA[[#This Row],[NOME]],'CADASTRO'!A:K,6,0)</f>
        <v>DESLIGADO</v>
      </c>
    </row>
    <row r="18" spans="1:14">
      <c r="A18" t="s">
        <v>516</v>
      </c>
      <c r="B18" t="s">
        <v>517</v>
      </c>
      <c r="C18" t="s">
        <v>266</v>
      </c>
      <c r="D18" t="s">
        <v>654</v>
      </c>
      <c r="E18" s="11" t="s">
        <v>186</v>
      </c>
      <c r="F18" s="11" t="str">
        <f>VLOOKUP(LAIA[[#This Row],[NOME]],'CADASTRO'!A:K,5,0)</f>
        <v>OPERADOR LOGISTICO I</v>
      </c>
      <c r="G18" s="28">
        <v>45278</v>
      </c>
      <c r="H18" s="39">
        <v>365</v>
      </c>
      <c r="I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IF(G366="01/01/1900", "SEM REGISTRO",
                        IF((G18+H18)&gt;TODAY(), "NO PRAZO", "VENCIDO"
                        )
                    )
                )
            )
        )
    ),"N.A.")</f>
        <v>N.A.</v>
      </c>
      <c r="J18" s="14">
        <f>IF(LAIA[[#This Row],[TREINADO EM]]="", "",(LAIA[[#This Row],[TREINADO EM]]+LAIA[[#This Row],[VALIDADE]]))</f>
        <v>45643</v>
      </c>
      <c r="K18">
        <v>1</v>
      </c>
      <c r="L18" t="s">
        <v>5</v>
      </c>
      <c r="M18" t="str">
        <f>VLOOKUP(LAIA[[#This Row],[NOME]],'CADASTRO'!A:K,6,0)</f>
        <v>DESLIGADO</v>
      </c>
    </row>
    <row r="19" spans="1:14">
      <c r="A19" t="s">
        <v>516</v>
      </c>
      <c r="B19" t="s">
        <v>517</v>
      </c>
      <c r="C19" t="s">
        <v>76</v>
      </c>
      <c r="D19" t="s">
        <v>654</v>
      </c>
      <c r="E19" s="11" t="s">
        <v>186</v>
      </c>
      <c r="F19" s="11" t="str">
        <f>VLOOKUP(LAIA[[#This Row],[NOME]],'CADASTRO'!A:K,5,0)</f>
        <v>OPERADOR LOGISTICO I</v>
      </c>
      <c r="G19" s="28">
        <v>45645</v>
      </c>
      <c r="H19" s="39">
        <v>365</v>
      </c>
      <c r="I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IF(G367="01/01/1900", "SEM REGISTRO",
                        IF((G19+H19)&gt;TODAY(), "NO PRAZO", "VENCIDO"
                        )
                    )
                )
            )
        )
    ),"N.A.")</f>
        <v>N.A.</v>
      </c>
      <c r="J19" s="14">
        <f>IF(LAIA[[#This Row],[TREINADO EM]]="", "",(LAIA[[#This Row],[TREINADO EM]]+LAIA[[#This Row],[VALIDADE]]))</f>
        <v>46010</v>
      </c>
      <c r="K19">
        <v>1</v>
      </c>
      <c r="L19" t="s">
        <v>5</v>
      </c>
      <c r="M19" t="str">
        <f>VLOOKUP(LAIA[[#This Row],[NOME]],'CADASTRO'!A:K,6,0)</f>
        <v>DESLIGADO</v>
      </c>
    </row>
    <row r="20" spans="1:14">
      <c r="A20" t="s">
        <v>516</v>
      </c>
      <c r="B20" t="s">
        <v>517</v>
      </c>
      <c r="C20" t="s">
        <v>433</v>
      </c>
      <c r="D20" t="s">
        <v>654</v>
      </c>
      <c r="E20" s="11" t="s">
        <v>186</v>
      </c>
      <c r="F20" s="11" t="str">
        <f>VLOOKUP(LAIA[[#This Row],[NOME]],'CADASTRO'!A:K,5,0)</f>
        <v>OPERADOR LOGISTICO I</v>
      </c>
      <c r="G20" s="28">
        <v>46009</v>
      </c>
      <c r="H20" s="39">
        <v>365</v>
      </c>
      <c r="I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IF(G368="01/01/1900", "SEM REGISTRO",
                        IF((G20+H20)&gt;TODAY(), "NO PRAZO", "VENCIDO"
                        )
                    )
                )
            )
        )
    ),"N.A.")</f>
        <v>N.A.</v>
      </c>
      <c r="J20" s="14">
        <f>IF(LAIA[[#This Row],[TREINADO EM]]="", "",(LAIA[[#This Row],[TREINADO EM]]+LAIA[[#This Row],[VALIDADE]]))</f>
        <v>46374</v>
      </c>
      <c r="K20">
        <v>1</v>
      </c>
      <c r="L20" t="s">
        <v>3</v>
      </c>
      <c r="M20" t="str">
        <f>VLOOKUP(LAIA[[#This Row],[NOME]],'CADASTRO'!A:K,6,0)</f>
        <v>DESLIGADO</v>
      </c>
      <c r="N20" s="69"/>
    </row>
    <row r="21" spans="1:14">
      <c r="A21" t="s">
        <v>516</v>
      </c>
      <c r="B21" t="s">
        <v>517</v>
      </c>
      <c r="C21" t="s">
        <v>153</v>
      </c>
      <c r="D21" t="s">
        <v>654</v>
      </c>
      <c r="E21" s="11" t="s">
        <v>325</v>
      </c>
      <c r="F21" s="11" t="str">
        <f>VLOOKUP(LAIA[[#This Row],[NOME]],'CADASTRO'!A:K,5,0)</f>
        <v>TECNICO MECANICO III</v>
      </c>
      <c r="G21" s="28">
        <v>44510</v>
      </c>
      <c r="H21" s="39">
        <v>365</v>
      </c>
      <c r="I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IF(G369="01/01/1900",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IF(LAIA[[#This Row],[TREINADO EM]]="", "",(LAIA[[#This Row],[TREINADO EM]]+LAIA[[#This Row],[VALIDADE]]))</f>
        <v>44875</v>
      </c>
      <c r="K21">
        <v>1</v>
      </c>
      <c r="L21" t="s">
        <v>5</v>
      </c>
      <c r="M21" t="str">
        <f>VLOOKUP(LAIA[[#This Row],[NOME]],'CADASTRO'!A:K,6,0)</f>
        <v>ATIVO</v>
      </c>
    </row>
    <row r="22" spans="1:14">
      <c r="A22" t="s">
        <v>516</v>
      </c>
      <c r="B22" t="s">
        <v>517</v>
      </c>
      <c r="C22" t="s">
        <v>266</v>
      </c>
      <c r="D22" t="s">
        <v>654</v>
      </c>
      <c r="E22" s="11" t="s">
        <v>325</v>
      </c>
      <c r="F22" s="11" t="str">
        <f>VLOOKUP(LAIA[[#This Row],[NOME]],'CADASTRO'!A:K,5,0)</f>
        <v>TECNICO MECANICO III</v>
      </c>
      <c r="G22" s="28">
        <v>44853</v>
      </c>
      <c r="H22" s="39">
        <v>365</v>
      </c>
      <c r="I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IF(G370="01/01/1900",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IF(LAIA[[#This Row],[TREINADO EM]]="", "",(LAIA[[#This Row],[TREINADO EM]]+LAIA[[#This Row],[VALIDADE]]))</f>
        <v>45218</v>
      </c>
      <c r="K22">
        <v>1</v>
      </c>
      <c r="L22" t="s">
        <v>5</v>
      </c>
      <c r="M22" t="str">
        <f>VLOOKUP(LAIA[[#This Row],[NOME]],'CADASTRO'!A:K,6,0)</f>
        <v>ATIVO</v>
      </c>
    </row>
    <row r="23" spans="1:14">
      <c r="A23" t="s">
        <v>516</v>
      </c>
      <c r="B23" t="s">
        <v>517</v>
      </c>
      <c r="C23" t="s">
        <v>266</v>
      </c>
      <c r="D23" t="s">
        <v>654</v>
      </c>
      <c r="E23" s="11" t="s">
        <v>325</v>
      </c>
      <c r="F23" s="11" t="str">
        <f>VLOOKUP(LAIA[[#This Row],[NOME]],'CADASTRO'!A:K,5,0)</f>
        <v>TECNICO MECANICO III</v>
      </c>
      <c r="G23" s="29">
        <v>44929</v>
      </c>
      <c r="H23" s="39">
        <v>365</v>
      </c>
      <c r="I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IF(G371="01/01/1900",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IF(LAIA[[#This Row],[TREINADO EM]]="", "",(LAIA[[#This Row],[TREINADO EM]]+LAIA[[#This Row],[VALIDADE]]))</f>
        <v>45294</v>
      </c>
      <c r="K23">
        <v>1.5</v>
      </c>
      <c r="L23" t="s">
        <v>5</v>
      </c>
      <c r="M23" t="str">
        <f>VLOOKUP(LAIA[[#This Row],[NOME]],'CADASTRO'!A:K,6,0)</f>
        <v>ATIVO</v>
      </c>
    </row>
    <row r="24" spans="1:14">
      <c r="A24" t="s">
        <v>516</v>
      </c>
      <c r="B24" t="s">
        <v>517</v>
      </c>
      <c r="C24" t="s">
        <v>266</v>
      </c>
      <c r="D24" t="s">
        <v>654</v>
      </c>
      <c r="E24" s="11" t="s">
        <v>325</v>
      </c>
      <c r="F24" s="11" t="str">
        <f>VLOOKUP(LAIA[[#This Row],[NOME]],'CADASTRO'!A:K,5,0)</f>
        <v>TECNICO MECANICO III</v>
      </c>
      <c r="G24" s="28">
        <v>45278</v>
      </c>
      <c r="H24" s="39">
        <v>365</v>
      </c>
      <c r="I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IF(G372="01/01/1900",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IF(LAIA[[#This Row],[TREINADO EM]]="", "",(LAIA[[#This Row],[TREINADO EM]]+LAIA[[#This Row],[VALIDADE]]))</f>
        <v>45643</v>
      </c>
      <c r="K24">
        <v>1</v>
      </c>
      <c r="L24" t="s">
        <v>5</v>
      </c>
      <c r="M24" t="str">
        <f>VLOOKUP(LAIA[[#This Row],[NOME]],'CADASTRO'!A:K,6,0)</f>
        <v>ATIVO</v>
      </c>
    </row>
    <row r="25" spans="1:14">
      <c r="A25" t="s">
        <v>516</v>
      </c>
      <c r="B25" t="s">
        <v>517</v>
      </c>
      <c r="C25" t="s">
        <v>102</v>
      </c>
      <c r="D25" t="s">
        <v>654</v>
      </c>
      <c r="E25" s="11" t="s">
        <v>325</v>
      </c>
      <c r="F25" s="11" t="str">
        <f>VLOOKUP(LAIA[[#This Row],[NOME]],'CADASTRO'!A:K,5,0)</f>
        <v>TECNICO MECANICO III</v>
      </c>
      <c r="G25" s="28">
        <v>45358</v>
      </c>
      <c r="H25" s="39">
        <v>365</v>
      </c>
      <c r="I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IF(G373="01/01/1900",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IF(LAIA[[#This Row],[TREINADO EM]]="", "",(LAIA[[#This Row],[TREINADO EM]]+LAIA[[#This Row],[VALIDADE]]))</f>
        <v>45723</v>
      </c>
      <c r="K25">
        <v>1</v>
      </c>
      <c r="L25" t="s">
        <v>5</v>
      </c>
      <c r="M25" t="str">
        <f>VLOOKUP(LAIA[[#This Row],[NOME]],'CADASTRO'!A:K,6,0)</f>
        <v>ATIVO</v>
      </c>
    </row>
    <row r="26" spans="1:14">
      <c r="A26" t="s">
        <v>516</v>
      </c>
      <c r="B26" t="s">
        <v>517</v>
      </c>
      <c r="C26" t="s">
        <v>433</v>
      </c>
      <c r="D26" t="s">
        <v>654</v>
      </c>
      <c r="E26" s="11" t="s">
        <v>325</v>
      </c>
      <c r="F26" s="11" t="str">
        <f>VLOOKUP(LAIA[[#This Row],[NOME]],'CADASTRO'!A:K,5,0)</f>
        <v>TECNICO MECANICO III</v>
      </c>
      <c r="G26" s="28">
        <v>45645</v>
      </c>
      <c r="H26" s="39">
        <v>365</v>
      </c>
      <c r="I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IF(G374="01/01/1900",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IF(LAIA[[#This Row],[TREINADO EM]]="", "",(LAIA[[#This Row],[TREINADO EM]]+LAIA[[#This Row],[VALIDADE]]))</f>
        <v>46010</v>
      </c>
      <c r="K26">
        <v>1</v>
      </c>
      <c r="L26" t="s">
        <v>5</v>
      </c>
      <c r="M26" t="str">
        <f>VLOOKUP(LAIA[[#This Row],[NOME]],'CADASTRO'!A:K,6,0)</f>
        <v>ATIVO</v>
      </c>
    </row>
    <row r="27" spans="1:14">
      <c r="A27" t="s">
        <v>516</v>
      </c>
      <c r="B27" t="s">
        <v>517</v>
      </c>
      <c r="C27" t="s">
        <v>433</v>
      </c>
      <c r="D27" t="s">
        <v>654</v>
      </c>
      <c r="E27" s="11" t="s">
        <v>325</v>
      </c>
      <c r="F27" s="11" t="str">
        <f>VLOOKUP(LAIA[[#This Row],[NOME]],'CADASTRO'!A:K,5,0)</f>
        <v>TECNICO MECANICO III</v>
      </c>
      <c r="G27" s="28">
        <v>46211.5714351852</v>
      </c>
      <c r="H27" s="39">
        <v>183</v>
      </c>
      <c r="I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IF(G375="01/01/1900",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IF(LAIA[[#This Row],[TREINADO EM]]="", "",(LAIA[[#This Row],[TREINADO EM]]+LAIA[[#This Row],[VALIDADE]]))</f>
        <v>46394.5714351852</v>
      </c>
      <c r="K27">
        <v>1</v>
      </c>
      <c r="L27" t="s">
        <v>3</v>
      </c>
      <c r="M27" t="str">
        <f>VLOOKUP(LAIA[[#This Row],[NOME]],'CADASTRO'!A:K,6,0)</f>
        <v>ATIVO</v>
      </c>
      <c r="N27" s="63"/>
    </row>
    <row r="28" spans="1:14">
      <c r="A28" t="s">
        <v>516</v>
      </c>
      <c r="B28" t="s">
        <v>517</v>
      </c>
      <c r="C28" t="s">
        <v>153</v>
      </c>
      <c r="D28" t="s">
        <v>654</v>
      </c>
      <c r="E28" s="11" t="s">
        <v>343</v>
      </c>
      <c r="F28" s="11" t="str">
        <f>VLOOKUP(LAIA[[#This Row],[NOME]],'CADASTRO'!A:K,5,0)</f>
        <v>TECNICO MECANICO II</v>
      </c>
      <c r="G28" s="28">
        <v>44510</v>
      </c>
      <c r="H28" s="39">
        <v>365</v>
      </c>
      <c r="I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IF(G376="01/01/1900",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IF(LAIA[[#This Row],[TREINADO EM]]="", "",(LAIA[[#This Row],[TREINADO EM]]+LAIA[[#This Row],[VALIDADE]]))</f>
        <v>44875</v>
      </c>
      <c r="K28">
        <v>1</v>
      </c>
      <c r="L28" t="s">
        <v>5</v>
      </c>
      <c r="M28" t="str">
        <f>VLOOKUP(LAIA[[#This Row],[NOME]],'CADASTRO'!A:K,6,0)</f>
        <v>ATIVO</v>
      </c>
    </row>
    <row r="29" spans="1:14">
      <c r="A29" t="s">
        <v>516</v>
      </c>
      <c r="B29" t="s">
        <v>517</v>
      </c>
      <c r="C29" t="s">
        <v>266</v>
      </c>
      <c r="D29" t="s">
        <v>654</v>
      </c>
      <c r="E29" s="11" t="s">
        <v>343</v>
      </c>
      <c r="F29" s="11" t="str">
        <f>VLOOKUP(LAIA[[#This Row],[NOME]],'CADASTRO'!A:K,5,0)</f>
        <v>TECNICO MECANICO II</v>
      </c>
      <c r="G29" s="32">
        <v>44834</v>
      </c>
      <c r="H29" s="39">
        <v>365</v>
      </c>
      <c r="I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IF(LAIA[[#This Row],[TREINADO EM]]="", "",(LAIA[[#This Row],[TREINADO EM]]+LAIA[[#This Row],[VALIDADE]]))</f>
        <v>45199</v>
      </c>
      <c r="K29">
        <v>1</v>
      </c>
      <c r="L29" t="s">
        <v>5</v>
      </c>
      <c r="M29" t="str">
        <f>VLOOKUP(LAIA[[#This Row],[NOME]],'CADASTRO'!A:K,6,0)</f>
        <v>ATIVO</v>
      </c>
    </row>
    <row r="30" spans="1:14">
      <c r="A30" t="s">
        <v>516</v>
      </c>
      <c r="B30" t="s">
        <v>517</v>
      </c>
      <c r="C30" t="s">
        <v>266</v>
      </c>
      <c r="D30" t="s">
        <v>654</v>
      </c>
      <c r="E30" s="11" t="s">
        <v>343</v>
      </c>
      <c r="F30" s="11" t="str">
        <f>VLOOKUP(LAIA[[#This Row],[NOME]],'CADASTRO'!A:K,5,0)</f>
        <v>TECNICO MECANICO II</v>
      </c>
      <c r="G30" s="28">
        <v>44929</v>
      </c>
      <c r="H30" s="39">
        <v>365</v>
      </c>
      <c r="I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IF(G378="01/01/1900",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IF(LAIA[[#This Row],[TREINADO EM]]="", "",(LAIA[[#This Row],[TREINADO EM]]+LAIA[[#This Row],[VALIDADE]]))</f>
        <v>45294</v>
      </c>
      <c r="K30">
        <v>1.5</v>
      </c>
      <c r="L30" t="s">
        <v>5</v>
      </c>
      <c r="M30" t="str">
        <f>VLOOKUP(LAIA[[#This Row],[NOME]],'CADASTRO'!A:K,6,0)</f>
        <v>ATIVO</v>
      </c>
    </row>
    <row r="31" spans="1:14">
      <c r="A31" t="s">
        <v>516</v>
      </c>
      <c r="B31" t="s">
        <v>517</v>
      </c>
      <c r="C31" t="s">
        <v>433</v>
      </c>
      <c r="D31" t="s">
        <v>654</v>
      </c>
      <c r="E31" s="11" t="s">
        <v>343</v>
      </c>
      <c r="F31" s="11" t="str">
        <f>VLOOKUP(LAIA[[#This Row],[NOME]],'CADASTRO'!A:K,5,0)</f>
        <v>TECNICO MECANICO II</v>
      </c>
      <c r="G31" s="28">
        <v>45645</v>
      </c>
      <c r="H31" s="39">
        <v>365</v>
      </c>
      <c r="I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IF(G379="01/01/1900",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IF(LAIA[[#This Row],[TREINADO EM]]="", "",(LAIA[[#This Row],[TREINADO EM]]+LAIA[[#This Row],[VALIDADE]]))</f>
        <v>46010</v>
      </c>
      <c r="K31">
        <v>1</v>
      </c>
      <c r="L31" t="s">
        <v>5</v>
      </c>
      <c r="M31" t="str">
        <f>VLOOKUP(LAIA[[#This Row],[NOME]],'CADASTRO'!A:K,6,0)</f>
        <v>ATIVO</v>
      </c>
    </row>
    <row r="32" spans="1:14">
      <c r="A32" t="s">
        <v>516</v>
      </c>
      <c r="B32" t="s">
        <v>517</v>
      </c>
      <c r="C32" t="s">
        <v>433</v>
      </c>
      <c r="D32" t="s">
        <v>654</v>
      </c>
      <c r="E32" s="11" t="s">
        <v>343</v>
      </c>
      <c r="F32" s="11" t="str">
        <f>VLOOKUP(LAIA[[#This Row],[NOME]],'CADASTRO'!A:K,5,0)</f>
        <v>TECNICO MECANICO II</v>
      </c>
      <c r="G32" s="29">
        <v>46212.004236111097</v>
      </c>
      <c r="H32" s="39">
        <v>183</v>
      </c>
      <c r="I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IF(G380="01/01/1900",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IF(LAIA[[#This Row],[TREINADO EM]]="", "",(LAIA[[#This Row],[TREINADO EM]]+LAIA[[#This Row],[VALIDADE]]))</f>
        <v>46395.004236111097</v>
      </c>
      <c r="K32">
        <v>1</v>
      </c>
      <c r="L32" t="s">
        <v>3</v>
      </c>
      <c r="M32" t="str">
        <f>VLOOKUP(LAIA[[#This Row],[NOME]],'CADASTRO'!A:K,6,0)</f>
        <v>ATIVO</v>
      </c>
      <c r="N32" s="63"/>
    </row>
    <row r="33" spans="1:14">
      <c r="A33" t="s">
        <v>516</v>
      </c>
      <c r="B33" t="s">
        <v>517</v>
      </c>
      <c r="C33" t="s">
        <v>433</v>
      </c>
      <c r="D33" t="s">
        <v>654</v>
      </c>
      <c r="E33" s="11" t="s">
        <v>326</v>
      </c>
      <c r="F33" s="11" t="str">
        <f>VLOOKUP(LAIA[[#This Row],[NOME]],'CADASTRO'!A:K,5,0)</f>
        <v>ANALISTA GESTAO QUALIDADE PL</v>
      </c>
      <c r="G33" s="28">
        <v>46098</v>
      </c>
      <c r="H33" s="39">
        <v>365</v>
      </c>
      <c r="I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IF(G381="01/01/1900",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IF(LAIA[[#This Row],[TREINADO EM]]="", "",(LAIA[[#This Row],[TREINADO EM]]+LAIA[[#This Row],[VALIDADE]]))</f>
        <v>46463</v>
      </c>
      <c r="K33">
        <v>0.5</v>
      </c>
      <c r="L33" t="s">
        <v>3</v>
      </c>
      <c r="M33" t="str">
        <f>VLOOKUP(LAIA[[#This Row],[NOME]],'CADASTRO'!A:K,6,0)</f>
        <v>ATIVO</v>
      </c>
      <c r="N33" s="63" t="s">
        <v>657</v>
      </c>
    </row>
    <row r="34" spans="1:14">
      <c r="A34" t="s">
        <v>516</v>
      </c>
      <c r="B34" t="s">
        <v>517</v>
      </c>
      <c r="C34" t="s">
        <v>153</v>
      </c>
      <c r="D34" t="s">
        <v>654</v>
      </c>
      <c r="E34" s="11" t="s">
        <v>327</v>
      </c>
      <c r="F34" s="11" t="str">
        <f>VLOOKUP(LAIA[[#This Row],[NOME]],'CADASTRO'!A:K,5,0)</f>
        <v>ASSISTENTE ADMINISTRATIVO</v>
      </c>
      <c r="G34" s="28">
        <v>44484</v>
      </c>
      <c r="H34" s="39">
        <v>365</v>
      </c>
      <c r="I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IF(G382="01/01/1900",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IF(LAIA[[#This Row],[TREINADO EM]]="", "",(LAIA[[#This Row],[TREINADO EM]]+LAIA[[#This Row],[VALIDADE]]))</f>
        <v>44849</v>
      </c>
      <c r="K34">
        <v>1</v>
      </c>
      <c r="L34" t="s">
        <v>5</v>
      </c>
      <c r="M34" t="str">
        <f>VLOOKUP(LAIA[[#This Row],[NOME]],'CADASTRO'!A:K,6,0)</f>
        <v>ATIVO</v>
      </c>
    </row>
    <row r="35" spans="1:14">
      <c r="A35" t="s">
        <v>516</v>
      </c>
      <c r="B35" t="s">
        <v>517</v>
      </c>
      <c r="C35" t="s">
        <v>266</v>
      </c>
      <c r="D35" t="s">
        <v>654</v>
      </c>
      <c r="E35" s="11" t="s">
        <v>327</v>
      </c>
      <c r="F35" s="11" t="str">
        <f>VLOOKUP(LAIA[[#This Row],[NOME]],'CADASTRO'!A:K,5,0)</f>
        <v>ASSISTENTE ADMINISTRATIVO</v>
      </c>
      <c r="G35" s="28">
        <v>44844</v>
      </c>
      <c r="H35" s="39">
        <v>365</v>
      </c>
      <c r="I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IF(G383="01/01/1900",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IF(LAIA[[#This Row],[TREINADO EM]]="", "",(LAIA[[#This Row],[TREINADO EM]]+LAIA[[#This Row],[VALIDADE]]))</f>
        <v>45209</v>
      </c>
      <c r="K35">
        <v>1</v>
      </c>
      <c r="L35" t="s">
        <v>5</v>
      </c>
      <c r="M35" t="str">
        <f>VLOOKUP(LAIA[[#This Row],[NOME]],'CADASTRO'!A:K,6,0)</f>
        <v>ATIVO</v>
      </c>
    </row>
    <row r="36" spans="1:14">
      <c r="A36" t="s">
        <v>516</v>
      </c>
      <c r="B36" t="s">
        <v>517</v>
      </c>
      <c r="C36" t="s">
        <v>266</v>
      </c>
      <c r="D36" t="s">
        <v>654</v>
      </c>
      <c r="E36" s="11" t="s">
        <v>327</v>
      </c>
      <c r="F36" s="11" t="str">
        <f>VLOOKUP(LAIA[[#This Row],[NOME]],'CADASTRO'!A:K,5,0)</f>
        <v>ASSISTENTE ADMINISTRATIVO</v>
      </c>
      <c r="G36" s="28">
        <v>45274</v>
      </c>
      <c r="H36" s="39">
        <v>365</v>
      </c>
      <c r="I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IF(G384="01/01/1900",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IF(LAIA[[#This Row],[TREINADO EM]]="", "",(LAIA[[#This Row],[TREINADO EM]]+LAIA[[#This Row],[VALIDADE]]))</f>
        <v>45639</v>
      </c>
      <c r="K36">
        <v>1</v>
      </c>
      <c r="L36" t="s">
        <v>5</v>
      </c>
      <c r="M36" t="str">
        <f>VLOOKUP(LAIA[[#This Row],[NOME]],'CADASTRO'!A:K,6,0)</f>
        <v>ATIVO</v>
      </c>
    </row>
    <row r="37" spans="1:14">
      <c r="A37" t="s">
        <v>516</v>
      </c>
      <c r="B37" t="s">
        <v>517</v>
      </c>
      <c r="C37" t="s">
        <v>391</v>
      </c>
      <c r="D37" t="s">
        <v>654</v>
      </c>
      <c r="E37" s="11" t="s">
        <v>327</v>
      </c>
      <c r="F37" s="11" t="str">
        <f>VLOOKUP(LAIA[[#This Row],[NOME]],'CADASTRO'!A:K,5,0)</f>
        <v>ASSISTENTE ADMINISTRATIVO</v>
      </c>
      <c r="G37" s="28">
        <v>45824</v>
      </c>
      <c r="H37" s="39">
        <v>365</v>
      </c>
      <c r="I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IF(G385="01/01/1900",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IF(LAIA[[#This Row],[TREINADO EM]]="", "",(LAIA[[#This Row],[TREINADO EM]]+LAIA[[#This Row],[VALIDADE]]))</f>
        <v>46189</v>
      </c>
      <c r="K37">
        <v>1</v>
      </c>
      <c r="L37" t="s">
        <v>5</v>
      </c>
      <c r="M37" t="str">
        <f>VLOOKUP(LAIA[[#This Row],[NOME]],'CADASTRO'!A:K,6,0)</f>
        <v>ATIVO</v>
      </c>
    </row>
    <row r="38" spans="1:14">
      <c r="A38" t="s">
        <v>516</v>
      </c>
      <c r="B38" t="s">
        <v>517</v>
      </c>
      <c r="C38" t="s">
        <v>433</v>
      </c>
      <c r="D38" t="s">
        <v>654</v>
      </c>
      <c r="E38" s="11" t="s">
        <v>327</v>
      </c>
      <c r="F38" s="11" t="str">
        <f>VLOOKUP(LAIA[[#This Row],[NOME]],'CADASTRO'!A:K,5,0)</f>
        <v>ASSISTENTE ADMINISTRATIVO</v>
      </c>
      <c r="G38" s="28">
        <v>46191</v>
      </c>
      <c r="H38" s="39">
        <v>365</v>
      </c>
      <c r="I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IF(G386="01/01/1900",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IF(LAIA[[#This Row],[TREINADO EM]]="", "",(LAIA[[#This Row],[TREINADO EM]]+LAIA[[#This Row],[VALIDADE]]))</f>
        <v>46556</v>
      </c>
      <c r="K38">
        <v>1</v>
      </c>
      <c r="L38" t="s">
        <v>3</v>
      </c>
      <c r="M38" t="str">
        <f>VLOOKUP(LAIA[[#This Row],[NOME]],'CADASTRO'!A:K,6,0)</f>
        <v>ATIVO</v>
      </c>
      <c r="N38" s="63"/>
    </row>
    <row r="39" spans="1:14">
      <c r="A39" t="s">
        <v>516</v>
      </c>
      <c r="B39" t="s">
        <v>517</v>
      </c>
      <c r="C39" t="s">
        <v>433</v>
      </c>
      <c r="D39" t="s">
        <v>654</v>
      </c>
      <c r="E39" s="11" t="s">
        <v>454</v>
      </c>
      <c r="F39" s="11" t="str">
        <f>VLOOKUP(LAIA[[#This Row],[NOME]],'CADASTRO'!A:K,5,0)</f>
        <v>ESTAGIARIO</v>
      </c>
      <c r="G39" s="28">
        <v>46182</v>
      </c>
      <c r="H39" s="39">
        <v>365</v>
      </c>
      <c r="I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IF(G387="01/01/1900",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IF(LAIA[[#This Row],[TREINADO EM]]="", "",(LAIA[[#This Row],[TREINADO EM]]+LAIA[[#This Row],[VALIDADE]]))</f>
        <v>46547</v>
      </c>
      <c r="K39">
        <v>1</v>
      </c>
      <c r="L39" t="s">
        <v>3</v>
      </c>
      <c r="M39" t="str">
        <f>VLOOKUP(LAIA[[#This Row],[NOME]],'CADASTRO'!A:K,6,0)</f>
        <v>ATIVO</v>
      </c>
      <c r="N39" s="63"/>
    </row>
    <row r="40" spans="1:14">
      <c r="A40" t="s">
        <v>516</v>
      </c>
      <c r="B40" t="s">
        <v>517</v>
      </c>
      <c r="C40" t="s">
        <v>391</v>
      </c>
      <c r="D40" t="s">
        <v>654</v>
      </c>
      <c r="E40" s="11" t="s">
        <v>328</v>
      </c>
      <c r="F40" s="11" t="str">
        <f>VLOOKUP(LAIA[[#This Row],[NOME]],'CADASTRO'!A:K,5,0)</f>
        <v>ASSISTENTE ADMINISTRATIVO</v>
      </c>
      <c r="G40" s="28">
        <v>45824</v>
      </c>
      <c r="H40" s="39">
        <v>365</v>
      </c>
      <c r="I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IF(G388="01/01/1900",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IF(LAIA[[#This Row],[TREINADO EM]]="", "",(LAIA[[#This Row],[TREINADO EM]]+LAIA[[#This Row],[VALIDADE]]))</f>
        <v>46189</v>
      </c>
      <c r="K40">
        <v>1</v>
      </c>
      <c r="L40" t="s">
        <v>5</v>
      </c>
      <c r="M40" t="str">
        <f>VLOOKUP(LAIA[[#This Row],[NOME]],'CADASTRO'!A:K,6,0)</f>
        <v>ATIVO</v>
      </c>
    </row>
    <row r="41" spans="1:14">
      <c r="A41" t="s">
        <v>516</v>
      </c>
      <c r="B41" t="s">
        <v>517</v>
      </c>
      <c r="C41" t="s">
        <v>391</v>
      </c>
      <c r="D41" t="s">
        <v>654</v>
      </c>
      <c r="E41" s="11" t="s">
        <v>328</v>
      </c>
      <c r="F41" s="11" t="str">
        <f>VLOOKUP(LAIA[[#This Row],[NOME]],'CADASTRO'!A:K,5,0)</f>
        <v>ASSISTENTE ADMINISTRATIVO</v>
      </c>
      <c r="G41" s="28">
        <v>45882</v>
      </c>
      <c r="H41" s="39">
        <v>365</v>
      </c>
      <c r="I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IF(LAIA[[#This Row],[TREINADO EM]]="", "",(LAIA[[#This Row],[TREINADO EM]]+LAIA[[#This Row],[VALIDADE]]))</f>
        <v>46247</v>
      </c>
      <c r="K41">
        <v>1</v>
      </c>
      <c r="L41" t="s">
        <v>5</v>
      </c>
      <c r="M41" t="str">
        <f>VLOOKUP(LAIA[[#This Row],[NOME]],'CADASTRO'!A:K,6,0)</f>
        <v>ATIVO</v>
      </c>
    </row>
    <row r="42" spans="1:14">
      <c r="A42" t="s">
        <v>516</v>
      </c>
      <c r="B42" t="s">
        <v>517</v>
      </c>
      <c r="C42" t="s">
        <v>433</v>
      </c>
      <c r="D42" t="s">
        <v>654</v>
      </c>
      <c r="E42" s="11" t="s">
        <v>328</v>
      </c>
      <c r="F42" s="11" t="str">
        <f>VLOOKUP(LAIA[[#This Row],[NOME]],'CADASTRO'!A:K,5,0)</f>
        <v>ASSISTENTE ADMINISTRATIVO</v>
      </c>
      <c r="G42" s="28">
        <v>46274.402824074074</v>
      </c>
      <c r="H42" s="39">
        <v>365</v>
      </c>
      <c r="I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IF(G390="01/01/1900",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IF(LAIA[[#This Row],[TREINADO EM]]="", "",(LAIA[[#This Row],[TREINADO EM]]+LAIA[[#This Row],[VALIDADE]]))</f>
        <v>46639.402824074074</v>
      </c>
      <c r="K42">
        <v>1</v>
      </c>
      <c r="L42" t="s">
        <v>3</v>
      </c>
      <c r="M42" t="str">
        <f>VLOOKUP(LAIA[[#This Row],[NOME]],'CADASTRO'!A:K,6,0)</f>
        <v>ATIVO</v>
      </c>
    </row>
    <row r="43" spans="1:14">
      <c r="A43" t="s">
        <v>516</v>
      </c>
      <c r="B43" t="s">
        <v>517</v>
      </c>
      <c r="C43" t="s">
        <v>153</v>
      </c>
      <c r="D43" t="s">
        <v>654</v>
      </c>
      <c r="E43" s="11" t="s">
        <v>189</v>
      </c>
      <c r="F43" s="11" t="str">
        <f>VLOOKUP(LAIA[[#This Row],[NOME]],'CADASTRO'!A:K,5,0)</f>
        <v>ESTAGIARIO</v>
      </c>
      <c r="G43" s="28">
        <v>44544</v>
      </c>
      <c r="H43" s="39">
        <v>365</v>
      </c>
      <c r="I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IF(G391="01/01/1900", "SEM REGISTRO",
                        IF((G43+H43)&gt;TODAY(), "NO PRAZO", "VENCIDO"
                        )
                    )
                )
            )
        )
    ),"N.A.")</f>
        <v>N.A.</v>
      </c>
      <c r="J43" s="14">
        <f>IF(LAIA[[#This Row],[TREINADO EM]]="", "",(LAIA[[#This Row],[TREINADO EM]]+LAIA[[#This Row],[VALIDADE]]))</f>
        <v>44909</v>
      </c>
      <c r="K43">
        <v>1</v>
      </c>
      <c r="L43" t="s">
        <v>5</v>
      </c>
      <c r="M43" t="str">
        <f>VLOOKUP(LAIA[[#This Row],[NOME]],'CADASTRO'!A:K,6,0)</f>
        <v>DESLIGADO</v>
      </c>
    </row>
    <row r="44" spans="1:14">
      <c r="A44" t="s">
        <v>516</v>
      </c>
      <c r="B44" t="s">
        <v>517</v>
      </c>
      <c r="C44" t="s">
        <v>266</v>
      </c>
      <c r="D44" t="s">
        <v>654</v>
      </c>
      <c r="E44" s="11" t="s">
        <v>189</v>
      </c>
      <c r="F44" s="11" t="str">
        <f>VLOOKUP(LAIA[[#This Row],[NOME]],'CADASTRO'!A:K,5,0)</f>
        <v>ESTAGIARIO</v>
      </c>
      <c r="G44" s="28">
        <v>44844</v>
      </c>
      <c r="H44" s="39">
        <v>365</v>
      </c>
      <c r="I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IF(G392="01/01/1900", "SEM REGISTRO",
                        IF((G44+H44)&gt;TODAY(), "NO PRAZO", "VENCIDO"
                        )
                    )
                )
            )
        )
    ),"N.A.")</f>
        <v>N.A.</v>
      </c>
      <c r="J44" s="14">
        <f>IF(LAIA[[#This Row],[TREINADO EM]]="", "",(LAIA[[#This Row],[TREINADO EM]]+LAIA[[#This Row],[VALIDADE]]))</f>
        <v>45209</v>
      </c>
      <c r="K44">
        <v>1</v>
      </c>
      <c r="L44" t="s">
        <v>3</v>
      </c>
      <c r="M44" t="str">
        <f>VLOOKUP(LAIA[[#This Row],[NOME]],'CADASTRO'!A:K,6,0)</f>
        <v>DESLIGADO</v>
      </c>
    </row>
    <row r="45" spans="1:14">
      <c r="A45" t="s">
        <v>516</v>
      </c>
      <c r="B45" t="s">
        <v>517</v>
      </c>
      <c r="C45" t="s">
        <v>433</v>
      </c>
      <c r="D45" t="s">
        <v>654</v>
      </c>
      <c r="E45" s="11" t="s">
        <v>330</v>
      </c>
      <c r="F45" s="11" t="str">
        <f>VLOOKUP(LAIA[[#This Row],[NOME]],'CADASTRO'!A:K,5,0)</f>
        <v>OPERADOR INDUSTRIAL I</v>
      </c>
      <c r="G45" s="28">
        <v>45812</v>
      </c>
      <c r="H45" s="39">
        <v>365</v>
      </c>
      <c r="I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IF(G393="01/01/1900",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IF(LAIA[[#This Row],[TREINADO EM]]="", "",(LAIA[[#This Row],[TREINADO EM]]+LAIA[[#This Row],[VALIDADE]]))</f>
        <v>46177</v>
      </c>
      <c r="K45">
        <v>1</v>
      </c>
      <c r="L45" t="s">
        <v>5</v>
      </c>
      <c r="M45" t="str">
        <f>VLOOKUP(LAIA[[#This Row],[NOME]],'CADASTRO'!A:K,6,0)</f>
        <v>ATIVO</v>
      </c>
    </row>
    <row r="46" spans="1:14">
      <c r="A46" t="s">
        <v>516</v>
      </c>
      <c r="B46" t="s">
        <v>517</v>
      </c>
      <c r="C46" t="s">
        <v>433</v>
      </c>
      <c r="D46" t="s">
        <v>654</v>
      </c>
      <c r="E46" s="11" t="s">
        <v>330</v>
      </c>
      <c r="F46" s="11" t="str">
        <f>VLOOKUP(LAIA[[#This Row],[NOME]],'CADASTRO'!A:K,5,0)</f>
        <v>OPERADOR INDUSTRIAL I</v>
      </c>
      <c r="G46" s="28">
        <v>46009</v>
      </c>
      <c r="H46" s="39">
        <v>365</v>
      </c>
      <c r="I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IF(G394="01/01/1900",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IF(LAIA[[#This Row],[TREINADO EM]]="", "",(LAIA[[#This Row],[TREINADO EM]]+LAIA[[#This Row],[VALIDADE]]))</f>
        <v>46374</v>
      </c>
      <c r="K46">
        <v>1</v>
      </c>
      <c r="L46" t="s">
        <v>3</v>
      </c>
      <c r="M46" t="str">
        <f>VLOOKUP(LAIA[[#This Row],[NOME]],'CADASTRO'!A:K,6,0)</f>
        <v>ATIVO</v>
      </c>
      <c r="N46" s="63" t="s">
        <v>656</v>
      </c>
    </row>
    <row r="47" spans="1:14">
      <c r="A47" t="s">
        <v>516</v>
      </c>
      <c r="B47" t="s">
        <v>517</v>
      </c>
      <c r="C47" t="s">
        <v>266</v>
      </c>
      <c r="D47" t="s">
        <v>654</v>
      </c>
      <c r="E47" s="11" t="s">
        <v>191</v>
      </c>
      <c r="F47" s="11" t="str">
        <f>VLOOKUP(LAIA[[#This Row],[NOME]],'CADASTRO'!A:K,5,0)</f>
        <v>ESTAGIARIO</v>
      </c>
      <c r="G47" s="28">
        <v>44634</v>
      </c>
      <c r="H47" s="39">
        <v>365</v>
      </c>
      <c r="I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IF(G395="01/01/1900", "SEM REGISTRO",
                        IF((G47+H47)&gt;TODAY(), "NO PRAZO", "VENCIDO"
                        )
                    )
                )
            )
        )
    ),"N.A.")</f>
        <v>N.A.</v>
      </c>
      <c r="J47" s="14">
        <f>IF(LAIA[[#This Row],[TREINADO EM]]="", "",(LAIA[[#This Row],[TREINADO EM]]+LAIA[[#This Row],[VALIDADE]]))</f>
        <v>44999</v>
      </c>
      <c r="K47">
        <v>1</v>
      </c>
      <c r="L47" t="s">
        <v>5</v>
      </c>
      <c r="M47" t="str">
        <f>VLOOKUP(LAIA[[#This Row],[NOME]],'CADASTRO'!A:K,6,0)</f>
        <v>DESLIGADO</v>
      </c>
    </row>
    <row r="48" spans="1:14">
      <c r="A48" t="s">
        <v>516</v>
      </c>
      <c r="B48" t="s">
        <v>517</v>
      </c>
      <c r="C48" t="s">
        <v>266</v>
      </c>
      <c r="D48" t="s">
        <v>654</v>
      </c>
      <c r="E48" s="11" t="s">
        <v>191</v>
      </c>
      <c r="F48" s="11" t="str">
        <f>VLOOKUP(LAIA[[#This Row],[NOME]],'CADASTRO'!A:K,5,0)</f>
        <v>ESTAGIARIO</v>
      </c>
      <c r="G48" s="28">
        <v>44844</v>
      </c>
      <c r="H48" s="39">
        <v>365</v>
      </c>
      <c r="I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IF(G396="01/01/1900", "SEM REGISTRO",
                        IF((G48+H48)&gt;TODAY(), "NO PRAZO", "VENCIDO"
                        )
                    )
                )
            )
        )
    ),"N.A.")</f>
        <v>N.A.</v>
      </c>
      <c r="J48" s="14">
        <f>IF(LAIA[[#This Row],[TREINADO EM]]="", "",(LAIA[[#This Row],[TREINADO EM]]+LAIA[[#This Row],[VALIDADE]]))</f>
        <v>45209</v>
      </c>
      <c r="K48">
        <v>1</v>
      </c>
      <c r="L48" t="s">
        <v>5</v>
      </c>
      <c r="M48" t="str">
        <f>VLOOKUP(LAIA[[#This Row],[NOME]],'CADASTRO'!A:K,6,0)</f>
        <v>DESLIGADO</v>
      </c>
    </row>
    <row r="49" spans="1:14">
      <c r="A49" t="s">
        <v>516</v>
      </c>
      <c r="B49" t="s">
        <v>517</v>
      </c>
      <c r="C49" t="s">
        <v>266</v>
      </c>
      <c r="D49" t="s">
        <v>654</v>
      </c>
      <c r="E49" s="11" t="s">
        <v>191</v>
      </c>
      <c r="F49" s="11" t="str">
        <f>VLOOKUP(LAIA[[#This Row],[NOME]],'CADASTRO'!A:K,5,0)</f>
        <v>ESTAGIARIO</v>
      </c>
      <c r="G49" s="28">
        <v>45064</v>
      </c>
      <c r="H49" s="39">
        <v>365</v>
      </c>
      <c r="I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IF(G397="01/01/1900", "SEM REGISTRO",
                        IF((G49+H49)&gt;TODAY(), "NO PRAZO", "VENCIDO"
                        )
                    )
                )
            )
        )
    ),"N.A.")</f>
        <v>N.A.</v>
      </c>
      <c r="J49" s="14">
        <f>IF(LAIA[[#This Row],[TREINADO EM]]="", "",(LAIA[[#This Row],[TREINADO EM]]+LAIA[[#This Row],[VALIDADE]]))</f>
        <v>45429</v>
      </c>
      <c r="K49">
        <v>1</v>
      </c>
      <c r="L49" t="s">
        <v>3</v>
      </c>
      <c r="M49" t="str">
        <f>VLOOKUP(LAIA[[#This Row],[NOME]],'CADASTRO'!A:K,6,0)</f>
        <v>DESLIGADO</v>
      </c>
    </row>
    <row r="50" spans="1:14">
      <c r="A50" t="s">
        <v>516</v>
      </c>
      <c r="B50" t="s">
        <v>517</v>
      </c>
      <c r="C50" t="s">
        <v>433</v>
      </c>
      <c r="D50" t="s">
        <v>654</v>
      </c>
      <c r="E50" s="11" t="s">
        <v>332</v>
      </c>
      <c r="F50" s="11" t="str">
        <f>VLOOKUP(LAIA[[#This Row],[NOME]],'CADASTRO'!A:K,5,0)</f>
        <v>ASSISTENTE ADMINISTRATIVO</v>
      </c>
      <c r="G50" s="28">
        <v>46126</v>
      </c>
      <c r="H50" s="39">
        <v>365</v>
      </c>
      <c r="I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IF(G398="01/01/1900",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IF(LAIA[[#This Row],[TREINADO EM]]="", "",(LAIA[[#This Row],[TREINADO EM]]+LAIA[[#This Row],[VALIDADE]]))</f>
        <v>46491</v>
      </c>
      <c r="K50">
        <v>1</v>
      </c>
      <c r="L50" t="s">
        <v>3</v>
      </c>
      <c r="M50" t="str">
        <f>VLOOKUP(LAIA[[#This Row],[NOME]],'CADASTRO'!A:K,6,0)</f>
        <v>ATIVO</v>
      </c>
      <c r="N50" s="63"/>
    </row>
    <row r="51" spans="1:14">
      <c r="A51" t="s">
        <v>516</v>
      </c>
      <c r="B51" t="s">
        <v>517</v>
      </c>
      <c r="C51" t="s">
        <v>153</v>
      </c>
      <c r="D51" t="s">
        <v>654</v>
      </c>
      <c r="E51" s="11" t="s">
        <v>333</v>
      </c>
      <c r="F51" s="11" t="str">
        <f>VLOOKUP(LAIA[[#This Row],[NOME]],'CADASTRO'!A:K,5,0)</f>
        <v>ANALISTA FACILITIES</v>
      </c>
      <c r="G51" s="28">
        <v>44484</v>
      </c>
      <c r="H51" s="39">
        <v>365</v>
      </c>
      <c r="I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IF(G399="01/01/1900",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IF(LAIA[[#This Row],[TREINADO EM]]="", "",(LAIA[[#This Row],[TREINADO EM]]+LAIA[[#This Row],[VALIDADE]]))</f>
        <v>44849</v>
      </c>
      <c r="K51">
        <v>1</v>
      </c>
      <c r="L51" t="s">
        <v>5</v>
      </c>
      <c r="M51" t="str">
        <f>VLOOKUP(LAIA[[#This Row],[NOME]],'CADASTRO'!A:K,6,0)</f>
        <v>ATIVO</v>
      </c>
    </row>
    <row r="52" spans="1:14">
      <c r="A52" t="s">
        <v>516</v>
      </c>
      <c r="B52" t="s">
        <v>517</v>
      </c>
      <c r="C52" t="s">
        <v>266</v>
      </c>
      <c r="D52" t="s">
        <v>654</v>
      </c>
      <c r="E52" s="11" t="s">
        <v>333</v>
      </c>
      <c r="F52" s="11" t="str">
        <f>VLOOKUP(LAIA[[#This Row],[NOME]],'CADASTRO'!A:K,5,0)</f>
        <v>ANALISTA FACILITIES</v>
      </c>
      <c r="G52" s="28">
        <v>44844</v>
      </c>
      <c r="H52" s="39">
        <v>365</v>
      </c>
      <c r="I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IF(G400="01/01/1900",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IF(LAIA[[#This Row],[TREINADO EM]]="", "",(LAIA[[#This Row],[TREINADO EM]]+LAIA[[#This Row],[VALIDADE]]))</f>
        <v>45209</v>
      </c>
      <c r="K52">
        <v>1</v>
      </c>
      <c r="L52" t="s">
        <v>5</v>
      </c>
      <c r="M52" t="str">
        <f>VLOOKUP(LAIA[[#This Row],[NOME]],'CADASTRO'!A:K,6,0)</f>
        <v>ATIVO</v>
      </c>
    </row>
    <row r="53" spans="1:14">
      <c r="A53" t="s">
        <v>516</v>
      </c>
      <c r="B53" t="s">
        <v>517</v>
      </c>
      <c r="C53" t="s">
        <v>266</v>
      </c>
      <c r="D53" t="s">
        <v>654</v>
      </c>
      <c r="E53" s="11" t="s">
        <v>333</v>
      </c>
      <c r="F53" s="11" t="str">
        <f>VLOOKUP(LAIA[[#This Row],[NOME]],'CADASTRO'!A:K,5,0)</f>
        <v>ANALISTA FACILITIES</v>
      </c>
      <c r="G53" s="28">
        <v>45092</v>
      </c>
      <c r="H53" s="39">
        <v>365</v>
      </c>
      <c r="I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IF(G401="01/01/1900",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IF(LAIA[[#This Row],[TREINADO EM]]="", "",(LAIA[[#This Row],[TREINADO EM]]+LAIA[[#This Row],[VALIDADE]]))</f>
        <v>45457</v>
      </c>
      <c r="K53">
        <v>1</v>
      </c>
      <c r="L53" t="s">
        <v>5</v>
      </c>
      <c r="M53" t="str">
        <f>VLOOKUP(LAIA[[#This Row],[NOME]],'CADASTRO'!A:K,6,0)</f>
        <v>ATIVO</v>
      </c>
    </row>
    <row r="54" spans="1:14">
      <c r="A54" t="s">
        <v>516</v>
      </c>
      <c r="B54" t="s">
        <v>517</v>
      </c>
      <c r="C54" t="s">
        <v>433</v>
      </c>
      <c r="D54" t="s">
        <v>654</v>
      </c>
      <c r="E54" s="11" t="s">
        <v>333</v>
      </c>
      <c r="F54" s="11" t="str">
        <f>VLOOKUP(LAIA[[#This Row],[NOME]],'CADASTRO'!A:K,5,0)</f>
        <v>ANALISTA FACILITIES</v>
      </c>
      <c r="G54" s="28">
        <v>45547</v>
      </c>
      <c r="H54" s="39">
        <v>365</v>
      </c>
      <c r="I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IF(G402="01/01/1900",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IF(LAIA[[#This Row],[TREINADO EM]]="", "",(LAIA[[#This Row],[TREINADO EM]]+LAIA[[#This Row],[VALIDADE]]))</f>
        <v>45912</v>
      </c>
      <c r="K54">
        <v>1</v>
      </c>
      <c r="L54" t="s">
        <v>5</v>
      </c>
      <c r="M54" t="str">
        <f>VLOOKUP(LAIA[[#This Row],[NOME]],'CADASTRO'!A:K,6,0)</f>
        <v>ATIVO</v>
      </c>
    </row>
    <row r="55" spans="1:14">
      <c r="A55" t="s">
        <v>516</v>
      </c>
      <c r="B55" t="s">
        <v>517</v>
      </c>
      <c r="C55" t="s">
        <v>391</v>
      </c>
      <c r="D55" t="s">
        <v>654</v>
      </c>
      <c r="E55" s="11" t="s">
        <v>333</v>
      </c>
      <c r="F55" s="11" t="str">
        <f>VLOOKUP(LAIA[[#This Row],[NOME]],'CADASTRO'!A:K,5,0)</f>
        <v>ANALISTA FACILITIES</v>
      </c>
      <c r="G55" s="28">
        <v>45903</v>
      </c>
      <c r="H55" s="39">
        <v>365</v>
      </c>
      <c r="I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IF(G403="01/01/1900",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IF(LAIA[[#This Row],[TREINADO EM]]="", "",(LAIA[[#This Row],[TREINADO EM]]+LAIA[[#This Row],[VALIDADE]]))</f>
        <v>46268</v>
      </c>
      <c r="K55">
        <v>1</v>
      </c>
      <c r="L55" t="s">
        <v>5</v>
      </c>
      <c r="M55" t="str">
        <f>VLOOKUP(LAIA[[#This Row],[NOME]],'CADASTRO'!A:K,6,0)</f>
        <v>ATIVO</v>
      </c>
    </row>
    <row r="56" spans="1:14">
      <c r="A56" t="s">
        <v>516</v>
      </c>
      <c r="B56" t="s">
        <v>517</v>
      </c>
      <c r="C56" t="s">
        <v>433</v>
      </c>
      <c r="D56" t="s">
        <v>654</v>
      </c>
      <c r="E56" s="85" t="s">
        <v>333</v>
      </c>
      <c r="F56" s="11" t="str">
        <f>VLOOKUP(LAIA[[#This Row],[NOME]],'CADASTRO'!A:K,5,0)</f>
        <v>ANALISTA FACILITIES</v>
      </c>
      <c r="G56" s="27">
        <v>46280</v>
      </c>
      <c r="H56" s="39">
        <v>365</v>
      </c>
      <c r="I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IF(G404="01/01/1900", "SEM REGISTRO",
                        IF((G56+H56)&gt;TODAY(), "NO PRAZO", "VENCIDO"
                        )
                    )
                )
            )
        )
    ),"N.A.")</f>
        <v>NO PRAZO</v>
      </c>
      <c r="J56" s="14">
        <f>IF(LAIA[[#This Row],[TREINADO EM]]="", "",(LAIA[[#This Row],[TREINADO EM]]+LAIA[[#This Row],[VALIDADE]]))</f>
        <v>46645</v>
      </c>
      <c r="K56">
        <v>1</v>
      </c>
      <c r="L56" t="s">
        <v>3</v>
      </c>
      <c r="M56" t="str">
        <f>VLOOKUP(LAIA[[#This Row],[NOME]],'CADASTRO'!A:K,6,0)</f>
        <v>ATIVO</v>
      </c>
    </row>
    <row r="57" spans="1:14">
      <c r="A57" t="s">
        <v>516</v>
      </c>
      <c r="B57" t="s">
        <v>517</v>
      </c>
      <c r="C57" t="s">
        <v>102</v>
      </c>
      <c r="D57" t="s">
        <v>654</v>
      </c>
      <c r="E57" s="85" t="s">
        <v>335</v>
      </c>
      <c r="F57" s="11" t="str">
        <f>VLOOKUP(LAIA[[#This Row],[NOME]],'CADASTRO'!A:K,5,0)</f>
        <v>ANALISTA CONTROLE QUALIDADE JR</v>
      </c>
      <c r="G57" s="27">
        <v>45568</v>
      </c>
      <c r="H57" s="39">
        <v>365</v>
      </c>
      <c r="I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IF(LAIA[[#This Row],[TREINADO EM]]="", "",(LAIA[[#This Row],[TREINADO EM]]+LAIA[[#This Row],[VALIDADE]]))</f>
        <v>45933</v>
      </c>
      <c r="K57">
        <v>1</v>
      </c>
      <c r="L57" t="s">
        <v>5</v>
      </c>
      <c r="M57" t="str">
        <f>VLOOKUP(LAIA[[#This Row],[NOME]],'CADASTRO'!A:K,6,0)</f>
        <v>ATIVO</v>
      </c>
    </row>
    <row r="58" spans="1:14">
      <c r="A58" t="s">
        <v>516</v>
      </c>
      <c r="B58" t="s">
        <v>517</v>
      </c>
      <c r="C58" t="s">
        <v>433</v>
      </c>
      <c r="D58" t="s">
        <v>654</v>
      </c>
      <c r="E58" s="86" t="s">
        <v>335</v>
      </c>
      <c r="F58" s="11" t="str">
        <f>VLOOKUP(LAIA[[#This Row],[NOME]],'CADASTRO'!A:K,5,0)</f>
        <v>ANALISTA CONTROLE QUALIDADE JR</v>
      </c>
      <c r="G58" s="27">
        <v>45645</v>
      </c>
      <c r="H58" s="39">
        <v>365</v>
      </c>
      <c r="I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IF(LAIA[[#This Row],[TREINADO EM]]="", "",(LAIA[[#This Row],[TREINADO EM]]+LAIA[[#This Row],[VALIDADE]]))</f>
        <v>46010</v>
      </c>
      <c r="K58">
        <v>1</v>
      </c>
      <c r="L58" t="s">
        <v>5</v>
      </c>
      <c r="M58" t="str">
        <f>VLOOKUP(LAIA[[#This Row],[NOME]],'CADASTRO'!A:K,6,0)</f>
        <v>ATIVO</v>
      </c>
    </row>
    <row r="59" spans="1:14">
      <c r="A59" t="s">
        <v>516</v>
      </c>
      <c r="B59" t="s">
        <v>517</v>
      </c>
      <c r="C59" t="s">
        <v>433</v>
      </c>
      <c r="D59" t="s">
        <v>654</v>
      </c>
      <c r="E59" s="86" t="s">
        <v>335</v>
      </c>
      <c r="F59" s="11" t="str">
        <f>VLOOKUP(LAIA[[#This Row],[NOME]],'CADASTRO'!A:K,5,0)</f>
        <v>ANALISTA CONTROLE QUALIDADE JR</v>
      </c>
      <c r="G59" s="27">
        <v>46098</v>
      </c>
      <c r="H59" s="39">
        <v>365</v>
      </c>
      <c r="I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IF(G407="01/01/1900",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IF(LAIA[[#This Row],[TREINADO EM]]="", "",(LAIA[[#This Row],[TREINADO EM]]+LAIA[[#This Row],[VALIDADE]]))</f>
        <v>46463</v>
      </c>
      <c r="K59">
        <v>0.5</v>
      </c>
      <c r="L59" t="s">
        <v>3</v>
      </c>
      <c r="M59" t="str">
        <f>VLOOKUP(LAIA[[#This Row],[NOME]],'CADASTRO'!A:K,6,0)</f>
        <v>ATIVO</v>
      </c>
      <c r="N59" s="63" t="s">
        <v>657</v>
      </c>
    </row>
    <row r="60" spans="1:14">
      <c r="A60" t="s">
        <v>516</v>
      </c>
      <c r="B60" t="s">
        <v>517</v>
      </c>
      <c r="C60" t="s">
        <v>433</v>
      </c>
      <c r="D60" t="s">
        <v>654</v>
      </c>
      <c r="E60" s="86" t="s">
        <v>337</v>
      </c>
      <c r="F60" s="11" t="str">
        <f>VLOOKUP(LAIA[[#This Row],[NOME]],'CADASTRO'!A:K,5,0)</f>
        <v>OPERADOR INDUSTRIAL I</v>
      </c>
      <c r="G60" s="27">
        <v>46154</v>
      </c>
      <c r="H60" s="39">
        <v>365</v>
      </c>
      <c r="I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IF(G408="01/01/1900", "SEM REGISTRO",
                        IF((G60+H60)&gt;TODAY(), "NO PRAZO", "VENCIDO"
                        )
                    )
                )
            )
        )
    ),"N.A.")</f>
        <v>N.A.</v>
      </c>
      <c r="J60" s="14">
        <f>IF(LAIA[[#This Row],[TREINADO EM]]="", "",(LAIA[[#This Row],[TREINADO EM]]+LAIA[[#This Row],[VALIDADE]]))</f>
        <v>46519</v>
      </c>
      <c r="K60">
        <v>1</v>
      </c>
      <c r="L60" t="s">
        <v>3</v>
      </c>
      <c r="M60" t="str">
        <f>VLOOKUP(LAIA[[#This Row],[NOME]],'CADASTRO'!A:K,6,0)</f>
        <v>DESLIGADO</v>
      </c>
      <c r="N60" s="63" t="s">
        <v>658</v>
      </c>
    </row>
    <row r="61" spans="1:14">
      <c r="A61" t="s">
        <v>516</v>
      </c>
      <c r="B61" t="s">
        <v>517</v>
      </c>
      <c r="C61" t="s">
        <v>433</v>
      </c>
      <c r="D61" t="s">
        <v>654</v>
      </c>
      <c r="E61" s="86" t="s">
        <v>487</v>
      </c>
      <c r="F61" s="11" t="str">
        <f>VLOOKUP(LAIA[[#This Row],[NOME]],'CADASTRO'!A:K,5,0)</f>
        <v>TECNICO ELETRONICO II</v>
      </c>
      <c r="G61" s="27">
        <v>46245.601458333331</v>
      </c>
      <c r="H61" s="39">
        <v>365</v>
      </c>
      <c r="I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IF(G409="01/01/1900", "SEM REGISTRO",
                        IF((G61+H61)&gt;TODAY(), "NO PRAZO", "VENCIDO"
                        )
                    )
                )
            )
        )
    ),"N.A.")</f>
        <v>NO PRAZO</v>
      </c>
      <c r="J61" s="14">
        <f>IF(LAIA[[#This Row],[TREINADO EM]]="", "",(LAIA[[#This Row],[TREINADO EM]]+LAIA[[#This Row],[VALIDADE]]))</f>
        <v>46610.601458333331</v>
      </c>
      <c r="K61">
        <v>1</v>
      </c>
      <c r="L61" t="s">
        <v>3</v>
      </c>
      <c r="M61" t="str">
        <f>VLOOKUP(LAIA[[#This Row],[NOME]],'CADASTRO'!A:K,6,0)</f>
        <v>ATIVO</v>
      </c>
    </row>
    <row r="62" spans="1:14">
      <c r="A62" t="s">
        <v>516</v>
      </c>
      <c r="B62" t="s">
        <v>517</v>
      </c>
      <c r="C62" t="s">
        <v>433</v>
      </c>
      <c r="D62" t="s">
        <v>654</v>
      </c>
      <c r="E62" s="86" t="s">
        <v>339</v>
      </c>
      <c r="F62" s="11" t="str">
        <f>VLOOKUP(LAIA[[#This Row],[NOME]],'CADASTRO'!A:K,5,0)</f>
        <v>ANALISTA MANUTENCAO JR</v>
      </c>
      <c r="G62" s="27">
        <v>45889</v>
      </c>
      <c r="H62" s="39">
        <v>365</v>
      </c>
      <c r="I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IF(G410="01/01/1900",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IF(LAIA[[#This Row],[TREINADO EM]]="", "",(LAIA[[#This Row],[TREINADO EM]]+LAIA[[#This Row],[VALIDADE]]))</f>
        <v>46254</v>
      </c>
      <c r="K62">
        <v>1</v>
      </c>
      <c r="L62" t="s">
        <v>5</v>
      </c>
      <c r="M62" t="str">
        <f>VLOOKUP(LAIA[[#This Row],[NOME]],'CADASTRO'!A:K,6,0)</f>
        <v>ATIVO</v>
      </c>
    </row>
    <row r="63" spans="1:14">
      <c r="A63" t="s">
        <v>516</v>
      </c>
      <c r="B63" t="s">
        <v>517</v>
      </c>
      <c r="C63" t="s">
        <v>433</v>
      </c>
      <c r="D63" t="s">
        <v>654</v>
      </c>
      <c r="E63" s="85" t="s">
        <v>339</v>
      </c>
      <c r="F63" s="11" t="str">
        <f>VLOOKUP(LAIA[[#This Row],[NOME]],'CADASTRO'!A:K,5,0)</f>
        <v>ANALISTA MANUTENCAO JR</v>
      </c>
      <c r="G63" s="27">
        <v>46293</v>
      </c>
      <c r="H63" s="39">
        <v>365</v>
      </c>
      <c r="I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IF(G411="01/01/1900", "SEM REGISTRO",
                        IF((G63+H63)&gt;TODAY(), "NO PRAZO", "VENCIDO"
                        )
                    )
                )
            )
        )
    ),"N.A.")</f>
        <v>NO PRAZO</v>
      </c>
      <c r="J63" s="14">
        <f>IF(LAIA[[#This Row],[TREINADO EM]]="", "",(LAIA[[#This Row],[TREINADO EM]]+LAIA[[#This Row],[VALIDADE]]))</f>
        <v>46658</v>
      </c>
      <c r="K63">
        <v>1</v>
      </c>
      <c r="L63" t="s">
        <v>3</v>
      </c>
      <c r="M63" t="str">
        <f>VLOOKUP(LAIA[[#This Row],[NOME]],'CADASTRO'!A:K,6,0)</f>
        <v>ATIVO</v>
      </c>
    </row>
    <row r="64" spans="1:14">
      <c r="A64" t="s">
        <v>516</v>
      </c>
      <c r="B64" t="s">
        <v>517</v>
      </c>
      <c r="C64" t="s">
        <v>266</v>
      </c>
      <c r="D64" t="s">
        <v>654</v>
      </c>
      <c r="E64" s="86" t="s">
        <v>340</v>
      </c>
      <c r="F64" s="11" t="str">
        <f>VLOOKUP(LAIA[[#This Row],[NOME]],'CADASTRO'!A:K,5,0)</f>
        <v>AUXILIAR INDUSTRIAL</v>
      </c>
      <c r="G64" s="106">
        <v>44834</v>
      </c>
      <c r="H64" s="39">
        <v>365</v>
      </c>
      <c r="I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IF(G412="01/01/1900",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IF(LAIA[[#This Row],[TREINADO EM]]="", "",(LAIA[[#This Row],[TREINADO EM]]+LAIA[[#This Row],[VALIDADE]]))</f>
        <v>45199</v>
      </c>
      <c r="K64">
        <v>1</v>
      </c>
      <c r="L64" t="s">
        <v>5</v>
      </c>
      <c r="M64" t="str">
        <f>VLOOKUP(LAIA[[#This Row],[NOME]],'CADASTRO'!A:K,6,0)</f>
        <v>ATIVO</v>
      </c>
    </row>
    <row r="65" spans="1:14">
      <c r="A65" t="s">
        <v>516</v>
      </c>
      <c r="B65" t="s">
        <v>517</v>
      </c>
      <c r="C65" t="s">
        <v>266</v>
      </c>
      <c r="D65" t="s">
        <v>654</v>
      </c>
      <c r="E65" s="86" t="s">
        <v>340</v>
      </c>
      <c r="F65" s="11" t="str">
        <f>VLOOKUP(LAIA[[#This Row],[NOME]],'CADASTRO'!A:K,5,0)</f>
        <v>AUXILIAR INDUSTRIAL</v>
      </c>
      <c r="G65" s="27">
        <v>44929</v>
      </c>
      <c r="H65" s="39">
        <v>365</v>
      </c>
      <c r="I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IF(G413="01/01/1900",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IF(LAIA[[#This Row],[TREINADO EM]]="", "",(LAIA[[#This Row],[TREINADO EM]]+LAIA[[#This Row],[VALIDADE]]))</f>
        <v>45294</v>
      </c>
      <c r="K65">
        <v>1.5</v>
      </c>
      <c r="L65" t="s">
        <v>5</v>
      </c>
      <c r="M65" t="str">
        <f>VLOOKUP(LAIA[[#This Row],[NOME]],'CADASTRO'!A:K,6,0)</f>
        <v>ATIVO</v>
      </c>
    </row>
    <row r="66" spans="1:14">
      <c r="A66" t="s">
        <v>516</v>
      </c>
      <c r="B66" t="s">
        <v>517</v>
      </c>
      <c r="C66" t="s">
        <v>266</v>
      </c>
      <c r="D66" t="s">
        <v>654</v>
      </c>
      <c r="E66" s="86" t="s">
        <v>340</v>
      </c>
      <c r="F66" s="11" t="str">
        <f>VLOOKUP(LAIA[[#This Row],[NOME]],'CADASTRO'!A:K,5,0)</f>
        <v>AUXILIAR INDUSTRIAL</v>
      </c>
      <c r="G66" s="27">
        <v>45278</v>
      </c>
      <c r="H66" s="39">
        <v>365</v>
      </c>
      <c r="I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IF(G414="01/01/1900",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IF(LAIA[[#This Row],[TREINADO EM]]="", "",(LAIA[[#This Row],[TREINADO EM]]+LAIA[[#This Row],[VALIDADE]]))</f>
        <v>45643</v>
      </c>
      <c r="K66">
        <v>1</v>
      </c>
      <c r="L66" t="s">
        <v>5</v>
      </c>
      <c r="M66" t="str">
        <f>VLOOKUP(LAIA[[#This Row],[NOME]],'CADASTRO'!A:K,6,0)</f>
        <v>ATIVO</v>
      </c>
    </row>
    <row r="67" spans="1:14">
      <c r="A67" t="s">
        <v>516</v>
      </c>
      <c r="B67" t="s">
        <v>517</v>
      </c>
      <c r="C67" t="s">
        <v>76</v>
      </c>
      <c r="D67" t="s">
        <v>654</v>
      </c>
      <c r="E67" s="86" t="s">
        <v>340</v>
      </c>
      <c r="F67" s="11" t="str">
        <f>VLOOKUP(LAIA[[#This Row],[NOME]],'CADASTRO'!A:K,5,0)</f>
        <v>AUXILIAR INDUSTRIAL</v>
      </c>
      <c r="G67" s="27">
        <v>45645</v>
      </c>
      <c r="H67" s="39">
        <v>365</v>
      </c>
      <c r="I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IF(G415="01/01/1900",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IF(LAIA[[#This Row],[TREINADO EM]]="", "",(LAIA[[#This Row],[TREINADO EM]]+LAIA[[#This Row],[VALIDADE]]))</f>
        <v>46010</v>
      </c>
      <c r="K67">
        <v>1</v>
      </c>
      <c r="L67" t="s">
        <v>5</v>
      </c>
      <c r="M67" t="str">
        <f>VLOOKUP(LAIA[[#This Row],[NOME]],'CADASTRO'!A:K,6,0)</f>
        <v>ATIVO</v>
      </c>
    </row>
    <row r="68" spans="1:14">
      <c r="A68" t="s">
        <v>516</v>
      </c>
      <c r="B68" t="s">
        <v>517</v>
      </c>
      <c r="C68" t="s">
        <v>433</v>
      </c>
      <c r="D68" t="s">
        <v>654</v>
      </c>
      <c r="E68" s="86" t="s">
        <v>340</v>
      </c>
      <c r="F68" s="11" t="str">
        <f>VLOOKUP(LAIA[[#This Row],[NOME]],'CADASTRO'!A:K,5,0)</f>
        <v>AUXILIAR INDUSTRIAL</v>
      </c>
      <c r="G68" s="27">
        <v>46009</v>
      </c>
      <c r="H68" s="39">
        <v>365</v>
      </c>
      <c r="I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IF(G416="01/01/1900", "SEM REGISTRO",
                        IF((G68+H68)&gt;TODAY(), "NO PRAZO", "VENCIDO"
                        )
                    )
                )
            )
        )
    ),"N.A.")</f>
        <v>NO PRAZO</v>
      </c>
      <c r="J68" s="14">
        <f>IF(LAIA[[#This Row],[TREINADO EM]]="", "",(LAIA[[#This Row],[TREINADO EM]]+LAIA[[#This Row],[VALIDADE]]))</f>
        <v>46374</v>
      </c>
      <c r="K68">
        <v>1</v>
      </c>
      <c r="L68" t="s">
        <v>3</v>
      </c>
      <c r="M68" t="str">
        <f>VLOOKUP(LAIA[[#This Row],[NOME]],'CADASTRO'!A:K,6,0)</f>
        <v>ATIVO</v>
      </c>
      <c r="N68" s="63" t="s">
        <v>656</v>
      </c>
    </row>
    <row r="69" spans="1:14">
      <c r="A69" t="s">
        <v>516</v>
      </c>
      <c r="B69" t="s">
        <v>517</v>
      </c>
      <c r="C69" t="s">
        <v>266</v>
      </c>
      <c r="D69" t="s">
        <v>654</v>
      </c>
      <c r="E69" s="86" t="s">
        <v>341</v>
      </c>
      <c r="F69" s="11" t="str">
        <f>VLOOKUP(LAIA[[#This Row],[NOME]],'CADASTRO'!A:K,5,0)</f>
        <v>Analista PCM PL</v>
      </c>
      <c r="G69" s="27">
        <v>44634</v>
      </c>
      <c r="H69" s="39">
        <v>365</v>
      </c>
      <c r="I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IF(G417="01/01/1900",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IF(LAIA[[#This Row],[TREINADO EM]]="", "",(LAIA[[#This Row],[TREINADO EM]]+LAIA[[#This Row],[VALIDADE]]))</f>
        <v>44999</v>
      </c>
      <c r="K69">
        <v>1</v>
      </c>
      <c r="L69" t="s">
        <v>5</v>
      </c>
      <c r="M69" t="str">
        <f>VLOOKUP(LAIA[[#This Row],[NOME]],'CADASTRO'!A:K,6,0)</f>
        <v>ATIVO</v>
      </c>
    </row>
    <row r="70" spans="1:14">
      <c r="A70" t="s">
        <v>516</v>
      </c>
      <c r="B70" t="s">
        <v>517</v>
      </c>
      <c r="C70" t="s">
        <v>266</v>
      </c>
      <c r="D70" t="s">
        <v>654</v>
      </c>
      <c r="E70" s="85" t="s">
        <v>341</v>
      </c>
      <c r="F70" s="11" t="str">
        <f>VLOOKUP(LAIA[[#This Row],[NOME]],'CADASTRO'!A:K,5,0)</f>
        <v>Analista PCM PL</v>
      </c>
      <c r="G70" s="27">
        <v>44844</v>
      </c>
      <c r="H70" s="39">
        <v>365</v>
      </c>
      <c r="I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IF(G418="01/01/1900", "SEM REGISTRO",
                        IF((G70+H70)&gt;TODAY(), "NO PRAZO", "VENCIDO"
                        )
                    )
                )
            )
        )
    ),"N.A.")</f>
        <v>HISTORICO</v>
      </c>
      <c r="J70" s="14">
        <f>IF(LAIA[[#This Row],[TREINADO EM]]="", "",(LAIA[[#This Row],[TREINADO EM]]+LAIA[[#This Row],[VALIDADE]]))</f>
        <v>45209</v>
      </c>
      <c r="K70">
        <v>1</v>
      </c>
      <c r="L70" t="s">
        <v>5</v>
      </c>
      <c r="M70" t="str">
        <f>VLOOKUP(LAIA[[#This Row],[NOME]],'CADASTRO'!A:K,6,0)</f>
        <v>ATIVO</v>
      </c>
    </row>
    <row r="71" spans="1:14">
      <c r="A71" t="s">
        <v>516</v>
      </c>
      <c r="B71" t="s">
        <v>517</v>
      </c>
      <c r="C71" t="s">
        <v>266</v>
      </c>
      <c r="D71" t="s">
        <v>654</v>
      </c>
      <c r="E71" s="86" t="s">
        <v>341</v>
      </c>
      <c r="F71" s="11" t="str">
        <f>VLOOKUP(LAIA[[#This Row],[NOME]],'CADASTRO'!A:K,5,0)</f>
        <v>Analista PCM PL</v>
      </c>
      <c r="G71" s="27">
        <v>45278</v>
      </c>
      <c r="H71" s="39">
        <v>365</v>
      </c>
      <c r="I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IF(G419="01/01/1900", "SEM REGISTRO",
                        IF((G71+H71)&gt;TODAY(), "NO PRAZO", "VENCIDO"
                        )
                    )
                )
            )
        )
    ),"N.A.")</f>
        <v>HISTORICO</v>
      </c>
      <c r="J71" s="14">
        <f>IF(LAIA[[#This Row],[TREINADO EM]]="", "",(LAIA[[#This Row],[TREINADO EM]]+LAIA[[#This Row],[VALIDADE]]))</f>
        <v>45643</v>
      </c>
      <c r="K71">
        <v>1</v>
      </c>
      <c r="L71" t="s">
        <v>5</v>
      </c>
      <c r="M71" t="str">
        <f>VLOOKUP(LAIA[[#This Row],[NOME]],'CADASTRO'!A:K,6,0)</f>
        <v>ATIVO</v>
      </c>
    </row>
    <row r="72" spans="1:14">
      <c r="A72" t="s">
        <v>516</v>
      </c>
      <c r="B72" t="s">
        <v>517</v>
      </c>
      <c r="C72" t="s">
        <v>433</v>
      </c>
      <c r="D72" t="s">
        <v>654</v>
      </c>
      <c r="E72" s="86" t="s">
        <v>341</v>
      </c>
      <c r="F72" s="11" t="str">
        <f>VLOOKUP(LAIA[[#This Row],[NOME]],'CADASTRO'!A:K,5,0)</f>
        <v>Analista PCM PL</v>
      </c>
      <c r="G72" s="27">
        <v>45533</v>
      </c>
      <c r="H72" s="39">
        <v>365</v>
      </c>
      <c r="I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IF(G420="01/01/1900", "SEM REGISTRO",
                        IF((G72+H72)&gt;TODAY(), "NO PRAZO", "VENCIDO"
                        )
                    )
                )
            )
        )
    ),"N.A.")</f>
        <v>HISTORICO</v>
      </c>
      <c r="J72" s="14">
        <f>IF(LAIA[[#This Row],[TREINADO EM]]="", "",(LAIA[[#This Row],[TREINADO EM]]+LAIA[[#This Row],[VALIDADE]]))</f>
        <v>45898</v>
      </c>
      <c r="K72">
        <v>1</v>
      </c>
      <c r="L72" t="s">
        <v>5</v>
      </c>
      <c r="M72" t="str">
        <f>VLOOKUP(LAIA[[#This Row],[NOME]],'CADASTRO'!A:K,6,0)</f>
        <v>ATIVO</v>
      </c>
    </row>
    <row r="73" spans="1:14">
      <c r="A73" t="s">
        <v>516</v>
      </c>
      <c r="B73" t="s">
        <v>517</v>
      </c>
      <c r="C73" t="s">
        <v>433</v>
      </c>
      <c r="D73" t="s">
        <v>654</v>
      </c>
      <c r="E73" s="85" t="s">
        <v>341</v>
      </c>
      <c r="F73" s="11" t="str">
        <f>VLOOKUP(LAIA[[#This Row],[NOME]],'CADASTRO'!A:K,5,0)</f>
        <v>Analista PCM PL</v>
      </c>
      <c r="G73" s="27">
        <v>45938</v>
      </c>
      <c r="H73" s="39">
        <v>365</v>
      </c>
      <c r="I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IF(G421="01/01/1900",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IF(LAIA[[#This Row],[TREINADO EM]]="", "",(LAIA[[#This Row],[TREINADO EM]]+LAIA[[#This Row],[VALIDADE]]))</f>
        <v>46303</v>
      </c>
      <c r="K73">
        <v>1</v>
      </c>
      <c r="L73" t="s">
        <v>5</v>
      </c>
      <c r="M73" t="str">
        <f>VLOOKUP(LAIA[[#This Row],[NOME]],'CADASTRO'!A:K,6,0)</f>
        <v>ATIVO</v>
      </c>
    </row>
    <row r="74" spans="1:14">
      <c r="A74" t="s">
        <v>516</v>
      </c>
      <c r="B74" t="s">
        <v>517</v>
      </c>
      <c r="C74" t="s">
        <v>433</v>
      </c>
      <c r="D74" t="s">
        <v>654</v>
      </c>
      <c r="E74" s="86" t="s">
        <v>341</v>
      </c>
      <c r="F74" s="11" t="str">
        <f>VLOOKUP(LAIA[[#This Row],[NOME]],'CADASTRO'!A:K,5,0)</f>
        <v>Analista PCM PL</v>
      </c>
      <c r="G74" s="27">
        <v>46006</v>
      </c>
      <c r="H74" s="39">
        <v>365</v>
      </c>
      <c r="I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IF(G422="01/01/1900",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IF(LAIA[[#This Row],[TREINADO EM]]="", "",(LAIA[[#This Row],[TREINADO EM]]+LAIA[[#This Row],[VALIDADE]]))</f>
        <v>46371</v>
      </c>
      <c r="K74">
        <v>0.25</v>
      </c>
      <c r="L74" t="s">
        <v>5</v>
      </c>
      <c r="M74" t="str">
        <f>VLOOKUP(LAIA[[#This Row],[NOME]],'CADASTRO'!A:K,6,0)</f>
        <v>ATIVO</v>
      </c>
      <c r="N74" s="78" t="s">
        <v>659</v>
      </c>
    </row>
    <row r="75" spans="1:14">
      <c r="A75" t="s">
        <v>516</v>
      </c>
      <c r="B75" t="s">
        <v>517</v>
      </c>
      <c r="C75" t="s">
        <v>433</v>
      </c>
      <c r="D75" t="s">
        <v>654</v>
      </c>
      <c r="E75" s="85" t="s">
        <v>341</v>
      </c>
      <c r="F75" s="11" t="str">
        <f>VLOOKUP(LAIA[[#This Row],[NOME]],'CADASTRO'!A:K,5,0)</f>
        <v>Analista PCM PL</v>
      </c>
      <c r="G75" s="27">
        <v>46091</v>
      </c>
      <c r="H75" s="39">
        <v>365</v>
      </c>
      <c r="I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IF(G423="01/01/1900", "SEM REGISTRO",
                        IF((G75+H75)&gt;TODAY(), "NO PRAZO", "VENCIDO"
                        )
                    )
                )
            )
        )
    ),"N.A.")</f>
        <v>NO PRAZO</v>
      </c>
      <c r="J75" s="14">
        <f>IF(LAIA[[#This Row],[TREINADO EM]]="", "",(LAIA[[#This Row],[TREINADO EM]]+LAIA[[#This Row],[VALIDADE]]))</f>
        <v>46456</v>
      </c>
      <c r="K75">
        <v>0.5</v>
      </c>
      <c r="L75" t="s">
        <v>3</v>
      </c>
      <c r="M75" t="str">
        <f>VLOOKUP(LAIA[[#This Row],[NOME]],'CADASTRO'!A:K,6,0)</f>
        <v>ATIVO</v>
      </c>
      <c r="N75" s="78" t="s">
        <v>660</v>
      </c>
    </row>
    <row r="76" spans="1:14">
      <c r="A76" t="s">
        <v>516</v>
      </c>
      <c r="B76" t="s">
        <v>517</v>
      </c>
      <c r="C76" t="s">
        <v>102</v>
      </c>
      <c r="D76" t="s">
        <v>654</v>
      </c>
      <c r="E76" s="86" t="s">
        <v>194</v>
      </c>
      <c r="F76" s="11" t="str">
        <f>VLOOKUP(LAIA[[#This Row],[NOME]],'CADASTRO'!A:K,5,0)</f>
        <v>SUPERVISOR DE MANUTENCAO</v>
      </c>
      <c r="G76" s="27">
        <v>45393</v>
      </c>
      <c r="H76" s="39">
        <v>365</v>
      </c>
      <c r="I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IF(G424="01/01/1900",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IF(LAIA[[#This Row],[TREINADO EM]]="", "",(LAIA[[#This Row],[TREINADO EM]]+LAIA[[#This Row],[VALIDADE]]))</f>
        <v>45758</v>
      </c>
      <c r="K76">
        <v>1</v>
      </c>
      <c r="L76" t="s">
        <v>3</v>
      </c>
      <c r="M76" t="str">
        <f>VLOOKUP(LAIA[[#This Row],[NOME]],'CADASTRO'!A:K,6,0)</f>
        <v>DESLIGADO</v>
      </c>
    </row>
    <row r="77" spans="1:14">
      <c r="A77" t="s">
        <v>516</v>
      </c>
      <c r="B77" t="s">
        <v>517</v>
      </c>
      <c r="C77" t="s">
        <v>266</v>
      </c>
      <c r="D77" t="s">
        <v>654</v>
      </c>
      <c r="E77" s="85" t="s">
        <v>345</v>
      </c>
      <c r="F77" s="11" t="str">
        <f>VLOOKUP(LAIA[[#This Row],[NOME]],'CADASTRO'!A:K,5,0)</f>
        <v>OPERADOR INDUSTRIAL II</v>
      </c>
      <c r="G77" s="27">
        <v>44848</v>
      </c>
      <c r="H77" s="39">
        <v>365</v>
      </c>
      <c r="I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IF(G425="01/01/1900",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IF(LAIA[[#This Row],[TREINADO EM]]="", "",(LAIA[[#This Row],[TREINADO EM]]+LAIA[[#This Row],[VALIDADE]]))</f>
        <v>45213</v>
      </c>
      <c r="K77">
        <v>1</v>
      </c>
      <c r="L77" t="s">
        <v>5</v>
      </c>
      <c r="M77" t="str">
        <f>VLOOKUP(LAIA[[#This Row],[NOME]],'CADASTRO'!A:K,6,0)</f>
        <v>ATIVO</v>
      </c>
    </row>
    <row r="78" spans="1:14">
      <c r="A78" t="s">
        <v>516</v>
      </c>
      <c r="B78" t="s">
        <v>517</v>
      </c>
      <c r="C78" t="s">
        <v>266</v>
      </c>
      <c r="D78" t="s">
        <v>654</v>
      </c>
      <c r="E78" s="86" t="s">
        <v>345</v>
      </c>
      <c r="F78" s="11" t="str">
        <f>VLOOKUP(LAIA[[#This Row],[NOME]],'CADASTRO'!A:K,5,0)</f>
        <v>OPERADOR INDUSTRIAL II</v>
      </c>
      <c r="G78" s="27">
        <v>44929</v>
      </c>
      <c r="H78" s="39">
        <v>365</v>
      </c>
      <c r="I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IF(G426="01/01/1900",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IF(LAIA[[#This Row],[TREINADO EM]]="", "",(LAIA[[#This Row],[TREINADO EM]]+LAIA[[#This Row],[VALIDADE]]))</f>
        <v>45294</v>
      </c>
      <c r="K78">
        <v>1.5</v>
      </c>
      <c r="L78" t="s">
        <v>5</v>
      </c>
      <c r="M78" t="str">
        <f>VLOOKUP(LAIA[[#This Row],[NOME]],'CADASTRO'!A:K,6,0)</f>
        <v>ATIVO</v>
      </c>
    </row>
    <row r="79" spans="1:14">
      <c r="A79" t="s">
        <v>516</v>
      </c>
      <c r="B79" t="s">
        <v>517</v>
      </c>
      <c r="C79" t="s">
        <v>266</v>
      </c>
      <c r="D79" t="s">
        <v>654</v>
      </c>
      <c r="E79" s="85" t="s">
        <v>345</v>
      </c>
      <c r="F79" s="11" t="str">
        <f>VLOOKUP(LAIA[[#This Row],[NOME]],'CADASTRO'!A:K,5,0)</f>
        <v>OPERADOR INDUSTRIAL II</v>
      </c>
      <c r="G79" s="27">
        <v>45278</v>
      </c>
      <c r="H79" s="39">
        <v>365</v>
      </c>
      <c r="I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IF(G427="01/01/1900",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IF(LAIA[[#This Row],[TREINADO EM]]="", "",(LAIA[[#This Row],[TREINADO EM]]+LAIA[[#This Row],[VALIDADE]]))</f>
        <v>45643</v>
      </c>
      <c r="K79">
        <v>1</v>
      </c>
      <c r="L79" t="s">
        <v>5</v>
      </c>
      <c r="M79" t="str">
        <f>VLOOKUP(LAIA[[#This Row],[NOME]],'CADASTRO'!A:K,6,0)</f>
        <v>ATIVO</v>
      </c>
    </row>
    <row r="80" spans="1:14">
      <c r="A80" t="s">
        <v>516</v>
      </c>
      <c r="B80" t="s">
        <v>517</v>
      </c>
      <c r="C80" t="s">
        <v>76</v>
      </c>
      <c r="D80" t="s">
        <v>654</v>
      </c>
      <c r="E80" s="86" t="s">
        <v>345</v>
      </c>
      <c r="F80" s="11" t="str">
        <f>VLOOKUP(LAIA[[#This Row],[NOME]],'CADASTRO'!A:K,5,0)</f>
        <v>OPERADOR INDUSTRIAL II</v>
      </c>
      <c r="G80" s="27">
        <v>45645</v>
      </c>
      <c r="H80" s="39">
        <v>365</v>
      </c>
      <c r="I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IF(G428="01/01/1900",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IF(LAIA[[#This Row],[TREINADO EM]]="", "",(LAIA[[#This Row],[TREINADO EM]]+LAIA[[#This Row],[VALIDADE]]))</f>
        <v>46010</v>
      </c>
      <c r="K80">
        <v>1</v>
      </c>
      <c r="L80" t="s">
        <v>5</v>
      </c>
      <c r="M80" t="str">
        <f>VLOOKUP(LAIA[[#This Row],[NOME]],'CADASTRO'!A:K,6,0)</f>
        <v>ATIVO</v>
      </c>
    </row>
    <row r="81" spans="1:14">
      <c r="A81" t="s">
        <v>516</v>
      </c>
      <c r="B81" t="s">
        <v>517</v>
      </c>
      <c r="C81" t="s">
        <v>433</v>
      </c>
      <c r="D81" t="s">
        <v>654</v>
      </c>
      <c r="E81" s="85" t="s">
        <v>345</v>
      </c>
      <c r="F81" s="11" t="str">
        <f>VLOOKUP(LAIA[[#This Row],[NOME]],'CADASTRO'!A:K,5,0)</f>
        <v>OPERADOR INDUSTRIAL II</v>
      </c>
      <c r="G81" s="27">
        <v>46009</v>
      </c>
      <c r="H81" s="39">
        <v>365</v>
      </c>
      <c r="I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IF(G429="01/01/1900", "SEM REGISTRO",
                        IF((G81+H81)&gt;TODAY(), "NO PRAZO", "VENCIDO"
                        )
                    )
                )
            )
        )
    ),"N.A.")</f>
        <v>NO PRAZO</v>
      </c>
      <c r="J81" s="14">
        <f>IF(LAIA[[#This Row],[TREINADO EM]]="", "",(LAIA[[#This Row],[TREINADO EM]]+LAIA[[#This Row],[VALIDADE]]))</f>
        <v>46374</v>
      </c>
      <c r="K81">
        <v>1</v>
      </c>
      <c r="L81" t="s">
        <v>3</v>
      </c>
      <c r="M81" t="str">
        <f>VLOOKUP(LAIA[[#This Row],[NOME]],'CADASTRO'!A:K,6,0)</f>
        <v>ATIVO</v>
      </c>
      <c r="N81" s="63" t="s">
        <v>656</v>
      </c>
    </row>
    <row r="82" spans="1:14">
      <c r="A82" t="s">
        <v>516</v>
      </c>
      <c r="B82" t="s">
        <v>517</v>
      </c>
      <c r="C82" t="s">
        <v>266</v>
      </c>
      <c r="D82" t="s">
        <v>654</v>
      </c>
      <c r="E82" s="86" t="s">
        <v>93</v>
      </c>
      <c r="F82" s="11" t="str">
        <f>VLOOKUP(LAIA[[#This Row],[NOME]],'CADASTRO'!A:K,5,0)</f>
        <v>COORDENADOR CONTROLE DE QUALIDADE</v>
      </c>
      <c r="G82" s="27">
        <v>44847</v>
      </c>
      <c r="H82" s="39">
        <v>365</v>
      </c>
      <c r="I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IF(G430="01/01/1900",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IF(LAIA[[#This Row],[TREINADO EM]]="", "",(LAIA[[#This Row],[TREINADO EM]]+LAIA[[#This Row],[VALIDADE]]))</f>
        <v>45212</v>
      </c>
      <c r="K82">
        <v>1</v>
      </c>
      <c r="L82" t="s">
        <v>5</v>
      </c>
      <c r="M82" t="str">
        <f>VLOOKUP(LAIA[[#This Row],[NOME]],'CADASTRO'!A:K,6,0)</f>
        <v>DESLIGADO</v>
      </c>
    </row>
    <row r="83" spans="1:14">
      <c r="A83" t="s">
        <v>516</v>
      </c>
      <c r="B83" t="s">
        <v>517</v>
      </c>
      <c r="C83" t="s">
        <v>266</v>
      </c>
      <c r="D83" t="s">
        <v>654</v>
      </c>
      <c r="E83" s="85" t="s">
        <v>93</v>
      </c>
      <c r="F83" s="11" t="str">
        <f>VLOOKUP(LAIA[[#This Row],[NOME]],'CADASTRO'!A:K,5,0)</f>
        <v>COORDENADOR CONTROLE DE QUALIDADE</v>
      </c>
      <c r="G83" s="27">
        <v>45092</v>
      </c>
      <c r="H83" s="39">
        <v>365</v>
      </c>
      <c r="I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IF(G431="01/01/1900",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IF(LAIA[[#This Row],[TREINADO EM]]="", "",(LAIA[[#This Row],[TREINADO EM]]+LAIA[[#This Row],[VALIDADE]]))</f>
        <v>45457</v>
      </c>
      <c r="K83">
        <v>1</v>
      </c>
      <c r="L83" t="s">
        <v>3</v>
      </c>
      <c r="M83" t="str">
        <f>VLOOKUP(LAIA[[#This Row],[NOME]],'CADASTRO'!A:K,6,0)</f>
        <v>DESLIGADO</v>
      </c>
    </row>
    <row r="84" spans="1:14">
      <c r="A84" t="s">
        <v>516</v>
      </c>
      <c r="B84" t="s">
        <v>517</v>
      </c>
      <c r="C84" t="s">
        <v>153</v>
      </c>
      <c r="D84" t="s">
        <v>654</v>
      </c>
      <c r="E84" s="86" t="s">
        <v>199</v>
      </c>
      <c r="F84" s="11" t="str">
        <f>VLOOKUP(LAIA[[#This Row],[NOME]],'CADASTRO'!A:K,5,0)</f>
        <v>TECNICO ELETRONICO II</v>
      </c>
      <c r="G84" s="27">
        <v>44510</v>
      </c>
      <c r="H84" s="39">
        <v>365</v>
      </c>
      <c r="I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IF(G432="01/01/1900",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IF(LAIA[[#This Row],[TREINADO EM]]="", "",(LAIA[[#This Row],[TREINADO EM]]+LAIA[[#This Row],[VALIDADE]]))</f>
        <v>44875</v>
      </c>
      <c r="K84">
        <v>1</v>
      </c>
      <c r="L84" t="s">
        <v>5</v>
      </c>
      <c r="M84" t="str">
        <f>VLOOKUP(LAIA[[#This Row],[NOME]],'CADASTRO'!A:K,6,0)</f>
        <v>DESLIGADO</v>
      </c>
    </row>
    <row r="85" spans="1:14">
      <c r="A85" t="s">
        <v>516</v>
      </c>
      <c r="B85" t="s">
        <v>517</v>
      </c>
      <c r="C85" t="s">
        <v>266</v>
      </c>
      <c r="D85" t="s">
        <v>654</v>
      </c>
      <c r="E85" s="86" t="s">
        <v>199</v>
      </c>
      <c r="F85" s="11" t="str">
        <f>VLOOKUP(LAIA[[#This Row],[NOME]],'CADASTRO'!A:K,5,0)</f>
        <v>TECNICO ELETRONICO II</v>
      </c>
      <c r="G85" s="27">
        <v>44853</v>
      </c>
      <c r="H85" s="39">
        <v>365</v>
      </c>
      <c r="I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IF(G433="01/01/1900",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IF(LAIA[[#This Row],[TREINADO EM]]="", "",(LAIA[[#This Row],[TREINADO EM]]+LAIA[[#This Row],[VALIDADE]]))</f>
        <v>45218</v>
      </c>
      <c r="K85">
        <v>1</v>
      </c>
      <c r="L85" t="s">
        <v>5</v>
      </c>
      <c r="M85" t="str">
        <f>VLOOKUP(LAIA[[#This Row],[NOME]],'CADASTRO'!A:K,6,0)</f>
        <v>DESLIGADO</v>
      </c>
    </row>
    <row r="86" spans="1:14">
      <c r="A86" t="s">
        <v>516</v>
      </c>
      <c r="B86" t="s">
        <v>517</v>
      </c>
      <c r="C86" t="s">
        <v>433</v>
      </c>
      <c r="D86" t="s">
        <v>654</v>
      </c>
      <c r="E86" s="85" t="s">
        <v>199</v>
      </c>
      <c r="F86" s="11" t="str">
        <f>VLOOKUP(LAIA[[#This Row],[NOME]],'CADASTRO'!A:K,5,0)</f>
        <v>TECNICO ELETRONICO II</v>
      </c>
      <c r="G86" s="27">
        <v>45533</v>
      </c>
      <c r="H86" s="39">
        <v>365</v>
      </c>
      <c r="I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IF(G434="01/01/1900", "SEM REGISTRO",
                        IF((G86+H86)&gt;TODAY(), "NO PRAZO", "VENCIDO"
                        )
                    )
                )
            )
        )
    ),"N.A.")</f>
        <v>N.A.</v>
      </c>
      <c r="J86" s="14">
        <f>IF(LAIA[[#This Row],[TREINADO EM]]="", "",(LAIA[[#This Row],[TREINADO EM]]+LAIA[[#This Row],[VALIDADE]]))</f>
        <v>45898</v>
      </c>
      <c r="K86">
        <v>1</v>
      </c>
      <c r="L86" t="s">
        <v>5</v>
      </c>
      <c r="M86" t="str">
        <f>VLOOKUP(LAIA[[#This Row],[NOME]],'CADASTRO'!A:K,6,0)</f>
        <v>DESLIGADO</v>
      </c>
    </row>
    <row r="87" spans="1:14">
      <c r="A87" t="s">
        <v>516</v>
      </c>
      <c r="B87" t="s">
        <v>517</v>
      </c>
      <c r="C87" t="s">
        <v>433</v>
      </c>
      <c r="D87" t="s">
        <v>654</v>
      </c>
      <c r="E87" s="86" t="s">
        <v>199</v>
      </c>
      <c r="F87" s="11" t="str">
        <f>VLOOKUP(LAIA[[#This Row],[NOME]],'CADASTRO'!A:K,5,0)</f>
        <v>TECNICO ELETRONICO II</v>
      </c>
      <c r="G87" s="27">
        <v>45645</v>
      </c>
      <c r="H87" s="39">
        <v>365</v>
      </c>
      <c r="I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IF(G435="01/01/1900", "SEM REGISTRO",
                        IF((G87+H87)&gt;TODAY(), "NO PRAZO", "VENCIDO"
                        )
                    )
                )
            )
        )
    ),"N.A.")</f>
        <v>N.A.</v>
      </c>
      <c r="J87" s="14">
        <f>IF(LAIA[[#This Row],[TREINADO EM]]="", "",(LAIA[[#This Row],[TREINADO EM]]+LAIA[[#This Row],[VALIDADE]]))</f>
        <v>46010</v>
      </c>
      <c r="K87">
        <v>1</v>
      </c>
      <c r="L87" t="s">
        <v>3</v>
      </c>
      <c r="M87" t="str">
        <f>VLOOKUP(LAIA[[#This Row],[NOME]],'CADASTRO'!A:K,6,0)</f>
        <v>DESLIGADO</v>
      </c>
    </row>
    <row r="88" spans="1:14">
      <c r="A88" t="s">
        <v>516</v>
      </c>
      <c r="B88" t="s">
        <v>517</v>
      </c>
      <c r="C88" t="s">
        <v>153</v>
      </c>
      <c r="D88" t="s">
        <v>654</v>
      </c>
      <c r="E88" s="85" t="s">
        <v>344</v>
      </c>
      <c r="F88" s="11" t="str">
        <f>VLOOKUP(LAIA[[#This Row],[NOME]],'CADASTRO'!A:K,5,0)</f>
        <v>TECNICO MECANICO II</v>
      </c>
      <c r="G88" s="27">
        <v>44510</v>
      </c>
      <c r="H88" s="39">
        <v>365</v>
      </c>
      <c r="I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IF(G436="01/01/1900",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IF(LAIA[[#This Row],[TREINADO EM]]="", "",(LAIA[[#This Row],[TREINADO EM]]+LAIA[[#This Row],[VALIDADE]]))</f>
        <v>44875</v>
      </c>
      <c r="K88">
        <v>1</v>
      </c>
      <c r="L88" t="s">
        <v>5</v>
      </c>
      <c r="M88" t="str">
        <f>VLOOKUP(LAIA[[#This Row],[NOME]],'CADASTRO'!A:K,6,0)</f>
        <v>ATIVO</v>
      </c>
    </row>
    <row r="89" spans="1:14">
      <c r="A89" t="s">
        <v>516</v>
      </c>
      <c r="B89" t="s">
        <v>517</v>
      </c>
      <c r="C89" t="s">
        <v>266</v>
      </c>
      <c r="D89" t="s">
        <v>654</v>
      </c>
      <c r="E89" s="85" t="s">
        <v>344</v>
      </c>
      <c r="F89" s="11" t="str">
        <f>VLOOKUP(LAIA[[#This Row],[NOME]],'CADASTRO'!A:K,5,0)</f>
        <v>TECNICO MECANICO II</v>
      </c>
      <c r="G89" s="27">
        <v>44854</v>
      </c>
      <c r="H89" s="39">
        <v>365</v>
      </c>
      <c r="I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IF(G437="01/01/1900",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IF(LAIA[[#This Row],[TREINADO EM]]="", "",(LAIA[[#This Row],[TREINADO EM]]+LAIA[[#This Row],[VALIDADE]]))</f>
        <v>45219</v>
      </c>
      <c r="K89">
        <v>1</v>
      </c>
      <c r="L89" t="s">
        <v>5</v>
      </c>
      <c r="M89" t="str">
        <f>VLOOKUP(LAIA[[#This Row],[NOME]],'CADASTRO'!A:K,6,0)</f>
        <v>ATIVO</v>
      </c>
    </row>
    <row r="90" spans="1:14">
      <c r="A90" t="s">
        <v>516</v>
      </c>
      <c r="B90" t="s">
        <v>517</v>
      </c>
      <c r="C90" t="s">
        <v>266</v>
      </c>
      <c r="D90" t="s">
        <v>654</v>
      </c>
      <c r="E90" s="86" t="s">
        <v>344</v>
      </c>
      <c r="F90" s="11" t="str">
        <f>VLOOKUP(LAIA[[#This Row],[NOME]],'CADASTRO'!A:K,5,0)</f>
        <v>TECNICO MECANICO II</v>
      </c>
      <c r="G90" s="27">
        <v>44929</v>
      </c>
      <c r="H90" s="39">
        <v>365</v>
      </c>
      <c r="I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IF(G438="01/01/1900",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IF(LAIA[[#This Row],[TREINADO EM]]="", "",(LAIA[[#This Row],[TREINADO EM]]+LAIA[[#This Row],[VALIDADE]]))</f>
        <v>45294</v>
      </c>
      <c r="K90">
        <v>1.5</v>
      </c>
      <c r="L90" t="s">
        <v>5</v>
      </c>
      <c r="M90" t="str">
        <f>VLOOKUP(LAIA[[#This Row],[NOME]],'CADASTRO'!A:K,6,0)</f>
        <v>ATIVO</v>
      </c>
    </row>
    <row r="91" spans="1:14">
      <c r="A91" t="s">
        <v>516</v>
      </c>
      <c r="B91" t="s">
        <v>517</v>
      </c>
      <c r="C91" t="s">
        <v>433</v>
      </c>
      <c r="D91" t="s">
        <v>654</v>
      </c>
      <c r="E91" s="86" t="s">
        <v>344</v>
      </c>
      <c r="F91" s="11" t="str">
        <f>VLOOKUP(LAIA[[#This Row],[NOME]],'CADASTRO'!A:K,5,0)</f>
        <v>TECNICO MECANICO II</v>
      </c>
      <c r="G91" s="27">
        <v>45547</v>
      </c>
      <c r="H91" s="39">
        <v>365</v>
      </c>
      <c r="I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IF(G439="01/01/1900",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IF(LAIA[[#This Row],[TREINADO EM]]="", "",(LAIA[[#This Row],[TREINADO EM]]+LAIA[[#This Row],[VALIDADE]]))</f>
        <v>45912</v>
      </c>
      <c r="K91">
        <v>1</v>
      </c>
      <c r="L91" t="s">
        <v>5</v>
      </c>
      <c r="M91" t="str">
        <f>VLOOKUP(LAIA[[#This Row],[NOME]],'CADASTRO'!A:K,6,0)</f>
        <v>ATIVO</v>
      </c>
    </row>
    <row r="92" spans="1:14">
      <c r="A92" t="s">
        <v>516</v>
      </c>
      <c r="B92" t="s">
        <v>517</v>
      </c>
      <c r="C92" t="s">
        <v>433</v>
      </c>
      <c r="D92" t="s">
        <v>654</v>
      </c>
      <c r="E92" s="85" t="s">
        <v>344</v>
      </c>
      <c r="F92" s="11" t="str">
        <f>VLOOKUP(LAIA[[#This Row],[NOME]],'CADASTRO'!A:K,5,0)</f>
        <v>TECNICO MECANICO II</v>
      </c>
      <c r="G92" s="27">
        <v>45645</v>
      </c>
      <c r="H92" s="39">
        <v>365</v>
      </c>
      <c r="I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IF(G440="01/01/1900",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IF(LAIA[[#This Row],[TREINADO EM]]="", "",(LAIA[[#This Row],[TREINADO EM]]+LAIA[[#This Row],[VALIDADE]]))</f>
        <v>46010</v>
      </c>
      <c r="K92">
        <v>1</v>
      </c>
      <c r="L92" t="s">
        <v>5</v>
      </c>
      <c r="M92" t="str">
        <f>VLOOKUP(LAIA[[#This Row],[NOME]],'CADASTRO'!A:K,6,0)</f>
        <v>ATIVO</v>
      </c>
    </row>
    <row r="93" spans="1:14">
      <c r="A93" t="s">
        <v>516</v>
      </c>
      <c r="B93" t="s">
        <v>517</v>
      </c>
      <c r="C93" t="s">
        <v>433</v>
      </c>
      <c r="D93" t="s">
        <v>654</v>
      </c>
      <c r="E93" s="85" t="s">
        <v>344</v>
      </c>
      <c r="F93" s="11" t="str">
        <f>VLOOKUP(LAIA[[#This Row],[NOME]],'CADASTRO'!A:K,5,0)</f>
        <v>TECNICO MECANICO II</v>
      </c>
      <c r="G93" s="27">
        <v>46211.6155671296</v>
      </c>
      <c r="H93" s="39">
        <v>183</v>
      </c>
      <c r="I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IF(G441="01/01/1900", "SEM REGISTRO",
                        IF((G93+H93)&gt;TODAY(), "NO PRAZO", "VENCIDO"
                        )
                    )
                )
            )
        )
    ),"N.A.")</f>
        <v>NO PRAZO</v>
      </c>
      <c r="J93" s="14">
        <f>IF(LAIA[[#This Row],[TREINADO EM]]="", "",(LAIA[[#This Row],[TREINADO EM]]+LAIA[[#This Row],[VALIDADE]]))</f>
        <v>46394.6155671296</v>
      </c>
      <c r="K93">
        <v>1</v>
      </c>
      <c r="L93" t="s">
        <v>3</v>
      </c>
      <c r="M93" t="str">
        <f>VLOOKUP(LAIA[[#This Row],[NOME]],'CADASTRO'!A:K,6,0)</f>
        <v>ATIVO</v>
      </c>
      <c r="N93" s="63"/>
    </row>
    <row r="94" spans="1:14">
      <c r="A94" t="s">
        <v>516</v>
      </c>
      <c r="B94" t="s">
        <v>517</v>
      </c>
      <c r="C94" t="s">
        <v>433</v>
      </c>
      <c r="D94" t="s">
        <v>654</v>
      </c>
      <c r="E94" s="86" t="s">
        <v>201</v>
      </c>
      <c r="F94" s="11" t="str">
        <f>VLOOKUP(LAIA[[#This Row],[NOME]],'CADASTRO'!A:K,5,0)</f>
        <v>OPERADOR INDUSTRIAL I</v>
      </c>
      <c r="G94" s="27">
        <v>46119</v>
      </c>
      <c r="H94" s="39">
        <v>365</v>
      </c>
      <c r="I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IF(G442="01/01/1900",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IF(LAIA[[#This Row],[TREINADO EM]]="", "",(LAIA[[#This Row],[TREINADO EM]]+LAIA[[#This Row],[VALIDADE]]))</f>
        <v>46484</v>
      </c>
      <c r="K94">
        <v>0.15</v>
      </c>
      <c r="L94" t="s">
        <v>3</v>
      </c>
      <c r="M94" t="str">
        <f>VLOOKUP(LAIA[[#This Row],[NOME]],'CADASTRO'!A:K,6,0)</f>
        <v>DESLIGADO</v>
      </c>
      <c r="N94" s="77" t="s">
        <v>655</v>
      </c>
    </row>
    <row r="95" spans="1:14">
      <c r="A95" t="s">
        <v>516</v>
      </c>
      <c r="B95" t="s">
        <v>517</v>
      </c>
      <c r="C95" t="s">
        <v>102</v>
      </c>
      <c r="D95" t="s">
        <v>654</v>
      </c>
      <c r="E95" s="85" t="s">
        <v>202</v>
      </c>
      <c r="F95" s="11" t="str">
        <f>VLOOKUP(LAIA[[#This Row],[NOME]],'CADASTRO'!A:K,5,0)</f>
        <v>ASSISTENTE ADMINISTRATIVO</v>
      </c>
      <c r="G95" s="27">
        <v>45358</v>
      </c>
      <c r="H95" s="39">
        <v>365</v>
      </c>
      <c r="I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IF(G443="01/01/1900", "SEM REGISTRO",
                        IF((G95+H95)&gt;TODAY(), "NO PRAZO", "VENCIDO"
                        )
                    )
                )
            )
        )
    ),"N.A.")</f>
        <v>N.A.</v>
      </c>
      <c r="J95" s="14">
        <f>IF(LAIA[[#This Row],[TREINADO EM]]="", "",(LAIA[[#This Row],[TREINADO EM]]+LAIA[[#This Row],[VALIDADE]]))</f>
        <v>45723</v>
      </c>
      <c r="K95">
        <v>1</v>
      </c>
      <c r="L95" t="s">
        <v>5</v>
      </c>
      <c r="M95" t="str">
        <f>VLOOKUP(LAIA[[#This Row],[NOME]],'CADASTRO'!A:K,6,0)</f>
        <v>DESLIGADO</v>
      </c>
    </row>
    <row r="96" spans="1:14">
      <c r="A96" t="s">
        <v>516</v>
      </c>
      <c r="B96" t="s">
        <v>517</v>
      </c>
      <c r="C96" t="s">
        <v>76</v>
      </c>
      <c r="D96" t="s">
        <v>654</v>
      </c>
      <c r="E96" s="86" t="s">
        <v>202</v>
      </c>
      <c r="F96" s="11" t="str">
        <f>VLOOKUP(LAIA[[#This Row],[NOME]],'CADASTRO'!A:K,5,0)</f>
        <v>ASSISTENTE ADMINISTRATIVO</v>
      </c>
      <c r="G96" s="27">
        <v>45645</v>
      </c>
      <c r="H96" s="39">
        <v>365</v>
      </c>
      <c r="I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IF(G444="01/01/1900", "SEM REGISTRO",
                        IF((G96+H96)&gt;TODAY(), "NO PRAZO", "VENCIDO"
                        )
                    )
                )
            )
        )
    ),"N.A.")</f>
        <v>N.A.</v>
      </c>
      <c r="J96" s="14">
        <f>IF(LAIA[[#This Row],[TREINADO EM]]="", "",(LAIA[[#This Row],[TREINADO EM]]+LAIA[[#This Row],[VALIDADE]]))</f>
        <v>46010</v>
      </c>
      <c r="K96">
        <v>1</v>
      </c>
      <c r="L96" t="s">
        <v>5</v>
      </c>
      <c r="M96" t="str">
        <f>VLOOKUP(LAIA[[#This Row],[NOME]],'CADASTRO'!A:K,6,0)</f>
        <v>DESLIGADO</v>
      </c>
    </row>
    <row r="97" spans="1:14">
      <c r="A97" t="s">
        <v>516</v>
      </c>
      <c r="B97" t="s">
        <v>517</v>
      </c>
      <c r="C97" t="s">
        <v>433</v>
      </c>
      <c r="D97" t="s">
        <v>654</v>
      </c>
      <c r="E97" s="85" t="s">
        <v>202</v>
      </c>
      <c r="F97" s="11" t="str">
        <f>VLOOKUP(LAIA[[#This Row],[NOME]],'CADASTRO'!A:K,5,0)</f>
        <v>ASSISTENTE ADMINISTRATIVO</v>
      </c>
      <c r="G97" s="27">
        <v>46009</v>
      </c>
      <c r="H97" s="39">
        <v>365</v>
      </c>
      <c r="I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IF(G445="01/01/1900", "SEM REGISTRO",
                        IF((G97+H97)&gt;TODAY(), "NO PRAZO", "VENCIDO"
                        )
                    )
                )
            )
        )
    ),"N.A.")</f>
        <v>N.A.</v>
      </c>
      <c r="J97" s="14">
        <f>IF(LAIA[[#This Row],[TREINADO EM]]="", "",(LAIA[[#This Row],[TREINADO EM]]+LAIA[[#This Row],[VALIDADE]]))</f>
        <v>46374</v>
      </c>
      <c r="K97">
        <v>1</v>
      </c>
      <c r="L97" t="s">
        <v>3</v>
      </c>
      <c r="M97" t="str">
        <f>VLOOKUP(LAIA[[#This Row],[NOME]],'CADASTRO'!A:K,6,0)</f>
        <v>DESLIGADO</v>
      </c>
      <c r="N97" s="63" t="s">
        <v>656</v>
      </c>
    </row>
    <row r="98" spans="1:14">
      <c r="A98" t="s">
        <v>516</v>
      </c>
      <c r="B98" t="s">
        <v>517</v>
      </c>
      <c r="C98" t="s">
        <v>391</v>
      </c>
      <c r="D98" t="s">
        <v>654</v>
      </c>
      <c r="E98" s="85" t="s">
        <v>204</v>
      </c>
      <c r="F98" s="11" t="str">
        <f>VLOOKUP(LAIA[[#This Row],[NOME]],'CADASTRO'!A:K,5,0)</f>
        <v>AUXILIAR INDUSTRIAL</v>
      </c>
      <c r="G98" s="27">
        <v>45876</v>
      </c>
      <c r="H98" s="39">
        <v>365</v>
      </c>
      <c r="I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IF(G446="01/01/1900", "SEM REGISTRO",
                        IF((G98+H98)&gt;TODAY(), "NO PRAZO", "VENCIDO"
                        )
                    )
                )
            )
        )
    ),"N.A.")</f>
        <v>N.A.</v>
      </c>
      <c r="J98" s="14">
        <f>IF(LAIA[[#This Row],[TREINADO EM]]="", "",(LAIA[[#This Row],[TREINADO EM]]+LAIA[[#This Row],[VALIDADE]]))</f>
        <v>46241</v>
      </c>
      <c r="K98">
        <v>1</v>
      </c>
      <c r="L98" t="s">
        <v>3</v>
      </c>
      <c r="M98" t="str">
        <f>VLOOKUP(LAIA[[#This Row],[NOME]],'CADASTRO'!A:K,6,0)</f>
        <v>DESLIGADO</v>
      </c>
    </row>
    <row r="99" spans="1:14">
      <c r="A99" t="s">
        <v>516</v>
      </c>
      <c r="B99" t="s">
        <v>517</v>
      </c>
      <c r="C99" t="s">
        <v>266</v>
      </c>
      <c r="D99" t="s">
        <v>654</v>
      </c>
      <c r="E99" s="86" t="s">
        <v>475</v>
      </c>
      <c r="F99" s="11" t="str">
        <f>VLOOKUP(LAIA[[#This Row],[NOME]],'CADASTRO'!A:K,5,0)</f>
        <v>OPERADOR INDUSTRIAL I</v>
      </c>
      <c r="G99" s="106">
        <v>44834</v>
      </c>
      <c r="H99" s="39">
        <v>365</v>
      </c>
      <c r="I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IF(G447="01/01/1900", "SEM REGISTRO",
                        IF((G99+H99)&gt;TODAY(), "NO PRAZO", "VENCIDO"
                        )
                    )
                )
            )
        )
    ),"N.A.")</f>
        <v>N.A.</v>
      </c>
      <c r="J99" s="14">
        <f>IF(LAIA[[#This Row],[TREINADO EM]]="", "",(LAIA[[#This Row],[TREINADO EM]]+LAIA[[#This Row],[VALIDADE]]))</f>
        <v>45199</v>
      </c>
      <c r="K99">
        <v>1</v>
      </c>
      <c r="L99" t="s">
        <v>5</v>
      </c>
      <c r="M99" t="str">
        <f>VLOOKUP(LAIA[[#This Row],[NOME]],'CADASTRO'!A:K,6,0)</f>
        <v>S-AFASTADO</v>
      </c>
    </row>
    <row r="100" spans="1:14">
      <c r="A100" t="s">
        <v>516</v>
      </c>
      <c r="B100" t="s">
        <v>517</v>
      </c>
      <c r="C100" t="s">
        <v>266</v>
      </c>
      <c r="D100" t="s">
        <v>654</v>
      </c>
      <c r="E100" s="86" t="s">
        <v>475</v>
      </c>
      <c r="F100" s="11" t="str">
        <f>VLOOKUP(LAIA[[#This Row],[NOME]],'CADASTRO'!A:K,5,0)</f>
        <v>OPERADOR INDUSTRIAL I</v>
      </c>
      <c r="G100" s="27">
        <v>44929</v>
      </c>
      <c r="H100" s="39">
        <v>365</v>
      </c>
      <c r="I1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IF(G448="01/01/1900",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IF(LAIA[[#This Row],[TREINADO EM]]="", "",(LAIA[[#This Row],[TREINADO EM]]+LAIA[[#This Row],[VALIDADE]]))</f>
        <v>45294</v>
      </c>
      <c r="K100">
        <v>1.5</v>
      </c>
      <c r="L100" t="s">
        <v>5</v>
      </c>
      <c r="M100" t="str">
        <f>VLOOKUP(LAIA[[#This Row],[NOME]],'CADASTRO'!A:K,6,0)</f>
        <v>S-AFASTADO</v>
      </c>
    </row>
    <row r="101" spans="1:14">
      <c r="A101" t="s">
        <v>516</v>
      </c>
      <c r="B101" t="s">
        <v>517</v>
      </c>
      <c r="C101" t="s">
        <v>266</v>
      </c>
      <c r="D101" t="s">
        <v>654</v>
      </c>
      <c r="E101" s="86" t="s">
        <v>475</v>
      </c>
      <c r="F101" s="11" t="str">
        <f>VLOOKUP(LAIA[[#This Row],[NOME]],'CADASTRO'!A:K,5,0)</f>
        <v>OPERADOR INDUSTRIAL I</v>
      </c>
      <c r="G101" s="27">
        <v>45278</v>
      </c>
      <c r="H101" s="39">
        <v>365</v>
      </c>
      <c r="I1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IF(G449="01/01/1900",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IF(LAIA[[#This Row],[TREINADO EM]]="", "",(LAIA[[#This Row],[TREINADO EM]]+LAIA[[#This Row],[VALIDADE]]))</f>
        <v>45643</v>
      </c>
      <c r="K101">
        <v>1</v>
      </c>
      <c r="L101" t="s">
        <v>5</v>
      </c>
      <c r="M101" t="str">
        <f>VLOOKUP(LAIA[[#This Row],[NOME]],'CADASTRO'!A:K,6,0)</f>
        <v>S-AFASTADO</v>
      </c>
    </row>
    <row r="102" spans="1:14">
      <c r="A102" t="s">
        <v>516</v>
      </c>
      <c r="B102" t="s">
        <v>517</v>
      </c>
      <c r="C102" t="s">
        <v>433</v>
      </c>
      <c r="D102" t="s">
        <v>654</v>
      </c>
      <c r="E102" s="11" t="s">
        <v>475</v>
      </c>
      <c r="F102" s="11" t="str">
        <f>VLOOKUP(LAIA[[#This Row],[NOME]],'CADASTRO'!A:K,5,0)</f>
        <v>OPERADOR INDUSTRIAL I</v>
      </c>
      <c r="G102" s="28">
        <v>45589</v>
      </c>
      <c r="H102" s="39">
        <v>365</v>
      </c>
      <c r="I1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IF(G450="01/01/1900",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IF(LAIA[[#This Row],[TREINADO EM]]="", "",(LAIA[[#This Row],[TREINADO EM]]+LAIA[[#This Row],[VALIDADE]]))</f>
        <v>45954</v>
      </c>
      <c r="K102">
        <v>1</v>
      </c>
      <c r="L102" t="s">
        <v>5</v>
      </c>
      <c r="M102" t="str">
        <f>VLOOKUP(LAIA[[#This Row],[NOME]],'CADASTRO'!A:K,6,0)</f>
        <v>S-AFASTADO</v>
      </c>
    </row>
    <row r="103" spans="1:14">
      <c r="A103" t="s">
        <v>516</v>
      </c>
      <c r="B103" t="s">
        <v>517</v>
      </c>
      <c r="C103" t="s">
        <v>433</v>
      </c>
      <c r="D103" t="s">
        <v>654</v>
      </c>
      <c r="E103" s="11" t="s">
        <v>475</v>
      </c>
      <c r="F103" s="11" t="str">
        <f>VLOOKUP(LAIA[[#This Row],[NOME]],'CADASTRO'!A:K,5,0)</f>
        <v>OPERADOR INDUSTRIAL I</v>
      </c>
      <c r="G103" s="28">
        <v>45609</v>
      </c>
      <c r="H103" s="39">
        <v>365</v>
      </c>
      <c r="I1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IF(G451="01/01/1900",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IF(LAIA[[#This Row],[TREINADO EM]]="", "",(LAIA[[#This Row],[TREINADO EM]]+LAIA[[#This Row],[VALIDADE]]))</f>
        <v>45974</v>
      </c>
      <c r="K103">
        <v>1</v>
      </c>
      <c r="L103" t="s">
        <v>5</v>
      </c>
      <c r="M103" t="str">
        <f>VLOOKUP(LAIA[[#This Row],[NOME]],'CADASTRO'!A:K,6,0)</f>
        <v>S-AFASTADO</v>
      </c>
    </row>
    <row r="104" spans="1:14">
      <c r="A104" t="s">
        <v>516</v>
      </c>
      <c r="B104" t="s">
        <v>517</v>
      </c>
      <c r="C104" t="s">
        <v>76</v>
      </c>
      <c r="D104" t="s">
        <v>654</v>
      </c>
      <c r="E104" s="11" t="s">
        <v>475</v>
      </c>
      <c r="F104" s="11" t="str">
        <f>VLOOKUP(LAIA[[#This Row],[NOME]],'CADASTRO'!A:K,5,0)</f>
        <v>OPERADOR INDUSTRIAL I</v>
      </c>
      <c r="G104" s="28">
        <v>45645</v>
      </c>
      <c r="H104" s="39">
        <v>365</v>
      </c>
      <c r="I1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IF(G452="01/01/1900",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IF(LAIA[[#This Row],[TREINADO EM]]="", "",(LAIA[[#This Row],[TREINADO EM]]+LAIA[[#This Row],[VALIDADE]]))</f>
        <v>46010</v>
      </c>
      <c r="K104">
        <v>1</v>
      </c>
      <c r="L104" t="s">
        <v>5</v>
      </c>
      <c r="M104" t="str">
        <f>VLOOKUP(LAIA[[#This Row],[NOME]],'CADASTRO'!A:K,6,0)</f>
        <v>S-AFASTADO</v>
      </c>
    </row>
    <row r="105" spans="1:14">
      <c r="A105" t="s">
        <v>516</v>
      </c>
      <c r="B105" t="s">
        <v>517</v>
      </c>
      <c r="C105" t="s">
        <v>433</v>
      </c>
      <c r="D105" t="s">
        <v>654</v>
      </c>
      <c r="E105" s="11" t="s">
        <v>475</v>
      </c>
      <c r="F105" s="11" t="str">
        <f>VLOOKUP(LAIA[[#This Row],[NOME]],'CADASTRO'!A:K,5,0)</f>
        <v>OPERADOR INDUSTRIAL I</v>
      </c>
      <c r="G105" s="28">
        <v>46009</v>
      </c>
      <c r="H105" s="39">
        <v>365</v>
      </c>
      <c r="I1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IF(G453="01/01/1900",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IF(LAIA[[#This Row],[TREINADO EM]]="", "",(LAIA[[#This Row],[TREINADO EM]]+LAIA[[#This Row],[VALIDADE]]))</f>
        <v>46374</v>
      </c>
      <c r="K105">
        <v>1</v>
      </c>
      <c r="L105" t="s">
        <v>3</v>
      </c>
      <c r="M105" t="str">
        <f>VLOOKUP(LAIA[[#This Row],[NOME]],'CADASTRO'!A:K,6,0)</f>
        <v>S-AFASTADO</v>
      </c>
      <c r="N105" s="63" t="s">
        <v>656</v>
      </c>
    </row>
    <row r="106" spans="1:14">
      <c r="A106" t="s">
        <v>516</v>
      </c>
      <c r="B106" t="s">
        <v>517</v>
      </c>
      <c r="C106" t="s">
        <v>433</v>
      </c>
      <c r="D106" t="s">
        <v>654</v>
      </c>
      <c r="E106" s="11" t="s">
        <v>353</v>
      </c>
      <c r="F106" s="11" t="str">
        <f>VLOOKUP(LAIA[[#This Row],[NOME]],'CADASTRO'!A:K,5,0)</f>
        <v>Almoxarife</v>
      </c>
      <c r="G106" s="28">
        <v>45910</v>
      </c>
      <c r="H106" s="39">
        <v>365</v>
      </c>
      <c r="I1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IF(G454="01/01/1900",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IF(LAIA[[#This Row],[TREINADO EM]]="", "",(LAIA[[#This Row],[TREINADO EM]]+LAIA[[#This Row],[VALIDADE]]))</f>
        <v>46275</v>
      </c>
      <c r="K106">
        <v>1</v>
      </c>
      <c r="L106" t="s">
        <v>5</v>
      </c>
      <c r="M106" t="str">
        <f>VLOOKUP(LAIA[[#This Row],[NOME]],'CADASTRO'!A:K,6,0)</f>
        <v>ATIVO</v>
      </c>
    </row>
    <row r="107" spans="1:14">
      <c r="A107" t="s">
        <v>516</v>
      </c>
      <c r="B107" t="s">
        <v>517</v>
      </c>
      <c r="C107" t="s">
        <v>433</v>
      </c>
      <c r="D107" t="s">
        <v>654</v>
      </c>
      <c r="E107" s="11" t="s">
        <v>353</v>
      </c>
      <c r="F107" s="11" t="str">
        <f>VLOOKUP(LAIA[[#This Row],[NOME]],'CADASTRO'!A:K,5,0)</f>
        <v>Almoxarife</v>
      </c>
      <c r="G107" s="28">
        <v>46269.099432870367</v>
      </c>
      <c r="H107" s="39">
        <v>365</v>
      </c>
      <c r="I1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IF(G455="01/01/1900", "SEM REGISTRO",
                        IF((G107+H107)&gt;TODAY(), "NO PRAZO", "VENCIDO"
                        )
                    )
                )
            )
        )
    ),"N.A.")</f>
        <v>NO PRAZO</v>
      </c>
      <c r="J107" s="14">
        <f>IF(LAIA[[#This Row],[TREINADO EM]]="", "",(LAIA[[#This Row],[TREINADO EM]]+LAIA[[#This Row],[VALIDADE]]))</f>
        <v>46634.099432870367</v>
      </c>
      <c r="K107">
        <v>1</v>
      </c>
      <c r="L107" t="s">
        <v>3</v>
      </c>
      <c r="M107" t="str">
        <f>VLOOKUP(LAIA[[#This Row],[NOME]],'CADASTRO'!A:K,6,0)</f>
        <v>ATIVO</v>
      </c>
    </row>
    <row r="108" spans="1:14">
      <c r="A108" t="s">
        <v>516</v>
      </c>
      <c r="B108" t="s">
        <v>517</v>
      </c>
      <c r="C108" t="s">
        <v>153</v>
      </c>
      <c r="D108" t="s">
        <v>654</v>
      </c>
      <c r="E108" s="11" t="s">
        <v>205</v>
      </c>
      <c r="F108" s="11" t="str">
        <f>VLOOKUP(LAIA[[#This Row],[NOME]],'CADASTRO'!A:K,5,0)</f>
        <v>AUXILIAR INDUSTRIAL</v>
      </c>
      <c r="G108" s="28">
        <v>44484</v>
      </c>
      <c r="H108" s="39">
        <v>365</v>
      </c>
      <c r="I1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IF(G456="01/01/1900",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IF(LAIA[[#This Row],[TREINADO EM]]="", "",(LAIA[[#This Row],[TREINADO EM]]+LAIA[[#This Row],[VALIDADE]]))</f>
        <v>44849</v>
      </c>
      <c r="K108">
        <v>1</v>
      </c>
      <c r="L108" t="s">
        <v>5</v>
      </c>
      <c r="M108" t="str">
        <f>VLOOKUP(LAIA[[#This Row],[NOME]],'CADASTRO'!A:K,6,0)</f>
        <v>DESLIGADO</v>
      </c>
    </row>
    <row r="109" spans="1:14">
      <c r="A109" t="s">
        <v>516</v>
      </c>
      <c r="B109" t="s">
        <v>517</v>
      </c>
      <c r="C109" t="s">
        <v>266</v>
      </c>
      <c r="D109" t="s">
        <v>654</v>
      </c>
      <c r="E109" s="11" t="s">
        <v>205</v>
      </c>
      <c r="F109" s="11" t="str">
        <f>VLOOKUP(LAIA[[#This Row],[NOME]],'CADASTRO'!A:K,5,0)</f>
        <v>AUXILIAR INDUSTRIAL</v>
      </c>
      <c r="G109" s="28">
        <v>44855</v>
      </c>
      <c r="H109" s="39">
        <v>365</v>
      </c>
      <c r="I1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IF(G457="01/01/1900",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IF(LAIA[[#This Row],[TREINADO EM]]="", "",(LAIA[[#This Row],[TREINADO EM]]+LAIA[[#This Row],[VALIDADE]]))</f>
        <v>45220</v>
      </c>
      <c r="K109">
        <v>1</v>
      </c>
      <c r="L109" t="s">
        <v>5</v>
      </c>
      <c r="M109" t="str">
        <f>VLOOKUP(LAIA[[#This Row],[NOME]],'CADASTRO'!A:K,6,0)</f>
        <v>DESLIGADO</v>
      </c>
    </row>
    <row r="110" spans="1:14">
      <c r="A110" t="s">
        <v>516</v>
      </c>
      <c r="B110" t="s">
        <v>517</v>
      </c>
      <c r="C110" t="s">
        <v>266</v>
      </c>
      <c r="D110" t="s">
        <v>654</v>
      </c>
      <c r="E110" s="11" t="s">
        <v>205</v>
      </c>
      <c r="F110" s="11" t="str">
        <f>VLOOKUP(LAIA[[#This Row],[NOME]],'CADASTRO'!A:K,5,0)</f>
        <v>AUXILIAR INDUSTRIAL</v>
      </c>
      <c r="G110" s="28">
        <v>45092</v>
      </c>
      <c r="H110" s="39">
        <v>365</v>
      </c>
      <c r="I1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IF(G458="01/01/1900",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IF(LAIA[[#This Row],[TREINADO EM]]="", "",(LAIA[[#This Row],[TREINADO EM]]+LAIA[[#This Row],[VALIDADE]]))</f>
        <v>45457</v>
      </c>
      <c r="K110">
        <v>1</v>
      </c>
      <c r="L110" t="s">
        <v>5</v>
      </c>
      <c r="M110" t="str">
        <f>VLOOKUP(LAIA[[#This Row],[NOME]],'CADASTRO'!A:K,6,0)</f>
        <v>DESLIGADO</v>
      </c>
    </row>
    <row r="111" spans="1:14">
      <c r="A111" t="s">
        <v>516</v>
      </c>
      <c r="B111" t="s">
        <v>517</v>
      </c>
      <c r="C111" t="s">
        <v>266</v>
      </c>
      <c r="D111" t="s">
        <v>654</v>
      </c>
      <c r="E111" s="11" t="s">
        <v>205</v>
      </c>
      <c r="F111" s="11" t="str">
        <f>VLOOKUP(LAIA[[#This Row],[NOME]],'CADASTRO'!A:K,5,0)</f>
        <v>AUXILIAR INDUSTRIAL</v>
      </c>
      <c r="G111" s="28">
        <v>45278</v>
      </c>
      <c r="H111" s="39">
        <v>365</v>
      </c>
      <c r="I1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IF(G459="01/01/1900",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IF(LAIA[[#This Row],[TREINADO EM]]="", "",(LAIA[[#This Row],[TREINADO EM]]+LAIA[[#This Row],[VALIDADE]]))</f>
        <v>45643</v>
      </c>
      <c r="K111">
        <v>1</v>
      </c>
      <c r="L111" t="s">
        <v>5</v>
      </c>
      <c r="M111" t="str">
        <f>VLOOKUP(LAIA[[#This Row],[NOME]],'CADASTRO'!A:K,6,0)</f>
        <v>DESLIGADO</v>
      </c>
    </row>
    <row r="112" spans="1:14">
      <c r="A112" t="s">
        <v>516</v>
      </c>
      <c r="B112" t="s">
        <v>517</v>
      </c>
      <c r="C112" t="s">
        <v>433</v>
      </c>
      <c r="D112" t="s">
        <v>654</v>
      </c>
      <c r="E112" s="11" t="s">
        <v>205</v>
      </c>
      <c r="F112" s="11" t="str">
        <f>VLOOKUP(LAIA[[#This Row],[NOME]],'CADASTRO'!A:K,5,0)</f>
        <v>AUXILIAR INDUSTRIAL</v>
      </c>
      <c r="G112" s="28">
        <v>45589</v>
      </c>
      <c r="H112" s="39">
        <v>365</v>
      </c>
      <c r="I1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IF(G460="01/01/1900",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IF(LAIA[[#This Row],[TREINADO EM]]="", "",(LAIA[[#This Row],[TREINADO EM]]+LAIA[[#This Row],[VALIDADE]]))</f>
        <v>45954</v>
      </c>
      <c r="K112">
        <v>1</v>
      </c>
      <c r="L112" t="s">
        <v>5</v>
      </c>
      <c r="M112" t="str">
        <f>VLOOKUP(LAIA[[#This Row],[NOME]],'CADASTRO'!A:K,6,0)</f>
        <v>DESLIGADO</v>
      </c>
    </row>
    <row r="113" spans="1:14">
      <c r="A113" t="s">
        <v>516</v>
      </c>
      <c r="B113" t="s">
        <v>517</v>
      </c>
      <c r="C113" t="s">
        <v>76</v>
      </c>
      <c r="D113" t="s">
        <v>654</v>
      </c>
      <c r="E113" s="11" t="s">
        <v>205</v>
      </c>
      <c r="F113" s="11" t="str">
        <f>VLOOKUP(LAIA[[#This Row],[NOME]],'CADASTRO'!A:K,5,0)</f>
        <v>AUXILIAR INDUSTRIAL</v>
      </c>
      <c r="G113" s="28">
        <v>45645</v>
      </c>
      <c r="H113" s="39">
        <v>365</v>
      </c>
      <c r="I1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IF(G461="01/01/1900",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IF(LAIA[[#This Row],[TREINADO EM]]="", "",(LAIA[[#This Row],[TREINADO EM]]+LAIA[[#This Row],[VALIDADE]]))</f>
        <v>46010</v>
      </c>
      <c r="K113">
        <v>1</v>
      </c>
      <c r="L113" t="s">
        <v>3</v>
      </c>
      <c r="M113" t="str">
        <f>VLOOKUP(LAIA[[#This Row],[NOME]],'CADASTRO'!A:K,6,0)</f>
        <v>DESLIGADO</v>
      </c>
    </row>
    <row r="114" spans="1:14">
      <c r="A114" t="s">
        <v>516</v>
      </c>
      <c r="B114" t="s">
        <v>517</v>
      </c>
      <c r="C114" t="s">
        <v>153</v>
      </c>
      <c r="D114" t="s">
        <v>654</v>
      </c>
      <c r="E114" s="11" t="s">
        <v>206</v>
      </c>
      <c r="F114" s="11" t="str">
        <f>VLOOKUP(LAIA[[#This Row],[NOME]],'CADASTRO'!A:K,5,0)</f>
        <v>OPERADOR INDUSTRIAL II</v>
      </c>
      <c r="G114" s="28">
        <v>44484</v>
      </c>
      <c r="H114" s="39">
        <v>365</v>
      </c>
      <c r="I1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IF(G462="01/01/1900",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IF(LAIA[[#This Row],[TREINADO EM]]="", "",(LAIA[[#This Row],[TREINADO EM]]+LAIA[[#This Row],[VALIDADE]]))</f>
        <v>44849</v>
      </c>
      <c r="K114">
        <v>1</v>
      </c>
      <c r="L114" t="s">
        <v>3</v>
      </c>
      <c r="M114" t="str">
        <f>VLOOKUP(LAIA[[#This Row],[NOME]],'CADASTRO'!A:K,6,0)</f>
        <v>DESLIGADO</v>
      </c>
    </row>
    <row r="115" spans="1:14">
      <c r="A115" t="s">
        <v>516</v>
      </c>
      <c r="B115" t="s">
        <v>517</v>
      </c>
      <c r="C115" t="s">
        <v>153</v>
      </c>
      <c r="D115" t="s">
        <v>654</v>
      </c>
      <c r="E115" s="11" t="s">
        <v>207</v>
      </c>
      <c r="F115" s="11" t="str">
        <f>VLOOKUP(LAIA[[#This Row],[NOME]],'CADASTRO'!A:K,5,0)</f>
        <v>APRENDIZ</v>
      </c>
      <c r="G115" s="28">
        <v>44510</v>
      </c>
      <c r="H115" s="39">
        <v>365</v>
      </c>
      <c r="I1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IF(G463="01/01/1900",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IF(LAIA[[#This Row],[TREINADO EM]]="", "",(LAIA[[#This Row],[TREINADO EM]]+LAIA[[#This Row],[VALIDADE]]))</f>
        <v>44875</v>
      </c>
      <c r="K115">
        <v>1</v>
      </c>
      <c r="L115" t="s">
        <v>1</v>
      </c>
      <c r="M115" t="str">
        <f>VLOOKUP(LAIA[[#This Row],[NOME]],'CADASTRO'!A:K,6,0)</f>
        <v>DESLIGADO</v>
      </c>
    </row>
    <row r="116" spans="1:14">
      <c r="A116" t="s">
        <v>516</v>
      </c>
      <c r="B116" t="s">
        <v>517</v>
      </c>
      <c r="C116" t="s">
        <v>153</v>
      </c>
      <c r="D116" t="s">
        <v>654</v>
      </c>
      <c r="E116" s="11" t="s">
        <v>68</v>
      </c>
      <c r="F116" s="11" t="str">
        <f>VLOOKUP(LAIA[[#This Row],[NOME]],'CADASTRO'!A:K,5,0)</f>
        <v>COORDENADOR CONTROLE DE QUALIDADE</v>
      </c>
      <c r="G116" s="28">
        <v>44484</v>
      </c>
      <c r="H116" s="39">
        <v>365</v>
      </c>
      <c r="I1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IF(G464="01/01/1900",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IF(LAIA[[#This Row],[TREINADO EM]]="", "",(LAIA[[#This Row],[TREINADO EM]]+LAIA[[#This Row],[VALIDADE]]))</f>
        <v>44849</v>
      </c>
      <c r="K116">
        <v>1</v>
      </c>
      <c r="L116" t="s">
        <v>5</v>
      </c>
      <c r="M116" t="str">
        <f>VLOOKUP(LAIA[[#This Row],[NOME]],'CADASTRO'!A:K,6,0)</f>
        <v>ATIVO</v>
      </c>
    </row>
    <row r="117" spans="1:14">
      <c r="A117" t="s">
        <v>516</v>
      </c>
      <c r="B117" t="s">
        <v>517</v>
      </c>
      <c r="C117" t="s">
        <v>266</v>
      </c>
      <c r="D117" t="s">
        <v>654</v>
      </c>
      <c r="E117" s="11" t="s">
        <v>68</v>
      </c>
      <c r="F117" s="11" t="str">
        <f>VLOOKUP(LAIA[[#This Row],[NOME]],'CADASTRO'!A:K,5,0)</f>
        <v>COORDENADOR CONTROLE DE QUALIDADE</v>
      </c>
      <c r="G117" s="28">
        <v>45092</v>
      </c>
      <c r="H117" s="39">
        <v>365</v>
      </c>
      <c r="I1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IF(G465="01/01/1900",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IF(LAIA[[#This Row],[TREINADO EM]]="", "",(LAIA[[#This Row],[TREINADO EM]]+LAIA[[#This Row],[VALIDADE]]))</f>
        <v>45457</v>
      </c>
      <c r="K117">
        <v>1</v>
      </c>
      <c r="L117" t="s">
        <v>5</v>
      </c>
      <c r="M117" t="str">
        <f>VLOOKUP(LAIA[[#This Row],[NOME]],'CADASTRO'!A:K,6,0)</f>
        <v>ATIVO</v>
      </c>
    </row>
    <row r="118" spans="1:14">
      <c r="A118" t="s">
        <v>516</v>
      </c>
      <c r="B118" t="s">
        <v>517</v>
      </c>
      <c r="C118" t="s">
        <v>266</v>
      </c>
      <c r="D118" t="s">
        <v>654</v>
      </c>
      <c r="E118" s="11" t="s">
        <v>68</v>
      </c>
      <c r="F118" s="11" t="str">
        <f>VLOOKUP(LAIA[[#This Row],[NOME]],'CADASTRO'!A:K,5,0)</f>
        <v>COORDENADOR CONTROLE DE QUALIDADE</v>
      </c>
      <c r="G118" s="28">
        <v>45278</v>
      </c>
      <c r="H118" s="39">
        <v>365</v>
      </c>
      <c r="I1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IF(G466="01/01/1900",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IF(LAIA[[#This Row],[TREINADO EM]]="", "",(LAIA[[#This Row],[TREINADO EM]]+LAIA[[#This Row],[VALIDADE]]))</f>
        <v>45643</v>
      </c>
      <c r="K118">
        <v>1</v>
      </c>
      <c r="L118" t="s">
        <v>5</v>
      </c>
      <c r="M118" t="str">
        <f>VLOOKUP(LAIA[[#This Row],[NOME]],'CADASTRO'!A:K,6,0)</f>
        <v>ATIVO</v>
      </c>
    </row>
    <row r="119" spans="1:14">
      <c r="A119" t="s">
        <v>516</v>
      </c>
      <c r="B119" t="s">
        <v>517</v>
      </c>
      <c r="C119" t="s">
        <v>433</v>
      </c>
      <c r="D119" t="s">
        <v>654</v>
      </c>
      <c r="E119" s="11" t="s">
        <v>68</v>
      </c>
      <c r="F119" s="11" t="str">
        <f>VLOOKUP(LAIA[[#This Row],[NOME]],'CADASTRO'!A:K,5,0)</f>
        <v>COORDENADOR CONTROLE DE QUALIDADE</v>
      </c>
      <c r="G119" s="28">
        <v>45645</v>
      </c>
      <c r="H119" s="39">
        <v>365</v>
      </c>
      <c r="I1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IF(G467="01/01/1900",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IF(LAIA[[#This Row],[TREINADO EM]]="", "",(LAIA[[#This Row],[TREINADO EM]]+LAIA[[#This Row],[VALIDADE]]))</f>
        <v>46010</v>
      </c>
      <c r="K119">
        <v>1</v>
      </c>
      <c r="L119" t="s">
        <v>5</v>
      </c>
      <c r="M119" t="str">
        <f>VLOOKUP(LAIA[[#This Row],[NOME]],'CADASTRO'!A:K,6,0)</f>
        <v>ATIVO</v>
      </c>
    </row>
    <row r="120" spans="1:14">
      <c r="A120" t="s">
        <v>516</v>
      </c>
      <c r="B120" t="s">
        <v>517</v>
      </c>
      <c r="C120" t="s">
        <v>433</v>
      </c>
      <c r="D120" t="s">
        <v>654</v>
      </c>
      <c r="E120" s="11" t="s">
        <v>68</v>
      </c>
      <c r="F120" s="11" t="str">
        <f>VLOOKUP(LAIA[[#This Row],[NOME]],'CADASTRO'!A:K,5,0)</f>
        <v>COORDENADOR CONTROLE DE QUALIDADE</v>
      </c>
      <c r="G120" s="28">
        <v>46212.004305555602</v>
      </c>
      <c r="H120" s="39">
        <v>183</v>
      </c>
      <c r="I1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IF(G468="01/01/1900", "SEM REGISTRO",
                        IF((G120+H120)&gt;TODAY(), "NO PRAZO", "VENCIDO"
                        )
                    )
                )
            )
        )
    ),"N.A.")</f>
        <v>NO PRAZO</v>
      </c>
      <c r="J120" s="14">
        <f>IF(LAIA[[#This Row],[TREINADO EM]]="", "",(LAIA[[#This Row],[TREINADO EM]]+LAIA[[#This Row],[VALIDADE]]))</f>
        <v>46395.004305555602</v>
      </c>
      <c r="K120">
        <v>1</v>
      </c>
      <c r="L120" t="s">
        <v>3</v>
      </c>
      <c r="M120" t="str">
        <f>VLOOKUP(LAIA[[#This Row],[NOME]],'CADASTRO'!A:K,6,0)</f>
        <v>ATIVO</v>
      </c>
      <c r="N120" s="63"/>
    </row>
    <row r="121" spans="1:14">
      <c r="A121" t="s">
        <v>516</v>
      </c>
      <c r="B121" t="s">
        <v>517</v>
      </c>
      <c r="C121" t="s">
        <v>153</v>
      </c>
      <c r="D121" t="s">
        <v>654</v>
      </c>
      <c r="E121" s="11" t="s">
        <v>209</v>
      </c>
      <c r="F121" s="11" t="str">
        <f>VLOOKUP(LAIA[[#This Row],[NOME]],'CADASTRO'!A:K,5,0)</f>
        <v>ASSISTENTE ADMINISTRATIVO</v>
      </c>
      <c r="G121" s="28">
        <v>44510</v>
      </c>
      <c r="H121" s="39">
        <v>365</v>
      </c>
      <c r="I1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IF(G469="01/01/1900",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IF(LAIA[[#This Row],[TREINADO EM]]="", "",(LAIA[[#This Row],[TREINADO EM]]+LAIA[[#This Row],[VALIDADE]]))</f>
        <v>44875</v>
      </c>
      <c r="K121">
        <v>1</v>
      </c>
      <c r="L121" t="s">
        <v>5</v>
      </c>
      <c r="M121" t="str">
        <f>VLOOKUP(LAIA[[#This Row],[NOME]],'CADASTRO'!A:K,6,0)</f>
        <v>DESLIGADO</v>
      </c>
    </row>
    <row r="122" spans="1:14">
      <c r="A122" t="s">
        <v>516</v>
      </c>
      <c r="B122" t="s">
        <v>517</v>
      </c>
      <c r="C122" t="s">
        <v>266</v>
      </c>
      <c r="D122" t="s">
        <v>654</v>
      </c>
      <c r="E122" s="11" t="s">
        <v>209</v>
      </c>
      <c r="F122" s="11" t="str">
        <f>VLOOKUP(LAIA[[#This Row],[NOME]],'CADASTRO'!A:K,5,0)</f>
        <v>ASSISTENTE ADMINISTRATIVO</v>
      </c>
      <c r="G122" s="28">
        <v>44844</v>
      </c>
      <c r="H122" s="39">
        <v>365</v>
      </c>
      <c r="I1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IF(G470="01/01/1900",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IF(LAIA[[#This Row],[TREINADO EM]]="", "",(LAIA[[#This Row],[TREINADO EM]]+LAIA[[#This Row],[VALIDADE]]))</f>
        <v>45209</v>
      </c>
      <c r="K122">
        <v>1</v>
      </c>
      <c r="L122" t="s">
        <v>5</v>
      </c>
      <c r="M122" t="str">
        <f>VLOOKUP(LAIA[[#This Row],[NOME]],'CADASTRO'!A:K,6,0)</f>
        <v>DESLIGADO</v>
      </c>
    </row>
    <row r="123" spans="1:14">
      <c r="A123" t="s">
        <v>516</v>
      </c>
      <c r="B123" t="s">
        <v>517</v>
      </c>
      <c r="C123" t="s">
        <v>266</v>
      </c>
      <c r="D123" t="s">
        <v>654</v>
      </c>
      <c r="E123" s="11" t="s">
        <v>209</v>
      </c>
      <c r="F123" s="11" t="str">
        <f>VLOOKUP(LAIA[[#This Row],[NOME]],'CADASTRO'!A:K,5,0)</f>
        <v>ASSISTENTE ADMINISTRATIVO</v>
      </c>
      <c r="G123" s="28">
        <v>44929</v>
      </c>
      <c r="H123" s="39">
        <v>365</v>
      </c>
      <c r="I1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IF(G471="01/01/1900",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IF(LAIA[[#This Row],[TREINADO EM]]="", "",(LAIA[[#This Row],[TREINADO EM]]+LAIA[[#This Row],[VALIDADE]]))</f>
        <v>45294</v>
      </c>
      <c r="K123">
        <v>1.5</v>
      </c>
      <c r="L123" t="s">
        <v>5</v>
      </c>
      <c r="M123" t="str">
        <f>VLOOKUP(LAIA[[#This Row],[NOME]],'CADASTRO'!A:K,6,0)</f>
        <v>DESLIGADO</v>
      </c>
    </row>
    <row r="124" spans="1:14">
      <c r="A124" t="s">
        <v>516</v>
      </c>
      <c r="B124" t="s">
        <v>517</v>
      </c>
      <c r="C124" t="s">
        <v>266</v>
      </c>
      <c r="D124" t="s">
        <v>654</v>
      </c>
      <c r="E124" s="11" t="s">
        <v>209</v>
      </c>
      <c r="F124" s="11" t="str">
        <f>VLOOKUP(LAIA[[#This Row],[NOME]],'CADASTRO'!A:K,5,0)</f>
        <v>ASSISTENTE ADMINISTRATIVO</v>
      </c>
      <c r="G124" s="28">
        <v>45330</v>
      </c>
      <c r="H124" s="39">
        <v>365</v>
      </c>
      <c r="I1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IF(G472="01/01/1900",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IF(LAIA[[#This Row],[TREINADO EM]]="", "",(LAIA[[#This Row],[TREINADO EM]]+LAIA[[#This Row],[VALIDADE]]))</f>
        <v>45695</v>
      </c>
      <c r="K124">
        <v>1</v>
      </c>
      <c r="L124" t="s">
        <v>5</v>
      </c>
      <c r="M124" t="str">
        <f>VLOOKUP(LAIA[[#This Row],[NOME]],'CADASTRO'!A:K,6,0)</f>
        <v>DESLIGADO</v>
      </c>
    </row>
    <row r="125" spans="1:14">
      <c r="A125" t="s">
        <v>516</v>
      </c>
      <c r="B125" t="s">
        <v>517</v>
      </c>
      <c r="C125" t="s">
        <v>433</v>
      </c>
      <c r="D125" t="s">
        <v>654</v>
      </c>
      <c r="E125" s="11" t="s">
        <v>209</v>
      </c>
      <c r="F125" s="11" t="str">
        <f>VLOOKUP(LAIA[[#This Row],[NOME]],'CADASTRO'!A:K,5,0)</f>
        <v>ASSISTENTE ADMINISTRATIVO</v>
      </c>
      <c r="G125" s="28">
        <v>45589</v>
      </c>
      <c r="H125" s="39">
        <v>365</v>
      </c>
      <c r="I1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IF(G473="01/01/1900",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IF(LAIA[[#This Row],[TREINADO EM]]="", "",(LAIA[[#This Row],[TREINADO EM]]+LAIA[[#This Row],[VALIDADE]]))</f>
        <v>45954</v>
      </c>
      <c r="K125">
        <v>1</v>
      </c>
      <c r="L125" t="s">
        <v>5</v>
      </c>
      <c r="M125" t="str">
        <f>VLOOKUP(LAIA[[#This Row],[NOME]],'CADASTRO'!A:K,6,0)</f>
        <v>DESLIGADO</v>
      </c>
    </row>
    <row r="126" spans="1:14">
      <c r="A126" t="s">
        <v>516</v>
      </c>
      <c r="B126" t="s">
        <v>517</v>
      </c>
      <c r="C126" t="s">
        <v>391</v>
      </c>
      <c r="D126" t="s">
        <v>654</v>
      </c>
      <c r="E126" s="11" t="s">
        <v>209</v>
      </c>
      <c r="F126" s="11" t="str">
        <f>VLOOKUP(LAIA[[#This Row],[NOME]],'CADASTRO'!A:K,5,0)</f>
        <v>ASSISTENTE ADMINISTRATIVO</v>
      </c>
      <c r="G126" s="28">
        <v>45882</v>
      </c>
      <c r="H126" s="39">
        <v>365</v>
      </c>
      <c r="I1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IF(G474="01/01/1900",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IF(LAIA[[#This Row],[TREINADO EM]]="", "",(LAIA[[#This Row],[TREINADO EM]]+LAIA[[#This Row],[VALIDADE]]))</f>
        <v>46247</v>
      </c>
      <c r="K126">
        <v>1</v>
      </c>
      <c r="L126" t="s">
        <v>3</v>
      </c>
      <c r="M126" t="str">
        <f>VLOOKUP(LAIA[[#This Row],[NOME]],'CADASTRO'!A:K,6,0)</f>
        <v>DESLIGADO</v>
      </c>
    </row>
    <row r="127" spans="1:14">
      <c r="A127" t="s">
        <v>516</v>
      </c>
      <c r="B127" t="s">
        <v>517</v>
      </c>
      <c r="C127" t="s">
        <v>153</v>
      </c>
      <c r="D127" t="s">
        <v>654</v>
      </c>
      <c r="E127" s="11" t="s">
        <v>212</v>
      </c>
      <c r="F127" s="11" t="str">
        <f>VLOOKUP(LAIA[[#This Row],[NOME]],'CADASTRO'!A:K,5,0)</f>
        <v>ANALISTA LOGISTICA PL</v>
      </c>
      <c r="G127" s="28">
        <v>44510</v>
      </c>
      <c r="H127" s="39">
        <v>365</v>
      </c>
      <c r="I1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IF(G475="01/01/1900",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IF(LAIA[[#This Row],[TREINADO EM]]="", "",(LAIA[[#This Row],[TREINADO EM]]+LAIA[[#This Row],[VALIDADE]]))</f>
        <v>44875</v>
      </c>
      <c r="K127">
        <v>1</v>
      </c>
      <c r="L127" t="s">
        <v>5</v>
      </c>
      <c r="M127" t="str">
        <f>VLOOKUP(LAIA[[#This Row],[NOME]],'CADASTRO'!A:K,6,0)</f>
        <v>DESLIGADO</v>
      </c>
    </row>
    <row r="128" spans="1:14">
      <c r="A128" t="s">
        <v>516</v>
      </c>
      <c r="B128" t="s">
        <v>517</v>
      </c>
      <c r="C128" t="s">
        <v>266</v>
      </c>
      <c r="D128" t="s">
        <v>654</v>
      </c>
      <c r="E128" s="11" t="s">
        <v>212</v>
      </c>
      <c r="F128" s="11" t="str">
        <f>VLOOKUP(LAIA[[#This Row],[NOME]],'CADASTRO'!A:K,5,0)</f>
        <v>ANALISTA LOGISTICA PL</v>
      </c>
      <c r="G128" s="27">
        <v>44849</v>
      </c>
      <c r="H128" s="39">
        <v>365</v>
      </c>
      <c r="I1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IF(G476="01/01/1900",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IF(LAIA[[#This Row],[TREINADO EM]]="", "",(LAIA[[#This Row],[TREINADO EM]]+LAIA[[#This Row],[VALIDADE]]))</f>
        <v>45214</v>
      </c>
      <c r="K128">
        <v>1</v>
      </c>
      <c r="L128" t="s">
        <v>5</v>
      </c>
      <c r="M128" t="str">
        <f>VLOOKUP(LAIA[[#This Row],[NOME]],'CADASTRO'!A:K,6,0)</f>
        <v>DESLIGADO</v>
      </c>
    </row>
    <row r="129" spans="1:14">
      <c r="A129" t="s">
        <v>516</v>
      </c>
      <c r="B129" t="s">
        <v>517</v>
      </c>
      <c r="C129" t="s">
        <v>266</v>
      </c>
      <c r="D129" t="s">
        <v>654</v>
      </c>
      <c r="E129" s="11" t="s">
        <v>212</v>
      </c>
      <c r="F129" s="11" t="str">
        <f>VLOOKUP(LAIA[[#This Row],[NOME]],'CADASTRO'!A:K,5,0)</f>
        <v>ANALISTA LOGISTICA PL</v>
      </c>
      <c r="G129" s="71">
        <v>45278</v>
      </c>
      <c r="H129" s="39">
        <v>365</v>
      </c>
      <c r="I1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IF(G477="01/01/1900",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IF(LAIA[[#This Row],[TREINADO EM]]="", "",(LAIA[[#This Row],[TREINADO EM]]+LAIA[[#This Row],[VALIDADE]]))</f>
        <v>45643</v>
      </c>
      <c r="K129">
        <v>1</v>
      </c>
      <c r="L129" t="s">
        <v>5</v>
      </c>
      <c r="M129" t="str">
        <f>VLOOKUP(LAIA[[#This Row],[NOME]],'CADASTRO'!A:K,6,0)</f>
        <v>DESLIGADO</v>
      </c>
    </row>
    <row r="130" spans="1:14">
      <c r="A130" t="s">
        <v>516</v>
      </c>
      <c r="B130" t="s">
        <v>517</v>
      </c>
      <c r="C130" t="s">
        <v>76</v>
      </c>
      <c r="D130" t="s">
        <v>654</v>
      </c>
      <c r="E130" s="11" t="s">
        <v>212</v>
      </c>
      <c r="F130" s="11" t="str">
        <f>VLOOKUP(LAIA[[#This Row],[NOME]],'CADASTRO'!A:K,5,0)</f>
        <v>ANALISTA LOGISTICA PL</v>
      </c>
      <c r="G130" s="28">
        <v>45645</v>
      </c>
      <c r="H130" s="39">
        <v>365</v>
      </c>
      <c r="I1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IF(G478="01/01/1900",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IF(LAIA[[#This Row],[TREINADO EM]]="", "",(LAIA[[#This Row],[TREINADO EM]]+LAIA[[#This Row],[VALIDADE]]))</f>
        <v>46010</v>
      </c>
      <c r="K130">
        <v>1</v>
      </c>
      <c r="L130" t="s">
        <v>3</v>
      </c>
      <c r="M130" t="str">
        <f>VLOOKUP(LAIA[[#This Row],[NOME]],'CADASTRO'!A:K,6,0)</f>
        <v>DESLIGADO</v>
      </c>
    </row>
    <row r="131" spans="1:14">
      <c r="A131" t="s">
        <v>516</v>
      </c>
      <c r="B131" t="s">
        <v>517</v>
      </c>
      <c r="C131" t="s">
        <v>153</v>
      </c>
      <c r="D131" t="s">
        <v>654</v>
      </c>
      <c r="E131" s="11" t="s">
        <v>482</v>
      </c>
      <c r="F131" s="11" t="str">
        <f>VLOOKUP(LAIA[[#This Row],[NOME]],'CADASTRO'!A:K,5,0)</f>
        <v>TECNICO MECANICO II</v>
      </c>
      <c r="G131" s="28">
        <v>44510</v>
      </c>
      <c r="H131" s="39">
        <v>365</v>
      </c>
      <c r="I1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IF(G479="01/01/1900",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IF(LAIA[[#This Row],[TREINADO EM]]="", "",(LAIA[[#This Row],[TREINADO EM]]+LAIA[[#This Row],[VALIDADE]]))</f>
        <v>44875</v>
      </c>
      <c r="K131">
        <v>1</v>
      </c>
      <c r="L131" t="s">
        <v>5</v>
      </c>
      <c r="M131" t="str">
        <f>VLOOKUP(LAIA[[#This Row],[NOME]],'CADASTRO'!A:K,6,0)</f>
        <v>TRANSFERIDO</v>
      </c>
    </row>
    <row r="132" spans="1:14">
      <c r="A132" t="s">
        <v>516</v>
      </c>
      <c r="B132" t="s">
        <v>517</v>
      </c>
      <c r="C132" t="s">
        <v>266</v>
      </c>
      <c r="D132" t="s">
        <v>654</v>
      </c>
      <c r="E132" s="11" t="s">
        <v>482</v>
      </c>
      <c r="F132" s="11" t="str">
        <f>VLOOKUP(LAIA[[#This Row],[NOME]],'CADASTRO'!A:K,5,0)</f>
        <v>TECNICO MECANICO II</v>
      </c>
      <c r="G132" s="28">
        <v>45092</v>
      </c>
      <c r="H132" s="39">
        <v>365</v>
      </c>
      <c r="I1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IF(G480="01/01/1900",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IF(LAIA[[#This Row],[TREINADO EM]]="", "",(LAIA[[#This Row],[TREINADO EM]]+LAIA[[#This Row],[VALIDADE]]))</f>
        <v>45457</v>
      </c>
      <c r="K132">
        <v>1</v>
      </c>
      <c r="L132" t="s">
        <v>5</v>
      </c>
      <c r="M132" t="str">
        <f>VLOOKUP(LAIA[[#This Row],[NOME]],'CADASTRO'!A:K,6,0)</f>
        <v>TRANSFERIDO</v>
      </c>
    </row>
    <row r="133" spans="1:14">
      <c r="A133" t="s">
        <v>516</v>
      </c>
      <c r="B133" t="s">
        <v>517</v>
      </c>
      <c r="C133" t="s">
        <v>266</v>
      </c>
      <c r="D133" t="s">
        <v>654</v>
      </c>
      <c r="E133" s="11" t="s">
        <v>482</v>
      </c>
      <c r="F133" s="11" t="str">
        <f>VLOOKUP(LAIA[[#This Row],[NOME]],'CADASTRO'!A:K,5,0)</f>
        <v>TECNICO MECANICO II</v>
      </c>
      <c r="G133" s="28">
        <v>45278</v>
      </c>
      <c r="H133" s="39">
        <v>365</v>
      </c>
      <c r="I1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IF(G481="01/01/1900",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IF(LAIA[[#This Row],[TREINADO EM]]="", "",(LAIA[[#This Row],[TREINADO EM]]+LAIA[[#This Row],[VALIDADE]]))</f>
        <v>45643</v>
      </c>
      <c r="K133">
        <v>1</v>
      </c>
      <c r="L133" t="s">
        <v>3</v>
      </c>
      <c r="M133" t="str">
        <f>VLOOKUP(LAIA[[#This Row],[NOME]],'CADASTRO'!A:K,6,0)</f>
        <v>TRANSFERIDO</v>
      </c>
    </row>
    <row r="134" spans="1:14">
      <c r="A134" t="s">
        <v>516</v>
      </c>
      <c r="B134" t="s">
        <v>517</v>
      </c>
      <c r="C134" t="s">
        <v>153</v>
      </c>
      <c r="D134" t="s">
        <v>654</v>
      </c>
      <c r="E134" s="11" t="s">
        <v>346</v>
      </c>
      <c r="F134" s="11" t="str">
        <f>VLOOKUP(LAIA[[#This Row],[NOME]],'CADASTRO'!A:K,5,0)</f>
        <v>Almoxarife</v>
      </c>
      <c r="G134" s="28">
        <v>44484</v>
      </c>
      <c r="H134" s="39">
        <v>365</v>
      </c>
      <c r="I1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IF(G482="01/01/1900",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IF(LAIA[[#This Row],[TREINADO EM]]="", "",(LAIA[[#This Row],[TREINADO EM]]+LAIA[[#This Row],[VALIDADE]]))</f>
        <v>44849</v>
      </c>
      <c r="K134">
        <v>1</v>
      </c>
      <c r="L134" t="s">
        <v>5</v>
      </c>
      <c r="M134" t="str">
        <f>VLOOKUP(LAIA[[#This Row],[NOME]],'CADASTRO'!A:K,6,0)</f>
        <v>ATIVO</v>
      </c>
    </row>
    <row r="135" spans="1:14">
      <c r="A135" t="s">
        <v>516</v>
      </c>
      <c r="B135" t="s">
        <v>517</v>
      </c>
      <c r="C135" t="s">
        <v>266</v>
      </c>
      <c r="D135" t="s">
        <v>654</v>
      </c>
      <c r="E135" s="11" t="s">
        <v>346</v>
      </c>
      <c r="F135" s="11" t="str">
        <f>VLOOKUP(LAIA[[#This Row],[NOME]],'CADASTRO'!A:K,5,0)</f>
        <v>Almoxarife</v>
      </c>
      <c r="G135" s="32">
        <v>44834</v>
      </c>
      <c r="H135" s="39">
        <v>365</v>
      </c>
      <c r="I1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IF(G483="01/01/1900",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IF(LAIA[[#This Row],[TREINADO EM]]="", "",(LAIA[[#This Row],[TREINADO EM]]+LAIA[[#This Row],[VALIDADE]]))</f>
        <v>45199</v>
      </c>
      <c r="K135">
        <v>1</v>
      </c>
      <c r="L135" t="s">
        <v>5</v>
      </c>
      <c r="M135" t="str">
        <f>VLOOKUP(LAIA[[#This Row],[NOME]],'CADASTRO'!A:K,6,0)</f>
        <v>ATIVO</v>
      </c>
    </row>
    <row r="136" spans="1:14">
      <c r="A136" t="s">
        <v>516</v>
      </c>
      <c r="B136" t="s">
        <v>517</v>
      </c>
      <c r="C136" t="s">
        <v>266</v>
      </c>
      <c r="D136" t="s">
        <v>654</v>
      </c>
      <c r="E136" s="11" t="s">
        <v>346</v>
      </c>
      <c r="F136" s="11" t="str">
        <f>VLOOKUP(LAIA[[#This Row],[NOME]],'CADASTRO'!A:K,5,0)</f>
        <v>Almoxarife</v>
      </c>
      <c r="G136" s="28">
        <v>45092</v>
      </c>
      <c r="H136" s="39">
        <v>365</v>
      </c>
      <c r="I1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IF(G484="01/01/1900",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IF(LAIA[[#This Row],[TREINADO EM]]="", "",(LAIA[[#This Row],[TREINADO EM]]+LAIA[[#This Row],[VALIDADE]]))</f>
        <v>45457</v>
      </c>
      <c r="K136">
        <v>1</v>
      </c>
      <c r="L136" t="s">
        <v>5</v>
      </c>
      <c r="M136" t="str">
        <f>VLOOKUP(LAIA[[#This Row],[NOME]],'CADASTRO'!A:K,6,0)</f>
        <v>ATIVO</v>
      </c>
    </row>
    <row r="137" spans="1:14">
      <c r="A137" t="s">
        <v>516</v>
      </c>
      <c r="B137" t="s">
        <v>517</v>
      </c>
      <c r="C137" t="s">
        <v>433</v>
      </c>
      <c r="D137" t="s">
        <v>654</v>
      </c>
      <c r="E137" s="11" t="s">
        <v>346</v>
      </c>
      <c r="F137" s="11" t="str">
        <f>VLOOKUP(LAIA[[#This Row],[NOME]],'CADASTRO'!A:K,5,0)</f>
        <v>Almoxarife</v>
      </c>
      <c r="G137" s="28">
        <v>45533</v>
      </c>
      <c r="H137" s="39">
        <v>365</v>
      </c>
      <c r="I1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IF(G485="01/01/1900",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IF(LAIA[[#This Row],[TREINADO EM]]="", "",(LAIA[[#This Row],[TREINADO EM]]+LAIA[[#This Row],[VALIDADE]]))</f>
        <v>45898</v>
      </c>
      <c r="K137">
        <v>1</v>
      </c>
      <c r="L137" t="s">
        <v>5</v>
      </c>
      <c r="M137" t="str">
        <f>VLOOKUP(LAIA[[#This Row],[NOME]],'CADASTRO'!A:K,6,0)</f>
        <v>ATIVO</v>
      </c>
    </row>
    <row r="138" spans="1:14">
      <c r="A138" t="s">
        <v>516</v>
      </c>
      <c r="B138" t="s">
        <v>517</v>
      </c>
      <c r="C138" t="s">
        <v>391</v>
      </c>
      <c r="D138" t="s">
        <v>654</v>
      </c>
      <c r="E138" s="11" t="s">
        <v>346</v>
      </c>
      <c r="F138" s="11" t="str">
        <f>VLOOKUP(LAIA[[#This Row],[NOME]],'CADASTRO'!A:K,5,0)</f>
        <v>Almoxarife</v>
      </c>
      <c r="G138" s="28">
        <v>45875</v>
      </c>
      <c r="H138" s="39">
        <v>365</v>
      </c>
      <c r="I1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IF(G486="01/01/1900",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IF(LAIA[[#This Row],[TREINADO EM]]="", "",(LAIA[[#This Row],[TREINADO EM]]+LAIA[[#This Row],[VALIDADE]]))</f>
        <v>46240</v>
      </c>
      <c r="K138">
        <v>1</v>
      </c>
      <c r="L138" t="s">
        <v>5</v>
      </c>
      <c r="M138" t="str">
        <f>VLOOKUP(LAIA[[#This Row],[NOME]],'CADASTRO'!A:K,6,0)</f>
        <v>ATIVO</v>
      </c>
    </row>
    <row r="139" spans="1:14">
      <c r="A139" t="s">
        <v>516</v>
      </c>
      <c r="B139" t="s">
        <v>517</v>
      </c>
      <c r="C139" t="s">
        <v>433</v>
      </c>
      <c r="D139" t="s">
        <v>654</v>
      </c>
      <c r="E139" s="11" t="s">
        <v>346</v>
      </c>
      <c r="F139" s="11" t="str">
        <f>VLOOKUP(LAIA[[#This Row],[NOME]],'CADASTRO'!A:K,5,0)</f>
        <v>Almoxarife</v>
      </c>
      <c r="G139" s="28">
        <v>46266.589618055557</v>
      </c>
      <c r="H139" s="39">
        <v>365</v>
      </c>
      <c r="I1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IF(G487="01/01/1900", "SEM REGISTRO",
                        IF((G139+H139)&gt;TODAY(), "NO PRAZO", "VENCIDO"
                        )
                    )
                )
            )
        )
    ),"N.A.")</f>
        <v>NO PRAZO</v>
      </c>
      <c r="J139" s="14">
        <f>IF(LAIA[[#This Row],[TREINADO EM]]="", "",(LAIA[[#This Row],[TREINADO EM]]+LAIA[[#This Row],[VALIDADE]]))</f>
        <v>46631.589618055557</v>
      </c>
      <c r="K139">
        <v>1</v>
      </c>
      <c r="L139" t="s">
        <v>3</v>
      </c>
      <c r="M139" t="str">
        <f>VLOOKUP(LAIA[[#This Row],[NOME]],'CADASTRO'!A:K,6,0)</f>
        <v>ATIVO</v>
      </c>
    </row>
    <row r="140" spans="1:14">
      <c r="A140" t="s">
        <v>516</v>
      </c>
      <c r="B140" t="s">
        <v>517</v>
      </c>
      <c r="C140" t="s">
        <v>433</v>
      </c>
      <c r="D140" t="s">
        <v>654</v>
      </c>
      <c r="E140" t="s">
        <v>347</v>
      </c>
      <c r="F140" s="11" t="str">
        <f>VLOOKUP(LAIA[[#This Row],[NOME]],'CADASTRO'!A:K,5,0)</f>
        <v>SUPERVISOR DE OPERAÇÕES</v>
      </c>
      <c r="G140" s="28">
        <v>46063</v>
      </c>
      <c r="H140" s="39">
        <v>365</v>
      </c>
      <c r="I1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IF(G488="01/01/1900", "SEM REGISTRO",
                        IF((G140+H140)&gt;TODAY(), "NO PRAZO", "VENCIDO"
                        )
                    )
                )
            )
        )
    ),"N.A.")</f>
        <v>NO PRAZO</v>
      </c>
      <c r="J140" s="14">
        <f>IF(LAIA[[#This Row],[TREINADO EM]]="", "",(LAIA[[#This Row],[TREINADO EM]]+LAIA[[#This Row],[VALIDADE]]))</f>
        <v>46428</v>
      </c>
      <c r="K140">
        <v>1</v>
      </c>
      <c r="L140" t="s">
        <v>3</v>
      </c>
      <c r="M140" t="str">
        <f>VLOOKUP(LAIA[[#This Row],[NOME]],'CADASTRO'!A:K,6,0)</f>
        <v>ATIVO</v>
      </c>
      <c r="N140" s="63" t="s">
        <v>661</v>
      </c>
    </row>
    <row r="141" spans="1:14">
      <c r="A141" t="s">
        <v>516</v>
      </c>
      <c r="B141" t="s">
        <v>517</v>
      </c>
      <c r="C141" t="s">
        <v>153</v>
      </c>
      <c r="D141" t="s">
        <v>654</v>
      </c>
      <c r="E141" s="11" t="s">
        <v>351</v>
      </c>
      <c r="F141" s="11" t="str">
        <f>VLOOKUP(LAIA[[#This Row],[NOME]],'CADASTRO'!A:K,5,0)</f>
        <v>CONTROLADOR QUALIDADE</v>
      </c>
      <c r="G141" s="28">
        <v>44516</v>
      </c>
      <c r="H141" s="39">
        <v>365</v>
      </c>
      <c r="I1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IF(G489="01/01/1900",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IF(LAIA[[#This Row],[TREINADO EM]]="", "",(LAIA[[#This Row],[TREINADO EM]]+LAIA[[#This Row],[VALIDADE]]))</f>
        <v>44881</v>
      </c>
      <c r="K141">
        <v>1</v>
      </c>
      <c r="L141" t="s">
        <v>5</v>
      </c>
      <c r="M141" t="str">
        <f>VLOOKUP(LAIA[[#This Row],[NOME]],'CADASTRO'!A:K,6,0)</f>
        <v>ATIVO</v>
      </c>
    </row>
    <row r="142" spans="1:14">
      <c r="A142" t="s">
        <v>516</v>
      </c>
      <c r="B142" t="s">
        <v>517</v>
      </c>
      <c r="C142" t="s">
        <v>266</v>
      </c>
      <c r="D142" t="s">
        <v>654</v>
      </c>
      <c r="E142" s="11" t="s">
        <v>351</v>
      </c>
      <c r="F142" s="11" t="str">
        <f>VLOOKUP(LAIA[[#This Row],[NOME]],'CADASTRO'!A:K,5,0)</f>
        <v>CONTROLADOR QUALIDADE</v>
      </c>
      <c r="G142" s="32">
        <v>44804</v>
      </c>
      <c r="H142" s="39">
        <v>365</v>
      </c>
      <c r="I1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IF(G490="01/01/1900",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IF(LAIA[[#This Row],[TREINADO EM]]="", "",(LAIA[[#This Row],[TREINADO EM]]+LAIA[[#This Row],[VALIDADE]]))</f>
        <v>45169</v>
      </c>
      <c r="K142">
        <v>1</v>
      </c>
      <c r="L142" t="s">
        <v>5</v>
      </c>
      <c r="M142" t="str">
        <f>VLOOKUP(LAIA[[#This Row],[NOME]],'CADASTRO'!A:K,6,0)</f>
        <v>ATIVO</v>
      </c>
    </row>
    <row r="143" spans="1:14">
      <c r="A143" t="s">
        <v>516</v>
      </c>
      <c r="B143" t="s">
        <v>517</v>
      </c>
      <c r="C143" t="s">
        <v>266</v>
      </c>
      <c r="D143" t="s">
        <v>654</v>
      </c>
      <c r="E143" s="11" t="s">
        <v>351</v>
      </c>
      <c r="F143" s="11" t="str">
        <f>VLOOKUP(LAIA[[#This Row],[NOME]],'CADASTRO'!A:K,5,0)</f>
        <v>CONTROLADOR QUALIDADE</v>
      </c>
      <c r="G143" s="28">
        <v>44929</v>
      </c>
      <c r="H143" s="39">
        <v>365</v>
      </c>
      <c r="I1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IF(G491="01/01/1900",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IF(LAIA[[#This Row],[TREINADO EM]]="", "",(LAIA[[#This Row],[TREINADO EM]]+LAIA[[#This Row],[VALIDADE]]))</f>
        <v>45294</v>
      </c>
      <c r="K143">
        <v>1.5</v>
      </c>
      <c r="L143" t="s">
        <v>5</v>
      </c>
      <c r="M143" t="str">
        <f>VLOOKUP(LAIA[[#This Row],[NOME]],'CADASTRO'!A:K,6,0)</f>
        <v>ATIVO</v>
      </c>
    </row>
    <row r="144" spans="1:14">
      <c r="A144" t="s">
        <v>516</v>
      </c>
      <c r="B144" t="s">
        <v>517</v>
      </c>
      <c r="C144" t="s">
        <v>266</v>
      </c>
      <c r="D144" t="s">
        <v>654</v>
      </c>
      <c r="E144" s="11" t="s">
        <v>351</v>
      </c>
      <c r="F144" s="11" t="str">
        <f>VLOOKUP(LAIA[[#This Row],[NOME]],'CADASTRO'!A:K,5,0)</f>
        <v>CONTROLADOR QUALIDADE</v>
      </c>
      <c r="G144" s="28">
        <v>45278</v>
      </c>
      <c r="H144" s="39">
        <v>365</v>
      </c>
      <c r="I1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IF(G492="01/01/1900",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IF(LAIA[[#This Row],[TREINADO EM]]="", "",(LAIA[[#This Row],[TREINADO EM]]+LAIA[[#This Row],[VALIDADE]]))</f>
        <v>45643</v>
      </c>
      <c r="K144">
        <v>1</v>
      </c>
      <c r="L144" t="s">
        <v>5</v>
      </c>
      <c r="M144" t="str">
        <f>VLOOKUP(LAIA[[#This Row],[NOME]],'CADASTRO'!A:K,6,0)</f>
        <v>ATIVO</v>
      </c>
    </row>
    <row r="145" spans="1:14">
      <c r="A145" t="s">
        <v>516</v>
      </c>
      <c r="B145" t="s">
        <v>517</v>
      </c>
      <c r="C145" t="s">
        <v>433</v>
      </c>
      <c r="D145" t="s">
        <v>654</v>
      </c>
      <c r="E145" s="11" t="s">
        <v>351</v>
      </c>
      <c r="F145" s="11" t="str">
        <f>VLOOKUP(LAIA[[#This Row],[NOME]],'CADASTRO'!A:K,5,0)</f>
        <v>CONTROLADOR QUALIDADE</v>
      </c>
      <c r="G145" s="28">
        <v>45645</v>
      </c>
      <c r="H145" s="39">
        <v>365</v>
      </c>
      <c r="I1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IF(G493="01/01/1900",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IF(LAIA[[#This Row],[TREINADO EM]]="", "",(LAIA[[#This Row],[TREINADO EM]]+LAIA[[#This Row],[VALIDADE]]))</f>
        <v>46010</v>
      </c>
      <c r="K145">
        <v>1</v>
      </c>
      <c r="L145" t="s">
        <v>5</v>
      </c>
      <c r="M145" t="str">
        <f>VLOOKUP(LAIA[[#This Row],[NOME]],'CADASTRO'!A:K,6,0)</f>
        <v>ATIVO</v>
      </c>
    </row>
    <row r="146" spans="1:14">
      <c r="A146" t="s">
        <v>516</v>
      </c>
      <c r="B146" t="s">
        <v>517</v>
      </c>
      <c r="C146" t="s">
        <v>433</v>
      </c>
      <c r="D146" t="s">
        <v>654</v>
      </c>
      <c r="E146" s="11" t="s">
        <v>351</v>
      </c>
      <c r="F146" s="11" t="str">
        <f>VLOOKUP(LAIA[[#This Row],[NOME]],'CADASTRO'!A:K,5,0)</f>
        <v>CONTROLADOR QUALIDADE</v>
      </c>
      <c r="G146" s="28">
        <v>46295</v>
      </c>
      <c r="H146" s="39">
        <v>365</v>
      </c>
      <c r="I1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IF(G494="01/01/1900", "SEM REGISTRO",
                        IF((G146+H146)&gt;TODAY(), "NO PRAZO", "VENCIDO"
                        )
                    )
                )
            )
        )
    ),"N.A.")</f>
        <v>NO PRAZO</v>
      </c>
      <c r="J146" s="14">
        <f>IF(LAIA[[#This Row],[TREINADO EM]]="", "",(LAIA[[#This Row],[TREINADO EM]]+LAIA[[#This Row],[VALIDADE]]))</f>
        <v>46660</v>
      </c>
      <c r="K146">
        <v>1</v>
      </c>
      <c r="L146" t="s">
        <v>3</v>
      </c>
      <c r="M146" t="str">
        <f>VLOOKUP(LAIA[[#This Row],[NOME]],'CADASTRO'!A:K,6,0)</f>
        <v>ATIVO</v>
      </c>
    </row>
    <row r="147" spans="1:14">
      <c r="A147" t="s">
        <v>516</v>
      </c>
      <c r="B147" t="s">
        <v>517</v>
      </c>
      <c r="C147" t="s">
        <v>266</v>
      </c>
      <c r="D147" t="s">
        <v>654</v>
      </c>
      <c r="E147" s="11" t="s">
        <v>216</v>
      </c>
      <c r="F147" s="11" t="str">
        <f>VLOOKUP(LAIA[[#This Row],[NOME]],'CADASTRO'!A:K,5,0)</f>
        <v>AUXILIAR INDUSTRIAL</v>
      </c>
      <c r="G147" s="28">
        <v>45302</v>
      </c>
      <c r="H147" s="39">
        <v>365</v>
      </c>
      <c r="I1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IF(G495="01/01/1900",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IF(LAIA[[#This Row],[TREINADO EM]]="", "",(LAIA[[#This Row],[TREINADO EM]]+LAIA[[#This Row],[VALIDADE]]))</f>
        <v>45667</v>
      </c>
      <c r="K147">
        <v>1</v>
      </c>
      <c r="L147" t="s">
        <v>3</v>
      </c>
      <c r="M147" t="str">
        <f>VLOOKUP(LAIA[[#This Row],[NOME]],'CADASTRO'!A:K,6,0)</f>
        <v>DESLIGADO</v>
      </c>
    </row>
    <row r="148" spans="1:14">
      <c r="A148" t="s">
        <v>516</v>
      </c>
      <c r="B148" t="s">
        <v>517</v>
      </c>
      <c r="C148" t="s">
        <v>153</v>
      </c>
      <c r="D148" t="s">
        <v>654</v>
      </c>
      <c r="E148" s="11" t="s">
        <v>352</v>
      </c>
      <c r="F148" s="11" t="str">
        <f>VLOOKUP(LAIA[[#This Row],[NOME]],'CADASTRO'!A:K,5,0)</f>
        <v>OPERADOR LOGISTICO I</v>
      </c>
      <c r="G148" s="28">
        <v>44484</v>
      </c>
      <c r="H148" s="39">
        <v>365</v>
      </c>
      <c r="I1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IF(G496="01/01/1900",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IF(LAIA[[#This Row],[TREINADO EM]]="", "",(LAIA[[#This Row],[TREINADO EM]]+LAIA[[#This Row],[VALIDADE]]))</f>
        <v>44849</v>
      </c>
      <c r="K148">
        <v>1</v>
      </c>
      <c r="L148" t="s">
        <v>5</v>
      </c>
      <c r="M148" t="str">
        <f>VLOOKUP(LAIA[[#This Row],[NOME]],'CADASTRO'!A:K,6,0)</f>
        <v>ATIVO</v>
      </c>
    </row>
    <row r="149" spans="1:14">
      <c r="A149" t="s">
        <v>516</v>
      </c>
      <c r="B149" t="s">
        <v>517</v>
      </c>
      <c r="C149" t="s">
        <v>266</v>
      </c>
      <c r="D149" t="s">
        <v>654</v>
      </c>
      <c r="E149" s="11" t="s">
        <v>352</v>
      </c>
      <c r="F149" s="11" t="str">
        <f>VLOOKUP(LAIA[[#This Row],[NOME]],'CADASTRO'!A:K,5,0)</f>
        <v>OPERADOR LOGISTICO I</v>
      </c>
      <c r="G149" s="32">
        <v>44834</v>
      </c>
      <c r="H149" s="39">
        <v>365</v>
      </c>
      <c r="I1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IF(G497="01/01/1900",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IF(LAIA[[#This Row],[TREINADO EM]]="", "",(LAIA[[#This Row],[TREINADO EM]]+LAIA[[#This Row],[VALIDADE]]))</f>
        <v>45199</v>
      </c>
      <c r="K149">
        <v>1</v>
      </c>
      <c r="L149" t="s">
        <v>5</v>
      </c>
      <c r="M149" t="str">
        <f>VLOOKUP(LAIA[[#This Row],[NOME]],'CADASTRO'!A:K,6,0)</f>
        <v>ATIVO</v>
      </c>
    </row>
    <row r="150" spans="1:14">
      <c r="A150" t="s">
        <v>516</v>
      </c>
      <c r="B150" t="s">
        <v>517</v>
      </c>
      <c r="C150" t="s">
        <v>266</v>
      </c>
      <c r="D150" t="s">
        <v>654</v>
      </c>
      <c r="E150" s="11" t="s">
        <v>352</v>
      </c>
      <c r="F150" s="11" t="str">
        <f>VLOOKUP(LAIA[[#This Row],[NOME]],'CADASTRO'!A:K,5,0)</f>
        <v>OPERADOR LOGISTICO I</v>
      </c>
      <c r="G150" s="28">
        <v>45278</v>
      </c>
      <c r="H150" s="39">
        <v>365</v>
      </c>
      <c r="I1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IF(G498="01/01/1900",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IF(LAIA[[#This Row],[TREINADO EM]]="", "",(LAIA[[#This Row],[TREINADO EM]]+LAIA[[#This Row],[VALIDADE]]))</f>
        <v>45643</v>
      </c>
      <c r="K150">
        <v>1</v>
      </c>
      <c r="L150" t="s">
        <v>5</v>
      </c>
      <c r="M150" t="str">
        <f>VLOOKUP(LAIA[[#This Row],[NOME]],'CADASTRO'!A:K,6,0)</f>
        <v>ATIVO</v>
      </c>
    </row>
    <row r="151" spans="1:14">
      <c r="A151" t="s">
        <v>516</v>
      </c>
      <c r="B151" t="s">
        <v>517</v>
      </c>
      <c r="C151" t="s">
        <v>76</v>
      </c>
      <c r="D151" t="s">
        <v>654</v>
      </c>
      <c r="E151" s="11" t="s">
        <v>352</v>
      </c>
      <c r="F151" s="11" t="str">
        <f>VLOOKUP(LAIA[[#This Row],[NOME]],'CADASTRO'!A:K,5,0)</f>
        <v>OPERADOR LOGISTICO I</v>
      </c>
      <c r="G151" s="28">
        <v>45645</v>
      </c>
      <c r="H151" s="39">
        <v>365</v>
      </c>
      <c r="I1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IF(G499="01/01/1900",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IF(LAIA[[#This Row],[TREINADO EM]]="", "",(LAIA[[#This Row],[TREINADO EM]]+LAIA[[#This Row],[VALIDADE]]))</f>
        <v>46010</v>
      </c>
      <c r="K151">
        <v>1</v>
      </c>
      <c r="L151" t="s">
        <v>5</v>
      </c>
      <c r="M151" t="str">
        <f>VLOOKUP(LAIA[[#This Row],[NOME]],'CADASTRO'!A:K,6,0)</f>
        <v>ATIVO</v>
      </c>
    </row>
    <row r="152" spans="1:14">
      <c r="A152" t="s">
        <v>516</v>
      </c>
      <c r="B152" t="s">
        <v>517</v>
      </c>
      <c r="C152" t="s">
        <v>433</v>
      </c>
      <c r="D152" t="s">
        <v>654</v>
      </c>
      <c r="E152" s="11" t="s">
        <v>352</v>
      </c>
      <c r="F152" s="11" t="str">
        <f>VLOOKUP(LAIA[[#This Row],[NOME]],'CADASTRO'!A:K,5,0)</f>
        <v>OPERADOR LOGISTICO I</v>
      </c>
      <c r="G152" s="28">
        <v>46008</v>
      </c>
      <c r="H152" s="39">
        <v>365</v>
      </c>
      <c r="I1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IF(G500="01/01/1900",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IF(LAIA[[#This Row],[TREINADO EM]]="", "",(LAIA[[#This Row],[TREINADO EM]]+LAIA[[#This Row],[VALIDADE]]))</f>
        <v>46373</v>
      </c>
      <c r="K152">
        <v>1</v>
      </c>
      <c r="L152" t="s">
        <v>5</v>
      </c>
      <c r="M152" t="str">
        <f>VLOOKUP(LAIA[[#This Row],[NOME]],'CADASTRO'!A:K,6,0)</f>
        <v>ATIVO</v>
      </c>
    </row>
    <row r="153" spans="1:14">
      <c r="A153" t="s">
        <v>516</v>
      </c>
      <c r="B153" t="s">
        <v>517</v>
      </c>
      <c r="C153" t="s">
        <v>433</v>
      </c>
      <c r="D153" t="s">
        <v>654</v>
      </c>
      <c r="E153" s="11" t="s">
        <v>352</v>
      </c>
      <c r="F153" s="11" t="str">
        <f>VLOOKUP(LAIA[[#This Row],[NOME]],'CADASTRO'!A:K,5,0)</f>
        <v>OPERADOR LOGISTICO I</v>
      </c>
      <c r="G153" s="28">
        <v>46209</v>
      </c>
      <c r="H153" s="39">
        <v>365</v>
      </c>
      <c r="I1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IF(G501="01/01/1900",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IF(LAIA[[#This Row],[TREINADO EM]]="", "",(LAIA[[#This Row],[TREINADO EM]]+LAIA[[#This Row],[VALIDADE]]))</f>
        <v>46574</v>
      </c>
      <c r="K153">
        <v>1</v>
      </c>
      <c r="L153" t="s">
        <v>3</v>
      </c>
      <c r="M153" t="str">
        <f>VLOOKUP(LAIA[[#This Row],[NOME]],'CADASTRO'!A:K,6,0)</f>
        <v>ATIVO</v>
      </c>
      <c r="N153" s="63"/>
    </row>
    <row r="154" spans="1:14">
      <c r="A154" t="s">
        <v>516</v>
      </c>
      <c r="B154" t="s">
        <v>517</v>
      </c>
      <c r="C154" t="s">
        <v>266</v>
      </c>
      <c r="D154" t="s">
        <v>654</v>
      </c>
      <c r="E154" s="11" t="s">
        <v>354</v>
      </c>
      <c r="F154" s="11" t="str">
        <f>VLOOKUP(LAIA[[#This Row],[NOME]],'CADASTRO'!A:K,5,0)</f>
        <v>OPERADOR INDUSTRIAL I</v>
      </c>
      <c r="G154" s="28">
        <v>45204</v>
      </c>
      <c r="H154" s="39">
        <v>365</v>
      </c>
      <c r="I1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IF(G502="01/01/1900",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IF(LAIA[[#This Row],[TREINADO EM]]="", "",(LAIA[[#This Row],[TREINADO EM]]+LAIA[[#This Row],[VALIDADE]]))</f>
        <v>45569</v>
      </c>
      <c r="K154">
        <v>1</v>
      </c>
      <c r="L154" t="s">
        <v>5</v>
      </c>
      <c r="M154" t="str">
        <f>VLOOKUP(LAIA[[#This Row],[NOME]],'CADASTRO'!A:K,6,0)</f>
        <v>ATIVO</v>
      </c>
    </row>
    <row r="155" spans="1:14">
      <c r="A155" t="s">
        <v>516</v>
      </c>
      <c r="B155" t="s">
        <v>517</v>
      </c>
      <c r="C155" t="s">
        <v>266</v>
      </c>
      <c r="D155" t="s">
        <v>654</v>
      </c>
      <c r="E155" s="11" t="s">
        <v>354</v>
      </c>
      <c r="F155" s="11" t="str">
        <f>VLOOKUP(LAIA[[#This Row],[NOME]],'CADASTRO'!A:K,5,0)</f>
        <v>OPERADOR INDUSTRIAL I</v>
      </c>
      <c r="G155" s="28">
        <v>45278</v>
      </c>
      <c r="H155" s="39">
        <v>365</v>
      </c>
      <c r="I1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IF(G503="01/01/1900",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IF(LAIA[[#This Row],[TREINADO EM]]="", "",(LAIA[[#This Row],[TREINADO EM]]+LAIA[[#This Row],[VALIDADE]]))</f>
        <v>45643</v>
      </c>
      <c r="K155">
        <v>1</v>
      </c>
      <c r="L155" t="s">
        <v>5</v>
      </c>
      <c r="M155" t="str">
        <f>VLOOKUP(LAIA[[#This Row],[NOME]],'CADASTRO'!A:K,6,0)</f>
        <v>ATIVO</v>
      </c>
    </row>
    <row r="156" spans="1:14">
      <c r="A156" t="s">
        <v>516</v>
      </c>
      <c r="B156" t="s">
        <v>517</v>
      </c>
      <c r="C156" t="s">
        <v>76</v>
      </c>
      <c r="D156" t="s">
        <v>654</v>
      </c>
      <c r="E156" s="11" t="s">
        <v>354</v>
      </c>
      <c r="F156" s="11" t="str">
        <f>VLOOKUP(LAIA[[#This Row],[NOME]],'CADASTRO'!A:K,5,0)</f>
        <v>OPERADOR INDUSTRIAL I</v>
      </c>
      <c r="G156" s="28">
        <v>45645</v>
      </c>
      <c r="H156" s="39">
        <v>365</v>
      </c>
      <c r="I1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IF(G504="01/01/1900",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IF(LAIA[[#This Row],[TREINADO EM]]="", "",(LAIA[[#This Row],[TREINADO EM]]+LAIA[[#This Row],[VALIDADE]]))</f>
        <v>46010</v>
      </c>
      <c r="K156">
        <v>1</v>
      </c>
      <c r="L156" t="s">
        <v>5</v>
      </c>
      <c r="M156" t="str">
        <f>VLOOKUP(LAIA[[#This Row],[NOME]],'CADASTRO'!A:K,6,0)</f>
        <v>ATIVO</v>
      </c>
    </row>
    <row r="157" spans="1:14">
      <c r="A157" t="s">
        <v>516</v>
      </c>
      <c r="B157" t="s">
        <v>517</v>
      </c>
      <c r="C157" t="s">
        <v>433</v>
      </c>
      <c r="D157" t="s">
        <v>654</v>
      </c>
      <c r="E157" s="11" t="s">
        <v>354</v>
      </c>
      <c r="F157" s="11" t="str">
        <f>VLOOKUP(LAIA[[#This Row],[NOME]],'CADASTRO'!A:K,5,0)</f>
        <v>OPERADOR INDUSTRIAL I</v>
      </c>
      <c r="G157" s="28">
        <v>46209.184652777803</v>
      </c>
      <c r="H157" s="39">
        <v>183</v>
      </c>
      <c r="I1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IF(G505="01/01/1900", "SEM REGISTRO",
                        IF((G157+H157)&gt;TODAY(), "NO PRAZO", "VENCIDO"
                        )
                    )
                )
            )
        )
    ),"N.A.")</f>
        <v>NO PRAZO</v>
      </c>
      <c r="J157" s="14">
        <f>IF(LAIA[[#This Row],[TREINADO EM]]="", "",(LAIA[[#This Row],[TREINADO EM]]+LAIA[[#This Row],[VALIDADE]]))</f>
        <v>46392.184652777803</v>
      </c>
      <c r="K157">
        <v>1</v>
      </c>
      <c r="L157" t="s">
        <v>3</v>
      </c>
      <c r="M157" t="str">
        <f>VLOOKUP(LAIA[[#This Row],[NOME]],'CADASTRO'!A:K,6,0)</f>
        <v>ATIVO</v>
      </c>
      <c r="N157" s="63"/>
    </row>
    <row r="158" spans="1:14">
      <c r="A158" t="s">
        <v>516</v>
      </c>
      <c r="B158" t="s">
        <v>517</v>
      </c>
      <c r="C158" t="s">
        <v>153</v>
      </c>
      <c r="D158" t="s">
        <v>654</v>
      </c>
      <c r="E158" s="11" t="s">
        <v>217</v>
      </c>
      <c r="F158" s="11" t="str">
        <f>VLOOKUP(LAIA[[#This Row],[NOME]],'CADASTRO'!A:K,5,0)</f>
        <v>OPERADOR INDUSTRIAL I</v>
      </c>
      <c r="G158" s="28">
        <v>44484</v>
      </c>
      <c r="H158" s="39">
        <v>365</v>
      </c>
      <c r="I1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IF(G506="01/01/1900",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IF(LAIA[[#This Row],[TREINADO EM]]="", "",(LAIA[[#This Row],[TREINADO EM]]+LAIA[[#This Row],[VALIDADE]]))</f>
        <v>44849</v>
      </c>
      <c r="K158">
        <v>1</v>
      </c>
      <c r="L158" t="s">
        <v>5</v>
      </c>
      <c r="M158" t="str">
        <f>VLOOKUP(LAIA[[#This Row],[NOME]],'CADASTRO'!A:K,6,0)</f>
        <v>DESLIGADO</v>
      </c>
    </row>
    <row r="159" spans="1:14">
      <c r="A159" t="s">
        <v>516</v>
      </c>
      <c r="B159" t="s">
        <v>517</v>
      </c>
      <c r="C159" t="s">
        <v>266</v>
      </c>
      <c r="D159" t="s">
        <v>654</v>
      </c>
      <c r="E159" s="11" t="s">
        <v>217</v>
      </c>
      <c r="F159" s="11" t="str">
        <f>VLOOKUP(LAIA[[#This Row],[NOME]],'CADASTRO'!A:K,5,0)</f>
        <v>OPERADOR INDUSTRIAL I</v>
      </c>
      <c r="G159" s="28">
        <v>44834</v>
      </c>
      <c r="H159" s="39">
        <v>365</v>
      </c>
      <c r="I1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IF(G507="01/01/1900",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IF(LAIA[[#This Row],[TREINADO EM]]="", "",(LAIA[[#This Row],[TREINADO EM]]+LAIA[[#This Row],[VALIDADE]]))</f>
        <v>45199</v>
      </c>
      <c r="K159">
        <v>1</v>
      </c>
      <c r="L159" t="s">
        <v>5</v>
      </c>
      <c r="M159" t="str">
        <f>VLOOKUP(LAIA[[#This Row],[NOME]],'CADASTRO'!A:K,6,0)</f>
        <v>DESLIGADO</v>
      </c>
    </row>
    <row r="160" spans="1:14">
      <c r="A160" t="s">
        <v>516</v>
      </c>
      <c r="B160" t="s">
        <v>517</v>
      </c>
      <c r="C160" t="s">
        <v>266</v>
      </c>
      <c r="D160" t="s">
        <v>654</v>
      </c>
      <c r="E160" s="11" t="s">
        <v>217</v>
      </c>
      <c r="F160" s="11" t="str">
        <f>VLOOKUP(LAIA[[#This Row],[NOME]],'CADASTRO'!A:K,5,0)</f>
        <v>OPERADOR INDUSTRIAL I</v>
      </c>
      <c r="G160" s="28">
        <v>45092</v>
      </c>
      <c r="H160" s="39">
        <v>365</v>
      </c>
      <c r="I1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IF(G508="01/01/1900",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IF(LAIA[[#This Row],[TREINADO EM]]="", "",(LAIA[[#This Row],[TREINADO EM]]+LAIA[[#This Row],[VALIDADE]]))</f>
        <v>45457</v>
      </c>
      <c r="K160">
        <v>1</v>
      </c>
      <c r="L160" t="s">
        <v>3</v>
      </c>
      <c r="M160" t="str">
        <f>VLOOKUP(LAIA[[#This Row],[NOME]],'CADASTRO'!A:K,6,0)</f>
        <v>DESLIGADO</v>
      </c>
    </row>
    <row r="161" spans="1:14">
      <c r="A161" t="s">
        <v>516</v>
      </c>
      <c r="B161" t="s">
        <v>517</v>
      </c>
      <c r="C161" t="s">
        <v>433</v>
      </c>
      <c r="D161" t="s">
        <v>654</v>
      </c>
      <c r="E161" s="11" t="s">
        <v>218</v>
      </c>
      <c r="F161" s="11" t="str">
        <f>VLOOKUP(LAIA[[#This Row],[NOME]],'CADASTRO'!A:K,5,0)</f>
        <v>TECNICO MECANICO II</v>
      </c>
      <c r="G161" s="28">
        <v>45943</v>
      </c>
      <c r="H161" s="39">
        <v>365</v>
      </c>
      <c r="I1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IF(G509="01/01/1900",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IF(LAIA[[#This Row],[TREINADO EM]]="", "",(LAIA[[#This Row],[TREINADO EM]]+LAIA[[#This Row],[VALIDADE]]))</f>
        <v>46308</v>
      </c>
      <c r="K161">
        <v>1</v>
      </c>
      <c r="L161" t="s">
        <v>3</v>
      </c>
      <c r="M161" t="str">
        <f>VLOOKUP(LAIA[[#This Row],[NOME]],'CADASTRO'!A:K,6,0)</f>
        <v>DESLIGADO</v>
      </c>
    </row>
    <row r="162" spans="1:14">
      <c r="A162" t="s">
        <v>516</v>
      </c>
      <c r="B162" t="s">
        <v>517</v>
      </c>
      <c r="C162" t="s">
        <v>153</v>
      </c>
      <c r="D162" t="s">
        <v>654</v>
      </c>
      <c r="E162" s="11" t="s">
        <v>219</v>
      </c>
      <c r="F162" s="11" t="str">
        <f>VLOOKUP(LAIA[[#This Row],[NOME]],'CADASTRO'!A:K,5,0)</f>
        <v>OPERADOR LOGISTICO II</v>
      </c>
      <c r="G162" s="28">
        <v>44510</v>
      </c>
      <c r="H162" s="39">
        <v>365</v>
      </c>
      <c r="I1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IF(G510="01/01/1900",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IF(LAIA[[#This Row],[TREINADO EM]]="", "",(LAIA[[#This Row],[TREINADO EM]]+LAIA[[#This Row],[VALIDADE]]))</f>
        <v>44875</v>
      </c>
      <c r="K162">
        <v>1</v>
      </c>
      <c r="L162" t="s">
        <v>5</v>
      </c>
      <c r="M162" t="str">
        <f>VLOOKUP(LAIA[[#This Row],[NOME]],'CADASTRO'!A:K,6,0)</f>
        <v>DESLIGADO</v>
      </c>
    </row>
    <row r="163" spans="1:14">
      <c r="A163" t="s">
        <v>516</v>
      </c>
      <c r="B163" t="s">
        <v>517</v>
      </c>
      <c r="C163" t="s">
        <v>266</v>
      </c>
      <c r="D163" t="s">
        <v>654</v>
      </c>
      <c r="E163" s="11" t="s">
        <v>219</v>
      </c>
      <c r="F163" s="11" t="str">
        <f>VLOOKUP(LAIA[[#This Row],[NOME]],'CADASTRO'!A:K,5,0)</f>
        <v>OPERADOR LOGISTICO II</v>
      </c>
      <c r="G163" s="32">
        <v>44804</v>
      </c>
      <c r="H163" s="39">
        <v>365</v>
      </c>
      <c r="I1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IF(G511="01/01/1900",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IF(LAIA[[#This Row],[TREINADO EM]]="", "",(LAIA[[#This Row],[TREINADO EM]]+LAIA[[#This Row],[VALIDADE]]))</f>
        <v>45169</v>
      </c>
      <c r="K163">
        <v>1</v>
      </c>
      <c r="L163" t="s">
        <v>3</v>
      </c>
      <c r="M163" t="str">
        <f>VLOOKUP(LAIA[[#This Row],[NOME]],'CADASTRO'!A:K,6,0)</f>
        <v>DESLIGADO</v>
      </c>
    </row>
    <row r="164" spans="1:14">
      <c r="A164" t="s">
        <v>516</v>
      </c>
      <c r="B164" t="s">
        <v>517</v>
      </c>
      <c r="C164" t="s">
        <v>433</v>
      </c>
      <c r="D164" t="s">
        <v>654</v>
      </c>
      <c r="E164" s="11" t="s">
        <v>221</v>
      </c>
      <c r="F164" s="11" t="str">
        <f>VLOOKUP(LAIA[[#This Row],[NOME]],'CADASTRO'!A:K,5,0)</f>
        <v>AUXILIAR INDUSTRIAL</v>
      </c>
      <c r="G164" s="28">
        <v>45999</v>
      </c>
      <c r="H164" s="39">
        <v>365</v>
      </c>
      <c r="I1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IF(G512="01/01/1900",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IF(LAIA[[#This Row],[TREINADO EM]]="", "",(LAIA[[#This Row],[TREINADO EM]]+LAIA[[#This Row],[VALIDADE]]))</f>
        <v>46364</v>
      </c>
      <c r="K164">
        <v>1</v>
      </c>
      <c r="L164" t="s">
        <v>3</v>
      </c>
      <c r="M164" t="str">
        <f>VLOOKUP(LAIA[[#This Row],[NOME]],'CADASTRO'!A:K,6,0)</f>
        <v>DESLIGADO</v>
      </c>
    </row>
    <row r="165" spans="1:14">
      <c r="A165" t="s">
        <v>516</v>
      </c>
      <c r="B165" t="s">
        <v>517</v>
      </c>
      <c r="C165" t="s">
        <v>153</v>
      </c>
      <c r="D165" t="s">
        <v>654</v>
      </c>
      <c r="E165" s="11" t="s">
        <v>358</v>
      </c>
      <c r="F165" s="11" t="str">
        <f>VLOOKUP(LAIA[[#This Row],[NOME]],'CADASTRO'!A:K,5,0)</f>
        <v>OPERADOR INDUSTRIAL II</v>
      </c>
      <c r="G165" s="28">
        <v>44484</v>
      </c>
      <c r="H165" s="39">
        <v>365</v>
      </c>
      <c r="I1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IF(G513="01/01/1900",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IF(LAIA[[#This Row],[TREINADO EM]]="", "",(LAIA[[#This Row],[TREINADO EM]]+LAIA[[#This Row],[VALIDADE]]))</f>
        <v>44849</v>
      </c>
      <c r="K165">
        <v>1</v>
      </c>
      <c r="L165" t="s">
        <v>5</v>
      </c>
      <c r="M165" t="str">
        <f>VLOOKUP(LAIA[[#This Row],[NOME]],'CADASTRO'!A:K,6,0)</f>
        <v>ATIVO</v>
      </c>
    </row>
    <row r="166" spans="1:14">
      <c r="A166" t="s">
        <v>516</v>
      </c>
      <c r="B166" t="s">
        <v>517</v>
      </c>
      <c r="C166" t="s">
        <v>266</v>
      </c>
      <c r="D166" t="s">
        <v>654</v>
      </c>
      <c r="E166" s="11" t="s">
        <v>358</v>
      </c>
      <c r="F166" s="11" t="str">
        <f>VLOOKUP(LAIA[[#This Row],[NOME]],'CADASTRO'!A:K,5,0)</f>
        <v>OPERADOR INDUSTRIAL II</v>
      </c>
      <c r="G166" s="32">
        <v>44834</v>
      </c>
      <c r="H166" s="39">
        <v>365</v>
      </c>
      <c r="I1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IF(G514="01/01/1900",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IF(LAIA[[#This Row],[TREINADO EM]]="", "",(LAIA[[#This Row],[TREINADO EM]]+LAIA[[#This Row],[VALIDADE]]))</f>
        <v>45199</v>
      </c>
      <c r="K166">
        <v>1</v>
      </c>
      <c r="L166" t="s">
        <v>5</v>
      </c>
      <c r="M166" t="str">
        <f>VLOOKUP(LAIA[[#This Row],[NOME]],'CADASTRO'!A:K,6,0)</f>
        <v>ATIVO</v>
      </c>
    </row>
    <row r="167" spans="1:14">
      <c r="A167" t="s">
        <v>516</v>
      </c>
      <c r="B167" t="s">
        <v>517</v>
      </c>
      <c r="C167" t="s">
        <v>266</v>
      </c>
      <c r="D167" t="s">
        <v>654</v>
      </c>
      <c r="E167" s="11" t="s">
        <v>358</v>
      </c>
      <c r="F167" s="11" t="str">
        <f>VLOOKUP(LAIA[[#This Row],[NOME]],'CADASTRO'!A:K,5,0)</f>
        <v>OPERADOR INDUSTRIAL II</v>
      </c>
      <c r="G167" s="28">
        <v>44929</v>
      </c>
      <c r="H167" s="39">
        <v>365</v>
      </c>
      <c r="I1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IF(G515="01/01/1900",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IF(LAIA[[#This Row],[TREINADO EM]]="", "",(LAIA[[#This Row],[TREINADO EM]]+LAIA[[#This Row],[VALIDADE]]))</f>
        <v>45294</v>
      </c>
      <c r="K167">
        <v>1.5</v>
      </c>
      <c r="L167" t="s">
        <v>5</v>
      </c>
      <c r="M167" t="str">
        <f>VLOOKUP(LAIA[[#This Row],[NOME]],'CADASTRO'!A:K,6,0)</f>
        <v>ATIVO</v>
      </c>
    </row>
    <row r="168" spans="1:14">
      <c r="A168" t="s">
        <v>516</v>
      </c>
      <c r="B168" t="s">
        <v>517</v>
      </c>
      <c r="C168" t="s">
        <v>266</v>
      </c>
      <c r="D168" t="s">
        <v>654</v>
      </c>
      <c r="E168" s="11" t="s">
        <v>358</v>
      </c>
      <c r="F168" s="11" t="str">
        <f>VLOOKUP(LAIA[[#This Row],[NOME]],'CADASTRO'!A:K,5,0)</f>
        <v>OPERADOR INDUSTRIAL II</v>
      </c>
      <c r="G168" s="28">
        <v>45278</v>
      </c>
      <c r="H168" s="39">
        <v>365</v>
      </c>
      <c r="I1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IF(G516="01/01/1900",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IF(LAIA[[#This Row],[TREINADO EM]]="", "",(LAIA[[#This Row],[TREINADO EM]]+LAIA[[#This Row],[VALIDADE]]))</f>
        <v>45643</v>
      </c>
      <c r="K168">
        <v>1</v>
      </c>
      <c r="L168" t="s">
        <v>5</v>
      </c>
      <c r="M168" t="str">
        <f>VLOOKUP(LAIA[[#This Row],[NOME]],'CADASTRO'!A:K,6,0)</f>
        <v>ATIVO</v>
      </c>
    </row>
    <row r="169" spans="1:14">
      <c r="A169" t="s">
        <v>516</v>
      </c>
      <c r="B169" t="s">
        <v>517</v>
      </c>
      <c r="C169" t="s">
        <v>76</v>
      </c>
      <c r="D169" t="s">
        <v>654</v>
      </c>
      <c r="E169" s="11" t="s">
        <v>358</v>
      </c>
      <c r="F169" s="11" t="str">
        <f>VLOOKUP(LAIA[[#This Row],[NOME]],'CADASTRO'!A:K,5,0)</f>
        <v>OPERADOR INDUSTRIAL II</v>
      </c>
      <c r="G169" s="28">
        <v>45645</v>
      </c>
      <c r="H169" s="39">
        <v>365</v>
      </c>
      <c r="I1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IF(G517="01/01/1900",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IF(LAIA[[#This Row],[TREINADO EM]]="", "",(LAIA[[#This Row],[TREINADO EM]]+LAIA[[#This Row],[VALIDADE]]))</f>
        <v>46010</v>
      </c>
      <c r="K169">
        <v>1</v>
      </c>
      <c r="L169" t="s">
        <v>5</v>
      </c>
      <c r="M169" t="str">
        <f>VLOOKUP(LAIA[[#This Row],[NOME]],'CADASTRO'!A:K,6,0)</f>
        <v>ATIVO</v>
      </c>
    </row>
    <row r="170" spans="1:14">
      <c r="A170" t="s">
        <v>516</v>
      </c>
      <c r="B170" t="s">
        <v>517</v>
      </c>
      <c r="C170" t="s">
        <v>433</v>
      </c>
      <c r="D170" t="s">
        <v>654</v>
      </c>
      <c r="E170" s="11" t="s">
        <v>358</v>
      </c>
      <c r="F170" s="11" t="str">
        <f>VLOOKUP(LAIA[[#This Row],[NOME]],'CADASTRO'!A:K,5,0)</f>
        <v>OPERADOR INDUSTRIAL II</v>
      </c>
      <c r="G170" s="28">
        <v>46207</v>
      </c>
      <c r="H170" s="39">
        <v>365</v>
      </c>
      <c r="I1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IF(G518="01/01/1900", "SEM REGISTRO",
                        IF((G170+H170)&gt;TODAY(), "NO PRAZO", "VENCIDO"
                        )
                    )
                )
            )
        )
    ),"N.A.")</f>
        <v>NO PRAZO</v>
      </c>
      <c r="J170" s="14">
        <f>IF(LAIA[[#This Row],[TREINADO EM]]="", "",(LAIA[[#This Row],[TREINADO EM]]+LAIA[[#This Row],[VALIDADE]]))</f>
        <v>46572</v>
      </c>
      <c r="K170">
        <v>1</v>
      </c>
      <c r="L170" t="s">
        <v>3</v>
      </c>
      <c r="M170" t="str">
        <f>VLOOKUP(LAIA[[#This Row],[NOME]],'CADASTRO'!A:K,6,0)</f>
        <v>ATIVO</v>
      </c>
      <c r="N170" s="63"/>
    </row>
    <row r="171" spans="1:14">
      <c r="A171" t="s">
        <v>516</v>
      </c>
      <c r="B171" t="s">
        <v>517</v>
      </c>
      <c r="C171" t="s">
        <v>266</v>
      </c>
      <c r="D171" t="s">
        <v>654</v>
      </c>
      <c r="E171" s="11" t="s">
        <v>225</v>
      </c>
      <c r="F171" s="11" t="str">
        <f>VLOOKUP(LAIA[[#This Row],[NOME]],'CADASTRO'!A:K,5,0)</f>
        <v>AUXILIAR INDUSTRIAL</v>
      </c>
      <c r="G171" s="28">
        <v>45029</v>
      </c>
      <c r="H171" s="39">
        <v>365</v>
      </c>
      <c r="I1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IF(G519="01/01/1900",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IF(LAIA[[#This Row],[TREINADO EM]]="", "",(LAIA[[#This Row],[TREINADO EM]]+LAIA[[#This Row],[VALIDADE]]))</f>
        <v>45394</v>
      </c>
      <c r="K171">
        <v>1</v>
      </c>
      <c r="L171" t="s">
        <v>5</v>
      </c>
      <c r="M171" t="str">
        <f>VLOOKUP(LAIA[[#This Row],[NOME]],'CADASTRO'!A:K,6,0)</f>
        <v>DESLIGADO</v>
      </c>
    </row>
    <row r="172" spans="1:14">
      <c r="A172" t="s">
        <v>516</v>
      </c>
      <c r="B172" t="s">
        <v>517</v>
      </c>
      <c r="C172" t="s">
        <v>266</v>
      </c>
      <c r="D172" t="s">
        <v>654</v>
      </c>
      <c r="E172" s="11" t="s">
        <v>225</v>
      </c>
      <c r="F172" s="11" t="str">
        <f>VLOOKUP(LAIA[[#This Row],[NOME]],'CADASTRO'!A:K,5,0)</f>
        <v>AUXILIAR INDUSTRIAL</v>
      </c>
      <c r="G172" s="28">
        <v>45278</v>
      </c>
      <c r="H172" s="39">
        <v>365</v>
      </c>
      <c r="I1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IF(G520="01/01/1900",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IF(LAIA[[#This Row],[TREINADO EM]]="", "",(LAIA[[#This Row],[TREINADO EM]]+LAIA[[#This Row],[VALIDADE]]))</f>
        <v>45643</v>
      </c>
      <c r="K172">
        <v>1</v>
      </c>
      <c r="L172" t="s">
        <v>3</v>
      </c>
      <c r="M172" t="str">
        <f>VLOOKUP(LAIA[[#This Row],[NOME]],'CADASTRO'!A:K,6,0)</f>
        <v>DESLIGADO</v>
      </c>
    </row>
    <row r="173" spans="1:14">
      <c r="A173" t="s">
        <v>516</v>
      </c>
      <c r="B173" t="s">
        <v>517</v>
      </c>
      <c r="C173" t="s">
        <v>266</v>
      </c>
      <c r="D173" t="s">
        <v>654</v>
      </c>
      <c r="E173" s="11" t="s">
        <v>170</v>
      </c>
      <c r="F173" s="11" t="str">
        <f>VLOOKUP(LAIA[[#This Row],[NOME]],'CADASTRO'!A:K,5,0)</f>
        <v>GERENTE PLANTA</v>
      </c>
      <c r="G173" s="28">
        <v>44844</v>
      </c>
      <c r="H173" s="39">
        <v>5000</v>
      </c>
      <c r="I1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IF(G521="01/01/1900", "SEM REGISTRO",
                        IF((G173+H173)&gt;TODAY(), "NO PRAZO", "VENCIDO"
                        )
                    )
                )
            )
        )
    ),"N.A.")</f>
        <v>NO PRAZO</v>
      </c>
      <c r="J173" s="14">
        <f>IF(LAIA[[#This Row],[TREINADO EM]]="", "",(LAIA[[#This Row],[TREINADO EM]]+LAIA[[#This Row],[VALIDADE]]))</f>
        <v>49844</v>
      </c>
      <c r="K173">
        <v>1</v>
      </c>
      <c r="L173" t="s">
        <v>3</v>
      </c>
      <c r="M173" t="str">
        <f>VLOOKUP(LAIA[[#This Row],[NOME]],'CADASTRO'!A:K,6,0)</f>
        <v>ATIVO</v>
      </c>
    </row>
    <row r="174" spans="1:14">
      <c r="A174" t="s">
        <v>516</v>
      </c>
      <c r="B174" t="s">
        <v>517</v>
      </c>
      <c r="C174" t="s">
        <v>76</v>
      </c>
      <c r="D174" t="s">
        <v>654</v>
      </c>
      <c r="E174" s="11" t="s">
        <v>356</v>
      </c>
      <c r="F174" s="11" t="str">
        <f>VLOOKUP(LAIA[[#This Row],[NOME]],'CADASTRO'!A:K,5,0)</f>
        <v>OPERADOR INDUSTRIAL II</v>
      </c>
      <c r="G174" s="28">
        <v>45645</v>
      </c>
      <c r="H174" s="39">
        <v>365</v>
      </c>
      <c r="I1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IF(G522="01/01/1900",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IF(LAIA[[#This Row],[TREINADO EM]]="", "",(LAIA[[#This Row],[TREINADO EM]]+LAIA[[#This Row],[VALIDADE]]))</f>
        <v>46010</v>
      </c>
      <c r="K174">
        <v>1</v>
      </c>
      <c r="L174" t="s">
        <v>5</v>
      </c>
      <c r="M174" t="str">
        <f>VLOOKUP(LAIA[[#This Row],[NOME]],'CADASTRO'!A:K,6,0)</f>
        <v>ATIVO</v>
      </c>
    </row>
    <row r="175" spans="1:14">
      <c r="A175" t="s">
        <v>516</v>
      </c>
      <c r="B175" t="s">
        <v>517</v>
      </c>
      <c r="C175" t="s">
        <v>76</v>
      </c>
      <c r="D175" t="s">
        <v>654</v>
      </c>
      <c r="E175" s="11" t="s">
        <v>356</v>
      </c>
      <c r="F175" s="11" t="str">
        <f>VLOOKUP(LAIA[[#This Row],[NOME]],'CADASTRO'!A:K,5,0)</f>
        <v>OPERADOR INDUSTRIAL II</v>
      </c>
      <c r="G175" s="28">
        <v>46009</v>
      </c>
      <c r="H175" s="39">
        <v>365</v>
      </c>
      <c r="I1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IF(G523="01/01/1900", "SEM REGISTRO",
                        IF((G175+H175)&gt;TODAY(), "NO PRAZO", "VENCIDO"
                        )
                    )
                )
            )
        )
    ),"N.A.")</f>
        <v>NO PRAZO</v>
      </c>
      <c r="J175" s="14">
        <f>IF(LAIA[[#This Row],[TREINADO EM]]="", "",(LAIA[[#This Row],[TREINADO EM]]+LAIA[[#This Row],[VALIDADE]]))</f>
        <v>46374</v>
      </c>
      <c r="K175">
        <v>1</v>
      </c>
      <c r="L175" t="s">
        <v>3</v>
      </c>
      <c r="M175" t="str">
        <f>VLOOKUP(LAIA[[#This Row],[NOME]],'CADASTRO'!A:K,6,0)</f>
        <v>ATIVO</v>
      </c>
      <c r="N175" s="63" t="s">
        <v>656</v>
      </c>
    </row>
    <row r="176" spans="1:14">
      <c r="A176" t="s">
        <v>516</v>
      </c>
      <c r="B176" t="s">
        <v>517</v>
      </c>
      <c r="C176" t="s">
        <v>153</v>
      </c>
      <c r="D176" t="s">
        <v>654</v>
      </c>
      <c r="E176" s="11" t="s">
        <v>227</v>
      </c>
      <c r="F176" s="11" t="str">
        <f>VLOOKUP(LAIA[[#This Row],[NOME]],'CADASTRO'!A:K,5,0)</f>
        <v>ANALISTA GESTAO QUALIDADE PL</v>
      </c>
      <c r="G176" s="28">
        <v>44510</v>
      </c>
      <c r="H176" s="39">
        <v>365</v>
      </c>
      <c r="I1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IF(G524="01/01/1900",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IF(LAIA[[#This Row],[TREINADO EM]]="", "",(LAIA[[#This Row],[TREINADO EM]]+LAIA[[#This Row],[VALIDADE]]))</f>
        <v>44875</v>
      </c>
      <c r="K176">
        <v>1</v>
      </c>
      <c r="L176" t="s">
        <v>5</v>
      </c>
      <c r="M176" t="str">
        <f>VLOOKUP(LAIA[[#This Row],[NOME]],'CADASTRO'!A:K,6,0)</f>
        <v>DESLIGADO</v>
      </c>
    </row>
    <row r="177" spans="1:14">
      <c r="A177" t="s">
        <v>516</v>
      </c>
      <c r="B177" t="s">
        <v>517</v>
      </c>
      <c r="C177" t="s">
        <v>266</v>
      </c>
      <c r="D177" t="s">
        <v>654</v>
      </c>
      <c r="E177" s="11" t="s">
        <v>227</v>
      </c>
      <c r="F177" s="11" t="str">
        <f>VLOOKUP(LAIA[[#This Row],[NOME]],'CADASTRO'!A:K,5,0)</f>
        <v>ANALISTA GESTAO QUALIDADE PL</v>
      </c>
      <c r="G177" s="28">
        <v>44844</v>
      </c>
      <c r="H177" s="39">
        <v>365</v>
      </c>
      <c r="I1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IF(G525="01/01/1900",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IF(LAIA[[#This Row],[TREINADO EM]]="", "",(LAIA[[#This Row],[TREINADO EM]]+LAIA[[#This Row],[VALIDADE]]))</f>
        <v>45209</v>
      </c>
      <c r="K177">
        <v>1</v>
      </c>
      <c r="L177" t="s">
        <v>3</v>
      </c>
      <c r="M177" t="str">
        <f>VLOOKUP(LAIA[[#This Row],[NOME]],'CADASTRO'!A:K,6,0)</f>
        <v>DESLIGADO</v>
      </c>
    </row>
    <row r="178" spans="1:14">
      <c r="A178" t="s">
        <v>516</v>
      </c>
      <c r="B178" t="s">
        <v>517</v>
      </c>
      <c r="C178" t="s">
        <v>433</v>
      </c>
      <c r="D178" t="s">
        <v>654</v>
      </c>
      <c r="E178" s="11" t="s">
        <v>357</v>
      </c>
      <c r="F178" s="11" t="str">
        <f>VLOOKUP(LAIA[[#This Row],[NOME]],'CADASTRO'!A:K,5,0)</f>
        <v>OPERADOR INDUSTRIAL II</v>
      </c>
      <c r="G178" s="28">
        <v>46028</v>
      </c>
      <c r="H178" s="39">
        <v>365</v>
      </c>
      <c r="I1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IF(G526="01/01/1900", "SEM REGISTRO",
                        IF((G178+H178)&gt;TODAY(), "NO PRAZO", "VENCIDO"
                        )
                    )
                )
            )
        )
    ),"N.A.")</f>
        <v>NO PRAZO</v>
      </c>
      <c r="J178" s="14">
        <f>IF(LAIA[[#This Row],[TREINADO EM]]="", "",(LAIA[[#This Row],[TREINADO EM]]+LAIA[[#This Row],[VALIDADE]]))</f>
        <v>46393</v>
      </c>
      <c r="K178">
        <v>1</v>
      </c>
      <c r="L178" t="s">
        <v>3</v>
      </c>
      <c r="M178" t="str">
        <f>VLOOKUP(LAIA[[#This Row],[NOME]],'CADASTRO'!A:K,6,0)</f>
        <v>ATIVO</v>
      </c>
      <c r="N178" s="63"/>
    </row>
    <row r="179" spans="1:14">
      <c r="A179" t="s">
        <v>516</v>
      </c>
      <c r="B179" t="s">
        <v>517</v>
      </c>
      <c r="C179" t="s">
        <v>153</v>
      </c>
      <c r="D179" t="s">
        <v>654</v>
      </c>
      <c r="E179" s="11" t="s">
        <v>230</v>
      </c>
      <c r="F179" s="11" t="str">
        <f>VLOOKUP(LAIA[[#This Row],[NOME]],'CADASTRO'!A:K,5,0)</f>
        <v>OPERADOR INDUSTRIAL I</v>
      </c>
      <c r="G179" s="28">
        <v>44484</v>
      </c>
      <c r="H179" s="39">
        <v>365</v>
      </c>
      <c r="I1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IF(G527="01/01/1900",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IF(LAIA[[#This Row],[TREINADO EM]]="", "",(LAIA[[#This Row],[TREINADO EM]]+LAIA[[#This Row],[VALIDADE]]))</f>
        <v>44849</v>
      </c>
      <c r="K179">
        <v>1</v>
      </c>
      <c r="L179" t="s">
        <v>5</v>
      </c>
      <c r="M179" t="str">
        <f>VLOOKUP(LAIA[[#This Row],[NOME]],'CADASTRO'!A:K,6,0)</f>
        <v>DESLIGADO</v>
      </c>
    </row>
    <row r="180" spans="1:14">
      <c r="A180" t="s">
        <v>516</v>
      </c>
      <c r="B180" t="s">
        <v>517</v>
      </c>
      <c r="C180" t="s">
        <v>266</v>
      </c>
      <c r="D180" t="s">
        <v>654</v>
      </c>
      <c r="E180" s="11" t="s">
        <v>230</v>
      </c>
      <c r="F180" s="11" t="str">
        <f>VLOOKUP(LAIA[[#This Row],[NOME]],'CADASTRO'!A:K,5,0)</f>
        <v>OPERADOR INDUSTRIAL I</v>
      </c>
      <c r="G180" s="32">
        <v>44834</v>
      </c>
      <c r="H180" s="39">
        <v>365</v>
      </c>
      <c r="I1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IF(G528="01/01/1900",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IF(LAIA[[#This Row],[TREINADO EM]]="", "",(LAIA[[#This Row],[TREINADO EM]]+LAIA[[#This Row],[VALIDADE]]))</f>
        <v>45199</v>
      </c>
      <c r="K180">
        <v>1</v>
      </c>
      <c r="L180" t="s">
        <v>5</v>
      </c>
      <c r="M180" t="str">
        <f>VLOOKUP(LAIA[[#This Row],[NOME]],'CADASTRO'!A:K,6,0)</f>
        <v>DESLIGADO</v>
      </c>
    </row>
    <row r="181" spans="1:14">
      <c r="A181" t="s">
        <v>516</v>
      </c>
      <c r="B181" t="s">
        <v>517</v>
      </c>
      <c r="C181" t="s">
        <v>266</v>
      </c>
      <c r="D181" t="s">
        <v>654</v>
      </c>
      <c r="E181" s="11" t="s">
        <v>230</v>
      </c>
      <c r="F181" s="11" t="str">
        <f>VLOOKUP(LAIA[[#This Row],[NOME]],'CADASTRO'!A:K,5,0)</f>
        <v>OPERADOR INDUSTRIAL I</v>
      </c>
      <c r="G181" s="28">
        <v>44929</v>
      </c>
      <c r="H181" s="39">
        <v>365</v>
      </c>
      <c r="I1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IF(G529="01/01/1900",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IF(LAIA[[#This Row],[TREINADO EM]]="", "",(LAIA[[#This Row],[TREINADO EM]]+LAIA[[#This Row],[VALIDADE]]))</f>
        <v>45294</v>
      </c>
      <c r="K181">
        <v>1.5</v>
      </c>
      <c r="L181" t="s">
        <v>3</v>
      </c>
      <c r="M181" t="str">
        <f>VLOOKUP(LAIA[[#This Row],[NOME]],'CADASTRO'!A:K,6,0)</f>
        <v>DESLIGADO</v>
      </c>
    </row>
    <row r="182" spans="1:14">
      <c r="A182" t="s">
        <v>516</v>
      </c>
      <c r="B182" t="s">
        <v>517</v>
      </c>
      <c r="C182" t="s">
        <v>153</v>
      </c>
      <c r="D182" t="s">
        <v>654</v>
      </c>
      <c r="E182" s="11" t="s">
        <v>320</v>
      </c>
      <c r="F182" s="11" t="str">
        <f>VLOOKUP(LAIA[[#This Row],[NOME]],'CADASTRO'!A:K,5,0)</f>
        <v>CONTROLADOR QUALIDADE</v>
      </c>
      <c r="G182" s="28">
        <v>44484</v>
      </c>
      <c r="H182" s="39">
        <v>365</v>
      </c>
      <c r="I1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IF(G530="01/01/1900",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IF(LAIA[[#This Row],[TREINADO EM]]="", "",(LAIA[[#This Row],[TREINADO EM]]+LAIA[[#This Row],[VALIDADE]]))</f>
        <v>44849</v>
      </c>
      <c r="K182">
        <v>1</v>
      </c>
      <c r="L182" t="s">
        <v>5</v>
      </c>
      <c r="M182" t="str">
        <f>VLOOKUP(LAIA[[#This Row],[NOME]],'CADASTRO'!A:K,6,0)</f>
        <v>ATIVO</v>
      </c>
    </row>
    <row r="183" spans="1:14">
      <c r="A183" t="s">
        <v>516</v>
      </c>
      <c r="B183" t="s">
        <v>517</v>
      </c>
      <c r="C183" t="s">
        <v>266</v>
      </c>
      <c r="D183" t="s">
        <v>654</v>
      </c>
      <c r="E183" s="11" t="s">
        <v>320</v>
      </c>
      <c r="F183" s="11" t="str">
        <f>VLOOKUP(LAIA[[#This Row],[NOME]],'CADASTRO'!A:K,5,0)</f>
        <v>CONTROLADOR QUALIDADE</v>
      </c>
      <c r="G183" s="28">
        <v>44854</v>
      </c>
      <c r="H183" s="39">
        <v>365</v>
      </c>
      <c r="I1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IF(G531="01/01/1900",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IF(LAIA[[#This Row],[TREINADO EM]]="", "",(LAIA[[#This Row],[TREINADO EM]]+LAIA[[#This Row],[VALIDADE]]))</f>
        <v>45219</v>
      </c>
      <c r="K183">
        <v>1</v>
      </c>
      <c r="L183" t="s">
        <v>5</v>
      </c>
      <c r="M183" t="str">
        <f>VLOOKUP(LAIA[[#This Row],[NOME]],'CADASTRO'!A:K,6,0)</f>
        <v>ATIVO</v>
      </c>
    </row>
    <row r="184" spans="1:14">
      <c r="A184" t="s">
        <v>516</v>
      </c>
      <c r="B184" t="s">
        <v>517</v>
      </c>
      <c r="C184" t="s">
        <v>266</v>
      </c>
      <c r="D184" t="s">
        <v>654</v>
      </c>
      <c r="E184" s="11" t="s">
        <v>320</v>
      </c>
      <c r="F184" s="11" t="str">
        <f>VLOOKUP(LAIA[[#This Row],[NOME]],'CADASTRO'!A:K,5,0)</f>
        <v>CONTROLADOR QUALIDADE</v>
      </c>
      <c r="G184" s="28">
        <v>44929</v>
      </c>
      <c r="H184" s="39">
        <v>365</v>
      </c>
      <c r="I1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IF(G532="01/01/1900",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IF(LAIA[[#This Row],[TREINADO EM]]="", "",(LAIA[[#This Row],[TREINADO EM]]+LAIA[[#This Row],[VALIDADE]]))</f>
        <v>45294</v>
      </c>
      <c r="K184">
        <v>1.5</v>
      </c>
      <c r="L184" t="s">
        <v>5</v>
      </c>
      <c r="M184" t="str">
        <f>VLOOKUP(LAIA[[#This Row],[NOME]],'CADASTRO'!A:K,6,0)</f>
        <v>ATIVO</v>
      </c>
    </row>
    <row r="185" spans="1:14">
      <c r="A185" t="s">
        <v>516</v>
      </c>
      <c r="B185" t="s">
        <v>517</v>
      </c>
      <c r="C185" t="s">
        <v>266</v>
      </c>
      <c r="D185" t="s">
        <v>654</v>
      </c>
      <c r="E185" s="11" t="s">
        <v>320</v>
      </c>
      <c r="F185" s="11" t="str">
        <f>VLOOKUP(LAIA[[#This Row],[NOME]],'CADASTRO'!A:K,5,0)</f>
        <v>CONTROLADOR QUALIDADE</v>
      </c>
      <c r="G185" s="28">
        <v>45029</v>
      </c>
      <c r="H185" s="39">
        <v>365</v>
      </c>
      <c r="I1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IF(G533="01/01/1900",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IF(LAIA[[#This Row],[TREINADO EM]]="", "",(LAIA[[#This Row],[TREINADO EM]]+LAIA[[#This Row],[VALIDADE]]))</f>
        <v>45394</v>
      </c>
      <c r="K185">
        <v>1</v>
      </c>
      <c r="L185" t="s">
        <v>5</v>
      </c>
      <c r="M185" t="str">
        <f>VLOOKUP(LAIA[[#This Row],[NOME]],'CADASTRO'!A:K,6,0)</f>
        <v>ATIVO</v>
      </c>
    </row>
    <row r="186" spans="1:14">
      <c r="A186" t="s">
        <v>516</v>
      </c>
      <c r="B186" t="s">
        <v>517</v>
      </c>
      <c r="C186" t="s">
        <v>266</v>
      </c>
      <c r="D186" t="s">
        <v>654</v>
      </c>
      <c r="E186" s="11" t="s">
        <v>320</v>
      </c>
      <c r="F186" s="11" t="str">
        <f>VLOOKUP(LAIA[[#This Row],[NOME]],'CADASTRO'!A:K,5,0)</f>
        <v>CONTROLADOR QUALIDADE</v>
      </c>
      <c r="G186" s="27">
        <v>45278</v>
      </c>
      <c r="H186" s="39">
        <v>365</v>
      </c>
      <c r="I1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IF(G534="01/01/1900",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IF(LAIA[[#This Row],[TREINADO EM]]="", "",(LAIA[[#This Row],[TREINADO EM]]+LAIA[[#This Row],[VALIDADE]]))</f>
        <v>45643</v>
      </c>
      <c r="K186">
        <v>1</v>
      </c>
      <c r="L186" t="s">
        <v>5</v>
      </c>
      <c r="M186" t="str">
        <f>VLOOKUP(LAIA[[#This Row],[NOME]],'CADASTRO'!A:K,6,0)</f>
        <v>ATIVO</v>
      </c>
    </row>
    <row r="187" spans="1:14">
      <c r="A187" t="s">
        <v>516</v>
      </c>
      <c r="B187" t="s">
        <v>517</v>
      </c>
      <c r="C187" t="s">
        <v>433</v>
      </c>
      <c r="D187" t="s">
        <v>654</v>
      </c>
      <c r="E187" s="11" t="s">
        <v>320</v>
      </c>
      <c r="F187" s="11" t="str">
        <f>VLOOKUP(LAIA[[#This Row],[NOME]],'CADASTRO'!A:K,5,0)</f>
        <v>CONTROLADOR QUALIDADE</v>
      </c>
      <c r="G187" s="71">
        <v>45645</v>
      </c>
      <c r="H187" s="39">
        <v>365</v>
      </c>
      <c r="I1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IF(G535="01/01/1900",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IF(LAIA[[#This Row],[TREINADO EM]]="", "",(LAIA[[#This Row],[TREINADO EM]]+LAIA[[#This Row],[VALIDADE]]))</f>
        <v>46010</v>
      </c>
      <c r="K187">
        <v>1</v>
      </c>
      <c r="L187" t="s">
        <v>5</v>
      </c>
      <c r="M187" t="str">
        <f>VLOOKUP(LAIA[[#This Row],[NOME]],'CADASTRO'!A:K,6,0)</f>
        <v>ATIVO</v>
      </c>
    </row>
    <row r="188" spans="1:14">
      <c r="A188" t="s">
        <v>516</v>
      </c>
      <c r="B188" t="s">
        <v>517</v>
      </c>
      <c r="C188" t="s">
        <v>433</v>
      </c>
      <c r="D188" t="s">
        <v>654</v>
      </c>
      <c r="E188" s="11" t="s">
        <v>320</v>
      </c>
      <c r="F188" s="11" t="str">
        <f>VLOOKUP(LAIA[[#This Row],[NOME]],'CADASTRO'!A:K,5,0)</f>
        <v>CONTROLADOR QUALIDADE</v>
      </c>
      <c r="G188" s="28">
        <v>46212.937337962998</v>
      </c>
      <c r="H188" s="39">
        <v>183</v>
      </c>
      <c r="I1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IF(G536="01/01/1900", "SEM REGISTRO",
                        IF((G188+H188)&gt;TODAY(), "NO PRAZO", "VENCIDO"
                        )
                    )
                )
            )
        )
    ),"N.A.")</f>
        <v>NO PRAZO</v>
      </c>
      <c r="J188" s="14">
        <f>IF(LAIA[[#This Row],[TREINADO EM]]="", "",(LAIA[[#This Row],[TREINADO EM]]+LAIA[[#This Row],[VALIDADE]]))</f>
        <v>46395.937337962998</v>
      </c>
      <c r="K188">
        <v>1</v>
      </c>
      <c r="L188" t="s">
        <v>3</v>
      </c>
      <c r="M188" t="str">
        <f>VLOOKUP(LAIA[[#This Row],[NOME]],'CADASTRO'!A:K,6,0)</f>
        <v>ATIVO</v>
      </c>
    </row>
    <row r="189" spans="1:14">
      <c r="A189" t="s">
        <v>516</v>
      </c>
      <c r="B189" t="s">
        <v>517</v>
      </c>
      <c r="C189" t="s">
        <v>153</v>
      </c>
      <c r="D189" t="s">
        <v>654</v>
      </c>
      <c r="E189" s="11" t="s">
        <v>231</v>
      </c>
      <c r="F189" s="11" t="str">
        <f>VLOOKUP(LAIA[[#This Row],[NOME]],'CADASTRO'!A:K,5,0)</f>
        <v>OPERADOR INDUSTRIAL I</v>
      </c>
      <c r="G189" s="28">
        <v>44484</v>
      </c>
      <c r="H189" s="39">
        <v>365</v>
      </c>
      <c r="I1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IF(G537="01/01/1900", "SEM REGISTRO",
                        IF((G189+H189)&gt;TODAY(), "NO PRAZO", "VENCIDO"
                        )
                    )
                )
            )
        )
    ),"N.A.")</f>
        <v>N.A.</v>
      </c>
      <c r="J189" s="14">
        <f>IF(LAIA[[#This Row],[TREINADO EM]]="", "",(LAIA[[#This Row],[TREINADO EM]]+LAIA[[#This Row],[VALIDADE]]))</f>
        <v>44849</v>
      </c>
      <c r="K189">
        <v>1</v>
      </c>
      <c r="L189" t="s">
        <v>5</v>
      </c>
      <c r="M189" t="str">
        <f>VLOOKUP(LAIA[[#This Row],[NOME]],'CADASTRO'!A:K,6,0)</f>
        <v>DESLIGADO</v>
      </c>
    </row>
    <row r="190" spans="1:14">
      <c r="A190" t="s">
        <v>516</v>
      </c>
      <c r="B190" t="s">
        <v>517</v>
      </c>
      <c r="C190" t="s">
        <v>266</v>
      </c>
      <c r="D190" t="s">
        <v>654</v>
      </c>
      <c r="E190" s="11" t="s">
        <v>231</v>
      </c>
      <c r="F190" s="11" t="str">
        <f>VLOOKUP(LAIA[[#This Row],[NOME]],'CADASTRO'!A:K,5,0)</f>
        <v>OPERADOR INDUSTRIAL I</v>
      </c>
      <c r="G190" s="32">
        <v>44833</v>
      </c>
      <c r="H190" s="39">
        <v>365</v>
      </c>
      <c r="I1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IF(G538="01/01/1900",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IF(LAIA[[#This Row],[TREINADO EM]]="", "",(LAIA[[#This Row],[TREINADO EM]]+LAIA[[#This Row],[VALIDADE]]))</f>
        <v>45198</v>
      </c>
      <c r="K190">
        <v>1</v>
      </c>
      <c r="L190" t="s">
        <v>3</v>
      </c>
      <c r="M190" t="str">
        <f>VLOOKUP(LAIA[[#This Row],[NOME]],'CADASTRO'!A:K,6,0)</f>
        <v>DESLIGADO</v>
      </c>
    </row>
    <row r="191" spans="1:14">
      <c r="A191" t="s">
        <v>516</v>
      </c>
      <c r="B191" t="s">
        <v>517</v>
      </c>
      <c r="C191" t="s">
        <v>153</v>
      </c>
      <c r="D191" t="s">
        <v>654</v>
      </c>
      <c r="E191" s="11" t="s">
        <v>359</v>
      </c>
      <c r="F191" s="11" t="str">
        <f>VLOOKUP(LAIA[[#This Row],[NOME]],'CADASTRO'!A:K,5,0)</f>
        <v>CLASSIFICADOR TECNICO CAFE JR</v>
      </c>
      <c r="G191" s="28">
        <v>44510</v>
      </c>
      <c r="H191" s="39">
        <v>365</v>
      </c>
      <c r="I1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IF(G539="01/01/1900",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IF(LAIA[[#This Row],[TREINADO EM]]="", "",(LAIA[[#This Row],[TREINADO EM]]+LAIA[[#This Row],[VALIDADE]]))</f>
        <v>44875</v>
      </c>
      <c r="K191">
        <v>1</v>
      </c>
      <c r="L191" t="s">
        <v>5</v>
      </c>
      <c r="M191" t="str">
        <f>VLOOKUP(LAIA[[#This Row],[NOME]],'CADASTRO'!A:K,6,0)</f>
        <v>ATIVO</v>
      </c>
    </row>
    <row r="192" spans="1:14">
      <c r="A192" t="s">
        <v>516</v>
      </c>
      <c r="B192" t="s">
        <v>517</v>
      </c>
      <c r="C192" t="s">
        <v>266</v>
      </c>
      <c r="D192" t="s">
        <v>654</v>
      </c>
      <c r="E192" s="11" t="s">
        <v>359</v>
      </c>
      <c r="F192" s="11" t="str">
        <f>VLOOKUP(LAIA[[#This Row],[NOME]],'CADASTRO'!A:K,5,0)</f>
        <v>CLASSIFICADOR TECNICO CAFE JR</v>
      </c>
      <c r="G192" s="28">
        <v>44844</v>
      </c>
      <c r="H192" s="39">
        <v>365</v>
      </c>
      <c r="I1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IF(G540="01/01/1900",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IF(LAIA[[#This Row],[TREINADO EM]]="", "",(LAIA[[#This Row],[TREINADO EM]]+LAIA[[#This Row],[VALIDADE]]))</f>
        <v>45209</v>
      </c>
      <c r="K192">
        <v>1</v>
      </c>
      <c r="L192" t="s">
        <v>5</v>
      </c>
      <c r="M192" t="str">
        <f>VLOOKUP(LAIA[[#This Row],[NOME]],'CADASTRO'!A:K,6,0)</f>
        <v>ATIVO</v>
      </c>
    </row>
    <row r="193" spans="1:14">
      <c r="A193" t="s">
        <v>516</v>
      </c>
      <c r="B193" t="s">
        <v>517</v>
      </c>
      <c r="C193" t="s">
        <v>266</v>
      </c>
      <c r="D193" t="s">
        <v>654</v>
      </c>
      <c r="E193" s="11" t="s">
        <v>359</v>
      </c>
      <c r="F193" s="11" t="str">
        <f>VLOOKUP(LAIA[[#This Row],[NOME]],'CADASTRO'!A:K,5,0)</f>
        <v>CLASSIFICADOR TECNICO CAFE JR</v>
      </c>
      <c r="G193" s="28">
        <v>45278</v>
      </c>
      <c r="H193" s="39">
        <v>365</v>
      </c>
      <c r="I1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IF(G541="01/01/1900",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IF(LAIA[[#This Row],[TREINADO EM]]="", "",(LAIA[[#This Row],[TREINADO EM]]+LAIA[[#This Row],[VALIDADE]]))</f>
        <v>45643</v>
      </c>
      <c r="K193">
        <v>1</v>
      </c>
      <c r="L193" t="s">
        <v>5</v>
      </c>
      <c r="M193" t="str">
        <f>VLOOKUP(LAIA[[#This Row],[NOME]],'CADASTRO'!A:K,6,0)</f>
        <v>ATIVO</v>
      </c>
    </row>
    <row r="194" spans="1:14">
      <c r="A194" t="s">
        <v>516</v>
      </c>
      <c r="B194" t="s">
        <v>517</v>
      </c>
      <c r="C194" t="s">
        <v>433</v>
      </c>
      <c r="D194" t="s">
        <v>654</v>
      </c>
      <c r="E194" s="11" t="s">
        <v>359</v>
      </c>
      <c r="F194" s="11" t="str">
        <f>VLOOKUP(LAIA[[#This Row],[NOME]],'CADASTRO'!A:K,5,0)</f>
        <v>CLASSIFICADOR TECNICO CAFE JR</v>
      </c>
      <c r="G194" s="28">
        <v>45645</v>
      </c>
      <c r="H194" s="39">
        <v>365</v>
      </c>
      <c r="I1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IF(G542="01/01/1900",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IF(LAIA[[#This Row],[TREINADO EM]]="", "",(LAIA[[#This Row],[TREINADO EM]]+LAIA[[#This Row],[VALIDADE]]))</f>
        <v>46010</v>
      </c>
      <c r="K194">
        <v>1</v>
      </c>
      <c r="L194" t="s">
        <v>5</v>
      </c>
      <c r="M194" t="str">
        <f>VLOOKUP(LAIA[[#This Row],[NOME]],'CADASTRO'!A:K,6,0)</f>
        <v>ATIVO</v>
      </c>
    </row>
    <row r="195" spans="1:14">
      <c r="A195" t="s">
        <v>516</v>
      </c>
      <c r="B195" t="s">
        <v>517</v>
      </c>
      <c r="C195" t="s">
        <v>433</v>
      </c>
      <c r="D195" t="s">
        <v>654</v>
      </c>
      <c r="E195" s="11" t="s">
        <v>359</v>
      </c>
      <c r="F195" s="11" t="str">
        <f>VLOOKUP(LAIA[[#This Row],[NOME]],'CADASTRO'!A:K,5,0)</f>
        <v>CLASSIFICADOR TECNICO CAFE JR</v>
      </c>
      <c r="G195" s="28">
        <v>46006</v>
      </c>
      <c r="H195" s="39">
        <v>365</v>
      </c>
      <c r="I1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IF(G543="01/01/1900", "SEM REGISTRO",
                        IF((G195+H195)&gt;TODAY(), "NO PRAZO", "VENCIDO"
                        )
                    )
                )
            )
        )
    ),"N.A.")</f>
        <v>NO PRAZO</v>
      </c>
      <c r="J195" s="14">
        <f>IF(LAIA[[#This Row],[TREINADO EM]]="", "",(LAIA[[#This Row],[TREINADO EM]]+LAIA[[#This Row],[VALIDADE]]))</f>
        <v>46371</v>
      </c>
      <c r="K195">
        <v>0.25</v>
      </c>
      <c r="L195" t="s">
        <v>3</v>
      </c>
      <c r="M195" t="str">
        <f>VLOOKUP(LAIA[[#This Row],[NOME]],'CADASTRO'!A:K,6,0)</f>
        <v>ATIVO</v>
      </c>
      <c r="N195" s="63" t="s">
        <v>659</v>
      </c>
    </row>
    <row r="196" spans="1:14">
      <c r="A196" t="s">
        <v>516</v>
      </c>
      <c r="B196" t="s">
        <v>517</v>
      </c>
      <c r="C196" t="s">
        <v>433</v>
      </c>
      <c r="D196" t="s">
        <v>654</v>
      </c>
      <c r="E196" s="11" t="s">
        <v>456</v>
      </c>
      <c r="F196" s="11" t="str">
        <f>VLOOKUP(LAIA[[#This Row],[NOME]],'CADASTRO'!A:K,5,0)</f>
        <v>OPERADOR INDUSTRIAL I</v>
      </c>
      <c r="G196" s="28">
        <v>46217</v>
      </c>
      <c r="H196" s="39">
        <v>365</v>
      </c>
      <c r="I1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IF(G544="01/01/1900", "SEM REGISTRO",
                        IF((G196+H196)&gt;TODAY(), "NO PRAZO", "VENCIDO"
                        )
                    )
                )
            )
        )
    ),"N.A.")</f>
        <v>NO PRAZO</v>
      </c>
      <c r="J196" s="14">
        <f>IF(LAIA[[#This Row],[TREINADO EM]]="", "",(LAIA[[#This Row],[TREINADO EM]]+LAIA[[#This Row],[VALIDADE]]))</f>
        <v>46582</v>
      </c>
      <c r="K196">
        <v>1</v>
      </c>
      <c r="L196" t="s">
        <v>3</v>
      </c>
      <c r="M196" t="str">
        <f>VLOOKUP(LAIA[[#This Row],[NOME]],'CADASTRO'!A:K,6,0)</f>
        <v>ATIVO</v>
      </c>
      <c r="N196" s="63" t="s">
        <v>662</v>
      </c>
    </row>
    <row r="197" spans="1:14">
      <c r="A197" t="s">
        <v>516</v>
      </c>
      <c r="B197" t="s">
        <v>517</v>
      </c>
      <c r="C197" t="s">
        <v>153</v>
      </c>
      <c r="D197" t="s">
        <v>654</v>
      </c>
      <c r="E197" s="11" t="s">
        <v>360</v>
      </c>
      <c r="F197" s="11" t="str">
        <f>VLOOKUP(LAIA[[#This Row],[NOME]],'CADASTRO'!A:K,5,0)</f>
        <v>OPERADOR LOGISTICO II</v>
      </c>
      <c r="G197" s="28">
        <v>44510</v>
      </c>
      <c r="H197" s="39">
        <v>365</v>
      </c>
      <c r="I1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IF(G545="01/01/1900",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IF(LAIA[[#This Row],[TREINADO EM]]="", "",(LAIA[[#This Row],[TREINADO EM]]+LAIA[[#This Row],[VALIDADE]]))</f>
        <v>44875</v>
      </c>
      <c r="K197">
        <v>1</v>
      </c>
      <c r="L197" t="s">
        <v>5</v>
      </c>
      <c r="M197" t="str">
        <f>VLOOKUP(LAIA[[#This Row],[NOME]],'CADASTRO'!A:K,6,0)</f>
        <v>ATIVO</v>
      </c>
    </row>
    <row r="198" spans="1:14">
      <c r="A198" t="s">
        <v>516</v>
      </c>
      <c r="B198" t="s">
        <v>517</v>
      </c>
      <c r="C198" t="s">
        <v>266</v>
      </c>
      <c r="D198" t="s">
        <v>654</v>
      </c>
      <c r="E198" s="11" t="s">
        <v>360</v>
      </c>
      <c r="F198" s="11" t="str">
        <f>VLOOKUP(LAIA[[#This Row],[NOME]],'CADASTRO'!A:K,5,0)</f>
        <v>OPERADOR LOGISTICO II</v>
      </c>
      <c r="G198" s="32">
        <v>44804</v>
      </c>
      <c r="H198" s="39">
        <v>365</v>
      </c>
      <c r="I1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IF(G546="01/01/1900",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IF(LAIA[[#This Row],[TREINADO EM]]="", "",(LAIA[[#This Row],[TREINADO EM]]+LAIA[[#This Row],[VALIDADE]]))</f>
        <v>45169</v>
      </c>
      <c r="K198">
        <v>1</v>
      </c>
      <c r="L198" t="s">
        <v>5</v>
      </c>
      <c r="M198" t="str">
        <f>VLOOKUP(LAIA[[#This Row],[NOME]],'CADASTRO'!A:K,6,0)</f>
        <v>ATIVO</v>
      </c>
    </row>
    <row r="199" spans="1:14">
      <c r="A199" t="s">
        <v>516</v>
      </c>
      <c r="B199" t="s">
        <v>517</v>
      </c>
      <c r="C199" t="s">
        <v>266</v>
      </c>
      <c r="D199" t="s">
        <v>654</v>
      </c>
      <c r="E199" s="11" t="s">
        <v>360</v>
      </c>
      <c r="F199" s="11" t="str">
        <f>VLOOKUP(LAIA[[#This Row],[NOME]],'CADASTRO'!A:K,5,0)</f>
        <v>OPERADOR LOGISTICO II</v>
      </c>
      <c r="G199" s="28">
        <v>44929</v>
      </c>
      <c r="H199" s="39">
        <v>365</v>
      </c>
      <c r="I1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IF(G547="01/01/1900",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IF(LAIA[[#This Row],[TREINADO EM]]="", "",(LAIA[[#This Row],[TREINADO EM]]+LAIA[[#This Row],[VALIDADE]]))</f>
        <v>45294</v>
      </c>
      <c r="K199">
        <v>1.5</v>
      </c>
      <c r="L199" t="s">
        <v>5</v>
      </c>
      <c r="M199" t="str">
        <f>VLOOKUP(LAIA[[#This Row],[NOME]],'CADASTRO'!A:K,6,0)</f>
        <v>ATIVO</v>
      </c>
    </row>
    <row r="200" spans="1:14">
      <c r="A200" t="s">
        <v>516</v>
      </c>
      <c r="B200" t="s">
        <v>517</v>
      </c>
      <c r="C200" t="s">
        <v>266</v>
      </c>
      <c r="D200" t="s">
        <v>654</v>
      </c>
      <c r="E200" s="11" t="s">
        <v>360</v>
      </c>
      <c r="F200" s="11" t="str">
        <f>VLOOKUP(LAIA[[#This Row],[NOME]],'CADASTRO'!A:K,5,0)</f>
        <v>OPERADOR LOGISTICO II</v>
      </c>
      <c r="G200" s="28">
        <v>45278</v>
      </c>
      <c r="H200" s="39">
        <v>365</v>
      </c>
      <c r="I2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IF(G548="01/01/1900",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IF(LAIA[[#This Row],[TREINADO EM]]="", "",(LAIA[[#This Row],[TREINADO EM]]+LAIA[[#This Row],[VALIDADE]]))</f>
        <v>45643</v>
      </c>
      <c r="K200">
        <v>1</v>
      </c>
      <c r="L200" t="s">
        <v>5</v>
      </c>
      <c r="M200" t="str">
        <f>VLOOKUP(LAIA[[#This Row],[NOME]],'CADASTRO'!A:K,6,0)</f>
        <v>ATIVO</v>
      </c>
    </row>
    <row r="201" spans="1:14">
      <c r="A201" t="s">
        <v>516</v>
      </c>
      <c r="B201" t="s">
        <v>517</v>
      </c>
      <c r="C201" t="s">
        <v>76</v>
      </c>
      <c r="D201" t="s">
        <v>654</v>
      </c>
      <c r="E201" s="11" t="s">
        <v>360</v>
      </c>
      <c r="F201" s="11" t="str">
        <f>VLOOKUP(LAIA[[#This Row],[NOME]],'CADASTRO'!A:K,5,0)</f>
        <v>OPERADOR LOGISTICO II</v>
      </c>
      <c r="G201" s="28">
        <v>45645</v>
      </c>
      <c r="H201" s="39">
        <v>365</v>
      </c>
      <c r="I2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IF(G549="01/01/1900",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IF(LAIA[[#This Row],[TREINADO EM]]="", "",(LAIA[[#This Row],[TREINADO EM]]+LAIA[[#This Row],[VALIDADE]]))</f>
        <v>46010</v>
      </c>
      <c r="K201">
        <v>1</v>
      </c>
      <c r="L201" t="s">
        <v>5</v>
      </c>
      <c r="M201" t="str">
        <f>VLOOKUP(LAIA[[#This Row],[NOME]],'CADASTRO'!A:K,6,0)</f>
        <v>ATIVO</v>
      </c>
    </row>
    <row r="202" spans="1:14">
      <c r="A202" t="s">
        <v>516</v>
      </c>
      <c r="B202" t="s">
        <v>517</v>
      </c>
      <c r="C202" t="s">
        <v>433</v>
      </c>
      <c r="D202" t="s">
        <v>654</v>
      </c>
      <c r="E202" s="11" t="s">
        <v>360</v>
      </c>
      <c r="F202" s="11" t="str">
        <f>VLOOKUP(LAIA[[#This Row],[NOME]],'CADASTRO'!A:K,5,0)</f>
        <v>OPERADOR LOGISTICO II</v>
      </c>
      <c r="G202" s="28">
        <v>46008</v>
      </c>
      <c r="H202" s="39">
        <v>365</v>
      </c>
      <c r="I2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IF(G550="01/01/1900", "SEM REGISTRO",
                        IF((G202+H202)&gt;TODAY(), "NO PRAZO", "VENCIDO"
                        )
                    )
                )
            )
        )
    ),"N.A.")</f>
        <v>NO PRAZO</v>
      </c>
      <c r="J202" s="14">
        <f>IF(LAIA[[#This Row],[TREINADO EM]]="", "",(LAIA[[#This Row],[TREINADO EM]]+LAIA[[#This Row],[VALIDADE]]))</f>
        <v>46373</v>
      </c>
      <c r="K202">
        <v>1</v>
      </c>
      <c r="L202" t="s">
        <v>3</v>
      </c>
      <c r="M202" t="str">
        <f>VLOOKUP(LAIA[[#This Row],[NOME]],'CADASTRO'!A:K,6,0)</f>
        <v>ATIVO</v>
      </c>
    </row>
    <row r="203" spans="1:14">
      <c r="A203" t="s">
        <v>516</v>
      </c>
      <c r="B203" t="s">
        <v>517</v>
      </c>
      <c r="C203" t="s">
        <v>433</v>
      </c>
      <c r="D203" t="s">
        <v>654</v>
      </c>
      <c r="E203" s="11" t="s">
        <v>232</v>
      </c>
      <c r="F203" s="11" t="str">
        <f>VLOOKUP(LAIA[[#This Row],[NOME]],'CADASTRO'!A:K,5,0)</f>
        <v>AUXILIAR INDUSTRIAL</v>
      </c>
      <c r="G203" s="28">
        <v>45903</v>
      </c>
      <c r="H203" s="39">
        <v>365</v>
      </c>
      <c r="I2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IF(G551="01/01/1900",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IF(LAIA[[#This Row],[TREINADO EM]]="", "",(LAIA[[#This Row],[TREINADO EM]]+LAIA[[#This Row],[VALIDADE]]))</f>
        <v>46268</v>
      </c>
      <c r="K203">
        <v>1</v>
      </c>
      <c r="L203" t="s">
        <v>3</v>
      </c>
      <c r="M203" t="str">
        <f>VLOOKUP(LAIA[[#This Row],[NOME]],'CADASTRO'!A:K,6,0)</f>
        <v>DESLIGADO</v>
      </c>
    </row>
    <row r="204" spans="1:14">
      <c r="A204" t="s">
        <v>516</v>
      </c>
      <c r="B204" t="s">
        <v>517</v>
      </c>
      <c r="C204" t="s">
        <v>266</v>
      </c>
      <c r="D204" t="s">
        <v>654</v>
      </c>
      <c r="E204" s="11" t="s">
        <v>233</v>
      </c>
      <c r="F204" s="11" t="str">
        <f>VLOOKUP(LAIA[[#This Row],[NOME]],'CADASTRO'!A:K,5,0)</f>
        <v>OPERADOR INDUSTRIAL II</v>
      </c>
      <c r="G204" s="28">
        <v>44848</v>
      </c>
      <c r="H204" s="39">
        <v>365</v>
      </c>
      <c r="I2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IF(G552="01/01/1900",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IF(LAIA[[#This Row],[TREINADO EM]]="", "",(LAIA[[#This Row],[TREINADO EM]]+LAIA[[#This Row],[VALIDADE]]))</f>
        <v>45213</v>
      </c>
      <c r="K204">
        <v>1</v>
      </c>
      <c r="L204" t="s">
        <v>5</v>
      </c>
      <c r="M204" t="str">
        <f>VLOOKUP(LAIA[[#This Row],[NOME]],'CADASTRO'!A:K,6,0)</f>
        <v>DESLIGADO</v>
      </c>
    </row>
    <row r="205" spans="1:14">
      <c r="A205" t="s">
        <v>516</v>
      </c>
      <c r="B205" t="s">
        <v>517</v>
      </c>
      <c r="C205" t="s">
        <v>266</v>
      </c>
      <c r="D205" t="s">
        <v>654</v>
      </c>
      <c r="E205" s="11" t="s">
        <v>233</v>
      </c>
      <c r="F205" s="11" t="str">
        <f>VLOOKUP(LAIA[[#This Row],[NOME]],'CADASTRO'!A:K,5,0)</f>
        <v>OPERADOR INDUSTRIAL II</v>
      </c>
      <c r="G205" s="28">
        <v>44929</v>
      </c>
      <c r="H205" s="39">
        <v>365</v>
      </c>
      <c r="I2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IF(G553="01/01/1900",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IF(LAIA[[#This Row],[TREINADO EM]]="", "",(LAIA[[#This Row],[TREINADO EM]]+LAIA[[#This Row],[VALIDADE]]))</f>
        <v>45294</v>
      </c>
      <c r="K205">
        <v>1.5</v>
      </c>
      <c r="L205" t="s">
        <v>5</v>
      </c>
      <c r="M205" t="str">
        <f>VLOOKUP(LAIA[[#This Row],[NOME]],'CADASTRO'!A:K,6,0)</f>
        <v>DESLIGADO</v>
      </c>
    </row>
    <row r="206" spans="1:14">
      <c r="A206" t="s">
        <v>516</v>
      </c>
      <c r="B206" t="s">
        <v>517</v>
      </c>
      <c r="C206" t="s">
        <v>266</v>
      </c>
      <c r="D206" t="s">
        <v>654</v>
      </c>
      <c r="E206" s="11" t="s">
        <v>233</v>
      </c>
      <c r="F206" s="11" t="str">
        <f>VLOOKUP(LAIA[[#This Row],[NOME]],'CADASTRO'!A:K,5,0)</f>
        <v>OPERADOR INDUSTRIAL II</v>
      </c>
      <c r="G206" s="28">
        <v>45302</v>
      </c>
      <c r="H206" s="39">
        <v>365</v>
      </c>
      <c r="I2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IF(G554="01/01/1900",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IF(LAIA[[#This Row],[TREINADO EM]]="", "",(LAIA[[#This Row],[TREINADO EM]]+LAIA[[#This Row],[VALIDADE]]))</f>
        <v>45667</v>
      </c>
      <c r="K206">
        <v>1</v>
      </c>
      <c r="L206" t="s">
        <v>3</v>
      </c>
      <c r="M206" t="str">
        <f>VLOOKUP(LAIA[[#This Row],[NOME]],'CADASTRO'!A:K,6,0)</f>
        <v>DESLIGADO</v>
      </c>
    </row>
    <row r="207" spans="1:14">
      <c r="A207" t="s">
        <v>516</v>
      </c>
      <c r="B207" t="s">
        <v>517</v>
      </c>
      <c r="C207" t="s">
        <v>266</v>
      </c>
      <c r="D207" t="s">
        <v>654</v>
      </c>
      <c r="E207" s="11" t="s">
        <v>234</v>
      </c>
      <c r="F207" s="11" t="str">
        <f>VLOOKUP(LAIA[[#This Row],[NOME]],'CADASTRO'!A:K,5,0)</f>
        <v>ANALISTA CONTROLE QUALIDADE JR</v>
      </c>
      <c r="G207" s="28">
        <v>44973</v>
      </c>
      <c r="H207" s="39">
        <v>365</v>
      </c>
      <c r="I2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IF(G555="01/01/1900",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IF(LAIA[[#This Row],[TREINADO EM]]="", "",(LAIA[[#This Row],[TREINADO EM]]+LAIA[[#This Row],[VALIDADE]]))</f>
        <v>45338</v>
      </c>
      <c r="K207">
        <v>1</v>
      </c>
      <c r="L207" t="s">
        <v>5</v>
      </c>
      <c r="M207" t="str">
        <f>VLOOKUP(LAIA[[#This Row],[NOME]],'CADASTRO'!A:K,6,0)</f>
        <v>DESLIGADO</v>
      </c>
    </row>
    <row r="208" spans="1:14">
      <c r="A208" t="s">
        <v>516</v>
      </c>
      <c r="B208" t="s">
        <v>517</v>
      </c>
      <c r="C208" t="s">
        <v>266</v>
      </c>
      <c r="D208" t="s">
        <v>654</v>
      </c>
      <c r="E208" s="11" t="s">
        <v>234</v>
      </c>
      <c r="F208" s="11" t="str">
        <f>VLOOKUP(LAIA[[#This Row],[NOME]],'CADASTRO'!A:K,5,0)</f>
        <v>ANALISTA CONTROLE QUALIDADE JR</v>
      </c>
      <c r="G208" s="28">
        <v>45278</v>
      </c>
      <c r="H208" s="39">
        <v>365</v>
      </c>
      <c r="I2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IF(G556="01/01/1900",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IF(LAIA[[#This Row],[TREINADO EM]]="", "",(LAIA[[#This Row],[TREINADO EM]]+LAIA[[#This Row],[VALIDADE]]))</f>
        <v>45643</v>
      </c>
      <c r="K208">
        <v>1</v>
      </c>
      <c r="L208" t="s">
        <v>3</v>
      </c>
      <c r="M208" t="str">
        <f>VLOOKUP(LAIA[[#This Row],[NOME]],'CADASTRO'!A:K,6,0)</f>
        <v>DESLIGADO</v>
      </c>
    </row>
    <row r="209" spans="1:14">
      <c r="A209" t="s">
        <v>516</v>
      </c>
      <c r="B209" t="s">
        <v>517</v>
      </c>
      <c r="C209" t="s">
        <v>433</v>
      </c>
      <c r="D209" t="s">
        <v>654</v>
      </c>
      <c r="E209" s="11" t="s">
        <v>235</v>
      </c>
      <c r="F209" s="11" t="str">
        <f>VLOOKUP(LAIA[[#This Row],[NOME]],'CADASTRO'!A:K,5,0)</f>
        <v>AUXILIAR INDUSTRIAL</v>
      </c>
      <c r="G209" s="28">
        <v>45547</v>
      </c>
      <c r="H209" s="39">
        <v>365</v>
      </c>
      <c r="I2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IF(G557="01/01/1900",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IF(LAIA[[#This Row],[TREINADO EM]]="", "",(LAIA[[#This Row],[TREINADO EM]]+LAIA[[#This Row],[VALIDADE]]))</f>
        <v>45912</v>
      </c>
      <c r="K209">
        <v>1</v>
      </c>
      <c r="L209" t="s">
        <v>5</v>
      </c>
      <c r="M209" t="str">
        <f>VLOOKUP(LAIA[[#This Row],[NOME]],'CADASTRO'!A:K,6,0)</f>
        <v>DESLIGADO</v>
      </c>
    </row>
    <row r="210" spans="1:14">
      <c r="A210" t="s">
        <v>516</v>
      </c>
      <c r="B210" t="s">
        <v>517</v>
      </c>
      <c r="C210" t="s">
        <v>76</v>
      </c>
      <c r="D210" t="s">
        <v>654</v>
      </c>
      <c r="E210" s="11" t="s">
        <v>235</v>
      </c>
      <c r="F210" s="11" t="str">
        <f>VLOOKUP(LAIA[[#This Row],[NOME]],'CADASTRO'!A:K,5,0)</f>
        <v>AUXILIAR INDUSTRIAL</v>
      </c>
      <c r="G210" s="28">
        <v>45645</v>
      </c>
      <c r="H210" s="39">
        <v>365</v>
      </c>
      <c r="I2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IF(G558="01/01/1900",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IF(LAIA[[#This Row],[TREINADO EM]]="", "",(LAIA[[#This Row],[TREINADO EM]]+LAIA[[#This Row],[VALIDADE]]))</f>
        <v>46010</v>
      </c>
      <c r="K210">
        <v>1</v>
      </c>
      <c r="L210" t="s">
        <v>3</v>
      </c>
      <c r="M210" t="str">
        <f>VLOOKUP(LAIA[[#This Row],[NOME]],'CADASTRO'!A:K,6,0)</f>
        <v>DESLIGADO</v>
      </c>
    </row>
    <row r="211" spans="1:14">
      <c r="A211" t="s">
        <v>516</v>
      </c>
      <c r="B211" t="s">
        <v>517</v>
      </c>
      <c r="C211" t="s">
        <v>153</v>
      </c>
      <c r="D211" t="s">
        <v>654</v>
      </c>
      <c r="E211" s="11" t="s">
        <v>483</v>
      </c>
      <c r="F211" s="11" t="str">
        <f>VLOOKUP(LAIA[[#This Row],[NOME]],'CADASTRO'!A:K,5,0)</f>
        <v>LIDER OPERACOES</v>
      </c>
      <c r="G211" s="28">
        <v>44510</v>
      </c>
      <c r="H211" s="39">
        <v>365</v>
      </c>
      <c r="I2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IF(G559="01/01/1900",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IF(LAIA[[#This Row],[TREINADO EM]]="", "",(LAIA[[#This Row],[TREINADO EM]]+LAIA[[#This Row],[VALIDADE]]))</f>
        <v>44875</v>
      </c>
      <c r="K211">
        <v>1</v>
      </c>
      <c r="L211" t="s">
        <v>5</v>
      </c>
      <c r="M211" t="str">
        <f>VLOOKUP(LAIA[[#This Row],[NOME]],'CADASTRO'!A:K,6,0)</f>
        <v>TRANSFERIDO</v>
      </c>
    </row>
    <row r="212" spans="1:14">
      <c r="A212" t="s">
        <v>516</v>
      </c>
      <c r="B212" t="s">
        <v>517</v>
      </c>
      <c r="C212" t="s">
        <v>266</v>
      </c>
      <c r="D212" t="s">
        <v>654</v>
      </c>
      <c r="E212" s="11" t="s">
        <v>483</v>
      </c>
      <c r="F212" s="11" t="str">
        <f>VLOOKUP(LAIA[[#This Row],[NOME]],'CADASTRO'!A:K,5,0)</f>
        <v>LIDER OPERACOES</v>
      </c>
      <c r="G212" s="28">
        <v>44844</v>
      </c>
      <c r="H212" s="39">
        <v>365</v>
      </c>
      <c r="I2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IF(G560="01/01/1900",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IF(LAIA[[#This Row],[TREINADO EM]]="", "",(LAIA[[#This Row],[TREINADO EM]]+LAIA[[#This Row],[VALIDADE]]))</f>
        <v>45209</v>
      </c>
      <c r="K212">
        <v>1</v>
      </c>
      <c r="L212" t="s">
        <v>5</v>
      </c>
      <c r="M212" t="str">
        <f>VLOOKUP(LAIA[[#This Row],[NOME]],'CADASTRO'!A:K,6,0)</f>
        <v>TRANSFERIDO</v>
      </c>
    </row>
    <row r="213" spans="1:14">
      <c r="A213" t="s">
        <v>516</v>
      </c>
      <c r="B213" t="s">
        <v>517</v>
      </c>
      <c r="C213" t="s">
        <v>266</v>
      </c>
      <c r="D213" t="s">
        <v>654</v>
      </c>
      <c r="E213" s="11" t="s">
        <v>483</v>
      </c>
      <c r="F213" s="11" t="str">
        <f>VLOOKUP(LAIA[[#This Row],[NOME]],'CADASTRO'!A:K,5,0)</f>
        <v>LIDER OPERACOES</v>
      </c>
      <c r="G213" s="28">
        <v>45278</v>
      </c>
      <c r="H213" s="39">
        <v>365</v>
      </c>
      <c r="I2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IF(G561="01/01/1900",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IF(LAIA[[#This Row],[TREINADO EM]]="", "",(LAIA[[#This Row],[TREINADO EM]]+LAIA[[#This Row],[VALIDADE]]))</f>
        <v>45643</v>
      </c>
      <c r="K213">
        <v>1</v>
      </c>
      <c r="L213" t="s">
        <v>3</v>
      </c>
      <c r="M213" t="str">
        <f>VLOOKUP(LAIA[[#This Row],[NOME]],'CADASTRO'!A:K,6,0)</f>
        <v>TRANSFERIDO</v>
      </c>
    </row>
    <row r="214" spans="1:14">
      <c r="A214" t="s">
        <v>516</v>
      </c>
      <c r="B214" t="s">
        <v>517</v>
      </c>
      <c r="C214" t="s">
        <v>433</v>
      </c>
      <c r="D214" t="s">
        <v>654</v>
      </c>
      <c r="E214" s="11" t="s">
        <v>457</v>
      </c>
      <c r="F214" s="11" t="str">
        <f>VLOOKUP(LAIA[[#This Row],[NOME]],'CADASTRO'!A:K,5,0)</f>
        <v>AUXILIAR DE CARGA E DESCARGA</v>
      </c>
      <c r="G214" s="28">
        <v>46189</v>
      </c>
      <c r="H214" s="39">
        <v>365</v>
      </c>
      <c r="I2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IF(G562="01/01/1900",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IF(LAIA[[#This Row],[TREINADO EM]]="", "",(LAIA[[#This Row],[TREINADO EM]]+LAIA[[#This Row],[VALIDADE]]))</f>
        <v>46554</v>
      </c>
      <c r="K214">
        <v>1</v>
      </c>
      <c r="L214" t="s">
        <v>3</v>
      </c>
      <c r="M214" t="str">
        <f>VLOOKUP(LAIA[[#This Row],[NOME]],'CADASTRO'!A:K,6,0)</f>
        <v>ATIVO</v>
      </c>
      <c r="N214" s="63" t="s">
        <v>661</v>
      </c>
    </row>
    <row r="215" spans="1:14">
      <c r="A215" t="s">
        <v>516</v>
      </c>
      <c r="B215" t="s">
        <v>517</v>
      </c>
      <c r="C215" t="s">
        <v>153</v>
      </c>
      <c r="D215" t="s">
        <v>654</v>
      </c>
      <c r="E215" s="11" t="s">
        <v>361</v>
      </c>
      <c r="F215" s="11" t="str">
        <f>VLOOKUP(LAIA[[#This Row],[NOME]],'CADASTRO'!A:K,5,0)</f>
        <v>TECNICO MECANICO II</v>
      </c>
      <c r="G215" s="28">
        <v>44510</v>
      </c>
      <c r="H215" s="39">
        <v>365</v>
      </c>
      <c r="I2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IF(G563="01/01/1900",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IF(LAIA[[#This Row],[TREINADO EM]]="", "",(LAIA[[#This Row],[TREINADO EM]]+LAIA[[#This Row],[VALIDADE]]))</f>
        <v>44875</v>
      </c>
      <c r="K215">
        <v>1</v>
      </c>
      <c r="L215" t="s">
        <v>5</v>
      </c>
      <c r="M215" t="str">
        <f>VLOOKUP(LAIA[[#This Row],[NOME]],'CADASTRO'!A:K,6,0)</f>
        <v>ATIVO</v>
      </c>
    </row>
    <row r="216" spans="1:14">
      <c r="A216" t="s">
        <v>516</v>
      </c>
      <c r="B216" t="s">
        <v>517</v>
      </c>
      <c r="C216" t="s">
        <v>266</v>
      </c>
      <c r="D216" t="s">
        <v>654</v>
      </c>
      <c r="E216" s="11" t="s">
        <v>361</v>
      </c>
      <c r="F216" s="11" t="str">
        <f>VLOOKUP(LAIA[[#This Row],[NOME]],'CADASTRO'!A:K,5,0)</f>
        <v>TECNICO MECANICO II</v>
      </c>
      <c r="G216" s="32">
        <v>44833</v>
      </c>
      <c r="H216" s="39">
        <v>365</v>
      </c>
      <c r="I2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IF(G564="01/01/1900",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IF(LAIA[[#This Row],[TREINADO EM]]="", "",(LAIA[[#This Row],[TREINADO EM]]+LAIA[[#This Row],[VALIDADE]]))</f>
        <v>45198</v>
      </c>
      <c r="K216">
        <v>1</v>
      </c>
      <c r="L216" t="s">
        <v>5</v>
      </c>
      <c r="M216" t="str">
        <f>VLOOKUP(LAIA[[#This Row],[NOME]],'CADASTRO'!A:K,6,0)</f>
        <v>ATIVO</v>
      </c>
    </row>
    <row r="217" spans="1:14">
      <c r="A217" t="s">
        <v>516</v>
      </c>
      <c r="B217" t="s">
        <v>517</v>
      </c>
      <c r="C217" t="s">
        <v>266</v>
      </c>
      <c r="D217" t="s">
        <v>654</v>
      </c>
      <c r="E217" s="11" t="s">
        <v>361</v>
      </c>
      <c r="F217" s="11" t="str">
        <f>VLOOKUP(LAIA[[#This Row],[NOME]],'CADASTRO'!A:K,5,0)</f>
        <v>TECNICO MECANICO II</v>
      </c>
      <c r="G217" s="28">
        <v>45278</v>
      </c>
      <c r="H217" s="39">
        <v>365</v>
      </c>
      <c r="I2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IF(G565="01/01/1900",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IF(LAIA[[#This Row],[TREINADO EM]]="", "",(LAIA[[#This Row],[TREINADO EM]]+LAIA[[#This Row],[VALIDADE]]))</f>
        <v>45643</v>
      </c>
      <c r="K217">
        <v>1</v>
      </c>
      <c r="L217" t="s">
        <v>5</v>
      </c>
      <c r="M217" t="str">
        <f>VLOOKUP(LAIA[[#This Row],[NOME]],'CADASTRO'!A:K,6,0)</f>
        <v>ATIVO</v>
      </c>
    </row>
    <row r="218" spans="1:14">
      <c r="A218" t="s">
        <v>516</v>
      </c>
      <c r="B218" t="s">
        <v>517</v>
      </c>
      <c r="C218" t="s">
        <v>102</v>
      </c>
      <c r="D218" t="s">
        <v>654</v>
      </c>
      <c r="E218" s="11" t="s">
        <v>361</v>
      </c>
      <c r="F218" s="11" t="str">
        <f>VLOOKUP(LAIA[[#This Row],[NOME]],'CADASTRO'!A:K,5,0)</f>
        <v>TECNICO MECANICO II</v>
      </c>
      <c r="G218" s="28">
        <v>45372</v>
      </c>
      <c r="H218" s="39">
        <v>365</v>
      </c>
      <c r="I2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IF(G566="01/01/1900",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IF(LAIA[[#This Row],[TREINADO EM]]="", "",(LAIA[[#This Row],[TREINADO EM]]+LAIA[[#This Row],[VALIDADE]]))</f>
        <v>45737</v>
      </c>
      <c r="K218">
        <v>1</v>
      </c>
      <c r="L218" t="s">
        <v>5</v>
      </c>
      <c r="M218" t="str">
        <f>VLOOKUP(LAIA[[#This Row],[NOME]],'CADASTRO'!A:K,6,0)</f>
        <v>ATIVO</v>
      </c>
    </row>
    <row r="219" spans="1:14">
      <c r="A219" t="s">
        <v>516</v>
      </c>
      <c r="B219" t="s">
        <v>517</v>
      </c>
      <c r="C219" t="s">
        <v>433</v>
      </c>
      <c r="D219" t="s">
        <v>654</v>
      </c>
      <c r="E219" s="11" t="s">
        <v>361</v>
      </c>
      <c r="F219" s="11" t="str">
        <f>VLOOKUP(LAIA[[#This Row],[NOME]],'CADASTRO'!A:K,5,0)</f>
        <v>TECNICO MECANICO II</v>
      </c>
      <c r="G219" s="28">
        <v>45645</v>
      </c>
      <c r="H219" s="39">
        <v>365</v>
      </c>
      <c r="I2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IF(G567="01/01/1900",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IF(LAIA[[#This Row],[TREINADO EM]]="", "",(LAIA[[#This Row],[TREINADO EM]]+LAIA[[#This Row],[VALIDADE]]))</f>
        <v>46010</v>
      </c>
      <c r="K219">
        <v>1</v>
      </c>
      <c r="L219" t="s">
        <v>5</v>
      </c>
      <c r="M219" t="str">
        <f>VLOOKUP(LAIA[[#This Row],[NOME]],'CADASTRO'!A:K,6,0)</f>
        <v>ATIVO</v>
      </c>
    </row>
    <row r="220" spans="1:14">
      <c r="A220" t="s">
        <v>516</v>
      </c>
      <c r="B220" t="s">
        <v>517</v>
      </c>
      <c r="C220" t="s">
        <v>433</v>
      </c>
      <c r="D220" t="s">
        <v>654</v>
      </c>
      <c r="E220" s="11" t="s">
        <v>361</v>
      </c>
      <c r="F220" s="11" t="str">
        <f>VLOOKUP(LAIA[[#This Row],[NOME]],'CADASTRO'!A:K,5,0)</f>
        <v>TECNICO MECANICO II</v>
      </c>
      <c r="G220" s="28">
        <v>46294</v>
      </c>
      <c r="H220" s="39">
        <v>365</v>
      </c>
      <c r="I2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IF(G568="01/01/1900", "SEM REGISTRO",
                        IF((G220+H220)&gt;TODAY(), "NO PRAZO", "VENCIDO"
                        )
                    )
                )
            )
        )
    ),"N.A.")</f>
        <v>NO PRAZO</v>
      </c>
      <c r="J220" s="14">
        <f>IF(LAIA[[#This Row],[TREINADO EM]]="", "",(LAIA[[#This Row],[TREINADO EM]]+LAIA[[#This Row],[VALIDADE]]))</f>
        <v>46659</v>
      </c>
      <c r="K220">
        <v>1</v>
      </c>
      <c r="L220" t="s">
        <v>3</v>
      </c>
      <c r="M220" t="str">
        <f>VLOOKUP(LAIA[[#This Row],[NOME]],'CADASTRO'!A:K,6,0)</f>
        <v>ATIVO</v>
      </c>
    </row>
    <row r="221" spans="1:14">
      <c r="A221" t="s">
        <v>516</v>
      </c>
      <c r="B221" t="s">
        <v>517</v>
      </c>
      <c r="C221" t="s">
        <v>153</v>
      </c>
      <c r="D221" t="s">
        <v>654</v>
      </c>
      <c r="E221" s="11" t="s">
        <v>236</v>
      </c>
      <c r="F221" s="11" t="str">
        <f>VLOOKUP(LAIA[[#This Row],[NOME]],'CADASTRO'!A:K,5,0)</f>
        <v>OPERADOR LOGISTICO I</v>
      </c>
      <c r="G221" s="28">
        <v>44510</v>
      </c>
      <c r="H221" s="39">
        <v>365</v>
      </c>
      <c r="I2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IF(G569="01/01/1900",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IF(LAIA[[#This Row],[TREINADO EM]]="", "",(LAIA[[#This Row],[TREINADO EM]]+LAIA[[#This Row],[VALIDADE]]))</f>
        <v>44875</v>
      </c>
      <c r="K221">
        <v>1</v>
      </c>
      <c r="L221" t="s">
        <v>9</v>
      </c>
      <c r="M221" t="str">
        <f>VLOOKUP(LAIA[[#This Row],[NOME]],'CADASTRO'!A:K,6,0)</f>
        <v>DESLIGADO</v>
      </c>
    </row>
    <row r="222" spans="1:14">
      <c r="A222" t="s">
        <v>516</v>
      </c>
      <c r="B222" t="s">
        <v>517</v>
      </c>
      <c r="C222" t="s">
        <v>433</v>
      </c>
      <c r="D222" t="s">
        <v>654</v>
      </c>
      <c r="E222" s="11" t="s">
        <v>490</v>
      </c>
      <c r="F222" s="11" t="str">
        <f>VLOOKUP(LAIA[[#This Row],[NOME]],'CADASTRO'!A:K,5,0)</f>
        <v>ESTAGIARIO</v>
      </c>
      <c r="G222" s="28">
        <v>46273</v>
      </c>
      <c r="H222" s="39">
        <v>365</v>
      </c>
      <c r="I2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IF(G570="01/01/1900", "SEM REGISTRO",
                        IF((G222+H222)&gt;TODAY(), "NO PRAZO", "VENCIDO"
                        )
                    )
                )
            )
        )
    ),"N.A.")</f>
        <v>NO PRAZO</v>
      </c>
      <c r="J222" s="14">
        <f>IF(LAIA[[#This Row],[TREINADO EM]]="", "",(LAIA[[#This Row],[TREINADO EM]]+LAIA[[#This Row],[VALIDADE]]))</f>
        <v>46638</v>
      </c>
      <c r="K222">
        <v>1</v>
      </c>
      <c r="L222" t="s">
        <v>3</v>
      </c>
      <c r="M222" t="str">
        <f>VLOOKUP(LAIA[[#This Row],[NOME]],'CADASTRO'!A:K,6,0)</f>
        <v>ATIVO</v>
      </c>
      <c r="N222" s="63" t="s">
        <v>663</v>
      </c>
    </row>
    <row r="223" spans="1:14">
      <c r="A223" t="s">
        <v>516</v>
      </c>
      <c r="B223" t="s">
        <v>517</v>
      </c>
      <c r="C223" t="s">
        <v>153</v>
      </c>
      <c r="D223" t="s">
        <v>654</v>
      </c>
      <c r="E223" s="11" t="s">
        <v>362</v>
      </c>
      <c r="F223" s="11" t="str">
        <f>VLOOKUP(LAIA[[#This Row],[NOME]],'CADASTRO'!A:K,5,0)</f>
        <v>OPERADOR INDUSTRIAL III</v>
      </c>
      <c r="G223" s="28">
        <v>44484</v>
      </c>
      <c r="H223" s="39">
        <v>365</v>
      </c>
      <c r="I2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IF(LAIA[[#This Row],[TREINADO EM]]="", "",(LAIA[[#This Row],[TREINADO EM]]+LAIA[[#This Row],[VALIDADE]]))</f>
        <v>44849</v>
      </c>
      <c r="K223">
        <v>1</v>
      </c>
      <c r="L223" t="s">
        <v>5</v>
      </c>
      <c r="M223" t="str">
        <f>VLOOKUP(LAIA[[#This Row],[NOME]],'CADASTRO'!A:K,6,0)</f>
        <v>ATIVO</v>
      </c>
    </row>
    <row r="224" spans="1:14">
      <c r="A224" t="s">
        <v>516</v>
      </c>
      <c r="B224" t="s">
        <v>517</v>
      </c>
      <c r="C224" t="s">
        <v>266</v>
      </c>
      <c r="D224" t="s">
        <v>654</v>
      </c>
      <c r="E224" s="11" t="s">
        <v>362</v>
      </c>
      <c r="F224" s="11" t="str">
        <f>VLOOKUP(LAIA[[#This Row],[NOME]],'CADASTRO'!A:K,5,0)</f>
        <v>OPERADOR INDUSTRIAL III</v>
      </c>
      <c r="G224" s="28">
        <v>44929</v>
      </c>
      <c r="H224" s="39">
        <v>365</v>
      </c>
      <c r="I2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IF(G572="01/01/1900",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IF(LAIA[[#This Row],[TREINADO EM]]="", "",(LAIA[[#This Row],[TREINADO EM]]+LAIA[[#This Row],[VALIDADE]]))</f>
        <v>45294</v>
      </c>
      <c r="K224">
        <v>1.5</v>
      </c>
      <c r="L224" t="s">
        <v>5</v>
      </c>
      <c r="M224" t="str">
        <f>VLOOKUP(LAIA[[#This Row],[NOME]],'CADASTRO'!A:K,6,0)</f>
        <v>ATIVO</v>
      </c>
    </row>
    <row r="225" spans="1:14">
      <c r="A225" t="s">
        <v>516</v>
      </c>
      <c r="B225" t="s">
        <v>517</v>
      </c>
      <c r="C225" t="s">
        <v>266</v>
      </c>
      <c r="D225" t="s">
        <v>654</v>
      </c>
      <c r="E225" s="11" t="s">
        <v>362</v>
      </c>
      <c r="F225" s="11" t="str">
        <f>VLOOKUP(LAIA[[#This Row],[NOME]],'CADASTRO'!A:K,5,0)</f>
        <v>OPERADOR INDUSTRIAL III</v>
      </c>
      <c r="G225" s="28">
        <v>45302</v>
      </c>
      <c r="H225" s="39">
        <v>365</v>
      </c>
      <c r="I2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IF(G573="01/01/1900",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IF(LAIA[[#This Row],[TREINADO EM]]="", "",(LAIA[[#This Row],[TREINADO EM]]+LAIA[[#This Row],[VALIDADE]]))</f>
        <v>45667</v>
      </c>
      <c r="K225">
        <v>1</v>
      </c>
      <c r="L225" t="s">
        <v>5</v>
      </c>
      <c r="M225" t="str">
        <f>VLOOKUP(LAIA[[#This Row],[NOME]],'CADASTRO'!A:K,6,0)</f>
        <v>ATIVO</v>
      </c>
    </row>
    <row r="226" spans="1:14">
      <c r="A226" t="s">
        <v>516</v>
      </c>
      <c r="B226" t="s">
        <v>517</v>
      </c>
      <c r="C226" t="s">
        <v>433</v>
      </c>
      <c r="D226" t="s">
        <v>654</v>
      </c>
      <c r="E226" s="11" t="s">
        <v>362</v>
      </c>
      <c r="F226" s="11" t="str">
        <f>VLOOKUP(LAIA[[#This Row],[NOME]],'CADASTRO'!A:K,5,0)</f>
        <v>OPERADOR INDUSTRIAL III</v>
      </c>
      <c r="G226" s="28">
        <v>45645</v>
      </c>
      <c r="H226" s="39">
        <v>365</v>
      </c>
      <c r="I2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IF(G574="01/01/1900",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IF(LAIA[[#This Row],[TREINADO EM]]="", "",(LAIA[[#This Row],[TREINADO EM]]+LAIA[[#This Row],[VALIDADE]]))</f>
        <v>46010</v>
      </c>
      <c r="K226">
        <v>1</v>
      </c>
      <c r="L226" t="s">
        <v>5</v>
      </c>
      <c r="M226" t="str">
        <f>VLOOKUP(LAIA[[#This Row],[NOME]],'CADASTRO'!A:K,6,0)</f>
        <v>ATIVO</v>
      </c>
    </row>
    <row r="227" spans="1:14">
      <c r="A227" t="s">
        <v>516</v>
      </c>
      <c r="B227" t="s">
        <v>517</v>
      </c>
      <c r="C227" t="s">
        <v>433</v>
      </c>
      <c r="D227" t="s">
        <v>654</v>
      </c>
      <c r="E227" s="11" t="s">
        <v>362</v>
      </c>
      <c r="F227" s="11" t="str">
        <f>VLOOKUP(LAIA[[#This Row],[NOME]],'CADASTRO'!A:K,5,0)</f>
        <v>OPERADOR INDUSTRIAL III</v>
      </c>
      <c r="G227" s="28">
        <v>46009</v>
      </c>
      <c r="H227" s="39">
        <v>365</v>
      </c>
      <c r="I2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IF(G575="01/01/1900",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IF(LAIA[[#This Row],[TREINADO EM]]="", "",(LAIA[[#This Row],[TREINADO EM]]+LAIA[[#This Row],[VALIDADE]]))</f>
        <v>46374</v>
      </c>
      <c r="K227">
        <v>1</v>
      </c>
      <c r="L227" t="s">
        <v>3</v>
      </c>
      <c r="M227" t="str">
        <f>VLOOKUP(LAIA[[#This Row],[NOME]],'CADASTRO'!A:K,6,0)</f>
        <v>ATIVO</v>
      </c>
      <c r="N227" s="63" t="s">
        <v>656</v>
      </c>
    </row>
    <row r="228" spans="1:14">
      <c r="A228" t="s">
        <v>516</v>
      </c>
      <c r="B228" t="s">
        <v>517</v>
      </c>
      <c r="C228" t="s">
        <v>433</v>
      </c>
      <c r="D228" t="s">
        <v>654</v>
      </c>
      <c r="E228" s="11" t="s">
        <v>237</v>
      </c>
      <c r="F228" s="11" t="str">
        <f>VLOOKUP(LAIA[[#This Row],[NOME]],'CADASTRO'!A:K,5,0)</f>
        <v>AUXILIAR INDUSTRIAL</v>
      </c>
      <c r="G228" s="28">
        <v>46084</v>
      </c>
      <c r="H228" s="39">
        <v>365</v>
      </c>
      <c r="I2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IF(G576="01/01/1900",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IF(LAIA[[#This Row],[TREINADO EM]]="", "",(LAIA[[#This Row],[TREINADO EM]]+LAIA[[#This Row],[VALIDADE]]))</f>
        <v>46449</v>
      </c>
      <c r="K228">
        <v>1</v>
      </c>
      <c r="L228" t="s">
        <v>3</v>
      </c>
      <c r="M228" t="str">
        <f>VLOOKUP(LAIA[[#This Row],[NOME]],'CADASTRO'!A:K,6,0)</f>
        <v>DESLIGADO</v>
      </c>
      <c r="N228" s="63"/>
    </row>
    <row r="229" spans="1:14">
      <c r="A229" t="s">
        <v>516</v>
      </c>
      <c r="B229" t="s">
        <v>517</v>
      </c>
      <c r="C229" t="s">
        <v>153</v>
      </c>
      <c r="D229" t="s">
        <v>654</v>
      </c>
      <c r="E229" s="11" t="s">
        <v>363</v>
      </c>
      <c r="F229" s="11" t="str">
        <f>VLOOKUP(LAIA[[#This Row],[NOME]],'CADASTRO'!A:K,5,0)</f>
        <v>OPERADOR INDUSTRIAL III</v>
      </c>
      <c r="G229" s="28">
        <v>44516</v>
      </c>
      <c r="H229" s="39">
        <v>365</v>
      </c>
      <c r="I2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IF(G577="01/01/1900",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IF(LAIA[[#This Row],[TREINADO EM]]="", "",(LAIA[[#This Row],[TREINADO EM]]+LAIA[[#This Row],[VALIDADE]]))</f>
        <v>44881</v>
      </c>
      <c r="K229">
        <v>1</v>
      </c>
      <c r="L229" t="s">
        <v>5</v>
      </c>
      <c r="M229" t="str">
        <f>VLOOKUP(LAIA[[#This Row],[NOME]],'CADASTRO'!A:K,6,0)</f>
        <v>ATIVO</v>
      </c>
    </row>
    <row r="230" spans="1:14">
      <c r="A230" t="s">
        <v>516</v>
      </c>
      <c r="B230" t="s">
        <v>517</v>
      </c>
      <c r="C230" t="s">
        <v>266</v>
      </c>
      <c r="D230" t="s">
        <v>654</v>
      </c>
      <c r="E230" s="11" t="s">
        <v>363</v>
      </c>
      <c r="F230" s="11" t="str">
        <f>VLOOKUP(LAIA[[#This Row],[NOME]],'CADASTRO'!A:K,5,0)</f>
        <v>OPERADOR INDUSTRIAL III</v>
      </c>
      <c r="G230" s="32">
        <v>44833</v>
      </c>
      <c r="H230" s="39">
        <v>365</v>
      </c>
      <c r="I2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IF(G578="01/01/1900",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IF(LAIA[[#This Row],[TREINADO EM]]="", "",(LAIA[[#This Row],[TREINADO EM]]+LAIA[[#This Row],[VALIDADE]]))</f>
        <v>45198</v>
      </c>
      <c r="K230">
        <v>1</v>
      </c>
      <c r="L230" t="s">
        <v>5</v>
      </c>
      <c r="M230" t="str">
        <f>VLOOKUP(LAIA[[#This Row],[NOME]],'CADASTRO'!A:K,6,0)</f>
        <v>ATIVO</v>
      </c>
    </row>
    <row r="231" spans="1:14">
      <c r="A231" t="s">
        <v>516</v>
      </c>
      <c r="B231" t="s">
        <v>517</v>
      </c>
      <c r="C231" t="s">
        <v>266</v>
      </c>
      <c r="D231" t="s">
        <v>654</v>
      </c>
      <c r="E231" s="11" t="s">
        <v>363</v>
      </c>
      <c r="F231" s="11" t="str">
        <f>VLOOKUP(LAIA[[#This Row],[NOME]],'CADASTRO'!A:K,5,0)</f>
        <v>OPERADOR INDUSTRIAL III</v>
      </c>
      <c r="G231" s="28">
        <v>44929</v>
      </c>
      <c r="H231" s="39">
        <v>365</v>
      </c>
      <c r="I2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IF(G579="01/01/1900",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IF(LAIA[[#This Row],[TREINADO EM]]="", "",(LAIA[[#This Row],[TREINADO EM]]+LAIA[[#This Row],[VALIDADE]]))</f>
        <v>45294</v>
      </c>
      <c r="K231">
        <v>1.5</v>
      </c>
      <c r="L231" t="s">
        <v>5</v>
      </c>
      <c r="M231" t="str">
        <f>VLOOKUP(LAIA[[#This Row],[NOME]],'CADASTRO'!A:K,6,0)</f>
        <v>ATIVO</v>
      </c>
    </row>
    <row r="232" spans="1:14">
      <c r="A232" t="s">
        <v>516</v>
      </c>
      <c r="B232" t="s">
        <v>517</v>
      </c>
      <c r="C232" t="s">
        <v>266</v>
      </c>
      <c r="D232" t="s">
        <v>654</v>
      </c>
      <c r="E232" s="11" t="s">
        <v>363</v>
      </c>
      <c r="F232" s="11" t="str">
        <f>VLOOKUP(LAIA[[#This Row],[NOME]],'CADASTRO'!A:K,5,0)</f>
        <v>OPERADOR INDUSTRIAL III</v>
      </c>
      <c r="G232" s="28">
        <v>45278</v>
      </c>
      <c r="H232" s="39">
        <v>365</v>
      </c>
      <c r="I2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IF(G580="01/01/1900",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IF(LAIA[[#This Row],[TREINADO EM]]="", "",(LAIA[[#This Row],[TREINADO EM]]+LAIA[[#This Row],[VALIDADE]]))</f>
        <v>45643</v>
      </c>
      <c r="K232">
        <v>1</v>
      </c>
      <c r="L232" t="s">
        <v>5</v>
      </c>
      <c r="M232" t="str">
        <f>VLOOKUP(LAIA[[#This Row],[NOME]],'CADASTRO'!A:K,6,0)</f>
        <v>ATIVO</v>
      </c>
    </row>
    <row r="233" spans="1:14">
      <c r="A233" t="s">
        <v>516</v>
      </c>
      <c r="B233" t="s">
        <v>517</v>
      </c>
      <c r="C233" t="s">
        <v>433</v>
      </c>
      <c r="D233" t="s">
        <v>654</v>
      </c>
      <c r="E233" s="11" t="s">
        <v>363</v>
      </c>
      <c r="F233" s="11" t="str">
        <f>VLOOKUP(LAIA[[#This Row],[NOME]],'CADASTRO'!A:K,5,0)</f>
        <v>OPERADOR INDUSTRIAL III</v>
      </c>
      <c r="G233" s="28">
        <v>45645</v>
      </c>
      <c r="H233" s="39">
        <v>365</v>
      </c>
      <c r="I2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IF(G581="01/01/1900",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IF(LAIA[[#This Row],[TREINADO EM]]="", "",(LAIA[[#This Row],[TREINADO EM]]+LAIA[[#This Row],[VALIDADE]]))</f>
        <v>46010</v>
      </c>
      <c r="K233">
        <v>1</v>
      </c>
      <c r="L233" t="s">
        <v>5</v>
      </c>
      <c r="M233" t="str">
        <f>VLOOKUP(LAIA[[#This Row],[NOME]],'CADASTRO'!A:K,6,0)</f>
        <v>ATIVO</v>
      </c>
    </row>
    <row r="234" spans="1:14">
      <c r="A234" t="s">
        <v>516</v>
      </c>
      <c r="B234" t="s">
        <v>517</v>
      </c>
      <c r="C234" t="s">
        <v>433</v>
      </c>
      <c r="D234" t="s">
        <v>654</v>
      </c>
      <c r="E234" s="11" t="s">
        <v>363</v>
      </c>
      <c r="F234" s="11" t="str">
        <f>VLOOKUP(LAIA[[#This Row],[NOME]],'CADASTRO'!A:K,5,0)</f>
        <v>OPERADOR INDUSTRIAL III</v>
      </c>
      <c r="G234" s="28">
        <v>46009</v>
      </c>
      <c r="H234" s="39">
        <v>365</v>
      </c>
      <c r="I2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IF(G582="01/01/1900", "SEM REGISTRO",
                        IF((G234+H234)&gt;TODAY(), "NO PRAZO", "VENCIDO"
                        )
                    )
                )
            )
        )
    ),"N.A.")</f>
        <v>NO PRAZO</v>
      </c>
      <c r="J234" s="14">
        <f>IF(LAIA[[#This Row],[TREINADO EM]]="", "",(LAIA[[#This Row],[TREINADO EM]]+LAIA[[#This Row],[VALIDADE]]))</f>
        <v>46374</v>
      </c>
      <c r="K234">
        <v>1</v>
      </c>
      <c r="L234" t="s">
        <v>3</v>
      </c>
      <c r="M234" t="str">
        <f>VLOOKUP(LAIA[[#This Row],[NOME]],'CADASTRO'!A:K,6,0)</f>
        <v>ATIVO</v>
      </c>
      <c r="N234" s="63" t="s">
        <v>656</v>
      </c>
    </row>
    <row r="235" spans="1:14">
      <c r="A235" t="s">
        <v>516</v>
      </c>
      <c r="B235" t="s">
        <v>517</v>
      </c>
      <c r="C235" t="s">
        <v>153</v>
      </c>
      <c r="D235" t="s">
        <v>654</v>
      </c>
      <c r="E235" s="11" t="s">
        <v>364</v>
      </c>
      <c r="F235" s="11" t="str">
        <f>VLOOKUP(LAIA[[#This Row],[NOME]],'CADASTRO'!A:K,5,0)</f>
        <v>OPERADOR INDUSTRIAL III</v>
      </c>
      <c r="G235" s="28">
        <v>44484</v>
      </c>
      <c r="H235" s="39">
        <v>365</v>
      </c>
      <c r="I2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IF(G583="01/01/1900",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IF(LAIA[[#This Row],[TREINADO EM]]="", "",(LAIA[[#This Row],[TREINADO EM]]+LAIA[[#This Row],[VALIDADE]]))</f>
        <v>44849</v>
      </c>
      <c r="K235">
        <v>1</v>
      </c>
      <c r="L235" t="s">
        <v>5</v>
      </c>
      <c r="M235" t="str">
        <f>VLOOKUP(LAIA[[#This Row],[NOME]],'CADASTRO'!A:K,6,0)</f>
        <v>ATIVO</v>
      </c>
    </row>
    <row r="236" spans="1:14">
      <c r="A236" t="s">
        <v>516</v>
      </c>
      <c r="B236" t="s">
        <v>517</v>
      </c>
      <c r="C236" t="s">
        <v>266</v>
      </c>
      <c r="D236" t="s">
        <v>654</v>
      </c>
      <c r="E236" s="11" t="s">
        <v>364</v>
      </c>
      <c r="F236" s="11" t="str">
        <f>VLOOKUP(LAIA[[#This Row],[NOME]],'CADASTRO'!A:K,5,0)</f>
        <v>OPERADOR INDUSTRIAL III</v>
      </c>
      <c r="G236" s="28">
        <v>44854</v>
      </c>
      <c r="H236" s="39">
        <v>365</v>
      </c>
      <c r="I2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IF(G584="01/01/1900",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IF(LAIA[[#This Row],[TREINADO EM]]="", "",(LAIA[[#This Row],[TREINADO EM]]+LAIA[[#This Row],[VALIDADE]]))</f>
        <v>45219</v>
      </c>
      <c r="K236">
        <v>1</v>
      </c>
      <c r="L236" t="s">
        <v>5</v>
      </c>
      <c r="M236" t="str">
        <f>VLOOKUP(LAIA[[#This Row],[NOME]],'CADASTRO'!A:K,6,0)</f>
        <v>ATIVO</v>
      </c>
    </row>
    <row r="237" spans="1:14">
      <c r="A237" t="s">
        <v>516</v>
      </c>
      <c r="B237" t="s">
        <v>517</v>
      </c>
      <c r="C237" t="s">
        <v>266</v>
      </c>
      <c r="D237" t="s">
        <v>654</v>
      </c>
      <c r="E237" s="11" t="s">
        <v>364</v>
      </c>
      <c r="F237" s="11" t="str">
        <f>VLOOKUP(LAIA[[#This Row],[NOME]],'CADASTRO'!A:K,5,0)</f>
        <v>OPERADOR INDUSTRIAL III</v>
      </c>
      <c r="G237" s="28">
        <v>44929</v>
      </c>
      <c r="H237" s="39">
        <v>365</v>
      </c>
      <c r="I2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IF(G585="01/01/1900",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IF(LAIA[[#This Row],[TREINADO EM]]="", "",(LAIA[[#This Row],[TREINADO EM]]+LAIA[[#This Row],[VALIDADE]]))</f>
        <v>45294</v>
      </c>
      <c r="K237">
        <v>1.5</v>
      </c>
      <c r="L237" t="s">
        <v>5</v>
      </c>
      <c r="M237" t="str">
        <f>VLOOKUP(LAIA[[#This Row],[NOME]],'CADASTRO'!A:K,6,0)</f>
        <v>ATIVO</v>
      </c>
    </row>
    <row r="238" spans="1:14">
      <c r="A238" t="s">
        <v>516</v>
      </c>
      <c r="B238" t="s">
        <v>517</v>
      </c>
      <c r="C238" t="s">
        <v>266</v>
      </c>
      <c r="D238" t="s">
        <v>654</v>
      </c>
      <c r="E238" s="11" t="s">
        <v>364</v>
      </c>
      <c r="F238" s="11" t="str">
        <f>VLOOKUP(LAIA[[#This Row],[NOME]],'CADASTRO'!A:K,5,0)</f>
        <v>OPERADOR INDUSTRIAL III</v>
      </c>
      <c r="G238" s="28">
        <v>45064</v>
      </c>
      <c r="H238" s="39">
        <v>365</v>
      </c>
      <c r="I2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IF(G586="01/01/1900",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IF(LAIA[[#This Row],[TREINADO EM]]="", "",(LAIA[[#This Row],[TREINADO EM]]+LAIA[[#This Row],[VALIDADE]]))</f>
        <v>45429</v>
      </c>
      <c r="K238">
        <v>1</v>
      </c>
      <c r="L238" t="s">
        <v>5</v>
      </c>
      <c r="M238" t="str">
        <f>VLOOKUP(LAIA[[#This Row],[NOME]],'CADASTRO'!A:K,6,0)</f>
        <v>ATIVO</v>
      </c>
    </row>
    <row r="239" spans="1:14">
      <c r="A239" t="s">
        <v>516</v>
      </c>
      <c r="B239" t="s">
        <v>517</v>
      </c>
      <c r="C239" t="s">
        <v>266</v>
      </c>
      <c r="D239" t="s">
        <v>654</v>
      </c>
      <c r="E239" s="11" t="s">
        <v>364</v>
      </c>
      <c r="F239" s="11" t="str">
        <f>VLOOKUP(LAIA[[#This Row],[NOME]],'CADASTRO'!A:K,5,0)</f>
        <v>OPERADOR INDUSTRIAL III</v>
      </c>
      <c r="G239" s="28">
        <v>45278</v>
      </c>
      <c r="H239" s="39">
        <v>365</v>
      </c>
      <c r="I2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IF(G587="01/01/1900",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IF(LAIA[[#This Row],[TREINADO EM]]="", "",(LAIA[[#This Row],[TREINADO EM]]+LAIA[[#This Row],[VALIDADE]]))</f>
        <v>45643</v>
      </c>
      <c r="K239">
        <v>1</v>
      </c>
      <c r="L239" t="s">
        <v>5</v>
      </c>
      <c r="M239" t="str">
        <f>VLOOKUP(LAIA[[#This Row],[NOME]],'CADASTRO'!A:K,6,0)</f>
        <v>ATIVO</v>
      </c>
    </row>
    <row r="240" spans="1:14">
      <c r="A240" t="s">
        <v>516</v>
      </c>
      <c r="B240" t="s">
        <v>517</v>
      </c>
      <c r="C240" t="s">
        <v>433</v>
      </c>
      <c r="D240" t="s">
        <v>654</v>
      </c>
      <c r="E240" s="11" t="s">
        <v>364</v>
      </c>
      <c r="F240" s="11" t="str">
        <f>VLOOKUP(LAIA[[#This Row],[NOME]],'CADASTRO'!A:K,5,0)</f>
        <v>OPERADOR INDUSTRIAL III</v>
      </c>
      <c r="G240" s="28">
        <v>45645</v>
      </c>
      <c r="H240" s="39">
        <v>365</v>
      </c>
      <c r="I2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IF(G588="01/01/1900",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IF(LAIA[[#This Row],[TREINADO EM]]="", "",(LAIA[[#This Row],[TREINADO EM]]+LAIA[[#This Row],[VALIDADE]]))</f>
        <v>46010</v>
      </c>
      <c r="K240">
        <v>1</v>
      </c>
      <c r="L240" t="s">
        <v>5</v>
      </c>
      <c r="M240" t="str">
        <f>VLOOKUP(LAIA[[#This Row],[NOME]],'CADASTRO'!A:K,6,0)</f>
        <v>ATIVO</v>
      </c>
    </row>
    <row r="241" spans="1:14">
      <c r="A241" t="s">
        <v>516</v>
      </c>
      <c r="B241" t="s">
        <v>517</v>
      </c>
      <c r="C241" t="s">
        <v>433</v>
      </c>
      <c r="D241" t="s">
        <v>654</v>
      </c>
      <c r="E241" s="11" t="s">
        <v>364</v>
      </c>
      <c r="F241" s="11" t="str">
        <f>VLOOKUP(LAIA[[#This Row],[NOME]],'CADASTRO'!A:K,5,0)</f>
        <v>OPERADOR INDUSTRIAL III</v>
      </c>
      <c r="G241" s="28">
        <v>46009</v>
      </c>
      <c r="H241" s="39">
        <v>365</v>
      </c>
      <c r="I2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IF(G589="01/01/1900", "SEM REGISTRO",
                        IF((G241+H241)&gt;TODAY(), "NO PRAZO", "VENCIDO"
                        )
                    )
                )
            )
        )
    ),"N.A.")</f>
        <v>NO PRAZO</v>
      </c>
      <c r="J241" s="14">
        <f>IF(LAIA[[#This Row],[TREINADO EM]]="", "",(LAIA[[#This Row],[TREINADO EM]]+LAIA[[#This Row],[VALIDADE]]))</f>
        <v>46374</v>
      </c>
      <c r="K241">
        <v>1</v>
      </c>
      <c r="L241" t="s">
        <v>3</v>
      </c>
      <c r="M241" t="str">
        <f>VLOOKUP(LAIA[[#This Row],[NOME]],'CADASTRO'!A:K,6,0)</f>
        <v>ATIVO</v>
      </c>
      <c r="N241" s="63" t="s">
        <v>656</v>
      </c>
    </row>
    <row r="242" spans="1:14">
      <c r="A242" t="s">
        <v>516</v>
      </c>
      <c r="B242" t="s">
        <v>517</v>
      </c>
      <c r="C242" t="s">
        <v>153</v>
      </c>
      <c r="D242" t="s">
        <v>654</v>
      </c>
      <c r="E242" s="11" t="s">
        <v>57</v>
      </c>
      <c r="F242" s="11" t="str">
        <f>VLOOKUP(LAIA[[#This Row],[NOME]],'CADASTRO'!A:K,5,0)</f>
        <v>COORDENADOR MANUTENCAO SR</v>
      </c>
      <c r="G242" s="28">
        <v>44484</v>
      </c>
      <c r="H242" s="39">
        <v>365</v>
      </c>
      <c r="I2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IF(G590="01/01/1900",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IF(LAIA[[#This Row],[TREINADO EM]]="", "",(LAIA[[#This Row],[TREINADO EM]]+LAIA[[#This Row],[VALIDADE]]))</f>
        <v>44849</v>
      </c>
      <c r="K242">
        <v>1</v>
      </c>
      <c r="L242" t="s">
        <v>5</v>
      </c>
      <c r="M242" t="str">
        <f>VLOOKUP(LAIA[[#This Row],[NOME]],'CADASTRO'!A:K,6,0)</f>
        <v>ATIVO</v>
      </c>
    </row>
    <row r="243" spans="1:14">
      <c r="A243" t="s">
        <v>516</v>
      </c>
      <c r="B243" t="s">
        <v>517</v>
      </c>
      <c r="C243" t="s">
        <v>266</v>
      </c>
      <c r="D243" t="s">
        <v>654</v>
      </c>
      <c r="E243" s="11" t="s">
        <v>57</v>
      </c>
      <c r="F243" s="11" t="str">
        <f>VLOOKUP(LAIA[[#This Row],[NOME]],'CADASTRO'!A:K,5,0)</f>
        <v>COORDENADOR MANUTENCAO SR</v>
      </c>
      <c r="G243" s="28">
        <v>44844</v>
      </c>
      <c r="H243" s="39">
        <v>365</v>
      </c>
      <c r="I2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IF(G591="01/01/1900",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IF(LAIA[[#This Row],[TREINADO EM]]="", "",(LAIA[[#This Row],[TREINADO EM]]+LAIA[[#This Row],[VALIDADE]]))</f>
        <v>45209</v>
      </c>
      <c r="K243">
        <v>1</v>
      </c>
      <c r="L243" t="s">
        <v>5</v>
      </c>
      <c r="M243" t="str">
        <f>VLOOKUP(LAIA[[#This Row],[NOME]],'CADASTRO'!A:K,6,0)</f>
        <v>ATIVO</v>
      </c>
    </row>
    <row r="244" spans="1:14">
      <c r="A244" t="s">
        <v>516</v>
      </c>
      <c r="B244" t="s">
        <v>517</v>
      </c>
      <c r="C244" t="s">
        <v>266</v>
      </c>
      <c r="D244" t="s">
        <v>654</v>
      </c>
      <c r="E244" s="11" t="s">
        <v>57</v>
      </c>
      <c r="F244" s="11" t="str">
        <f>VLOOKUP(LAIA[[#This Row],[NOME]],'CADASTRO'!A:K,5,0)</f>
        <v>COORDENADOR MANUTENCAO SR</v>
      </c>
      <c r="G244" s="28">
        <v>45064</v>
      </c>
      <c r="H244" s="39">
        <v>365</v>
      </c>
      <c r="I2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IF(G592="01/01/1900",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IF(LAIA[[#This Row],[TREINADO EM]]="", "",(LAIA[[#This Row],[TREINADO EM]]+LAIA[[#This Row],[VALIDADE]]))</f>
        <v>45429</v>
      </c>
      <c r="K244">
        <v>1</v>
      </c>
      <c r="L244" t="s">
        <v>5</v>
      </c>
      <c r="M244" t="str">
        <f>VLOOKUP(LAIA[[#This Row],[NOME]],'CADASTRO'!A:K,6,0)</f>
        <v>ATIVO</v>
      </c>
    </row>
    <row r="245" spans="1:14">
      <c r="A245" t="s">
        <v>516</v>
      </c>
      <c r="B245" t="s">
        <v>517</v>
      </c>
      <c r="C245" t="s">
        <v>266</v>
      </c>
      <c r="D245" t="s">
        <v>654</v>
      </c>
      <c r="E245" s="11" t="s">
        <v>57</v>
      </c>
      <c r="F245" s="11" t="str">
        <f>VLOOKUP(LAIA[[#This Row],[NOME]],'CADASTRO'!A:K,5,0)</f>
        <v>COORDENADOR MANUTENCAO SR</v>
      </c>
      <c r="G245" s="28">
        <v>45278</v>
      </c>
      <c r="H245" s="39">
        <v>365</v>
      </c>
      <c r="I2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IF(G593="01/01/1900",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IF(LAIA[[#This Row],[TREINADO EM]]="", "",(LAIA[[#This Row],[TREINADO EM]]+LAIA[[#This Row],[VALIDADE]]))</f>
        <v>45643</v>
      </c>
      <c r="K245">
        <v>1</v>
      </c>
      <c r="L245" t="s">
        <v>5</v>
      </c>
      <c r="M245" t="str">
        <f>VLOOKUP(LAIA[[#This Row],[NOME]],'CADASTRO'!A:K,6,0)</f>
        <v>ATIVO</v>
      </c>
    </row>
    <row r="246" spans="1:14">
      <c r="A246" t="s">
        <v>516</v>
      </c>
      <c r="B246" t="s">
        <v>517</v>
      </c>
      <c r="C246" t="s">
        <v>391</v>
      </c>
      <c r="D246" t="s">
        <v>654</v>
      </c>
      <c r="E246" s="11" t="s">
        <v>57</v>
      </c>
      <c r="F246" s="11" t="str">
        <f>VLOOKUP(LAIA[[#This Row],[NOME]],'CADASTRO'!A:K,5,0)</f>
        <v>COORDENADOR MANUTENCAO SR</v>
      </c>
      <c r="G246" s="28">
        <v>45882</v>
      </c>
      <c r="H246" s="39">
        <v>365</v>
      </c>
      <c r="I2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IF(G594="01/01/1900",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IF(LAIA[[#This Row],[TREINADO EM]]="", "",(LAIA[[#This Row],[TREINADO EM]]+LAIA[[#This Row],[VALIDADE]]))</f>
        <v>46247</v>
      </c>
      <c r="K246">
        <v>1</v>
      </c>
      <c r="L246" t="s">
        <v>5</v>
      </c>
      <c r="M246" t="str">
        <f>VLOOKUP(LAIA[[#This Row],[NOME]],'CADASTRO'!A:K,6,0)</f>
        <v>ATIVO</v>
      </c>
    </row>
    <row r="247" spans="1:14">
      <c r="A247" t="s">
        <v>516</v>
      </c>
      <c r="B247" t="s">
        <v>517</v>
      </c>
      <c r="C247" t="s">
        <v>391</v>
      </c>
      <c r="D247" t="s">
        <v>654</v>
      </c>
      <c r="E247" s="11" t="s">
        <v>57</v>
      </c>
      <c r="F247" s="11" t="str">
        <f>VLOOKUP(LAIA[[#This Row],[NOME]],'CADASTRO'!A:K,5,0)</f>
        <v>COORDENADOR MANUTENCAO SR</v>
      </c>
      <c r="G247" s="28">
        <v>46006</v>
      </c>
      <c r="H247" s="39">
        <v>365</v>
      </c>
      <c r="I2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IF(G595="01/01/1900",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IF(LAIA[[#This Row],[TREINADO EM]]="", "",(LAIA[[#This Row],[TREINADO EM]]+LAIA[[#This Row],[VALIDADE]]))</f>
        <v>46371</v>
      </c>
      <c r="K247">
        <v>0.25</v>
      </c>
      <c r="L247" t="s">
        <v>3</v>
      </c>
      <c r="M247" t="str">
        <f>VLOOKUP(LAIA[[#This Row],[NOME]],'CADASTRO'!A:K,6,0)</f>
        <v>ATIVO</v>
      </c>
      <c r="N247" s="63" t="s">
        <v>659</v>
      </c>
    </row>
    <row r="248" spans="1:14">
      <c r="A248" t="s">
        <v>516</v>
      </c>
      <c r="B248" t="s">
        <v>517</v>
      </c>
      <c r="C248" t="s">
        <v>153</v>
      </c>
      <c r="D248" t="s">
        <v>654</v>
      </c>
      <c r="E248" s="11" t="s">
        <v>243</v>
      </c>
      <c r="F248" s="11" t="str">
        <f>VLOOKUP(LAIA[[#This Row],[NOME]],'CADASTRO'!A:K,5,0)</f>
        <v>AUXILIAR INDUSTRIAL</v>
      </c>
      <c r="G248" s="28">
        <v>44484</v>
      </c>
      <c r="H248" s="39">
        <v>365</v>
      </c>
      <c r="I2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IF(G596="01/01/1900",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IF(LAIA[[#This Row],[TREINADO EM]]="", "",(LAIA[[#This Row],[TREINADO EM]]+LAIA[[#This Row],[VALIDADE]]))</f>
        <v>44849</v>
      </c>
      <c r="K248">
        <v>1</v>
      </c>
      <c r="L248" t="s">
        <v>5</v>
      </c>
      <c r="M248" t="str">
        <f>VLOOKUP(LAIA[[#This Row],[NOME]],'CADASTRO'!A:K,6,0)</f>
        <v>DESLIGADO</v>
      </c>
    </row>
    <row r="249" spans="1:14">
      <c r="A249" t="s">
        <v>516</v>
      </c>
      <c r="B249" t="s">
        <v>517</v>
      </c>
      <c r="C249" t="s">
        <v>266</v>
      </c>
      <c r="D249" t="s">
        <v>654</v>
      </c>
      <c r="E249" s="11" t="s">
        <v>243</v>
      </c>
      <c r="F249" s="11" t="str">
        <f>VLOOKUP(LAIA[[#This Row],[NOME]],'CADASTRO'!A:K,5,0)</f>
        <v>AUXILIAR INDUSTRIAL</v>
      </c>
      <c r="G249" s="32">
        <v>44804</v>
      </c>
      <c r="H249" s="39">
        <v>365</v>
      </c>
      <c r="I2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IF(G597="01/01/1900",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IF(LAIA[[#This Row],[TREINADO EM]]="", "",(LAIA[[#This Row],[TREINADO EM]]+LAIA[[#This Row],[VALIDADE]]))</f>
        <v>45169</v>
      </c>
      <c r="K249">
        <v>1</v>
      </c>
      <c r="L249" t="s">
        <v>3</v>
      </c>
      <c r="M249" t="str">
        <f>VLOOKUP(LAIA[[#This Row],[NOME]],'CADASTRO'!A:K,6,0)</f>
        <v>DESLIGADO</v>
      </c>
    </row>
    <row r="250" spans="1:14">
      <c r="A250" t="s">
        <v>516</v>
      </c>
      <c r="B250" t="s">
        <v>517</v>
      </c>
      <c r="C250" t="s">
        <v>266</v>
      </c>
      <c r="D250" t="s">
        <v>654</v>
      </c>
      <c r="E250" s="11" t="s">
        <v>243</v>
      </c>
      <c r="F250" s="11" t="str">
        <f>VLOOKUP(LAIA[[#This Row],[NOME]],'CADASTRO'!A:K,5,0)</f>
        <v>AUXILIAR INDUSTRIAL</v>
      </c>
      <c r="G250" s="28">
        <v>44929</v>
      </c>
      <c r="H250" s="39">
        <v>365</v>
      </c>
      <c r="I2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IF(G598="01/01/1900",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IF(LAIA[[#This Row],[TREINADO EM]]="", "",(LAIA[[#This Row],[TREINADO EM]]+LAIA[[#This Row],[VALIDADE]]))</f>
        <v>45294</v>
      </c>
      <c r="K250">
        <v>1.5</v>
      </c>
      <c r="L250" t="s">
        <v>3</v>
      </c>
      <c r="M250" t="str">
        <f>VLOOKUP(LAIA[[#This Row],[NOME]],'CADASTRO'!A:K,6,0)</f>
        <v>DESLIGADO</v>
      </c>
    </row>
    <row r="251" spans="1:14">
      <c r="A251" t="s">
        <v>516</v>
      </c>
      <c r="B251" t="s">
        <v>517</v>
      </c>
      <c r="C251" t="s">
        <v>433</v>
      </c>
      <c r="D251" t="s">
        <v>654</v>
      </c>
      <c r="E251" s="11" t="s">
        <v>459</v>
      </c>
      <c r="F251" s="11" t="str">
        <f>VLOOKUP(LAIA[[#This Row],[NOME]],'CADASTRO'!A:K,5,0)</f>
        <v>OPERADOR LOGISTICO I</v>
      </c>
      <c r="G251" s="28">
        <v>46224</v>
      </c>
      <c r="H251" s="39">
        <v>365</v>
      </c>
      <c r="I2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IF(G599="01/01/1900",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IF(LAIA[[#This Row],[TREINADO EM]]="", "",(LAIA[[#This Row],[TREINADO EM]]+LAIA[[#This Row],[VALIDADE]]))</f>
        <v>46589</v>
      </c>
      <c r="K251">
        <v>1</v>
      </c>
      <c r="L251" t="s">
        <v>3</v>
      </c>
      <c r="M251" t="str">
        <f>VLOOKUP(LAIA[[#This Row],[NOME]],'CADASTRO'!A:K,6,0)</f>
        <v>ATIVO</v>
      </c>
      <c r="N251" s="77" t="s">
        <v>664</v>
      </c>
    </row>
    <row r="252" spans="1:14">
      <c r="A252" t="s">
        <v>516</v>
      </c>
      <c r="B252" t="s">
        <v>517</v>
      </c>
      <c r="C252" t="s">
        <v>102</v>
      </c>
      <c r="D252" t="s">
        <v>654</v>
      </c>
      <c r="E252" s="11" t="s">
        <v>244</v>
      </c>
      <c r="F252" s="11" t="str">
        <f>VLOOKUP(LAIA[[#This Row],[NOME]],'CADASTRO'!A:K,5,0)</f>
        <v>OPERADOR INDUSTRIAL I</v>
      </c>
      <c r="G252" s="28">
        <v>45358</v>
      </c>
      <c r="H252" s="39">
        <v>365</v>
      </c>
      <c r="I2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IF(G600="01/01/1900",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IF(LAIA[[#This Row],[TREINADO EM]]="", "",(LAIA[[#This Row],[TREINADO EM]]+LAIA[[#This Row],[VALIDADE]]))</f>
        <v>45723</v>
      </c>
      <c r="K252">
        <v>1</v>
      </c>
      <c r="L252" t="s">
        <v>5</v>
      </c>
      <c r="M252" t="str">
        <f>VLOOKUP(LAIA[[#This Row],[NOME]],'CADASTRO'!A:K,6,0)</f>
        <v>DESLIGADO</v>
      </c>
    </row>
    <row r="253" spans="1:14">
      <c r="A253" t="s">
        <v>516</v>
      </c>
      <c r="B253" t="s">
        <v>517</v>
      </c>
      <c r="C253" t="s">
        <v>391</v>
      </c>
      <c r="D253" t="s">
        <v>654</v>
      </c>
      <c r="E253" s="11" t="s">
        <v>244</v>
      </c>
      <c r="F253" s="11" t="str">
        <f>VLOOKUP(LAIA[[#This Row],[NOME]],'CADASTRO'!A:K,5,0)</f>
        <v>OPERADOR INDUSTRIAL I</v>
      </c>
      <c r="G253" s="28">
        <v>45875</v>
      </c>
      <c r="H253" s="39">
        <v>365</v>
      </c>
      <c r="I2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IF(G601="01/01/1900",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IF(LAIA[[#This Row],[TREINADO EM]]="", "",(LAIA[[#This Row],[TREINADO EM]]+LAIA[[#This Row],[VALIDADE]]))</f>
        <v>46240</v>
      </c>
      <c r="K253">
        <v>1</v>
      </c>
      <c r="L253" t="s">
        <v>3</v>
      </c>
      <c r="M253" t="str">
        <f>VLOOKUP(LAIA[[#This Row],[NOME]],'CADASTRO'!A:K,6,0)</f>
        <v>DESLIGADO</v>
      </c>
    </row>
    <row r="254" spans="1:14">
      <c r="A254" t="s">
        <v>516</v>
      </c>
      <c r="B254" t="s">
        <v>517</v>
      </c>
      <c r="C254" t="s">
        <v>266</v>
      </c>
      <c r="D254" t="s">
        <v>654</v>
      </c>
      <c r="E254" s="11" t="s">
        <v>476</v>
      </c>
      <c r="F254" s="11" t="str">
        <f>VLOOKUP(LAIA[[#This Row],[NOME]],'CADASTRO'!A:K,5,0)</f>
        <v>ASSISTENTE ADMINISTRATIVO</v>
      </c>
      <c r="G254" s="28">
        <v>45197</v>
      </c>
      <c r="H254" s="39">
        <v>365</v>
      </c>
      <c r="I2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IF(G602="01/01/1900",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IF(LAIA[[#This Row],[TREINADO EM]]="", "",(LAIA[[#This Row],[TREINADO EM]]+LAIA[[#This Row],[VALIDADE]]))</f>
        <v>45562</v>
      </c>
      <c r="K254">
        <v>1</v>
      </c>
      <c r="L254" t="s">
        <v>5</v>
      </c>
      <c r="M254" t="str">
        <f>VLOOKUP(LAIA[[#This Row],[NOME]],'CADASTRO'!A:K,6,0)</f>
        <v>S-AFASTADO</v>
      </c>
    </row>
    <row r="255" spans="1:14">
      <c r="A255" t="s">
        <v>516</v>
      </c>
      <c r="B255" t="s">
        <v>517</v>
      </c>
      <c r="C255" t="s">
        <v>266</v>
      </c>
      <c r="D255" t="s">
        <v>654</v>
      </c>
      <c r="E255" s="11" t="s">
        <v>476</v>
      </c>
      <c r="F255" s="11" t="str">
        <f>VLOOKUP(LAIA[[#This Row],[NOME]],'CADASTRO'!A:K,5,0)</f>
        <v>ASSISTENTE ADMINISTRATIVO</v>
      </c>
      <c r="G255" s="28">
        <v>45278</v>
      </c>
      <c r="H255" s="39">
        <v>365</v>
      </c>
      <c r="I2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IF(G603="01/01/1900",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IF(LAIA[[#This Row],[TREINADO EM]]="", "",(LAIA[[#This Row],[TREINADO EM]]+LAIA[[#This Row],[VALIDADE]]))</f>
        <v>45643</v>
      </c>
      <c r="K255">
        <v>1</v>
      </c>
      <c r="L255" t="s">
        <v>5</v>
      </c>
      <c r="M255" t="str">
        <f>VLOOKUP(LAIA[[#This Row],[NOME]],'CADASTRO'!A:K,6,0)</f>
        <v>S-AFASTADO</v>
      </c>
    </row>
    <row r="256" spans="1:14">
      <c r="A256" t="s">
        <v>516</v>
      </c>
      <c r="B256" t="s">
        <v>517</v>
      </c>
      <c r="C256" t="s">
        <v>76</v>
      </c>
      <c r="D256" t="s">
        <v>654</v>
      </c>
      <c r="E256" s="11" t="s">
        <v>476</v>
      </c>
      <c r="F256" s="11" t="str">
        <f>VLOOKUP(LAIA[[#This Row],[NOME]],'CADASTRO'!A:K,5,0)</f>
        <v>ASSISTENTE ADMINISTRATIVO</v>
      </c>
      <c r="G256" s="28">
        <v>45645</v>
      </c>
      <c r="H256" s="39">
        <v>365</v>
      </c>
      <c r="I2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IF(G604="01/01/1900",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IF(LAIA[[#This Row],[TREINADO EM]]="", "",(LAIA[[#This Row],[TREINADO EM]]+LAIA[[#This Row],[VALIDADE]]))</f>
        <v>46010</v>
      </c>
      <c r="K256">
        <v>1</v>
      </c>
      <c r="L256" t="s">
        <v>5</v>
      </c>
      <c r="M256" t="str">
        <f>VLOOKUP(LAIA[[#This Row],[NOME]],'CADASTRO'!A:K,6,0)</f>
        <v>S-AFASTADO</v>
      </c>
    </row>
    <row r="257" spans="1:14">
      <c r="A257" t="s">
        <v>516</v>
      </c>
      <c r="B257" t="s">
        <v>517</v>
      </c>
      <c r="C257" t="s">
        <v>433</v>
      </c>
      <c r="D257" t="s">
        <v>654</v>
      </c>
      <c r="E257" s="11" t="s">
        <v>476</v>
      </c>
      <c r="F257" s="11" t="str">
        <f>VLOOKUP(LAIA[[#This Row],[NOME]],'CADASTRO'!A:K,5,0)</f>
        <v>ASSISTENTE ADMINISTRATIVO</v>
      </c>
      <c r="G257" s="28">
        <v>46009</v>
      </c>
      <c r="H257" s="39">
        <v>365</v>
      </c>
      <c r="I2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IF(G605="01/01/1900",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IF(LAIA[[#This Row],[TREINADO EM]]="", "",(LAIA[[#This Row],[TREINADO EM]]+LAIA[[#This Row],[VALIDADE]]))</f>
        <v>46374</v>
      </c>
      <c r="K257">
        <v>1</v>
      </c>
      <c r="L257" t="s">
        <v>3</v>
      </c>
      <c r="M257" t="str">
        <f>VLOOKUP(LAIA[[#This Row],[NOME]],'CADASTRO'!A:K,6,0)</f>
        <v>S-AFASTADO</v>
      </c>
      <c r="N257" s="63" t="s">
        <v>656</v>
      </c>
    </row>
    <row r="258" spans="1:14">
      <c r="A258" t="s">
        <v>516</v>
      </c>
      <c r="B258" t="s">
        <v>517</v>
      </c>
      <c r="C258" t="s">
        <v>153</v>
      </c>
      <c r="D258" t="s">
        <v>654</v>
      </c>
      <c r="E258" s="11" t="s">
        <v>248</v>
      </c>
      <c r="F258" s="11" t="str">
        <f>VLOOKUP(LAIA[[#This Row],[NOME]],'CADASTRO'!A:K,5,0)</f>
        <v>OPERADOR INDUSTRIAL II</v>
      </c>
      <c r="G258" s="28">
        <v>44517</v>
      </c>
      <c r="H258" s="39">
        <v>365</v>
      </c>
      <c r="I2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IF(G606="01/01/1900",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IF(LAIA[[#This Row],[TREINADO EM]]="", "",(LAIA[[#This Row],[TREINADO EM]]+LAIA[[#This Row],[VALIDADE]]))</f>
        <v>44882</v>
      </c>
      <c r="K258">
        <v>1</v>
      </c>
      <c r="L258" t="s">
        <v>5</v>
      </c>
      <c r="M258" t="str">
        <f>VLOOKUP(LAIA[[#This Row],[NOME]],'CADASTRO'!A:K,6,0)</f>
        <v>DESLIGADO</v>
      </c>
    </row>
    <row r="259" spans="1:14">
      <c r="A259" t="s">
        <v>516</v>
      </c>
      <c r="B259" t="s">
        <v>517</v>
      </c>
      <c r="C259" t="s">
        <v>266</v>
      </c>
      <c r="D259" t="s">
        <v>654</v>
      </c>
      <c r="E259" s="11" t="s">
        <v>248</v>
      </c>
      <c r="F259" s="11" t="str">
        <f>VLOOKUP(LAIA[[#This Row],[NOME]],'CADASTRO'!A:K,5,0)</f>
        <v>OPERADOR INDUSTRIAL II</v>
      </c>
      <c r="G259" s="32">
        <v>44805</v>
      </c>
      <c r="H259" s="39">
        <v>365</v>
      </c>
      <c r="I2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IF(G607="01/01/1900",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IF(LAIA[[#This Row],[TREINADO EM]]="", "",(LAIA[[#This Row],[TREINADO EM]]+LAIA[[#This Row],[VALIDADE]]))</f>
        <v>45170</v>
      </c>
      <c r="K259">
        <v>1</v>
      </c>
      <c r="L259" t="s">
        <v>5</v>
      </c>
      <c r="M259" t="str">
        <f>VLOOKUP(LAIA[[#This Row],[NOME]],'CADASTRO'!A:K,6,0)</f>
        <v>DESLIGADO</v>
      </c>
    </row>
    <row r="260" spans="1:14">
      <c r="A260" t="s">
        <v>516</v>
      </c>
      <c r="B260" t="s">
        <v>517</v>
      </c>
      <c r="C260" t="s">
        <v>266</v>
      </c>
      <c r="D260" t="s">
        <v>654</v>
      </c>
      <c r="E260" s="11" t="s">
        <v>248</v>
      </c>
      <c r="F260" s="11" t="str">
        <f>VLOOKUP(LAIA[[#This Row],[NOME]],'CADASTRO'!A:K,5,0)</f>
        <v>OPERADOR INDUSTRIAL II</v>
      </c>
      <c r="G260" s="28">
        <v>44929</v>
      </c>
      <c r="H260" s="39">
        <v>365</v>
      </c>
      <c r="I2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IF(G608="01/01/1900",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IF(LAIA[[#This Row],[TREINADO EM]]="", "",(LAIA[[#This Row],[TREINADO EM]]+LAIA[[#This Row],[VALIDADE]]))</f>
        <v>45294</v>
      </c>
      <c r="K260">
        <v>1.5</v>
      </c>
      <c r="L260" t="s">
        <v>3</v>
      </c>
      <c r="M260" t="str">
        <f>VLOOKUP(LAIA[[#This Row],[NOME]],'CADASTRO'!A:K,6,0)</f>
        <v>DESLIGADO</v>
      </c>
    </row>
    <row r="261" spans="1:14">
      <c r="A261" t="s">
        <v>516</v>
      </c>
      <c r="B261" t="s">
        <v>517</v>
      </c>
      <c r="C261" t="s">
        <v>153</v>
      </c>
      <c r="D261" t="s">
        <v>654</v>
      </c>
      <c r="E261" s="11" t="s">
        <v>366</v>
      </c>
      <c r="F261" s="11" t="str">
        <f>VLOOKUP(LAIA[[#This Row],[NOME]],'CADASTRO'!A:K,5,0)</f>
        <v>OPERADOR LOGISTICO II</v>
      </c>
      <c r="G261" s="28">
        <v>44510</v>
      </c>
      <c r="H261" s="39">
        <v>365</v>
      </c>
      <c r="I2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IF(G609="01/01/1900",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IF(LAIA[[#This Row],[TREINADO EM]]="", "",(LAIA[[#This Row],[TREINADO EM]]+LAIA[[#This Row],[VALIDADE]]))</f>
        <v>44875</v>
      </c>
      <c r="K261">
        <v>1</v>
      </c>
      <c r="L261" t="s">
        <v>5</v>
      </c>
      <c r="M261" t="str">
        <f>VLOOKUP(LAIA[[#This Row],[NOME]],'CADASTRO'!A:K,6,0)</f>
        <v>ATIVO</v>
      </c>
    </row>
    <row r="262" spans="1:14">
      <c r="A262" t="s">
        <v>516</v>
      </c>
      <c r="B262" t="s">
        <v>517</v>
      </c>
      <c r="C262" t="s">
        <v>266</v>
      </c>
      <c r="D262" t="s">
        <v>654</v>
      </c>
      <c r="E262" s="11" t="s">
        <v>366</v>
      </c>
      <c r="F262" s="11" t="str">
        <f>VLOOKUP(LAIA[[#This Row],[NOME]],'CADASTRO'!A:K,5,0)</f>
        <v>OPERADOR LOGISTICO II</v>
      </c>
      <c r="G262" s="32">
        <v>44834</v>
      </c>
      <c r="H262" s="39">
        <v>365</v>
      </c>
      <c r="I2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IF(G610="01/01/1900",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IF(LAIA[[#This Row],[TREINADO EM]]="", "",(LAIA[[#This Row],[TREINADO EM]]+LAIA[[#This Row],[VALIDADE]]))</f>
        <v>45199</v>
      </c>
      <c r="K262">
        <v>1</v>
      </c>
      <c r="L262" t="s">
        <v>5</v>
      </c>
      <c r="M262" t="str">
        <f>VLOOKUP(LAIA[[#This Row],[NOME]],'CADASTRO'!A:K,6,0)</f>
        <v>ATIVO</v>
      </c>
    </row>
    <row r="263" spans="1:14">
      <c r="A263" t="s">
        <v>516</v>
      </c>
      <c r="B263" t="s">
        <v>517</v>
      </c>
      <c r="C263" t="s">
        <v>266</v>
      </c>
      <c r="D263" t="s">
        <v>654</v>
      </c>
      <c r="E263" s="11" t="s">
        <v>366</v>
      </c>
      <c r="F263" s="11" t="str">
        <f>VLOOKUP(LAIA[[#This Row],[NOME]],'CADASTRO'!A:K,5,0)</f>
        <v>OPERADOR LOGISTICO II</v>
      </c>
      <c r="G263" s="28">
        <v>44929</v>
      </c>
      <c r="H263" s="39">
        <v>365</v>
      </c>
      <c r="I2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IF(G611="01/01/1900",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IF(LAIA[[#This Row],[TREINADO EM]]="", "",(LAIA[[#This Row],[TREINADO EM]]+LAIA[[#This Row],[VALIDADE]]))</f>
        <v>45294</v>
      </c>
      <c r="K263">
        <v>1.5</v>
      </c>
      <c r="L263" t="s">
        <v>5</v>
      </c>
      <c r="M263" t="str">
        <f>VLOOKUP(LAIA[[#This Row],[NOME]],'CADASTRO'!A:K,6,0)</f>
        <v>ATIVO</v>
      </c>
    </row>
    <row r="264" spans="1:14">
      <c r="A264" t="s">
        <v>516</v>
      </c>
      <c r="B264" t="s">
        <v>517</v>
      </c>
      <c r="C264" t="s">
        <v>266</v>
      </c>
      <c r="D264" t="s">
        <v>654</v>
      </c>
      <c r="E264" s="11" t="s">
        <v>366</v>
      </c>
      <c r="F264" s="11" t="str">
        <f>VLOOKUP(LAIA[[#This Row],[NOME]],'CADASTRO'!A:K,5,0)</f>
        <v>OPERADOR LOGISTICO II</v>
      </c>
      <c r="G264" s="28">
        <v>45278</v>
      </c>
      <c r="H264" s="39">
        <v>365</v>
      </c>
      <c r="I2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IF(G612="01/01/1900",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IF(LAIA[[#This Row],[TREINADO EM]]="", "",(LAIA[[#This Row],[TREINADO EM]]+LAIA[[#This Row],[VALIDADE]]))</f>
        <v>45643</v>
      </c>
      <c r="K264">
        <v>1</v>
      </c>
      <c r="L264" t="s">
        <v>5</v>
      </c>
      <c r="M264" t="str">
        <f>VLOOKUP(LAIA[[#This Row],[NOME]],'CADASTRO'!A:K,6,0)</f>
        <v>ATIVO</v>
      </c>
    </row>
    <row r="265" spans="1:14">
      <c r="A265" t="s">
        <v>516</v>
      </c>
      <c r="B265" t="s">
        <v>517</v>
      </c>
      <c r="C265" t="s">
        <v>76</v>
      </c>
      <c r="D265" t="s">
        <v>654</v>
      </c>
      <c r="E265" s="11" t="s">
        <v>366</v>
      </c>
      <c r="F265" s="11" t="str">
        <f>VLOOKUP(LAIA[[#This Row],[NOME]],'CADASTRO'!A:K,5,0)</f>
        <v>OPERADOR LOGISTICO II</v>
      </c>
      <c r="G265" s="28">
        <v>45645</v>
      </c>
      <c r="H265" s="39">
        <v>365</v>
      </c>
      <c r="I2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IF(G613="01/01/1900",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IF(LAIA[[#This Row],[TREINADO EM]]="", "",(LAIA[[#This Row],[TREINADO EM]]+LAIA[[#This Row],[VALIDADE]]))</f>
        <v>46010</v>
      </c>
      <c r="K265">
        <v>1</v>
      </c>
      <c r="L265" t="s">
        <v>5</v>
      </c>
      <c r="M265" t="str">
        <f>VLOOKUP(LAIA[[#This Row],[NOME]],'CADASTRO'!A:K,6,0)</f>
        <v>ATIVO</v>
      </c>
    </row>
    <row r="266" spans="1:14">
      <c r="A266" t="s">
        <v>516</v>
      </c>
      <c r="B266" t="s">
        <v>517</v>
      </c>
      <c r="C266" t="s">
        <v>433</v>
      </c>
      <c r="D266" t="s">
        <v>654</v>
      </c>
      <c r="E266" s="11" t="s">
        <v>366</v>
      </c>
      <c r="F266" s="11" t="str">
        <f>VLOOKUP(LAIA[[#This Row],[NOME]],'CADASTRO'!A:K,5,0)</f>
        <v>OPERADOR LOGISTICO II</v>
      </c>
      <c r="G266" s="28">
        <v>46006</v>
      </c>
      <c r="H266" s="39">
        <v>365</v>
      </c>
      <c r="I2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IF(G614="01/01/1900",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IF(LAIA[[#This Row],[TREINADO EM]]="", "",(LAIA[[#This Row],[TREINADO EM]]+LAIA[[#This Row],[VALIDADE]]))</f>
        <v>46371</v>
      </c>
      <c r="K266">
        <v>1</v>
      </c>
      <c r="L266" t="s">
        <v>5</v>
      </c>
      <c r="M266" t="str">
        <f>VLOOKUP(LAIA[[#This Row],[NOME]],'CADASTRO'!A:K,6,0)</f>
        <v>ATIVO</v>
      </c>
      <c r="N266" s="69"/>
    </row>
    <row r="267" spans="1:14">
      <c r="A267" t="s">
        <v>516</v>
      </c>
      <c r="B267" t="s">
        <v>517</v>
      </c>
      <c r="C267" t="s">
        <v>433</v>
      </c>
      <c r="D267" t="s">
        <v>654</v>
      </c>
      <c r="E267" s="11" t="s">
        <v>366</v>
      </c>
      <c r="F267" s="11" t="str">
        <f>VLOOKUP(LAIA[[#This Row],[NOME]],'CADASTRO'!A:K,5,0)</f>
        <v>OPERADOR LOGISTICO II</v>
      </c>
      <c r="G267" s="28">
        <v>46008</v>
      </c>
      <c r="H267" s="39">
        <v>365</v>
      </c>
      <c r="I2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IF(G615="01/01/1900",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IF(LAIA[[#This Row],[TREINADO EM]]="", "",(LAIA[[#This Row],[TREINADO EM]]+LAIA[[#This Row],[VALIDADE]]))</f>
        <v>46373</v>
      </c>
      <c r="K267">
        <v>1</v>
      </c>
      <c r="L267" t="s">
        <v>3</v>
      </c>
      <c r="M267" t="str">
        <f>VLOOKUP(LAIA[[#This Row],[NOME]],'CADASTRO'!A:K,6,0)</f>
        <v>ATIVO</v>
      </c>
    </row>
    <row r="268" spans="1:14">
      <c r="A268" t="s">
        <v>516</v>
      </c>
      <c r="B268" t="s">
        <v>517</v>
      </c>
      <c r="C268" t="s">
        <v>153</v>
      </c>
      <c r="D268" t="s">
        <v>654</v>
      </c>
      <c r="E268" s="11" t="s">
        <v>49</v>
      </c>
      <c r="F268" s="11" t="str">
        <f>VLOOKUP(LAIA[[#This Row],[NOME]],'CADASTRO'!A:K,5,0)</f>
        <v>LIDER OPERACOES</v>
      </c>
      <c r="G268" s="28">
        <v>44484</v>
      </c>
      <c r="H268" s="39">
        <v>365</v>
      </c>
      <c r="I2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IF(G616="01/01/1900",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IF(LAIA[[#This Row],[TREINADO EM]]="", "",(LAIA[[#This Row],[TREINADO EM]]+LAIA[[#This Row],[VALIDADE]]))</f>
        <v>44849</v>
      </c>
      <c r="K268">
        <v>1</v>
      </c>
      <c r="L268" t="s">
        <v>5</v>
      </c>
      <c r="M268" t="str">
        <f>VLOOKUP(LAIA[[#This Row],[NOME]],'CADASTRO'!A:K,6,0)</f>
        <v>ATIVO</v>
      </c>
    </row>
    <row r="269" spans="1:14">
      <c r="A269" t="s">
        <v>516</v>
      </c>
      <c r="B269" t="s">
        <v>517</v>
      </c>
      <c r="C269" t="s">
        <v>266</v>
      </c>
      <c r="D269" t="s">
        <v>654</v>
      </c>
      <c r="E269" s="11" t="s">
        <v>49</v>
      </c>
      <c r="F269" s="11" t="str">
        <f>VLOOKUP(LAIA[[#This Row],[NOME]],'CADASTRO'!A:K,5,0)</f>
        <v>LIDER OPERACOES</v>
      </c>
      <c r="G269" s="28">
        <v>44844</v>
      </c>
      <c r="H269" s="39">
        <v>365</v>
      </c>
      <c r="I2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IF(G617="01/01/1900",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IF(LAIA[[#This Row],[TREINADO EM]]="", "",(LAIA[[#This Row],[TREINADO EM]]+LAIA[[#This Row],[VALIDADE]]))</f>
        <v>45209</v>
      </c>
      <c r="K269">
        <v>1</v>
      </c>
      <c r="L269" t="s">
        <v>5</v>
      </c>
      <c r="M269" t="str">
        <f>VLOOKUP(LAIA[[#This Row],[NOME]],'CADASTRO'!A:K,6,0)</f>
        <v>ATIVO</v>
      </c>
    </row>
    <row r="270" spans="1:14">
      <c r="A270" t="s">
        <v>516</v>
      </c>
      <c r="B270" t="s">
        <v>517</v>
      </c>
      <c r="C270" t="s">
        <v>266</v>
      </c>
      <c r="D270" t="s">
        <v>654</v>
      </c>
      <c r="E270" s="11" t="s">
        <v>49</v>
      </c>
      <c r="F270" s="11" t="str">
        <f>VLOOKUP(LAIA[[#This Row],[NOME]],'CADASTRO'!A:K,5,0)</f>
        <v>LIDER OPERACOES</v>
      </c>
      <c r="G270" s="28">
        <v>45278</v>
      </c>
      <c r="H270" s="39">
        <v>365</v>
      </c>
      <c r="I2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IF(G618="01/01/1900",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IF(LAIA[[#This Row],[TREINADO EM]]="", "",(LAIA[[#This Row],[TREINADO EM]]+LAIA[[#This Row],[VALIDADE]]))</f>
        <v>45643</v>
      </c>
      <c r="K270">
        <v>1</v>
      </c>
      <c r="L270" t="s">
        <v>5</v>
      </c>
      <c r="M270" t="str">
        <f>VLOOKUP(LAIA[[#This Row],[NOME]],'CADASTRO'!A:K,6,0)</f>
        <v>ATIVO</v>
      </c>
    </row>
    <row r="271" spans="1:14">
      <c r="A271" t="s">
        <v>516</v>
      </c>
      <c r="B271" t="s">
        <v>517</v>
      </c>
      <c r="C271" t="s">
        <v>76</v>
      </c>
      <c r="D271" t="s">
        <v>654</v>
      </c>
      <c r="E271" s="11" t="s">
        <v>49</v>
      </c>
      <c r="F271" s="11" t="str">
        <f>VLOOKUP(LAIA[[#This Row],[NOME]],'CADASTRO'!A:K,5,0)</f>
        <v>LIDER OPERACOES</v>
      </c>
      <c r="G271" s="28">
        <v>45645</v>
      </c>
      <c r="H271" s="39">
        <v>365</v>
      </c>
      <c r="I2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IF(G619="01/01/1900",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IF(LAIA[[#This Row],[TREINADO EM]]="", "",(LAIA[[#This Row],[TREINADO EM]]+LAIA[[#This Row],[VALIDADE]]))</f>
        <v>46010</v>
      </c>
      <c r="K271">
        <v>1</v>
      </c>
      <c r="L271" t="s">
        <v>5</v>
      </c>
      <c r="M271" t="str">
        <f>VLOOKUP(LAIA[[#This Row],[NOME]],'CADASTRO'!A:K,6,0)</f>
        <v>ATIVO</v>
      </c>
    </row>
    <row r="272" spans="1:14">
      <c r="A272" t="s">
        <v>516</v>
      </c>
      <c r="B272" t="s">
        <v>517</v>
      </c>
      <c r="C272" t="s">
        <v>433</v>
      </c>
      <c r="D272" t="s">
        <v>654</v>
      </c>
      <c r="E272" s="11" t="s">
        <v>49</v>
      </c>
      <c r="F272" s="11" t="str">
        <f>VLOOKUP(LAIA[[#This Row],[NOME]],'CADASTRO'!A:K,5,0)</f>
        <v>LIDER OPERACOES</v>
      </c>
      <c r="G272" s="28">
        <v>46008</v>
      </c>
      <c r="H272" s="39">
        <v>365</v>
      </c>
      <c r="I2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IF(G620="01/01/1900", "SEM REGISTRO",
                        IF((G272+H272)&gt;TODAY(), "NO PRAZO", "VENCIDO"
                        )
                    )
                )
            )
        )
    ),"N.A.")</f>
        <v>NO PRAZO</v>
      </c>
      <c r="J272" s="14">
        <f>IF(LAIA[[#This Row],[TREINADO EM]]="", "",(LAIA[[#This Row],[TREINADO EM]]+LAIA[[#This Row],[VALIDADE]]))</f>
        <v>46373</v>
      </c>
      <c r="K272">
        <v>1</v>
      </c>
      <c r="L272" t="s">
        <v>3</v>
      </c>
      <c r="M272" t="str">
        <f>VLOOKUP(LAIA[[#This Row],[NOME]],'CADASTRO'!A:K,6,0)</f>
        <v>ATIVO</v>
      </c>
    </row>
    <row r="273" spans="1:14">
      <c r="A273" t="s">
        <v>516</v>
      </c>
      <c r="B273" t="s">
        <v>517</v>
      </c>
      <c r="C273" t="s">
        <v>153</v>
      </c>
      <c r="D273" t="s">
        <v>654</v>
      </c>
      <c r="E273" s="11" t="s">
        <v>369</v>
      </c>
      <c r="F273" s="11" t="str">
        <f>VLOOKUP(LAIA[[#This Row],[NOME]],'CADASTRO'!A:K,5,0)</f>
        <v>TECNICO ELETRONICO III</v>
      </c>
      <c r="G273" s="28">
        <v>44510</v>
      </c>
      <c r="H273" s="39">
        <v>365</v>
      </c>
      <c r="I2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IF(G621="01/01/1900",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IF(LAIA[[#This Row],[TREINADO EM]]="", "",(LAIA[[#This Row],[TREINADO EM]]+LAIA[[#This Row],[VALIDADE]]))</f>
        <v>44875</v>
      </c>
      <c r="K273">
        <v>1</v>
      </c>
      <c r="L273" t="s">
        <v>5</v>
      </c>
      <c r="M273" t="str">
        <f>VLOOKUP(LAIA[[#This Row],[NOME]],'CADASTRO'!A:K,6,0)</f>
        <v>ATIVO</v>
      </c>
    </row>
    <row r="274" spans="1:14">
      <c r="A274" t="s">
        <v>516</v>
      </c>
      <c r="B274" t="s">
        <v>517</v>
      </c>
      <c r="C274" t="s">
        <v>266</v>
      </c>
      <c r="D274" t="s">
        <v>654</v>
      </c>
      <c r="E274" s="11" t="s">
        <v>369</v>
      </c>
      <c r="F274" s="11" t="str">
        <f>VLOOKUP(LAIA[[#This Row],[NOME]],'CADASTRO'!A:K,5,0)</f>
        <v>TECNICO ELETRONICO III</v>
      </c>
      <c r="G274" s="32">
        <v>44834</v>
      </c>
      <c r="H274" s="39">
        <v>365</v>
      </c>
      <c r="I2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IF(G622="01/01/1900",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IF(LAIA[[#This Row],[TREINADO EM]]="", "",(LAIA[[#This Row],[TREINADO EM]]+LAIA[[#This Row],[VALIDADE]]))</f>
        <v>45199</v>
      </c>
      <c r="K274">
        <v>1</v>
      </c>
      <c r="L274" t="s">
        <v>5</v>
      </c>
      <c r="M274" t="str">
        <f>VLOOKUP(LAIA[[#This Row],[NOME]],'CADASTRO'!A:K,6,0)</f>
        <v>ATIVO</v>
      </c>
    </row>
    <row r="275" spans="1:14">
      <c r="A275" t="s">
        <v>516</v>
      </c>
      <c r="B275" t="s">
        <v>517</v>
      </c>
      <c r="C275" t="s">
        <v>266</v>
      </c>
      <c r="D275" t="s">
        <v>654</v>
      </c>
      <c r="E275" s="11" t="s">
        <v>369</v>
      </c>
      <c r="F275" s="11" t="str">
        <f>VLOOKUP(LAIA[[#This Row],[NOME]],'CADASTRO'!A:K,5,0)</f>
        <v>TECNICO ELETRONICO III</v>
      </c>
      <c r="G275" s="28">
        <v>44929</v>
      </c>
      <c r="H275" s="39">
        <v>365</v>
      </c>
      <c r="I2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IF(G623="01/01/1900",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IF(LAIA[[#This Row],[TREINADO EM]]="", "",(LAIA[[#This Row],[TREINADO EM]]+LAIA[[#This Row],[VALIDADE]]))</f>
        <v>45294</v>
      </c>
      <c r="K275">
        <v>1.5</v>
      </c>
      <c r="L275" t="s">
        <v>5</v>
      </c>
      <c r="M275" t="str">
        <f>VLOOKUP(LAIA[[#This Row],[NOME]],'CADASTRO'!A:K,6,0)</f>
        <v>ATIVO</v>
      </c>
    </row>
    <row r="276" spans="1:14">
      <c r="A276" t="s">
        <v>516</v>
      </c>
      <c r="B276" t="s">
        <v>517</v>
      </c>
      <c r="C276" t="s">
        <v>433</v>
      </c>
      <c r="D276" t="s">
        <v>654</v>
      </c>
      <c r="E276" s="11" t="s">
        <v>369</v>
      </c>
      <c r="F276" s="11" t="str">
        <f>VLOOKUP(LAIA[[#This Row],[NOME]],'CADASTRO'!A:K,5,0)</f>
        <v>TECNICO ELETRONICO III</v>
      </c>
      <c r="G276" s="28">
        <v>45645</v>
      </c>
      <c r="H276" s="39">
        <v>365</v>
      </c>
      <c r="I2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IF(G624="01/01/1900",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IF(LAIA[[#This Row],[TREINADO EM]]="", "",(LAIA[[#This Row],[TREINADO EM]]+LAIA[[#This Row],[VALIDADE]]))</f>
        <v>46010</v>
      </c>
      <c r="K276">
        <v>1</v>
      </c>
      <c r="L276" t="s">
        <v>5</v>
      </c>
      <c r="M276" t="str">
        <f>VLOOKUP(LAIA[[#This Row],[NOME]],'CADASTRO'!A:K,6,0)</f>
        <v>ATIVO</v>
      </c>
    </row>
    <row r="277" spans="1:14">
      <c r="A277" t="s">
        <v>516</v>
      </c>
      <c r="B277" t="s">
        <v>517</v>
      </c>
      <c r="C277" t="s">
        <v>433</v>
      </c>
      <c r="D277" t="s">
        <v>654</v>
      </c>
      <c r="E277" s="11" t="s">
        <v>369</v>
      </c>
      <c r="F277" s="11" t="str">
        <f>VLOOKUP(LAIA[[#This Row],[NOME]],'CADASTRO'!A:K,5,0)</f>
        <v>TECNICO ELETRONICO III</v>
      </c>
      <c r="G277" s="28">
        <v>46211.615601851903</v>
      </c>
      <c r="H277" s="39">
        <v>183</v>
      </c>
      <c r="I2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IF(G625="01/01/1900",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IF(LAIA[[#This Row],[TREINADO EM]]="", "",(LAIA[[#This Row],[TREINADO EM]]+LAIA[[#This Row],[VALIDADE]]))</f>
        <v>46394.615601851903</v>
      </c>
      <c r="K277">
        <v>1</v>
      </c>
      <c r="L277" t="s">
        <v>3</v>
      </c>
      <c r="M277" t="str">
        <f>VLOOKUP(LAIA[[#This Row],[NOME]],'CADASTRO'!A:K,6,0)</f>
        <v>ATIVO</v>
      </c>
      <c r="N277" s="63"/>
    </row>
    <row r="278" spans="1:14">
      <c r="A278" t="s">
        <v>516</v>
      </c>
      <c r="B278" t="s">
        <v>517</v>
      </c>
      <c r="C278" t="s">
        <v>266</v>
      </c>
      <c r="D278" t="s">
        <v>654</v>
      </c>
      <c r="E278" s="11" t="s">
        <v>249</v>
      </c>
      <c r="F278" s="11" t="str">
        <f>VLOOKUP(LAIA[[#This Row],[NOME]],'CADASTRO'!A:K,5,0)</f>
        <v>APRENDIZ</v>
      </c>
      <c r="G278" s="28">
        <v>45029</v>
      </c>
      <c r="H278" s="39">
        <v>365</v>
      </c>
      <c r="I2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IF(G626="01/01/1900",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IF(LAIA[[#This Row],[TREINADO EM]]="", "",(LAIA[[#This Row],[TREINADO EM]]+LAIA[[#This Row],[VALIDADE]]))</f>
        <v>45394</v>
      </c>
      <c r="K278">
        <v>1</v>
      </c>
      <c r="L278" t="s">
        <v>5</v>
      </c>
      <c r="M278" t="str">
        <f>VLOOKUP(LAIA[[#This Row],[NOME]],'CADASTRO'!A:K,6,0)</f>
        <v>DESLIGADO</v>
      </c>
    </row>
    <row r="279" spans="1:14">
      <c r="A279" t="s">
        <v>516</v>
      </c>
      <c r="B279" t="s">
        <v>517</v>
      </c>
      <c r="C279" t="s">
        <v>266</v>
      </c>
      <c r="D279" t="s">
        <v>654</v>
      </c>
      <c r="E279" s="11" t="s">
        <v>249</v>
      </c>
      <c r="F279" s="11" t="str">
        <f>VLOOKUP(LAIA[[#This Row],[NOME]],'CADASTRO'!A:K,5,0)</f>
        <v>APRENDIZ</v>
      </c>
      <c r="G279" s="28">
        <v>45064</v>
      </c>
      <c r="H279" s="39">
        <v>365</v>
      </c>
      <c r="I2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IF(G627="01/01/1900",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IF(LAIA[[#This Row],[TREINADO EM]]="", "",(LAIA[[#This Row],[TREINADO EM]]+LAIA[[#This Row],[VALIDADE]]))</f>
        <v>45429</v>
      </c>
      <c r="K279">
        <v>1</v>
      </c>
      <c r="L279" t="s">
        <v>3</v>
      </c>
      <c r="M279" t="str">
        <f>VLOOKUP(LAIA[[#This Row],[NOME]],'CADASTRO'!A:K,6,0)</f>
        <v>DESLIGADO</v>
      </c>
    </row>
    <row r="280" spans="1:14">
      <c r="A280" t="s">
        <v>516</v>
      </c>
      <c r="B280" t="s">
        <v>517</v>
      </c>
      <c r="C280" t="s">
        <v>153</v>
      </c>
      <c r="D280" t="s">
        <v>654</v>
      </c>
      <c r="E280" s="11" t="s">
        <v>371</v>
      </c>
      <c r="F280" s="11" t="str">
        <f>VLOOKUP(LAIA[[#This Row],[NOME]],'CADASTRO'!A:K,5,0)</f>
        <v>OPERADOR INDUSTRIAL II</v>
      </c>
      <c r="G280" s="28">
        <v>44516</v>
      </c>
      <c r="H280" s="39">
        <v>365</v>
      </c>
      <c r="I2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IF(G628="01/01/1900",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IF(LAIA[[#This Row],[TREINADO EM]]="", "",(LAIA[[#This Row],[TREINADO EM]]+LAIA[[#This Row],[VALIDADE]]))</f>
        <v>44881</v>
      </c>
      <c r="K280">
        <v>1</v>
      </c>
      <c r="L280" t="s">
        <v>5</v>
      </c>
      <c r="M280" t="str">
        <f>VLOOKUP(LAIA[[#This Row],[NOME]],'CADASTRO'!A:K,6,0)</f>
        <v>ATIVO</v>
      </c>
    </row>
    <row r="281" spans="1:14">
      <c r="A281" t="s">
        <v>516</v>
      </c>
      <c r="B281" t="s">
        <v>517</v>
      </c>
      <c r="C281" t="s">
        <v>266</v>
      </c>
      <c r="D281" t="s">
        <v>654</v>
      </c>
      <c r="E281" s="11" t="s">
        <v>371</v>
      </c>
      <c r="F281" s="11" t="str">
        <f>VLOOKUP(LAIA[[#This Row],[NOME]],'CADASTRO'!A:K,5,0)</f>
        <v>OPERADOR INDUSTRIAL II</v>
      </c>
      <c r="G281" s="28">
        <v>44854</v>
      </c>
      <c r="H281" s="39">
        <v>365</v>
      </c>
      <c r="I2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IF(G629="01/01/1900",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IF(LAIA[[#This Row],[TREINADO EM]]="", "",(LAIA[[#This Row],[TREINADO EM]]+LAIA[[#This Row],[VALIDADE]]))</f>
        <v>45219</v>
      </c>
      <c r="K281">
        <v>1</v>
      </c>
      <c r="L281" t="s">
        <v>5</v>
      </c>
      <c r="M281" t="str">
        <f>VLOOKUP(LAIA[[#This Row],[NOME]],'CADASTRO'!A:K,6,0)</f>
        <v>ATIVO</v>
      </c>
    </row>
    <row r="282" spans="1:14">
      <c r="A282" t="s">
        <v>516</v>
      </c>
      <c r="B282" t="s">
        <v>517</v>
      </c>
      <c r="C282" t="s">
        <v>266</v>
      </c>
      <c r="D282" t="s">
        <v>654</v>
      </c>
      <c r="E282" s="11" t="s">
        <v>371</v>
      </c>
      <c r="F282" s="11" t="str">
        <f>VLOOKUP(LAIA[[#This Row],[NOME]],'CADASTRO'!A:K,5,0)</f>
        <v>OPERADOR INDUSTRIAL II</v>
      </c>
      <c r="G282" s="28">
        <v>44929</v>
      </c>
      <c r="H282" s="39">
        <v>365</v>
      </c>
      <c r="I2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IF(G630="01/01/1900",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IF(LAIA[[#This Row],[TREINADO EM]]="", "",(LAIA[[#This Row],[TREINADO EM]]+LAIA[[#This Row],[VALIDADE]]))</f>
        <v>45294</v>
      </c>
      <c r="K282">
        <v>1.5</v>
      </c>
      <c r="L282" t="s">
        <v>5</v>
      </c>
      <c r="M282" t="str">
        <f>VLOOKUP(LAIA[[#This Row],[NOME]],'CADASTRO'!A:K,6,0)</f>
        <v>ATIVO</v>
      </c>
    </row>
    <row r="283" spans="1:14">
      <c r="A283" t="s">
        <v>516</v>
      </c>
      <c r="B283" t="s">
        <v>517</v>
      </c>
      <c r="C283" t="s">
        <v>266</v>
      </c>
      <c r="D283" t="s">
        <v>654</v>
      </c>
      <c r="E283" s="11" t="s">
        <v>371</v>
      </c>
      <c r="F283" s="11" t="str">
        <f>VLOOKUP(LAIA[[#This Row],[NOME]],'CADASTRO'!A:K,5,0)</f>
        <v>OPERADOR INDUSTRIAL II</v>
      </c>
      <c r="G283" s="28">
        <v>45278</v>
      </c>
      <c r="H283" s="39">
        <v>365</v>
      </c>
      <c r="I2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IF(G631="01/01/1900",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IF(LAIA[[#This Row],[TREINADO EM]]="", "",(LAIA[[#This Row],[TREINADO EM]]+LAIA[[#This Row],[VALIDADE]]))</f>
        <v>45643</v>
      </c>
      <c r="K283">
        <v>1</v>
      </c>
      <c r="L283" t="s">
        <v>5</v>
      </c>
      <c r="M283" t="str">
        <f>VLOOKUP(LAIA[[#This Row],[NOME]],'CADASTRO'!A:K,6,0)</f>
        <v>ATIVO</v>
      </c>
    </row>
    <row r="284" spans="1:14">
      <c r="A284" t="s">
        <v>516</v>
      </c>
      <c r="B284" t="s">
        <v>517</v>
      </c>
      <c r="C284" t="s">
        <v>76</v>
      </c>
      <c r="D284" t="s">
        <v>654</v>
      </c>
      <c r="E284" s="11" t="s">
        <v>371</v>
      </c>
      <c r="F284" s="11" t="str">
        <f>VLOOKUP(LAIA[[#This Row],[NOME]],'CADASTRO'!A:K,5,0)</f>
        <v>OPERADOR INDUSTRIAL II</v>
      </c>
      <c r="G284" s="28">
        <v>45645</v>
      </c>
      <c r="H284" s="39">
        <v>365</v>
      </c>
      <c r="I2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IF(G632="01/01/1900",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IF(LAIA[[#This Row],[TREINADO EM]]="", "",(LAIA[[#This Row],[TREINADO EM]]+LAIA[[#This Row],[VALIDADE]]))</f>
        <v>46010</v>
      </c>
      <c r="K284">
        <v>1</v>
      </c>
      <c r="L284" t="s">
        <v>5</v>
      </c>
      <c r="M284" t="str">
        <f>VLOOKUP(LAIA[[#This Row],[NOME]],'CADASTRO'!A:K,6,0)</f>
        <v>ATIVO</v>
      </c>
    </row>
    <row r="285" spans="1:14">
      <c r="A285" t="s">
        <v>516</v>
      </c>
      <c r="B285" t="s">
        <v>517</v>
      </c>
      <c r="C285" t="s">
        <v>433</v>
      </c>
      <c r="D285" t="s">
        <v>654</v>
      </c>
      <c r="E285" s="11" t="s">
        <v>371</v>
      </c>
      <c r="F285" s="11" t="str">
        <f>VLOOKUP(LAIA[[#This Row],[NOME]],'CADASTRO'!A:K,5,0)</f>
        <v>OPERADOR INDUSTRIAL II</v>
      </c>
      <c r="G285" s="28">
        <v>46009</v>
      </c>
      <c r="H285" s="39">
        <v>365</v>
      </c>
      <c r="I2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IF(G633="01/01/1900",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IF(LAIA[[#This Row],[TREINADO EM]]="", "",(LAIA[[#This Row],[TREINADO EM]]+LAIA[[#This Row],[VALIDADE]]))</f>
        <v>46374</v>
      </c>
      <c r="K285">
        <v>1</v>
      </c>
      <c r="L285" t="s">
        <v>3</v>
      </c>
      <c r="M285" t="str">
        <f>VLOOKUP(LAIA[[#This Row],[NOME]],'CADASTRO'!A:K,6,0)</f>
        <v>ATIVO</v>
      </c>
      <c r="N285" s="69"/>
    </row>
    <row r="286" spans="1:14">
      <c r="A286" t="s">
        <v>516</v>
      </c>
      <c r="B286" t="s">
        <v>517</v>
      </c>
      <c r="C286" t="s">
        <v>433</v>
      </c>
      <c r="D286" t="s">
        <v>654</v>
      </c>
      <c r="E286" t="s">
        <v>247</v>
      </c>
      <c r="F286" s="11" t="str">
        <f>VLOOKUP(LAIA[[#This Row],[NOME]],'CADASTRO'!A:K,5,0)</f>
        <v>PARCEIRO DE NEGOCIO DE RH SR</v>
      </c>
      <c r="G286" s="28">
        <v>45726</v>
      </c>
      <c r="H286" s="39">
        <v>5000</v>
      </c>
      <c r="I2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IF(G634="01/01/1900", "SEM REGISTRO",
                        IF((G286+H286)&gt;TODAY(), "NO PRAZO", "VENCIDO"
                        )
                    )
                )
            )
        )
    ),"N.A.")</f>
        <v>NO PRAZO</v>
      </c>
      <c r="J286" s="14">
        <f>IF(LAIA[[#This Row],[TREINADO EM]]="", "",(LAIA[[#This Row],[TREINADO EM]]+LAIA[[#This Row],[VALIDADE]]))</f>
        <v>50726</v>
      </c>
      <c r="K286">
        <v>1</v>
      </c>
      <c r="L286" t="s">
        <v>3</v>
      </c>
      <c r="M286" t="str">
        <f>VLOOKUP(LAIA[[#This Row],[NOME]],'CADASTRO'!A:K,6,0)</f>
        <v>ATIVO</v>
      </c>
      <c r="N286" s="63" t="s">
        <v>661</v>
      </c>
    </row>
    <row r="287" spans="1:14">
      <c r="A287" t="s">
        <v>516</v>
      </c>
      <c r="B287" t="s">
        <v>517</v>
      </c>
      <c r="C287" t="s">
        <v>153</v>
      </c>
      <c r="D287" t="s">
        <v>654</v>
      </c>
      <c r="E287" s="11" t="s">
        <v>373</v>
      </c>
      <c r="F287" s="11" t="str">
        <f>VLOOKUP(LAIA[[#This Row],[NOME]],'CADASTRO'!A:K,5,0)</f>
        <v>AUXILIAR DE CARGA E DESCARGA</v>
      </c>
      <c r="G287" s="28">
        <v>44517</v>
      </c>
      <c r="H287" s="39">
        <v>365</v>
      </c>
      <c r="I2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IF(G635="01/01/1900",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IF(LAIA[[#This Row],[TREINADO EM]]="", "",(LAIA[[#This Row],[TREINADO EM]]+LAIA[[#This Row],[VALIDADE]]))</f>
        <v>44882</v>
      </c>
      <c r="K287">
        <v>1</v>
      </c>
      <c r="L287" t="s">
        <v>5</v>
      </c>
      <c r="M287" t="str">
        <f>VLOOKUP(LAIA[[#This Row],[NOME]],'CADASTRO'!A:K,6,0)</f>
        <v>ATIVO</v>
      </c>
    </row>
    <row r="288" spans="1:14">
      <c r="A288" t="s">
        <v>516</v>
      </c>
      <c r="B288" t="s">
        <v>517</v>
      </c>
      <c r="C288" t="s">
        <v>266</v>
      </c>
      <c r="D288" t="s">
        <v>654</v>
      </c>
      <c r="E288" s="11" t="s">
        <v>373</v>
      </c>
      <c r="F288" s="11" t="str">
        <f>VLOOKUP(LAIA[[#This Row],[NOME]],'CADASTRO'!A:K,5,0)</f>
        <v>AUXILIAR DE CARGA E DESCARGA</v>
      </c>
      <c r="G288" s="28">
        <v>44853</v>
      </c>
      <c r="H288" s="39">
        <v>365</v>
      </c>
      <c r="I2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IF(G636="01/01/1900",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IF(LAIA[[#This Row],[TREINADO EM]]="", "",(LAIA[[#This Row],[TREINADO EM]]+LAIA[[#This Row],[VALIDADE]]))</f>
        <v>45218</v>
      </c>
      <c r="K288">
        <v>1</v>
      </c>
      <c r="L288" t="s">
        <v>5</v>
      </c>
      <c r="M288" t="str">
        <f>VLOOKUP(LAIA[[#This Row],[NOME]],'CADASTRO'!A:K,6,0)</f>
        <v>ATIVO</v>
      </c>
    </row>
    <row r="289" spans="1:13">
      <c r="A289" t="s">
        <v>516</v>
      </c>
      <c r="B289" t="s">
        <v>517</v>
      </c>
      <c r="C289" t="s">
        <v>266</v>
      </c>
      <c r="D289" t="s">
        <v>654</v>
      </c>
      <c r="E289" s="11" t="s">
        <v>373</v>
      </c>
      <c r="F289" s="11" t="str">
        <f>VLOOKUP(LAIA[[#This Row],[NOME]],'CADASTRO'!A:K,5,0)</f>
        <v>AUXILIAR DE CARGA E DESCARGA</v>
      </c>
      <c r="G289" s="28">
        <v>44929</v>
      </c>
      <c r="H289" s="39">
        <v>365</v>
      </c>
      <c r="I2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IF(G637="01/01/1900",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IF(LAIA[[#This Row],[TREINADO EM]]="", "",(LAIA[[#This Row],[TREINADO EM]]+LAIA[[#This Row],[VALIDADE]]))</f>
        <v>45294</v>
      </c>
      <c r="K289">
        <v>1.5</v>
      </c>
      <c r="L289" t="s">
        <v>5</v>
      </c>
      <c r="M289" t="str">
        <f>VLOOKUP(LAIA[[#This Row],[NOME]],'CADASTRO'!A:K,6,0)</f>
        <v>ATIVO</v>
      </c>
    </row>
    <row r="290" spans="1:13">
      <c r="A290" t="s">
        <v>516</v>
      </c>
      <c r="B290" t="s">
        <v>517</v>
      </c>
      <c r="C290" t="s">
        <v>266</v>
      </c>
      <c r="D290" t="s">
        <v>654</v>
      </c>
      <c r="E290" s="11" t="s">
        <v>373</v>
      </c>
      <c r="F290" s="11" t="str">
        <f>VLOOKUP(LAIA[[#This Row],[NOME]],'CADASTRO'!A:K,5,0)</f>
        <v>AUXILIAR DE CARGA E DESCARGA</v>
      </c>
      <c r="G290" s="28">
        <v>45278</v>
      </c>
      <c r="H290" s="39">
        <v>365</v>
      </c>
      <c r="I2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IF(G638="01/01/1900",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IF(LAIA[[#This Row],[TREINADO EM]]="", "",(LAIA[[#This Row],[TREINADO EM]]+LAIA[[#This Row],[VALIDADE]]))</f>
        <v>45643</v>
      </c>
      <c r="K290">
        <v>1</v>
      </c>
      <c r="L290" t="s">
        <v>5</v>
      </c>
      <c r="M290" t="str">
        <f>VLOOKUP(LAIA[[#This Row],[NOME]],'CADASTRO'!A:K,6,0)</f>
        <v>ATIVO</v>
      </c>
    </row>
    <row r="291" spans="1:13">
      <c r="A291" t="s">
        <v>516</v>
      </c>
      <c r="B291" t="s">
        <v>517</v>
      </c>
      <c r="C291" t="s">
        <v>433</v>
      </c>
      <c r="D291" t="s">
        <v>654</v>
      </c>
      <c r="E291" s="11" t="s">
        <v>373</v>
      </c>
      <c r="F291" s="11" t="str">
        <f>VLOOKUP(LAIA[[#This Row],[NOME]],'CADASTRO'!A:K,5,0)</f>
        <v>AUXILIAR DE CARGA E DESCARGA</v>
      </c>
      <c r="G291" s="28">
        <v>45645</v>
      </c>
      <c r="H291" s="39">
        <v>365</v>
      </c>
      <c r="I2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IF(G639="01/01/1900",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IF(LAIA[[#This Row],[TREINADO EM]]="", "",(LAIA[[#This Row],[TREINADO EM]]+LAIA[[#This Row],[VALIDADE]]))</f>
        <v>46010</v>
      </c>
      <c r="K291">
        <v>1</v>
      </c>
      <c r="L291" t="s">
        <v>5</v>
      </c>
      <c r="M291" t="str">
        <f>VLOOKUP(LAIA[[#This Row],[NOME]],'CADASTRO'!A:K,6,0)</f>
        <v>ATIVO</v>
      </c>
    </row>
    <row r="292" spans="1:13">
      <c r="A292" t="s">
        <v>516</v>
      </c>
      <c r="B292" t="s">
        <v>517</v>
      </c>
      <c r="C292" t="s">
        <v>391</v>
      </c>
      <c r="D292" t="s">
        <v>654</v>
      </c>
      <c r="E292" s="11" t="s">
        <v>373</v>
      </c>
      <c r="F292" s="11" t="str">
        <f>VLOOKUP(LAIA[[#This Row],[NOME]],'CADASTRO'!A:K,5,0)</f>
        <v>AUXILIAR DE CARGA E DESCARGA</v>
      </c>
      <c r="G292" s="28">
        <v>45882</v>
      </c>
      <c r="H292" s="39">
        <v>365</v>
      </c>
      <c r="I2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IF(G640="01/01/1900", "SEM REGISTRO",
                        IF((G292+H292)&gt;TODAY(), "NO PRAZO", "VENCIDO"
                        )
                    )
                )
            )
        )
    ),"N.A.")</f>
        <v>HISTORICO</v>
      </c>
      <c r="J292" s="14">
        <f>IF(LAIA[[#This Row],[TREINADO EM]]="", "",(LAIA[[#This Row],[TREINADO EM]]+LAIA[[#This Row],[VALIDADE]]))</f>
        <v>46247</v>
      </c>
      <c r="K292">
        <v>1</v>
      </c>
      <c r="L292" t="s">
        <v>5</v>
      </c>
      <c r="M292" t="str">
        <f>VLOOKUP(LAIA[[#This Row],[NOME]],'CADASTRO'!A:K,6,0)</f>
        <v>ATIVO</v>
      </c>
    </row>
    <row r="293" spans="1:13">
      <c r="A293" t="s">
        <v>516</v>
      </c>
      <c r="B293" t="s">
        <v>517</v>
      </c>
      <c r="C293" t="s">
        <v>433</v>
      </c>
      <c r="D293" t="s">
        <v>654</v>
      </c>
      <c r="E293" s="11" t="s">
        <v>373</v>
      </c>
      <c r="F293" s="11" t="str">
        <f>VLOOKUP(LAIA[[#This Row],[NOME]],'CADASTRO'!A:K,5,0)</f>
        <v>AUXILIAR DE CARGA E DESCARGA</v>
      </c>
      <c r="G293" s="28">
        <v>46289.339722222219</v>
      </c>
      <c r="H293" s="39">
        <v>365</v>
      </c>
      <c r="I2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IF(G641="01/01/1900", "SEM REGISTRO",
                        IF((G293+H293)&gt;TODAY(), "NO PRAZO", "VENCIDO"
                        )
                    )
                )
            )
        )
    ),"N.A.")</f>
        <v>NO PRAZO</v>
      </c>
      <c r="J293" s="14">
        <f>IF(LAIA[[#This Row],[TREINADO EM]]="", "",(LAIA[[#This Row],[TREINADO EM]]+LAIA[[#This Row],[VALIDADE]]))</f>
        <v>46654.339722222219</v>
      </c>
      <c r="K293">
        <v>1</v>
      </c>
      <c r="L293" t="s">
        <v>3</v>
      </c>
      <c r="M293" t="str">
        <f>VLOOKUP(LAIA[[#This Row],[NOME]],'CADASTRO'!A:K,6,0)</f>
        <v>ATIVO</v>
      </c>
    </row>
    <row r="294" spans="1:13">
      <c r="A294" t="s">
        <v>516</v>
      </c>
      <c r="B294" t="s">
        <v>517</v>
      </c>
      <c r="C294" t="s">
        <v>153</v>
      </c>
      <c r="D294" t="s">
        <v>654</v>
      </c>
      <c r="E294" s="11" t="s">
        <v>250</v>
      </c>
      <c r="F294" s="11" t="str">
        <f>VLOOKUP(LAIA[[#This Row],[NOME]],'CADASTRO'!A:K,5,0)</f>
        <v>ESTAGIARIO</v>
      </c>
      <c r="G294" s="28">
        <v>44484</v>
      </c>
      <c r="H294" s="39">
        <v>365</v>
      </c>
      <c r="I2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IF(G642="01/01/1900",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IF(LAIA[[#This Row],[TREINADO EM]]="", "",(LAIA[[#This Row],[TREINADO EM]]+LAIA[[#This Row],[VALIDADE]]))</f>
        <v>44849</v>
      </c>
      <c r="K294">
        <v>1</v>
      </c>
      <c r="L294" t="s">
        <v>5</v>
      </c>
      <c r="M294" t="str">
        <f>VLOOKUP(LAIA[[#This Row],[NOME]],'CADASTRO'!A:K,6,0)</f>
        <v>DESLIGADO</v>
      </c>
    </row>
    <row r="295" spans="1:13">
      <c r="A295" t="s">
        <v>516</v>
      </c>
      <c r="B295" t="s">
        <v>517</v>
      </c>
      <c r="C295" t="s">
        <v>433</v>
      </c>
      <c r="D295" t="s">
        <v>654</v>
      </c>
      <c r="E295" s="11" t="s">
        <v>251</v>
      </c>
      <c r="F295" s="11" t="str">
        <f>VLOOKUP(LAIA[[#This Row],[NOME]],'CADASTRO'!A:K,5,0)</f>
        <v>OPERADOR INDUSTRIAL I</v>
      </c>
      <c r="G295" s="28">
        <v>45756</v>
      </c>
      <c r="H295" s="39">
        <v>365</v>
      </c>
      <c r="I2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IF(G643="01/01/1900",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IF(LAIA[[#This Row],[TREINADO EM]]="", "",(LAIA[[#This Row],[TREINADO EM]]+LAIA[[#This Row],[VALIDADE]]))</f>
        <v>46121</v>
      </c>
      <c r="K295">
        <v>1</v>
      </c>
      <c r="L295" t="s">
        <v>3</v>
      </c>
      <c r="M295" t="str">
        <f>VLOOKUP(LAIA[[#This Row],[NOME]],'CADASTRO'!A:K,6,0)</f>
        <v>DESLIGADO</v>
      </c>
    </row>
    <row r="296" spans="1:13">
      <c r="A296" t="s">
        <v>516</v>
      </c>
      <c r="B296" t="s">
        <v>517</v>
      </c>
      <c r="C296" t="s">
        <v>153</v>
      </c>
      <c r="D296" t="s">
        <v>654</v>
      </c>
      <c r="E296" s="11" t="s">
        <v>461</v>
      </c>
      <c r="F296" s="11" t="str">
        <f>VLOOKUP(LAIA[[#This Row],[NOME]],'CADASTRO'!A:K,5,0)</f>
        <v>ANALISTA PRODUCAO JR</v>
      </c>
      <c r="G296" s="28">
        <v>44490</v>
      </c>
      <c r="H296" s="39">
        <v>365</v>
      </c>
      <c r="I2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IF(G644="01/01/1900",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IF(LAIA[[#This Row],[TREINADO EM]]="", "",(LAIA[[#This Row],[TREINADO EM]]+LAIA[[#This Row],[VALIDADE]]))</f>
        <v>44855</v>
      </c>
      <c r="K296">
        <v>1</v>
      </c>
      <c r="L296" t="s">
        <v>5</v>
      </c>
      <c r="M296" t="str">
        <f>VLOOKUP(LAIA[[#This Row],[NOME]],'CADASTRO'!A:K,6,0)</f>
        <v>DESLIGADO</v>
      </c>
    </row>
    <row r="297" spans="1:13">
      <c r="A297" t="s">
        <v>516</v>
      </c>
      <c r="B297" t="s">
        <v>517</v>
      </c>
      <c r="C297" t="s">
        <v>266</v>
      </c>
      <c r="D297" t="s">
        <v>654</v>
      </c>
      <c r="E297" s="11" t="s">
        <v>461</v>
      </c>
      <c r="F297" s="11" t="str">
        <f>VLOOKUP(LAIA[[#This Row],[NOME]],'CADASTRO'!A:K,5,0)</f>
        <v>ANALISTA PRODUCAO JR</v>
      </c>
      <c r="G297" s="28">
        <v>45092</v>
      </c>
      <c r="H297" s="39">
        <v>365</v>
      </c>
      <c r="I2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IF(G645="01/01/1900",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IF(LAIA[[#This Row],[TREINADO EM]]="", "",(LAIA[[#This Row],[TREINADO EM]]+LAIA[[#This Row],[VALIDADE]]))</f>
        <v>45457</v>
      </c>
      <c r="K297">
        <v>1</v>
      </c>
      <c r="L297" t="s">
        <v>3</v>
      </c>
      <c r="M297" t="str">
        <f>VLOOKUP(LAIA[[#This Row],[NOME]],'CADASTRO'!A:K,6,0)</f>
        <v>DESLIGADO</v>
      </c>
    </row>
    <row r="298" spans="1:13">
      <c r="A298" t="s">
        <v>516</v>
      </c>
      <c r="B298" t="s">
        <v>517</v>
      </c>
      <c r="C298" t="s">
        <v>153</v>
      </c>
      <c r="D298" t="s">
        <v>654</v>
      </c>
      <c r="E298" s="11" t="s">
        <v>462</v>
      </c>
      <c r="F298" s="11" t="str">
        <f>VLOOKUP(LAIA[[#This Row],[NOME]],'CADASTRO'!A:K,5,0)</f>
        <v>ANALISTA CONTROLE QUALIDADE PL</v>
      </c>
      <c r="G298" s="28">
        <v>44510</v>
      </c>
      <c r="H298" s="39">
        <v>365</v>
      </c>
      <c r="I2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IF(G646="01/01/1900",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IF(LAIA[[#This Row],[TREINADO EM]]="", "",(LAIA[[#This Row],[TREINADO EM]]+LAIA[[#This Row],[VALIDADE]]))</f>
        <v>44875</v>
      </c>
      <c r="K298">
        <v>1</v>
      </c>
      <c r="L298" t="s">
        <v>5</v>
      </c>
      <c r="M298" t="str">
        <f>VLOOKUP(LAIA[[#This Row],[NOME]],'CADASTRO'!A:K,6,0)</f>
        <v>DESLIGADO</v>
      </c>
    </row>
    <row r="299" spans="1:13">
      <c r="A299" t="s">
        <v>516</v>
      </c>
      <c r="B299" t="s">
        <v>517</v>
      </c>
      <c r="C299" t="s">
        <v>153</v>
      </c>
      <c r="D299" t="s">
        <v>654</v>
      </c>
      <c r="E299" s="11" t="s">
        <v>375</v>
      </c>
      <c r="F299" s="11" t="str">
        <f>VLOOKUP(LAIA[[#This Row],[NOME]],'CADASTRO'!A:K,5,0)</f>
        <v>OPERADOR INDUSTRIAL II</v>
      </c>
      <c r="G299" s="28">
        <v>44510</v>
      </c>
      <c r="H299" s="39">
        <v>365</v>
      </c>
      <c r="I2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IF(G647="01/01/1900",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IF(LAIA[[#This Row],[TREINADO EM]]="", "",(LAIA[[#This Row],[TREINADO EM]]+LAIA[[#This Row],[VALIDADE]]))</f>
        <v>44875</v>
      </c>
      <c r="K299">
        <v>1</v>
      </c>
      <c r="L299" t="s">
        <v>5</v>
      </c>
      <c r="M299" t="str">
        <f>VLOOKUP(LAIA[[#This Row],[NOME]],'CADASTRO'!A:K,6,0)</f>
        <v>ATIVO</v>
      </c>
    </row>
    <row r="300" spans="1:13">
      <c r="A300" t="s">
        <v>516</v>
      </c>
      <c r="B300" t="s">
        <v>517</v>
      </c>
      <c r="C300" t="s">
        <v>266</v>
      </c>
      <c r="D300" t="s">
        <v>654</v>
      </c>
      <c r="E300" s="11" t="s">
        <v>375</v>
      </c>
      <c r="F300" s="11" t="str">
        <f>VLOOKUP(LAIA[[#This Row],[NOME]],'CADASTRO'!A:K,5,0)</f>
        <v>OPERADOR INDUSTRIAL II</v>
      </c>
      <c r="G300" s="28">
        <v>44847</v>
      </c>
      <c r="H300" s="39">
        <v>365</v>
      </c>
      <c r="I3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IF(G648="01/01/1900",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IF(LAIA[[#This Row],[TREINADO EM]]="", "",(LAIA[[#This Row],[TREINADO EM]]+LAIA[[#This Row],[VALIDADE]]))</f>
        <v>45212</v>
      </c>
      <c r="K300">
        <v>1</v>
      </c>
      <c r="L300" t="s">
        <v>5</v>
      </c>
      <c r="M300" t="str">
        <f>VLOOKUP(LAIA[[#This Row],[NOME]],'CADASTRO'!A:K,6,0)</f>
        <v>ATIVO</v>
      </c>
    </row>
    <row r="301" spans="1:13">
      <c r="A301" t="s">
        <v>516</v>
      </c>
      <c r="B301" t="s">
        <v>517</v>
      </c>
      <c r="C301" t="s">
        <v>266</v>
      </c>
      <c r="D301" t="s">
        <v>654</v>
      </c>
      <c r="E301" s="11" t="s">
        <v>375</v>
      </c>
      <c r="F301" s="11" t="str">
        <f>VLOOKUP(LAIA[[#This Row],[NOME]],'CADASTRO'!A:K,5,0)</f>
        <v>OPERADOR INDUSTRIAL II</v>
      </c>
      <c r="G301" s="28">
        <v>44929</v>
      </c>
      <c r="H301" s="39">
        <v>365</v>
      </c>
      <c r="I3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IF(G649="01/01/1900",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IF(LAIA[[#This Row],[TREINADO EM]]="", "",(LAIA[[#This Row],[TREINADO EM]]+LAIA[[#This Row],[VALIDADE]]))</f>
        <v>45294</v>
      </c>
      <c r="K301">
        <v>1.5</v>
      </c>
      <c r="L301" t="s">
        <v>5</v>
      </c>
      <c r="M301" t="str">
        <f>VLOOKUP(LAIA[[#This Row],[NOME]],'CADASTRO'!A:K,6,0)</f>
        <v>ATIVO</v>
      </c>
    </row>
    <row r="302" spans="1:13">
      <c r="A302" t="s">
        <v>516</v>
      </c>
      <c r="B302" t="s">
        <v>517</v>
      </c>
      <c r="C302" t="s">
        <v>102</v>
      </c>
      <c r="D302" t="s">
        <v>654</v>
      </c>
      <c r="E302" s="11" t="s">
        <v>375</v>
      </c>
      <c r="F302" s="11" t="str">
        <f>VLOOKUP(LAIA[[#This Row],[NOME]],'CADASTRO'!A:K,5,0)</f>
        <v>OPERADOR INDUSTRIAL II</v>
      </c>
      <c r="G302" s="28">
        <v>45344</v>
      </c>
      <c r="H302" s="39">
        <v>365</v>
      </c>
      <c r="I3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IF(G650="01/01/1900",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IF(LAIA[[#This Row],[TREINADO EM]]="", "",(LAIA[[#This Row],[TREINADO EM]]+LAIA[[#This Row],[VALIDADE]]))</f>
        <v>45709</v>
      </c>
      <c r="K302">
        <v>1</v>
      </c>
      <c r="L302" t="s">
        <v>5</v>
      </c>
      <c r="M302" t="str">
        <f>VLOOKUP(LAIA[[#This Row],[NOME]],'CADASTRO'!A:K,6,0)</f>
        <v>ATIVO</v>
      </c>
    </row>
    <row r="303" spans="1:13">
      <c r="A303" t="s">
        <v>516</v>
      </c>
      <c r="B303" t="s">
        <v>517</v>
      </c>
      <c r="C303" t="s">
        <v>391</v>
      </c>
      <c r="D303" t="s">
        <v>654</v>
      </c>
      <c r="E303" s="11" t="s">
        <v>375</v>
      </c>
      <c r="F303" s="11" t="str">
        <f>VLOOKUP(LAIA[[#This Row],[NOME]],'CADASTRO'!A:K,5,0)</f>
        <v>OPERADOR INDUSTRIAL II</v>
      </c>
      <c r="G303" s="28">
        <v>45875</v>
      </c>
      <c r="H303" s="39">
        <v>365</v>
      </c>
      <c r="I3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IF(G651="01/01/1900",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IF(LAIA[[#This Row],[TREINADO EM]]="", "",(LAIA[[#This Row],[TREINADO EM]]+LAIA[[#This Row],[VALIDADE]]))</f>
        <v>46240</v>
      </c>
      <c r="K303">
        <v>1</v>
      </c>
      <c r="L303" t="s">
        <v>5</v>
      </c>
      <c r="M303" t="str">
        <f>VLOOKUP(LAIA[[#This Row],[NOME]],'CADASTRO'!A:K,6,0)</f>
        <v>ATIVO</v>
      </c>
    </row>
    <row r="304" spans="1:13">
      <c r="A304" t="s">
        <v>516</v>
      </c>
      <c r="B304" t="s">
        <v>517</v>
      </c>
      <c r="C304" t="s">
        <v>433</v>
      </c>
      <c r="D304" t="s">
        <v>654</v>
      </c>
      <c r="E304" s="11" t="s">
        <v>375</v>
      </c>
      <c r="F304" s="11" t="str">
        <f>VLOOKUP(LAIA[[#This Row],[NOME]],'CADASTRO'!A:K,5,0)</f>
        <v>OPERADOR INDUSTRIAL II</v>
      </c>
      <c r="G304" s="28">
        <v>46295</v>
      </c>
      <c r="H304" s="39">
        <v>365</v>
      </c>
      <c r="I3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IF(G652="01/01/1900",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IF(LAIA[[#This Row],[TREINADO EM]]="", "",(LAIA[[#This Row],[TREINADO EM]]+LAIA[[#This Row],[VALIDADE]]))</f>
        <v>46660</v>
      </c>
      <c r="K304">
        <v>1</v>
      </c>
      <c r="L304" t="s">
        <v>3</v>
      </c>
      <c r="M304" t="str">
        <f>VLOOKUP(LAIA[[#This Row],[NOME]],'CADASTRO'!A:K,6,0)</f>
        <v>ATIVO</v>
      </c>
    </row>
    <row r="305" spans="1:14">
      <c r="A305" t="s">
        <v>516</v>
      </c>
      <c r="B305" t="s">
        <v>517</v>
      </c>
      <c r="C305" t="s">
        <v>433</v>
      </c>
      <c r="D305" t="s">
        <v>654</v>
      </c>
      <c r="E305" s="11" t="s">
        <v>376</v>
      </c>
      <c r="F305" s="11" t="str">
        <f>VLOOKUP(LAIA[[#This Row],[NOME]],'CADASTRO'!A:K,5,0)</f>
        <v>ESTAGIARIO</v>
      </c>
      <c r="G305" s="28">
        <v>46063</v>
      </c>
      <c r="H305" s="39">
        <v>365</v>
      </c>
      <c r="I3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IF(G653="01/01/1900",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IF(LAIA[[#This Row],[TREINADO EM]]="", "",(LAIA[[#This Row],[TREINADO EM]]+LAIA[[#This Row],[VALIDADE]]))</f>
        <v>46428</v>
      </c>
      <c r="K305">
        <v>0.5</v>
      </c>
      <c r="L305" t="s">
        <v>3</v>
      </c>
      <c r="M305" t="str">
        <f>VLOOKUP(LAIA[[#This Row],[NOME]],'CADASTRO'!A:K,6,0)</f>
        <v>ATIVO</v>
      </c>
      <c r="N305" s="78" t="s">
        <v>665</v>
      </c>
    </row>
    <row r="306" spans="1:14">
      <c r="A306" t="s">
        <v>516</v>
      </c>
      <c r="B306" t="s">
        <v>517</v>
      </c>
      <c r="C306" t="s">
        <v>433</v>
      </c>
      <c r="D306" t="s">
        <v>654</v>
      </c>
      <c r="E306" s="11" t="s">
        <v>465</v>
      </c>
      <c r="F306" s="11" t="str">
        <f>VLOOKUP(LAIA[[#This Row],[NOME]],'CADASTRO'!A:K,5,0)</f>
        <v>APRENDIZ</v>
      </c>
      <c r="G306" s="28">
        <v>45903</v>
      </c>
      <c r="H306" s="39">
        <v>365</v>
      </c>
      <c r="I3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IF(G654="01/01/1900",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IF(LAIA[[#This Row],[TREINADO EM]]="", "",(LAIA[[#This Row],[TREINADO EM]]+LAIA[[#This Row],[VALIDADE]]))</f>
        <v>46268</v>
      </c>
      <c r="K306">
        <v>1</v>
      </c>
      <c r="L306" t="s">
        <v>3</v>
      </c>
      <c r="M306" t="str">
        <f>VLOOKUP(LAIA[[#This Row],[NOME]],'CADASTRO'!A:K,6,0)</f>
        <v>DESLIGADO</v>
      </c>
    </row>
    <row r="307" spans="1:14">
      <c r="A307" t="s">
        <v>516</v>
      </c>
      <c r="B307" t="s">
        <v>517</v>
      </c>
      <c r="C307" t="s">
        <v>266</v>
      </c>
      <c r="D307" t="s">
        <v>654</v>
      </c>
      <c r="E307" s="11" t="s">
        <v>466</v>
      </c>
      <c r="F307" s="11" t="str">
        <f>VLOOKUP(LAIA[[#This Row],[NOME]],'CADASTRO'!A:K,5,0)</f>
        <v>PARCEIRO DE NEGOCIO DE RH</v>
      </c>
      <c r="G307" s="28">
        <v>45064</v>
      </c>
      <c r="H307" s="39">
        <v>365</v>
      </c>
      <c r="I3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IF(G655="01/01/1900",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IF(LAIA[[#This Row],[TREINADO EM]]="", "",(LAIA[[#This Row],[TREINADO EM]]+LAIA[[#This Row],[VALIDADE]]))</f>
        <v>45429</v>
      </c>
      <c r="K307">
        <v>1</v>
      </c>
      <c r="L307" t="s">
        <v>3</v>
      </c>
      <c r="M307" t="str">
        <f>VLOOKUP(LAIA[[#This Row],[NOME]],'CADASTRO'!A:K,6,0)</f>
        <v>DESLIGADO</v>
      </c>
    </row>
    <row r="308" spans="1:14">
      <c r="A308" t="s">
        <v>516</v>
      </c>
      <c r="B308" t="s">
        <v>517</v>
      </c>
      <c r="C308" t="s">
        <v>153</v>
      </c>
      <c r="D308" t="s">
        <v>654</v>
      </c>
      <c r="E308" s="11" t="s">
        <v>467</v>
      </c>
      <c r="F308" s="11" t="str">
        <f>VLOOKUP(LAIA[[#This Row],[NOME]],'CADASTRO'!A:K,5,0)</f>
        <v>OPERADOR INDUSTRIAL III</v>
      </c>
      <c r="G308" s="28">
        <v>44517</v>
      </c>
      <c r="H308" s="39">
        <v>365</v>
      </c>
      <c r="I3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IF(G656="01/01/1900",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IF(LAIA[[#This Row],[TREINADO EM]]="", "",(LAIA[[#This Row],[TREINADO EM]]+LAIA[[#This Row],[VALIDADE]]))</f>
        <v>44882</v>
      </c>
      <c r="K308">
        <v>1</v>
      </c>
      <c r="L308" t="s">
        <v>5</v>
      </c>
      <c r="M308" t="str">
        <f>VLOOKUP(LAIA[[#This Row],[NOME]],'CADASTRO'!A:K,6,0)</f>
        <v>DESLIGADO</v>
      </c>
    </row>
    <row r="309" spans="1:14">
      <c r="A309" t="s">
        <v>516</v>
      </c>
      <c r="B309" t="s">
        <v>517</v>
      </c>
      <c r="C309" t="s">
        <v>266</v>
      </c>
      <c r="D309" t="s">
        <v>654</v>
      </c>
      <c r="E309" s="11" t="s">
        <v>467</v>
      </c>
      <c r="F309" s="11" t="str">
        <f>VLOOKUP(LAIA[[#This Row],[NOME]],'CADASTRO'!A:K,5,0)</f>
        <v>OPERADOR INDUSTRIAL III</v>
      </c>
      <c r="G309" s="28">
        <v>44855</v>
      </c>
      <c r="H309" s="39">
        <v>365</v>
      </c>
      <c r="I3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IF(G657="01/01/1900",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IF(LAIA[[#This Row],[TREINADO EM]]="", "",(LAIA[[#This Row],[TREINADO EM]]+LAIA[[#This Row],[VALIDADE]]))</f>
        <v>45220</v>
      </c>
      <c r="K309">
        <v>1</v>
      </c>
      <c r="L309" t="s">
        <v>5</v>
      </c>
      <c r="M309" t="str">
        <f>VLOOKUP(LAIA[[#This Row],[NOME]],'CADASTRO'!A:K,6,0)</f>
        <v>DESLIGADO</v>
      </c>
    </row>
    <row r="310" spans="1:14">
      <c r="A310" t="s">
        <v>516</v>
      </c>
      <c r="B310" t="s">
        <v>517</v>
      </c>
      <c r="C310" t="s">
        <v>266</v>
      </c>
      <c r="D310" t="s">
        <v>654</v>
      </c>
      <c r="E310" s="11" t="s">
        <v>467</v>
      </c>
      <c r="F310" s="11" t="str">
        <f>VLOOKUP(LAIA[[#This Row],[NOME]],'CADASTRO'!A:K,5,0)</f>
        <v>OPERADOR INDUSTRIAL III</v>
      </c>
      <c r="G310" s="28">
        <v>44929</v>
      </c>
      <c r="H310" s="39">
        <v>365</v>
      </c>
      <c r="I3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IF(G658="01/01/1900",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IF(LAIA[[#This Row],[TREINADO EM]]="", "",(LAIA[[#This Row],[TREINADO EM]]+LAIA[[#This Row],[VALIDADE]]))</f>
        <v>45294</v>
      </c>
      <c r="K310">
        <v>1.5</v>
      </c>
      <c r="L310" t="s">
        <v>5</v>
      </c>
      <c r="M310" t="str">
        <f>VLOOKUP(LAIA[[#This Row],[NOME]],'CADASTRO'!A:K,6,0)</f>
        <v>DESLIGADO</v>
      </c>
    </row>
    <row r="311" spans="1:14">
      <c r="A311" t="s">
        <v>516</v>
      </c>
      <c r="B311" t="s">
        <v>517</v>
      </c>
      <c r="C311" t="s">
        <v>266</v>
      </c>
      <c r="D311" t="s">
        <v>654</v>
      </c>
      <c r="E311" s="11" t="s">
        <v>467</v>
      </c>
      <c r="F311" s="11" t="str">
        <f>VLOOKUP(LAIA[[#This Row],[NOME]],'CADASTRO'!A:K,5,0)</f>
        <v>OPERADOR INDUSTRIAL III</v>
      </c>
      <c r="G311" s="28">
        <v>45278</v>
      </c>
      <c r="H311" s="39">
        <v>365</v>
      </c>
      <c r="I3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IF(G659="01/01/1900",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IF(LAIA[[#This Row],[TREINADO EM]]="", "",(LAIA[[#This Row],[TREINADO EM]]+LAIA[[#This Row],[VALIDADE]]))</f>
        <v>45643</v>
      </c>
      <c r="K311">
        <v>1</v>
      </c>
      <c r="L311" t="s">
        <v>5</v>
      </c>
      <c r="M311" t="str">
        <f>VLOOKUP(LAIA[[#This Row],[NOME]],'CADASTRO'!A:K,6,0)</f>
        <v>DESLIGADO</v>
      </c>
    </row>
    <row r="312" spans="1:14">
      <c r="A312" t="s">
        <v>516</v>
      </c>
      <c r="B312" t="s">
        <v>517</v>
      </c>
      <c r="C312" t="s">
        <v>433</v>
      </c>
      <c r="D312" t="s">
        <v>654</v>
      </c>
      <c r="E312" s="11" t="s">
        <v>467</v>
      </c>
      <c r="F312" s="11" t="str">
        <f>VLOOKUP(LAIA[[#This Row],[NOME]],'CADASTRO'!A:K,5,0)</f>
        <v>OPERADOR INDUSTRIAL III</v>
      </c>
      <c r="G312" s="28">
        <v>45645</v>
      </c>
      <c r="H312" s="39">
        <v>365</v>
      </c>
      <c r="I3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IF(G660="01/01/1900",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IF(LAIA[[#This Row],[TREINADO EM]]="", "",(LAIA[[#This Row],[TREINADO EM]]+LAIA[[#This Row],[VALIDADE]]))</f>
        <v>46010</v>
      </c>
      <c r="K312">
        <v>1</v>
      </c>
      <c r="L312" t="s">
        <v>3</v>
      </c>
      <c r="M312" t="str">
        <f>VLOOKUP(LAIA[[#This Row],[NOME]],'CADASTRO'!A:K,6,0)</f>
        <v>DESLIGADO</v>
      </c>
    </row>
    <row r="313" spans="1:14">
      <c r="A313" t="s">
        <v>516</v>
      </c>
      <c r="B313" t="s">
        <v>517</v>
      </c>
      <c r="C313" t="s">
        <v>153</v>
      </c>
      <c r="D313" t="s">
        <v>654</v>
      </c>
      <c r="E313" s="11" t="s">
        <v>378</v>
      </c>
      <c r="F313" s="11" t="str">
        <f>VLOOKUP(LAIA[[#This Row],[NOME]],'CADASTRO'!A:K,5,0)</f>
        <v>ANALISTA LOGISTICA JR</v>
      </c>
      <c r="G313" s="28">
        <v>44510</v>
      </c>
      <c r="H313" s="39">
        <v>365</v>
      </c>
      <c r="I3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IF(G661="01/01/1900",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IF(LAIA[[#This Row],[TREINADO EM]]="", "",(LAIA[[#This Row],[TREINADO EM]]+LAIA[[#This Row],[VALIDADE]]))</f>
        <v>44875</v>
      </c>
      <c r="K313">
        <v>1</v>
      </c>
      <c r="L313" t="s">
        <v>5</v>
      </c>
      <c r="M313" t="str">
        <f>VLOOKUP(LAIA[[#This Row],[NOME]],'CADASTRO'!A:K,6,0)</f>
        <v>ATIVO</v>
      </c>
    </row>
    <row r="314" spans="1:14">
      <c r="A314" t="s">
        <v>516</v>
      </c>
      <c r="B314" t="s">
        <v>517</v>
      </c>
      <c r="C314" t="s">
        <v>266</v>
      </c>
      <c r="D314" t="s">
        <v>654</v>
      </c>
      <c r="E314" s="11" t="s">
        <v>378</v>
      </c>
      <c r="F314" s="11" t="str">
        <f>VLOOKUP(LAIA[[#This Row],[NOME]],'CADASTRO'!A:K,5,0)</f>
        <v>ANALISTA LOGISTICA JR</v>
      </c>
      <c r="G314" s="32">
        <v>44805</v>
      </c>
      <c r="H314" s="39">
        <v>365</v>
      </c>
      <c r="I3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IF(G662="01/01/1900",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IF(LAIA[[#This Row],[TREINADO EM]]="", "",(LAIA[[#This Row],[TREINADO EM]]+LAIA[[#This Row],[VALIDADE]]))</f>
        <v>45170</v>
      </c>
      <c r="K314">
        <v>1</v>
      </c>
      <c r="L314" t="s">
        <v>5</v>
      </c>
      <c r="M314" t="str">
        <f>VLOOKUP(LAIA[[#This Row],[NOME]],'CADASTRO'!A:K,6,0)</f>
        <v>ATIVO</v>
      </c>
    </row>
    <row r="315" spans="1:14">
      <c r="A315" t="s">
        <v>516</v>
      </c>
      <c r="B315" t="s">
        <v>517</v>
      </c>
      <c r="C315" t="s">
        <v>266</v>
      </c>
      <c r="D315" t="s">
        <v>654</v>
      </c>
      <c r="E315" s="11" t="s">
        <v>378</v>
      </c>
      <c r="F315" s="11" t="str">
        <f>VLOOKUP(LAIA[[#This Row],[NOME]],'CADASTRO'!A:K,5,0)</f>
        <v>ANALISTA LOGISTICA JR</v>
      </c>
      <c r="G315" s="28">
        <v>44929</v>
      </c>
      <c r="H315" s="39">
        <v>365</v>
      </c>
      <c r="I3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IF(G663="01/01/1900",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IF(LAIA[[#This Row],[TREINADO EM]]="", "",(LAIA[[#This Row],[TREINADO EM]]+LAIA[[#This Row],[VALIDADE]]))</f>
        <v>45294</v>
      </c>
      <c r="K315">
        <v>1.5</v>
      </c>
      <c r="L315" t="s">
        <v>5</v>
      </c>
      <c r="M315" t="str">
        <f>VLOOKUP(LAIA[[#This Row],[NOME]],'CADASTRO'!A:K,6,0)</f>
        <v>ATIVO</v>
      </c>
    </row>
    <row r="316" spans="1:14">
      <c r="A316" t="s">
        <v>516</v>
      </c>
      <c r="B316" t="s">
        <v>517</v>
      </c>
      <c r="C316" t="s">
        <v>266</v>
      </c>
      <c r="D316" t="s">
        <v>654</v>
      </c>
      <c r="E316" s="11" t="s">
        <v>378</v>
      </c>
      <c r="F316" s="11" t="str">
        <f>VLOOKUP(LAIA[[#This Row],[NOME]],'CADASTRO'!A:K,5,0)</f>
        <v>ANALISTA LOGISTICA JR</v>
      </c>
      <c r="G316" s="28">
        <v>45278</v>
      </c>
      <c r="H316" s="39">
        <v>365</v>
      </c>
      <c r="I3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IF(G664="01/01/1900",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IF(LAIA[[#This Row],[TREINADO EM]]="", "",(LAIA[[#This Row],[TREINADO EM]]+LAIA[[#This Row],[VALIDADE]]))</f>
        <v>45643</v>
      </c>
      <c r="K316">
        <v>1</v>
      </c>
      <c r="L316" t="s">
        <v>5</v>
      </c>
      <c r="M316" t="str">
        <f>VLOOKUP(LAIA[[#This Row],[NOME]],'CADASTRO'!A:K,6,0)</f>
        <v>ATIVO</v>
      </c>
    </row>
    <row r="317" spans="1:14">
      <c r="A317" t="s">
        <v>516</v>
      </c>
      <c r="B317" t="s">
        <v>517</v>
      </c>
      <c r="C317" t="s">
        <v>76</v>
      </c>
      <c r="D317" t="s">
        <v>654</v>
      </c>
      <c r="E317" s="11" t="s">
        <v>378</v>
      </c>
      <c r="F317" s="11" t="str">
        <f>VLOOKUP(LAIA[[#This Row],[NOME]],'CADASTRO'!A:K,5,0)</f>
        <v>ANALISTA LOGISTICA JR</v>
      </c>
      <c r="G317" s="28">
        <v>45645</v>
      </c>
      <c r="H317" s="39">
        <v>365</v>
      </c>
      <c r="I3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IF(G665="01/01/1900",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IF(LAIA[[#This Row],[TREINADO EM]]="", "",(LAIA[[#This Row],[TREINADO EM]]+LAIA[[#This Row],[VALIDADE]]))</f>
        <v>46010</v>
      </c>
      <c r="K317">
        <v>1</v>
      </c>
      <c r="L317" t="s">
        <v>5</v>
      </c>
      <c r="M317" t="str">
        <f>VLOOKUP(LAIA[[#This Row],[NOME]],'CADASTRO'!A:K,6,0)</f>
        <v>ATIVO</v>
      </c>
    </row>
    <row r="318" spans="1:14">
      <c r="A318" t="s">
        <v>516</v>
      </c>
      <c r="B318" t="s">
        <v>517</v>
      </c>
      <c r="C318" t="s">
        <v>433</v>
      </c>
      <c r="D318" t="s">
        <v>654</v>
      </c>
      <c r="E318" s="11" t="s">
        <v>378</v>
      </c>
      <c r="F318" s="11" t="str">
        <f>VLOOKUP(LAIA[[#This Row],[NOME]],'CADASTRO'!A:K,5,0)</f>
        <v>ANALISTA LOGISTICA JR</v>
      </c>
      <c r="G318" s="28">
        <v>46008</v>
      </c>
      <c r="H318" s="39">
        <v>365</v>
      </c>
      <c r="I3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IF(G666="01/01/1900", "SEM REGISTRO",
                        IF((G318+H318)&gt;TODAY(), "NO PRAZO", "VENCIDO"
                        )
                    )
                )
            )
        )
    ),"N.A.")</f>
        <v>NO PRAZO</v>
      </c>
      <c r="J318" s="14">
        <f>IF(LAIA[[#This Row],[TREINADO EM]]="", "",(LAIA[[#This Row],[TREINADO EM]]+LAIA[[#This Row],[VALIDADE]]))</f>
        <v>46373</v>
      </c>
      <c r="K318">
        <v>1</v>
      </c>
      <c r="L318" t="s">
        <v>3</v>
      </c>
      <c r="M318" t="str">
        <f>VLOOKUP(LAIA[[#This Row],[NOME]],'CADASTRO'!A:K,6,0)</f>
        <v>ATIVO</v>
      </c>
    </row>
    <row r="319" spans="1:14">
      <c r="A319" t="s">
        <v>516</v>
      </c>
      <c r="B319" t="s">
        <v>517</v>
      </c>
      <c r="C319" t="s">
        <v>433</v>
      </c>
      <c r="D319" t="s">
        <v>654</v>
      </c>
      <c r="E319" s="11" t="s">
        <v>468</v>
      </c>
      <c r="F319" s="11" t="str">
        <f>VLOOKUP(LAIA[[#This Row],[NOME]],'CADASTRO'!A:K,5,0)</f>
        <v>OPERADOR LOGISTICO I</v>
      </c>
      <c r="G319" s="28">
        <v>46009</v>
      </c>
      <c r="H319" s="39">
        <v>365</v>
      </c>
      <c r="I3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IF(G667="01/01/1900",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IF(LAIA[[#This Row],[TREINADO EM]]="", "",(LAIA[[#This Row],[TREINADO EM]]+LAIA[[#This Row],[VALIDADE]]))</f>
        <v>46374</v>
      </c>
      <c r="K319">
        <v>1</v>
      </c>
      <c r="L319" t="s">
        <v>3</v>
      </c>
      <c r="M319" t="str">
        <f>VLOOKUP(LAIA[[#This Row],[NOME]],'CADASTRO'!A:K,6,0)</f>
        <v>DESLIGADO</v>
      </c>
      <c r="N319" s="69"/>
    </row>
    <row r="320" spans="1:14">
      <c r="A320" t="s">
        <v>516</v>
      </c>
      <c r="B320" t="s">
        <v>517</v>
      </c>
      <c r="C320" t="s">
        <v>391</v>
      </c>
      <c r="D320" t="s">
        <v>654</v>
      </c>
      <c r="E320" s="11" t="s">
        <v>469</v>
      </c>
      <c r="F320" s="11" t="str">
        <f>VLOOKUP(LAIA[[#This Row],[NOME]],'CADASTRO'!A:K,5,0)</f>
        <v>AUXILIAR INDUSTRIAL</v>
      </c>
      <c r="G320" s="28">
        <v>45875</v>
      </c>
      <c r="H320" s="39">
        <v>365</v>
      </c>
      <c r="I3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IF(G668="01/01/1900",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IF(LAIA[[#This Row],[TREINADO EM]]="", "",(LAIA[[#This Row],[TREINADO EM]]+LAIA[[#This Row],[VALIDADE]]))</f>
        <v>46240</v>
      </c>
      <c r="K320">
        <v>1</v>
      </c>
      <c r="L320" t="s">
        <v>3</v>
      </c>
      <c r="M320" t="str">
        <f>VLOOKUP(LAIA[[#This Row],[NOME]],'CADASTRO'!A:K,6,0)</f>
        <v>DESLIGADO</v>
      </c>
    </row>
    <row r="321" spans="1:14">
      <c r="A321" t="s">
        <v>516</v>
      </c>
      <c r="B321" t="s">
        <v>517</v>
      </c>
      <c r="C321" t="s">
        <v>266</v>
      </c>
      <c r="D321" t="s">
        <v>654</v>
      </c>
      <c r="E321" s="11" t="s">
        <v>470</v>
      </c>
      <c r="F321" s="11" t="str">
        <f>VLOOKUP(LAIA[[#This Row],[NOME]],'CADASTRO'!A:K,5,0)</f>
        <v>ASSISTENTE ADMINISTRATIVO</v>
      </c>
      <c r="G321" s="28">
        <v>44634</v>
      </c>
      <c r="H321" s="39">
        <v>365</v>
      </c>
      <c r="I3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IF(G669="01/01/1900",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IF(LAIA[[#This Row],[TREINADO EM]]="", "",(LAIA[[#This Row],[TREINADO EM]]+LAIA[[#This Row],[VALIDADE]]))</f>
        <v>44999</v>
      </c>
      <c r="K321">
        <v>1</v>
      </c>
      <c r="L321" t="s">
        <v>5</v>
      </c>
      <c r="M321" t="str">
        <f>VLOOKUP(LAIA[[#This Row],[NOME]],'CADASTRO'!A:K,6,0)</f>
        <v>DESLIGADO</v>
      </c>
    </row>
    <row r="322" spans="1:14">
      <c r="A322" t="s">
        <v>516</v>
      </c>
      <c r="B322" t="s">
        <v>517</v>
      </c>
      <c r="C322" t="s">
        <v>266</v>
      </c>
      <c r="D322" t="s">
        <v>654</v>
      </c>
      <c r="E322" s="11" t="s">
        <v>470</v>
      </c>
      <c r="F322" s="11" t="str">
        <f>VLOOKUP(LAIA[[#This Row],[NOME]],'CADASTRO'!A:K,5,0)</f>
        <v>ASSISTENTE ADMINISTRATIVO</v>
      </c>
      <c r="G322" s="28">
        <v>44844</v>
      </c>
      <c r="H322" s="39">
        <v>365</v>
      </c>
      <c r="I3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IF(G670="01/01/1900",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IF(LAIA[[#This Row],[TREINADO EM]]="", "",(LAIA[[#This Row],[TREINADO EM]]+LAIA[[#This Row],[VALIDADE]]))</f>
        <v>45209</v>
      </c>
      <c r="K322">
        <v>1</v>
      </c>
      <c r="L322" t="s">
        <v>3</v>
      </c>
      <c r="M322" t="str">
        <f>VLOOKUP(LAIA[[#This Row],[NOME]],'CADASTRO'!A:K,6,0)</f>
        <v>DESLIGADO</v>
      </c>
    </row>
    <row r="323" spans="1:14">
      <c r="A323" t="s">
        <v>516</v>
      </c>
      <c r="B323" t="s">
        <v>517</v>
      </c>
      <c r="C323" t="s">
        <v>266</v>
      </c>
      <c r="D323" t="s">
        <v>654</v>
      </c>
      <c r="E323" s="11" t="s">
        <v>26</v>
      </c>
      <c r="F323" s="11" t="str">
        <f>VLOOKUP(LAIA[[#This Row],[NOME]],'CADASTRO'!A:K,5,0)</f>
        <v>COORDENADOR PRODUCAO</v>
      </c>
      <c r="G323" s="28">
        <v>44844</v>
      </c>
      <c r="H323" s="39">
        <v>365</v>
      </c>
      <c r="I3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IF(G671="01/01/1900",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IF(LAIA[[#This Row],[TREINADO EM]]="", "",(LAIA[[#This Row],[TREINADO EM]]+LAIA[[#This Row],[VALIDADE]]))</f>
        <v>45209</v>
      </c>
      <c r="K323">
        <v>1</v>
      </c>
      <c r="L323" t="s">
        <v>5</v>
      </c>
      <c r="M323" t="str">
        <f>VLOOKUP(LAIA[[#This Row],[NOME]],'CADASTRO'!A:K,6,0)</f>
        <v>ATIVO</v>
      </c>
    </row>
    <row r="324" spans="1:14">
      <c r="A324" t="s">
        <v>516</v>
      </c>
      <c r="B324" t="s">
        <v>517</v>
      </c>
      <c r="C324" t="s">
        <v>433</v>
      </c>
      <c r="D324" t="s">
        <v>654</v>
      </c>
      <c r="E324" s="11" t="s">
        <v>26</v>
      </c>
      <c r="F324" s="11" t="str">
        <f>VLOOKUP(LAIA[[#This Row],[NOME]],'CADASTRO'!A:K,5,0)</f>
        <v>COORDENADOR PRODUCAO</v>
      </c>
      <c r="G324" s="28">
        <v>45547</v>
      </c>
      <c r="H324" s="39">
        <v>365</v>
      </c>
      <c r="I3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IF(G672="01/01/1900",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IF(LAIA[[#This Row],[TREINADO EM]]="", "",(LAIA[[#This Row],[TREINADO EM]]+LAIA[[#This Row],[VALIDADE]]))</f>
        <v>45912</v>
      </c>
      <c r="K324">
        <v>1</v>
      </c>
      <c r="L324" t="s">
        <v>5</v>
      </c>
      <c r="M324" t="str">
        <f>VLOOKUP(LAIA[[#This Row],[NOME]],'CADASTRO'!A:K,6,0)</f>
        <v>ATIVO</v>
      </c>
    </row>
    <row r="325" spans="1:14">
      <c r="A325" t="s">
        <v>516</v>
      </c>
      <c r="B325" t="s">
        <v>517</v>
      </c>
      <c r="C325" t="s">
        <v>433</v>
      </c>
      <c r="D325" t="s">
        <v>654</v>
      </c>
      <c r="E325" s="11" t="s">
        <v>26</v>
      </c>
      <c r="F325" s="11" t="str">
        <f>VLOOKUP(LAIA[[#This Row],[NOME]],'CADASTRO'!A:K,5,0)</f>
        <v>COORDENADOR PRODUCAO</v>
      </c>
      <c r="G325" s="28">
        <v>46006</v>
      </c>
      <c r="H325" s="39">
        <v>365</v>
      </c>
      <c r="I3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IF(G673="01/01/1900",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IF(LAIA[[#This Row],[TREINADO EM]]="", "",(LAIA[[#This Row],[TREINADO EM]]+LAIA[[#This Row],[VALIDADE]]))</f>
        <v>46371</v>
      </c>
      <c r="K325">
        <v>1</v>
      </c>
      <c r="L325" t="s">
        <v>3</v>
      </c>
      <c r="M325" t="str">
        <f>VLOOKUP(LAIA[[#This Row],[NOME]],'CADASTRO'!A:K,6,0)</f>
        <v>ATIVO</v>
      </c>
      <c r="N325" s="63" t="s">
        <v>659</v>
      </c>
    </row>
    <row r="326" spans="1:14">
      <c r="A326" t="s">
        <v>516</v>
      </c>
      <c r="B326" t="s">
        <v>517</v>
      </c>
      <c r="C326" t="s">
        <v>153</v>
      </c>
      <c r="D326" t="s">
        <v>654</v>
      </c>
      <c r="E326" s="11" t="s">
        <v>471</v>
      </c>
      <c r="F326" s="11" t="str">
        <f>VLOOKUP(LAIA[[#This Row],[NOME]],'CADASTRO'!A:K,5,0)</f>
        <v>ANALISTA CONTROLE QUALIDADE PL</v>
      </c>
      <c r="G326" s="28">
        <v>44510</v>
      </c>
      <c r="H326" s="39">
        <v>365</v>
      </c>
      <c r="I3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IF(G674="01/01/1900",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IF(LAIA[[#This Row],[TREINADO EM]]="", "",(LAIA[[#This Row],[TREINADO EM]]+LAIA[[#This Row],[VALIDADE]]))</f>
        <v>44875</v>
      </c>
      <c r="K326">
        <v>1</v>
      </c>
      <c r="L326" t="s">
        <v>5</v>
      </c>
      <c r="M326" t="str">
        <f>VLOOKUP(LAIA[[#This Row],[NOME]],'CADASTRO'!A:K,6,0)</f>
        <v>DESLIGADO</v>
      </c>
    </row>
    <row r="327" spans="1:14">
      <c r="A327" t="s">
        <v>516</v>
      </c>
      <c r="B327" t="s">
        <v>517</v>
      </c>
      <c r="C327" t="s">
        <v>266</v>
      </c>
      <c r="D327" t="s">
        <v>654</v>
      </c>
      <c r="E327" s="11" t="s">
        <v>471</v>
      </c>
      <c r="F327" s="11" t="str">
        <f>VLOOKUP(LAIA[[#This Row],[NOME]],'CADASTRO'!A:K,5,0)</f>
        <v>ANALISTA CONTROLE QUALIDADE PL</v>
      </c>
      <c r="G327" s="28">
        <v>44844</v>
      </c>
      <c r="H327" s="39">
        <v>365</v>
      </c>
      <c r="I3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IF(G675="01/01/1900",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IF(LAIA[[#This Row],[TREINADO EM]]="", "",(LAIA[[#This Row],[TREINADO EM]]+LAIA[[#This Row],[VALIDADE]]))</f>
        <v>45209</v>
      </c>
      <c r="K327">
        <v>1</v>
      </c>
      <c r="L327" t="s">
        <v>3</v>
      </c>
      <c r="M327" t="str">
        <f>VLOOKUP(LAIA[[#This Row],[NOME]],'CADASTRO'!A:K,6,0)</f>
        <v>DESLIGADO</v>
      </c>
    </row>
    <row r="328" spans="1:14">
      <c r="A328" t="s">
        <v>516</v>
      </c>
      <c r="B328" t="s">
        <v>517</v>
      </c>
      <c r="C328" t="s">
        <v>153</v>
      </c>
      <c r="D328" t="s">
        <v>654</v>
      </c>
      <c r="E328" s="11" t="s">
        <v>380</v>
      </c>
      <c r="F328" s="11" t="str">
        <f>VLOOKUP(LAIA[[#This Row],[NOME]],'CADASTRO'!A:K,5,0)</f>
        <v>TECNICO ELETRONICO I</v>
      </c>
      <c r="G328" s="28">
        <v>44510</v>
      </c>
      <c r="H328" s="39">
        <v>365</v>
      </c>
      <c r="I3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IF(G676="01/01/1900",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IF(LAIA[[#This Row],[TREINADO EM]]="", "",(LAIA[[#This Row],[TREINADO EM]]+LAIA[[#This Row],[VALIDADE]]))</f>
        <v>44875</v>
      </c>
      <c r="K328">
        <v>1</v>
      </c>
      <c r="L328" t="s">
        <v>5</v>
      </c>
      <c r="M328" t="str">
        <f>VLOOKUP(LAIA[[#This Row],[NOME]],'CADASTRO'!A:K,6,0)</f>
        <v>ATIVO</v>
      </c>
    </row>
    <row r="329" spans="1:14">
      <c r="A329" t="s">
        <v>516</v>
      </c>
      <c r="B329" t="s">
        <v>517</v>
      </c>
      <c r="C329" t="s">
        <v>266</v>
      </c>
      <c r="D329" t="s">
        <v>654</v>
      </c>
      <c r="E329" s="11" t="s">
        <v>380</v>
      </c>
      <c r="F329" s="11" t="str">
        <f>VLOOKUP(LAIA[[#This Row],[NOME]],'CADASTRO'!A:K,5,0)</f>
        <v>TECNICO ELETRONICO I</v>
      </c>
      <c r="G329" s="28">
        <v>44844</v>
      </c>
      <c r="H329" s="39">
        <v>365</v>
      </c>
      <c r="I3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IF(G677="01/01/1900",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IF(LAIA[[#This Row],[TREINADO EM]]="", "",(LAIA[[#This Row],[TREINADO EM]]+LAIA[[#This Row],[VALIDADE]]))</f>
        <v>45209</v>
      </c>
      <c r="K329">
        <v>1</v>
      </c>
      <c r="L329" t="s">
        <v>5</v>
      </c>
      <c r="M329" t="str">
        <f>VLOOKUP(LAIA[[#This Row],[NOME]],'CADASTRO'!A:K,6,0)</f>
        <v>ATIVO</v>
      </c>
    </row>
    <row r="330" spans="1:14">
      <c r="A330" t="s">
        <v>516</v>
      </c>
      <c r="B330" t="s">
        <v>517</v>
      </c>
      <c r="C330" t="s">
        <v>266</v>
      </c>
      <c r="D330" t="s">
        <v>654</v>
      </c>
      <c r="E330" s="11" t="s">
        <v>380</v>
      </c>
      <c r="F330" s="11" t="str">
        <f>VLOOKUP(LAIA[[#This Row],[NOME]],'CADASTRO'!A:K,5,0)</f>
        <v>TECNICO ELETRONICO I</v>
      </c>
      <c r="G330" s="28">
        <v>44929</v>
      </c>
      <c r="H330" s="39">
        <v>365</v>
      </c>
      <c r="I3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IF(G678="01/01/1900",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IF(LAIA[[#This Row],[TREINADO EM]]="", "",(LAIA[[#This Row],[TREINADO EM]]+LAIA[[#This Row],[VALIDADE]]))</f>
        <v>45294</v>
      </c>
      <c r="K330">
        <v>1.5</v>
      </c>
      <c r="L330" t="s">
        <v>5</v>
      </c>
      <c r="M330" t="str">
        <f>VLOOKUP(LAIA[[#This Row],[NOME]],'CADASTRO'!A:K,6,0)</f>
        <v>ATIVO</v>
      </c>
    </row>
    <row r="331" spans="1:14">
      <c r="A331" t="s">
        <v>516</v>
      </c>
      <c r="B331" t="s">
        <v>517</v>
      </c>
      <c r="C331" t="s">
        <v>266</v>
      </c>
      <c r="D331" t="s">
        <v>654</v>
      </c>
      <c r="E331" s="11" t="s">
        <v>380</v>
      </c>
      <c r="F331" s="11" t="str">
        <f>VLOOKUP(LAIA[[#This Row],[NOME]],'CADASTRO'!A:K,5,0)</f>
        <v>TECNICO ELETRONICO I</v>
      </c>
      <c r="G331" s="28">
        <v>45278</v>
      </c>
      <c r="H331" s="39">
        <v>365</v>
      </c>
      <c r="I3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IF(G679="01/01/1900",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IF(LAIA[[#This Row],[TREINADO EM]]="", "",(LAIA[[#This Row],[TREINADO EM]]+LAIA[[#This Row],[VALIDADE]]))</f>
        <v>45643</v>
      </c>
      <c r="K331">
        <v>1</v>
      </c>
      <c r="L331" t="s">
        <v>5</v>
      </c>
      <c r="M331" t="str">
        <f>VLOOKUP(LAIA[[#This Row],[NOME]],'CADASTRO'!A:K,6,0)</f>
        <v>ATIVO</v>
      </c>
    </row>
    <row r="332" spans="1:14">
      <c r="A332" t="s">
        <v>516</v>
      </c>
      <c r="B332" t="s">
        <v>517</v>
      </c>
      <c r="C332" t="s">
        <v>76</v>
      </c>
      <c r="D332" t="s">
        <v>654</v>
      </c>
      <c r="E332" s="11" t="s">
        <v>380</v>
      </c>
      <c r="F332" s="11" t="str">
        <f>VLOOKUP(LAIA[[#This Row],[NOME]],'CADASTRO'!A:K,5,0)</f>
        <v>TECNICO ELETRONICO I</v>
      </c>
      <c r="G332" s="28">
        <v>45645</v>
      </c>
      <c r="H332" s="39">
        <v>365</v>
      </c>
      <c r="I3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IF(G680="01/01/1900",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IF(LAIA[[#This Row],[TREINADO EM]]="", "",(LAIA[[#This Row],[TREINADO EM]]+LAIA[[#This Row],[VALIDADE]]))</f>
        <v>46010</v>
      </c>
      <c r="K332">
        <v>1</v>
      </c>
      <c r="L332" t="s">
        <v>5</v>
      </c>
      <c r="M332" t="str">
        <f>VLOOKUP(LAIA[[#This Row],[NOME]],'CADASTRO'!A:K,6,0)</f>
        <v>ATIVO</v>
      </c>
    </row>
    <row r="333" spans="1:14">
      <c r="A333" t="s">
        <v>516</v>
      </c>
      <c r="B333" t="s">
        <v>517</v>
      </c>
      <c r="C333" t="s">
        <v>433</v>
      </c>
      <c r="D333" t="s">
        <v>654</v>
      </c>
      <c r="E333" s="11" t="s">
        <v>380</v>
      </c>
      <c r="F333" s="11" t="str">
        <f>VLOOKUP(LAIA[[#This Row],[NOME]],'CADASTRO'!A:K,5,0)</f>
        <v>TECNICO ELETRONICO I</v>
      </c>
      <c r="G333" s="28">
        <v>46009</v>
      </c>
      <c r="H333" s="39">
        <v>365</v>
      </c>
      <c r="I3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IF(G681="01/01/1900",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IF(LAIA[[#This Row],[TREINADO EM]]="", "",(LAIA[[#This Row],[TREINADO EM]]+LAIA[[#This Row],[VALIDADE]]))</f>
        <v>46374</v>
      </c>
      <c r="K333">
        <v>1</v>
      </c>
      <c r="L333" t="s">
        <v>5</v>
      </c>
      <c r="M333" t="str">
        <f>VLOOKUP(LAIA[[#This Row],[NOME]],'CADASTRO'!A:K,6,0)</f>
        <v>ATIVO</v>
      </c>
      <c r="N333" s="63" t="s">
        <v>656</v>
      </c>
    </row>
    <row r="334" spans="1:14">
      <c r="A334" t="s">
        <v>516</v>
      </c>
      <c r="B334" t="s">
        <v>517</v>
      </c>
      <c r="C334" t="s">
        <v>433</v>
      </c>
      <c r="D334" t="s">
        <v>654</v>
      </c>
      <c r="E334" s="11" t="s">
        <v>380</v>
      </c>
      <c r="F334" s="11" t="str">
        <f>VLOOKUP(LAIA[[#This Row],[NOME]],'CADASTRO'!A:K,5,0)</f>
        <v>TECNICO ELETRONICO I</v>
      </c>
      <c r="G334" s="28">
        <v>46211.546574074098</v>
      </c>
      <c r="H334" s="39">
        <v>183</v>
      </c>
      <c r="I3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IF(G682="01/01/1900", "SEM REGISTRO",
                        IF((G334+H334)&gt;TODAY(), "NO PRAZO", "VENCIDO"
                        )
                    )
                )
            )
        )
    ),"N.A.")</f>
        <v>NO PRAZO</v>
      </c>
      <c r="J334" s="14">
        <f>IF(LAIA[[#This Row],[TREINADO EM]]="", "",(LAIA[[#This Row],[TREINADO EM]]+LAIA[[#This Row],[VALIDADE]]))</f>
        <v>46394.546574074098</v>
      </c>
      <c r="K334">
        <v>1</v>
      </c>
      <c r="L334" t="s">
        <v>3</v>
      </c>
      <c r="M334" t="str">
        <f>VLOOKUP(LAIA[[#This Row],[NOME]],'CADASTRO'!A:K,6,0)</f>
        <v>ATIVO</v>
      </c>
      <c r="N334" s="63"/>
    </row>
    <row r="335" spans="1:14">
      <c r="A335" t="s">
        <v>516</v>
      </c>
      <c r="B335" t="s">
        <v>517</v>
      </c>
      <c r="C335" t="s">
        <v>266</v>
      </c>
      <c r="D335" t="s">
        <v>654</v>
      </c>
      <c r="E335" s="11" t="s">
        <v>381</v>
      </c>
      <c r="F335" s="11" t="str">
        <f>VLOOKUP(LAIA[[#This Row],[NOME]],'CADASTRO'!A:K,5,0)</f>
        <v>TECNICO SEGURANCA TRABALHO</v>
      </c>
      <c r="G335" s="28">
        <v>44607</v>
      </c>
      <c r="H335" s="39">
        <v>365</v>
      </c>
      <c r="I3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IF(G683="01/01/1900",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IF(LAIA[[#This Row],[TREINADO EM]]="", "",(LAIA[[#This Row],[TREINADO EM]]+LAIA[[#This Row],[VALIDADE]]))</f>
        <v>44972</v>
      </c>
      <c r="K335">
        <v>0.2</v>
      </c>
      <c r="L335" t="s">
        <v>5</v>
      </c>
      <c r="M335" t="str">
        <f>VLOOKUP(LAIA[[#This Row],[NOME]],'CADASTRO'!A:K,6,0)</f>
        <v>ATIVO</v>
      </c>
    </row>
    <row r="336" spans="1:14">
      <c r="A336" t="s">
        <v>516</v>
      </c>
      <c r="B336" t="s">
        <v>517</v>
      </c>
      <c r="C336" t="s">
        <v>266</v>
      </c>
      <c r="D336" t="s">
        <v>654</v>
      </c>
      <c r="E336" s="11" t="s">
        <v>381</v>
      </c>
      <c r="F336" s="11" t="str">
        <f>VLOOKUP(LAIA[[#This Row],[NOME]],'CADASTRO'!A:K,5,0)</f>
        <v>TECNICO SEGURANCA TRABALHO</v>
      </c>
      <c r="G336" s="32">
        <v>44805</v>
      </c>
      <c r="H336" s="39">
        <v>365</v>
      </c>
      <c r="I3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IF(G684="01/01/1900",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IF(LAIA[[#This Row],[TREINADO EM]]="", "",(LAIA[[#This Row],[TREINADO EM]]+LAIA[[#This Row],[VALIDADE]]))</f>
        <v>45170</v>
      </c>
      <c r="K336">
        <v>1</v>
      </c>
      <c r="L336" t="s">
        <v>5</v>
      </c>
      <c r="M336" t="str">
        <f>VLOOKUP(LAIA[[#This Row],[NOME]],'CADASTRO'!A:K,6,0)</f>
        <v>ATIVO</v>
      </c>
    </row>
    <row r="337" spans="1:14">
      <c r="A337" t="s">
        <v>516</v>
      </c>
      <c r="B337" t="s">
        <v>517</v>
      </c>
      <c r="C337" t="s">
        <v>433</v>
      </c>
      <c r="D337" t="s">
        <v>654</v>
      </c>
      <c r="E337" s="11" t="s">
        <v>381</v>
      </c>
      <c r="F337" s="11" t="str">
        <f>VLOOKUP(LAIA[[#This Row],[NOME]],'CADASTRO'!A:K,5,0)</f>
        <v>TECNICO SEGURANCA TRABALHO</v>
      </c>
      <c r="G337" s="28">
        <v>45645</v>
      </c>
      <c r="H337" s="39">
        <v>5000</v>
      </c>
      <c r="I3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IF(G685="01/01/1900", "SEM REGISTRO",
                        IF((G337+H337)&gt;TODAY(), "NO PRAZO", "VENCIDO"
                        )
                    )
                )
            )
        )
    ),"N.A.")</f>
        <v>NO PRAZO</v>
      </c>
      <c r="J337" s="14">
        <f>IF(LAIA[[#This Row],[TREINADO EM]]="", "",(LAIA[[#This Row],[TREINADO EM]]+LAIA[[#This Row],[VALIDADE]]))</f>
        <v>50645</v>
      </c>
      <c r="K337">
        <v>1</v>
      </c>
      <c r="L337" t="s">
        <v>3</v>
      </c>
      <c r="M337" t="str">
        <f>VLOOKUP(LAIA[[#This Row],[NOME]],'CADASTRO'!A:K,6,0)</f>
        <v>ATIVO</v>
      </c>
    </row>
    <row r="338" spans="1:14">
      <c r="A338" t="s">
        <v>516</v>
      </c>
      <c r="B338" t="s">
        <v>517</v>
      </c>
      <c r="C338" t="s">
        <v>153</v>
      </c>
      <c r="D338" t="s">
        <v>654</v>
      </c>
      <c r="E338" s="11" t="s">
        <v>255</v>
      </c>
      <c r="F338" s="11" t="str">
        <f>VLOOKUP(LAIA[[#This Row],[NOME]],'CADASTRO'!A:K,5,0)</f>
        <v>OPERADOR INDUSTRIAL III</v>
      </c>
      <c r="G338" s="28">
        <v>44486</v>
      </c>
      <c r="H338" s="39">
        <v>365</v>
      </c>
      <c r="I3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IF(G686="01/01/1900",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IF(LAIA[[#This Row],[TREINADO EM]]="", "",(LAIA[[#This Row],[TREINADO EM]]+LAIA[[#This Row],[VALIDADE]]))</f>
        <v>44851</v>
      </c>
      <c r="K338">
        <v>1</v>
      </c>
      <c r="L338" t="s">
        <v>5</v>
      </c>
      <c r="M338" t="str">
        <f>VLOOKUP(LAIA[[#This Row],[NOME]],'CADASTRO'!A:K,6,0)</f>
        <v>DESLIGADO</v>
      </c>
    </row>
    <row r="339" spans="1:14">
      <c r="A339" t="s">
        <v>516</v>
      </c>
      <c r="B339" t="s">
        <v>517</v>
      </c>
      <c r="C339" t="s">
        <v>433</v>
      </c>
      <c r="D339" t="s">
        <v>654</v>
      </c>
      <c r="E339" s="11" t="s">
        <v>382</v>
      </c>
      <c r="F339" s="11" t="str">
        <f>VLOOKUP(LAIA[[#This Row],[NOME]],'CADASTRO'!A:K,5,0)</f>
        <v>ANALISTA CONTROLE QUALIDADE JR</v>
      </c>
      <c r="G339" s="28">
        <v>46213.120763888903</v>
      </c>
      <c r="H339" s="39">
        <v>183</v>
      </c>
      <c r="I3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IF(G687="01/01/1900", "SEM REGISTRO",
                        IF((G339+H339)&gt;TODAY(), "NO PRAZO", "VENCIDO"
                        )
                    )
                )
            )
        )
    ),"N.A.")</f>
        <v>NO PRAZO</v>
      </c>
      <c r="J339" s="14">
        <f>IF(LAIA[[#This Row],[TREINADO EM]]="", "",(LAIA[[#This Row],[TREINADO EM]]+LAIA[[#This Row],[VALIDADE]]))</f>
        <v>46396.120763888903</v>
      </c>
      <c r="K339">
        <v>1</v>
      </c>
      <c r="L339" t="s">
        <v>3</v>
      </c>
      <c r="M339" t="str">
        <f>VLOOKUP(LAIA[[#This Row],[NOME]],'CADASTRO'!A:K,6,0)</f>
        <v>ATIVO</v>
      </c>
    </row>
    <row r="340" spans="1:14">
      <c r="A340" t="s">
        <v>516</v>
      </c>
      <c r="B340" t="s">
        <v>517</v>
      </c>
      <c r="C340" t="s">
        <v>153</v>
      </c>
      <c r="D340" t="s">
        <v>654</v>
      </c>
      <c r="E340" s="11" t="s">
        <v>266</v>
      </c>
      <c r="F340" s="11" t="str">
        <f>VLOOKUP(LAIA[[#This Row],[NOME]],'CADASTRO'!A:K,5,0)</f>
        <v>ANALISTA SEGURANCA TRABALHO E MEIO</v>
      </c>
      <c r="G340" s="28">
        <v>44484</v>
      </c>
      <c r="H340" s="39">
        <v>365</v>
      </c>
      <c r="I3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IF(G688="01/01/1900",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IF(LAIA[[#This Row],[TREINADO EM]]="", "",(LAIA[[#This Row],[TREINADO EM]]+LAIA[[#This Row],[VALIDADE]]))</f>
        <v>44849</v>
      </c>
      <c r="K340">
        <v>1</v>
      </c>
      <c r="L340" t="s">
        <v>5</v>
      </c>
      <c r="M340" t="str">
        <f>VLOOKUP(LAIA[[#This Row],[NOME]],'CADASTRO'!A:K,6,0)</f>
        <v>DESLIGADO</v>
      </c>
    </row>
    <row r="341" spans="1:14">
      <c r="A341" t="s">
        <v>516</v>
      </c>
      <c r="B341" t="s">
        <v>517</v>
      </c>
      <c r="C341" t="s">
        <v>266</v>
      </c>
      <c r="D341" t="s">
        <v>654</v>
      </c>
      <c r="E341" s="11" t="s">
        <v>266</v>
      </c>
      <c r="F341" s="11" t="str">
        <f>VLOOKUP(LAIA[[#This Row],[NOME]],'CADASTRO'!A:K,5,0)</f>
        <v>ANALISTA SEGURANCA TRABALHO E MEIO</v>
      </c>
      <c r="G341" s="32">
        <v>44804</v>
      </c>
      <c r="H341" s="39">
        <v>365</v>
      </c>
      <c r="I3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IF(G689="01/01/1900",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IF(LAIA[[#This Row],[TREINADO EM]]="", "",(LAIA[[#This Row],[TREINADO EM]]+LAIA[[#This Row],[VALIDADE]]))</f>
        <v>45169</v>
      </c>
      <c r="K341">
        <v>1</v>
      </c>
      <c r="L341" t="s">
        <v>5</v>
      </c>
      <c r="M341" t="str">
        <f>VLOOKUP(LAIA[[#This Row],[NOME]],'CADASTRO'!A:K,6,0)</f>
        <v>DESLIGADO</v>
      </c>
    </row>
    <row r="342" spans="1:14">
      <c r="A342" t="s">
        <v>516</v>
      </c>
      <c r="B342" t="s">
        <v>517</v>
      </c>
      <c r="C342" t="s">
        <v>266</v>
      </c>
      <c r="D342" t="s">
        <v>654</v>
      </c>
      <c r="E342" s="11" t="s">
        <v>266</v>
      </c>
      <c r="F342" s="11" t="str">
        <f>VLOOKUP(LAIA[[#This Row],[NOME]],'CADASTRO'!A:K,5,0)</f>
        <v>ANALISTA SEGURANCA TRABALHO E MEIO</v>
      </c>
      <c r="G342" s="28">
        <v>44929</v>
      </c>
      <c r="H342" s="39">
        <v>365</v>
      </c>
      <c r="I3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IF(G690="01/01/1900",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IF(LAIA[[#This Row],[TREINADO EM]]="", "",(LAIA[[#This Row],[TREINADO EM]]+LAIA[[#This Row],[VALIDADE]]))</f>
        <v>45294</v>
      </c>
      <c r="K342">
        <v>1.5</v>
      </c>
      <c r="L342" t="s">
        <v>3</v>
      </c>
      <c r="M342" t="str">
        <f>VLOOKUP(LAIA[[#This Row],[NOME]],'CADASTRO'!A:K,6,0)</f>
        <v>DESLIGADO</v>
      </c>
    </row>
    <row r="343" spans="1:14">
      <c r="A343" t="s">
        <v>516</v>
      </c>
      <c r="B343" t="s">
        <v>517</v>
      </c>
      <c r="C343" t="s">
        <v>433</v>
      </c>
      <c r="D343" t="s">
        <v>654</v>
      </c>
      <c r="E343" s="11" t="s">
        <v>489</v>
      </c>
      <c r="F343" s="11" t="str">
        <f>VLOOKUP(LAIA[[#This Row],[NOME]],'CADASTRO'!A:K,5,0)</f>
        <v>OPERADOR LOGISTICO I</v>
      </c>
      <c r="G343" s="28">
        <v>46252.623912037037</v>
      </c>
      <c r="H343" s="39">
        <v>365</v>
      </c>
      <c r="I3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IF(G691="01/01/1900",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IF(LAIA[[#This Row],[TREINADO EM]]="", "",(LAIA[[#This Row],[TREINADO EM]]+LAIA[[#This Row],[VALIDADE]]))</f>
        <v>46617.623912037037</v>
      </c>
      <c r="K343">
        <v>1</v>
      </c>
      <c r="L343" t="s">
        <v>3</v>
      </c>
      <c r="M343" t="str">
        <f>VLOOKUP(LAIA[[#This Row],[NOME]],'CADASTRO'!A:K,6,0)</f>
        <v>DESLIGADO</v>
      </c>
    </row>
    <row r="344" spans="1:14">
      <c r="A344" t="s">
        <v>516</v>
      </c>
      <c r="B344" t="s">
        <v>517</v>
      </c>
      <c r="C344" t="s">
        <v>433</v>
      </c>
      <c r="D344" t="s">
        <v>654</v>
      </c>
      <c r="E344" s="11" t="s">
        <v>453</v>
      </c>
      <c r="F344" s="11" t="str">
        <f>VLOOKUP(LAIA[[#This Row],[NOME]],'CADASTRO'!A:K,5,0)</f>
        <v>AUXILIAR INDUSTRIAL</v>
      </c>
      <c r="G344" s="28">
        <v>46175</v>
      </c>
      <c r="H344" s="39">
        <v>365</v>
      </c>
      <c r="I3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IF(G692="01/01/1900", "SEM REGISTRO",
                        IF((G344+H344)&gt;TODAY(), "NO PRAZO", "VENCIDO"
                        )
                    )
                )
            )
        )
    ),"N.A.")</f>
        <v>NO PRAZO</v>
      </c>
      <c r="J344" s="14">
        <f>IF(LAIA[[#This Row],[TREINADO EM]]="", "",(LAIA[[#This Row],[TREINADO EM]]+LAIA[[#This Row],[VALIDADE]]))</f>
        <v>46540</v>
      </c>
      <c r="K344">
        <v>1</v>
      </c>
      <c r="L344" t="s">
        <v>3</v>
      </c>
      <c r="M344" t="str">
        <f>VLOOKUP(LAIA[[#This Row],[NOME]],'CADASTRO'!A:K,6,0)</f>
        <v>ATIVO</v>
      </c>
      <c r="N344" s="63" t="s">
        <v>666</v>
      </c>
    </row>
    <row r="345" spans="1:14">
      <c r="A345" t="s">
        <v>516</v>
      </c>
      <c r="B345" t="s">
        <v>517</v>
      </c>
      <c r="C345" t="s">
        <v>266</v>
      </c>
      <c r="D345" t="s">
        <v>654</v>
      </c>
      <c r="E345" s="11" t="s">
        <v>268</v>
      </c>
      <c r="F345" s="11" t="str">
        <f>VLOOKUP(LAIA[[#This Row],[NOME]],'CADASTRO'!A:K,5,0)</f>
        <v>Almoxarife</v>
      </c>
      <c r="G345" s="28">
        <v>45155</v>
      </c>
      <c r="H345" s="39">
        <v>365</v>
      </c>
      <c r="I3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IF(G693="01/01/1900",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IF(LAIA[[#This Row],[TREINADO EM]]="", "",(LAIA[[#This Row],[TREINADO EM]]+LAIA[[#This Row],[VALIDADE]]))</f>
        <v>45520</v>
      </c>
      <c r="K345">
        <v>1</v>
      </c>
      <c r="L345" t="s">
        <v>5</v>
      </c>
      <c r="M345" t="str">
        <f>VLOOKUP(LAIA[[#This Row],[NOME]],'CADASTRO'!A:K,6,0)</f>
        <v>DESLIGADO</v>
      </c>
    </row>
    <row r="346" spans="1:14">
      <c r="A346" t="s">
        <v>516</v>
      </c>
      <c r="B346" t="s">
        <v>517</v>
      </c>
      <c r="C346" t="s">
        <v>266</v>
      </c>
      <c r="D346" t="s">
        <v>654</v>
      </c>
      <c r="E346" s="11" t="s">
        <v>268</v>
      </c>
      <c r="F346" s="11" t="str">
        <f>VLOOKUP(LAIA[[#This Row],[NOME]],'CADASTRO'!A:K,5,0)</f>
        <v>Almoxarife</v>
      </c>
      <c r="G346" s="28">
        <v>45278</v>
      </c>
      <c r="H346" s="39">
        <v>365</v>
      </c>
      <c r="I3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IF(G694="01/01/1900",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IF(LAIA[[#This Row],[TREINADO EM]]="", "",(LAIA[[#This Row],[TREINADO EM]]+LAIA[[#This Row],[VALIDADE]]))</f>
        <v>45643</v>
      </c>
      <c r="K346">
        <v>1</v>
      </c>
      <c r="L346" t="s">
        <v>5</v>
      </c>
      <c r="M346" t="str">
        <f>VLOOKUP(LAIA[[#This Row],[NOME]],'CADASTRO'!A:K,6,0)</f>
        <v>DESLIGADO</v>
      </c>
    </row>
    <row r="347" spans="1:14">
      <c r="A347" t="s">
        <v>516</v>
      </c>
      <c r="B347" t="s">
        <v>517</v>
      </c>
      <c r="C347" t="s">
        <v>433</v>
      </c>
      <c r="D347" t="s">
        <v>654</v>
      </c>
      <c r="E347" s="11" t="s">
        <v>268</v>
      </c>
      <c r="F347" s="11" t="str">
        <f>VLOOKUP(LAIA[[#This Row],[NOME]],'CADASTRO'!A:K,5,0)</f>
        <v>Almoxarife</v>
      </c>
      <c r="G347" s="28">
        <v>45589</v>
      </c>
      <c r="H347" s="39">
        <v>365</v>
      </c>
      <c r="I3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IF(G695="01/01/1900",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IF(LAIA[[#This Row],[TREINADO EM]]="", "",(LAIA[[#This Row],[TREINADO EM]]+LAIA[[#This Row],[VALIDADE]]))</f>
        <v>45954</v>
      </c>
      <c r="K347">
        <v>1</v>
      </c>
      <c r="L347" t="s">
        <v>5</v>
      </c>
      <c r="M347" t="str">
        <f>VLOOKUP(LAIA[[#This Row],[NOME]],'CADASTRO'!A:K,6,0)</f>
        <v>DESLIGADO</v>
      </c>
    </row>
    <row r="348" spans="1:14">
      <c r="A348" t="s">
        <v>516</v>
      </c>
      <c r="B348" t="s">
        <v>517</v>
      </c>
      <c r="C348" t="s">
        <v>76</v>
      </c>
      <c r="D348" t="s">
        <v>654</v>
      </c>
      <c r="E348" s="11" t="s">
        <v>268</v>
      </c>
      <c r="F348" s="11" t="str">
        <f>VLOOKUP(LAIA[[#This Row],[NOME]],'CADASTRO'!A:K,5,0)</f>
        <v>Almoxarife</v>
      </c>
      <c r="G348" s="28">
        <v>45645</v>
      </c>
      <c r="H348" s="39">
        <v>365</v>
      </c>
      <c r="I3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IF(G696="01/01/1900",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IF(LAIA[[#This Row],[TREINADO EM]]="", "",(LAIA[[#This Row],[TREINADO EM]]+LAIA[[#This Row],[VALIDADE]]))</f>
        <v>46010</v>
      </c>
      <c r="K348">
        <v>1</v>
      </c>
      <c r="L348" t="s">
        <v>3</v>
      </c>
      <c r="M348" t="str">
        <f>VLOOKUP(LAIA[[#This Row],[NOME]],'CADASTRO'!A:K,6,0)</f>
        <v>DESLIGADO</v>
      </c>
    </row>
    <row r="349" spans="1:14">
      <c r="A349" t="s">
        <v>516</v>
      </c>
      <c r="B349" t="s">
        <v>517</v>
      </c>
      <c r="C349" t="s">
        <v>153</v>
      </c>
      <c r="D349" t="s">
        <v>654</v>
      </c>
      <c r="E349" s="11" t="s">
        <v>162</v>
      </c>
      <c r="F349" s="11" t="str">
        <f>VLOOKUP(LAIA[[#This Row],[NOME]],'CADASTRO'!A:K,5,0)</f>
        <v>SUPERVISOR DE MANUTENCAO</v>
      </c>
      <c r="G349" s="28">
        <v>44484</v>
      </c>
      <c r="H349" s="39">
        <v>365</v>
      </c>
      <c r="I3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IF(G697="01/01/1900",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IF(LAIA[[#This Row],[TREINADO EM]]="", "",(LAIA[[#This Row],[TREINADO EM]]+LAIA[[#This Row],[VALIDADE]]))</f>
        <v>44849</v>
      </c>
      <c r="K349">
        <v>1</v>
      </c>
      <c r="L349" t="s">
        <v>5</v>
      </c>
      <c r="M349" t="str">
        <f>VLOOKUP(LAIA[[#This Row],[NOME]],'CADASTRO'!A:K,6,0)</f>
        <v>ATIVO</v>
      </c>
    </row>
    <row r="350" spans="1:14">
      <c r="A350" t="s">
        <v>516</v>
      </c>
      <c r="B350" t="s">
        <v>517</v>
      </c>
      <c r="C350" t="s">
        <v>266</v>
      </c>
      <c r="D350" t="s">
        <v>654</v>
      </c>
      <c r="E350" s="11" t="s">
        <v>162</v>
      </c>
      <c r="F350" s="11" t="str">
        <f>VLOOKUP(LAIA[[#This Row],[NOME]],'CADASTRO'!A:K,5,0)</f>
        <v>SUPERVISOR DE MANUTENCAO</v>
      </c>
      <c r="G350" s="28">
        <v>44844</v>
      </c>
      <c r="H350" s="39">
        <v>365</v>
      </c>
      <c r="I3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IF(G698="01/01/1900",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IF(LAIA[[#This Row],[TREINADO EM]]="", "",(LAIA[[#This Row],[TREINADO EM]]+LAIA[[#This Row],[VALIDADE]]))</f>
        <v>45209</v>
      </c>
      <c r="K350">
        <v>1</v>
      </c>
      <c r="L350" t="s">
        <v>5</v>
      </c>
      <c r="M350" t="str">
        <f>VLOOKUP(LAIA[[#This Row],[NOME]],'CADASTRO'!A:K,6,0)</f>
        <v>ATIVO</v>
      </c>
    </row>
    <row r="351" spans="1:14">
      <c r="A351" t="s">
        <v>516</v>
      </c>
      <c r="B351" t="s">
        <v>517</v>
      </c>
      <c r="C351" t="s">
        <v>266</v>
      </c>
      <c r="D351" t="s">
        <v>654</v>
      </c>
      <c r="E351" s="11" t="s">
        <v>162</v>
      </c>
      <c r="F351" s="11" t="str">
        <f>VLOOKUP(LAIA[[#This Row],[NOME]],'CADASTRO'!A:K,5,0)</f>
        <v>SUPERVISOR DE MANUTENCAO</v>
      </c>
      <c r="G351" s="28">
        <v>45278</v>
      </c>
      <c r="H351" s="39">
        <v>365</v>
      </c>
      <c r="I3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IF(G699="01/01/1900",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IF(LAIA[[#This Row],[TREINADO EM]]="", "",(LAIA[[#This Row],[TREINADO EM]]+LAIA[[#This Row],[VALIDADE]]))</f>
        <v>45643</v>
      </c>
      <c r="K351">
        <v>1</v>
      </c>
      <c r="L351" t="s">
        <v>5</v>
      </c>
      <c r="M351" t="str">
        <f>VLOOKUP(LAIA[[#This Row],[NOME]],'CADASTRO'!A:K,6,0)</f>
        <v>ATIVO</v>
      </c>
    </row>
    <row r="352" spans="1:14">
      <c r="A352" t="s">
        <v>516</v>
      </c>
      <c r="B352" t="s">
        <v>517</v>
      </c>
      <c r="C352" t="s">
        <v>391</v>
      </c>
      <c r="D352" t="s">
        <v>654</v>
      </c>
      <c r="E352" s="11" t="s">
        <v>162</v>
      </c>
      <c r="F352" s="11" t="str">
        <f>VLOOKUP(LAIA[[#This Row],[NOME]],'CADASTRO'!A:K,5,0)</f>
        <v>SUPERVISOR DE MANUTENCAO</v>
      </c>
      <c r="G352" s="28">
        <v>45882</v>
      </c>
      <c r="H352" s="39">
        <v>365</v>
      </c>
      <c r="I3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IF(G700="01/01/1900",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IF(LAIA[[#This Row],[TREINADO EM]]="", "",(LAIA[[#This Row],[TREINADO EM]]+LAIA[[#This Row],[VALIDADE]]))</f>
        <v>46247</v>
      </c>
      <c r="K352">
        <v>1</v>
      </c>
      <c r="L352" t="s">
        <v>5</v>
      </c>
      <c r="M352" t="str">
        <f>VLOOKUP(LAIA[[#This Row],[NOME]],'CADASTRO'!A:K,6,0)</f>
        <v>ATIVO</v>
      </c>
    </row>
    <row r="353" spans="1:14">
      <c r="A353" t="s">
        <v>516</v>
      </c>
      <c r="B353" t="s">
        <v>517</v>
      </c>
      <c r="C353" t="s">
        <v>391</v>
      </c>
      <c r="D353" t="s">
        <v>654</v>
      </c>
      <c r="E353" s="11" t="s">
        <v>162</v>
      </c>
      <c r="F353" s="11" t="str">
        <f>VLOOKUP(LAIA[[#This Row],[NOME]],'CADASTRO'!A:K,5,0)</f>
        <v>SUPERVISOR DE MANUTENCAO</v>
      </c>
      <c r="G353" s="28">
        <v>46006</v>
      </c>
      <c r="H353" s="39">
        <v>365</v>
      </c>
      <c r="I3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IF(G701="01/01/1900",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IF(LAIA[[#This Row],[TREINADO EM]]="", "",(LAIA[[#This Row],[TREINADO EM]]+LAIA[[#This Row],[VALIDADE]]))</f>
        <v>46371</v>
      </c>
      <c r="K353">
        <v>0.25</v>
      </c>
      <c r="L353" t="s">
        <v>3</v>
      </c>
      <c r="M353" t="str">
        <f>VLOOKUP(LAIA[[#This Row],[NOME]],'CADASTRO'!A:K,6,0)</f>
        <v>ATIVO</v>
      </c>
      <c r="N353" s="63" t="s">
        <v>659</v>
      </c>
    </row>
    <row r="354" spans="1:14">
      <c r="A354" t="s">
        <v>516</v>
      </c>
      <c r="B354" t="s">
        <v>517</v>
      </c>
      <c r="C354" t="s">
        <v>153</v>
      </c>
      <c r="D354" t="s">
        <v>654</v>
      </c>
      <c r="E354" s="11" t="s">
        <v>40</v>
      </c>
      <c r="F354" s="11" t="str">
        <f>VLOOKUP(LAIA[[#This Row],[NOME]],'CADASTRO'!A:K,5,0)</f>
        <v>COORDENADOR PRODUCAO</v>
      </c>
      <c r="G354" s="28">
        <v>44510</v>
      </c>
      <c r="H354" s="39">
        <v>365</v>
      </c>
      <c r="I3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IF(G702="01/01/1900",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IF(LAIA[[#This Row],[TREINADO EM]]="", "",(LAIA[[#This Row],[TREINADO EM]]+LAIA[[#This Row],[VALIDADE]]))</f>
        <v>44875</v>
      </c>
      <c r="K354">
        <v>1</v>
      </c>
      <c r="L354" t="s">
        <v>5</v>
      </c>
      <c r="M354" t="str">
        <f>VLOOKUP(LAIA[[#This Row],[NOME]],'CADASTRO'!A:K,6,0)</f>
        <v>TRANSFERIDO</v>
      </c>
    </row>
    <row r="355" spans="1:14">
      <c r="A355" t="s">
        <v>516</v>
      </c>
      <c r="B355" t="s">
        <v>517</v>
      </c>
      <c r="C355" t="s">
        <v>266</v>
      </c>
      <c r="D355" t="s">
        <v>654</v>
      </c>
      <c r="E355" s="11" t="s">
        <v>40</v>
      </c>
      <c r="F355" s="11" t="str">
        <f>VLOOKUP(LAIA[[#This Row],[NOME]],'CADASTRO'!A:K,5,0)</f>
        <v>COORDENADOR PRODUCAO</v>
      </c>
      <c r="G355" s="28">
        <v>45064</v>
      </c>
      <c r="H355" s="39">
        <v>365</v>
      </c>
      <c r="I3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IF(G703="01/01/1900",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IF(LAIA[[#This Row],[TREINADO EM]]="", "",(LAIA[[#This Row],[TREINADO EM]]+LAIA[[#This Row],[VALIDADE]]))</f>
        <v>45429</v>
      </c>
      <c r="K355">
        <v>1</v>
      </c>
      <c r="L355" t="s">
        <v>5</v>
      </c>
      <c r="M355" t="str">
        <f>VLOOKUP(LAIA[[#This Row],[NOME]],'CADASTRO'!A:K,6,0)</f>
        <v>TRANSFERIDO</v>
      </c>
    </row>
    <row r="356" spans="1:14">
      <c r="A356" t="s">
        <v>516</v>
      </c>
      <c r="B356" t="s">
        <v>517</v>
      </c>
      <c r="C356" t="s">
        <v>266</v>
      </c>
      <c r="D356" t="s">
        <v>654</v>
      </c>
      <c r="E356" s="11" t="s">
        <v>40</v>
      </c>
      <c r="F356" s="11" t="str">
        <f>VLOOKUP(LAIA[[#This Row],[NOME]],'CADASTRO'!A:K,5,0)</f>
        <v>COORDENADOR PRODUCAO</v>
      </c>
      <c r="G356" s="28">
        <v>45278</v>
      </c>
      <c r="H356" s="39">
        <v>365</v>
      </c>
      <c r="I3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IF(G704="01/01/1900",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IF(LAIA[[#This Row],[TREINADO EM]]="", "",(LAIA[[#This Row],[TREINADO EM]]+LAIA[[#This Row],[VALIDADE]]))</f>
        <v>45643</v>
      </c>
      <c r="K356">
        <v>1</v>
      </c>
      <c r="L356" t="s">
        <v>5</v>
      </c>
      <c r="M356" t="str">
        <f>VLOOKUP(LAIA[[#This Row],[NOME]],'CADASTRO'!A:K,6,0)</f>
        <v>TRANSFERIDO</v>
      </c>
    </row>
    <row r="357" spans="1:14">
      <c r="A357" t="s">
        <v>516</v>
      </c>
      <c r="B357" t="s">
        <v>517</v>
      </c>
      <c r="C357" t="s">
        <v>433</v>
      </c>
      <c r="D357" t="s">
        <v>654</v>
      </c>
      <c r="E357" s="11" t="s">
        <v>40</v>
      </c>
      <c r="F357" s="11" t="str">
        <f>VLOOKUP(LAIA[[#This Row],[NOME]],'CADASTRO'!A:K,5,0)</f>
        <v>COORDENADOR PRODUCAO</v>
      </c>
      <c r="G357" s="28">
        <v>45645</v>
      </c>
      <c r="H357" s="39">
        <v>365</v>
      </c>
      <c r="I3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IF(G705="01/01/1900",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IF(LAIA[[#This Row],[TREINADO EM]]="", "",(LAIA[[#This Row],[TREINADO EM]]+LAIA[[#This Row],[VALIDADE]]))</f>
        <v>46010</v>
      </c>
      <c r="K357">
        <v>1</v>
      </c>
      <c r="L357" t="s">
        <v>3</v>
      </c>
      <c r="M357" t="str">
        <f>VLOOKUP(LAIA[[#This Row],[NOME]],'CADASTRO'!A:K,6,0)</f>
        <v>TRANSFERIDO</v>
      </c>
    </row>
    <row r="358" spans="1:14">
      <c r="A358" t="s">
        <v>516</v>
      </c>
      <c r="B358" t="s">
        <v>517</v>
      </c>
      <c r="C358" t="s">
        <v>153</v>
      </c>
      <c r="D358" t="s">
        <v>654</v>
      </c>
      <c r="E358" s="11" t="s">
        <v>273</v>
      </c>
      <c r="F358" s="11" t="str">
        <f>VLOOKUP(LAIA[[#This Row],[NOME]],'CADASTRO'!A:K,5,0)</f>
        <v>APRENDIZ</v>
      </c>
      <c r="G358" s="27">
        <v>44510</v>
      </c>
      <c r="H358" s="39">
        <v>365</v>
      </c>
      <c r="I3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IF(G706="01/01/1900",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IF(LAIA[[#This Row],[TREINADO EM]]="", "",(LAIA[[#This Row],[TREINADO EM]]+LAIA[[#This Row],[VALIDADE]]))</f>
        <v>44875</v>
      </c>
      <c r="K358">
        <v>1</v>
      </c>
      <c r="L358" t="s">
        <v>9</v>
      </c>
      <c r="M358" t="str">
        <f>VLOOKUP(LAIA[[#This Row],[NOME]],'CADASTRO'!A:K,6,0)</f>
        <v>DESLIGADO</v>
      </c>
    </row>
    <row r="359" spans="1:14">
      <c r="A359" t="s">
        <v>516</v>
      </c>
      <c r="B359" t="s">
        <v>517</v>
      </c>
      <c r="C359" t="s">
        <v>153</v>
      </c>
      <c r="D359" t="s">
        <v>654</v>
      </c>
      <c r="E359" s="11" t="s">
        <v>274</v>
      </c>
      <c r="F359" s="11" t="str">
        <f>VLOOKUP(LAIA[[#This Row],[NOME]],'CADASTRO'!A:K,5,0)</f>
        <v>OPERADOR INDUSTRIAL III</v>
      </c>
      <c r="G359" s="71">
        <v>44517</v>
      </c>
      <c r="H359" s="39">
        <v>365</v>
      </c>
      <c r="I3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IF(LAIA[[#This Row],[TREINADO EM]]="", "",(LAIA[[#This Row],[TREINADO EM]]+LAIA[[#This Row],[VALIDADE]]))</f>
        <v>44882</v>
      </c>
      <c r="K359">
        <v>1</v>
      </c>
      <c r="L359" t="s">
        <v>5</v>
      </c>
      <c r="M359" t="str">
        <f>VLOOKUP(LAIA[[#This Row],[NOME]],'CADASTRO'!A:K,6,0)</f>
        <v>DESLIGADO</v>
      </c>
    </row>
    <row r="360" spans="1:14">
      <c r="A360" t="s">
        <v>516</v>
      </c>
      <c r="B360" t="s">
        <v>517</v>
      </c>
      <c r="C360" t="s">
        <v>266</v>
      </c>
      <c r="D360" t="s">
        <v>654</v>
      </c>
      <c r="E360" s="11" t="s">
        <v>274</v>
      </c>
      <c r="F360" s="11" t="str">
        <f>VLOOKUP(LAIA[[#This Row],[NOME]],'CADASTRO'!A:K,5,0)</f>
        <v>OPERADOR INDUSTRIAL III</v>
      </c>
      <c r="G360" s="32">
        <v>44834</v>
      </c>
      <c r="H360" s="39">
        <v>365</v>
      </c>
      <c r="I3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IF(G708="01/01/1900",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IF(LAIA[[#This Row],[TREINADO EM]]="", "",(LAIA[[#This Row],[TREINADO EM]]+LAIA[[#This Row],[VALIDADE]]))</f>
        <v>45199</v>
      </c>
      <c r="K360">
        <v>1</v>
      </c>
      <c r="L360" t="s">
        <v>3</v>
      </c>
      <c r="M360" t="str">
        <f>VLOOKUP(LAIA[[#This Row],[NOME]],'CADASTRO'!A:K,6,0)</f>
        <v>DESLIGADO</v>
      </c>
    </row>
    <row r="361" spans="1:14">
      <c r="A361" t="s">
        <v>516</v>
      </c>
      <c r="B361" t="s">
        <v>517</v>
      </c>
      <c r="C361" t="s">
        <v>433</v>
      </c>
      <c r="D361" t="s">
        <v>654</v>
      </c>
      <c r="E361" s="11" t="s">
        <v>275</v>
      </c>
      <c r="F361" s="11" t="str">
        <f>VLOOKUP(LAIA[[#This Row],[NOME]],'CADASTRO'!A:K,5,0)</f>
        <v>ESTAGIARIO</v>
      </c>
      <c r="G361" s="28">
        <v>45547</v>
      </c>
      <c r="H361" s="39">
        <v>365</v>
      </c>
      <c r="I3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IF(G709="01/01/1900",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IF(LAIA[[#This Row],[TREINADO EM]]="", "",(LAIA[[#This Row],[TREINADO EM]]+LAIA[[#This Row],[VALIDADE]]))</f>
        <v>45912</v>
      </c>
      <c r="K361">
        <v>1</v>
      </c>
      <c r="L361" t="s">
        <v>3</v>
      </c>
      <c r="M361" t="str">
        <f>VLOOKUP(LAIA[[#This Row],[NOME]],'CADASTRO'!A:K,6,0)</f>
        <v>TRANSFERIDO</v>
      </c>
    </row>
    <row r="362" spans="1:14">
      <c r="A362" t="s">
        <v>516</v>
      </c>
      <c r="B362" t="s">
        <v>517</v>
      </c>
      <c r="C362" t="s">
        <v>266</v>
      </c>
      <c r="D362" t="s">
        <v>654</v>
      </c>
      <c r="E362" s="11" t="s">
        <v>277</v>
      </c>
      <c r="F362" s="11" t="str">
        <f>VLOOKUP(LAIA[[#This Row],[NOME]],'CADASTRO'!A:K,5,0)</f>
        <v>OPERADOR INDUSTRIAL I</v>
      </c>
      <c r="G362" s="28">
        <v>44848</v>
      </c>
      <c r="H362" s="39">
        <v>365</v>
      </c>
      <c r="I3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IF(G710="01/01/1900",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IF(LAIA[[#This Row],[TREINADO EM]]="", "",(LAIA[[#This Row],[TREINADO EM]]+LAIA[[#This Row],[VALIDADE]]))</f>
        <v>45213</v>
      </c>
      <c r="K362">
        <v>1</v>
      </c>
      <c r="L362" t="s">
        <v>5</v>
      </c>
      <c r="M362" t="str">
        <f>VLOOKUP(LAIA[[#This Row],[NOME]],'CADASTRO'!A:K,6,0)</f>
        <v>DESLIGADO</v>
      </c>
    </row>
    <row r="363" spans="1:14">
      <c r="A363" t="s">
        <v>516</v>
      </c>
      <c r="B363" t="s">
        <v>517</v>
      </c>
      <c r="C363" t="s">
        <v>266</v>
      </c>
      <c r="D363" t="s">
        <v>654</v>
      </c>
      <c r="E363" s="11" t="s">
        <v>277</v>
      </c>
      <c r="F363" s="11" t="str">
        <f>VLOOKUP(LAIA[[#This Row],[NOME]],'CADASTRO'!A:K,5,0)</f>
        <v>OPERADOR INDUSTRIAL I</v>
      </c>
      <c r="G363" s="28">
        <v>44929</v>
      </c>
      <c r="H363" s="39">
        <v>365</v>
      </c>
      <c r="I3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IF(G711="01/01/1900",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IF(LAIA[[#This Row],[TREINADO EM]]="", "",(LAIA[[#This Row],[TREINADO EM]]+LAIA[[#This Row],[VALIDADE]]))</f>
        <v>45294</v>
      </c>
      <c r="K363">
        <v>1.5</v>
      </c>
      <c r="L363" t="s">
        <v>5</v>
      </c>
      <c r="M363" t="str">
        <f>VLOOKUP(LAIA[[#This Row],[NOME]],'CADASTRO'!A:K,6,0)</f>
        <v>DESLIGADO</v>
      </c>
    </row>
    <row r="364" spans="1:14">
      <c r="A364" t="s">
        <v>516</v>
      </c>
      <c r="B364" t="s">
        <v>517</v>
      </c>
      <c r="C364" t="s">
        <v>266</v>
      </c>
      <c r="D364" t="s">
        <v>654</v>
      </c>
      <c r="E364" s="11" t="s">
        <v>277</v>
      </c>
      <c r="F364" s="11" t="str">
        <f>VLOOKUP(LAIA[[#This Row],[NOME]],'CADASTRO'!A:K,5,0)</f>
        <v>OPERADOR INDUSTRIAL I</v>
      </c>
      <c r="G364" s="28">
        <v>45278</v>
      </c>
      <c r="H364" s="39">
        <v>365</v>
      </c>
      <c r="I3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IF(G712="01/01/1900",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IF(LAIA[[#This Row],[TREINADO EM]]="", "",(LAIA[[#This Row],[TREINADO EM]]+LAIA[[#This Row],[VALIDADE]]))</f>
        <v>45643</v>
      </c>
      <c r="K364">
        <v>1</v>
      </c>
      <c r="L364" t="s">
        <v>3</v>
      </c>
      <c r="M364" t="str">
        <f>VLOOKUP(LAIA[[#This Row],[NOME]],'CADASTRO'!A:K,6,0)</f>
        <v>DESLIGADO</v>
      </c>
    </row>
    <row r="365" spans="1:14">
      <c r="A365" t="s">
        <v>516</v>
      </c>
      <c r="B365" t="s">
        <v>517</v>
      </c>
      <c r="C365" t="s">
        <v>153</v>
      </c>
      <c r="D365" t="s">
        <v>654</v>
      </c>
      <c r="E365" s="11" t="s">
        <v>383</v>
      </c>
      <c r="F365" s="11" t="str">
        <f>VLOOKUP(LAIA[[#This Row],[NOME]],'CADASTRO'!A:K,5,0)</f>
        <v>TECNICO AUTOMACAO</v>
      </c>
      <c r="G365" s="28">
        <v>44510</v>
      </c>
      <c r="H365" s="39">
        <v>365</v>
      </c>
      <c r="I3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IF(G713="01/01/1900",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IF(LAIA[[#This Row],[TREINADO EM]]="", "",(LAIA[[#This Row],[TREINADO EM]]+LAIA[[#This Row],[VALIDADE]]))</f>
        <v>44875</v>
      </c>
      <c r="K365">
        <v>1</v>
      </c>
      <c r="L365" t="s">
        <v>5</v>
      </c>
      <c r="M365" t="str">
        <f>VLOOKUP(LAIA[[#This Row],[NOME]],'CADASTRO'!A:K,6,0)</f>
        <v>ATIVO</v>
      </c>
    </row>
    <row r="366" spans="1:14">
      <c r="A366" t="s">
        <v>516</v>
      </c>
      <c r="B366" t="s">
        <v>517</v>
      </c>
      <c r="C366" t="s">
        <v>266</v>
      </c>
      <c r="D366" t="s">
        <v>654</v>
      </c>
      <c r="E366" s="11" t="s">
        <v>383</v>
      </c>
      <c r="F366" s="11" t="str">
        <f>VLOOKUP(LAIA[[#This Row],[NOME]],'CADASTRO'!A:K,5,0)</f>
        <v>TECNICO AUTOMACAO</v>
      </c>
      <c r="G366" s="28">
        <v>44853</v>
      </c>
      <c r="H366" s="39">
        <v>365</v>
      </c>
      <c r="I3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IF(G714="01/01/1900", "SEM REGISTRO",
                        IF((G366+H366)&gt;TODAY(), "NO PRAZO", "VENCIDO"
                        )
                    )
                )
            )
        )
    ),"N.A.")</f>
        <v>HISTORICO</v>
      </c>
      <c r="J366" s="14">
        <f>IF(LAIA[[#This Row],[TREINADO EM]]="", "",(LAIA[[#This Row],[TREINADO EM]]+LAIA[[#This Row],[VALIDADE]]))</f>
        <v>45218</v>
      </c>
      <c r="K366">
        <v>1</v>
      </c>
      <c r="L366" t="s">
        <v>5</v>
      </c>
      <c r="M366" t="str">
        <f>VLOOKUP(LAIA[[#This Row],[NOME]],'CADASTRO'!A:K,6,0)</f>
        <v>ATIVO</v>
      </c>
    </row>
    <row r="367" spans="1:14">
      <c r="A367" t="s">
        <v>516</v>
      </c>
      <c r="B367" t="s">
        <v>517</v>
      </c>
      <c r="C367" t="s">
        <v>266</v>
      </c>
      <c r="D367" t="s">
        <v>654</v>
      </c>
      <c r="E367" s="11" t="s">
        <v>383</v>
      </c>
      <c r="F367" s="11" t="str">
        <f>VLOOKUP(LAIA[[#This Row],[NOME]],'CADASTRO'!A:K,5,0)</f>
        <v>TECNICO AUTOMACAO</v>
      </c>
      <c r="G367" s="28">
        <v>45278</v>
      </c>
      <c r="H367" s="39">
        <v>365</v>
      </c>
      <c r="I3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IF(G715="01/01/1900",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IF(LAIA[[#This Row],[TREINADO EM]]="", "",(LAIA[[#This Row],[TREINADO EM]]+LAIA[[#This Row],[VALIDADE]]))</f>
        <v>45643</v>
      </c>
      <c r="K367">
        <v>1</v>
      </c>
      <c r="L367" t="s">
        <v>5</v>
      </c>
      <c r="M367" t="str">
        <f>VLOOKUP(LAIA[[#This Row],[NOME]],'CADASTRO'!A:K,6,0)</f>
        <v>ATIVO</v>
      </c>
    </row>
    <row r="368" spans="1:14">
      <c r="A368" t="s">
        <v>516</v>
      </c>
      <c r="B368" t="s">
        <v>517</v>
      </c>
      <c r="C368" t="s">
        <v>433</v>
      </c>
      <c r="D368" t="s">
        <v>654</v>
      </c>
      <c r="E368" s="11" t="s">
        <v>383</v>
      </c>
      <c r="F368" s="11" t="str">
        <f>VLOOKUP(LAIA[[#This Row],[NOME]],'CADASTRO'!A:K,5,0)</f>
        <v>TECNICO AUTOMACAO</v>
      </c>
      <c r="G368" s="28">
        <v>45645</v>
      </c>
      <c r="H368" s="39">
        <v>365</v>
      </c>
      <c r="I3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IF(G716="01/01/1900",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IF(LAIA[[#This Row],[TREINADO EM]]="", "",(LAIA[[#This Row],[TREINADO EM]]+LAIA[[#This Row],[VALIDADE]]))</f>
        <v>46010</v>
      </c>
      <c r="K368">
        <v>1</v>
      </c>
      <c r="L368" t="s">
        <v>5</v>
      </c>
      <c r="M368" t="str">
        <f>VLOOKUP(LAIA[[#This Row],[NOME]],'CADASTRO'!A:K,6,0)</f>
        <v>ATIVO</v>
      </c>
    </row>
    <row r="369" spans="1:14">
      <c r="A369" t="s">
        <v>516</v>
      </c>
      <c r="B369" t="s">
        <v>517</v>
      </c>
      <c r="C369" t="s">
        <v>433</v>
      </c>
      <c r="D369" t="s">
        <v>654</v>
      </c>
      <c r="E369" s="11" t="s">
        <v>383</v>
      </c>
      <c r="F369" s="11" t="str">
        <f>VLOOKUP(LAIA[[#This Row],[NOME]],'CADASTRO'!A:K,5,0)</f>
        <v>TECNICO AUTOMACAO</v>
      </c>
      <c r="G369" s="28">
        <v>46211.710752314801</v>
      </c>
      <c r="H369" s="39">
        <v>183</v>
      </c>
      <c r="I3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IF(G717="01/01/1900", "SEM REGISTRO",
                        IF((G369+H369)&gt;TODAY(), "NO PRAZO", "VENCIDO"
                        )
                    )
                )
            )
        )
    ),"N.A.")</f>
        <v>NO PRAZO</v>
      </c>
      <c r="J369" s="14">
        <f>IF(LAIA[[#This Row],[TREINADO EM]]="", "",(LAIA[[#This Row],[TREINADO EM]]+LAIA[[#This Row],[VALIDADE]]))</f>
        <v>46394.710752314801</v>
      </c>
      <c r="K369">
        <v>1</v>
      </c>
      <c r="L369" t="s">
        <v>3</v>
      </c>
      <c r="M369" t="str">
        <f>VLOOKUP(LAIA[[#This Row],[NOME]],'CADASTRO'!A:K,6,0)</f>
        <v>ATIVO</v>
      </c>
      <c r="N369" s="63"/>
    </row>
    <row r="370" spans="1:14">
      <c r="A370" t="s">
        <v>516</v>
      </c>
      <c r="B370" t="s">
        <v>517</v>
      </c>
      <c r="C370" t="s">
        <v>433</v>
      </c>
      <c r="D370" t="s">
        <v>654</v>
      </c>
      <c r="E370" s="11" t="s">
        <v>385</v>
      </c>
      <c r="F370" s="11" t="str">
        <f>VLOOKUP(LAIA[[#This Row],[NOME]],'CADASTRO'!A:K,5,0)</f>
        <v>OPERADOR INDUSTRIAL I</v>
      </c>
      <c r="G370" s="28">
        <v>46105</v>
      </c>
      <c r="H370" s="39">
        <v>365</v>
      </c>
      <c r="I3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IF(G718="01/01/1900",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IF(LAIA[[#This Row],[TREINADO EM]]="", "",(LAIA[[#This Row],[TREINADO EM]]+LAIA[[#This Row],[VALIDADE]]))</f>
        <v>46470</v>
      </c>
      <c r="K370">
        <v>0.15</v>
      </c>
      <c r="L370" t="s">
        <v>3</v>
      </c>
      <c r="M370" t="str">
        <f>VLOOKUP(LAIA[[#This Row],[NOME]],'CADASTRO'!A:K,6,0)</f>
        <v>ATIVO</v>
      </c>
      <c r="N370" s="63" t="s">
        <v>667</v>
      </c>
    </row>
    <row r="371" spans="1:14">
      <c r="A371" t="s">
        <v>516</v>
      </c>
      <c r="B371" t="s">
        <v>517</v>
      </c>
      <c r="C371" t="s">
        <v>266</v>
      </c>
      <c r="D371" t="s">
        <v>654</v>
      </c>
      <c r="E371" s="11" t="s">
        <v>278</v>
      </c>
      <c r="F371" s="11" t="str">
        <f>VLOOKUP(LAIA[[#This Row],[NOME]],'CADASTRO'!A:K,5,0)</f>
        <v>OPERADOR INDUSTRIAL I</v>
      </c>
      <c r="G371" s="28">
        <v>44929</v>
      </c>
      <c r="H371" s="39">
        <v>365</v>
      </c>
      <c r="I3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IF(G719="01/01/1900",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IF(LAIA[[#This Row],[TREINADO EM]]="", "",(LAIA[[#This Row],[TREINADO EM]]+LAIA[[#This Row],[VALIDADE]]))</f>
        <v>45294</v>
      </c>
      <c r="K371">
        <v>1.5</v>
      </c>
      <c r="L371" t="s">
        <v>5</v>
      </c>
      <c r="M371" t="str">
        <f>VLOOKUP(LAIA[[#This Row],[NOME]],'CADASTRO'!A:K,6,0)</f>
        <v>DESLIGADO</v>
      </c>
    </row>
    <row r="372" spans="1:14">
      <c r="A372" t="s">
        <v>516</v>
      </c>
      <c r="B372" t="s">
        <v>517</v>
      </c>
      <c r="C372" t="s">
        <v>266</v>
      </c>
      <c r="D372" t="s">
        <v>654</v>
      </c>
      <c r="E372" s="11" t="s">
        <v>278</v>
      </c>
      <c r="F372" s="11" t="str">
        <f>VLOOKUP(LAIA[[#This Row],[NOME]],'CADASTRO'!A:K,5,0)</f>
        <v>OPERADOR INDUSTRIAL I</v>
      </c>
      <c r="G372" s="28">
        <v>44938</v>
      </c>
      <c r="H372" s="39">
        <v>365</v>
      </c>
      <c r="I3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IF(G720="01/01/1900",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IF(LAIA[[#This Row],[TREINADO EM]]="", "",(LAIA[[#This Row],[TREINADO EM]]+LAIA[[#This Row],[VALIDADE]]))</f>
        <v>45303</v>
      </c>
      <c r="K372">
        <v>1</v>
      </c>
      <c r="L372" t="s">
        <v>5</v>
      </c>
      <c r="M372" t="str">
        <f>VLOOKUP(LAIA[[#This Row],[NOME]],'CADASTRO'!A:K,6,0)</f>
        <v>DESLIGADO</v>
      </c>
    </row>
    <row r="373" spans="1:14">
      <c r="A373" t="s">
        <v>516</v>
      </c>
      <c r="B373" t="s">
        <v>517</v>
      </c>
      <c r="C373" t="s">
        <v>266</v>
      </c>
      <c r="D373" t="s">
        <v>654</v>
      </c>
      <c r="E373" s="11" t="s">
        <v>278</v>
      </c>
      <c r="F373" s="11" t="str">
        <f>VLOOKUP(LAIA[[#This Row],[NOME]],'CADASTRO'!A:K,5,0)</f>
        <v>OPERADOR INDUSTRIAL I</v>
      </c>
      <c r="G373" s="28">
        <v>45278</v>
      </c>
      <c r="H373" s="39">
        <v>365</v>
      </c>
      <c r="I3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IF(G721="01/01/1900",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IF(LAIA[[#This Row],[TREINADO EM]]="", "",(LAIA[[#This Row],[TREINADO EM]]+LAIA[[#This Row],[VALIDADE]]))</f>
        <v>45643</v>
      </c>
      <c r="K373">
        <v>1</v>
      </c>
      <c r="L373" t="s">
        <v>5</v>
      </c>
      <c r="M373" t="str">
        <f>VLOOKUP(LAIA[[#This Row],[NOME]],'CADASTRO'!A:K,6,0)</f>
        <v>DESLIGADO</v>
      </c>
    </row>
    <row r="374" spans="1:14">
      <c r="A374" t="s">
        <v>516</v>
      </c>
      <c r="B374" t="s">
        <v>517</v>
      </c>
      <c r="C374" t="s">
        <v>76</v>
      </c>
      <c r="D374" t="s">
        <v>654</v>
      </c>
      <c r="E374" s="11" t="s">
        <v>278</v>
      </c>
      <c r="F374" s="11" t="str">
        <f>VLOOKUP(LAIA[[#This Row],[NOME]],'CADASTRO'!A:K,5,0)</f>
        <v>OPERADOR INDUSTRIAL I</v>
      </c>
      <c r="G374" s="28">
        <v>45645</v>
      </c>
      <c r="H374" s="39">
        <v>365</v>
      </c>
      <c r="I3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IF(G722="01/01/1900",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IF(LAIA[[#This Row],[TREINADO EM]]="", "",(LAIA[[#This Row],[TREINADO EM]]+LAIA[[#This Row],[VALIDADE]]))</f>
        <v>46010</v>
      </c>
      <c r="K374">
        <v>1</v>
      </c>
      <c r="L374" t="s">
        <v>5</v>
      </c>
      <c r="M374" t="str">
        <f>VLOOKUP(LAIA[[#This Row],[NOME]],'CADASTRO'!A:K,6,0)</f>
        <v>DESLIGADO</v>
      </c>
    </row>
    <row r="375" spans="1:14">
      <c r="A375" t="s">
        <v>516</v>
      </c>
      <c r="B375" t="s">
        <v>517</v>
      </c>
      <c r="C375" t="s">
        <v>433</v>
      </c>
      <c r="D375" t="s">
        <v>654</v>
      </c>
      <c r="E375" s="11" t="s">
        <v>278</v>
      </c>
      <c r="F375" s="11" t="str">
        <f>VLOOKUP(LAIA[[#This Row],[NOME]],'CADASTRO'!A:K,5,0)</f>
        <v>OPERADOR INDUSTRIAL I</v>
      </c>
      <c r="G375" s="28">
        <v>46009</v>
      </c>
      <c r="H375" s="39">
        <v>365</v>
      </c>
      <c r="I3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IF(G723="01/01/1900",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IF(LAIA[[#This Row],[TREINADO EM]]="", "",(LAIA[[#This Row],[TREINADO EM]]+LAIA[[#This Row],[VALIDADE]]))</f>
        <v>46374</v>
      </c>
      <c r="K375">
        <v>1</v>
      </c>
      <c r="L375" t="s">
        <v>3</v>
      </c>
      <c r="M375" t="str">
        <f>VLOOKUP(LAIA[[#This Row],[NOME]],'CADASTRO'!A:K,6,0)</f>
        <v>DESLIGADO</v>
      </c>
      <c r="N375" s="63" t="s">
        <v>656</v>
      </c>
    </row>
    <row r="376" spans="1:14">
      <c r="A376" t="s">
        <v>516</v>
      </c>
      <c r="B376" t="s">
        <v>517</v>
      </c>
      <c r="C376" t="s">
        <v>433</v>
      </c>
      <c r="D376" t="s">
        <v>654</v>
      </c>
      <c r="E376" s="11" t="s">
        <v>491</v>
      </c>
      <c r="F376" s="11" t="str">
        <f>VLOOKUP(LAIA[[#This Row],[NOME]],'CADASTRO'!A:K,5,0)</f>
        <v>APRENDIZ</v>
      </c>
      <c r="G376" s="28">
        <v>46266</v>
      </c>
      <c r="H376" s="39">
        <v>365</v>
      </c>
      <c r="I3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IF(G724="01/01/1900",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IF(LAIA[[#This Row],[TREINADO EM]]="", "",(LAIA[[#This Row],[TREINADO EM]]+LAIA[[#This Row],[VALIDADE]]))</f>
        <v>46631</v>
      </c>
      <c r="K376">
        <v>1</v>
      </c>
      <c r="L376" t="s">
        <v>3</v>
      </c>
      <c r="M376" t="str">
        <f>VLOOKUP(LAIA[[#This Row],[NOME]],'CADASTRO'!A:K,6,0)</f>
        <v>ATIVO</v>
      </c>
      <c r="N376" s="63" t="s">
        <v>668</v>
      </c>
    </row>
    <row r="377" spans="1:14">
      <c r="A377" t="s">
        <v>516</v>
      </c>
      <c r="B377" t="s">
        <v>517</v>
      </c>
      <c r="C377" t="s">
        <v>266</v>
      </c>
      <c r="D377" t="s">
        <v>654</v>
      </c>
      <c r="E377" s="11" t="s">
        <v>386</v>
      </c>
      <c r="F377" s="11" t="str">
        <f>VLOOKUP(LAIA[[#This Row],[NOME]],'CADASTRO'!A:K,5,0)</f>
        <v>OPERADOR INDUSTRIAL II</v>
      </c>
      <c r="G377" s="28">
        <v>44929</v>
      </c>
      <c r="H377" s="39">
        <v>365</v>
      </c>
      <c r="I3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IF(G725="01/01/1900",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IF(LAIA[[#This Row],[TREINADO EM]]="", "",(LAIA[[#This Row],[TREINADO EM]]+LAIA[[#This Row],[VALIDADE]]))</f>
        <v>45294</v>
      </c>
      <c r="K377">
        <v>1.5</v>
      </c>
      <c r="L377" t="s">
        <v>5</v>
      </c>
      <c r="M377" t="str">
        <f>VLOOKUP(LAIA[[#This Row],[NOME]],'CADASTRO'!A:K,6,0)</f>
        <v>ATIVO</v>
      </c>
    </row>
    <row r="378" spans="1:14">
      <c r="A378" t="s">
        <v>516</v>
      </c>
      <c r="B378" t="s">
        <v>517</v>
      </c>
      <c r="C378" t="s">
        <v>266</v>
      </c>
      <c r="D378" t="s">
        <v>654</v>
      </c>
      <c r="E378" s="11" t="s">
        <v>386</v>
      </c>
      <c r="F378" s="11" t="str">
        <f>VLOOKUP(LAIA[[#This Row],[NOME]],'CADASTRO'!A:K,5,0)</f>
        <v>OPERADOR INDUSTRIAL II</v>
      </c>
      <c r="G378" s="28">
        <v>45278</v>
      </c>
      <c r="H378" s="39">
        <v>365</v>
      </c>
      <c r="I3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IF(G726="01/01/1900",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IF(LAIA[[#This Row],[TREINADO EM]]="", "",(LAIA[[#This Row],[TREINADO EM]]+LAIA[[#This Row],[VALIDADE]]))</f>
        <v>45643</v>
      </c>
      <c r="K378">
        <v>1</v>
      </c>
      <c r="L378" t="s">
        <v>5</v>
      </c>
      <c r="M378" t="str">
        <f>VLOOKUP(LAIA[[#This Row],[NOME]],'CADASTRO'!A:K,6,0)</f>
        <v>ATIVO</v>
      </c>
    </row>
    <row r="379" spans="1:14">
      <c r="A379" t="s">
        <v>516</v>
      </c>
      <c r="B379" t="s">
        <v>517</v>
      </c>
      <c r="C379" t="s">
        <v>76</v>
      </c>
      <c r="D379" t="s">
        <v>654</v>
      </c>
      <c r="E379" s="11" t="s">
        <v>386</v>
      </c>
      <c r="F379" s="11" t="str">
        <f>VLOOKUP(LAIA[[#This Row],[NOME]],'CADASTRO'!A:K,5,0)</f>
        <v>OPERADOR INDUSTRIAL II</v>
      </c>
      <c r="G379" s="28">
        <v>45645</v>
      </c>
      <c r="H379" s="39">
        <v>365</v>
      </c>
      <c r="I3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IF(G727="01/01/1900",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IF(LAIA[[#This Row],[TREINADO EM]]="", "",(LAIA[[#This Row],[TREINADO EM]]+LAIA[[#This Row],[VALIDADE]]))</f>
        <v>46010</v>
      </c>
      <c r="K379">
        <v>1</v>
      </c>
      <c r="L379" t="s">
        <v>5</v>
      </c>
      <c r="M379" t="str">
        <f>VLOOKUP(LAIA[[#This Row],[NOME]],'CADASTRO'!A:K,6,0)</f>
        <v>ATIVO</v>
      </c>
    </row>
    <row r="380" spans="1:14">
      <c r="A380" t="s">
        <v>516</v>
      </c>
      <c r="B380" t="s">
        <v>517</v>
      </c>
      <c r="C380" t="s">
        <v>433</v>
      </c>
      <c r="D380" t="s">
        <v>654</v>
      </c>
      <c r="E380" s="11" t="s">
        <v>386</v>
      </c>
      <c r="F380" s="11" t="str">
        <f>VLOOKUP(LAIA[[#This Row],[NOME]],'CADASTRO'!A:K,5,0)</f>
        <v>OPERADOR INDUSTRIAL II</v>
      </c>
      <c r="G380" s="28">
        <v>46009</v>
      </c>
      <c r="H380" s="39">
        <v>365</v>
      </c>
      <c r="I3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IF(G728="01/01/1900",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IF(LAIA[[#This Row],[TREINADO EM]]="", "",(LAIA[[#This Row],[TREINADO EM]]+LAIA[[#This Row],[VALIDADE]]))</f>
        <v>46374</v>
      </c>
      <c r="K380">
        <v>1</v>
      </c>
      <c r="L380" t="s">
        <v>3</v>
      </c>
      <c r="M380" t="str">
        <f>VLOOKUP(LAIA[[#This Row],[NOME]],'CADASTRO'!A:K,6,0)</f>
        <v>ATIVO</v>
      </c>
      <c r="N380" s="63" t="s">
        <v>656</v>
      </c>
    </row>
    <row r="381" spans="1:14">
      <c r="A381" t="s">
        <v>516</v>
      </c>
      <c r="B381" t="s">
        <v>517</v>
      </c>
      <c r="C381" t="s">
        <v>153</v>
      </c>
      <c r="D381" t="s">
        <v>654</v>
      </c>
      <c r="E381" s="11" t="s">
        <v>387</v>
      </c>
      <c r="F381" s="11" t="str">
        <f>VLOOKUP(LAIA[[#This Row],[NOME]],'CADASTRO'!A:K,5,0)</f>
        <v>OPERADOR INDUSTRIAL III</v>
      </c>
      <c r="G381" s="28">
        <v>44544</v>
      </c>
      <c r="H381" s="39">
        <v>365</v>
      </c>
      <c r="I3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IF(G729="01/01/1900",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IF(LAIA[[#This Row],[TREINADO EM]]="", "",(LAIA[[#This Row],[TREINADO EM]]+LAIA[[#This Row],[VALIDADE]]))</f>
        <v>44909</v>
      </c>
      <c r="K381">
        <v>1</v>
      </c>
      <c r="L381" t="s">
        <v>5</v>
      </c>
      <c r="M381" t="str">
        <f>VLOOKUP(LAIA[[#This Row],[NOME]],'CADASTRO'!A:K,6,0)</f>
        <v>ATIVO</v>
      </c>
    </row>
    <row r="382" spans="1:14">
      <c r="A382" t="s">
        <v>516</v>
      </c>
      <c r="B382" t="s">
        <v>517</v>
      </c>
      <c r="C382" t="s">
        <v>266</v>
      </c>
      <c r="D382" t="s">
        <v>654</v>
      </c>
      <c r="E382" s="11" t="s">
        <v>387</v>
      </c>
      <c r="F382" s="11" t="str">
        <f>VLOOKUP(LAIA[[#This Row],[NOME]],'CADASTRO'!A:K,5,0)</f>
        <v>OPERADOR INDUSTRIAL III</v>
      </c>
      <c r="G382" s="32">
        <v>44804</v>
      </c>
      <c r="H382" s="39">
        <v>365</v>
      </c>
      <c r="I3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IF(G730="01/01/1900",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IF(LAIA[[#This Row],[TREINADO EM]]="", "",(LAIA[[#This Row],[TREINADO EM]]+LAIA[[#This Row],[VALIDADE]]))</f>
        <v>45169</v>
      </c>
      <c r="K382">
        <v>1</v>
      </c>
      <c r="L382" t="s">
        <v>5</v>
      </c>
      <c r="M382" t="str">
        <f>VLOOKUP(LAIA[[#This Row],[NOME]],'CADASTRO'!A:K,6,0)</f>
        <v>ATIVO</v>
      </c>
    </row>
    <row r="383" spans="1:14">
      <c r="A383" t="s">
        <v>516</v>
      </c>
      <c r="B383" t="s">
        <v>517</v>
      </c>
      <c r="C383" t="s">
        <v>266</v>
      </c>
      <c r="D383" t="s">
        <v>654</v>
      </c>
      <c r="E383" s="11" t="s">
        <v>387</v>
      </c>
      <c r="F383" s="11" t="str">
        <f>VLOOKUP(LAIA[[#This Row],[NOME]],'CADASTRO'!A:K,5,0)</f>
        <v>OPERADOR INDUSTRIAL III</v>
      </c>
      <c r="G383" s="28">
        <v>44929</v>
      </c>
      <c r="H383" s="39">
        <v>365</v>
      </c>
      <c r="I3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IF(G731="01/01/1900",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IF(LAIA[[#This Row],[TREINADO EM]]="", "",(LAIA[[#This Row],[TREINADO EM]]+LAIA[[#This Row],[VALIDADE]]))</f>
        <v>45294</v>
      </c>
      <c r="K383">
        <v>1.5</v>
      </c>
      <c r="L383" t="s">
        <v>5</v>
      </c>
      <c r="M383" t="str">
        <f>VLOOKUP(LAIA[[#This Row],[NOME]],'CADASTRO'!A:K,6,0)</f>
        <v>ATIVO</v>
      </c>
    </row>
    <row r="384" spans="1:14">
      <c r="A384" t="s">
        <v>516</v>
      </c>
      <c r="B384" t="s">
        <v>517</v>
      </c>
      <c r="C384" t="s">
        <v>266</v>
      </c>
      <c r="D384" t="s">
        <v>654</v>
      </c>
      <c r="E384" s="11" t="s">
        <v>387</v>
      </c>
      <c r="F384" s="11" t="str">
        <f>VLOOKUP(LAIA[[#This Row],[NOME]],'CADASTRO'!A:K,5,0)</f>
        <v>OPERADOR INDUSTRIAL III</v>
      </c>
      <c r="G384" s="28">
        <v>45278</v>
      </c>
      <c r="H384" s="39">
        <v>365</v>
      </c>
      <c r="I3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IF(G732="01/01/1900",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IF(LAIA[[#This Row],[TREINADO EM]]="", "",(LAIA[[#This Row],[TREINADO EM]]+LAIA[[#This Row],[VALIDADE]]))</f>
        <v>45643</v>
      </c>
      <c r="K384">
        <v>1</v>
      </c>
      <c r="L384" t="s">
        <v>5</v>
      </c>
      <c r="M384" t="str">
        <f>VLOOKUP(LAIA[[#This Row],[NOME]],'CADASTRO'!A:K,6,0)</f>
        <v>ATIVO</v>
      </c>
    </row>
    <row r="385" spans="1:14">
      <c r="A385" t="s">
        <v>516</v>
      </c>
      <c r="B385" t="s">
        <v>517</v>
      </c>
      <c r="C385" t="s">
        <v>391</v>
      </c>
      <c r="D385" t="s">
        <v>654</v>
      </c>
      <c r="E385" s="11" t="s">
        <v>387</v>
      </c>
      <c r="F385" s="11" t="str">
        <f>VLOOKUP(LAIA[[#This Row],[NOME]],'CADASTRO'!A:K,5,0)</f>
        <v>OPERADOR INDUSTRIAL III</v>
      </c>
      <c r="G385" s="28">
        <v>45882</v>
      </c>
      <c r="H385" s="39">
        <v>365</v>
      </c>
      <c r="I3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IF(G733="01/01/1900",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IF(LAIA[[#This Row],[TREINADO EM]]="", "",(LAIA[[#This Row],[TREINADO EM]]+LAIA[[#This Row],[VALIDADE]]))</f>
        <v>46247</v>
      </c>
      <c r="K385">
        <v>1</v>
      </c>
      <c r="L385" t="s">
        <v>5</v>
      </c>
      <c r="M385" t="str">
        <f>VLOOKUP(LAIA[[#This Row],[NOME]],'CADASTRO'!A:K,6,0)</f>
        <v>ATIVO</v>
      </c>
    </row>
    <row r="386" spans="1:14">
      <c r="A386" t="s">
        <v>516</v>
      </c>
      <c r="B386" t="s">
        <v>517</v>
      </c>
      <c r="C386" t="s">
        <v>433</v>
      </c>
      <c r="D386" t="s">
        <v>654</v>
      </c>
      <c r="E386" s="11" t="s">
        <v>387</v>
      </c>
      <c r="F386" s="11" t="str">
        <f>VLOOKUP(LAIA[[#This Row],[NOME]],'CADASTRO'!A:K,5,0)</f>
        <v>OPERADOR INDUSTRIAL III</v>
      </c>
      <c r="G386" s="28">
        <v>46009</v>
      </c>
      <c r="H386" s="39">
        <v>365</v>
      </c>
      <c r="I3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IF(G734="01/01/1900", "SEM REGISTRO",
                        IF((G386+H386)&gt;TODAY(), "NO PRAZO", "VENCIDO"
                        )
                    )
                )
            )
        )
    ),"N.A.")</f>
        <v>NO PRAZO</v>
      </c>
      <c r="J386" s="14">
        <f>IF(LAIA[[#This Row],[TREINADO EM]]="", "",(LAIA[[#This Row],[TREINADO EM]]+LAIA[[#This Row],[VALIDADE]]))</f>
        <v>46374</v>
      </c>
      <c r="K386">
        <v>1</v>
      </c>
      <c r="L386" t="s">
        <v>3</v>
      </c>
      <c r="M386" t="str">
        <f>VLOOKUP(LAIA[[#This Row],[NOME]],'CADASTRO'!A:K,6,0)</f>
        <v>ATIVO</v>
      </c>
      <c r="N386" s="63" t="s">
        <v>656</v>
      </c>
    </row>
    <row r="387" spans="1:14">
      <c r="A387" t="s">
        <v>516</v>
      </c>
      <c r="B387" t="s">
        <v>517</v>
      </c>
      <c r="C387" t="s">
        <v>266</v>
      </c>
      <c r="D387" t="s">
        <v>654</v>
      </c>
      <c r="E387" s="11" t="s">
        <v>331</v>
      </c>
      <c r="F387" s="11" t="str">
        <f>VLOOKUP(LAIA[[#This Row],[NOME]],'CADASTRO'!A:K,5,0)</f>
        <v>LIDER DE TURNO</v>
      </c>
      <c r="G387" s="32">
        <v>44804</v>
      </c>
      <c r="H387" s="39">
        <v>365</v>
      </c>
      <c r="I3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IF(G735="01/01/1900",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IF(LAIA[[#This Row],[TREINADO EM]]="", "",(LAIA[[#This Row],[TREINADO EM]]+LAIA[[#This Row],[VALIDADE]]))</f>
        <v>45169</v>
      </c>
      <c r="K387">
        <v>1</v>
      </c>
      <c r="L387" t="s">
        <v>5</v>
      </c>
      <c r="M387" t="str">
        <f>VLOOKUP(LAIA[[#This Row],[NOME]],'CADASTRO'!A:K,6,0)</f>
        <v>ATIVO</v>
      </c>
    </row>
    <row r="388" spans="1:14">
      <c r="A388" t="s">
        <v>516</v>
      </c>
      <c r="B388" t="s">
        <v>517</v>
      </c>
      <c r="C388" t="s">
        <v>266</v>
      </c>
      <c r="D388" t="s">
        <v>654</v>
      </c>
      <c r="E388" s="11" t="s">
        <v>331</v>
      </c>
      <c r="F388" s="11" t="str">
        <f>VLOOKUP(LAIA[[#This Row],[NOME]],'CADASTRO'!A:K,5,0)</f>
        <v>LIDER DE TURNO</v>
      </c>
      <c r="G388" s="28">
        <v>45064</v>
      </c>
      <c r="H388" s="39">
        <v>365</v>
      </c>
      <c r="I3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IF(G736="01/01/1900",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IF(LAIA[[#This Row],[TREINADO EM]]="", "",(LAIA[[#This Row],[TREINADO EM]]+LAIA[[#This Row],[VALIDADE]]))</f>
        <v>45429</v>
      </c>
      <c r="K388">
        <v>1</v>
      </c>
      <c r="L388" t="s">
        <v>5</v>
      </c>
      <c r="M388" t="str">
        <f>VLOOKUP(LAIA[[#This Row],[NOME]],'CADASTRO'!A:K,6,0)</f>
        <v>ATIVO</v>
      </c>
    </row>
    <row r="389" spans="1:14">
      <c r="A389" t="s">
        <v>516</v>
      </c>
      <c r="B389" t="s">
        <v>517</v>
      </c>
      <c r="C389" t="s">
        <v>266</v>
      </c>
      <c r="D389" t="s">
        <v>654</v>
      </c>
      <c r="E389" s="11" t="s">
        <v>331</v>
      </c>
      <c r="F389" s="11" t="str">
        <f>VLOOKUP(LAIA[[#This Row],[NOME]],'CADASTRO'!A:K,5,0)</f>
        <v>LIDER DE TURNO</v>
      </c>
      <c r="G389" s="28">
        <v>45278</v>
      </c>
      <c r="H389" s="39">
        <v>365</v>
      </c>
      <c r="I3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IF(G737="01/01/1900",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IF(LAIA[[#This Row],[TREINADO EM]]="", "",(LAIA[[#This Row],[TREINADO EM]]+LAIA[[#This Row],[VALIDADE]]))</f>
        <v>45643</v>
      </c>
      <c r="K389">
        <v>1</v>
      </c>
      <c r="L389" t="s">
        <v>5</v>
      </c>
      <c r="M389" t="str">
        <f>VLOOKUP(LAIA[[#This Row],[NOME]],'CADASTRO'!A:K,6,0)</f>
        <v>ATIVO</v>
      </c>
    </row>
    <row r="390" spans="1:14">
      <c r="A390" t="s">
        <v>516</v>
      </c>
      <c r="B390" t="s">
        <v>517</v>
      </c>
      <c r="C390" t="s">
        <v>433</v>
      </c>
      <c r="D390" t="s">
        <v>654</v>
      </c>
      <c r="E390" s="11" t="s">
        <v>331</v>
      </c>
      <c r="F390" s="11" t="str">
        <f>VLOOKUP(LAIA[[#This Row],[NOME]],'CADASTRO'!A:K,5,0)</f>
        <v>LIDER DE TURNO</v>
      </c>
      <c r="G390" s="28">
        <v>45645</v>
      </c>
      <c r="H390" s="39">
        <v>365</v>
      </c>
      <c r="I3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IF(G738="01/01/1900",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IF(LAIA[[#This Row],[TREINADO EM]]="", "",(LAIA[[#This Row],[TREINADO EM]]+LAIA[[#This Row],[VALIDADE]]))</f>
        <v>46010</v>
      </c>
      <c r="K390">
        <v>1</v>
      </c>
      <c r="L390" t="s">
        <v>5</v>
      </c>
      <c r="M390" t="str">
        <f>VLOOKUP(LAIA[[#This Row],[NOME]],'CADASTRO'!A:K,6,0)</f>
        <v>ATIVO</v>
      </c>
    </row>
    <row r="391" spans="1:14">
      <c r="A391" t="s">
        <v>516</v>
      </c>
      <c r="B391" t="s">
        <v>517</v>
      </c>
      <c r="C391" t="s">
        <v>433</v>
      </c>
      <c r="D391" t="s">
        <v>654</v>
      </c>
      <c r="E391" s="11" t="s">
        <v>331</v>
      </c>
      <c r="F391" s="11" t="str">
        <f>VLOOKUP(LAIA[[#This Row],[NOME]],'CADASTRO'!A:K,5,0)</f>
        <v>LIDER DE TURNO</v>
      </c>
      <c r="G391" s="28">
        <v>46006</v>
      </c>
      <c r="H391" s="39">
        <v>365</v>
      </c>
      <c r="I3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IF(G739="01/01/1900", "SEM REGISTRO",
                        IF((G391+H391)&gt;TODAY(), "NO PRAZO", "VENCIDO"
                        )
                    )
                )
            )
        )
    ),"N.A.")</f>
        <v>NO PRAZO</v>
      </c>
      <c r="J391" s="14">
        <f>IF(LAIA[[#This Row],[TREINADO EM]]="", "",(LAIA[[#This Row],[TREINADO EM]]+LAIA[[#This Row],[VALIDADE]]))</f>
        <v>46371</v>
      </c>
      <c r="K391">
        <v>0.25</v>
      </c>
      <c r="L391" t="s">
        <v>3</v>
      </c>
      <c r="M391" t="str">
        <f>VLOOKUP(LAIA[[#This Row],[NOME]],'CADASTRO'!A:K,6,0)</f>
        <v>ATIVO</v>
      </c>
      <c r="N391" s="63" t="s">
        <v>659</v>
      </c>
    </row>
    <row r="392" spans="1:14">
      <c r="A392" t="s">
        <v>516</v>
      </c>
      <c r="B392" t="s">
        <v>517</v>
      </c>
      <c r="C392" t="s">
        <v>153</v>
      </c>
      <c r="D392" t="s">
        <v>654</v>
      </c>
      <c r="E392" s="11" t="s">
        <v>390</v>
      </c>
      <c r="F392" s="11" t="str">
        <f>VLOOKUP(LAIA[[#This Row],[NOME]],'CADASTRO'!A:K,5,0)</f>
        <v>TECNICO ELETRONICO II</v>
      </c>
      <c r="G392" s="28">
        <v>44510</v>
      </c>
      <c r="H392" s="39">
        <v>365</v>
      </c>
      <c r="I3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IF(G740="01/01/1900",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IF(LAIA[[#This Row],[TREINADO EM]]="", "",(LAIA[[#This Row],[TREINADO EM]]+LAIA[[#This Row],[VALIDADE]]))</f>
        <v>44875</v>
      </c>
      <c r="K392">
        <v>1</v>
      </c>
      <c r="L392" t="s">
        <v>5</v>
      </c>
      <c r="M392" t="str">
        <f>VLOOKUP(LAIA[[#This Row],[NOME]],'CADASTRO'!A:K,6,0)</f>
        <v>ATIVO</v>
      </c>
    </row>
    <row r="393" spans="1:14">
      <c r="A393" t="s">
        <v>516</v>
      </c>
      <c r="B393" t="s">
        <v>517</v>
      </c>
      <c r="C393" t="s">
        <v>266</v>
      </c>
      <c r="D393" t="s">
        <v>654</v>
      </c>
      <c r="E393" s="11" t="s">
        <v>390</v>
      </c>
      <c r="F393" s="11" t="str">
        <f>VLOOKUP(LAIA[[#This Row],[NOME]],'CADASTRO'!A:K,5,0)</f>
        <v>TECNICO ELETRONICO II</v>
      </c>
      <c r="G393" s="32">
        <v>44834</v>
      </c>
      <c r="H393" s="39">
        <v>365</v>
      </c>
      <c r="I3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IF(G741="01/01/1900",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IF(LAIA[[#This Row],[TREINADO EM]]="", "",(LAIA[[#This Row],[TREINADO EM]]+LAIA[[#This Row],[VALIDADE]]))</f>
        <v>45199</v>
      </c>
      <c r="K393">
        <v>1</v>
      </c>
      <c r="L393" t="s">
        <v>5</v>
      </c>
      <c r="M393" t="str">
        <f>VLOOKUP(LAIA[[#This Row],[NOME]],'CADASTRO'!A:K,6,0)</f>
        <v>ATIVO</v>
      </c>
    </row>
    <row r="394" spans="1:14">
      <c r="A394" t="s">
        <v>516</v>
      </c>
      <c r="B394" t="s">
        <v>517</v>
      </c>
      <c r="C394" t="s">
        <v>266</v>
      </c>
      <c r="D394" t="s">
        <v>654</v>
      </c>
      <c r="E394" s="11" t="s">
        <v>390</v>
      </c>
      <c r="F394" s="11" t="str">
        <f>VLOOKUP(LAIA[[#This Row],[NOME]],'CADASTRO'!A:K,5,0)</f>
        <v>TECNICO ELETRONICO II</v>
      </c>
      <c r="G394" s="28">
        <v>44929</v>
      </c>
      <c r="H394" s="39">
        <v>365</v>
      </c>
      <c r="I3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IF(G742="01/01/1900",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IF(LAIA[[#This Row],[TREINADO EM]]="", "",(LAIA[[#This Row],[TREINADO EM]]+LAIA[[#This Row],[VALIDADE]]))</f>
        <v>45294</v>
      </c>
      <c r="K394">
        <v>1.5</v>
      </c>
      <c r="L394" t="s">
        <v>5</v>
      </c>
      <c r="M394" t="str">
        <f>VLOOKUP(LAIA[[#This Row],[NOME]],'CADASTRO'!A:K,6,0)</f>
        <v>ATIVO</v>
      </c>
    </row>
    <row r="395" spans="1:14">
      <c r="A395" t="s">
        <v>516</v>
      </c>
      <c r="B395" t="s">
        <v>517</v>
      </c>
      <c r="C395" t="s">
        <v>433</v>
      </c>
      <c r="D395" t="s">
        <v>654</v>
      </c>
      <c r="E395" s="11" t="s">
        <v>390</v>
      </c>
      <c r="F395" s="11" t="str">
        <f>VLOOKUP(LAIA[[#This Row],[NOME]],'CADASTRO'!A:K,5,0)</f>
        <v>TECNICO ELETRONICO II</v>
      </c>
      <c r="G395" s="28">
        <v>45547</v>
      </c>
      <c r="H395" s="39">
        <v>365</v>
      </c>
      <c r="I3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IF(G743="01/01/1900",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IF(LAIA[[#This Row],[TREINADO EM]]="", "",(LAIA[[#This Row],[TREINADO EM]]+LAIA[[#This Row],[VALIDADE]]))</f>
        <v>45912</v>
      </c>
      <c r="K395">
        <v>1</v>
      </c>
      <c r="L395" t="s">
        <v>5</v>
      </c>
      <c r="M395" t="str">
        <f>VLOOKUP(LAIA[[#This Row],[NOME]],'CADASTRO'!A:K,6,0)</f>
        <v>ATIVO</v>
      </c>
    </row>
    <row r="396" spans="1:14">
      <c r="A396" t="s">
        <v>516</v>
      </c>
      <c r="B396" t="s">
        <v>517</v>
      </c>
      <c r="C396" t="s">
        <v>433</v>
      </c>
      <c r="D396" t="s">
        <v>654</v>
      </c>
      <c r="E396" s="11" t="s">
        <v>390</v>
      </c>
      <c r="F396" s="11" t="str">
        <f>VLOOKUP(LAIA[[#This Row],[NOME]],'CADASTRO'!A:K,5,0)</f>
        <v>TECNICO ELETRONICO II</v>
      </c>
      <c r="G396" s="28">
        <v>46211.546574074098</v>
      </c>
      <c r="H396" s="39">
        <v>183</v>
      </c>
      <c r="I3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IF(G744="01/01/1900",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IF(LAIA[[#This Row],[TREINADO EM]]="", "",(LAIA[[#This Row],[TREINADO EM]]+LAIA[[#This Row],[VALIDADE]]))</f>
        <v>46394.546574074098</v>
      </c>
      <c r="K396">
        <v>1</v>
      </c>
      <c r="L396" t="s">
        <v>3</v>
      </c>
      <c r="M396" t="str">
        <f>VLOOKUP(LAIA[[#This Row],[NOME]],'CADASTRO'!A:K,6,0)</f>
        <v>ATIVO</v>
      </c>
      <c r="N396" s="63"/>
    </row>
    <row r="397" spans="1:14">
      <c r="A397" t="s">
        <v>516</v>
      </c>
      <c r="B397" t="s">
        <v>517</v>
      </c>
      <c r="C397" t="s">
        <v>153</v>
      </c>
      <c r="D397" t="s">
        <v>654</v>
      </c>
      <c r="E397" s="11" t="s">
        <v>135</v>
      </c>
      <c r="F397" s="11" t="str">
        <f>VLOOKUP(LAIA[[#This Row],[NOME]],'CADASTRO'!A:K,5,0)</f>
        <v>COORDENADOR PRODUCAO</v>
      </c>
      <c r="G397" s="28">
        <v>44490</v>
      </c>
      <c r="H397" s="39">
        <v>365</v>
      </c>
      <c r="I3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IF(G745="01/01/1900",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IF(LAIA[[#This Row],[TREINADO EM]]="", "",(LAIA[[#This Row],[TREINADO EM]]+LAIA[[#This Row],[VALIDADE]]))</f>
        <v>44855</v>
      </c>
      <c r="K397">
        <v>1</v>
      </c>
      <c r="L397" t="s">
        <v>5</v>
      </c>
      <c r="M397" t="str">
        <f>VLOOKUP(LAIA[[#This Row],[NOME]],'CADASTRO'!A:K,6,0)</f>
        <v>DESLIGADO</v>
      </c>
    </row>
    <row r="398" spans="1:14">
      <c r="A398" t="s">
        <v>516</v>
      </c>
      <c r="B398" t="s">
        <v>517</v>
      </c>
      <c r="C398" t="s">
        <v>433</v>
      </c>
      <c r="D398" t="s">
        <v>654</v>
      </c>
      <c r="E398" t="s">
        <v>496</v>
      </c>
      <c r="F398" s="11" t="str">
        <f>VLOOKUP(LAIA[[#This Row],[NOME]],'CADASTRO'!A:K,5,0)</f>
        <v>AUXILIAR INDUSTRIAL</v>
      </c>
      <c r="G398" s="8">
        <v>46301</v>
      </c>
      <c r="H398" s="39">
        <v>365</v>
      </c>
      <c r="I3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IF(G746="01/01/1900", "SEM REGISTRO",
                        IF((G398+H398)&gt;TODAY(), "NO PRAZO", "VENCIDO"
                        )
                    )
                )
            )
        )
    ),"N.A.")</f>
        <v>NO PRAZO</v>
      </c>
      <c r="J398" s="14">
        <f>IF(LAIA[[#This Row],[TREINADO EM]]="", "",(LAIA[[#This Row],[TREINADO EM]]+LAIA[[#This Row],[VALIDADE]]))</f>
        <v>46666</v>
      </c>
      <c r="K398">
        <v>1</v>
      </c>
      <c r="L398" t="s">
        <v>3</v>
      </c>
      <c r="M398" t="str">
        <f>VLOOKUP(LAIA[[#This Row],[NOME]],'CADASTRO'!A:K,6,0)</f>
        <v>ATIVO</v>
      </c>
    </row>
    <row r="399" spans="1:14">
      <c r="A399" t="s">
        <v>516</v>
      </c>
      <c r="B399" t="s">
        <v>517</v>
      </c>
      <c r="C399" t="s">
        <v>433</v>
      </c>
      <c r="D399" t="s">
        <v>654</v>
      </c>
      <c r="E399" s="11" t="s">
        <v>391</v>
      </c>
      <c r="F399" s="11" t="str">
        <f>VLOOKUP(LAIA[[#This Row],[NOME]],'CADASTRO'!A:K,5,0)</f>
        <v>ESTAGIARIO</v>
      </c>
      <c r="G399" s="28">
        <v>45756</v>
      </c>
      <c r="H399" s="39">
        <v>5000</v>
      </c>
      <c r="I3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IF(G747="01/01/1900", "SEM REGISTRO",
                        IF((G399+H399)&gt;TODAY(), "NO PRAZO", "VENCIDO"
                        )
                    )
                )
            )
        )
    ),"N.A.")</f>
        <v>NO PRAZO</v>
      </c>
      <c r="J399" s="14">
        <f>IF(LAIA[[#This Row],[TREINADO EM]]="", "",(LAIA[[#This Row],[TREINADO EM]]+LAIA[[#This Row],[VALIDADE]]))</f>
        <v>50756</v>
      </c>
      <c r="K399">
        <v>1</v>
      </c>
      <c r="L399" t="s">
        <v>3</v>
      </c>
      <c r="M399" t="str">
        <f>VLOOKUP(LAIA[[#This Row],[NOME]],'CADASTRO'!A:K,6,0)</f>
        <v>ATIVO</v>
      </c>
    </row>
    <row r="400" spans="1:14">
      <c r="A400" t="s">
        <v>516</v>
      </c>
      <c r="B400" t="s">
        <v>517</v>
      </c>
      <c r="C400" t="s">
        <v>266</v>
      </c>
      <c r="D400" t="s">
        <v>654</v>
      </c>
      <c r="E400" s="11" t="s">
        <v>286</v>
      </c>
      <c r="F400" s="11" t="str">
        <f>VLOOKUP(LAIA[[#This Row],[NOME]],'CADASTRO'!A:K,5,0)</f>
        <v>ANALISTA CONTROLE QUALIDADE PL</v>
      </c>
      <c r="G400" s="28">
        <v>44844</v>
      </c>
      <c r="H400" s="39">
        <v>365</v>
      </c>
      <c r="I4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IF(G748="01/01/1900",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IF(LAIA[[#This Row],[TREINADO EM]]="", "",(LAIA[[#This Row],[TREINADO EM]]+LAIA[[#This Row],[VALIDADE]]))</f>
        <v>45209</v>
      </c>
      <c r="K400">
        <v>1</v>
      </c>
      <c r="L400" t="s">
        <v>3</v>
      </c>
      <c r="M400" t="str">
        <f>VLOOKUP(LAIA[[#This Row],[NOME]],'CADASTRO'!A:K,6,0)</f>
        <v>TRANSFERIDO</v>
      </c>
    </row>
    <row r="401" spans="1:14">
      <c r="A401" t="s">
        <v>516</v>
      </c>
      <c r="B401" t="s">
        <v>517</v>
      </c>
      <c r="C401" t="s">
        <v>433</v>
      </c>
      <c r="D401" t="s">
        <v>654</v>
      </c>
      <c r="E401" s="11" t="s">
        <v>287</v>
      </c>
      <c r="F401" s="11" t="str">
        <f>VLOOKUP(LAIA[[#This Row],[NOME]],'CADASTRO'!A:K,5,0)</f>
        <v>OPERADOR INDUSTRIAL I</v>
      </c>
      <c r="G401" s="57">
        <v>45847</v>
      </c>
      <c r="H401" s="39">
        <v>365</v>
      </c>
      <c r="I4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IF(G749="01/01/1900",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IF(LAIA[[#This Row],[TREINADO EM]]="", "",(LAIA[[#This Row],[TREINADO EM]]+LAIA[[#This Row],[VALIDADE]]))</f>
        <v>46212</v>
      </c>
      <c r="K401">
        <v>1</v>
      </c>
      <c r="L401" t="s">
        <v>3</v>
      </c>
      <c r="M401" t="str">
        <f>VLOOKUP(LAIA[[#This Row],[NOME]],'CADASTRO'!A:K,6,0)</f>
        <v>DESLIGADO</v>
      </c>
    </row>
    <row r="402" spans="1:14">
      <c r="A402" t="s">
        <v>516</v>
      </c>
      <c r="B402" t="s">
        <v>517</v>
      </c>
      <c r="C402" t="s">
        <v>266</v>
      </c>
      <c r="D402" t="s">
        <v>654</v>
      </c>
      <c r="E402" s="11" t="s">
        <v>288</v>
      </c>
      <c r="F402" s="11" t="str">
        <f>VLOOKUP(LAIA[[#This Row],[NOME]],'CADASTRO'!A:K,5,0)</f>
        <v>APRENDIZ</v>
      </c>
      <c r="G402" s="28">
        <v>45302</v>
      </c>
      <c r="H402" s="39">
        <v>365</v>
      </c>
      <c r="I4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IF(G750="01/01/1900",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IF(LAIA[[#This Row],[TREINADO EM]]="", "",(LAIA[[#This Row],[TREINADO EM]]+LAIA[[#This Row],[VALIDADE]]))</f>
        <v>45667</v>
      </c>
      <c r="K402">
        <v>1</v>
      </c>
      <c r="L402" t="s">
        <v>3</v>
      </c>
      <c r="M402" t="str">
        <f>VLOOKUP(LAIA[[#This Row],[NOME]],'CADASTRO'!A:K,6,0)</f>
        <v>DESLIGADO</v>
      </c>
    </row>
    <row r="403" spans="1:14">
      <c r="A403" t="s">
        <v>516</v>
      </c>
      <c r="B403" t="s">
        <v>517</v>
      </c>
      <c r="C403" t="s">
        <v>433</v>
      </c>
      <c r="D403" t="s">
        <v>654</v>
      </c>
      <c r="E403" t="s">
        <v>485</v>
      </c>
      <c r="F403" s="11" t="str">
        <f>VLOOKUP(LAIA[[#This Row],[NOME]],'CADASTRO'!A:K,5,0)</f>
        <v>OPERADOR INDUSTRIAL III</v>
      </c>
      <c r="G403" s="28">
        <v>46238</v>
      </c>
      <c r="H403" s="39">
        <v>365</v>
      </c>
      <c r="I4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IF(G751="01/01/1900",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IF(LAIA[[#This Row],[TREINADO EM]]="", "",(LAIA[[#This Row],[TREINADO EM]]+LAIA[[#This Row],[VALIDADE]]))</f>
        <v>46603</v>
      </c>
      <c r="K403">
        <v>1</v>
      </c>
      <c r="L403" t="s">
        <v>3</v>
      </c>
      <c r="M403" t="str">
        <f>VLOOKUP(LAIA[[#This Row],[NOME]],'CADASTRO'!A:K,6,0)</f>
        <v>ATIVO</v>
      </c>
      <c r="N403" s="63" t="s">
        <v>661</v>
      </c>
    </row>
    <row r="404" spans="1:14">
      <c r="A404" t="s">
        <v>516</v>
      </c>
      <c r="B404" t="s">
        <v>517</v>
      </c>
      <c r="C404" t="s">
        <v>266</v>
      </c>
      <c r="D404" t="s">
        <v>654</v>
      </c>
      <c r="E404" s="11" t="s">
        <v>289</v>
      </c>
      <c r="F404" s="11" t="str">
        <f>VLOOKUP(LAIA[[#This Row],[NOME]],'CADASTRO'!A:K,5,0)</f>
        <v>APRENDIZ</v>
      </c>
      <c r="G404" s="28">
        <v>45302</v>
      </c>
      <c r="H404" s="39">
        <v>365</v>
      </c>
      <c r="I4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IF(G752="01/01/1900",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IF(LAIA[[#This Row],[TREINADO EM]]="", "",(LAIA[[#This Row],[TREINADO EM]]+LAIA[[#This Row],[VALIDADE]]))</f>
        <v>45667</v>
      </c>
      <c r="K404">
        <v>1</v>
      </c>
      <c r="L404" t="s">
        <v>3</v>
      </c>
      <c r="M404" t="str">
        <f>VLOOKUP(LAIA[[#This Row],[NOME]],'CADASTRO'!A:K,6,0)</f>
        <v>DESLIGADO</v>
      </c>
    </row>
    <row r="405" spans="1:14">
      <c r="A405" t="s">
        <v>516</v>
      </c>
      <c r="B405" t="s">
        <v>517</v>
      </c>
      <c r="C405" t="s">
        <v>433</v>
      </c>
      <c r="D405" t="s">
        <v>654</v>
      </c>
      <c r="E405" s="11" t="s">
        <v>495</v>
      </c>
      <c r="F405" s="11" t="str">
        <f>VLOOKUP(LAIA[[#This Row],[NOME]],'CADASTRO'!A:K,5,0)</f>
        <v>AUXILIAR INDUSTRIAL</v>
      </c>
      <c r="G405" s="28">
        <v>46280</v>
      </c>
      <c r="H405" s="39">
        <v>365</v>
      </c>
      <c r="I4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IF(G753="01/01/1900", "SEM REGISTRO",
                        IF((G405+H405)&gt;TODAY(), "NO PRAZO", "VENCIDO"
                        )
                    )
                )
            )
        )
    ),"N.A.")</f>
        <v>NO PRAZO</v>
      </c>
      <c r="J405" s="14">
        <f>IF(LAIA[[#This Row],[TREINADO EM]]="", "",(LAIA[[#This Row],[TREINADO EM]]+LAIA[[#This Row],[VALIDADE]]))</f>
        <v>46645</v>
      </c>
      <c r="K405">
        <v>1</v>
      </c>
      <c r="L405" t="s">
        <v>3</v>
      </c>
      <c r="M405" t="str">
        <f>VLOOKUP(LAIA[[#This Row],[NOME]],'CADASTRO'!A:K,6,0)</f>
        <v>ATIVO</v>
      </c>
    </row>
    <row r="406" spans="1:14">
      <c r="A406" t="s">
        <v>516</v>
      </c>
      <c r="B406" t="s">
        <v>517</v>
      </c>
      <c r="C406" t="s">
        <v>153</v>
      </c>
      <c r="D406" t="s">
        <v>654</v>
      </c>
      <c r="E406" s="11" t="s">
        <v>290</v>
      </c>
      <c r="F406" s="11" t="str">
        <f>VLOOKUP(LAIA[[#This Row],[NOME]],'CADASTRO'!A:K,5,0)</f>
        <v>OPERADOR INDUSTRIAL II</v>
      </c>
      <c r="G406" s="28">
        <v>44516</v>
      </c>
      <c r="H406" s="39">
        <v>365</v>
      </c>
      <c r="I4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IF(G754="01/01/1900",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IF(LAIA[[#This Row],[TREINADO EM]]="", "",(LAIA[[#This Row],[TREINADO EM]]+LAIA[[#This Row],[VALIDADE]]))</f>
        <v>44881</v>
      </c>
      <c r="K406">
        <v>1</v>
      </c>
      <c r="L406" t="s">
        <v>5</v>
      </c>
      <c r="M406" t="str">
        <f>VLOOKUP(LAIA[[#This Row],[NOME]],'CADASTRO'!A:K,6,0)</f>
        <v>DESLIGADO</v>
      </c>
    </row>
    <row r="407" spans="1:14">
      <c r="A407" t="s">
        <v>516</v>
      </c>
      <c r="B407" t="s">
        <v>517</v>
      </c>
      <c r="C407" t="s">
        <v>266</v>
      </c>
      <c r="D407" t="s">
        <v>654</v>
      </c>
      <c r="E407" s="11" t="s">
        <v>290</v>
      </c>
      <c r="F407" s="11" t="str">
        <f>VLOOKUP(LAIA[[#This Row],[NOME]],'CADASTRO'!A:K,5,0)</f>
        <v>OPERADOR INDUSTRIAL II</v>
      </c>
      <c r="G407" s="32">
        <v>44805</v>
      </c>
      <c r="H407" s="39">
        <v>365</v>
      </c>
      <c r="I4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IF(G755="01/01/1900",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IF(LAIA[[#This Row],[TREINADO EM]]="", "",(LAIA[[#This Row],[TREINADO EM]]+LAIA[[#This Row],[VALIDADE]]))</f>
        <v>45170</v>
      </c>
      <c r="K407">
        <v>1</v>
      </c>
      <c r="L407" t="s">
        <v>5</v>
      </c>
      <c r="M407" t="str">
        <f>VLOOKUP(LAIA[[#This Row],[NOME]],'CADASTRO'!A:K,6,0)</f>
        <v>DESLIGADO</v>
      </c>
    </row>
    <row r="408" spans="1:14">
      <c r="A408" t="s">
        <v>516</v>
      </c>
      <c r="B408" t="s">
        <v>517</v>
      </c>
      <c r="C408" t="s">
        <v>266</v>
      </c>
      <c r="D408" t="s">
        <v>654</v>
      </c>
      <c r="E408" s="11" t="s">
        <v>290</v>
      </c>
      <c r="F408" s="11" t="str">
        <f>VLOOKUP(LAIA[[#This Row],[NOME]],'CADASTRO'!A:K,5,0)</f>
        <v>OPERADOR INDUSTRIAL II</v>
      </c>
      <c r="G408" s="28">
        <v>44929</v>
      </c>
      <c r="H408" s="39">
        <v>365</v>
      </c>
      <c r="I4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IF(G756="01/01/1900",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IF(LAIA[[#This Row],[TREINADO EM]]="", "",(LAIA[[#This Row],[TREINADO EM]]+LAIA[[#This Row],[VALIDADE]]))</f>
        <v>45294</v>
      </c>
      <c r="K408">
        <v>1.5</v>
      </c>
      <c r="L408" t="s">
        <v>5</v>
      </c>
      <c r="M408" t="str">
        <f>VLOOKUP(LAIA[[#This Row],[NOME]],'CADASTRO'!A:K,6,0)</f>
        <v>DESLIGADO</v>
      </c>
    </row>
    <row r="409" spans="1:14">
      <c r="A409" t="s">
        <v>516</v>
      </c>
      <c r="B409" t="s">
        <v>517</v>
      </c>
      <c r="C409" t="s">
        <v>266</v>
      </c>
      <c r="D409" t="s">
        <v>654</v>
      </c>
      <c r="E409" s="11" t="s">
        <v>290</v>
      </c>
      <c r="F409" s="11" t="str">
        <f>VLOOKUP(LAIA[[#This Row],[NOME]],'CADASTRO'!A:K,5,0)</f>
        <v>OPERADOR INDUSTRIAL II</v>
      </c>
      <c r="G409" s="28">
        <v>45278</v>
      </c>
      <c r="H409" s="39">
        <v>365</v>
      </c>
      <c r="I4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IF(G757="01/01/1900",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IF(LAIA[[#This Row],[TREINADO EM]]="", "",(LAIA[[#This Row],[TREINADO EM]]+LAIA[[#This Row],[VALIDADE]]))</f>
        <v>45643</v>
      </c>
      <c r="K409">
        <v>1</v>
      </c>
      <c r="L409" t="s">
        <v>3</v>
      </c>
      <c r="M409" t="str">
        <f>VLOOKUP(LAIA[[#This Row],[NOME]],'CADASTRO'!A:K,6,0)</f>
        <v>DESLIGADO</v>
      </c>
    </row>
    <row r="410" spans="1:14">
      <c r="A410" t="s">
        <v>516</v>
      </c>
      <c r="B410" t="s">
        <v>517</v>
      </c>
      <c r="C410" t="s">
        <v>266</v>
      </c>
      <c r="D410" t="s">
        <v>654</v>
      </c>
      <c r="E410" s="11" t="s">
        <v>392</v>
      </c>
      <c r="F410" s="11" t="str">
        <f>VLOOKUP(LAIA[[#This Row],[NOME]],'CADASTRO'!A:K,5,0)</f>
        <v>Almoxarife</v>
      </c>
      <c r="G410" s="28">
        <v>45064</v>
      </c>
      <c r="H410" s="39">
        <v>365</v>
      </c>
      <c r="I4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IF(G758="01/01/1900",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IF(LAIA[[#This Row],[TREINADO EM]]="", "",(LAIA[[#This Row],[TREINADO EM]]+LAIA[[#This Row],[VALIDADE]]))</f>
        <v>45429</v>
      </c>
      <c r="K410">
        <v>1</v>
      </c>
      <c r="L410" t="s">
        <v>5</v>
      </c>
      <c r="M410" t="str">
        <f>VLOOKUP(LAIA[[#This Row],[NOME]],'CADASTRO'!A:K,6,0)</f>
        <v>ATIVO</v>
      </c>
    </row>
    <row r="411" spans="1:14">
      <c r="A411" t="s">
        <v>516</v>
      </c>
      <c r="B411" t="s">
        <v>517</v>
      </c>
      <c r="C411" t="s">
        <v>266</v>
      </c>
      <c r="D411" t="s">
        <v>654</v>
      </c>
      <c r="E411" s="11" t="s">
        <v>392</v>
      </c>
      <c r="F411" s="11" t="str">
        <f>VLOOKUP(LAIA[[#This Row],[NOME]],'CADASTRO'!A:K,5,0)</f>
        <v>Almoxarife</v>
      </c>
      <c r="G411" s="28">
        <v>45278</v>
      </c>
      <c r="H411" s="39">
        <v>365</v>
      </c>
      <c r="I4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IF(G759="01/01/1900",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IF(LAIA[[#This Row],[TREINADO EM]]="", "",(LAIA[[#This Row],[TREINADO EM]]+LAIA[[#This Row],[VALIDADE]]))</f>
        <v>45643</v>
      </c>
      <c r="K411">
        <v>1</v>
      </c>
      <c r="L411" t="s">
        <v>5</v>
      </c>
      <c r="M411" t="str">
        <f>VLOOKUP(LAIA[[#This Row],[NOME]],'CADASTRO'!A:K,6,0)</f>
        <v>ATIVO</v>
      </c>
    </row>
    <row r="412" spans="1:14">
      <c r="A412" t="s">
        <v>516</v>
      </c>
      <c r="B412" t="s">
        <v>517</v>
      </c>
      <c r="C412" t="s">
        <v>391</v>
      </c>
      <c r="D412" t="s">
        <v>654</v>
      </c>
      <c r="E412" s="11" t="s">
        <v>392</v>
      </c>
      <c r="F412" s="11" t="str">
        <f>VLOOKUP(LAIA[[#This Row],[NOME]],'CADASTRO'!A:K,5,0)</f>
        <v>Almoxarife</v>
      </c>
      <c r="G412" s="28">
        <v>45824</v>
      </c>
      <c r="H412" s="39">
        <v>365</v>
      </c>
      <c r="I4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IF(G760="01/01/1900",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IF(LAIA[[#This Row],[TREINADO EM]]="", "",(LAIA[[#This Row],[TREINADO EM]]+LAIA[[#This Row],[VALIDADE]]))</f>
        <v>46189</v>
      </c>
      <c r="K412">
        <v>1</v>
      </c>
      <c r="L412" t="s">
        <v>5</v>
      </c>
      <c r="M412" t="str">
        <f>VLOOKUP(LAIA[[#This Row],[NOME]],'CADASTRO'!A:K,6,0)</f>
        <v>ATIVO</v>
      </c>
    </row>
    <row r="413" spans="1:14">
      <c r="A413" t="s">
        <v>516</v>
      </c>
      <c r="B413" t="s">
        <v>517</v>
      </c>
      <c r="C413" t="s">
        <v>433</v>
      </c>
      <c r="D413" t="s">
        <v>654</v>
      </c>
      <c r="E413" s="11" t="s">
        <v>392</v>
      </c>
      <c r="F413" s="11" t="str">
        <f>VLOOKUP(LAIA[[#This Row],[NOME]],'CADASTRO'!A:K,5,0)</f>
        <v>Almoxarife</v>
      </c>
      <c r="G413" s="28">
        <v>46174</v>
      </c>
      <c r="H413" s="39">
        <v>365</v>
      </c>
      <c r="I4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IF(G761="01/01/1900",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IF(LAIA[[#This Row],[TREINADO EM]]="", "",(LAIA[[#This Row],[TREINADO EM]]+LAIA[[#This Row],[VALIDADE]]))</f>
        <v>46539</v>
      </c>
      <c r="K413">
        <v>1</v>
      </c>
      <c r="L413" t="s">
        <v>5</v>
      </c>
      <c r="M413" t="str">
        <f>VLOOKUP(LAIA[[#This Row],[NOME]],'CADASTRO'!A:K,6,0)</f>
        <v>ATIVO</v>
      </c>
      <c r="N413" s="63"/>
    </row>
    <row r="414" spans="1:14">
      <c r="A414" t="s">
        <v>516</v>
      </c>
      <c r="B414" t="s">
        <v>517</v>
      </c>
      <c r="C414" t="s">
        <v>433</v>
      </c>
      <c r="D414" t="s">
        <v>654</v>
      </c>
      <c r="E414" s="11" t="s">
        <v>392</v>
      </c>
      <c r="F414" s="11" t="str">
        <f>VLOOKUP(LAIA[[#This Row],[NOME]],'CADASTRO'!A:K,5,0)</f>
        <v>Almoxarife</v>
      </c>
      <c r="G414" s="28">
        <v>46209</v>
      </c>
      <c r="H414" s="39">
        <v>183</v>
      </c>
      <c r="I4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IF(G762="01/01/1900", "SEM REGISTRO",
                        IF((G414+H414)&gt;TODAY(), "NO PRAZO", "VENCIDO"
                        )
                    )
                )
            )
        )
    ),"N.A.")</f>
        <v>NO PRAZO</v>
      </c>
      <c r="J414" s="14">
        <f>IF(LAIA[[#This Row],[TREINADO EM]]="", "",(LAIA[[#This Row],[TREINADO EM]]+LAIA[[#This Row],[VALIDADE]]))</f>
        <v>46392</v>
      </c>
      <c r="K414">
        <v>1</v>
      </c>
      <c r="L414" t="s">
        <v>3</v>
      </c>
      <c r="M414" t="str">
        <f>VLOOKUP(LAIA[[#This Row],[NOME]],'CADASTRO'!A:K,6,0)</f>
        <v>ATIVO</v>
      </c>
      <c r="N414" s="63"/>
    </row>
    <row r="415" spans="1:14">
      <c r="A415" t="s">
        <v>516</v>
      </c>
      <c r="B415" t="s">
        <v>517</v>
      </c>
      <c r="C415" t="s">
        <v>153</v>
      </c>
      <c r="D415" t="s">
        <v>654</v>
      </c>
      <c r="E415" s="11" t="s">
        <v>291</v>
      </c>
      <c r="F415" s="11" t="str">
        <f>VLOOKUP(LAIA[[#This Row],[NOME]],'CADASTRO'!A:K,5,0)</f>
        <v>OPERADOR INDUSTRIAL III</v>
      </c>
      <c r="G415" s="28">
        <v>44484</v>
      </c>
      <c r="H415" s="39">
        <v>365</v>
      </c>
      <c r="I4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IF(G763="01/01/1900",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IF(LAIA[[#This Row],[TREINADO EM]]="", "",(LAIA[[#This Row],[TREINADO EM]]+LAIA[[#This Row],[VALIDADE]]))</f>
        <v>44849</v>
      </c>
      <c r="K415">
        <v>1</v>
      </c>
      <c r="L415" t="s">
        <v>5</v>
      </c>
      <c r="M415" t="str">
        <f>VLOOKUP(LAIA[[#This Row],[NOME]],'CADASTRO'!A:K,6,0)</f>
        <v>DESLIGADO</v>
      </c>
    </row>
    <row r="416" spans="1:14">
      <c r="A416" t="s">
        <v>516</v>
      </c>
      <c r="B416" t="s">
        <v>517</v>
      </c>
      <c r="C416" t="s">
        <v>266</v>
      </c>
      <c r="D416" t="s">
        <v>654</v>
      </c>
      <c r="E416" s="11" t="s">
        <v>291</v>
      </c>
      <c r="F416" s="11" t="str">
        <f>VLOOKUP(LAIA[[#This Row],[NOME]],'CADASTRO'!A:K,5,0)</f>
        <v>OPERADOR INDUSTRIAL III</v>
      </c>
      <c r="G416" s="32">
        <v>44804</v>
      </c>
      <c r="H416" s="39">
        <v>365</v>
      </c>
      <c r="I4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IF(G764="01/01/1900",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IF(LAIA[[#This Row],[TREINADO EM]]="", "",(LAIA[[#This Row],[TREINADO EM]]+LAIA[[#This Row],[VALIDADE]]))</f>
        <v>45169</v>
      </c>
      <c r="K416">
        <v>1</v>
      </c>
      <c r="L416" t="s">
        <v>5</v>
      </c>
      <c r="M416" t="str">
        <f>VLOOKUP(LAIA[[#This Row],[NOME]],'CADASTRO'!A:K,6,0)</f>
        <v>DESLIGADO</v>
      </c>
    </row>
    <row r="417" spans="1:13">
      <c r="A417" t="s">
        <v>516</v>
      </c>
      <c r="B417" t="s">
        <v>517</v>
      </c>
      <c r="C417" t="s">
        <v>266</v>
      </c>
      <c r="D417" t="s">
        <v>654</v>
      </c>
      <c r="E417" s="11" t="s">
        <v>291</v>
      </c>
      <c r="F417" s="11" t="str">
        <f>VLOOKUP(LAIA[[#This Row],[NOME]],'CADASTRO'!A:K,5,0)</f>
        <v>OPERADOR INDUSTRIAL III</v>
      </c>
      <c r="G417" s="28">
        <v>44929</v>
      </c>
      <c r="H417" s="39">
        <v>365</v>
      </c>
      <c r="I4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IF(G765="01/01/1900",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IF(LAIA[[#This Row],[TREINADO EM]]="", "",(LAIA[[#This Row],[TREINADO EM]]+LAIA[[#This Row],[VALIDADE]]))</f>
        <v>45294</v>
      </c>
      <c r="K417">
        <v>1.5</v>
      </c>
      <c r="L417" t="s">
        <v>5</v>
      </c>
      <c r="M417" t="str">
        <f>VLOOKUP(LAIA[[#This Row],[NOME]],'CADASTRO'!A:K,6,0)</f>
        <v>DESLIGADO</v>
      </c>
    </row>
    <row r="418" spans="1:13">
      <c r="A418" t="s">
        <v>516</v>
      </c>
      <c r="B418" t="s">
        <v>517</v>
      </c>
      <c r="C418" t="s">
        <v>266</v>
      </c>
      <c r="D418" t="s">
        <v>654</v>
      </c>
      <c r="E418" s="11" t="s">
        <v>291</v>
      </c>
      <c r="F418" s="11" t="str">
        <f>VLOOKUP(LAIA[[#This Row],[NOME]],'CADASTRO'!A:K,5,0)</f>
        <v>OPERADOR INDUSTRIAL III</v>
      </c>
      <c r="G418" s="28">
        <v>45278</v>
      </c>
      <c r="H418" s="39">
        <v>365</v>
      </c>
      <c r="I4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IF(G766="01/01/1900",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IF(LAIA[[#This Row],[TREINADO EM]]="", "",(LAIA[[#This Row],[TREINADO EM]]+LAIA[[#This Row],[VALIDADE]]))</f>
        <v>45643</v>
      </c>
      <c r="K418">
        <v>1</v>
      </c>
      <c r="L418" t="s">
        <v>3</v>
      </c>
      <c r="M418" t="str">
        <f>VLOOKUP(LAIA[[#This Row],[NOME]],'CADASTRO'!A:K,6,0)</f>
        <v>DESLIGADO</v>
      </c>
    </row>
    <row r="419" spans="1:13">
      <c r="A419" t="s">
        <v>516</v>
      </c>
      <c r="B419" t="s">
        <v>517</v>
      </c>
      <c r="C419" t="s">
        <v>266</v>
      </c>
      <c r="D419" t="s">
        <v>654</v>
      </c>
      <c r="E419" s="11" t="s">
        <v>294</v>
      </c>
      <c r="F419" s="11" t="str">
        <f>VLOOKUP(LAIA[[#This Row],[NOME]],'CADASTRO'!A:K,5,0)</f>
        <v>OPERADOR INDUSTRIAL I</v>
      </c>
      <c r="G419" s="28">
        <v>45278</v>
      </c>
      <c r="H419" s="39">
        <v>365</v>
      </c>
      <c r="I4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IF(G767="01/01/1900",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IF(LAIA[[#This Row],[TREINADO EM]]="", "",(LAIA[[#This Row],[TREINADO EM]]+LAIA[[#This Row],[VALIDADE]]))</f>
        <v>45643</v>
      </c>
      <c r="K419">
        <v>1</v>
      </c>
      <c r="L419" t="s">
        <v>3</v>
      </c>
      <c r="M419" t="str">
        <f>VLOOKUP(LAIA[[#This Row],[NOME]],'CADASTRO'!A:K,6,0)</f>
        <v>DESLIGADO</v>
      </c>
    </row>
    <row r="420" spans="1:13">
      <c r="A420" t="s">
        <v>516</v>
      </c>
      <c r="B420" t="s">
        <v>517</v>
      </c>
      <c r="C420" t="s">
        <v>153</v>
      </c>
      <c r="D420" t="s">
        <v>654</v>
      </c>
      <c r="E420" s="11" t="s">
        <v>394</v>
      </c>
      <c r="F420" s="11" t="str">
        <f>VLOOKUP(LAIA[[#This Row],[NOME]],'CADASTRO'!A:K,5,0)</f>
        <v>OPERADOR INDUSTRIAL I</v>
      </c>
      <c r="G420" s="28">
        <v>44517</v>
      </c>
      <c r="H420" s="39">
        <v>365</v>
      </c>
      <c r="I4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IF(G768="01/01/1900",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IF(LAIA[[#This Row],[TREINADO EM]]="", "",(LAIA[[#This Row],[TREINADO EM]]+LAIA[[#This Row],[VALIDADE]]))</f>
        <v>44882</v>
      </c>
      <c r="K420">
        <v>1</v>
      </c>
      <c r="L420" t="s">
        <v>5</v>
      </c>
      <c r="M420" t="str">
        <f>VLOOKUP(LAIA[[#This Row],[NOME]],'CADASTRO'!A:K,6,0)</f>
        <v>ATIVO</v>
      </c>
    </row>
    <row r="421" spans="1:13">
      <c r="A421" t="s">
        <v>516</v>
      </c>
      <c r="B421" t="s">
        <v>517</v>
      </c>
      <c r="C421" t="s">
        <v>266</v>
      </c>
      <c r="D421" t="s">
        <v>654</v>
      </c>
      <c r="E421" s="11" t="s">
        <v>394</v>
      </c>
      <c r="F421" s="11" t="str">
        <f>VLOOKUP(LAIA[[#This Row],[NOME]],'CADASTRO'!A:K,5,0)</f>
        <v>OPERADOR INDUSTRIAL I</v>
      </c>
      <c r="G421" s="28">
        <v>44848</v>
      </c>
      <c r="H421" s="39">
        <v>365</v>
      </c>
      <c r="I4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IF(G769="01/01/1900",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IF(LAIA[[#This Row],[TREINADO EM]]="", "",(LAIA[[#This Row],[TREINADO EM]]+LAIA[[#This Row],[VALIDADE]]))</f>
        <v>45213</v>
      </c>
      <c r="K421">
        <v>1</v>
      </c>
      <c r="L421" t="s">
        <v>5</v>
      </c>
      <c r="M421" t="str">
        <f>VLOOKUP(LAIA[[#This Row],[NOME]],'CADASTRO'!A:K,6,0)</f>
        <v>ATIVO</v>
      </c>
    </row>
    <row r="422" spans="1:13">
      <c r="A422" t="s">
        <v>516</v>
      </c>
      <c r="B422" t="s">
        <v>517</v>
      </c>
      <c r="C422" t="s">
        <v>266</v>
      </c>
      <c r="D422" t="s">
        <v>654</v>
      </c>
      <c r="E422" s="11" t="s">
        <v>394</v>
      </c>
      <c r="F422" s="11" t="str">
        <f>VLOOKUP(LAIA[[#This Row],[NOME]],'CADASTRO'!A:K,5,0)</f>
        <v>OPERADOR INDUSTRIAL I</v>
      </c>
      <c r="G422" s="28">
        <v>44929</v>
      </c>
      <c r="H422" s="39">
        <v>365</v>
      </c>
      <c r="I4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IF(G770="01/01/1900",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IF(LAIA[[#This Row],[TREINADO EM]]="", "",(LAIA[[#This Row],[TREINADO EM]]+LAIA[[#This Row],[VALIDADE]]))</f>
        <v>45294</v>
      </c>
      <c r="K422">
        <v>1.5</v>
      </c>
      <c r="L422" t="s">
        <v>5</v>
      </c>
      <c r="M422" t="str">
        <f>VLOOKUP(LAIA[[#This Row],[NOME]],'CADASTRO'!A:K,6,0)</f>
        <v>ATIVO</v>
      </c>
    </row>
    <row r="423" spans="1:13">
      <c r="A423" t="s">
        <v>516</v>
      </c>
      <c r="B423" t="s">
        <v>517</v>
      </c>
      <c r="C423" t="s">
        <v>266</v>
      </c>
      <c r="D423" t="s">
        <v>654</v>
      </c>
      <c r="E423" s="11" t="s">
        <v>394</v>
      </c>
      <c r="F423" s="11" t="str">
        <f>VLOOKUP(LAIA[[#This Row],[NOME]],'CADASTRO'!A:K,5,0)</f>
        <v>OPERADOR INDUSTRIAL I</v>
      </c>
      <c r="G423" s="28">
        <v>45278</v>
      </c>
      <c r="H423" s="39">
        <v>365</v>
      </c>
      <c r="I4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IF(G771="01/01/1900",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IF(LAIA[[#This Row],[TREINADO EM]]="", "",(LAIA[[#This Row],[TREINADO EM]]+LAIA[[#This Row],[VALIDADE]]))</f>
        <v>45643</v>
      </c>
      <c r="K423">
        <v>1</v>
      </c>
      <c r="L423" t="s">
        <v>5</v>
      </c>
      <c r="M423" t="str">
        <f>VLOOKUP(LAIA[[#This Row],[NOME]],'CADASTRO'!A:K,6,0)</f>
        <v>ATIVO</v>
      </c>
    </row>
    <row r="424" spans="1:13">
      <c r="A424" t="s">
        <v>516</v>
      </c>
      <c r="B424" t="s">
        <v>517</v>
      </c>
      <c r="C424" t="s">
        <v>433</v>
      </c>
      <c r="D424" t="s">
        <v>654</v>
      </c>
      <c r="E424" s="11" t="s">
        <v>394</v>
      </c>
      <c r="F424" s="11" t="str">
        <f>VLOOKUP(LAIA[[#This Row],[NOME]],'CADASTRO'!A:K,5,0)</f>
        <v>OPERADOR INDUSTRIAL I</v>
      </c>
      <c r="G424" s="28">
        <v>45645</v>
      </c>
      <c r="H424" s="39">
        <v>365</v>
      </c>
      <c r="I4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IF(G772="01/01/1900",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IF(LAIA[[#This Row],[TREINADO EM]]="", "",(LAIA[[#This Row],[TREINADO EM]]+LAIA[[#This Row],[VALIDADE]]))</f>
        <v>46010</v>
      </c>
      <c r="K424">
        <v>1</v>
      </c>
      <c r="L424" t="s">
        <v>5</v>
      </c>
      <c r="M424" t="str">
        <f>VLOOKUP(LAIA[[#This Row],[NOME]],'CADASTRO'!A:K,6,0)</f>
        <v>ATIVO</v>
      </c>
    </row>
    <row r="425" spans="1:13">
      <c r="A425" t="s">
        <v>516</v>
      </c>
      <c r="B425" t="s">
        <v>517</v>
      </c>
      <c r="C425" t="s">
        <v>391</v>
      </c>
      <c r="D425" t="s">
        <v>654</v>
      </c>
      <c r="E425" s="11" t="s">
        <v>394</v>
      </c>
      <c r="F425" s="11" t="str">
        <f>VLOOKUP(LAIA[[#This Row],[NOME]],'CADASTRO'!A:K,5,0)</f>
        <v>OPERADOR INDUSTRIAL I</v>
      </c>
      <c r="G425" s="28">
        <v>45875</v>
      </c>
      <c r="H425" s="39">
        <v>365</v>
      </c>
      <c r="I4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IF(G773="01/01/1900",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IF(LAIA[[#This Row],[TREINADO EM]]="", "",(LAIA[[#This Row],[TREINADO EM]]+LAIA[[#This Row],[VALIDADE]]))</f>
        <v>46240</v>
      </c>
      <c r="K425">
        <v>1</v>
      </c>
      <c r="L425" t="s">
        <v>5</v>
      </c>
      <c r="M425" t="str">
        <f>VLOOKUP(LAIA[[#This Row],[NOME]],'CADASTRO'!A:K,6,0)</f>
        <v>ATIVO</v>
      </c>
    </row>
    <row r="426" spans="1:13">
      <c r="A426" t="s">
        <v>516</v>
      </c>
      <c r="B426" t="s">
        <v>517</v>
      </c>
      <c r="C426" t="s">
        <v>433</v>
      </c>
      <c r="D426" t="s">
        <v>654</v>
      </c>
      <c r="E426" s="11" t="s">
        <v>394</v>
      </c>
      <c r="F426" s="11" t="str">
        <f>VLOOKUP(LAIA[[#This Row],[NOME]],'CADASTRO'!A:K,5,0)</f>
        <v>OPERADOR INDUSTRIAL I</v>
      </c>
      <c r="G426" s="28">
        <v>46289.553449074076</v>
      </c>
      <c r="H426" s="39">
        <v>365</v>
      </c>
      <c r="I4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IF(G774="01/01/1900", "SEM REGISTRO",
                        IF((G426+H426)&gt;TODAY(), "NO PRAZO", "VENCIDO"
                        )
                    )
                )
            )
        )
    ),"N.A.")</f>
        <v>NO PRAZO</v>
      </c>
      <c r="J426" s="14">
        <f>IF(LAIA[[#This Row],[TREINADO EM]]="", "",(LAIA[[#This Row],[TREINADO EM]]+LAIA[[#This Row],[VALIDADE]]))</f>
        <v>46654.553449074076</v>
      </c>
      <c r="K426">
        <v>1</v>
      </c>
      <c r="L426" t="s">
        <v>3</v>
      </c>
      <c r="M426" t="str">
        <f>VLOOKUP(LAIA[[#This Row],[NOME]],'CADASTRO'!A:K,6,0)</f>
        <v>ATIVO</v>
      </c>
    </row>
    <row r="427" spans="1:13">
      <c r="A427" t="s">
        <v>516</v>
      </c>
      <c r="B427" t="s">
        <v>517</v>
      </c>
      <c r="C427" t="s">
        <v>153</v>
      </c>
      <c r="D427" t="s">
        <v>654</v>
      </c>
      <c r="E427" s="11" t="s">
        <v>295</v>
      </c>
      <c r="F427" s="11" t="str">
        <f>VLOOKUP(LAIA[[#This Row],[NOME]],'CADASTRO'!A:K,5,0)</f>
        <v>ANALISTA PROCESSOS</v>
      </c>
      <c r="G427" s="28">
        <v>44484</v>
      </c>
      <c r="H427" s="39">
        <v>365</v>
      </c>
      <c r="I4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IF(G775="01/01/1900",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IF(LAIA[[#This Row],[TREINADO EM]]="", "",(LAIA[[#This Row],[TREINADO EM]]+LAIA[[#This Row],[VALIDADE]]))</f>
        <v>44849</v>
      </c>
      <c r="K427">
        <v>1</v>
      </c>
      <c r="L427" t="s">
        <v>5</v>
      </c>
      <c r="M427" t="str">
        <f>VLOOKUP(LAIA[[#This Row],[NOME]],'CADASTRO'!A:K,6,0)</f>
        <v>DESLIGADO</v>
      </c>
    </row>
    <row r="428" spans="1:13">
      <c r="A428" t="s">
        <v>516</v>
      </c>
      <c r="B428" t="s">
        <v>517</v>
      </c>
      <c r="C428" t="s">
        <v>266</v>
      </c>
      <c r="D428" t="s">
        <v>654</v>
      </c>
      <c r="E428" s="11" t="s">
        <v>295</v>
      </c>
      <c r="F428" s="11" t="str">
        <f>VLOOKUP(LAIA[[#This Row],[NOME]],'CADASTRO'!A:K,5,0)</f>
        <v>ANALISTA PROCESSOS</v>
      </c>
      <c r="G428" s="28">
        <v>44844</v>
      </c>
      <c r="H428" s="39">
        <v>365</v>
      </c>
      <c r="I4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IF(G776="01/01/1900",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IF(LAIA[[#This Row],[TREINADO EM]]="", "",(LAIA[[#This Row],[TREINADO EM]]+LAIA[[#This Row],[VALIDADE]]))</f>
        <v>45209</v>
      </c>
      <c r="K428">
        <v>1</v>
      </c>
      <c r="L428" t="s">
        <v>3</v>
      </c>
      <c r="M428" t="str">
        <f>VLOOKUP(LAIA[[#This Row],[NOME]],'CADASTRO'!A:K,6,0)</f>
        <v>DESLIGADO</v>
      </c>
    </row>
    <row r="429" spans="1:13">
      <c r="A429" t="s">
        <v>516</v>
      </c>
      <c r="B429" t="s">
        <v>517</v>
      </c>
      <c r="C429" t="s">
        <v>153</v>
      </c>
      <c r="D429" t="s">
        <v>654</v>
      </c>
      <c r="E429" s="11" t="s">
        <v>296</v>
      </c>
      <c r="F429" s="11" t="str">
        <f>VLOOKUP(LAIA[[#This Row],[NOME]],'CADASTRO'!A:K,5,0)</f>
        <v>TECNICO ELETRONICO II</v>
      </c>
      <c r="G429" s="28">
        <v>44510</v>
      </c>
      <c r="H429" s="39">
        <v>365</v>
      </c>
      <c r="I4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IF(G777="01/01/1900",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IF(LAIA[[#This Row],[TREINADO EM]]="", "",(LAIA[[#This Row],[TREINADO EM]]+LAIA[[#This Row],[VALIDADE]]))</f>
        <v>44875</v>
      </c>
      <c r="K429">
        <v>1</v>
      </c>
      <c r="L429" t="s">
        <v>5</v>
      </c>
      <c r="M429" t="str">
        <f>VLOOKUP(LAIA[[#This Row],[NOME]],'CADASTRO'!A:K,6,0)</f>
        <v>DESLIGADO</v>
      </c>
    </row>
    <row r="430" spans="1:13">
      <c r="A430" t="s">
        <v>516</v>
      </c>
      <c r="B430" t="s">
        <v>517</v>
      </c>
      <c r="C430" t="s">
        <v>266</v>
      </c>
      <c r="D430" t="s">
        <v>654</v>
      </c>
      <c r="E430" s="11" t="s">
        <v>296</v>
      </c>
      <c r="F430" s="11" t="str">
        <f>VLOOKUP(LAIA[[#This Row],[NOME]],'CADASTRO'!A:K,5,0)</f>
        <v>TECNICO ELETRONICO II</v>
      </c>
      <c r="G430" s="32">
        <v>44834</v>
      </c>
      <c r="H430" s="39">
        <v>365</v>
      </c>
      <c r="I4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IF(G778="01/01/1900",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IF(LAIA[[#This Row],[TREINADO EM]]="", "",(LAIA[[#This Row],[TREINADO EM]]+LAIA[[#This Row],[VALIDADE]]))</f>
        <v>45199</v>
      </c>
      <c r="K430">
        <v>1</v>
      </c>
      <c r="L430" t="s">
        <v>5</v>
      </c>
      <c r="M430" t="str">
        <f>VLOOKUP(LAIA[[#This Row],[NOME]],'CADASTRO'!A:K,6,0)</f>
        <v>DESLIGADO</v>
      </c>
    </row>
    <row r="431" spans="1:13">
      <c r="A431" t="s">
        <v>516</v>
      </c>
      <c r="B431" t="s">
        <v>517</v>
      </c>
      <c r="C431" t="s">
        <v>433</v>
      </c>
      <c r="D431" t="s">
        <v>654</v>
      </c>
      <c r="E431" s="11" t="s">
        <v>296</v>
      </c>
      <c r="F431" s="11" t="str">
        <f>VLOOKUP(LAIA[[#This Row],[NOME]],'CADASTRO'!A:K,5,0)</f>
        <v>TECNICO ELETRONICO II</v>
      </c>
      <c r="G431" s="28">
        <v>45547</v>
      </c>
      <c r="H431" s="39">
        <v>365</v>
      </c>
      <c r="I4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IF(G779="01/01/1900",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IF(LAIA[[#This Row],[TREINADO EM]]="", "",(LAIA[[#This Row],[TREINADO EM]]+LAIA[[#This Row],[VALIDADE]]))</f>
        <v>45912</v>
      </c>
      <c r="K431">
        <v>1</v>
      </c>
      <c r="L431" t="s">
        <v>5</v>
      </c>
      <c r="M431" t="str">
        <f>VLOOKUP(LAIA[[#This Row],[NOME]],'CADASTRO'!A:K,6,0)</f>
        <v>DESLIGADO</v>
      </c>
    </row>
    <row r="432" spans="1:13">
      <c r="A432" t="s">
        <v>516</v>
      </c>
      <c r="B432" t="s">
        <v>517</v>
      </c>
      <c r="C432" t="s">
        <v>433</v>
      </c>
      <c r="D432" t="s">
        <v>654</v>
      </c>
      <c r="E432" s="11" t="s">
        <v>296</v>
      </c>
      <c r="F432" s="11" t="str">
        <f>VLOOKUP(LAIA[[#This Row],[NOME]],'CADASTRO'!A:K,5,0)</f>
        <v>TECNICO ELETRONICO II</v>
      </c>
      <c r="G432" s="28">
        <v>45645</v>
      </c>
      <c r="H432" s="39">
        <v>365</v>
      </c>
      <c r="I4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IF(G780="01/01/1900",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IF(LAIA[[#This Row],[TREINADO EM]]="", "",(LAIA[[#This Row],[TREINADO EM]]+LAIA[[#This Row],[VALIDADE]]))</f>
        <v>46010</v>
      </c>
      <c r="K432">
        <v>1</v>
      </c>
      <c r="L432" t="s">
        <v>3</v>
      </c>
      <c r="M432" t="str">
        <f>VLOOKUP(LAIA[[#This Row],[NOME]],'CADASTRO'!A:K,6,0)</f>
        <v>DESLIGADO</v>
      </c>
    </row>
    <row r="433" spans="1:14">
      <c r="A433" t="s">
        <v>516</v>
      </c>
      <c r="B433" t="s">
        <v>517</v>
      </c>
      <c r="C433" t="s">
        <v>153</v>
      </c>
      <c r="D433" t="s">
        <v>654</v>
      </c>
      <c r="E433" s="11" t="s">
        <v>298</v>
      </c>
      <c r="F433" s="11" t="str">
        <f>VLOOKUP(LAIA[[#This Row],[NOME]],'CADASTRO'!A:K,5,0)</f>
        <v>OPERADOR INDUSTRIAL III</v>
      </c>
      <c r="G433" s="28">
        <v>44516</v>
      </c>
      <c r="H433" s="39">
        <v>365</v>
      </c>
      <c r="I4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IF(G781="01/01/1900",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IF(LAIA[[#This Row],[TREINADO EM]]="", "",(LAIA[[#This Row],[TREINADO EM]]+LAIA[[#This Row],[VALIDADE]]))</f>
        <v>44881</v>
      </c>
      <c r="K433">
        <v>1</v>
      </c>
      <c r="L433" t="s">
        <v>5</v>
      </c>
      <c r="M433" t="str">
        <f>VLOOKUP(LAIA[[#This Row],[NOME]],'CADASTRO'!A:K,6,0)</f>
        <v>DESLIGADO</v>
      </c>
    </row>
    <row r="434" spans="1:14">
      <c r="A434" t="s">
        <v>516</v>
      </c>
      <c r="B434" t="s">
        <v>517</v>
      </c>
      <c r="C434" t="s">
        <v>266</v>
      </c>
      <c r="D434" t="s">
        <v>654</v>
      </c>
      <c r="E434" s="11" t="s">
        <v>298</v>
      </c>
      <c r="F434" s="11" t="str">
        <f>VLOOKUP(LAIA[[#This Row],[NOME]],'CADASTRO'!A:K,5,0)</f>
        <v>OPERADOR INDUSTRIAL III</v>
      </c>
      <c r="G434" s="28">
        <v>44853</v>
      </c>
      <c r="H434" s="39">
        <v>365</v>
      </c>
      <c r="I4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IF(G782="01/01/1900",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IF(LAIA[[#This Row],[TREINADO EM]]="", "",(LAIA[[#This Row],[TREINADO EM]]+LAIA[[#This Row],[VALIDADE]]))</f>
        <v>45218</v>
      </c>
      <c r="K434">
        <v>1</v>
      </c>
      <c r="L434" t="s">
        <v>5</v>
      </c>
      <c r="M434" t="str">
        <f>VLOOKUP(LAIA[[#This Row],[NOME]],'CADASTRO'!A:K,6,0)</f>
        <v>DESLIGADO</v>
      </c>
    </row>
    <row r="435" spans="1:14">
      <c r="A435" t="s">
        <v>516</v>
      </c>
      <c r="B435" t="s">
        <v>517</v>
      </c>
      <c r="C435" t="s">
        <v>266</v>
      </c>
      <c r="D435" t="s">
        <v>654</v>
      </c>
      <c r="E435" s="11" t="s">
        <v>298</v>
      </c>
      <c r="F435" s="11" t="str">
        <f>VLOOKUP(LAIA[[#This Row],[NOME]],'CADASTRO'!A:K,5,0)</f>
        <v>OPERADOR INDUSTRIAL III</v>
      </c>
      <c r="G435" s="28">
        <v>45029</v>
      </c>
      <c r="H435" s="39">
        <v>365</v>
      </c>
      <c r="I4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IF(G783="01/01/1900",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IF(LAIA[[#This Row],[TREINADO EM]]="", "",(LAIA[[#This Row],[TREINADO EM]]+LAIA[[#This Row],[VALIDADE]]))</f>
        <v>45394</v>
      </c>
      <c r="K435">
        <v>1</v>
      </c>
      <c r="L435" t="s">
        <v>5</v>
      </c>
      <c r="M435" t="str">
        <f>VLOOKUP(LAIA[[#This Row],[NOME]],'CADASTRO'!A:K,6,0)</f>
        <v>DESLIGADO</v>
      </c>
    </row>
    <row r="436" spans="1:14">
      <c r="A436" t="s">
        <v>516</v>
      </c>
      <c r="B436" t="s">
        <v>517</v>
      </c>
      <c r="C436" t="s">
        <v>433</v>
      </c>
      <c r="D436" t="s">
        <v>654</v>
      </c>
      <c r="E436" s="11" t="s">
        <v>298</v>
      </c>
      <c r="F436" s="11" t="str">
        <f>VLOOKUP(LAIA[[#This Row],[NOME]],'CADASTRO'!A:K,5,0)</f>
        <v>OPERADOR INDUSTRIAL III</v>
      </c>
      <c r="G436" s="28">
        <v>45645</v>
      </c>
      <c r="H436" s="39">
        <v>365</v>
      </c>
      <c r="I4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IF(G784="01/01/1900",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IF(LAIA[[#This Row],[TREINADO EM]]="", "",(LAIA[[#This Row],[TREINADO EM]]+LAIA[[#This Row],[VALIDADE]]))</f>
        <v>46010</v>
      </c>
      <c r="K436">
        <v>1</v>
      </c>
      <c r="L436" t="s">
        <v>3</v>
      </c>
      <c r="M436" t="str">
        <f>VLOOKUP(LAIA[[#This Row],[NOME]],'CADASTRO'!A:K,6,0)</f>
        <v>DESLIGADO</v>
      </c>
    </row>
    <row r="437" spans="1:14">
      <c r="A437" t="s">
        <v>516</v>
      </c>
      <c r="B437" t="s">
        <v>517</v>
      </c>
      <c r="C437" t="s">
        <v>266</v>
      </c>
      <c r="D437" t="s">
        <v>654</v>
      </c>
      <c r="E437" s="11" t="s">
        <v>299</v>
      </c>
      <c r="F437" s="11" t="str">
        <f>VLOOKUP(LAIA[[#This Row],[NOME]],'CADASTRO'!A:K,5,0)</f>
        <v>ESTAGIARIO</v>
      </c>
      <c r="G437" s="28">
        <v>45155</v>
      </c>
      <c r="H437" s="39">
        <v>365</v>
      </c>
      <c r="I4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IF(G785="01/01/1900",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IF(LAIA[[#This Row],[TREINADO EM]]="", "",(LAIA[[#This Row],[TREINADO EM]]+LAIA[[#This Row],[VALIDADE]]))</f>
        <v>45520</v>
      </c>
      <c r="K437">
        <v>1</v>
      </c>
      <c r="L437" t="s">
        <v>3</v>
      </c>
      <c r="M437" t="str">
        <f>VLOOKUP(LAIA[[#This Row],[NOME]],'CADASTRO'!A:K,6,0)</f>
        <v>DESLIGADO</v>
      </c>
    </row>
    <row r="438" spans="1:14">
      <c r="A438" t="s">
        <v>516</v>
      </c>
      <c r="B438" t="s">
        <v>517</v>
      </c>
      <c r="C438" t="s">
        <v>433</v>
      </c>
      <c r="D438" t="s">
        <v>654</v>
      </c>
      <c r="E438" s="11" t="s">
        <v>300</v>
      </c>
      <c r="F438" s="11" t="str">
        <f>VLOOKUP(LAIA[[#This Row],[NOME]],'CADASTRO'!A:K,5,0)</f>
        <v>PARCEIRO DE NEGOCIO DE RH</v>
      </c>
      <c r="G438" s="29">
        <v>45589</v>
      </c>
      <c r="H438" s="39">
        <v>365</v>
      </c>
      <c r="I4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IF(G786="01/01/1900",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IF(LAIA[[#This Row],[TREINADO EM]]="", "",(LAIA[[#This Row],[TREINADO EM]]+LAIA[[#This Row],[VALIDADE]]))</f>
        <v>45954</v>
      </c>
      <c r="K438">
        <v>1</v>
      </c>
      <c r="L438" t="s">
        <v>3</v>
      </c>
      <c r="M438" t="str">
        <f>VLOOKUP(LAIA[[#This Row],[NOME]],'CADASTRO'!A:K,6,0)</f>
        <v>DESLIGADO</v>
      </c>
    </row>
    <row r="439" spans="1:14">
      <c r="A439" t="s">
        <v>516</v>
      </c>
      <c r="B439" t="s">
        <v>517</v>
      </c>
      <c r="C439" t="s">
        <v>433</v>
      </c>
      <c r="D439" t="s">
        <v>654</v>
      </c>
      <c r="E439" s="11" t="s">
        <v>301</v>
      </c>
      <c r="F439" s="11" t="str">
        <f>VLOOKUP(LAIA[[#This Row],[NOME]],'CADASTRO'!A:K,5,0)</f>
        <v>OPERADOR INDUSTRIAL I</v>
      </c>
      <c r="G439" s="29">
        <v>45965</v>
      </c>
      <c r="H439" s="39">
        <v>365</v>
      </c>
      <c r="I4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IF(G787="01/01/1900",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IF(LAIA[[#This Row],[TREINADO EM]]="", "",(LAIA[[#This Row],[TREINADO EM]]+LAIA[[#This Row],[VALIDADE]]))</f>
        <v>46330</v>
      </c>
      <c r="K439">
        <v>1</v>
      </c>
      <c r="L439" t="s">
        <v>3</v>
      </c>
      <c r="M439" t="str">
        <f>VLOOKUP(LAIA[[#This Row],[NOME]],'CADASTRO'!A:K,6,0)</f>
        <v>DESLIGADO</v>
      </c>
    </row>
    <row r="440" spans="1:14">
      <c r="A440" t="s">
        <v>516</v>
      </c>
      <c r="B440" t="s">
        <v>517</v>
      </c>
      <c r="C440" t="s">
        <v>153</v>
      </c>
      <c r="D440" t="s">
        <v>654</v>
      </c>
      <c r="E440" s="11" t="s">
        <v>304</v>
      </c>
      <c r="F440" s="11" t="str">
        <f>VLOOKUP(LAIA[[#This Row],[NOME]],'CADASTRO'!A:K,5,0)</f>
        <v>ASSISTENTE ADMINISTRATIVO</v>
      </c>
      <c r="G440" s="29">
        <v>44517</v>
      </c>
      <c r="H440" s="39">
        <v>365</v>
      </c>
      <c r="I4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IF(G788="01/01/1900",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IF(LAIA[[#This Row],[TREINADO EM]]="", "",(LAIA[[#This Row],[TREINADO EM]]+LAIA[[#This Row],[VALIDADE]]))</f>
        <v>44882</v>
      </c>
      <c r="K440">
        <v>1</v>
      </c>
      <c r="L440" t="s">
        <v>5</v>
      </c>
      <c r="M440" t="str">
        <f>VLOOKUP(LAIA[[#This Row],[NOME]],'CADASTRO'!A:K,6,0)</f>
        <v>DESLIGADO</v>
      </c>
    </row>
    <row r="441" spans="1:14">
      <c r="A441" t="s">
        <v>516</v>
      </c>
      <c r="B441" t="s">
        <v>517</v>
      </c>
      <c r="C441" t="s">
        <v>266</v>
      </c>
      <c r="D441" t="s">
        <v>654</v>
      </c>
      <c r="E441" s="11" t="s">
        <v>304</v>
      </c>
      <c r="F441" s="11" t="str">
        <f>VLOOKUP(LAIA[[#This Row],[NOME]],'CADASTRO'!A:K,5,0)</f>
        <v>ASSISTENTE ADMINISTRATIVO</v>
      </c>
      <c r="G441" s="29">
        <v>44844</v>
      </c>
      <c r="H441" s="39">
        <v>365</v>
      </c>
      <c r="I4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IF(G789="01/01/1900",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IF(LAIA[[#This Row],[TREINADO EM]]="", "",(LAIA[[#This Row],[TREINADO EM]]+LAIA[[#This Row],[VALIDADE]]))</f>
        <v>45209</v>
      </c>
      <c r="K441">
        <v>1</v>
      </c>
      <c r="L441" t="s">
        <v>3</v>
      </c>
      <c r="M441" t="str">
        <f>VLOOKUP(LAIA[[#This Row],[NOME]],'CADASTRO'!A:K,6,0)</f>
        <v>DESLIGADO</v>
      </c>
    </row>
    <row r="442" spans="1:14">
      <c r="A442" t="s">
        <v>516</v>
      </c>
      <c r="B442" t="s">
        <v>517</v>
      </c>
      <c r="C442" t="s">
        <v>266</v>
      </c>
      <c r="D442" t="s">
        <v>654</v>
      </c>
      <c r="E442" s="11" t="s">
        <v>395</v>
      </c>
      <c r="F442" s="11" t="str">
        <f>VLOOKUP(LAIA[[#This Row],[NOME]],'CADASTRO'!A:K,5,0)</f>
        <v>OPERADOR INDUSTRIAL II</v>
      </c>
      <c r="G442" s="29">
        <v>44848</v>
      </c>
      <c r="H442" s="39">
        <v>365</v>
      </c>
      <c r="I4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IF(G790="01/01/1900",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IF(LAIA[[#This Row],[TREINADO EM]]="", "",(LAIA[[#This Row],[TREINADO EM]]+LAIA[[#This Row],[VALIDADE]]))</f>
        <v>45213</v>
      </c>
      <c r="K442">
        <v>1</v>
      </c>
      <c r="L442" t="s">
        <v>5</v>
      </c>
      <c r="M442" t="str">
        <f>VLOOKUP(LAIA[[#This Row],[NOME]],'CADASTRO'!A:K,6,0)</f>
        <v>ATIVO</v>
      </c>
    </row>
    <row r="443" spans="1:14">
      <c r="A443" t="s">
        <v>516</v>
      </c>
      <c r="B443" t="s">
        <v>517</v>
      </c>
      <c r="C443" t="s">
        <v>266</v>
      </c>
      <c r="D443" t="s">
        <v>654</v>
      </c>
      <c r="E443" s="11" t="s">
        <v>395</v>
      </c>
      <c r="F443" s="11" t="str">
        <f>VLOOKUP(LAIA[[#This Row],[NOME]],'CADASTRO'!A:K,5,0)</f>
        <v>OPERADOR INDUSTRIAL II</v>
      </c>
      <c r="G443" s="29">
        <v>44929</v>
      </c>
      <c r="H443" s="39">
        <v>365</v>
      </c>
      <c r="I4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IF(G791="01/01/1900",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IF(LAIA[[#This Row],[TREINADO EM]]="", "",(LAIA[[#This Row],[TREINADO EM]]+LAIA[[#This Row],[VALIDADE]]))</f>
        <v>45294</v>
      </c>
      <c r="K443">
        <v>1.5</v>
      </c>
      <c r="L443" t="s">
        <v>5</v>
      </c>
      <c r="M443" t="str">
        <f>VLOOKUP(LAIA[[#This Row],[NOME]],'CADASTRO'!A:K,6,0)</f>
        <v>ATIVO</v>
      </c>
    </row>
    <row r="444" spans="1:14">
      <c r="A444" t="s">
        <v>516</v>
      </c>
      <c r="B444" t="s">
        <v>517</v>
      </c>
      <c r="C444" t="s">
        <v>266</v>
      </c>
      <c r="D444" t="s">
        <v>654</v>
      </c>
      <c r="E444" s="11" t="s">
        <v>395</v>
      </c>
      <c r="F444" s="11" t="str">
        <f>VLOOKUP(LAIA[[#This Row],[NOME]],'CADASTRO'!A:K,5,0)</f>
        <v>OPERADOR INDUSTRIAL II</v>
      </c>
      <c r="G444" s="29">
        <v>45278</v>
      </c>
      <c r="H444" s="39">
        <v>365</v>
      </c>
      <c r="I4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IF(G792="01/01/1900",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IF(LAIA[[#This Row],[TREINADO EM]]="", "",(LAIA[[#This Row],[TREINADO EM]]+LAIA[[#This Row],[VALIDADE]]))</f>
        <v>45643</v>
      </c>
      <c r="K444">
        <v>1</v>
      </c>
      <c r="L444" t="s">
        <v>5</v>
      </c>
      <c r="M444" t="str">
        <f>VLOOKUP(LAIA[[#This Row],[NOME]],'CADASTRO'!A:K,6,0)</f>
        <v>ATIVO</v>
      </c>
    </row>
    <row r="445" spans="1:14">
      <c r="A445" t="s">
        <v>516</v>
      </c>
      <c r="B445" t="s">
        <v>517</v>
      </c>
      <c r="C445" t="s">
        <v>76</v>
      </c>
      <c r="D445" t="s">
        <v>654</v>
      </c>
      <c r="E445" s="11" t="s">
        <v>395</v>
      </c>
      <c r="F445" s="11" t="str">
        <f>VLOOKUP(LAIA[[#This Row],[NOME]],'CADASTRO'!A:K,5,0)</f>
        <v>OPERADOR INDUSTRIAL II</v>
      </c>
      <c r="G445" s="29">
        <v>45645</v>
      </c>
      <c r="H445" s="39">
        <v>365</v>
      </c>
      <c r="I4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IF(G793="01/01/1900",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IF(LAIA[[#This Row],[TREINADO EM]]="", "",(LAIA[[#This Row],[TREINADO EM]]+LAIA[[#This Row],[VALIDADE]]))</f>
        <v>46010</v>
      </c>
      <c r="K445">
        <v>1</v>
      </c>
      <c r="L445" t="s">
        <v>5</v>
      </c>
      <c r="M445" t="str">
        <f>VLOOKUP(LAIA[[#This Row],[NOME]],'CADASTRO'!A:K,6,0)</f>
        <v>ATIVO</v>
      </c>
    </row>
    <row r="446" spans="1:14">
      <c r="A446" t="s">
        <v>516</v>
      </c>
      <c r="B446" t="s">
        <v>517</v>
      </c>
      <c r="C446" t="s">
        <v>433</v>
      </c>
      <c r="D446" t="s">
        <v>654</v>
      </c>
      <c r="E446" s="11" t="s">
        <v>395</v>
      </c>
      <c r="F446" s="11" t="str">
        <f>VLOOKUP(LAIA[[#This Row],[NOME]],'CADASTRO'!A:K,5,0)</f>
        <v>OPERADOR INDUSTRIAL II</v>
      </c>
      <c r="G446" s="29">
        <v>46009</v>
      </c>
      <c r="H446" s="39">
        <v>365</v>
      </c>
      <c r="I4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IF(G794="01/01/1900",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IF(LAIA[[#This Row],[TREINADO EM]]="", "",(LAIA[[#This Row],[TREINADO EM]]+LAIA[[#This Row],[VALIDADE]]))</f>
        <v>46374</v>
      </c>
      <c r="K446">
        <v>1</v>
      </c>
      <c r="L446" t="s">
        <v>3</v>
      </c>
      <c r="M446" t="str">
        <f>VLOOKUP(LAIA[[#This Row],[NOME]],'CADASTRO'!A:K,6,0)</f>
        <v>ATIVO</v>
      </c>
      <c r="N446" s="63" t="s">
        <v>656</v>
      </c>
    </row>
    <row r="447" spans="1:14">
      <c r="A447" t="s">
        <v>516</v>
      </c>
      <c r="B447" t="s">
        <v>517</v>
      </c>
      <c r="C447" t="s">
        <v>153</v>
      </c>
      <c r="D447" t="s">
        <v>654</v>
      </c>
      <c r="E447" s="11" t="s">
        <v>311</v>
      </c>
      <c r="F447" s="11" t="str">
        <f>VLOOKUP(LAIA[[#This Row],[NOME]],'CADASTRO'!A:K,5,0)</f>
        <v>OPERADOR INDUSTRIAL I</v>
      </c>
      <c r="G447" s="29">
        <v>44517</v>
      </c>
      <c r="H447" s="39">
        <v>365</v>
      </c>
      <c r="I4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IF(G795="01/01/1900",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IF(LAIA[[#This Row],[TREINADO EM]]="", "",(LAIA[[#This Row],[TREINADO EM]]+LAIA[[#This Row],[VALIDADE]]))</f>
        <v>44882</v>
      </c>
      <c r="K447">
        <v>1</v>
      </c>
      <c r="L447" t="s">
        <v>5</v>
      </c>
      <c r="M447" t="str">
        <f>VLOOKUP(LAIA[[#This Row],[NOME]],'CADASTRO'!A:K,6,0)</f>
        <v>DESLIGADO</v>
      </c>
    </row>
    <row r="448" spans="1:14">
      <c r="A448" t="s">
        <v>516</v>
      </c>
      <c r="B448" t="s">
        <v>517</v>
      </c>
      <c r="C448" t="s">
        <v>266</v>
      </c>
      <c r="D448" t="s">
        <v>654</v>
      </c>
      <c r="E448" s="11" t="s">
        <v>311</v>
      </c>
      <c r="F448" s="11" t="str">
        <f>VLOOKUP(LAIA[[#This Row],[NOME]],'CADASTRO'!A:K,5,0)</f>
        <v>OPERADOR INDUSTRIAL I</v>
      </c>
      <c r="G448" s="107">
        <v>44805</v>
      </c>
      <c r="H448" s="39">
        <v>365</v>
      </c>
      <c r="I4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IF(G796="01/01/1900",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IF(LAIA[[#This Row],[TREINADO EM]]="", "",(LAIA[[#This Row],[TREINADO EM]]+LAIA[[#This Row],[VALIDADE]]))</f>
        <v>45170</v>
      </c>
      <c r="K448">
        <v>1</v>
      </c>
      <c r="L448" t="s">
        <v>3</v>
      </c>
      <c r="M448" t="str">
        <f>VLOOKUP(LAIA[[#This Row],[NOME]],'CADASTRO'!A:K,6,0)</f>
        <v>DESLIGADO</v>
      </c>
    </row>
    <row r="449" spans="1:14">
      <c r="A449" t="s">
        <v>516</v>
      </c>
      <c r="B449" t="s">
        <v>517</v>
      </c>
      <c r="C449" t="s">
        <v>266</v>
      </c>
      <c r="D449" t="s">
        <v>654</v>
      </c>
      <c r="E449" s="11" t="s">
        <v>313</v>
      </c>
      <c r="F449" s="11" t="str">
        <f>VLOOKUP(LAIA[[#This Row],[NOME]],'CADASTRO'!A:K,5,0)</f>
        <v>OPERADOR INDUSTRIAL I</v>
      </c>
      <c r="G449" s="87">
        <v>45001</v>
      </c>
      <c r="H449" s="39">
        <v>365</v>
      </c>
      <c r="I4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IF(G797="01/01/1900",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IF(LAIA[[#This Row],[TREINADO EM]]="", "",(LAIA[[#This Row],[TREINADO EM]]+LAIA[[#This Row],[VALIDADE]]))</f>
        <v>45366</v>
      </c>
      <c r="K449">
        <v>1</v>
      </c>
      <c r="L449" t="s">
        <v>5</v>
      </c>
      <c r="M449" t="str">
        <f>VLOOKUP(LAIA[[#This Row],[NOME]],'CADASTRO'!A:K,6,0)</f>
        <v>DESLIGADO</v>
      </c>
    </row>
    <row r="450" spans="1:14">
      <c r="A450" t="s">
        <v>516</v>
      </c>
      <c r="B450" t="s">
        <v>517</v>
      </c>
      <c r="C450" t="s">
        <v>266</v>
      </c>
      <c r="D450" t="s">
        <v>654</v>
      </c>
      <c r="E450" s="11" t="s">
        <v>313</v>
      </c>
      <c r="F450" s="11" t="str">
        <f>VLOOKUP(LAIA[[#This Row],[NOME]],'CADASTRO'!A:K,5,0)</f>
        <v>OPERADOR INDUSTRIAL I</v>
      </c>
      <c r="G450" s="29">
        <v>45278</v>
      </c>
      <c r="H450" s="39">
        <v>365</v>
      </c>
      <c r="I4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IF(G798="01/01/1900",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IF(LAIA[[#This Row],[TREINADO EM]]="", "",(LAIA[[#This Row],[TREINADO EM]]+LAIA[[#This Row],[VALIDADE]]))</f>
        <v>45643</v>
      </c>
      <c r="K450">
        <v>1</v>
      </c>
      <c r="L450" t="s">
        <v>5</v>
      </c>
      <c r="M450" t="str">
        <f>VLOOKUP(LAIA[[#This Row],[NOME]],'CADASTRO'!A:K,6,0)</f>
        <v>DESLIGADO</v>
      </c>
    </row>
    <row r="451" spans="1:14">
      <c r="A451" t="s">
        <v>516</v>
      </c>
      <c r="B451" t="s">
        <v>517</v>
      </c>
      <c r="C451" t="s">
        <v>76</v>
      </c>
      <c r="D451" t="s">
        <v>654</v>
      </c>
      <c r="E451" s="11" t="s">
        <v>313</v>
      </c>
      <c r="F451" s="11" t="str">
        <f>VLOOKUP(LAIA[[#This Row],[NOME]],'CADASTRO'!A:K,5,0)</f>
        <v>OPERADOR INDUSTRIAL I</v>
      </c>
      <c r="G451" s="29">
        <v>45645</v>
      </c>
      <c r="H451" s="39">
        <v>365</v>
      </c>
      <c r="I4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IF(G799="01/01/1900",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IF(LAIA[[#This Row],[TREINADO EM]]="", "",(LAIA[[#This Row],[TREINADO EM]]+LAIA[[#This Row],[VALIDADE]]))</f>
        <v>46010</v>
      </c>
      <c r="K451">
        <v>1</v>
      </c>
      <c r="L451" t="s">
        <v>3</v>
      </c>
      <c r="M451" t="str">
        <f>VLOOKUP(LAIA[[#This Row],[NOME]],'CADASTRO'!A:K,6,0)</f>
        <v>DESLIGADO</v>
      </c>
    </row>
    <row r="452" spans="1:14">
      <c r="A452" t="s">
        <v>516</v>
      </c>
      <c r="B452" t="s">
        <v>517</v>
      </c>
      <c r="C452" t="s">
        <v>433</v>
      </c>
      <c r="D452" t="s">
        <v>654</v>
      </c>
      <c r="E452" s="11" t="s">
        <v>396</v>
      </c>
      <c r="F452" s="11" t="str">
        <f>VLOOKUP(LAIA[[#This Row],[NOME]],'CADASTRO'!A:K,5,0)</f>
        <v>OPERADOR INDUSTRIAL I</v>
      </c>
      <c r="G452" s="29">
        <v>46161</v>
      </c>
      <c r="H452" s="39">
        <v>365</v>
      </c>
      <c r="I4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IF(G800="01/01/1900",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IF(LAIA[[#This Row],[TREINADO EM]]="", "",(LAIA[[#This Row],[TREINADO EM]]+LAIA[[#This Row],[VALIDADE]]))</f>
        <v>46526</v>
      </c>
      <c r="K452">
        <v>1</v>
      </c>
      <c r="L452" t="s">
        <v>3</v>
      </c>
      <c r="M452" t="str">
        <f>VLOOKUP(LAIA[[#This Row],[NOME]],'CADASTRO'!A:K,6,0)</f>
        <v>ATIVO</v>
      </c>
      <c r="N452" s="63"/>
    </row>
    <row r="453" spans="1:14">
      <c r="A453" t="s">
        <v>516</v>
      </c>
      <c r="B453" t="s">
        <v>517</v>
      </c>
      <c r="C453" t="s">
        <v>433</v>
      </c>
      <c r="D453" t="s">
        <v>654</v>
      </c>
      <c r="E453" s="11" t="s">
        <v>317</v>
      </c>
      <c r="F453" s="11" t="str">
        <f>VLOOKUP(LAIA[[#This Row],[NOME]],'CADASTRO'!A:K,5,0)</f>
        <v>AUXILIAR INDUSTRIAL</v>
      </c>
      <c r="G453" s="29">
        <v>45756</v>
      </c>
      <c r="H453" s="39">
        <v>365</v>
      </c>
      <c r="I4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IF(G801="01/01/1900",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IF(LAIA[[#This Row],[TREINADO EM]]="", "",(LAIA[[#This Row],[TREINADO EM]]+LAIA[[#This Row],[VALIDADE]]))</f>
        <v>46121</v>
      </c>
      <c r="K453">
        <v>1</v>
      </c>
      <c r="L453" t="s">
        <v>3</v>
      </c>
      <c r="M453" t="str">
        <f>VLOOKUP(LAIA[[#This Row],[NOME]],'CADASTRO'!A:K,6,0)</f>
        <v>DESLIGADO</v>
      </c>
    </row>
    <row r="454" spans="1:14">
      <c r="A454" t="s">
        <v>516</v>
      </c>
      <c r="B454" t="s">
        <v>517</v>
      </c>
      <c r="C454" t="s">
        <v>153</v>
      </c>
      <c r="D454" t="s">
        <v>654</v>
      </c>
      <c r="E454" s="11" t="s">
        <v>318</v>
      </c>
      <c r="F454" s="11" t="str">
        <f>VLOOKUP(LAIA[[#This Row],[NOME]],'CADASTRO'!A:K,5,0)</f>
        <v>AUXILIAR INDUSTRIAL</v>
      </c>
      <c r="G454" s="29">
        <v>44484</v>
      </c>
      <c r="H454" s="39">
        <v>365</v>
      </c>
      <c r="I4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IF(G802="01/01/1900",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IF(LAIA[[#This Row],[TREINADO EM]]="", "",(LAIA[[#This Row],[TREINADO EM]]+LAIA[[#This Row],[VALIDADE]]))</f>
        <v>44849</v>
      </c>
      <c r="K454">
        <v>1</v>
      </c>
      <c r="L454" t="s">
        <v>5</v>
      </c>
      <c r="M454" t="str">
        <f>VLOOKUP(LAIA[[#This Row],[NOME]],'CADASTRO'!A:K,6,0)</f>
        <v>DESLIGADO</v>
      </c>
    </row>
    <row r="455" spans="1:14">
      <c r="A455" t="s">
        <v>516</v>
      </c>
      <c r="B455" t="s">
        <v>517</v>
      </c>
      <c r="C455" t="s">
        <v>266</v>
      </c>
      <c r="D455" t="s">
        <v>654</v>
      </c>
      <c r="E455" s="11" t="s">
        <v>318</v>
      </c>
      <c r="F455" s="11" t="str">
        <f>VLOOKUP(LAIA[[#This Row],[NOME]],'CADASTRO'!A:K,5,0)</f>
        <v>AUXILIAR INDUSTRIAL</v>
      </c>
      <c r="G455" s="105">
        <v>44834</v>
      </c>
      <c r="H455" s="39">
        <v>365</v>
      </c>
      <c r="I4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IF(G803="01/01/1900",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IF(LAIA[[#This Row],[TREINADO EM]]="", "",(LAIA[[#This Row],[TREINADO EM]]+LAIA[[#This Row],[VALIDADE]]))</f>
        <v>45199</v>
      </c>
      <c r="K455">
        <v>1</v>
      </c>
      <c r="L455" t="s">
        <v>3</v>
      </c>
      <c r="M455" t="str">
        <f>VLOOKUP(LAIA[[#This Row],[NOME]],'CADASTRO'!A:K,6,0)</f>
        <v>DESLIGADO</v>
      </c>
    </row>
    <row r="456" spans="1:14">
      <c r="A456" t="s">
        <v>516</v>
      </c>
      <c r="B456" t="s">
        <v>517</v>
      </c>
      <c r="C456" t="s">
        <v>433</v>
      </c>
      <c r="D456" t="s">
        <v>654</v>
      </c>
      <c r="E456" t="s">
        <v>497</v>
      </c>
      <c r="F456" s="11" t="str">
        <f>VLOOKUP(LAIA[[#This Row],[NOME]],'CADASTRO'!A:K,5,0)</f>
        <v>OPERADOR LOGISTICO I</v>
      </c>
      <c r="G456" s="26">
        <v>46301</v>
      </c>
      <c r="H456" s="39">
        <v>365</v>
      </c>
      <c r="I4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IF(G804="01/01/1900", "SEM REGISTRO",
                        IF((G456+H456)&gt;TODAY(), "NO PRAZO", "VENCIDO"
                        )
                    )
                )
            )
        )
    ),"N.A.")</f>
        <v>NO PRAZO</v>
      </c>
      <c r="J456" s="14">
        <f>IF(LAIA[[#This Row],[TREINADO EM]]="", "",(LAIA[[#This Row],[TREINADO EM]]+LAIA[[#This Row],[VALIDADE]]))</f>
        <v>46666</v>
      </c>
      <c r="K456">
        <v>1</v>
      </c>
      <c r="L456" t="s">
        <v>3</v>
      </c>
      <c r="M456" t="str">
        <f>VLOOKUP(LAIA[[#This Row],[NOME]],'CADASTRO'!A:K,6,0)</f>
        <v>ATIVO</v>
      </c>
    </row>
    <row r="457" spans="1:14">
      <c r="A457" t="s">
        <v>516</v>
      </c>
      <c r="B457" t="s">
        <v>517</v>
      </c>
      <c r="C457" t="s">
        <v>102</v>
      </c>
      <c r="D457" t="s">
        <v>654</v>
      </c>
      <c r="E457" s="11" t="s">
        <v>176</v>
      </c>
      <c r="F457" s="11" t="str">
        <f>VLOOKUP(LAIA[[#This Row],[NOME]],'CADASTRO'!A:K,5,0)</f>
        <v>ANALISTA MANUTENCAO JR</v>
      </c>
      <c r="G457" s="29">
        <v>45344</v>
      </c>
      <c r="H457" s="39">
        <v>365</v>
      </c>
      <c r="I4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IF(G805="01/01/1900",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IF(LAIA[[#This Row],[TREINADO EM]]="", "",(LAIA[[#This Row],[TREINADO EM]]+LAIA[[#This Row],[VALIDADE]]))</f>
        <v>45709</v>
      </c>
      <c r="K457">
        <v>1</v>
      </c>
      <c r="L457" t="s">
        <v>3</v>
      </c>
      <c r="M457" t="str">
        <f>VLOOKUP(LAIA[[#This Row],[NOME]],'CADASTRO'!A:K,6,0)</f>
        <v>DESLIGADO</v>
      </c>
    </row>
    <row r="458" spans="1:14">
      <c r="A458" t="s">
        <v>516</v>
      </c>
      <c r="B458" t="s">
        <v>517</v>
      </c>
      <c r="C458" t="s">
        <v>433</v>
      </c>
      <c r="D458" t="s">
        <v>654</v>
      </c>
      <c r="E458" s="11" t="s">
        <v>176</v>
      </c>
      <c r="F458" s="11" t="str">
        <f>VLOOKUP(LAIA[[#This Row],[NOME]],'CADASTRO'!A:K,5,0)</f>
        <v>ANALISTA MANUTENCAO JR</v>
      </c>
      <c r="G458" s="29">
        <v>45938</v>
      </c>
      <c r="H458" s="39">
        <v>365</v>
      </c>
      <c r="I4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IF(G806="01/01/1900",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IF(LAIA[[#This Row],[TREINADO EM]]="", "",(LAIA[[#This Row],[TREINADO EM]]+LAIA[[#This Row],[VALIDADE]]))</f>
        <v>46303</v>
      </c>
      <c r="K458">
        <v>1</v>
      </c>
      <c r="L458" t="s">
        <v>3</v>
      </c>
      <c r="M458" t="str">
        <f>VLOOKUP(LAIA[[#This Row],[NOME]],'CADASTRO'!A:K,6,0)</f>
        <v>DESLIGADO</v>
      </c>
    </row>
    <row r="459" spans="1:14">
      <c r="A459" t="s">
        <v>516</v>
      </c>
      <c r="B459" t="s">
        <v>517</v>
      </c>
      <c r="C459" t="s">
        <v>153</v>
      </c>
      <c r="D459" t="s">
        <v>654</v>
      </c>
      <c r="E459" s="11" t="s">
        <v>146</v>
      </c>
      <c r="F459" s="11" t="str">
        <f>VLOOKUP(LAIA[[#This Row],[NOME]],'CADASTRO'!A:K,5,0)</f>
        <v>GERENTE PLANTA</v>
      </c>
      <c r="G459" s="29">
        <v>44484</v>
      </c>
      <c r="H459" s="39">
        <v>365</v>
      </c>
      <c r="I4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IF(G807="01/01/1900",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IF(LAIA[[#This Row],[TREINADO EM]]="", "",(LAIA[[#This Row],[TREINADO EM]]+LAIA[[#This Row],[VALIDADE]]))</f>
        <v>44849</v>
      </c>
      <c r="K459">
        <v>1</v>
      </c>
      <c r="L459" t="s">
        <v>5</v>
      </c>
      <c r="M459" t="str">
        <f>VLOOKUP(LAIA[[#This Row],[NOME]],'CADASTRO'!A:K,6,0)</f>
        <v>DESLIGADO</v>
      </c>
    </row>
    <row r="460" spans="1:14">
      <c r="A460" t="s">
        <v>516</v>
      </c>
      <c r="B460" t="s">
        <v>517</v>
      </c>
      <c r="C460" t="s">
        <v>153</v>
      </c>
      <c r="D460" t="s">
        <v>654</v>
      </c>
      <c r="E460" s="11" t="s">
        <v>324</v>
      </c>
      <c r="F460" s="11" t="str">
        <f>VLOOKUP(LAIA[[#This Row],[NOME]],'CADASTRO'!A:K,5,0)</f>
        <v>LIDER DE TURNO</v>
      </c>
      <c r="G460" s="29">
        <v>44510</v>
      </c>
      <c r="H460" s="39">
        <v>365</v>
      </c>
      <c r="I4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IF(G808="01/01/1900",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IF(LAIA[[#This Row],[TREINADO EM]]="", "",(LAIA[[#This Row],[TREINADO EM]]+LAIA[[#This Row],[VALIDADE]]))</f>
        <v>44875</v>
      </c>
      <c r="K460">
        <v>1</v>
      </c>
      <c r="L460" t="s">
        <v>5</v>
      </c>
      <c r="M460" t="str">
        <f>VLOOKUP(LAIA[[#This Row],[NOME]],'CADASTRO'!A:K,6,0)</f>
        <v>ATIVO</v>
      </c>
    </row>
    <row r="461" spans="1:14">
      <c r="A461" t="s">
        <v>516</v>
      </c>
      <c r="B461" t="s">
        <v>517</v>
      </c>
      <c r="C461" t="s">
        <v>266</v>
      </c>
      <c r="D461" t="s">
        <v>654</v>
      </c>
      <c r="E461" s="11" t="s">
        <v>324</v>
      </c>
      <c r="F461" s="11" t="str">
        <f>VLOOKUP(LAIA[[#This Row],[NOME]],'CADASTRO'!A:K,5,0)</f>
        <v>LIDER DE TURNO</v>
      </c>
      <c r="G461" s="29">
        <v>44883</v>
      </c>
      <c r="H461" s="39">
        <v>365</v>
      </c>
      <c r="I4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IF(G809="01/01/1900",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IF(LAIA[[#This Row],[TREINADO EM]]="", "",(LAIA[[#This Row],[TREINADO EM]]+LAIA[[#This Row],[VALIDADE]]))</f>
        <v>45248</v>
      </c>
      <c r="K461">
        <v>1</v>
      </c>
      <c r="L461" t="s">
        <v>5</v>
      </c>
      <c r="M461" t="str">
        <f>VLOOKUP(LAIA[[#This Row],[NOME]],'CADASTRO'!A:K,6,0)</f>
        <v>ATIVO</v>
      </c>
    </row>
    <row r="462" spans="1:14">
      <c r="A462" t="s">
        <v>516</v>
      </c>
      <c r="B462" t="s">
        <v>517</v>
      </c>
      <c r="C462" t="s">
        <v>266</v>
      </c>
      <c r="D462" t="s">
        <v>654</v>
      </c>
      <c r="E462" s="11" t="s">
        <v>324</v>
      </c>
      <c r="F462" s="11" t="str">
        <f>VLOOKUP(LAIA[[#This Row],[NOME]],'CADASTRO'!A:K,5,0)</f>
        <v>LIDER DE TURNO</v>
      </c>
      <c r="G462" s="29">
        <v>44929</v>
      </c>
      <c r="H462" s="39">
        <v>365</v>
      </c>
      <c r="I4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IF(G810="01/01/1900",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IF(LAIA[[#This Row],[TREINADO EM]]="", "",(LAIA[[#This Row],[TREINADO EM]]+LAIA[[#This Row],[VALIDADE]]))</f>
        <v>45294</v>
      </c>
      <c r="K462">
        <v>1.5</v>
      </c>
      <c r="L462" t="s">
        <v>5</v>
      </c>
      <c r="M462" t="str">
        <f>VLOOKUP(LAIA[[#This Row],[NOME]],'CADASTRO'!A:K,6,0)</f>
        <v>ATIVO</v>
      </c>
    </row>
    <row r="463" spans="1:14">
      <c r="A463" t="s">
        <v>516</v>
      </c>
      <c r="B463" t="s">
        <v>517</v>
      </c>
      <c r="C463" t="s">
        <v>266</v>
      </c>
      <c r="D463" t="s">
        <v>654</v>
      </c>
      <c r="E463" s="11" t="s">
        <v>324</v>
      </c>
      <c r="F463" s="11" t="str">
        <f>VLOOKUP(LAIA[[#This Row],[NOME]],'CADASTRO'!A:K,5,0)</f>
        <v>LIDER DE TURNO</v>
      </c>
      <c r="G463" s="29">
        <v>45278</v>
      </c>
      <c r="H463" s="39">
        <v>365</v>
      </c>
      <c r="I4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IF(LAIA[[#This Row],[TREINADO EM]]="", "",(LAIA[[#This Row],[TREINADO EM]]+LAIA[[#This Row],[VALIDADE]]))</f>
        <v>45643</v>
      </c>
      <c r="K463">
        <v>1</v>
      </c>
      <c r="L463" t="s">
        <v>5</v>
      </c>
      <c r="M463" t="str">
        <f>VLOOKUP(LAIA[[#This Row],[NOME]],'CADASTRO'!A:K,6,0)</f>
        <v>ATIVO</v>
      </c>
    </row>
    <row r="464" spans="1:14">
      <c r="A464" t="s">
        <v>516</v>
      </c>
      <c r="B464" t="s">
        <v>517</v>
      </c>
      <c r="C464" t="s">
        <v>76</v>
      </c>
      <c r="D464" t="s">
        <v>654</v>
      </c>
      <c r="E464" s="11" t="s">
        <v>324</v>
      </c>
      <c r="F464" s="11" t="str">
        <f>VLOOKUP(LAIA[[#This Row],[NOME]],'CADASTRO'!A:K,5,0)</f>
        <v>LIDER DE TURNO</v>
      </c>
      <c r="G464" s="29">
        <v>45645</v>
      </c>
      <c r="H464" s="39">
        <v>365</v>
      </c>
      <c r="I4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IF(LAIA[[#This Row],[TREINADO EM]]="", "",(LAIA[[#This Row],[TREINADO EM]]+LAIA[[#This Row],[VALIDADE]]))</f>
        <v>46010</v>
      </c>
      <c r="K464">
        <v>1</v>
      </c>
      <c r="L464" t="s">
        <v>5</v>
      </c>
      <c r="M464" t="str">
        <f>VLOOKUP(LAIA[[#This Row],[NOME]],'CADASTRO'!A:K,6,0)</f>
        <v>ATIVO</v>
      </c>
    </row>
    <row r="465" spans="1:14">
      <c r="A465" t="s">
        <v>516</v>
      </c>
      <c r="B465" t="s">
        <v>517</v>
      </c>
      <c r="C465" t="s">
        <v>433</v>
      </c>
      <c r="D465" t="s">
        <v>654</v>
      </c>
      <c r="E465" s="11" t="s">
        <v>324</v>
      </c>
      <c r="F465" s="11" t="str">
        <f>VLOOKUP(LAIA[[#This Row],[NOME]],'CADASTRO'!A:K,5,0)</f>
        <v>LIDER DE TURNO</v>
      </c>
      <c r="G465" s="29">
        <v>46009</v>
      </c>
      <c r="H465" s="39">
        <v>365</v>
      </c>
      <c r="I4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IF(G813="01/01/1900",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IF(LAIA[[#This Row],[TREINADO EM]]="", "",(LAIA[[#This Row],[TREINADO EM]]+LAIA[[#This Row],[VALIDADE]]))</f>
        <v>46374</v>
      </c>
      <c r="K465">
        <v>1</v>
      </c>
      <c r="L465" t="s">
        <v>3</v>
      </c>
      <c r="M465" t="str">
        <f>VLOOKUP(LAIA[[#This Row],[NOME]],'CADASTRO'!A:K,6,0)</f>
        <v>ATIVO</v>
      </c>
      <c r="N465" s="63" t="s">
        <v>656</v>
      </c>
    </row>
    <row r="466" spans="1:14">
      <c r="A466" t="s">
        <v>516</v>
      </c>
      <c r="B466" t="s">
        <v>517</v>
      </c>
      <c r="C466" t="s">
        <v>433</v>
      </c>
      <c r="D466" t="s">
        <v>654</v>
      </c>
      <c r="E466" s="11" t="s">
        <v>397</v>
      </c>
      <c r="F466" s="11" t="str">
        <f>VLOOKUP(LAIA[[#This Row],[NOME]],'CADASTRO'!A:K,5,0)</f>
        <v>AUXILIAR INDUSTRIAL</v>
      </c>
      <c r="G466" s="29">
        <v>46154</v>
      </c>
      <c r="H466" s="39">
        <v>365</v>
      </c>
      <c r="I4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IF(G814="01/01/1900",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IF(LAIA[[#This Row],[TREINADO EM]]="", "",(LAIA[[#This Row],[TREINADO EM]]+LAIA[[#This Row],[VALIDADE]]))</f>
        <v>46519</v>
      </c>
      <c r="K466">
        <v>1</v>
      </c>
      <c r="L466" t="s">
        <v>3</v>
      </c>
      <c r="M466" t="str">
        <f>VLOOKUP(LAIA[[#This Row],[NOME]],'CADASTRO'!A:K,6,0)</f>
        <v>DESLIGADO</v>
      </c>
      <c r="N466" s="63" t="s">
        <v>658</v>
      </c>
    </row>
    <row r="467" spans="1:14">
      <c r="A467" t="s">
        <v>516</v>
      </c>
      <c r="B467" t="s">
        <v>517</v>
      </c>
      <c r="C467" t="s">
        <v>433</v>
      </c>
      <c r="D467" t="s">
        <v>654</v>
      </c>
      <c r="E467" s="11" t="s">
        <v>169</v>
      </c>
      <c r="F467" s="11" t="str">
        <f>VLOOKUP(LAIA[[#This Row],[NOME]],'CADASTRO'!A:K,5,0)</f>
        <v>COORDENADOR MELHORIA CONTINUA</v>
      </c>
      <c r="G467" s="29">
        <v>46245.601793981485</v>
      </c>
      <c r="H467" s="39">
        <v>365</v>
      </c>
      <c r="I4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IF(G815="01/01/1900", "SEM REGISTRO",
                        IF((G467+H467)&gt;TODAY(), "NO PRAZO", "VENCIDO"
                        )
                    )
                )
            )
        )
    ),"N.A.")</f>
        <v>NO PRAZO</v>
      </c>
      <c r="J467" s="14">
        <f>IF(LAIA[[#This Row],[TREINADO EM]]="", "",(LAIA[[#This Row],[TREINADO EM]]+LAIA[[#This Row],[VALIDADE]]))</f>
        <v>46610.601793981485</v>
      </c>
      <c r="K467">
        <v>1</v>
      </c>
      <c r="L467" t="s">
        <v>3</v>
      </c>
      <c r="M467" t="str">
        <f>VLOOKUP(LAIA[[#This Row],[NOME]],'CADASTRO'!A:K,6,0)</f>
        <v>ATIVO</v>
      </c>
    </row>
    <row r="468" spans="1:14">
      <c r="A468" t="s">
        <v>516</v>
      </c>
      <c r="B468" t="s">
        <v>517</v>
      </c>
      <c r="C468" t="s">
        <v>266</v>
      </c>
      <c r="D468" t="s">
        <v>654</v>
      </c>
      <c r="E468" s="11" t="s">
        <v>166</v>
      </c>
      <c r="F468" s="11" t="str">
        <f>VLOOKUP(LAIA[[#This Row],[NOME]],'CADASTRO'!A:K,5,0)</f>
        <v>ESTAGIARIO</v>
      </c>
      <c r="G468" s="29">
        <v>44973</v>
      </c>
      <c r="H468" s="39">
        <v>365</v>
      </c>
      <c r="I4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IF(G816="01/01/1900",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IF(LAIA[[#This Row],[TREINADO EM]]="", "",(LAIA[[#This Row],[TREINADO EM]]+LAIA[[#This Row],[VALIDADE]]))</f>
        <v>45338</v>
      </c>
      <c r="K468">
        <v>1</v>
      </c>
      <c r="L468" t="s">
        <v>3</v>
      </c>
      <c r="M468" t="str">
        <f>VLOOKUP(LAIA[[#This Row],[NOME]],'CADASTRO'!A:K,6,0)</f>
        <v>DESLIGADO</v>
      </c>
    </row>
    <row r="469" spans="1:14">
      <c r="A469" t="s">
        <v>516</v>
      </c>
      <c r="B469" t="s">
        <v>517</v>
      </c>
      <c r="C469" t="s">
        <v>153</v>
      </c>
      <c r="D469" t="s">
        <v>654</v>
      </c>
      <c r="E469" s="11" t="s">
        <v>165</v>
      </c>
      <c r="F469" s="11" t="str">
        <f>VLOOKUP(LAIA[[#This Row],[NOME]],'CADASTRO'!A:K,5,0)</f>
        <v>OPERADOR INDUSTRIAL I</v>
      </c>
      <c r="G469" s="29">
        <v>44529</v>
      </c>
      <c r="H469" s="39">
        <v>365</v>
      </c>
      <c r="I4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IF(G817="01/01/1900",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IF(LAIA[[#This Row],[TREINADO EM]]="", "",(LAIA[[#This Row],[TREINADO EM]]+LAIA[[#This Row],[VALIDADE]]))</f>
        <v>44894</v>
      </c>
      <c r="K469">
        <v>1</v>
      </c>
      <c r="L469" t="s">
        <v>3</v>
      </c>
      <c r="M469" t="str">
        <f>VLOOKUP(LAIA[[#This Row],[NOME]],'CADASTRO'!A:K,6,0)</f>
        <v>DESLIGADO</v>
      </c>
    </row>
    <row r="470" spans="1:14">
      <c r="A470" t="s">
        <v>516</v>
      </c>
      <c r="B470" t="s">
        <v>517</v>
      </c>
      <c r="C470" t="s">
        <v>153</v>
      </c>
      <c r="D470" t="s">
        <v>654</v>
      </c>
      <c r="E470" s="11" t="s">
        <v>164</v>
      </c>
      <c r="F470" s="11" t="str">
        <f>VLOOKUP(LAIA[[#This Row],[NOME]],'CADASTRO'!A:K,5,0)</f>
        <v>OPERADOR INDUSTRIAL II</v>
      </c>
      <c r="G470" s="29">
        <v>44484</v>
      </c>
      <c r="H470" s="39">
        <v>365</v>
      </c>
      <c r="I4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IF(G818="01/01/1900",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IF(LAIA[[#This Row],[TREINADO EM]]="", "",(LAIA[[#This Row],[TREINADO EM]]+LAIA[[#This Row],[VALIDADE]]))</f>
        <v>44849</v>
      </c>
      <c r="K470">
        <v>1</v>
      </c>
      <c r="L470" t="s">
        <v>5</v>
      </c>
      <c r="M470" t="str">
        <f>VLOOKUP(LAIA[[#This Row],[NOME]],'CADASTRO'!A:K,6,0)</f>
        <v>DESLIGADO</v>
      </c>
    </row>
    <row r="471" spans="1:14">
      <c r="A471" t="s">
        <v>516</v>
      </c>
      <c r="B471" t="s">
        <v>517</v>
      </c>
      <c r="C471" t="s">
        <v>266</v>
      </c>
      <c r="D471" t="s">
        <v>654</v>
      </c>
      <c r="E471" s="11" t="s">
        <v>164</v>
      </c>
      <c r="F471" s="11" t="str">
        <f>VLOOKUP(LAIA[[#This Row],[NOME]],'CADASTRO'!A:K,5,0)</f>
        <v>OPERADOR INDUSTRIAL II</v>
      </c>
      <c r="G471" s="105">
        <v>44805</v>
      </c>
      <c r="H471" s="39">
        <v>365</v>
      </c>
      <c r="I4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IF(G819="01/01/1900",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IF(LAIA[[#This Row],[TREINADO EM]]="", "",(LAIA[[#This Row],[TREINADO EM]]+LAIA[[#This Row],[VALIDADE]]))</f>
        <v>45170</v>
      </c>
      <c r="K471">
        <v>1</v>
      </c>
      <c r="L471" t="s">
        <v>5</v>
      </c>
      <c r="M471" t="str">
        <f>VLOOKUP(LAIA[[#This Row],[NOME]],'CADASTRO'!A:K,6,0)</f>
        <v>DESLIGADO</v>
      </c>
    </row>
    <row r="472" spans="1:14">
      <c r="A472" t="s">
        <v>516</v>
      </c>
      <c r="B472" t="s">
        <v>517</v>
      </c>
      <c r="C472" t="s">
        <v>266</v>
      </c>
      <c r="D472" t="s">
        <v>654</v>
      </c>
      <c r="E472" s="11" t="s">
        <v>164</v>
      </c>
      <c r="F472" s="11" t="str">
        <f>VLOOKUP(LAIA[[#This Row],[NOME]],'CADASTRO'!A:K,5,0)</f>
        <v>OPERADOR INDUSTRIAL II</v>
      </c>
      <c r="G472" s="29">
        <v>45029</v>
      </c>
      <c r="H472" s="39">
        <v>365</v>
      </c>
      <c r="I4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IF(G820="01/01/1900",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IF(LAIA[[#This Row],[TREINADO EM]]="", "",(LAIA[[#This Row],[TREINADO EM]]+LAIA[[#This Row],[VALIDADE]]))</f>
        <v>45394</v>
      </c>
      <c r="K472">
        <v>1</v>
      </c>
      <c r="L472" t="s">
        <v>3</v>
      </c>
      <c r="M472" t="str">
        <f>VLOOKUP(LAIA[[#This Row],[NOME]],'CADASTRO'!A:K,6,0)</f>
        <v>DESLIGADO</v>
      </c>
    </row>
    <row r="473" spans="1:14">
      <c r="A473" t="s">
        <v>516</v>
      </c>
      <c r="B473" t="s">
        <v>517</v>
      </c>
      <c r="C473" t="s">
        <v>433</v>
      </c>
      <c r="D473" t="s">
        <v>654</v>
      </c>
      <c r="E473" s="11" t="s">
        <v>398</v>
      </c>
      <c r="F473" s="11" t="str">
        <f>VLOOKUP(LAIA[[#This Row],[NOME]],'CADASTRO'!A:K,5,0)</f>
        <v>AUXILIAR INDUSTRIAL</v>
      </c>
      <c r="G473" s="29">
        <v>46175</v>
      </c>
      <c r="H473" s="39">
        <v>365</v>
      </c>
      <c r="I4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IF(G821="01/01/1900",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IF(LAIA[[#This Row],[TREINADO EM]]="", "",(LAIA[[#This Row],[TREINADO EM]]+LAIA[[#This Row],[VALIDADE]]))</f>
        <v>46540</v>
      </c>
      <c r="K473">
        <v>1</v>
      </c>
      <c r="L473" t="s">
        <v>3</v>
      </c>
      <c r="M473" t="s">
        <v>172</v>
      </c>
      <c r="N473" s="63" t="s">
        <v>666</v>
      </c>
    </row>
    <row r="474" spans="1:14">
      <c r="A474" t="s">
        <v>516</v>
      </c>
      <c r="B474" t="s">
        <v>517</v>
      </c>
      <c r="C474" t="s">
        <v>153</v>
      </c>
      <c r="D474" t="s">
        <v>654</v>
      </c>
      <c r="E474" s="11" t="s">
        <v>160</v>
      </c>
      <c r="F474" s="11" t="str">
        <f>VLOOKUP(LAIA[[#This Row],[NOME]],'CADASTRO'!A:K,5,0)</f>
        <v>TECNICO ELETRONICO II</v>
      </c>
      <c r="G474" s="29">
        <v>44544</v>
      </c>
      <c r="H474" s="39">
        <v>365</v>
      </c>
      <c r="I4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IF(G822="01/01/1900",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IF(LAIA[[#This Row],[TREINADO EM]]="", "",(LAIA[[#This Row],[TREINADO EM]]+LAIA[[#This Row],[VALIDADE]]))</f>
        <v>44909</v>
      </c>
      <c r="K474">
        <v>1</v>
      </c>
      <c r="L474" t="s">
        <v>5</v>
      </c>
      <c r="M474" t="str">
        <f>VLOOKUP(LAIA[[#This Row],[NOME]],'CADASTRO'!A:K,6,0)</f>
        <v>DESLIGADO</v>
      </c>
    </row>
    <row r="475" spans="1:14">
      <c r="A475" t="s">
        <v>516</v>
      </c>
      <c r="B475" t="s">
        <v>517</v>
      </c>
      <c r="C475" t="s">
        <v>266</v>
      </c>
      <c r="D475" t="s">
        <v>654</v>
      </c>
      <c r="E475" s="11" t="s">
        <v>160</v>
      </c>
      <c r="F475" s="11" t="str">
        <f>VLOOKUP(LAIA[[#This Row],[NOME]],'CADASTRO'!A:K,5,0)</f>
        <v>TECNICO ELETRONICO II</v>
      </c>
      <c r="G475" s="29">
        <v>44853</v>
      </c>
      <c r="H475" s="39">
        <v>365</v>
      </c>
      <c r="I4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IF(G823="01/01/1900",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IF(LAIA[[#This Row],[TREINADO EM]]="", "",(LAIA[[#This Row],[TREINADO EM]]+LAIA[[#This Row],[VALIDADE]]))</f>
        <v>45218</v>
      </c>
      <c r="K475">
        <v>1</v>
      </c>
      <c r="L475" t="s">
        <v>5</v>
      </c>
      <c r="M475" t="str">
        <f>VLOOKUP(LAIA[[#This Row],[NOME]],'CADASTRO'!A:K,6,0)</f>
        <v>DESLIGADO</v>
      </c>
    </row>
    <row r="476" spans="1:14">
      <c r="A476" t="s">
        <v>516</v>
      </c>
      <c r="B476" t="s">
        <v>517</v>
      </c>
      <c r="C476" t="s">
        <v>266</v>
      </c>
      <c r="D476" t="s">
        <v>654</v>
      </c>
      <c r="E476" s="11" t="s">
        <v>160</v>
      </c>
      <c r="F476" s="11" t="str">
        <f>VLOOKUP(LAIA[[#This Row],[NOME]],'CADASTRO'!A:K,5,0)</f>
        <v>TECNICO ELETRONICO II</v>
      </c>
      <c r="G476" s="29">
        <v>44929</v>
      </c>
      <c r="H476" s="39">
        <v>365</v>
      </c>
      <c r="I4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IF(G824="01/01/1900",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IF(LAIA[[#This Row],[TREINADO EM]]="", "",(LAIA[[#This Row],[TREINADO EM]]+LAIA[[#This Row],[VALIDADE]]))</f>
        <v>45294</v>
      </c>
      <c r="K476">
        <v>1.5</v>
      </c>
      <c r="L476" t="s">
        <v>5</v>
      </c>
      <c r="M476" t="str">
        <f>VLOOKUP(LAIA[[#This Row],[NOME]],'CADASTRO'!A:K,6,0)</f>
        <v>DESLIGADO</v>
      </c>
    </row>
    <row r="477" spans="1:14">
      <c r="A477" t="s">
        <v>516</v>
      </c>
      <c r="B477" t="s">
        <v>517</v>
      </c>
      <c r="C477" t="s">
        <v>433</v>
      </c>
      <c r="D477" t="s">
        <v>654</v>
      </c>
      <c r="E477" s="11" t="s">
        <v>160</v>
      </c>
      <c r="F477" s="11" t="str">
        <f>VLOOKUP(LAIA[[#This Row],[NOME]],'CADASTRO'!A:K,5,0)</f>
        <v>TECNICO ELETRONICO II</v>
      </c>
      <c r="G477" s="29">
        <v>45645</v>
      </c>
      <c r="H477" s="39">
        <v>365</v>
      </c>
      <c r="I4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IF(G825="01/01/1900",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IF(LAIA[[#This Row],[TREINADO EM]]="", "",(LAIA[[#This Row],[TREINADO EM]]+LAIA[[#This Row],[VALIDADE]]))</f>
        <v>46010</v>
      </c>
      <c r="K477">
        <v>1</v>
      </c>
      <c r="L477" t="s">
        <v>3</v>
      </c>
      <c r="M477" t="str">
        <f>VLOOKUP(LAIA[[#This Row],[NOME]],'CADASTRO'!A:K,6,0)</f>
        <v>DESLIGADO</v>
      </c>
    </row>
    <row r="478" spans="1:14">
      <c r="A478" t="s">
        <v>516</v>
      </c>
      <c r="B478" t="s">
        <v>517</v>
      </c>
      <c r="C478" t="s">
        <v>153</v>
      </c>
      <c r="D478" t="s">
        <v>654</v>
      </c>
      <c r="E478" s="11" t="s">
        <v>399</v>
      </c>
      <c r="F478" s="11" t="str">
        <f>VLOOKUP(LAIA[[#This Row],[NOME]],'CADASTRO'!A:K,5,0)</f>
        <v>OPERADOR INDUSTRIAL III</v>
      </c>
      <c r="G478" s="29">
        <v>44517</v>
      </c>
      <c r="H478" s="39">
        <v>365</v>
      </c>
      <c r="I4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IF(G826="01/01/1900",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IF(LAIA[[#This Row],[TREINADO EM]]="", "",(LAIA[[#This Row],[TREINADO EM]]+LAIA[[#This Row],[VALIDADE]]))</f>
        <v>44882</v>
      </c>
      <c r="K478">
        <v>1</v>
      </c>
      <c r="L478" t="s">
        <v>5</v>
      </c>
      <c r="M478" t="str">
        <f>VLOOKUP(LAIA[[#This Row],[NOME]],'CADASTRO'!A:K,6,0)</f>
        <v>DESLIGADO</v>
      </c>
    </row>
    <row r="479" spans="1:14">
      <c r="A479" t="s">
        <v>516</v>
      </c>
      <c r="B479" t="s">
        <v>517</v>
      </c>
      <c r="C479" t="s">
        <v>266</v>
      </c>
      <c r="D479" t="s">
        <v>654</v>
      </c>
      <c r="E479" s="11" t="s">
        <v>399</v>
      </c>
      <c r="F479" s="11" t="str">
        <f>VLOOKUP(LAIA[[#This Row],[NOME]],'CADASTRO'!A:K,5,0)</f>
        <v>OPERADOR INDUSTRIAL III</v>
      </c>
      <c r="G479" s="29">
        <v>44834</v>
      </c>
      <c r="H479" s="39">
        <v>365</v>
      </c>
      <c r="I4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IF(G827="01/01/1900",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IF(LAIA[[#This Row],[TREINADO EM]]="", "",(LAIA[[#This Row],[TREINADO EM]]+LAIA[[#This Row],[VALIDADE]]))</f>
        <v>45199</v>
      </c>
      <c r="K479">
        <v>1</v>
      </c>
      <c r="L479" t="s">
        <v>5</v>
      </c>
      <c r="M479" t="str">
        <f>VLOOKUP(LAIA[[#This Row],[NOME]],'CADASTRO'!A:K,6,0)</f>
        <v>DESLIGADO</v>
      </c>
    </row>
    <row r="480" spans="1:14">
      <c r="A480" t="s">
        <v>516</v>
      </c>
      <c r="B480" t="s">
        <v>517</v>
      </c>
      <c r="C480" t="s">
        <v>266</v>
      </c>
      <c r="D480" t="s">
        <v>654</v>
      </c>
      <c r="E480" s="11" t="s">
        <v>399</v>
      </c>
      <c r="F480" s="11" t="str">
        <f>VLOOKUP(LAIA[[#This Row],[NOME]],'CADASTRO'!A:K,5,0)</f>
        <v>OPERADOR INDUSTRIAL III</v>
      </c>
      <c r="G480" s="29">
        <v>44929</v>
      </c>
      <c r="H480" s="39">
        <v>365</v>
      </c>
      <c r="I4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IF(G828="01/01/1900",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IF(LAIA[[#This Row],[TREINADO EM]]="", "",(LAIA[[#This Row],[TREINADO EM]]+LAIA[[#This Row],[VALIDADE]]))</f>
        <v>45294</v>
      </c>
      <c r="K480">
        <v>1.5</v>
      </c>
      <c r="L480" t="s">
        <v>5</v>
      </c>
      <c r="M480" t="str">
        <f>VLOOKUP(LAIA[[#This Row],[NOME]],'CADASTRO'!A:K,6,0)</f>
        <v>DESLIGADO</v>
      </c>
    </row>
    <row r="481" spans="1:14">
      <c r="A481" t="s">
        <v>516</v>
      </c>
      <c r="B481" t="s">
        <v>517</v>
      </c>
      <c r="C481" t="s">
        <v>266</v>
      </c>
      <c r="D481" t="s">
        <v>654</v>
      </c>
      <c r="E481" s="11" t="s">
        <v>399</v>
      </c>
      <c r="F481" s="11" t="str">
        <f>VLOOKUP(LAIA[[#This Row],[NOME]],'CADASTRO'!A:K,5,0)</f>
        <v>OPERADOR INDUSTRIAL III</v>
      </c>
      <c r="G481" s="29">
        <v>45278</v>
      </c>
      <c r="H481" s="39">
        <v>365</v>
      </c>
      <c r="I4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IF(G829="01/01/1900",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IF(LAIA[[#This Row],[TREINADO EM]]="", "",(LAIA[[#This Row],[TREINADO EM]]+LAIA[[#This Row],[VALIDADE]]))</f>
        <v>45643</v>
      </c>
      <c r="K481">
        <v>1</v>
      </c>
      <c r="L481" t="s">
        <v>5</v>
      </c>
      <c r="M481" t="str">
        <f>VLOOKUP(LAIA[[#This Row],[NOME]],'CADASTRO'!A:K,6,0)</f>
        <v>DESLIGADO</v>
      </c>
    </row>
    <row r="482" spans="1:14">
      <c r="A482" t="s">
        <v>516</v>
      </c>
      <c r="B482" t="s">
        <v>517</v>
      </c>
      <c r="C482" t="s">
        <v>433</v>
      </c>
      <c r="D482" t="s">
        <v>654</v>
      </c>
      <c r="E482" s="11" t="s">
        <v>399</v>
      </c>
      <c r="F482" s="11" t="str">
        <f>VLOOKUP(LAIA[[#This Row],[NOME]],'CADASTRO'!A:K,5,0)</f>
        <v>OPERADOR INDUSTRIAL III</v>
      </c>
      <c r="G482" s="29">
        <v>45645</v>
      </c>
      <c r="H482" s="39">
        <v>365</v>
      </c>
      <c r="I4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IF(G830="01/01/1900",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IF(LAIA[[#This Row],[TREINADO EM]]="", "",(LAIA[[#This Row],[TREINADO EM]]+LAIA[[#This Row],[VALIDADE]]))</f>
        <v>46010</v>
      </c>
      <c r="K482">
        <v>1</v>
      </c>
      <c r="L482" t="s">
        <v>5</v>
      </c>
      <c r="M482" t="str">
        <f>VLOOKUP(LAIA[[#This Row],[NOME]],'CADASTRO'!A:K,6,0)</f>
        <v>DESLIGADO</v>
      </c>
    </row>
    <row r="483" spans="1:14">
      <c r="A483" t="s">
        <v>516</v>
      </c>
      <c r="B483" t="s">
        <v>517</v>
      </c>
      <c r="C483" t="s">
        <v>433</v>
      </c>
      <c r="D483" t="s">
        <v>654</v>
      </c>
      <c r="E483" s="11" t="s">
        <v>399</v>
      </c>
      <c r="F483" s="11" t="str">
        <f>VLOOKUP(LAIA[[#This Row],[NOME]],'CADASTRO'!A:K,5,0)</f>
        <v>OPERADOR INDUSTRIAL III</v>
      </c>
      <c r="G483" s="29">
        <v>46210.3722106481</v>
      </c>
      <c r="H483" s="39">
        <v>183</v>
      </c>
      <c r="I4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IF(G831="01/01/1900",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IF(LAIA[[#This Row],[TREINADO EM]]="", "",(LAIA[[#This Row],[TREINADO EM]]+LAIA[[#This Row],[VALIDADE]]))</f>
        <v>46393.3722106481</v>
      </c>
      <c r="K483">
        <v>1</v>
      </c>
      <c r="L483" t="s">
        <v>3</v>
      </c>
      <c r="M483" t="str">
        <f>VLOOKUP(LAIA[[#This Row],[NOME]],'CADASTRO'!A:K,6,0)</f>
        <v>DESLIGADO</v>
      </c>
      <c r="N483" s="63"/>
    </row>
    <row r="484" spans="1:14">
      <c r="A484" t="s">
        <v>516</v>
      </c>
      <c r="B484" t="s">
        <v>517</v>
      </c>
      <c r="C484" t="s">
        <v>153</v>
      </c>
      <c r="D484" t="s">
        <v>654</v>
      </c>
      <c r="E484" s="11" t="s">
        <v>400</v>
      </c>
      <c r="F484" s="11" t="str">
        <f>VLOOKUP(LAIA[[#This Row],[NOME]],'CADASTRO'!A:K,5,0)</f>
        <v>TECNICO MECANICO III</v>
      </c>
      <c r="G484" s="29">
        <v>44510</v>
      </c>
      <c r="H484" s="39">
        <v>365</v>
      </c>
      <c r="I4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IF(G832="01/01/1900",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IF(LAIA[[#This Row],[TREINADO EM]]="", "",(LAIA[[#This Row],[TREINADO EM]]+LAIA[[#This Row],[VALIDADE]]))</f>
        <v>44875</v>
      </c>
      <c r="K484">
        <v>1</v>
      </c>
      <c r="L484" t="s">
        <v>5</v>
      </c>
      <c r="M484" t="str">
        <f>VLOOKUP(LAIA[[#This Row],[NOME]],'CADASTRO'!A:K,6,0)</f>
        <v>ATIVO</v>
      </c>
    </row>
    <row r="485" spans="1:14">
      <c r="A485" t="s">
        <v>516</v>
      </c>
      <c r="B485" t="s">
        <v>517</v>
      </c>
      <c r="C485" t="s">
        <v>266</v>
      </c>
      <c r="D485" t="s">
        <v>654</v>
      </c>
      <c r="E485" s="11" t="s">
        <v>400</v>
      </c>
      <c r="F485" s="11" t="str">
        <f>VLOOKUP(LAIA[[#This Row],[NOME]],'CADASTRO'!A:K,5,0)</f>
        <v>TECNICO MECANICO III</v>
      </c>
      <c r="G485" s="105">
        <v>44833</v>
      </c>
      <c r="H485" s="39">
        <v>365</v>
      </c>
      <c r="I4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IF(G833="01/01/1900",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IF(LAIA[[#This Row],[TREINADO EM]]="", "",(LAIA[[#This Row],[TREINADO EM]]+LAIA[[#This Row],[VALIDADE]]))</f>
        <v>45198</v>
      </c>
      <c r="K485">
        <v>1</v>
      </c>
      <c r="L485" t="s">
        <v>5</v>
      </c>
      <c r="M485" t="str">
        <f>VLOOKUP(LAIA[[#This Row],[NOME]],'CADASTRO'!A:K,6,0)</f>
        <v>ATIVO</v>
      </c>
    </row>
    <row r="486" spans="1:14">
      <c r="A486" t="s">
        <v>516</v>
      </c>
      <c r="B486" t="s">
        <v>517</v>
      </c>
      <c r="C486" t="s">
        <v>266</v>
      </c>
      <c r="D486" t="s">
        <v>654</v>
      </c>
      <c r="E486" s="11" t="s">
        <v>400</v>
      </c>
      <c r="F486" s="11" t="str">
        <f>VLOOKUP(LAIA[[#This Row],[NOME]],'CADASTRO'!A:K,5,0)</f>
        <v>TECNICO MECANICO III</v>
      </c>
      <c r="G486" s="29">
        <v>45064</v>
      </c>
      <c r="H486" s="39">
        <v>365</v>
      </c>
      <c r="I4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IF(G834="01/01/1900",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IF(LAIA[[#This Row],[TREINADO EM]]="", "",(LAIA[[#This Row],[TREINADO EM]]+LAIA[[#This Row],[VALIDADE]]))</f>
        <v>45429</v>
      </c>
      <c r="K486">
        <v>1</v>
      </c>
      <c r="L486" t="s">
        <v>5</v>
      </c>
      <c r="M486" t="str">
        <f>VLOOKUP(LAIA[[#This Row],[NOME]],'CADASTRO'!A:K,6,0)</f>
        <v>ATIVO</v>
      </c>
    </row>
    <row r="487" spans="1:14">
      <c r="A487" t="s">
        <v>516</v>
      </c>
      <c r="B487" t="s">
        <v>517</v>
      </c>
      <c r="C487" t="s">
        <v>433</v>
      </c>
      <c r="D487" t="s">
        <v>654</v>
      </c>
      <c r="E487" s="11" t="s">
        <v>400</v>
      </c>
      <c r="F487" s="11" t="str">
        <f>VLOOKUP(LAIA[[#This Row],[NOME]],'CADASTRO'!A:K,5,0)</f>
        <v>TECNICO MECANICO III</v>
      </c>
      <c r="G487" s="29">
        <v>45547</v>
      </c>
      <c r="H487" s="39">
        <v>365</v>
      </c>
      <c r="I4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IF(G835="01/01/1900",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IF(LAIA[[#This Row],[TREINADO EM]]="", "",(LAIA[[#This Row],[TREINADO EM]]+LAIA[[#This Row],[VALIDADE]]))</f>
        <v>45912</v>
      </c>
      <c r="K487">
        <v>1</v>
      </c>
      <c r="L487" t="s">
        <v>5</v>
      </c>
      <c r="M487" t="str">
        <f>VLOOKUP(LAIA[[#This Row],[NOME]],'CADASTRO'!A:K,6,0)</f>
        <v>ATIVO</v>
      </c>
    </row>
    <row r="488" spans="1:14">
      <c r="A488" t="s">
        <v>516</v>
      </c>
      <c r="B488" t="s">
        <v>517</v>
      </c>
      <c r="C488" t="s">
        <v>433</v>
      </c>
      <c r="D488" t="s">
        <v>654</v>
      </c>
      <c r="E488" s="11" t="s">
        <v>400</v>
      </c>
      <c r="F488" s="11" t="str">
        <f>VLOOKUP(LAIA[[#This Row],[NOME]],'CADASTRO'!A:K,5,0)</f>
        <v>TECNICO MECANICO III</v>
      </c>
      <c r="G488" s="29">
        <v>45645</v>
      </c>
      <c r="H488" s="39">
        <v>365</v>
      </c>
      <c r="I4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IF(G836="01/01/1900",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IF(LAIA[[#This Row],[TREINADO EM]]="", "",(LAIA[[#This Row],[TREINADO EM]]+LAIA[[#This Row],[VALIDADE]]))</f>
        <v>46010</v>
      </c>
      <c r="K488">
        <v>1</v>
      </c>
      <c r="L488" t="s">
        <v>5</v>
      </c>
      <c r="M488" t="str">
        <f>VLOOKUP(LAIA[[#This Row],[NOME]],'CADASTRO'!A:K,6,0)</f>
        <v>ATIVO</v>
      </c>
    </row>
    <row r="489" spans="1:14">
      <c r="A489" t="s">
        <v>516</v>
      </c>
      <c r="B489" t="s">
        <v>517</v>
      </c>
      <c r="C489" t="s">
        <v>433</v>
      </c>
      <c r="D489" t="s">
        <v>654</v>
      </c>
      <c r="E489" s="11" t="s">
        <v>400</v>
      </c>
      <c r="F489" s="11" t="str">
        <f>VLOOKUP(LAIA[[#This Row],[NOME]],'CADASTRO'!A:K,5,0)</f>
        <v>TECNICO MECANICO III</v>
      </c>
      <c r="G489" s="29">
        <v>46211.705914351798</v>
      </c>
      <c r="H489" s="39">
        <v>183</v>
      </c>
      <c r="I4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IF(G837="01/01/1900", "SEM REGISTRO",
                        IF((G489+H489)&gt;TODAY(), "NO PRAZO", "VENCIDO"
                        )
                    )
                )
            )
        )
    ),"N.A.")</f>
        <v>NO PRAZO</v>
      </c>
      <c r="J489" s="14">
        <f>IF(LAIA[[#This Row],[TREINADO EM]]="", "",(LAIA[[#This Row],[TREINADO EM]]+LAIA[[#This Row],[VALIDADE]]))</f>
        <v>46394.705914351798</v>
      </c>
      <c r="K489">
        <v>1</v>
      </c>
      <c r="L489" t="s">
        <v>3</v>
      </c>
      <c r="M489" t="str">
        <f>VLOOKUP(LAIA[[#This Row],[NOME]],'CADASTRO'!A:K,6,0)</f>
        <v>ATIVO</v>
      </c>
      <c r="N489" s="63"/>
    </row>
    <row r="490" spans="1:14">
      <c r="A490" t="s">
        <v>516</v>
      </c>
      <c r="B490" t="s">
        <v>517</v>
      </c>
      <c r="C490" t="s">
        <v>153</v>
      </c>
      <c r="D490" t="s">
        <v>654</v>
      </c>
      <c r="E490" s="11" t="s">
        <v>158</v>
      </c>
      <c r="F490" s="11" t="str">
        <f>VLOOKUP(LAIA[[#This Row],[NOME]],'CADASTRO'!A:K,5,0)</f>
        <v>OPERADOR INDUSTRIAL I</v>
      </c>
      <c r="G490" s="29">
        <v>44484</v>
      </c>
      <c r="H490" s="39">
        <v>365</v>
      </c>
      <c r="I4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IF(G838="01/01/1900",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IF(LAIA[[#This Row],[TREINADO EM]]="", "",(LAIA[[#This Row],[TREINADO EM]]+LAIA[[#This Row],[VALIDADE]]))</f>
        <v>44849</v>
      </c>
      <c r="K490">
        <v>1</v>
      </c>
      <c r="L490" t="s">
        <v>5</v>
      </c>
      <c r="M490" t="str">
        <f>VLOOKUP(LAIA[[#This Row],[NOME]],'CADASTRO'!A:K,6,0)</f>
        <v>DESLIGADO</v>
      </c>
    </row>
    <row r="491" spans="1:14">
      <c r="A491" t="s">
        <v>516</v>
      </c>
      <c r="B491" t="s">
        <v>517</v>
      </c>
      <c r="C491" t="s">
        <v>153</v>
      </c>
      <c r="D491" t="s">
        <v>654</v>
      </c>
      <c r="E491" s="11" t="s">
        <v>239</v>
      </c>
      <c r="F491" s="11" t="str">
        <f>VLOOKUP(LAIA[[#This Row],[NOME]],'CADASTRO'!A:K,5,0)</f>
        <v>COORDENADOR MANUTENCAO SR</v>
      </c>
      <c r="G491" s="29">
        <v>44484</v>
      </c>
      <c r="H491" s="39">
        <v>365</v>
      </c>
      <c r="I4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IF(G839="01/01/1900",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IF(LAIA[[#This Row],[TREINADO EM]]="", "",(LAIA[[#This Row],[TREINADO EM]]+LAIA[[#This Row],[VALIDADE]]))</f>
        <v>44849</v>
      </c>
      <c r="K491">
        <v>1</v>
      </c>
      <c r="L491" t="s">
        <v>5</v>
      </c>
      <c r="M491" t="str">
        <f>VLOOKUP(LAIA[[#This Row],[NOME]],'CADASTRO'!A:K,6,0)</f>
        <v>TRANSFERIDO</v>
      </c>
    </row>
    <row r="492" spans="1:14">
      <c r="A492" t="s">
        <v>516</v>
      </c>
      <c r="B492" t="s">
        <v>517</v>
      </c>
      <c r="C492" t="s">
        <v>433</v>
      </c>
      <c r="D492" t="s">
        <v>654</v>
      </c>
      <c r="E492" t="s">
        <v>486</v>
      </c>
      <c r="F492" s="11" t="str">
        <f>VLOOKUP(LAIA[[#This Row],[NOME]],'CADASTRO'!A:K,5,0)</f>
        <v>OPERADOR INDUSTRIAL I</v>
      </c>
      <c r="G492" s="29">
        <v>46238</v>
      </c>
      <c r="H492" s="39">
        <v>365</v>
      </c>
      <c r="I4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IF(G840="01/01/1900", "SEM REGISTRO",
                        IF((G492+H492)&gt;TODAY(), "NO PRAZO", "VENCIDO"
                        )
                    )
                )
            )
        )
    ),"N.A.")</f>
        <v>NO PRAZO</v>
      </c>
      <c r="J492" s="14">
        <f>IF(LAIA[[#This Row],[TREINADO EM]]="", "",(LAIA[[#This Row],[TREINADO EM]]+LAIA[[#This Row],[VALIDADE]]))</f>
        <v>46603</v>
      </c>
      <c r="K492">
        <v>1</v>
      </c>
      <c r="L492" t="s">
        <v>3</v>
      </c>
      <c r="M492" t="str">
        <f>VLOOKUP(LAIA[[#This Row],[NOME]],'CADASTRO'!A:K,6,0)</f>
        <v>ATIVO</v>
      </c>
      <c r="N492" s="63" t="s">
        <v>661</v>
      </c>
    </row>
    <row r="493" spans="1:14">
      <c r="A493" t="s">
        <v>516</v>
      </c>
      <c r="B493" t="s">
        <v>517</v>
      </c>
      <c r="C493" t="s">
        <v>153</v>
      </c>
      <c r="D493" t="s">
        <v>654</v>
      </c>
      <c r="E493" s="11" t="s">
        <v>155</v>
      </c>
      <c r="F493" s="11" t="str">
        <f>VLOOKUP(LAIA[[#This Row],[NOME]],'CADASTRO'!A:K,5,0)</f>
        <v>AUXILIAR TECNICO</v>
      </c>
      <c r="G493" s="29">
        <v>44484</v>
      </c>
      <c r="H493" s="39">
        <v>365</v>
      </c>
      <c r="I4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IF(G841="01/01/1900",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IF(LAIA[[#This Row],[TREINADO EM]]="", "",(LAIA[[#This Row],[TREINADO EM]]+LAIA[[#This Row],[VALIDADE]]))</f>
        <v>44849</v>
      </c>
      <c r="K493">
        <v>1</v>
      </c>
      <c r="L493" t="s">
        <v>5</v>
      </c>
      <c r="M493" t="str">
        <f>VLOOKUP(LAIA[[#This Row],[NOME]],'CADASTRO'!A:K,6,0)</f>
        <v>DESLIGADO</v>
      </c>
    </row>
    <row r="494" spans="1:14">
      <c r="A494" t="s">
        <v>516</v>
      </c>
      <c r="B494" t="s">
        <v>517</v>
      </c>
      <c r="C494" t="s">
        <v>153</v>
      </c>
      <c r="D494" t="s">
        <v>654</v>
      </c>
      <c r="E494" s="11" t="s">
        <v>401</v>
      </c>
      <c r="F494" s="11" t="str">
        <f>VLOOKUP(LAIA[[#This Row],[NOME]],'CADASTRO'!A:K,5,0)</f>
        <v>TECNICO MECANICO I</v>
      </c>
      <c r="G494" s="29">
        <v>44484</v>
      </c>
      <c r="H494" s="39">
        <v>365</v>
      </c>
      <c r="I4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IF(G842="01/01/1900",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IF(LAIA[[#This Row],[TREINADO EM]]="", "",(LAIA[[#This Row],[TREINADO EM]]+LAIA[[#This Row],[VALIDADE]]))</f>
        <v>44849</v>
      </c>
      <c r="K494">
        <v>1</v>
      </c>
      <c r="L494" t="s">
        <v>5</v>
      </c>
      <c r="M494" t="str">
        <f>VLOOKUP(LAIA[[#This Row],[NOME]],'CADASTRO'!A:K,6,0)</f>
        <v>ATIVO</v>
      </c>
    </row>
    <row r="495" spans="1:14">
      <c r="A495" t="s">
        <v>516</v>
      </c>
      <c r="B495" t="s">
        <v>517</v>
      </c>
      <c r="C495" t="s">
        <v>266</v>
      </c>
      <c r="D495" t="s">
        <v>654</v>
      </c>
      <c r="E495" s="11" t="s">
        <v>401</v>
      </c>
      <c r="F495" s="11" t="str">
        <f>VLOOKUP(LAIA[[#This Row],[NOME]],'CADASTRO'!A:K,5,0)</f>
        <v>TECNICO MECANICO I</v>
      </c>
      <c r="G495" s="105">
        <v>44834</v>
      </c>
      <c r="H495" s="39">
        <v>365</v>
      </c>
      <c r="I4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IF(G843="01/01/1900",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IF(LAIA[[#This Row],[TREINADO EM]]="", "",(LAIA[[#This Row],[TREINADO EM]]+LAIA[[#This Row],[VALIDADE]]))</f>
        <v>45199</v>
      </c>
      <c r="K495">
        <v>1</v>
      </c>
      <c r="L495" t="s">
        <v>5</v>
      </c>
      <c r="M495" t="str">
        <f>VLOOKUP(LAIA[[#This Row],[NOME]],'CADASTRO'!A:K,6,0)</f>
        <v>ATIVO</v>
      </c>
    </row>
    <row r="496" spans="1:14">
      <c r="A496" t="s">
        <v>516</v>
      </c>
      <c r="B496" t="s">
        <v>517</v>
      </c>
      <c r="C496" t="s">
        <v>266</v>
      </c>
      <c r="D496" t="s">
        <v>654</v>
      </c>
      <c r="E496" s="11" t="s">
        <v>401</v>
      </c>
      <c r="F496" s="11" t="str">
        <f>VLOOKUP(LAIA[[#This Row],[NOME]],'CADASTRO'!A:K,5,0)</f>
        <v>TECNICO MECANICO I</v>
      </c>
      <c r="G496" s="29">
        <v>44929</v>
      </c>
      <c r="H496" s="39">
        <v>365</v>
      </c>
      <c r="I4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IF(G844="01/01/1900",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IF(LAIA[[#This Row],[TREINADO EM]]="", "",(LAIA[[#This Row],[TREINADO EM]]+LAIA[[#This Row],[VALIDADE]]))</f>
        <v>45294</v>
      </c>
      <c r="K496">
        <v>1.5</v>
      </c>
      <c r="L496" t="s">
        <v>5</v>
      </c>
      <c r="M496" t="str">
        <f>VLOOKUP(LAIA[[#This Row],[NOME]],'CADASTRO'!A:K,6,0)</f>
        <v>ATIVO</v>
      </c>
    </row>
    <row r="497" spans="1:14">
      <c r="A497" t="s">
        <v>516</v>
      </c>
      <c r="B497" t="s">
        <v>517</v>
      </c>
      <c r="C497" t="s">
        <v>266</v>
      </c>
      <c r="D497" t="s">
        <v>654</v>
      </c>
      <c r="E497" s="11" t="s">
        <v>401</v>
      </c>
      <c r="F497" s="11" t="str">
        <f>VLOOKUP(LAIA[[#This Row],[NOME]],'CADASTRO'!A:K,5,0)</f>
        <v>TECNICO MECANICO I</v>
      </c>
      <c r="G497" s="29">
        <v>45278</v>
      </c>
      <c r="H497" s="39">
        <v>365</v>
      </c>
      <c r="I4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IF(G845="01/01/1900",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IF(LAIA[[#This Row],[TREINADO EM]]="", "",(LAIA[[#This Row],[TREINADO EM]]+LAIA[[#This Row],[VALIDADE]]))</f>
        <v>45643</v>
      </c>
      <c r="K497">
        <v>1</v>
      </c>
      <c r="L497" t="s">
        <v>5</v>
      </c>
      <c r="M497" t="str">
        <f>VLOOKUP(LAIA[[#This Row],[NOME]],'CADASTRO'!A:K,6,0)</f>
        <v>ATIVO</v>
      </c>
    </row>
    <row r="498" spans="1:14">
      <c r="A498" t="s">
        <v>516</v>
      </c>
      <c r="B498" t="s">
        <v>517</v>
      </c>
      <c r="C498" t="s">
        <v>433</v>
      </c>
      <c r="D498" t="s">
        <v>654</v>
      </c>
      <c r="E498" s="11" t="s">
        <v>401</v>
      </c>
      <c r="F498" s="11" t="str">
        <f>VLOOKUP(LAIA[[#This Row],[NOME]],'CADASTRO'!A:K,5,0)</f>
        <v>TECNICO MECANICO I</v>
      </c>
      <c r="G498" s="29">
        <v>45645</v>
      </c>
      <c r="H498" s="39">
        <v>365</v>
      </c>
      <c r="I4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IF(G846="01/01/1900",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IF(LAIA[[#This Row],[TREINADO EM]]="", "",(LAIA[[#This Row],[TREINADO EM]]+LAIA[[#This Row],[VALIDADE]]))</f>
        <v>46010</v>
      </c>
      <c r="K498">
        <v>1</v>
      </c>
      <c r="L498" t="s">
        <v>5</v>
      </c>
      <c r="M498" t="str">
        <f>VLOOKUP(LAIA[[#This Row],[NOME]],'CADASTRO'!A:K,6,0)</f>
        <v>ATIVO</v>
      </c>
    </row>
    <row r="499" spans="1:14">
      <c r="A499" t="s">
        <v>516</v>
      </c>
      <c r="B499" t="s">
        <v>517</v>
      </c>
      <c r="C499" t="s">
        <v>433</v>
      </c>
      <c r="D499" t="s">
        <v>654</v>
      </c>
      <c r="E499" s="11" t="s">
        <v>401</v>
      </c>
      <c r="F499" s="11" t="str">
        <f>VLOOKUP(LAIA[[#This Row],[NOME]],'CADASTRO'!A:K,5,0)</f>
        <v>TECNICO MECANICO I</v>
      </c>
      <c r="G499" s="29">
        <v>46009</v>
      </c>
      <c r="H499" s="39">
        <v>365</v>
      </c>
      <c r="I4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IF(G847="01/01/1900", "SEM REGISTRO",
                        IF((G499+H499)&gt;TODAY(), "NO PRAZO", "VENCIDO"
                        )
                    )
                )
            )
        )
    ),"N.A.")</f>
        <v>NO PRAZO</v>
      </c>
      <c r="J499" s="14">
        <f>IF(LAIA[[#This Row],[TREINADO EM]]="", "",(LAIA[[#This Row],[TREINADO EM]]+LAIA[[#This Row],[VALIDADE]]))</f>
        <v>46374</v>
      </c>
      <c r="K499">
        <v>1</v>
      </c>
      <c r="L499" t="s">
        <v>3</v>
      </c>
      <c r="M499" t="str">
        <f>VLOOKUP(LAIA[[#This Row],[NOME]],'CADASTRO'!A:K,6,0)</f>
        <v>ATIVO</v>
      </c>
      <c r="N499" s="69"/>
    </row>
    <row r="500" spans="1:14">
      <c r="A500" t="s">
        <v>516</v>
      </c>
      <c r="B500" t="s">
        <v>517</v>
      </c>
      <c r="C500" t="s">
        <v>266</v>
      </c>
      <c r="D500" t="s">
        <v>654</v>
      </c>
      <c r="E500" s="11" t="s">
        <v>403</v>
      </c>
      <c r="F500" s="11" t="str">
        <f>VLOOKUP(LAIA[[#This Row],[NOME]],'CADASTRO'!A:K,5,0)</f>
        <v>OPERADOR INDUSTRIAL I</v>
      </c>
      <c r="G500" s="29">
        <v>45253</v>
      </c>
      <c r="H500" s="39">
        <v>365</v>
      </c>
      <c r="I5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IF(G848="01/01/1900",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IF(LAIA[[#This Row],[TREINADO EM]]="", "",(LAIA[[#This Row],[TREINADO EM]]+LAIA[[#This Row],[VALIDADE]]))</f>
        <v>45618</v>
      </c>
      <c r="K500">
        <v>1</v>
      </c>
      <c r="L500" t="s">
        <v>5</v>
      </c>
      <c r="M500" t="str">
        <f>VLOOKUP(LAIA[[#This Row],[NOME]],'CADASTRO'!A:K,6,0)</f>
        <v>ATIVO</v>
      </c>
    </row>
    <row r="501" spans="1:14">
      <c r="A501" t="s">
        <v>516</v>
      </c>
      <c r="B501" t="s">
        <v>517</v>
      </c>
      <c r="C501" t="s">
        <v>266</v>
      </c>
      <c r="D501" t="s">
        <v>654</v>
      </c>
      <c r="E501" s="11" t="s">
        <v>403</v>
      </c>
      <c r="F501" s="11" t="str">
        <f>VLOOKUP(LAIA[[#This Row],[NOME]],'CADASTRO'!A:K,5,0)</f>
        <v>OPERADOR INDUSTRIAL I</v>
      </c>
      <c r="G501" s="29">
        <v>45278</v>
      </c>
      <c r="H501" s="39">
        <v>365</v>
      </c>
      <c r="I5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IF(G849="01/01/1900",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IF(LAIA[[#This Row],[TREINADO EM]]="", "",(LAIA[[#This Row],[TREINADO EM]]+LAIA[[#This Row],[VALIDADE]]))</f>
        <v>45643</v>
      </c>
      <c r="K501">
        <v>1</v>
      </c>
      <c r="L501" t="s">
        <v>5</v>
      </c>
      <c r="M501" t="str">
        <f>VLOOKUP(LAIA[[#This Row],[NOME]],'CADASTRO'!A:K,6,0)</f>
        <v>ATIVO</v>
      </c>
    </row>
    <row r="502" spans="1:14">
      <c r="A502" t="s">
        <v>516</v>
      </c>
      <c r="B502" t="s">
        <v>517</v>
      </c>
      <c r="C502" t="s">
        <v>76</v>
      </c>
      <c r="D502" t="s">
        <v>654</v>
      </c>
      <c r="E502" s="11" t="s">
        <v>403</v>
      </c>
      <c r="F502" s="11" t="str">
        <f>VLOOKUP(LAIA[[#This Row],[NOME]],'CADASTRO'!A:K,5,0)</f>
        <v>OPERADOR INDUSTRIAL I</v>
      </c>
      <c r="G502" s="29">
        <v>45645</v>
      </c>
      <c r="H502" s="39">
        <v>365</v>
      </c>
      <c r="I5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IF(G850="01/01/1900",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IF(LAIA[[#This Row],[TREINADO EM]]="", "",(LAIA[[#This Row],[TREINADO EM]]+LAIA[[#This Row],[VALIDADE]]))</f>
        <v>46010</v>
      </c>
      <c r="K502">
        <v>1</v>
      </c>
      <c r="L502" t="s">
        <v>5</v>
      </c>
      <c r="M502" t="str">
        <f>VLOOKUP(LAIA[[#This Row],[NOME]],'CADASTRO'!A:K,6,0)</f>
        <v>ATIVO</v>
      </c>
    </row>
    <row r="503" spans="1:14">
      <c r="A503" t="s">
        <v>516</v>
      </c>
      <c r="B503" t="s">
        <v>517</v>
      </c>
      <c r="C503" t="s">
        <v>433</v>
      </c>
      <c r="D503" t="s">
        <v>654</v>
      </c>
      <c r="E503" s="11" t="s">
        <v>403</v>
      </c>
      <c r="F503" s="11" t="str">
        <f>VLOOKUP(LAIA[[#This Row],[NOME]],'CADASTRO'!A:K,5,0)</f>
        <v>OPERADOR INDUSTRIAL I</v>
      </c>
      <c r="G503" s="29">
        <v>46209.176504629599</v>
      </c>
      <c r="H503" s="39">
        <v>183</v>
      </c>
      <c r="I5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IF(G851="01/01/1900",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IF(LAIA[[#This Row],[TREINADO EM]]="", "",(LAIA[[#This Row],[TREINADO EM]]+LAIA[[#This Row],[VALIDADE]]))</f>
        <v>46392.176504629599</v>
      </c>
      <c r="K503">
        <v>1</v>
      </c>
      <c r="L503" t="s">
        <v>3</v>
      </c>
      <c r="M503" t="str">
        <f>VLOOKUP(LAIA[[#This Row],[NOME]],'CADASTRO'!A:K,6,0)</f>
        <v>ATIVO</v>
      </c>
      <c r="N503" s="63"/>
    </row>
    <row r="504" spans="1:14">
      <c r="A504" t="s">
        <v>516</v>
      </c>
      <c r="B504" t="s">
        <v>517</v>
      </c>
      <c r="C504" t="s">
        <v>153</v>
      </c>
      <c r="D504" t="s">
        <v>654</v>
      </c>
      <c r="E504" s="11" t="s">
        <v>404</v>
      </c>
      <c r="F504" s="11" t="str">
        <f>VLOOKUP(LAIA[[#This Row],[NOME]],'CADASTRO'!A:K,5,0)</f>
        <v>ANALISTA TREINAMENTO JR</v>
      </c>
      <c r="G504" s="29">
        <v>44484</v>
      </c>
      <c r="H504" s="39">
        <v>365</v>
      </c>
      <c r="I5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IF(G852="01/01/1900",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IF(LAIA[[#This Row],[TREINADO EM]]="", "",(LAIA[[#This Row],[TREINADO EM]]+LAIA[[#This Row],[VALIDADE]]))</f>
        <v>44849</v>
      </c>
      <c r="K504">
        <v>1</v>
      </c>
      <c r="L504" t="s">
        <v>5</v>
      </c>
      <c r="M504" t="str">
        <f>VLOOKUP(LAIA[[#This Row],[NOME]],'CADASTRO'!A:K,6,0)</f>
        <v>ATIVO</v>
      </c>
    </row>
    <row r="505" spans="1:14">
      <c r="A505" t="s">
        <v>516</v>
      </c>
      <c r="B505" t="s">
        <v>517</v>
      </c>
      <c r="C505" t="s">
        <v>266</v>
      </c>
      <c r="D505" t="s">
        <v>654</v>
      </c>
      <c r="E505" s="11" t="s">
        <v>404</v>
      </c>
      <c r="F505" s="11" t="str">
        <f>VLOOKUP(LAIA[[#This Row],[NOME]],'CADASTRO'!A:K,5,0)</f>
        <v>ANALISTA TREINAMENTO JR</v>
      </c>
      <c r="G505" s="29">
        <v>44844</v>
      </c>
      <c r="H505" s="39">
        <v>365</v>
      </c>
      <c r="I5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IF(G853="01/01/1900",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IF(LAIA[[#This Row],[TREINADO EM]]="", "",(LAIA[[#This Row],[TREINADO EM]]+LAIA[[#This Row],[VALIDADE]]))</f>
        <v>45209</v>
      </c>
      <c r="K505">
        <v>1</v>
      </c>
      <c r="L505" t="s">
        <v>5</v>
      </c>
      <c r="M505" t="str">
        <f>VLOOKUP(LAIA[[#This Row],[NOME]],'CADASTRO'!A:K,6,0)</f>
        <v>ATIVO</v>
      </c>
    </row>
    <row r="506" spans="1:14">
      <c r="A506" t="s">
        <v>516</v>
      </c>
      <c r="B506" t="s">
        <v>517</v>
      </c>
      <c r="C506" t="s">
        <v>266</v>
      </c>
      <c r="D506" t="s">
        <v>654</v>
      </c>
      <c r="E506" s="11" t="s">
        <v>404</v>
      </c>
      <c r="F506" s="11" t="str">
        <f>VLOOKUP(LAIA[[#This Row],[NOME]],'CADASTRO'!A:K,5,0)</f>
        <v>ANALISTA TREINAMENTO JR</v>
      </c>
      <c r="G506" s="29">
        <v>45253</v>
      </c>
      <c r="H506" s="39">
        <v>365</v>
      </c>
      <c r="I5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IF(G854="01/01/1900",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IF(LAIA[[#This Row],[TREINADO EM]]="", "",(LAIA[[#This Row],[TREINADO EM]]+LAIA[[#This Row],[VALIDADE]]))</f>
        <v>45618</v>
      </c>
      <c r="K506">
        <v>1</v>
      </c>
      <c r="L506" t="s">
        <v>5</v>
      </c>
      <c r="M506" t="str">
        <f>VLOOKUP(LAIA[[#This Row],[NOME]],'CADASTRO'!A:K,6,0)</f>
        <v>ATIVO</v>
      </c>
    </row>
    <row r="507" spans="1:14">
      <c r="A507" t="s">
        <v>516</v>
      </c>
      <c r="B507" t="s">
        <v>517</v>
      </c>
      <c r="C507" t="s">
        <v>433</v>
      </c>
      <c r="D507" t="s">
        <v>654</v>
      </c>
      <c r="E507" s="11" t="s">
        <v>404</v>
      </c>
      <c r="F507" s="11" t="str">
        <f>VLOOKUP(LAIA[[#This Row],[NOME]],'CADASTRO'!A:K,5,0)</f>
        <v>ANALISTA TREINAMENTO JR</v>
      </c>
      <c r="G507" s="29">
        <v>46216</v>
      </c>
      <c r="H507" s="39">
        <v>183</v>
      </c>
      <c r="I5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IF(G855="01/01/1900",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IF(LAIA[[#This Row],[TREINADO EM]]="", "",(LAIA[[#This Row],[TREINADO EM]]+LAIA[[#This Row],[VALIDADE]]))</f>
        <v>46399</v>
      </c>
      <c r="K507">
        <v>1</v>
      </c>
      <c r="L507" t="s">
        <v>3</v>
      </c>
      <c r="M507" t="str">
        <f>VLOOKUP(LAIA[[#This Row],[NOME]],'CADASTRO'!A:K,6,0)</f>
        <v>ATIVO</v>
      </c>
    </row>
    <row r="508" spans="1:14">
      <c r="A508" t="s">
        <v>516</v>
      </c>
      <c r="B508" t="s">
        <v>517</v>
      </c>
      <c r="C508" t="s">
        <v>102</v>
      </c>
      <c r="D508" t="s">
        <v>654</v>
      </c>
      <c r="E508" s="11" t="s">
        <v>154</v>
      </c>
      <c r="F508" s="11" t="str">
        <f>VLOOKUP(LAIA[[#This Row],[NOME]],'CADASTRO'!A:K,5,0)</f>
        <v>ESTAGIARIO</v>
      </c>
      <c r="G508" s="29">
        <v>45358</v>
      </c>
      <c r="H508" s="39">
        <v>365</v>
      </c>
      <c r="I5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IF(G856="01/01/1900",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IF(LAIA[[#This Row],[TREINADO EM]]="", "",(LAIA[[#This Row],[TREINADO EM]]+LAIA[[#This Row],[VALIDADE]]))</f>
        <v>45723</v>
      </c>
      <c r="K508">
        <v>1</v>
      </c>
      <c r="L508" t="s">
        <v>3</v>
      </c>
      <c r="M508" t="str">
        <f>VLOOKUP(LAIA[[#This Row],[NOME]],'CADASTRO'!A:K,6,0)</f>
        <v>DESLIGADO</v>
      </c>
    </row>
    <row r="509" spans="1:14">
      <c r="A509" t="s">
        <v>516</v>
      </c>
      <c r="B509" t="s">
        <v>517</v>
      </c>
      <c r="C509" t="s">
        <v>153</v>
      </c>
      <c r="D509" t="s">
        <v>654</v>
      </c>
      <c r="E509" s="11" t="s">
        <v>406</v>
      </c>
      <c r="F509" s="11" t="str">
        <f>VLOOKUP(LAIA[[#This Row],[NOME]],'CADASTRO'!A:K,5,0)</f>
        <v>OPERADOR LOGISTICO II</v>
      </c>
      <c r="G509" s="29">
        <v>44484</v>
      </c>
      <c r="H509" s="39">
        <v>365</v>
      </c>
      <c r="I5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IF(G857="01/01/1900", "SEM REGISTRO",
                        IF((G509+H509)&gt;TODAY(), "NO PRAZO", "VENCIDO"
                        )
                    )
                )
            )
        )
    ),"N.A.")</f>
        <v>HISTORICO</v>
      </c>
      <c r="J509" s="14">
        <f>IF(LAIA[[#This Row],[TREINADO EM]]="", "",(LAIA[[#This Row],[TREINADO EM]]+LAIA[[#This Row],[VALIDADE]]))</f>
        <v>44849</v>
      </c>
      <c r="K509">
        <v>1</v>
      </c>
      <c r="L509" t="s">
        <v>5</v>
      </c>
      <c r="M509" t="str">
        <f>VLOOKUP(LAIA[[#This Row],[NOME]],'CADASTRO'!A:K,6,0)</f>
        <v>ATIVO</v>
      </c>
    </row>
    <row r="510" spans="1:14">
      <c r="A510" t="s">
        <v>516</v>
      </c>
      <c r="B510" t="s">
        <v>517</v>
      </c>
      <c r="C510" t="s">
        <v>266</v>
      </c>
      <c r="D510" t="s">
        <v>654</v>
      </c>
      <c r="E510" s="11" t="s">
        <v>406</v>
      </c>
      <c r="F510" s="11" t="str">
        <f>VLOOKUP(LAIA[[#This Row],[NOME]],'CADASTRO'!A:K,5,0)</f>
        <v>OPERADOR LOGISTICO II</v>
      </c>
      <c r="G510" s="29">
        <v>44848</v>
      </c>
      <c r="H510" s="39">
        <v>365</v>
      </c>
      <c r="I5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IF(G858="01/01/1900",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IF(LAIA[[#This Row],[TREINADO EM]]="", "",(LAIA[[#This Row],[TREINADO EM]]+LAIA[[#This Row],[VALIDADE]]))</f>
        <v>45213</v>
      </c>
      <c r="K510">
        <v>1</v>
      </c>
      <c r="L510" t="s">
        <v>5</v>
      </c>
      <c r="M510" t="str">
        <f>VLOOKUP(LAIA[[#This Row],[NOME]],'CADASTRO'!A:K,6,0)</f>
        <v>ATIVO</v>
      </c>
    </row>
    <row r="511" spans="1:14">
      <c r="A511" t="s">
        <v>516</v>
      </c>
      <c r="B511" t="s">
        <v>517</v>
      </c>
      <c r="C511" t="s">
        <v>266</v>
      </c>
      <c r="D511" t="s">
        <v>654</v>
      </c>
      <c r="E511" s="11" t="s">
        <v>406</v>
      </c>
      <c r="F511" s="11" t="str">
        <f>VLOOKUP(LAIA[[#This Row],[NOME]],'CADASTRO'!A:K,5,0)</f>
        <v>OPERADOR LOGISTICO II</v>
      </c>
      <c r="G511" s="29">
        <v>44929</v>
      </c>
      <c r="H511" s="39">
        <v>365</v>
      </c>
      <c r="I5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IF(G859="01/01/1900",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IF(LAIA[[#This Row],[TREINADO EM]]="", "",(LAIA[[#This Row],[TREINADO EM]]+LAIA[[#This Row],[VALIDADE]]))</f>
        <v>45294</v>
      </c>
      <c r="K511">
        <v>1.5</v>
      </c>
      <c r="L511" t="s">
        <v>5</v>
      </c>
      <c r="M511" t="str">
        <f>VLOOKUP(LAIA[[#This Row],[NOME]],'CADASTRO'!A:K,6,0)</f>
        <v>ATIVO</v>
      </c>
    </row>
    <row r="512" spans="1:14">
      <c r="A512" t="s">
        <v>516</v>
      </c>
      <c r="B512" t="s">
        <v>517</v>
      </c>
      <c r="C512" t="s">
        <v>266</v>
      </c>
      <c r="D512" t="s">
        <v>654</v>
      </c>
      <c r="E512" s="11" t="s">
        <v>406</v>
      </c>
      <c r="F512" s="11" t="str">
        <f>VLOOKUP(LAIA[[#This Row],[NOME]],'CADASTRO'!A:K,5,0)</f>
        <v>OPERADOR LOGISTICO II</v>
      </c>
      <c r="G512" s="29">
        <v>45278</v>
      </c>
      <c r="H512" s="39">
        <v>365</v>
      </c>
      <c r="I5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IF(G860="01/01/1900",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IF(LAIA[[#This Row],[TREINADO EM]]="", "",(LAIA[[#This Row],[TREINADO EM]]+LAIA[[#This Row],[VALIDADE]]))</f>
        <v>45643</v>
      </c>
      <c r="K512">
        <v>1</v>
      </c>
      <c r="L512" t="s">
        <v>5</v>
      </c>
      <c r="M512" t="str">
        <f>VLOOKUP(LAIA[[#This Row],[NOME]],'CADASTRO'!A:K,6,0)</f>
        <v>ATIVO</v>
      </c>
    </row>
    <row r="513" spans="1:14">
      <c r="A513" t="s">
        <v>516</v>
      </c>
      <c r="B513" t="s">
        <v>517</v>
      </c>
      <c r="C513" t="s">
        <v>76</v>
      </c>
      <c r="D513" t="s">
        <v>654</v>
      </c>
      <c r="E513" s="11" t="s">
        <v>406</v>
      </c>
      <c r="F513" s="11" t="str">
        <f>VLOOKUP(LAIA[[#This Row],[NOME]],'CADASTRO'!A:K,5,0)</f>
        <v>OPERADOR LOGISTICO II</v>
      </c>
      <c r="G513" s="29">
        <v>45645</v>
      </c>
      <c r="H513" s="39">
        <v>365</v>
      </c>
      <c r="I5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IF(G861="01/01/1900",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IF(LAIA[[#This Row],[TREINADO EM]]="", "",(LAIA[[#This Row],[TREINADO EM]]+LAIA[[#This Row],[VALIDADE]]))</f>
        <v>46010</v>
      </c>
      <c r="K513">
        <v>1</v>
      </c>
      <c r="L513" t="s">
        <v>5</v>
      </c>
      <c r="M513" t="str">
        <f>VLOOKUP(LAIA[[#This Row],[NOME]],'CADASTRO'!A:K,6,0)</f>
        <v>ATIVO</v>
      </c>
    </row>
    <row r="514" spans="1:14">
      <c r="A514" t="s">
        <v>516</v>
      </c>
      <c r="B514" t="s">
        <v>517</v>
      </c>
      <c r="C514" t="s">
        <v>433</v>
      </c>
      <c r="D514" t="s">
        <v>654</v>
      </c>
      <c r="E514" s="11" t="s">
        <v>406</v>
      </c>
      <c r="F514" s="11" t="str">
        <f>VLOOKUP(LAIA[[#This Row],[NOME]],'CADASTRO'!A:K,5,0)</f>
        <v>OPERADOR LOGISTICO II</v>
      </c>
      <c r="G514" s="29">
        <v>46008</v>
      </c>
      <c r="H514" s="39">
        <v>365</v>
      </c>
      <c r="I5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IF(G862="01/01/1900", "SEM REGISTRO",
                        IF((G514+H514)&gt;TODAY(), "NO PRAZO", "VENCIDO"
                        )
                    )
                )
            )
        )
    ),"N.A.")</f>
        <v>NO PRAZO</v>
      </c>
      <c r="J514" s="14">
        <f>IF(LAIA[[#This Row],[TREINADO EM]]="", "",(LAIA[[#This Row],[TREINADO EM]]+LAIA[[#This Row],[VALIDADE]]))</f>
        <v>46373</v>
      </c>
      <c r="K514">
        <v>1</v>
      </c>
      <c r="L514" t="s">
        <v>3</v>
      </c>
      <c r="M514" t="str">
        <f>VLOOKUP(LAIA[[#This Row],[NOME]],'CADASTRO'!A:K,6,0)</f>
        <v>ATIVO</v>
      </c>
    </row>
    <row r="515" spans="1:14">
      <c r="A515" t="s">
        <v>516</v>
      </c>
      <c r="B515" t="s">
        <v>517</v>
      </c>
      <c r="C515" t="s">
        <v>153</v>
      </c>
      <c r="D515" t="s">
        <v>654</v>
      </c>
      <c r="E515" s="11" t="s">
        <v>153</v>
      </c>
      <c r="F515" s="11" t="str">
        <f>VLOOKUP(LAIA[[#This Row],[NOME]],'CADASTRO'!A:K,5,0)</f>
        <v>ASSISTENTE AMBIENTAL</v>
      </c>
      <c r="G515" s="29">
        <v>44484</v>
      </c>
      <c r="H515" s="39">
        <v>365</v>
      </c>
      <c r="I5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IF(G863="01/01/1900",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IF(LAIA[[#This Row],[TREINADO EM]]="", "",(LAIA[[#This Row],[TREINADO EM]]+LAIA[[#This Row],[VALIDADE]]))</f>
        <v>44849</v>
      </c>
      <c r="K515">
        <v>1</v>
      </c>
      <c r="L515" t="s">
        <v>5</v>
      </c>
      <c r="M515" t="str">
        <f>VLOOKUP(LAIA[[#This Row],[NOME]],'CADASTRO'!A:K,6,0)</f>
        <v>DESLIGADO</v>
      </c>
    </row>
    <row r="516" spans="1:14">
      <c r="A516" t="s">
        <v>516</v>
      </c>
      <c r="B516" t="s">
        <v>517</v>
      </c>
      <c r="C516" t="s">
        <v>102</v>
      </c>
      <c r="D516" t="s">
        <v>654</v>
      </c>
      <c r="E516" s="11" t="s">
        <v>152</v>
      </c>
      <c r="F516" s="11" t="str">
        <f>VLOOKUP(LAIA[[#This Row],[NOME]],'CADASTRO'!A:K,5,0)</f>
        <v>OPERADOR LOGISTICO I</v>
      </c>
      <c r="G516" s="29">
        <v>45393</v>
      </c>
      <c r="H516" s="39">
        <v>365</v>
      </c>
      <c r="I5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IF(G864="01/01/1900",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IF(LAIA[[#This Row],[TREINADO EM]]="", "",(LAIA[[#This Row],[TREINADO EM]]+LAIA[[#This Row],[VALIDADE]]))</f>
        <v>45758</v>
      </c>
      <c r="K516">
        <v>1</v>
      </c>
      <c r="L516" t="s">
        <v>5</v>
      </c>
      <c r="M516" t="str">
        <f>VLOOKUP(LAIA[[#This Row],[NOME]],'CADASTRO'!A:K,6,0)</f>
        <v>DESLIGADO</v>
      </c>
    </row>
    <row r="517" spans="1:14">
      <c r="A517" t="s">
        <v>516</v>
      </c>
      <c r="B517" t="s">
        <v>517</v>
      </c>
      <c r="C517" t="s">
        <v>76</v>
      </c>
      <c r="D517" t="s">
        <v>654</v>
      </c>
      <c r="E517" s="11" t="s">
        <v>152</v>
      </c>
      <c r="F517" s="11" t="str">
        <f>VLOOKUP(LAIA[[#This Row],[NOME]],'CADASTRO'!A:K,5,0)</f>
        <v>OPERADOR LOGISTICO I</v>
      </c>
      <c r="G517" s="29">
        <v>45645</v>
      </c>
      <c r="H517" s="39">
        <v>365</v>
      </c>
      <c r="I5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IF(G865="01/01/1900",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IF(LAIA[[#This Row],[TREINADO EM]]="", "",(LAIA[[#This Row],[TREINADO EM]]+LAIA[[#This Row],[VALIDADE]]))</f>
        <v>46010</v>
      </c>
      <c r="K517">
        <v>1</v>
      </c>
      <c r="L517" t="s">
        <v>3</v>
      </c>
      <c r="M517" t="str">
        <f>VLOOKUP(LAIA[[#This Row],[NOME]],'CADASTRO'!A:K,6,0)</f>
        <v>DESLIGADO</v>
      </c>
    </row>
    <row r="518" spans="1:14">
      <c r="A518" t="s">
        <v>516</v>
      </c>
      <c r="B518" t="s">
        <v>517</v>
      </c>
      <c r="C518" t="s">
        <v>153</v>
      </c>
      <c r="D518" t="s">
        <v>654</v>
      </c>
      <c r="E518" s="11" t="s">
        <v>150</v>
      </c>
      <c r="F518" s="11" t="str">
        <f>VLOOKUP(LAIA[[#This Row],[NOME]],'CADASTRO'!A:K,5,0)</f>
        <v>TECNICO MECANICO II</v>
      </c>
      <c r="G518" s="29">
        <v>44510</v>
      </c>
      <c r="H518" s="39">
        <v>365</v>
      </c>
      <c r="I5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IF(G866="01/01/1900",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IF(LAIA[[#This Row],[TREINADO EM]]="", "",(LAIA[[#This Row],[TREINADO EM]]+LAIA[[#This Row],[VALIDADE]]))</f>
        <v>44875</v>
      </c>
      <c r="K518">
        <v>1</v>
      </c>
      <c r="L518" t="s">
        <v>5</v>
      </c>
      <c r="M518" t="str">
        <f>VLOOKUP(LAIA[[#This Row],[NOME]],'CADASTRO'!A:K,6,0)</f>
        <v>DESLIGADO</v>
      </c>
    </row>
    <row r="519" spans="1:14">
      <c r="A519" t="s">
        <v>516</v>
      </c>
      <c r="B519" t="s">
        <v>517</v>
      </c>
      <c r="C519" t="s">
        <v>266</v>
      </c>
      <c r="D519" t="s">
        <v>654</v>
      </c>
      <c r="E519" s="11" t="s">
        <v>150</v>
      </c>
      <c r="F519" s="11" t="str">
        <f>VLOOKUP(LAIA[[#This Row],[NOME]],'CADASTRO'!A:K,5,0)</f>
        <v>TECNICO MECANICO II</v>
      </c>
      <c r="G519" s="105">
        <v>44834</v>
      </c>
      <c r="H519" s="39">
        <v>365</v>
      </c>
      <c r="I5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IF(G867="01/01/1900",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IF(LAIA[[#This Row],[TREINADO EM]]="", "",(LAIA[[#This Row],[TREINADO EM]]+LAIA[[#This Row],[VALIDADE]]))</f>
        <v>45199</v>
      </c>
      <c r="K519">
        <v>1</v>
      </c>
      <c r="L519" t="s">
        <v>5</v>
      </c>
      <c r="M519" t="str">
        <f>VLOOKUP(LAIA[[#This Row],[NOME]],'CADASTRO'!A:K,6,0)</f>
        <v>DESLIGADO</v>
      </c>
    </row>
    <row r="520" spans="1:14">
      <c r="A520" t="s">
        <v>516</v>
      </c>
      <c r="B520" t="s">
        <v>517</v>
      </c>
      <c r="C520" t="s">
        <v>266</v>
      </c>
      <c r="D520" t="s">
        <v>654</v>
      </c>
      <c r="E520" s="11" t="s">
        <v>150</v>
      </c>
      <c r="F520" s="11" t="str">
        <f>VLOOKUP(LAIA[[#This Row],[NOME]],'CADASTRO'!A:K,5,0)</f>
        <v>TECNICO MECANICO II</v>
      </c>
      <c r="G520" s="29">
        <v>44929</v>
      </c>
      <c r="H520" s="39">
        <v>365</v>
      </c>
      <c r="I5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IF(G868="01/01/1900",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IF(LAIA[[#This Row],[TREINADO EM]]="", "",(LAIA[[#This Row],[TREINADO EM]]+LAIA[[#This Row],[VALIDADE]]))</f>
        <v>45294</v>
      </c>
      <c r="K520">
        <v>1.5</v>
      </c>
      <c r="L520" t="s">
        <v>3</v>
      </c>
      <c r="M520" t="str">
        <f>VLOOKUP(LAIA[[#This Row],[NOME]],'CADASTRO'!A:K,6,0)</f>
        <v>DESLIGADO</v>
      </c>
    </row>
    <row r="521" spans="1:14">
      <c r="A521" t="s">
        <v>516</v>
      </c>
      <c r="B521" t="s">
        <v>517</v>
      </c>
      <c r="C521" t="s">
        <v>433</v>
      </c>
      <c r="D521" t="s">
        <v>654</v>
      </c>
      <c r="E521" s="11" t="s">
        <v>407</v>
      </c>
      <c r="F521" s="11" t="str">
        <f>VLOOKUP(LAIA[[#This Row],[NOME]],'CADASTRO'!A:K,5,0)</f>
        <v>TECNICO MECANICO II</v>
      </c>
      <c r="G521" s="29">
        <v>45782</v>
      </c>
      <c r="H521" s="39">
        <v>365</v>
      </c>
      <c r="I5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IF(G869="01/01/1900", "SEM REGISTRO",
                        IF((G521+H521)&gt;TODAY(), "NO PRAZO", "VENCIDO"
                        )
                    )
                )
            )
        )
    ),"N.A.")</f>
        <v>HISTORICO</v>
      </c>
      <c r="J521" s="14">
        <f>IF(LAIA[[#This Row],[TREINADO EM]]="", "",(LAIA[[#This Row],[TREINADO EM]]+LAIA[[#This Row],[VALIDADE]]))</f>
        <v>46147</v>
      </c>
      <c r="K521">
        <v>1</v>
      </c>
      <c r="L521" t="s">
        <v>5</v>
      </c>
      <c r="M521" t="str">
        <f>VLOOKUP(LAIA[[#This Row],[NOME]],'CADASTRO'!A:K,6,0)</f>
        <v>ATIVO</v>
      </c>
    </row>
    <row r="522" spans="1:14">
      <c r="A522" t="s">
        <v>516</v>
      </c>
      <c r="B522" t="s">
        <v>517</v>
      </c>
      <c r="C522" t="s">
        <v>433</v>
      </c>
      <c r="D522" t="s">
        <v>654</v>
      </c>
      <c r="E522" s="11" t="s">
        <v>407</v>
      </c>
      <c r="F522" s="11" t="str">
        <f>VLOOKUP(LAIA[[#This Row],[NOME]],'CADASTRO'!A:K,5,0)</f>
        <v>TECNICO MECANICO II</v>
      </c>
      <c r="G522" s="29">
        <v>46211.615601851903</v>
      </c>
      <c r="H522" s="39">
        <v>183</v>
      </c>
      <c r="I5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IF(G870="01/01/1900", "SEM REGISTRO",
                        IF((G522+H522)&gt;TODAY(), "NO PRAZO", "VENCIDO"
                        )
                    )
                )
            )
        )
    ),"N.A.")</f>
        <v>NO PRAZO</v>
      </c>
      <c r="J522" s="14">
        <f>IF(LAIA[[#This Row],[TREINADO EM]]="", "",(LAIA[[#This Row],[TREINADO EM]]+LAIA[[#This Row],[VALIDADE]]))</f>
        <v>46394.615601851903</v>
      </c>
      <c r="K522">
        <v>1</v>
      </c>
      <c r="L522" t="s">
        <v>3</v>
      </c>
      <c r="M522" t="str">
        <f>VLOOKUP(LAIA[[#This Row],[NOME]],'CADASTRO'!A:K,6,0)</f>
        <v>ATIVO</v>
      </c>
      <c r="N522" s="63"/>
    </row>
    <row r="523" spans="1:14">
      <c r="A523" t="s">
        <v>516</v>
      </c>
      <c r="B523" t="s">
        <v>517</v>
      </c>
      <c r="C523" t="s">
        <v>153</v>
      </c>
      <c r="D523" t="s">
        <v>654</v>
      </c>
      <c r="E523" s="11" t="s">
        <v>409</v>
      </c>
      <c r="F523" s="11" t="str">
        <f>VLOOKUP(LAIA[[#This Row],[NOME]],'CADASTRO'!A:K,5,0)</f>
        <v>OPERADOR LOGISTICO I</v>
      </c>
      <c r="G523" s="29">
        <v>44484</v>
      </c>
      <c r="H523" s="39">
        <v>365</v>
      </c>
      <c r="I5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IF(G871="01/01/1900",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IF(LAIA[[#This Row],[TREINADO EM]]="", "",(LAIA[[#This Row],[TREINADO EM]]+LAIA[[#This Row],[VALIDADE]]))</f>
        <v>44849</v>
      </c>
      <c r="K523">
        <v>1</v>
      </c>
      <c r="L523" t="s">
        <v>5</v>
      </c>
      <c r="M523" t="str">
        <f>VLOOKUP(LAIA[[#This Row],[NOME]],'CADASTRO'!A:K,6,0)</f>
        <v>ATIVO</v>
      </c>
    </row>
    <row r="524" spans="1:14">
      <c r="A524" t="s">
        <v>516</v>
      </c>
      <c r="B524" t="s">
        <v>517</v>
      </c>
      <c r="C524" t="s">
        <v>266</v>
      </c>
      <c r="D524" t="s">
        <v>654</v>
      </c>
      <c r="E524" s="11" t="s">
        <v>409</v>
      </c>
      <c r="F524" s="11" t="str">
        <f>VLOOKUP(LAIA[[#This Row],[NOME]],'CADASTRO'!A:K,5,0)</f>
        <v>OPERADOR LOGISTICO I</v>
      </c>
      <c r="G524" s="105">
        <v>44834</v>
      </c>
      <c r="H524" s="39">
        <v>365</v>
      </c>
      <c r="I5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IF(G872="01/01/1900",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IF(LAIA[[#This Row],[TREINADO EM]]="", "",(LAIA[[#This Row],[TREINADO EM]]+LAIA[[#This Row],[VALIDADE]]))</f>
        <v>45199</v>
      </c>
      <c r="K524">
        <v>1</v>
      </c>
      <c r="L524" t="s">
        <v>5</v>
      </c>
      <c r="M524" t="str">
        <f>VLOOKUP(LAIA[[#This Row],[NOME]],'CADASTRO'!A:K,6,0)</f>
        <v>ATIVO</v>
      </c>
    </row>
    <row r="525" spans="1:14">
      <c r="A525" t="s">
        <v>516</v>
      </c>
      <c r="B525" t="s">
        <v>517</v>
      </c>
      <c r="C525" t="s">
        <v>266</v>
      </c>
      <c r="D525" t="s">
        <v>654</v>
      </c>
      <c r="E525" s="11" t="s">
        <v>409</v>
      </c>
      <c r="F525" s="11" t="str">
        <f>VLOOKUP(LAIA[[#This Row],[NOME]],'CADASTRO'!A:K,5,0)</f>
        <v>OPERADOR LOGISTICO I</v>
      </c>
      <c r="G525" s="29">
        <v>45064</v>
      </c>
      <c r="H525" s="39">
        <v>365</v>
      </c>
      <c r="I5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IF(G873="01/01/1900",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IF(LAIA[[#This Row],[TREINADO EM]]="", "",(LAIA[[#This Row],[TREINADO EM]]+LAIA[[#This Row],[VALIDADE]]))</f>
        <v>45429</v>
      </c>
      <c r="K525">
        <v>1</v>
      </c>
      <c r="L525" t="s">
        <v>5</v>
      </c>
      <c r="M525" t="str">
        <f>VLOOKUP(LAIA[[#This Row],[NOME]],'CADASTRO'!A:K,6,0)</f>
        <v>ATIVO</v>
      </c>
    </row>
    <row r="526" spans="1:14">
      <c r="A526" t="s">
        <v>516</v>
      </c>
      <c r="B526" t="s">
        <v>517</v>
      </c>
      <c r="C526" t="s">
        <v>266</v>
      </c>
      <c r="D526" t="s">
        <v>654</v>
      </c>
      <c r="E526" s="11" t="s">
        <v>409</v>
      </c>
      <c r="F526" s="11" t="str">
        <f>VLOOKUP(LAIA[[#This Row],[NOME]],'CADASTRO'!A:K,5,0)</f>
        <v>OPERADOR LOGISTICO I</v>
      </c>
      <c r="G526" s="29">
        <v>45278</v>
      </c>
      <c r="H526" s="39">
        <v>365</v>
      </c>
      <c r="I5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IF(G874="01/01/1900",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IF(LAIA[[#This Row],[TREINADO EM]]="", "",(LAIA[[#This Row],[TREINADO EM]]+LAIA[[#This Row],[VALIDADE]]))</f>
        <v>45643</v>
      </c>
      <c r="K526">
        <v>1</v>
      </c>
      <c r="L526" t="s">
        <v>5</v>
      </c>
      <c r="M526" t="str">
        <f>VLOOKUP(LAIA[[#This Row],[NOME]],'CADASTRO'!A:K,6,0)</f>
        <v>ATIVO</v>
      </c>
    </row>
    <row r="527" spans="1:14">
      <c r="A527" t="s">
        <v>516</v>
      </c>
      <c r="B527" t="s">
        <v>517</v>
      </c>
      <c r="C527" t="s">
        <v>76</v>
      </c>
      <c r="D527" t="s">
        <v>654</v>
      </c>
      <c r="E527" s="11" t="s">
        <v>409</v>
      </c>
      <c r="F527" s="11" t="str">
        <f>VLOOKUP(LAIA[[#This Row],[NOME]],'CADASTRO'!A:K,5,0)</f>
        <v>OPERADOR LOGISTICO I</v>
      </c>
      <c r="G527" s="29">
        <v>45645</v>
      </c>
      <c r="H527" s="39">
        <v>365</v>
      </c>
      <c r="I5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IF(G875="01/01/1900",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IF(LAIA[[#This Row],[TREINADO EM]]="", "",(LAIA[[#This Row],[TREINADO EM]]+LAIA[[#This Row],[VALIDADE]]))</f>
        <v>46010</v>
      </c>
      <c r="K527">
        <v>1</v>
      </c>
      <c r="L527" t="s">
        <v>5</v>
      </c>
      <c r="M527" t="str">
        <f>VLOOKUP(LAIA[[#This Row],[NOME]],'CADASTRO'!A:K,6,0)</f>
        <v>ATIVO</v>
      </c>
    </row>
    <row r="528" spans="1:14">
      <c r="A528" t="s">
        <v>516</v>
      </c>
      <c r="B528" t="s">
        <v>517</v>
      </c>
      <c r="C528" t="s">
        <v>433</v>
      </c>
      <c r="D528" t="s">
        <v>654</v>
      </c>
      <c r="E528" s="11" t="s">
        <v>409</v>
      </c>
      <c r="F528" s="11" t="str">
        <f>VLOOKUP(LAIA[[#This Row],[NOME]],'CADASTRO'!A:K,5,0)</f>
        <v>OPERADOR LOGISTICO I</v>
      </c>
      <c r="G528" s="29">
        <v>46009</v>
      </c>
      <c r="H528" s="39">
        <v>365</v>
      </c>
      <c r="I5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IF(G876="01/01/1900", "SEM REGISTRO",
                        IF((G528+H528)&gt;TODAY(), "NO PRAZO", "VENCIDO"
                        )
                    )
                )
            )
        )
    ),"N.A.")</f>
        <v>NO PRAZO</v>
      </c>
      <c r="J528" s="14">
        <f>IF(LAIA[[#This Row],[TREINADO EM]]="", "",(LAIA[[#This Row],[TREINADO EM]]+LAIA[[#This Row],[VALIDADE]]))</f>
        <v>46374</v>
      </c>
      <c r="K528">
        <v>1</v>
      </c>
      <c r="L528" t="s">
        <v>3</v>
      </c>
      <c r="M528" t="str">
        <f>VLOOKUP(LAIA[[#This Row],[NOME]],'CADASTRO'!A:K,6,0)</f>
        <v>ATIVO</v>
      </c>
      <c r="N528" s="69"/>
    </row>
    <row r="529" spans="1:14">
      <c r="A529" t="s">
        <v>516</v>
      </c>
      <c r="B529" t="s">
        <v>517</v>
      </c>
      <c r="C529" t="s">
        <v>266</v>
      </c>
      <c r="D529" t="s">
        <v>654</v>
      </c>
      <c r="E529" s="11" t="s">
        <v>149</v>
      </c>
      <c r="F529" s="11" t="str">
        <f>VLOOKUP(LAIA[[#This Row],[NOME]],'CADASTRO'!A:K,5,0)</f>
        <v>OPERADOR LOGISTICO I</v>
      </c>
      <c r="G529" s="29">
        <v>45278</v>
      </c>
      <c r="H529" s="39">
        <v>365</v>
      </c>
      <c r="I5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IF(G877="01/01/1900",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IF(LAIA[[#This Row],[TREINADO EM]]="", "",(LAIA[[#This Row],[TREINADO EM]]+LAIA[[#This Row],[VALIDADE]]))</f>
        <v>45643</v>
      </c>
      <c r="K529">
        <v>1</v>
      </c>
      <c r="L529" t="s">
        <v>3</v>
      </c>
      <c r="M529" t="str">
        <f>VLOOKUP(LAIA[[#This Row],[NOME]],'CADASTRO'!A:K,6,0)</f>
        <v>DESLIGADO</v>
      </c>
    </row>
    <row r="530" spans="1:14">
      <c r="A530" t="s">
        <v>516</v>
      </c>
      <c r="B530" t="s">
        <v>517</v>
      </c>
      <c r="C530" t="s">
        <v>153</v>
      </c>
      <c r="D530" t="s">
        <v>654</v>
      </c>
      <c r="E530" s="11" t="s">
        <v>144</v>
      </c>
      <c r="F530" s="11" t="str">
        <f>VLOOKUP(LAIA[[#This Row],[NOME]],'CADASTRO'!A:K,5,0)</f>
        <v>AUXILIAR INDUSTRIAL</v>
      </c>
      <c r="G530" s="29">
        <v>44517</v>
      </c>
      <c r="H530" s="39">
        <v>365</v>
      </c>
      <c r="I5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IF(G878="01/01/1900",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IF(LAIA[[#This Row],[TREINADO EM]]="", "",(LAIA[[#This Row],[TREINADO EM]]+LAIA[[#This Row],[VALIDADE]]))</f>
        <v>44882</v>
      </c>
      <c r="K530">
        <v>1</v>
      </c>
      <c r="L530" t="s">
        <v>3</v>
      </c>
      <c r="M530" t="str">
        <f>VLOOKUP(LAIA[[#This Row],[NOME]],'CADASTRO'!A:K,6,0)</f>
        <v>DESLIGADO</v>
      </c>
    </row>
    <row r="531" spans="1:14">
      <c r="A531" t="s">
        <v>516</v>
      </c>
      <c r="B531" t="s">
        <v>517</v>
      </c>
      <c r="C531" t="s">
        <v>266</v>
      </c>
      <c r="D531" t="s">
        <v>654</v>
      </c>
      <c r="E531" s="11" t="s">
        <v>141</v>
      </c>
      <c r="F531" s="11" t="str">
        <f>VLOOKUP(LAIA[[#This Row],[NOME]],'CADASTRO'!A:K,5,0)</f>
        <v xml:space="preserve">ANALISTA CONTROLE QUALIDADE PL      </v>
      </c>
      <c r="G531" s="29">
        <v>45064</v>
      </c>
      <c r="H531" s="39">
        <v>365</v>
      </c>
      <c r="I5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IF(G879="01/01/1900",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IF(LAIA[[#This Row],[TREINADO EM]]="", "",(LAIA[[#This Row],[TREINADO EM]]+LAIA[[#This Row],[VALIDADE]]))</f>
        <v>45429</v>
      </c>
      <c r="K531">
        <v>1</v>
      </c>
      <c r="L531" t="s">
        <v>3</v>
      </c>
      <c r="M531" t="str">
        <f>VLOOKUP(LAIA[[#This Row],[NOME]],'CADASTRO'!A:K,6,0)</f>
        <v>DESLIGADO</v>
      </c>
    </row>
    <row r="532" spans="1:14">
      <c r="A532" t="s">
        <v>516</v>
      </c>
      <c r="B532" t="s">
        <v>517</v>
      </c>
      <c r="C532" t="s">
        <v>433</v>
      </c>
      <c r="D532" t="s">
        <v>654</v>
      </c>
      <c r="E532" s="11" t="s">
        <v>481</v>
      </c>
      <c r="F532" s="11" t="str">
        <f>VLOOKUP(LAIA[[#This Row],[NOME]],'CADASTRO'!A:K,5,0)</f>
        <v>ESTAGIARIO</v>
      </c>
      <c r="G532" s="29">
        <v>45938</v>
      </c>
      <c r="H532" s="39">
        <v>365</v>
      </c>
      <c r="I5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IF(G880="01/01/1900",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IF(LAIA[[#This Row],[TREINADO EM]]="", "",(LAIA[[#This Row],[TREINADO EM]]+LAIA[[#This Row],[VALIDADE]]))</f>
        <v>46303</v>
      </c>
      <c r="K532">
        <v>1</v>
      </c>
      <c r="L532" t="s">
        <v>3</v>
      </c>
      <c r="M532" t="str">
        <f>VLOOKUP(LAIA[[#This Row],[NOME]],'CADASTRO'!A:K,6,0)</f>
        <v>TRANSFERIDO</v>
      </c>
    </row>
    <row r="533" spans="1:14">
      <c r="A533" t="s">
        <v>516</v>
      </c>
      <c r="B533" t="s">
        <v>517</v>
      </c>
      <c r="C533" t="s">
        <v>153</v>
      </c>
      <c r="D533" t="s">
        <v>654</v>
      </c>
      <c r="E533" s="11" t="s">
        <v>114</v>
      </c>
      <c r="F533" s="11" t="str">
        <f>VLOOKUP(LAIA[[#This Row],[NOME]],'CADASTRO'!A:K,5,0)</f>
        <v>COORDENADOR CONTROLE DE QUALIDADE</v>
      </c>
      <c r="G533" s="29">
        <v>44484</v>
      </c>
      <c r="H533" s="39">
        <v>365</v>
      </c>
      <c r="I5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IF(G881="01/01/1900",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IF(LAIA[[#This Row],[TREINADO EM]]="", "",(LAIA[[#This Row],[TREINADO EM]]+LAIA[[#This Row],[VALIDADE]]))</f>
        <v>44849</v>
      </c>
      <c r="K533">
        <v>1</v>
      </c>
      <c r="L533" t="s">
        <v>3</v>
      </c>
      <c r="M533" t="str">
        <f>VLOOKUP(LAIA[[#This Row],[NOME]],'CADASTRO'!A:K,6,0)</f>
        <v>TRANSFERIDO</v>
      </c>
    </row>
    <row r="534" spans="1:14">
      <c r="A534" t="s">
        <v>516</v>
      </c>
      <c r="B534" t="s">
        <v>517</v>
      </c>
      <c r="C534" t="s">
        <v>433</v>
      </c>
      <c r="D534" t="s">
        <v>654</v>
      </c>
      <c r="E534" s="11" t="s">
        <v>138</v>
      </c>
      <c r="F534" s="11" t="str">
        <f>VLOOKUP(LAIA[[#This Row],[NOME]],'CADASTRO'!A:K,5,0)</f>
        <v>AUXILIAR INDUSTRIAL</v>
      </c>
      <c r="G534" s="29">
        <v>45922</v>
      </c>
      <c r="H534" s="39">
        <v>365</v>
      </c>
      <c r="I5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IF(G882="01/01/1900",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IF(LAIA[[#This Row],[TREINADO EM]]="", "",(LAIA[[#This Row],[TREINADO EM]]+LAIA[[#This Row],[VALIDADE]]))</f>
        <v>46287</v>
      </c>
      <c r="K534">
        <v>1</v>
      </c>
      <c r="L534" t="s">
        <v>5</v>
      </c>
      <c r="M534" t="str">
        <f>VLOOKUP(LAIA[[#This Row],[NOME]],'CADASTRO'!A:K,6,0)</f>
        <v>DESLIGADO</v>
      </c>
    </row>
    <row r="535" spans="1:14">
      <c r="A535" t="s">
        <v>516</v>
      </c>
      <c r="B535" t="s">
        <v>517</v>
      </c>
      <c r="C535" t="s">
        <v>433</v>
      </c>
      <c r="D535" t="s">
        <v>654</v>
      </c>
      <c r="E535" s="11" t="s">
        <v>138</v>
      </c>
      <c r="F535" s="11" t="str">
        <f>VLOOKUP(LAIA[[#This Row],[NOME]],'CADASTRO'!A:K,5,0)</f>
        <v>AUXILIAR INDUSTRIAL</v>
      </c>
      <c r="G535" s="29">
        <v>46009</v>
      </c>
      <c r="H535" s="39">
        <v>365</v>
      </c>
      <c r="I5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IF(G883="01/01/1900",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IF(LAIA[[#This Row],[TREINADO EM]]="", "",(LAIA[[#This Row],[TREINADO EM]]+LAIA[[#This Row],[VALIDADE]]))</f>
        <v>46374</v>
      </c>
      <c r="K535">
        <v>1</v>
      </c>
      <c r="L535" t="s">
        <v>3</v>
      </c>
      <c r="M535" t="str">
        <f>VLOOKUP(LAIA[[#This Row],[NOME]],'CADASTRO'!A:K,6,0)</f>
        <v>DESLIGADO</v>
      </c>
      <c r="N535" s="63" t="s">
        <v>656</v>
      </c>
    </row>
    <row r="536" spans="1:14">
      <c r="A536" t="s">
        <v>516</v>
      </c>
      <c r="B536" t="s">
        <v>517</v>
      </c>
      <c r="C536" t="s">
        <v>153</v>
      </c>
      <c r="D536" t="s">
        <v>654</v>
      </c>
      <c r="E536" s="11" t="s">
        <v>137</v>
      </c>
      <c r="F536" s="11" t="str">
        <f>VLOOKUP(LAIA[[#This Row],[NOME]],'CADASTRO'!A:K,5,0)</f>
        <v>AUXILIAR INDUSTRIAL</v>
      </c>
      <c r="G536" s="29">
        <v>44517</v>
      </c>
      <c r="H536" s="39">
        <v>365</v>
      </c>
      <c r="I5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IF(G884="01/01/1900",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IF(LAIA[[#This Row],[TREINADO EM]]="", "",(LAIA[[#This Row],[TREINADO EM]]+LAIA[[#This Row],[VALIDADE]]))</f>
        <v>44882</v>
      </c>
      <c r="K536">
        <v>1</v>
      </c>
      <c r="L536" t="s">
        <v>3</v>
      </c>
      <c r="M536" t="str">
        <f>VLOOKUP(LAIA[[#This Row],[NOME]],'CADASTRO'!A:K,6,0)</f>
        <v>DESLIGADO</v>
      </c>
    </row>
    <row r="537" spans="1:14">
      <c r="A537" t="s">
        <v>516</v>
      </c>
      <c r="B537" t="s">
        <v>517</v>
      </c>
      <c r="C537" t="s">
        <v>433</v>
      </c>
      <c r="D537" t="s">
        <v>654</v>
      </c>
      <c r="E537" s="11" t="s">
        <v>410</v>
      </c>
      <c r="F537" s="11" t="str">
        <f>VLOOKUP(LAIA[[#This Row],[NOME]],'CADASTRO'!A:K,5,0)</f>
        <v>ESTAGIARIO</v>
      </c>
      <c r="G537" s="29">
        <v>45938</v>
      </c>
      <c r="H537" s="39">
        <v>365</v>
      </c>
      <c r="I5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IF(G885="01/01/1900", "SEM REGISTRO",
                        IF((G537+H537)&gt;TODAY(), "NO PRAZO", "VENCIDO"
                        )
                    )
                )
            )
        )
    ),"N.A.")</f>
        <v>VENCIDO</v>
      </c>
      <c r="J537" s="14">
        <f>IF(LAIA[[#This Row],[TREINADO EM]]="", "",(LAIA[[#This Row],[TREINADO EM]]+LAIA[[#This Row],[VALIDADE]]))</f>
        <v>46303</v>
      </c>
      <c r="K537">
        <v>1</v>
      </c>
      <c r="L537" t="s">
        <v>3</v>
      </c>
      <c r="M537" t="str">
        <f>VLOOKUP(LAIA[[#This Row],[NOME]],'CADASTRO'!A:K,6,0)</f>
        <v>ATIVO</v>
      </c>
    </row>
    <row r="538" spans="1:14">
      <c r="A538" t="s">
        <v>516</v>
      </c>
      <c r="B538" t="s">
        <v>517</v>
      </c>
      <c r="C538" t="s">
        <v>153</v>
      </c>
      <c r="D538" t="s">
        <v>654</v>
      </c>
      <c r="E538" s="11" t="s">
        <v>411</v>
      </c>
      <c r="F538" s="11" t="str">
        <f>VLOOKUP(LAIA[[#This Row],[NOME]],'CADASTRO'!A:K,5,0)</f>
        <v>OPERADOR LOGISTICO II</v>
      </c>
      <c r="G538" s="29">
        <v>44484</v>
      </c>
      <c r="H538" s="39">
        <v>365</v>
      </c>
      <c r="I5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IF(G886="01/01/1900",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IF(LAIA[[#This Row],[TREINADO EM]]="", "",(LAIA[[#This Row],[TREINADO EM]]+LAIA[[#This Row],[VALIDADE]]))</f>
        <v>44849</v>
      </c>
      <c r="K538">
        <v>1</v>
      </c>
      <c r="L538" t="s">
        <v>5</v>
      </c>
      <c r="M538" t="str">
        <f>VLOOKUP(LAIA[[#This Row],[NOME]],'CADASTRO'!A:K,6,0)</f>
        <v>ATIVO</v>
      </c>
    </row>
    <row r="539" spans="1:14">
      <c r="A539" t="s">
        <v>516</v>
      </c>
      <c r="B539" t="s">
        <v>517</v>
      </c>
      <c r="C539" t="s">
        <v>266</v>
      </c>
      <c r="D539" t="s">
        <v>654</v>
      </c>
      <c r="E539" s="11" t="s">
        <v>411</v>
      </c>
      <c r="F539" s="11" t="str">
        <f>VLOOKUP(LAIA[[#This Row],[NOME]],'CADASTRO'!A:K,5,0)</f>
        <v>OPERADOR LOGISTICO II</v>
      </c>
      <c r="G539" s="105">
        <v>44805</v>
      </c>
      <c r="H539" s="39">
        <v>365</v>
      </c>
      <c r="I5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IF(G887="01/01/1900",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IF(LAIA[[#This Row],[TREINADO EM]]="", "",(LAIA[[#This Row],[TREINADO EM]]+LAIA[[#This Row],[VALIDADE]]))</f>
        <v>45170</v>
      </c>
      <c r="K539">
        <v>1</v>
      </c>
      <c r="L539" t="s">
        <v>5</v>
      </c>
      <c r="M539" t="str">
        <f>VLOOKUP(LAIA[[#This Row],[NOME]],'CADASTRO'!A:K,6,0)</f>
        <v>ATIVO</v>
      </c>
    </row>
    <row r="540" spans="1:14">
      <c r="A540" t="s">
        <v>516</v>
      </c>
      <c r="B540" t="s">
        <v>517</v>
      </c>
      <c r="C540" t="s">
        <v>266</v>
      </c>
      <c r="D540" t="s">
        <v>654</v>
      </c>
      <c r="E540" s="11" t="s">
        <v>411</v>
      </c>
      <c r="F540" s="11" t="str">
        <f>VLOOKUP(LAIA[[#This Row],[NOME]],'CADASTRO'!A:K,5,0)</f>
        <v>OPERADOR LOGISTICO II</v>
      </c>
      <c r="G540" s="29">
        <v>44929</v>
      </c>
      <c r="H540" s="39">
        <v>365</v>
      </c>
      <c r="I5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IF(G888="01/01/1900",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IF(LAIA[[#This Row],[TREINADO EM]]="", "",(LAIA[[#This Row],[TREINADO EM]]+LAIA[[#This Row],[VALIDADE]]))</f>
        <v>45294</v>
      </c>
      <c r="K540">
        <v>1.5</v>
      </c>
      <c r="L540" t="s">
        <v>5</v>
      </c>
      <c r="M540" t="str">
        <f>VLOOKUP(LAIA[[#This Row],[NOME]],'CADASTRO'!A:K,6,0)</f>
        <v>ATIVO</v>
      </c>
    </row>
    <row r="541" spans="1:14">
      <c r="A541" t="s">
        <v>516</v>
      </c>
      <c r="B541" t="s">
        <v>517</v>
      </c>
      <c r="C541" t="s">
        <v>266</v>
      </c>
      <c r="D541" t="s">
        <v>654</v>
      </c>
      <c r="E541" s="11" t="s">
        <v>411</v>
      </c>
      <c r="F541" s="11" t="str">
        <f>VLOOKUP(LAIA[[#This Row],[NOME]],'CADASTRO'!A:K,5,0)</f>
        <v>OPERADOR LOGISTICO II</v>
      </c>
      <c r="G541" s="29">
        <v>45278</v>
      </c>
      <c r="H541" s="39">
        <v>365</v>
      </c>
      <c r="I5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IF(G889="01/01/1900", "SEM REGISTRO",
                        IF((G541+H541)&gt;TODAY(), "NO PRAZO", "VENCIDO"
                        )
                    )
                )
            )
        )
    ),"N.A.")</f>
        <v>HISTORICO</v>
      </c>
      <c r="J541" s="14">
        <f>IF(LAIA[[#This Row],[TREINADO EM]]="", "",(LAIA[[#This Row],[TREINADO EM]]+LAIA[[#This Row],[VALIDADE]]))</f>
        <v>45643</v>
      </c>
      <c r="K541">
        <v>1</v>
      </c>
      <c r="L541" t="s">
        <v>5</v>
      </c>
      <c r="M541" t="str">
        <f>VLOOKUP(LAIA[[#This Row],[NOME]],'CADASTRO'!A:K,6,0)</f>
        <v>ATIVO</v>
      </c>
    </row>
    <row r="542" spans="1:14">
      <c r="A542" t="s">
        <v>516</v>
      </c>
      <c r="B542" t="s">
        <v>517</v>
      </c>
      <c r="C542" t="s">
        <v>76</v>
      </c>
      <c r="D542" t="s">
        <v>654</v>
      </c>
      <c r="E542" s="11" t="s">
        <v>411</v>
      </c>
      <c r="F542" s="11" t="str">
        <f>VLOOKUP(LAIA[[#This Row],[NOME]],'CADASTRO'!A:K,5,0)</f>
        <v>OPERADOR LOGISTICO II</v>
      </c>
      <c r="G542" s="29">
        <v>45645</v>
      </c>
      <c r="H542" s="39">
        <v>365</v>
      </c>
      <c r="I5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IF(G890="01/01/1900", "SEM REGISTRO",
                        IF((G542+H542)&gt;TODAY(), "NO PRAZO", "VENCIDO"
                        )
                    )
                )
            )
        )
    ),"N.A.")</f>
        <v>HISTORICO</v>
      </c>
      <c r="J542" s="14">
        <f>IF(LAIA[[#This Row],[TREINADO EM]]="", "",(LAIA[[#This Row],[TREINADO EM]]+LAIA[[#This Row],[VALIDADE]]))</f>
        <v>46010</v>
      </c>
      <c r="K542">
        <v>1</v>
      </c>
      <c r="L542" t="s">
        <v>5</v>
      </c>
      <c r="M542" t="str">
        <f>VLOOKUP(LAIA[[#This Row],[NOME]],'CADASTRO'!A:K,6,0)</f>
        <v>ATIVO</v>
      </c>
    </row>
    <row r="543" spans="1:14">
      <c r="A543" t="s">
        <v>516</v>
      </c>
      <c r="B543" t="s">
        <v>517</v>
      </c>
      <c r="C543" t="s">
        <v>433</v>
      </c>
      <c r="D543" t="s">
        <v>654</v>
      </c>
      <c r="E543" s="11" t="s">
        <v>411</v>
      </c>
      <c r="F543" s="11" t="str">
        <f>VLOOKUP(LAIA[[#This Row],[NOME]],'CADASTRO'!A:K,5,0)</f>
        <v>OPERADOR LOGISTICO II</v>
      </c>
      <c r="G543" s="29">
        <v>46009</v>
      </c>
      <c r="H543" s="39">
        <v>365</v>
      </c>
      <c r="I5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IF(G891="01/01/1900", "SEM REGISTRO",
                        IF((G543+H543)&gt;TODAY(), "NO PRAZO", "VENCIDO"
                        )
                    )
                )
            )
        )
    ),"N.A.")</f>
        <v>NO PRAZO</v>
      </c>
      <c r="J543" s="14">
        <f>IF(LAIA[[#This Row],[TREINADO EM]]="", "",(LAIA[[#This Row],[TREINADO EM]]+LAIA[[#This Row],[VALIDADE]]))</f>
        <v>46374</v>
      </c>
      <c r="K543">
        <v>1</v>
      </c>
      <c r="L543" t="s">
        <v>3</v>
      </c>
      <c r="M543" t="str">
        <f>VLOOKUP(LAIA[[#This Row],[NOME]],'CADASTRO'!A:K,6,0)</f>
        <v>ATIVO</v>
      </c>
      <c r="N543" s="77"/>
    </row>
    <row r="544" spans="1:14">
      <c r="A544" t="s">
        <v>516</v>
      </c>
      <c r="B544" t="s">
        <v>517</v>
      </c>
      <c r="C544" t="s">
        <v>391</v>
      </c>
      <c r="D544" t="s">
        <v>654</v>
      </c>
      <c r="E544" s="11" t="s">
        <v>136</v>
      </c>
      <c r="F544" s="11" t="str">
        <f>VLOOKUP(LAIA[[#This Row],[NOME]],'CADASTRO'!A:K,5,0)</f>
        <v>AUXILIAR INDUSTRIAL</v>
      </c>
      <c r="G544" s="29">
        <v>45861</v>
      </c>
      <c r="H544" s="39">
        <v>365</v>
      </c>
      <c r="I5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IF(G892="01/01/1900",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IF(LAIA[[#This Row],[TREINADO EM]]="", "",(LAIA[[#This Row],[TREINADO EM]]+LAIA[[#This Row],[VALIDADE]]))</f>
        <v>46226</v>
      </c>
      <c r="K544">
        <v>1</v>
      </c>
      <c r="L544" t="s">
        <v>3</v>
      </c>
      <c r="M544" t="str">
        <f>VLOOKUP(LAIA[[#This Row],[NOME]],'CADASTRO'!A:K,6,0)</f>
        <v>DESLIGADO</v>
      </c>
    </row>
    <row r="545" spans="1:14">
      <c r="A545" t="s">
        <v>516</v>
      </c>
      <c r="B545" t="s">
        <v>517</v>
      </c>
      <c r="C545" t="s">
        <v>102</v>
      </c>
      <c r="D545" t="s">
        <v>654</v>
      </c>
      <c r="E545" s="11" t="s">
        <v>412</v>
      </c>
      <c r="F545" s="11" t="str">
        <f>VLOOKUP(LAIA[[#This Row],[NOME]],'CADASTRO'!A:K,5,0)</f>
        <v>OPERADOR LOGISTICO I</v>
      </c>
      <c r="G545" s="29">
        <v>45630</v>
      </c>
      <c r="H545" s="39">
        <v>365</v>
      </c>
      <c r="I5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IF(G893="01/01/1900",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IF(LAIA[[#This Row],[TREINADO EM]]="", "",(LAIA[[#This Row],[TREINADO EM]]+LAIA[[#This Row],[VALIDADE]]))</f>
        <v>45995</v>
      </c>
      <c r="K545">
        <v>1</v>
      </c>
      <c r="L545" t="s">
        <v>5</v>
      </c>
      <c r="M545" t="str">
        <f>VLOOKUP(LAIA[[#This Row],[NOME]],'CADASTRO'!A:K,6,0)</f>
        <v>DESLIGADO</v>
      </c>
    </row>
    <row r="546" spans="1:14">
      <c r="A546" t="s">
        <v>516</v>
      </c>
      <c r="B546" t="s">
        <v>517</v>
      </c>
      <c r="C546" t="s">
        <v>391</v>
      </c>
      <c r="D546" t="s">
        <v>654</v>
      </c>
      <c r="E546" s="11" t="s">
        <v>412</v>
      </c>
      <c r="F546" s="11" t="str">
        <f>VLOOKUP(LAIA[[#This Row],[NOME]],'CADASTRO'!A:K,5,0)</f>
        <v>OPERADOR LOGISTICO I</v>
      </c>
      <c r="G546" s="29">
        <v>45854</v>
      </c>
      <c r="H546" s="39">
        <v>365</v>
      </c>
      <c r="I5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IF(G894="01/01/1900",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IF(LAIA[[#This Row],[TREINADO EM]]="", "",(LAIA[[#This Row],[TREINADO EM]]+LAIA[[#This Row],[VALIDADE]]))</f>
        <v>46219</v>
      </c>
      <c r="K546">
        <v>1</v>
      </c>
      <c r="L546" t="s">
        <v>5</v>
      </c>
      <c r="M546" t="str">
        <f>VLOOKUP(LAIA[[#This Row],[NOME]],'CADASTRO'!A:K,6,0)</f>
        <v>DESLIGADO</v>
      </c>
    </row>
    <row r="547" spans="1:14">
      <c r="A547" t="s">
        <v>516</v>
      </c>
      <c r="B547" t="s">
        <v>517</v>
      </c>
      <c r="C547" t="s">
        <v>433</v>
      </c>
      <c r="D547" t="s">
        <v>654</v>
      </c>
      <c r="E547" s="11" t="s">
        <v>412</v>
      </c>
      <c r="F547" s="11" t="str">
        <f>VLOOKUP(LAIA[[#This Row],[NOME]],'CADASTRO'!A:K,5,0)</f>
        <v>OPERADOR LOGISTICO I</v>
      </c>
      <c r="G547" s="29">
        <v>46008</v>
      </c>
      <c r="H547" s="39">
        <v>365</v>
      </c>
      <c r="I5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IF(G895="01/01/1900",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IF(LAIA[[#This Row],[TREINADO EM]]="", "",(LAIA[[#This Row],[TREINADO EM]]+LAIA[[#This Row],[VALIDADE]]))</f>
        <v>46373</v>
      </c>
      <c r="K547">
        <v>1</v>
      </c>
      <c r="L547" t="s">
        <v>3</v>
      </c>
      <c r="M547" t="str">
        <f>VLOOKUP(LAIA[[#This Row],[NOME]],'CADASTRO'!A:K,6,0)</f>
        <v>DESLIGADO</v>
      </c>
    </row>
    <row r="548" spans="1:14">
      <c r="A548" t="s">
        <v>516</v>
      </c>
      <c r="B548" t="s">
        <v>517</v>
      </c>
      <c r="C548" t="s">
        <v>153</v>
      </c>
      <c r="D548" t="s">
        <v>654</v>
      </c>
      <c r="E548" s="11" t="s">
        <v>33</v>
      </c>
      <c r="F548" s="11" t="str">
        <f>VLOOKUP(LAIA[[#This Row],[NOME]],'CADASTRO'!A:K,5,0)</f>
        <v>COORDENADOR PRODUCAO</v>
      </c>
      <c r="G548" s="29">
        <v>44484</v>
      </c>
      <c r="H548" s="39">
        <v>365</v>
      </c>
      <c r="I5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IF(G896="01/01/1900",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IF(LAIA[[#This Row],[TREINADO EM]]="", "",(LAIA[[#This Row],[TREINADO EM]]+LAIA[[#This Row],[VALIDADE]]))</f>
        <v>44849</v>
      </c>
      <c r="K548">
        <v>1</v>
      </c>
      <c r="L548" t="s">
        <v>5</v>
      </c>
      <c r="M548" t="str">
        <f>VLOOKUP(LAIA[[#This Row],[NOME]],'CADASTRO'!A:K,6,0)</f>
        <v>ATIVO</v>
      </c>
    </row>
    <row r="549" spans="1:14">
      <c r="A549" t="s">
        <v>516</v>
      </c>
      <c r="B549" t="s">
        <v>517</v>
      </c>
      <c r="C549" t="s">
        <v>266</v>
      </c>
      <c r="D549" t="s">
        <v>654</v>
      </c>
      <c r="E549" s="11" t="s">
        <v>33</v>
      </c>
      <c r="F549" s="11" t="str">
        <f>VLOOKUP(LAIA[[#This Row],[NOME]],'CADASTRO'!A:K,5,0)</f>
        <v>COORDENADOR PRODUCAO</v>
      </c>
      <c r="G549" s="29">
        <v>44847</v>
      </c>
      <c r="H549" s="39">
        <v>365</v>
      </c>
      <c r="I5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IF(G897="01/01/1900",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IF(LAIA[[#This Row],[TREINADO EM]]="", "",(LAIA[[#This Row],[TREINADO EM]]+LAIA[[#This Row],[VALIDADE]]))</f>
        <v>45212</v>
      </c>
      <c r="K549">
        <v>1</v>
      </c>
      <c r="L549" t="s">
        <v>5</v>
      </c>
      <c r="M549" t="str">
        <f>VLOOKUP(LAIA[[#This Row],[NOME]],'CADASTRO'!A:K,6,0)</f>
        <v>ATIVO</v>
      </c>
    </row>
    <row r="550" spans="1:14">
      <c r="A550" t="s">
        <v>516</v>
      </c>
      <c r="B550" t="s">
        <v>517</v>
      </c>
      <c r="C550" t="s">
        <v>266</v>
      </c>
      <c r="D550" t="s">
        <v>654</v>
      </c>
      <c r="E550" s="11" t="s">
        <v>33</v>
      </c>
      <c r="F550" s="11" t="str">
        <f>VLOOKUP(LAIA[[#This Row],[NOME]],'CADASTRO'!A:K,5,0)</f>
        <v>COORDENADOR PRODUCAO</v>
      </c>
      <c r="G550" s="29">
        <v>45064</v>
      </c>
      <c r="H550" s="39">
        <v>365</v>
      </c>
      <c r="I5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IF(G898="01/01/1900",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IF(LAIA[[#This Row],[TREINADO EM]]="", "",(LAIA[[#This Row],[TREINADO EM]]+LAIA[[#This Row],[VALIDADE]]))</f>
        <v>45429</v>
      </c>
      <c r="K550">
        <v>1</v>
      </c>
      <c r="L550" t="s">
        <v>5</v>
      </c>
      <c r="M550" t="str">
        <f>VLOOKUP(LAIA[[#This Row],[NOME]],'CADASTRO'!A:K,6,0)</f>
        <v>ATIVO</v>
      </c>
    </row>
    <row r="551" spans="1:14">
      <c r="A551" t="s">
        <v>516</v>
      </c>
      <c r="B551" t="s">
        <v>517</v>
      </c>
      <c r="C551" t="s">
        <v>266</v>
      </c>
      <c r="D551" t="s">
        <v>654</v>
      </c>
      <c r="E551" s="11" t="s">
        <v>33</v>
      </c>
      <c r="F551" s="11" t="str">
        <f>VLOOKUP(LAIA[[#This Row],[NOME]],'CADASTRO'!A:K,5,0)</f>
        <v>COORDENADOR PRODUCAO</v>
      </c>
      <c r="G551" s="29">
        <v>45278</v>
      </c>
      <c r="H551" s="39">
        <v>365</v>
      </c>
      <c r="I5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IF(G899="01/01/1900",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IF(LAIA[[#This Row],[TREINADO EM]]="", "",(LAIA[[#This Row],[TREINADO EM]]+LAIA[[#This Row],[VALIDADE]]))</f>
        <v>45643</v>
      </c>
      <c r="K551">
        <v>1</v>
      </c>
      <c r="L551" t="s">
        <v>5</v>
      </c>
      <c r="M551" t="str">
        <f>VLOOKUP(LAIA[[#This Row],[NOME]],'CADASTRO'!A:K,6,0)</f>
        <v>ATIVO</v>
      </c>
    </row>
    <row r="552" spans="1:14">
      <c r="A552" t="s">
        <v>516</v>
      </c>
      <c r="B552" t="s">
        <v>517</v>
      </c>
      <c r="C552" t="s">
        <v>433</v>
      </c>
      <c r="D552" t="s">
        <v>654</v>
      </c>
      <c r="E552" s="11" t="s">
        <v>33</v>
      </c>
      <c r="F552" s="11" t="str">
        <f>VLOOKUP(LAIA[[#This Row],[NOME]],'CADASTRO'!A:K,5,0)</f>
        <v>COORDENADOR PRODUCAO</v>
      </c>
      <c r="G552" s="29">
        <v>45645</v>
      </c>
      <c r="H552" s="39">
        <v>365</v>
      </c>
      <c r="I5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IF(G900="01/01/1900",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IF(LAIA[[#This Row],[TREINADO EM]]="", "",(LAIA[[#This Row],[TREINADO EM]]+LAIA[[#This Row],[VALIDADE]]))</f>
        <v>46010</v>
      </c>
      <c r="K552">
        <v>1</v>
      </c>
      <c r="L552" t="s">
        <v>5</v>
      </c>
      <c r="M552" t="str">
        <f>VLOOKUP(LAIA[[#This Row],[NOME]],'CADASTRO'!A:K,6,0)</f>
        <v>ATIVO</v>
      </c>
    </row>
    <row r="553" spans="1:14">
      <c r="A553" t="s">
        <v>516</v>
      </c>
      <c r="B553" t="s">
        <v>517</v>
      </c>
      <c r="C553" t="s">
        <v>433</v>
      </c>
      <c r="D553" t="s">
        <v>654</v>
      </c>
      <c r="E553" s="11" t="s">
        <v>33</v>
      </c>
      <c r="F553" s="11" t="str">
        <f>VLOOKUP(LAIA[[#This Row],[NOME]],'CADASTRO'!A:K,5,0)</f>
        <v>COORDENADOR PRODUCAO</v>
      </c>
      <c r="G553" s="29">
        <v>46213.384861111103</v>
      </c>
      <c r="H553" s="39">
        <v>183</v>
      </c>
      <c r="I5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IF(G901="01/01/1900", "SEM REGISTRO",
                        IF((G553+H553)&gt;TODAY(), "NO PRAZO", "VENCIDO"
                        )
                    )
                )
            )
        )
    ),"N.A.")</f>
        <v>NO PRAZO</v>
      </c>
      <c r="J553" s="14">
        <f>IF(LAIA[[#This Row],[TREINADO EM]]="", "",(LAIA[[#This Row],[TREINADO EM]]+LAIA[[#This Row],[VALIDADE]]))</f>
        <v>46396.384861111103</v>
      </c>
      <c r="K553">
        <v>1</v>
      </c>
      <c r="L553" t="s">
        <v>3</v>
      </c>
      <c r="M553" t="str">
        <f>VLOOKUP(LAIA[[#This Row],[NOME]],'CADASTRO'!A:K,6,0)</f>
        <v>ATIVO</v>
      </c>
    </row>
    <row r="554" spans="1:14">
      <c r="A554" t="s">
        <v>516</v>
      </c>
      <c r="B554" t="s">
        <v>517</v>
      </c>
      <c r="C554" t="s">
        <v>153</v>
      </c>
      <c r="D554" t="s">
        <v>654</v>
      </c>
      <c r="E554" s="11" t="s">
        <v>413</v>
      </c>
      <c r="F554" s="11" t="str">
        <f>VLOOKUP(LAIA[[#This Row],[NOME]],'CADASTRO'!A:K,5,0)</f>
        <v>ANALISTA PRODUCAO JR</v>
      </c>
      <c r="G554" s="29">
        <v>44484</v>
      </c>
      <c r="H554" s="39">
        <v>365</v>
      </c>
      <c r="I5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IF(G902="01/01/1900",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IF(LAIA[[#This Row],[TREINADO EM]]="", "",(LAIA[[#This Row],[TREINADO EM]]+LAIA[[#This Row],[VALIDADE]]))</f>
        <v>44849</v>
      </c>
      <c r="K554">
        <v>1</v>
      </c>
      <c r="L554" t="s">
        <v>5</v>
      </c>
      <c r="M554" t="str">
        <f>VLOOKUP(LAIA[[#This Row],[NOME]],'CADASTRO'!A:K,6,0)</f>
        <v>ATIVO</v>
      </c>
    </row>
    <row r="555" spans="1:14">
      <c r="A555" t="s">
        <v>516</v>
      </c>
      <c r="B555" t="s">
        <v>517</v>
      </c>
      <c r="C555" t="s">
        <v>266</v>
      </c>
      <c r="D555" t="s">
        <v>654</v>
      </c>
      <c r="E555" s="11" t="s">
        <v>413</v>
      </c>
      <c r="F555" s="11" t="str">
        <f>VLOOKUP(LAIA[[#This Row],[NOME]],'CADASTRO'!A:K,5,0)</f>
        <v>ANALISTA PRODUCAO JR</v>
      </c>
      <c r="G555" s="29">
        <v>44856</v>
      </c>
      <c r="H555" s="39">
        <v>365</v>
      </c>
      <c r="I5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IF(G903="01/01/1900",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IF(LAIA[[#This Row],[TREINADO EM]]="", "",(LAIA[[#This Row],[TREINADO EM]]+LAIA[[#This Row],[VALIDADE]]))</f>
        <v>45221</v>
      </c>
      <c r="K555">
        <v>1</v>
      </c>
      <c r="L555" t="s">
        <v>5</v>
      </c>
      <c r="M555" t="str">
        <f>VLOOKUP(LAIA[[#This Row],[NOME]],'CADASTRO'!A:K,6,0)</f>
        <v>ATIVO</v>
      </c>
    </row>
    <row r="556" spans="1:14">
      <c r="A556" t="s">
        <v>516</v>
      </c>
      <c r="B556" t="s">
        <v>517</v>
      </c>
      <c r="C556" t="s">
        <v>266</v>
      </c>
      <c r="D556" t="s">
        <v>654</v>
      </c>
      <c r="E556" s="11" t="s">
        <v>413</v>
      </c>
      <c r="F556" s="11" t="str">
        <f>VLOOKUP(LAIA[[#This Row],[NOME]],'CADASTRO'!A:K,5,0)</f>
        <v>ANALISTA PRODUCAO JR</v>
      </c>
      <c r="G556" s="29">
        <v>44929</v>
      </c>
      <c r="H556" s="39">
        <v>365</v>
      </c>
      <c r="I5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IF(G904="01/01/1900",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IF(LAIA[[#This Row],[TREINADO EM]]="", "",(LAIA[[#This Row],[TREINADO EM]]+LAIA[[#This Row],[VALIDADE]]))</f>
        <v>45294</v>
      </c>
      <c r="K556">
        <v>1.5</v>
      </c>
      <c r="L556" t="s">
        <v>5</v>
      </c>
      <c r="M556" t="str">
        <f>VLOOKUP(LAIA[[#This Row],[NOME]],'CADASTRO'!A:K,6,0)</f>
        <v>ATIVO</v>
      </c>
    </row>
    <row r="557" spans="1:14">
      <c r="A557" t="s">
        <v>516</v>
      </c>
      <c r="B557" t="s">
        <v>517</v>
      </c>
      <c r="C557" t="s">
        <v>266</v>
      </c>
      <c r="D557" t="s">
        <v>654</v>
      </c>
      <c r="E557" s="11" t="s">
        <v>413</v>
      </c>
      <c r="F557" s="11" t="str">
        <f>VLOOKUP(LAIA[[#This Row],[NOME]],'CADASTRO'!A:K,5,0)</f>
        <v>ANALISTA PRODUCAO JR</v>
      </c>
      <c r="G557" s="29">
        <v>45278</v>
      </c>
      <c r="H557" s="39">
        <v>365</v>
      </c>
      <c r="I5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IF(G905="01/01/1900",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IF(LAIA[[#This Row],[TREINADO EM]]="", "",(LAIA[[#This Row],[TREINADO EM]]+LAIA[[#This Row],[VALIDADE]]))</f>
        <v>45643</v>
      </c>
      <c r="K557">
        <v>1</v>
      </c>
      <c r="L557" t="s">
        <v>5</v>
      </c>
      <c r="M557" t="str">
        <f>VLOOKUP(LAIA[[#This Row],[NOME]],'CADASTRO'!A:K,6,0)</f>
        <v>ATIVO</v>
      </c>
    </row>
    <row r="558" spans="1:14">
      <c r="A558" t="s">
        <v>516</v>
      </c>
      <c r="B558" t="s">
        <v>517</v>
      </c>
      <c r="C558" t="s">
        <v>433</v>
      </c>
      <c r="D558" t="s">
        <v>654</v>
      </c>
      <c r="E558" s="11" t="s">
        <v>413</v>
      </c>
      <c r="F558" s="11" t="str">
        <f>VLOOKUP(LAIA[[#This Row],[NOME]],'CADASTRO'!A:K,5,0)</f>
        <v>ANALISTA PRODUCAO JR</v>
      </c>
      <c r="G558" s="29">
        <v>45645</v>
      </c>
      <c r="H558" s="39">
        <v>365</v>
      </c>
      <c r="I5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IF(G906="01/01/1900", "SEM REGISTRO",
                        IF((G558+H558)&gt;TODAY(), "NO PRAZO", "VENCIDO"
                        )
                    )
                )
            )
        )
    ),"N.A.")</f>
        <v>HISTORICO</v>
      </c>
      <c r="J558" s="14">
        <f>IF(LAIA[[#This Row],[TREINADO EM]]="", "",(LAIA[[#This Row],[TREINADO EM]]+LAIA[[#This Row],[VALIDADE]]))</f>
        <v>46010</v>
      </c>
      <c r="K558">
        <v>1</v>
      </c>
      <c r="L558" t="s">
        <v>5</v>
      </c>
      <c r="M558" t="str">
        <f>VLOOKUP(LAIA[[#This Row],[NOME]],'CADASTRO'!A:K,6,0)</f>
        <v>ATIVO</v>
      </c>
    </row>
    <row r="559" spans="1:14">
      <c r="A559" t="s">
        <v>516</v>
      </c>
      <c r="B559" t="s">
        <v>517</v>
      </c>
      <c r="C559" t="s">
        <v>433</v>
      </c>
      <c r="D559" t="s">
        <v>654</v>
      </c>
      <c r="E559" s="11" t="s">
        <v>413</v>
      </c>
      <c r="F559" s="11" t="str">
        <f>VLOOKUP(LAIA[[#This Row],[NOME]],'CADASTRO'!A:K,5,0)</f>
        <v>ANALISTA PRODUCAO JR</v>
      </c>
      <c r="G559" s="29">
        <v>46006</v>
      </c>
      <c r="H559" s="39">
        <v>365</v>
      </c>
      <c r="I5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IF(G907="01/01/1900", "SEM REGISTRO",
                        IF((G559+H559)&gt;TODAY(), "NO PRAZO", "VENCIDO"
                        )
                    )
                )
            )
        )
    ),"N.A.")</f>
        <v>NO PRAZO</v>
      </c>
      <c r="J559" s="14">
        <f>IF(LAIA[[#This Row],[TREINADO EM]]="", "",(LAIA[[#This Row],[TREINADO EM]]+LAIA[[#This Row],[VALIDADE]]))</f>
        <v>46371</v>
      </c>
      <c r="K559">
        <v>0.25</v>
      </c>
      <c r="L559" t="s">
        <v>3</v>
      </c>
      <c r="M559" t="str">
        <f>VLOOKUP(LAIA[[#This Row],[NOME]],'CADASTRO'!A:K,6,0)</f>
        <v>ATIVO</v>
      </c>
      <c r="N559" s="63" t="s">
        <v>659</v>
      </c>
    </row>
    <row r="560" spans="1:14">
      <c r="A560" t="s">
        <v>516</v>
      </c>
      <c r="B560" t="s">
        <v>517</v>
      </c>
      <c r="C560" t="s">
        <v>153</v>
      </c>
      <c r="D560" t="s">
        <v>654</v>
      </c>
      <c r="E560" s="11" t="s">
        <v>480</v>
      </c>
      <c r="F560" s="11" t="str">
        <f>VLOOKUP(LAIA[[#This Row],[NOME]],'CADASTRO'!A:K,5,0)</f>
        <v>ANALISTA PROJETOS PL</v>
      </c>
      <c r="G560" s="46">
        <v>44506</v>
      </c>
      <c r="H560" s="39">
        <v>365</v>
      </c>
      <c r="I5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IF(G908="01/01/1900", "SEM REGISTRO",
                        IF((G560+H560)&gt;TODAY(), "NO PRAZO", "VENCIDO"
                        )
                    )
                )
            )
        )
    ),"N.A.")</f>
        <v>N.A.</v>
      </c>
      <c r="J560" s="14">
        <f>IF(LAIA[[#This Row],[TREINADO EM]]="", "",(LAIA[[#This Row],[TREINADO EM]]+LAIA[[#This Row],[VALIDADE]]))</f>
        <v>44871</v>
      </c>
      <c r="K560">
        <v>1</v>
      </c>
      <c r="L560" t="s">
        <v>5</v>
      </c>
      <c r="M560" t="str">
        <f>VLOOKUP(LAIA[[#This Row],[NOME]],'CADASTRO'!A:K,6,0)</f>
        <v>TRANSFERIDO</v>
      </c>
    </row>
    <row r="561" spans="1:14">
      <c r="A561" t="s">
        <v>516</v>
      </c>
      <c r="B561" t="s">
        <v>517</v>
      </c>
      <c r="C561" t="s">
        <v>266</v>
      </c>
      <c r="D561" t="s">
        <v>654</v>
      </c>
      <c r="E561" s="11" t="s">
        <v>480</v>
      </c>
      <c r="F561" s="11" t="str">
        <f>VLOOKUP(LAIA[[#This Row],[NOME]],'CADASTRO'!A:K,5,0)</f>
        <v>ANALISTA PROJETOS PL</v>
      </c>
      <c r="G561" s="46">
        <v>44844</v>
      </c>
      <c r="H561" s="39">
        <v>365</v>
      </c>
      <c r="I5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IF(G909="01/01/1900", "SEM REGISTRO",
                        IF((G561+H561)&gt;TODAY(), "NO PRAZO", "VENCIDO"
                        )
                    )
                )
            )
        )
    ),"N.A.")</f>
        <v>N.A.</v>
      </c>
      <c r="J561" s="14">
        <f>IF(LAIA[[#This Row],[TREINADO EM]]="", "",(LAIA[[#This Row],[TREINADO EM]]+LAIA[[#This Row],[VALIDADE]]))</f>
        <v>45209</v>
      </c>
      <c r="K561">
        <v>1</v>
      </c>
      <c r="L561" t="s">
        <v>5</v>
      </c>
      <c r="M561" t="str">
        <f>VLOOKUP(LAIA[[#This Row],[NOME]],'CADASTRO'!A:K,6,0)</f>
        <v>TRANSFERIDO</v>
      </c>
    </row>
    <row r="562" spans="1:14">
      <c r="A562" t="s">
        <v>516</v>
      </c>
      <c r="B562" t="s">
        <v>517</v>
      </c>
      <c r="C562" t="s">
        <v>266</v>
      </c>
      <c r="D562" t="s">
        <v>654</v>
      </c>
      <c r="E562" s="11" t="s">
        <v>480</v>
      </c>
      <c r="F562" s="11" t="str">
        <f>VLOOKUP(LAIA[[#This Row],[NOME]],'CADASTRO'!A:K,5,0)</f>
        <v>ANALISTA PROJETOS PL</v>
      </c>
      <c r="G562" s="46">
        <v>45029</v>
      </c>
      <c r="H562" s="39">
        <v>365</v>
      </c>
      <c r="I5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IF(G910="01/01/1900", "SEM REGISTRO",
                        IF((G562+H562)&gt;TODAY(), "NO PRAZO", "VENCIDO"
                        )
                    )
                )
            )
        )
    ),"N.A.")</f>
        <v>N.A.</v>
      </c>
      <c r="J562" s="14">
        <f>IF(LAIA[[#This Row],[TREINADO EM]]="", "",(LAIA[[#This Row],[TREINADO EM]]+LAIA[[#This Row],[VALIDADE]]))</f>
        <v>45394</v>
      </c>
      <c r="K562">
        <v>1</v>
      </c>
      <c r="L562" t="s">
        <v>5</v>
      </c>
      <c r="M562" t="str">
        <f>VLOOKUP(LAIA[[#This Row],[NOME]],'CADASTRO'!A:K,6,0)</f>
        <v>TRANSFERIDO</v>
      </c>
    </row>
    <row r="563" spans="1:14">
      <c r="A563" t="s">
        <v>516</v>
      </c>
      <c r="B563" t="s">
        <v>517</v>
      </c>
      <c r="C563" t="s">
        <v>433</v>
      </c>
      <c r="D563" t="s">
        <v>654</v>
      </c>
      <c r="E563" s="86" t="s">
        <v>480</v>
      </c>
      <c r="F563" s="11" t="str">
        <f>VLOOKUP(LAIA[[#This Row],[NOME]],'CADASTRO'!A:K,5,0)</f>
        <v>ANALISTA PROJETOS PL</v>
      </c>
      <c r="G563" s="46">
        <v>45547</v>
      </c>
      <c r="H563" s="39">
        <v>365</v>
      </c>
      <c r="I5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IF(G911="01/01/1900", "SEM REGISTRO",
                        IF((G563+H563)&gt;TODAY(), "NO PRAZO", "VENCIDO"
                        )
                    )
                )
            )
        )
    ),"N.A.")</f>
        <v>N.A.</v>
      </c>
      <c r="J563" s="14">
        <f>IF(LAIA[[#This Row],[TREINADO EM]]="", "",(LAIA[[#This Row],[TREINADO EM]]+LAIA[[#This Row],[VALIDADE]]))</f>
        <v>45912</v>
      </c>
      <c r="K563">
        <v>1</v>
      </c>
      <c r="L563" t="s">
        <v>3</v>
      </c>
      <c r="M563" t="str">
        <f>VLOOKUP(LAIA[[#This Row],[NOME]],'CADASTRO'!A:K,6,0)</f>
        <v>TRANSFERIDO</v>
      </c>
    </row>
    <row r="564" spans="1:14">
      <c r="A564" t="s">
        <v>516</v>
      </c>
      <c r="B564" t="s">
        <v>517</v>
      </c>
      <c r="C564" t="s">
        <v>433</v>
      </c>
      <c r="D564" t="s">
        <v>654</v>
      </c>
      <c r="E564" s="86" t="s">
        <v>132</v>
      </c>
      <c r="F564" s="11" t="str">
        <f>VLOOKUP(LAIA[[#This Row],[NOME]],'CADASTRO'!A:K,5,0)</f>
        <v>ANALISTA CONTROLE QUALIDADE JR</v>
      </c>
      <c r="G564" s="46">
        <v>45547</v>
      </c>
      <c r="H564" s="39">
        <v>365</v>
      </c>
      <c r="I5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IF(G912="01/01/1900", "SEM REGISTRO",
                        IF((G564+H564)&gt;TODAY(), "NO PRAZO", "VENCIDO"
                        )
                    )
                )
            )
        )
    ),"N.A.")</f>
        <v>N.A.</v>
      </c>
      <c r="J564" s="14">
        <f>IF(LAIA[[#This Row],[TREINADO EM]]="", "",(LAIA[[#This Row],[TREINADO EM]]+LAIA[[#This Row],[VALIDADE]]))</f>
        <v>45912</v>
      </c>
      <c r="K564">
        <v>1</v>
      </c>
      <c r="L564" t="s">
        <v>5</v>
      </c>
      <c r="M564" t="str">
        <f>VLOOKUP(LAIA[[#This Row],[NOME]],'CADASTRO'!A:K,6,0)</f>
        <v>DESLIGADO</v>
      </c>
    </row>
    <row r="565" spans="1:14">
      <c r="A565" t="s">
        <v>516</v>
      </c>
      <c r="B565" t="s">
        <v>517</v>
      </c>
      <c r="C565" t="s">
        <v>433</v>
      </c>
      <c r="D565" t="s">
        <v>654</v>
      </c>
      <c r="E565" s="11" t="s">
        <v>132</v>
      </c>
      <c r="F565" s="11" t="str">
        <f>VLOOKUP(LAIA[[#This Row],[NOME]],'CADASTRO'!A:K,5,0)</f>
        <v>ANALISTA CONTROLE QUALIDADE JR</v>
      </c>
      <c r="G565" s="46">
        <v>45943</v>
      </c>
      <c r="H565" s="39">
        <v>365</v>
      </c>
      <c r="I5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IF(G913="01/01/1900", "SEM REGISTRO",
                        IF((G565+H565)&gt;TODAY(), "NO PRAZO", "VENCIDO"
                        )
                    )
                )
            )
        )
    ),"N.A.")</f>
        <v>N.A.</v>
      </c>
      <c r="J565" s="14">
        <f>IF(LAIA[[#This Row],[TREINADO EM]]="", "",(LAIA[[#This Row],[TREINADO EM]]+LAIA[[#This Row],[VALIDADE]]))</f>
        <v>46308</v>
      </c>
      <c r="K565">
        <v>1</v>
      </c>
      <c r="L565" t="s">
        <v>3</v>
      </c>
      <c r="M565" t="str">
        <f>VLOOKUP(LAIA[[#This Row],[NOME]],'CADASTRO'!A:K,6,0)</f>
        <v>DESLIGADO</v>
      </c>
    </row>
    <row r="566" spans="1:14">
      <c r="A566" t="s">
        <v>516</v>
      </c>
      <c r="B566" t="s">
        <v>517</v>
      </c>
      <c r="C566" t="s">
        <v>433</v>
      </c>
      <c r="D566" t="s">
        <v>654</v>
      </c>
      <c r="E566" s="11" t="s">
        <v>415</v>
      </c>
      <c r="F566" s="11" t="str">
        <f>VLOOKUP(LAIA[[#This Row],[NOME]],'CADASTRO'!A:K,5,0)</f>
        <v>ESTAGIARIO</v>
      </c>
      <c r="G566" s="46">
        <v>46091</v>
      </c>
      <c r="H566" s="39">
        <v>365</v>
      </c>
      <c r="I5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IF(G914="01/01/1900", "SEM REGISTRO",
                        IF((G566+H566)&gt;TODAY(), "NO PRAZO", "VENCIDO"
                        )
                    )
                )
            )
        )
    ),"N.A.")</f>
        <v>NO PRAZO</v>
      </c>
      <c r="J566" s="14">
        <f>IF(LAIA[[#This Row],[TREINADO EM]]="", "",(LAIA[[#This Row],[TREINADO EM]]+LAIA[[#This Row],[VALIDADE]]))</f>
        <v>46456</v>
      </c>
      <c r="K566">
        <v>0.5</v>
      </c>
      <c r="L566" t="s">
        <v>3</v>
      </c>
      <c r="M566" t="str">
        <f>VLOOKUP(LAIA[[#This Row],[NOME]],'CADASTRO'!A:K,6,0)</f>
        <v>ATIVO</v>
      </c>
      <c r="N566" s="63" t="s">
        <v>660</v>
      </c>
    </row>
    <row r="567" spans="1:14">
      <c r="A567" t="s">
        <v>516</v>
      </c>
      <c r="B567" t="s">
        <v>517</v>
      </c>
      <c r="C567" t="s">
        <v>153</v>
      </c>
      <c r="D567" t="s">
        <v>654</v>
      </c>
      <c r="E567" s="11" t="s">
        <v>416</v>
      </c>
      <c r="F567" s="11" t="str">
        <f>VLOOKUP(LAIA[[#This Row],[NOME]],'CADASTRO'!A:K,5,0)</f>
        <v>ENCARREGADO EXPEDICAO</v>
      </c>
      <c r="G567" s="46">
        <v>44517</v>
      </c>
      <c r="H567" s="39">
        <v>365</v>
      </c>
      <c r="I5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IF(G915="01/01/1900",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IF(LAIA[[#This Row],[TREINADO EM]]="", "",(LAIA[[#This Row],[TREINADO EM]]+LAIA[[#This Row],[VALIDADE]]))</f>
        <v>44882</v>
      </c>
      <c r="K567">
        <v>1</v>
      </c>
      <c r="L567" t="s">
        <v>5</v>
      </c>
      <c r="M567" t="str">
        <f>VLOOKUP(LAIA[[#This Row],[NOME]],'CADASTRO'!A:K,6,0)</f>
        <v>ATIVO</v>
      </c>
    </row>
    <row r="568" spans="1:14">
      <c r="A568" t="s">
        <v>516</v>
      </c>
      <c r="B568" t="s">
        <v>517</v>
      </c>
      <c r="C568" t="s">
        <v>266</v>
      </c>
      <c r="D568" t="s">
        <v>654</v>
      </c>
      <c r="E568" s="11" t="s">
        <v>416</v>
      </c>
      <c r="F568" s="11" t="str">
        <f>VLOOKUP(LAIA[[#This Row],[NOME]],'CADASTRO'!A:K,5,0)</f>
        <v>ENCARREGADO EXPEDICAO</v>
      </c>
      <c r="G568" s="46">
        <v>44853</v>
      </c>
      <c r="H568" s="39">
        <v>365</v>
      </c>
      <c r="I5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IF(G916="01/01/1900", "SEM REGISTRO",
                        IF((G568+H568)&gt;TODAY(), "NO PRAZO", "VENCIDO"
                        )
                    )
                )
            )
        )
    ),"N.A.")</f>
        <v>HISTORICO</v>
      </c>
      <c r="J568" s="14">
        <f>IF(LAIA[[#This Row],[TREINADO EM]]="", "",(LAIA[[#This Row],[TREINADO EM]]+LAIA[[#This Row],[VALIDADE]]))</f>
        <v>45218</v>
      </c>
      <c r="K568">
        <v>1</v>
      </c>
      <c r="L568" t="s">
        <v>5</v>
      </c>
      <c r="M568" t="str">
        <f>VLOOKUP(LAIA[[#This Row],[NOME]],'CADASTRO'!A:K,6,0)</f>
        <v>ATIVO</v>
      </c>
    </row>
    <row r="569" spans="1:14">
      <c r="A569" t="s">
        <v>516</v>
      </c>
      <c r="B569" t="s">
        <v>517</v>
      </c>
      <c r="C569" t="s">
        <v>266</v>
      </c>
      <c r="D569" t="s">
        <v>654</v>
      </c>
      <c r="E569" s="11" t="s">
        <v>416</v>
      </c>
      <c r="F569" s="11" t="str">
        <f>VLOOKUP(LAIA[[#This Row],[NOME]],'CADASTRO'!A:K,5,0)</f>
        <v>ENCARREGADO EXPEDICAO</v>
      </c>
      <c r="G569" s="46">
        <v>44929</v>
      </c>
      <c r="H569" s="39">
        <v>365</v>
      </c>
      <c r="I5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IF(G917="01/01/1900",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IF(LAIA[[#This Row],[TREINADO EM]]="", "",(LAIA[[#This Row],[TREINADO EM]]+LAIA[[#This Row],[VALIDADE]]))</f>
        <v>45294</v>
      </c>
      <c r="K569">
        <v>1.5</v>
      </c>
      <c r="L569" t="s">
        <v>5</v>
      </c>
      <c r="M569" t="str">
        <f>VLOOKUP(LAIA[[#This Row],[NOME]],'CADASTRO'!A:K,6,0)</f>
        <v>ATIVO</v>
      </c>
    </row>
    <row r="570" spans="1:14">
      <c r="A570" t="s">
        <v>516</v>
      </c>
      <c r="B570" t="s">
        <v>517</v>
      </c>
      <c r="C570" t="s">
        <v>266</v>
      </c>
      <c r="D570" t="s">
        <v>654</v>
      </c>
      <c r="E570" s="11" t="s">
        <v>416</v>
      </c>
      <c r="F570" s="11" t="str">
        <f>VLOOKUP(LAIA[[#This Row],[NOME]],'CADASTRO'!A:K,5,0)</f>
        <v>ENCARREGADO EXPEDICAO</v>
      </c>
      <c r="G570" s="46">
        <v>45278</v>
      </c>
      <c r="H570" s="39">
        <v>365</v>
      </c>
      <c r="I5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IF(G918="01/01/1900",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IF(LAIA[[#This Row],[TREINADO EM]]="", "",(LAIA[[#This Row],[TREINADO EM]]+LAIA[[#This Row],[VALIDADE]]))</f>
        <v>45643</v>
      </c>
      <c r="K570">
        <v>1</v>
      </c>
      <c r="L570" t="s">
        <v>5</v>
      </c>
      <c r="M570" t="str">
        <f>VLOOKUP(LAIA[[#This Row],[NOME]],'CADASTRO'!A:K,6,0)</f>
        <v>ATIVO</v>
      </c>
    </row>
    <row r="571" spans="1:14">
      <c r="A571" t="s">
        <v>516</v>
      </c>
      <c r="B571" t="s">
        <v>517</v>
      </c>
      <c r="C571" t="s">
        <v>433</v>
      </c>
      <c r="D571" t="s">
        <v>654</v>
      </c>
      <c r="E571" s="11" t="s">
        <v>416</v>
      </c>
      <c r="F571" s="11" t="str">
        <f>VLOOKUP(LAIA[[#This Row],[NOME]],'CADASTRO'!A:K,5,0)</f>
        <v>ENCARREGADO EXPEDICAO</v>
      </c>
      <c r="G571" s="46">
        <v>45645</v>
      </c>
      <c r="H571" s="39">
        <v>365</v>
      </c>
      <c r="I5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IF(G919="01/01/1900",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IF(LAIA[[#This Row],[TREINADO EM]]="", "",(LAIA[[#This Row],[TREINADO EM]]+LAIA[[#This Row],[VALIDADE]]))</f>
        <v>46010</v>
      </c>
      <c r="K571">
        <v>1</v>
      </c>
      <c r="L571" t="s">
        <v>5</v>
      </c>
      <c r="M571" t="str">
        <f>VLOOKUP(LAIA[[#This Row],[NOME]],'CADASTRO'!A:K,6,0)</f>
        <v>ATIVO</v>
      </c>
    </row>
    <row r="572" spans="1:14">
      <c r="A572" t="s">
        <v>516</v>
      </c>
      <c r="B572" t="s">
        <v>517</v>
      </c>
      <c r="C572" t="s">
        <v>391</v>
      </c>
      <c r="D572" t="s">
        <v>654</v>
      </c>
      <c r="E572" s="11" t="s">
        <v>416</v>
      </c>
      <c r="F572" s="11" t="str">
        <f>VLOOKUP(LAIA[[#This Row],[NOME]],'CADASTRO'!A:K,5,0)</f>
        <v>ENCARREGADO EXPEDICAO</v>
      </c>
      <c r="G572" s="46">
        <v>45882</v>
      </c>
      <c r="H572" s="39">
        <v>365</v>
      </c>
      <c r="I5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IF(G920="01/01/1900",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IF(LAIA[[#This Row],[TREINADO EM]]="", "",(LAIA[[#This Row],[TREINADO EM]]+LAIA[[#This Row],[VALIDADE]]))</f>
        <v>46247</v>
      </c>
      <c r="K572">
        <v>1</v>
      </c>
      <c r="L572" t="s">
        <v>5</v>
      </c>
      <c r="M572" t="str">
        <f>VLOOKUP(LAIA[[#This Row],[NOME]],'CADASTRO'!A:K,6,0)</f>
        <v>ATIVO</v>
      </c>
    </row>
    <row r="573" spans="1:14">
      <c r="A573" t="s">
        <v>516</v>
      </c>
      <c r="B573" t="s">
        <v>517</v>
      </c>
      <c r="C573" t="s">
        <v>433</v>
      </c>
      <c r="D573" t="s">
        <v>654</v>
      </c>
      <c r="E573" s="85" t="s">
        <v>416</v>
      </c>
      <c r="F573" s="11" t="str">
        <f>VLOOKUP(LAIA[[#This Row],[NOME]],'CADASTRO'!A:K,5,0)</f>
        <v>ENCARREGADO EXPEDICAO</v>
      </c>
      <c r="G573" s="46">
        <v>46289.339722222219</v>
      </c>
      <c r="H573" s="39">
        <v>365</v>
      </c>
      <c r="I5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IF(G921="01/01/1900", "SEM REGISTRO",
                        IF((G573+H573)&gt;TODAY(), "NO PRAZO", "VENCIDO"
                        )
                    )
                )
            )
        )
    ),"N.A.")</f>
        <v>NO PRAZO</v>
      </c>
      <c r="J573" s="14">
        <f>IF(LAIA[[#This Row],[TREINADO EM]]="", "",(LAIA[[#This Row],[TREINADO EM]]+LAIA[[#This Row],[VALIDADE]]))</f>
        <v>46654.339722222219</v>
      </c>
      <c r="K573">
        <v>1</v>
      </c>
      <c r="L573" t="s">
        <v>3</v>
      </c>
      <c r="M573" t="str">
        <f>VLOOKUP(LAIA[[#This Row],[NOME]],'CADASTRO'!A:K,6,0)</f>
        <v>ATIVO</v>
      </c>
    </row>
    <row r="574" spans="1:14">
      <c r="A574" t="s">
        <v>516</v>
      </c>
      <c r="B574" t="s">
        <v>517</v>
      </c>
      <c r="C574" t="s">
        <v>74</v>
      </c>
      <c r="D574" t="s">
        <v>654</v>
      </c>
      <c r="E574" s="86" t="s">
        <v>418</v>
      </c>
      <c r="F574" s="11" t="str">
        <f>VLOOKUP(LAIA[[#This Row],[NOME]],'CADASTRO'!A:K,5,0)</f>
        <v>AUXILIAR INDUSTRIAL</v>
      </c>
      <c r="G574" s="46">
        <v>43467</v>
      </c>
      <c r="H574" s="39">
        <v>365</v>
      </c>
      <c r="I5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IF(G922="01/01/1900",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IF(LAIA[[#This Row],[TREINADO EM]]="", "",(LAIA[[#This Row],[TREINADO EM]]+LAIA[[#This Row],[VALIDADE]]))</f>
        <v>43832</v>
      </c>
      <c r="K574">
        <v>1</v>
      </c>
      <c r="L574" t="s">
        <v>5</v>
      </c>
      <c r="M574" t="str">
        <f>VLOOKUP(LAIA[[#This Row],[NOME]],'CADASTRO'!A:K,6,0)</f>
        <v>ATIVO</v>
      </c>
    </row>
    <row r="575" spans="1:14">
      <c r="A575" t="s">
        <v>516</v>
      </c>
      <c r="B575" t="s">
        <v>517</v>
      </c>
      <c r="C575" t="s">
        <v>433</v>
      </c>
      <c r="D575" t="s">
        <v>654</v>
      </c>
      <c r="E575" s="86" t="s">
        <v>418</v>
      </c>
      <c r="F575" s="11" t="str">
        <f>VLOOKUP(LAIA[[#This Row],[NOME]],'CADASTRO'!A:K,5,0)</f>
        <v>AUXILIAR INDUSTRIAL</v>
      </c>
      <c r="G575" s="46">
        <v>45922</v>
      </c>
      <c r="H575" s="39">
        <v>365</v>
      </c>
      <c r="I5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IF(G923="01/01/1900",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IF(LAIA[[#This Row],[TREINADO EM]]="", "",(LAIA[[#This Row],[TREINADO EM]]+LAIA[[#This Row],[VALIDADE]]))</f>
        <v>46287</v>
      </c>
      <c r="K575">
        <v>1</v>
      </c>
      <c r="L575" t="s">
        <v>5</v>
      </c>
      <c r="M575" t="str">
        <f>VLOOKUP(LAIA[[#This Row],[NOME]],'CADASTRO'!A:K,6,0)</f>
        <v>ATIVO</v>
      </c>
    </row>
    <row r="576" spans="1:14">
      <c r="A576" t="s">
        <v>516</v>
      </c>
      <c r="B576" t="s">
        <v>517</v>
      </c>
      <c r="C576" t="s">
        <v>433</v>
      </c>
      <c r="D576" t="s">
        <v>654</v>
      </c>
      <c r="E576" s="86" t="s">
        <v>418</v>
      </c>
      <c r="F576" s="11" t="str">
        <f>VLOOKUP(LAIA[[#This Row],[NOME]],'CADASTRO'!A:K,5,0)</f>
        <v>AUXILIAR INDUSTRIAL</v>
      </c>
      <c r="G576" s="46">
        <v>46009</v>
      </c>
      <c r="H576" s="39">
        <v>365</v>
      </c>
      <c r="I5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IF(G924="01/01/1900",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IF(LAIA[[#This Row],[TREINADO EM]]="", "",(LAIA[[#This Row],[TREINADO EM]]+LAIA[[#This Row],[VALIDADE]]))</f>
        <v>46374</v>
      </c>
      <c r="K576">
        <v>1</v>
      </c>
      <c r="L576" t="s">
        <v>3</v>
      </c>
      <c r="M576" t="str">
        <f>VLOOKUP(LAIA[[#This Row],[NOME]],'CADASTRO'!A:K,6,0)</f>
        <v>ATIVO</v>
      </c>
      <c r="N576" s="63" t="s">
        <v>656</v>
      </c>
    </row>
    <row r="577" spans="1:14">
      <c r="A577" t="s">
        <v>516</v>
      </c>
      <c r="B577" t="s">
        <v>517</v>
      </c>
      <c r="C577" t="s">
        <v>433</v>
      </c>
      <c r="D577" t="s">
        <v>654</v>
      </c>
      <c r="E577" s="86" t="s">
        <v>131</v>
      </c>
      <c r="F577" s="11" t="str">
        <f>VLOOKUP(LAIA[[#This Row],[NOME]],'CADASTRO'!A:K,5,0)</f>
        <v>AUXILIAR INDUSTRIAL</v>
      </c>
      <c r="G577" s="48">
        <v>45847</v>
      </c>
      <c r="H577" s="39">
        <v>365</v>
      </c>
      <c r="I5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IF(G925="01/01/1900",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IF(LAIA[[#This Row],[TREINADO EM]]="", "",(LAIA[[#This Row],[TREINADO EM]]+LAIA[[#This Row],[VALIDADE]]))</f>
        <v>46212</v>
      </c>
      <c r="K577">
        <v>1</v>
      </c>
      <c r="L577" t="s">
        <v>3</v>
      </c>
      <c r="M577" t="str">
        <f>VLOOKUP(LAIA[[#This Row],[NOME]],'CADASTRO'!A:K,6,0)</f>
        <v>DESLIGADO</v>
      </c>
    </row>
    <row r="578" spans="1:14">
      <c r="A578" t="s">
        <v>516</v>
      </c>
      <c r="B578" t="s">
        <v>517</v>
      </c>
      <c r="C578" t="s">
        <v>153</v>
      </c>
      <c r="D578" t="s">
        <v>654</v>
      </c>
      <c r="E578" s="86" t="s">
        <v>128</v>
      </c>
      <c r="F578" s="11" t="str">
        <f>VLOOKUP(LAIA[[#This Row],[NOME]],'CADASTRO'!A:K,5,0)</f>
        <v>ASSISTENTE ADMINISTRATIVO</v>
      </c>
      <c r="G578" s="60">
        <v>44517</v>
      </c>
      <c r="H578" s="39">
        <v>365</v>
      </c>
      <c r="I5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IF(G926="01/01/1900",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IF(LAIA[[#This Row],[TREINADO EM]]="", "",(LAIA[[#This Row],[TREINADO EM]]+LAIA[[#This Row],[VALIDADE]]))</f>
        <v>44882</v>
      </c>
      <c r="K578">
        <v>1</v>
      </c>
      <c r="L578" t="s">
        <v>3</v>
      </c>
      <c r="M578" t="str">
        <f>VLOOKUP(LAIA[[#This Row],[NOME]],'CADASTRO'!A:K,6,0)</f>
        <v>DESLIGADO</v>
      </c>
    </row>
    <row r="579" spans="1:14">
      <c r="A579" t="s">
        <v>516</v>
      </c>
      <c r="B579" t="s">
        <v>517</v>
      </c>
      <c r="C579" t="s">
        <v>153</v>
      </c>
      <c r="D579" t="s">
        <v>654</v>
      </c>
      <c r="E579" s="11" t="s">
        <v>419</v>
      </c>
      <c r="F579" s="11" t="str">
        <f>VLOOKUP(LAIA[[#This Row],[NOME]],'CADASTRO'!A:K,5,0)</f>
        <v>OPERADOR INDUSTRIAL II</v>
      </c>
      <c r="G579" s="46">
        <v>44517</v>
      </c>
      <c r="H579" s="39">
        <v>365</v>
      </c>
      <c r="I5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IF(G927="01/01/1900",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IF(LAIA[[#This Row],[TREINADO EM]]="", "",(LAIA[[#This Row],[TREINADO EM]]+LAIA[[#This Row],[VALIDADE]]))</f>
        <v>44882</v>
      </c>
      <c r="K579">
        <v>1</v>
      </c>
      <c r="L579" t="s">
        <v>5</v>
      </c>
      <c r="M579" t="str">
        <f>VLOOKUP(LAIA[[#This Row],[NOME]],'CADASTRO'!A:K,6,0)</f>
        <v>ATIVO</v>
      </c>
    </row>
    <row r="580" spans="1:14">
      <c r="A580" t="s">
        <v>516</v>
      </c>
      <c r="B580" t="s">
        <v>517</v>
      </c>
      <c r="C580" t="s">
        <v>266</v>
      </c>
      <c r="D580" t="s">
        <v>654</v>
      </c>
      <c r="E580" s="11" t="s">
        <v>419</v>
      </c>
      <c r="F580" s="11" t="str">
        <f>VLOOKUP(LAIA[[#This Row],[NOME]],'CADASTRO'!A:K,5,0)</f>
        <v>OPERADOR INDUSTRIAL II</v>
      </c>
      <c r="G580" s="46">
        <v>44854</v>
      </c>
      <c r="H580" s="39">
        <v>365</v>
      </c>
      <c r="I5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IF(G928="01/01/1900", "SEM REGISTRO",
                        IF((G580+H580)&gt;TODAY(), "NO PRAZO", "VENCIDO"
                        )
                    )
                )
            )
        )
    ),"N.A.")</f>
        <v>HISTORICO</v>
      </c>
      <c r="J580" s="14">
        <f>IF(LAIA[[#This Row],[TREINADO EM]]="", "",(LAIA[[#This Row],[TREINADO EM]]+LAIA[[#This Row],[VALIDADE]]))</f>
        <v>45219</v>
      </c>
      <c r="K580">
        <v>1</v>
      </c>
      <c r="L580" t="s">
        <v>5</v>
      </c>
      <c r="M580" t="str">
        <f>VLOOKUP(LAIA[[#This Row],[NOME]],'CADASTRO'!A:K,6,0)</f>
        <v>ATIVO</v>
      </c>
    </row>
    <row r="581" spans="1:14">
      <c r="A581" t="s">
        <v>516</v>
      </c>
      <c r="B581" t="s">
        <v>517</v>
      </c>
      <c r="C581" t="s">
        <v>266</v>
      </c>
      <c r="D581" t="s">
        <v>654</v>
      </c>
      <c r="E581" s="11" t="s">
        <v>419</v>
      </c>
      <c r="F581" s="11" t="str">
        <f>VLOOKUP(LAIA[[#This Row],[NOME]],'CADASTRO'!A:K,5,0)</f>
        <v>OPERADOR INDUSTRIAL II</v>
      </c>
      <c r="G581" s="46">
        <v>44929</v>
      </c>
      <c r="H581" s="39">
        <v>365</v>
      </c>
      <c r="I5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IF(G929="01/01/1900", "SEM REGISTRO",
                        IF((G581+H581)&gt;TODAY(), "NO PRAZO", "VENCIDO"
                        )
                    )
                )
            )
        )
    ),"N.A.")</f>
        <v>HISTORICO</v>
      </c>
      <c r="J581" s="14">
        <f>IF(LAIA[[#This Row],[TREINADO EM]]="", "",(LAIA[[#This Row],[TREINADO EM]]+LAIA[[#This Row],[VALIDADE]]))</f>
        <v>45294</v>
      </c>
      <c r="K581">
        <v>1.5</v>
      </c>
      <c r="L581" t="s">
        <v>5</v>
      </c>
      <c r="M581" t="str">
        <f>VLOOKUP(LAIA[[#This Row],[NOME]],'CADASTRO'!A:K,6,0)</f>
        <v>ATIVO</v>
      </c>
    </row>
    <row r="582" spans="1:14">
      <c r="A582" t="s">
        <v>516</v>
      </c>
      <c r="B582" t="s">
        <v>517</v>
      </c>
      <c r="C582" t="s">
        <v>102</v>
      </c>
      <c r="D582" t="s">
        <v>654</v>
      </c>
      <c r="E582" s="11" t="s">
        <v>419</v>
      </c>
      <c r="F582" s="11" t="str">
        <f>VLOOKUP(LAIA[[#This Row],[NOME]],'CADASTRO'!A:K,5,0)</f>
        <v>OPERADOR INDUSTRIAL II</v>
      </c>
      <c r="G582" s="46">
        <v>45568</v>
      </c>
      <c r="H582" s="39">
        <v>365</v>
      </c>
      <c r="I5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IF(G930="01/01/1900", "SEM REGISTRO",
                        IF((G582+H582)&gt;TODAY(), "NO PRAZO", "VENCIDO"
                        )
                    )
                )
            )
        )
    ),"N.A.")</f>
        <v>HISTORICO</v>
      </c>
      <c r="J582" s="14">
        <f>IF(LAIA[[#This Row],[TREINADO EM]]="", "",(LAIA[[#This Row],[TREINADO EM]]+LAIA[[#This Row],[VALIDADE]]))</f>
        <v>45933</v>
      </c>
      <c r="K582">
        <v>1</v>
      </c>
      <c r="L582" t="s">
        <v>5</v>
      </c>
      <c r="M582" t="str">
        <f>VLOOKUP(LAIA[[#This Row],[NOME]],'CADASTRO'!A:K,6,0)</f>
        <v>ATIVO</v>
      </c>
    </row>
    <row r="583" spans="1:14">
      <c r="A583" t="s">
        <v>516</v>
      </c>
      <c r="B583" t="s">
        <v>517</v>
      </c>
      <c r="C583" t="s">
        <v>433</v>
      </c>
      <c r="D583" t="s">
        <v>654</v>
      </c>
      <c r="E583" s="11" t="s">
        <v>419</v>
      </c>
      <c r="F583" s="11" t="str">
        <f>VLOOKUP(LAIA[[#This Row],[NOME]],'CADASTRO'!A:K,5,0)</f>
        <v>OPERADOR INDUSTRIAL II</v>
      </c>
      <c r="G583" s="46">
        <v>46009</v>
      </c>
      <c r="H583" s="39">
        <v>365</v>
      </c>
      <c r="I5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IF(G931="01/01/1900", "SEM REGISTRO",
                        IF((G583+H583)&gt;TODAY(), "NO PRAZO", "VENCIDO"
                        )
                    )
                )
            )
        )
    ),"N.A.")</f>
        <v>NO PRAZO</v>
      </c>
      <c r="J583" s="14">
        <f>IF(LAIA[[#This Row],[TREINADO EM]]="", "",(LAIA[[#This Row],[TREINADO EM]]+LAIA[[#This Row],[VALIDADE]]))</f>
        <v>46374</v>
      </c>
      <c r="K583">
        <v>1</v>
      </c>
      <c r="L583" t="s">
        <v>3</v>
      </c>
      <c r="M583" t="str">
        <f>VLOOKUP(LAIA[[#This Row],[NOME]],'CADASTRO'!A:K,6,0)</f>
        <v>ATIVO</v>
      </c>
      <c r="N583" s="78" t="s">
        <v>656</v>
      </c>
    </row>
    <row r="584" spans="1:14">
      <c r="A584" t="s">
        <v>516</v>
      </c>
      <c r="B584" t="s">
        <v>517</v>
      </c>
      <c r="C584" t="s">
        <v>433</v>
      </c>
      <c r="D584" t="s">
        <v>654</v>
      </c>
      <c r="E584" s="11" t="s">
        <v>420</v>
      </c>
      <c r="F584" s="11" t="str">
        <f>VLOOKUP(LAIA[[#This Row],[NOME]],'CADASTRO'!A:K,5,0)</f>
        <v>Almoxarife de Manutencao</v>
      </c>
      <c r="G584" s="46">
        <v>45950</v>
      </c>
      <c r="H584" s="39">
        <v>365</v>
      </c>
      <c r="I5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IF(G932="01/01/1900", "SEM REGISTRO",
                        IF((G584+H584)&gt;TODAY(), "NO PRAZO", "VENCIDO"
                        )
                    )
                )
            )
        )
    ),"N.A.")</f>
        <v>VENCIDO</v>
      </c>
      <c r="J584" s="14">
        <f>IF(LAIA[[#This Row],[TREINADO EM]]="", "",(LAIA[[#This Row],[TREINADO EM]]+LAIA[[#This Row],[VALIDADE]]))</f>
        <v>46315</v>
      </c>
      <c r="K584">
        <v>1</v>
      </c>
      <c r="L584" t="s">
        <v>3</v>
      </c>
      <c r="M584" t="str">
        <f>VLOOKUP(LAIA[[#This Row],[NOME]],'CADASTRO'!A:K,6,0)</f>
        <v>ATIVO</v>
      </c>
    </row>
    <row r="585" spans="1:14">
      <c r="A585" t="s">
        <v>516</v>
      </c>
      <c r="B585" t="s">
        <v>517</v>
      </c>
      <c r="C585" t="s">
        <v>391</v>
      </c>
      <c r="D585" t="s">
        <v>654</v>
      </c>
      <c r="E585" s="11" t="s">
        <v>126</v>
      </c>
      <c r="F585" s="11" t="str">
        <f>VLOOKUP(LAIA[[#This Row],[NOME]],'CADASTRO'!A:K,5,0)</f>
        <v>ESTAGIARIO</v>
      </c>
      <c r="G585" s="46">
        <v>45824</v>
      </c>
      <c r="H585" s="39">
        <v>365</v>
      </c>
      <c r="I5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IF(G933="01/01/1900",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IF(LAIA[[#This Row],[TREINADO EM]]="", "",(LAIA[[#This Row],[TREINADO EM]]+LAIA[[#This Row],[VALIDADE]]))</f>
        <v>46189</v>
      </c>
      <c r="K585">
        <v>1</v>
      </c>
      <c r="L585" t="s">
        <v>3</v>
      </c>
      <c r="M585" t="str">
        <f>VLOOKUP(LAIA[[#This Row],[NOME]],'CADASTRO'!A:K,6,0)</f>
        <v>DESLIGADO</v>
      </c>
    </row>
    <row r="586" spans="1:14">
      <c r="A586" t="s">
        <v>516</v>
      </c>
      <c r="B586" t="s">
        <v>517</v>
      </c>
      <c r="C586" t="s">
        <v>433</v>
      </c>
      <c r="D586" t="s">
        <v>654</v>
      </c>
      <c r="E586" s="11" t="s">
        <v>423</v>
      </c>
      <c r="F586" s="11" t="str">
        <f>VLOOKUP(LAIA[[#This Row],[NOME]],'CADASTRO'!A:K,5,0)</f>
        <v>AUXILIAR INDUSTRIAL</v>
      </c>
      <c r="G586" s="46">
        <v>45999</v>
      </c>
      <c r="H586" s="39">
        <v>365</v>
      </c>
      <c r="I5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IF(G934="01/01/1900", "SEM REGISTRO",
                        IF((G586+H586)&gt;TODAY(), "NO PRAZO", "VENCIDO"
                        )
                    )
                )
            )
        )
    ),"N.A.")</f>
        <v>HISTORICO</v>
      </c>
      <c r="J586" s="14">
        <f>IF(LAIA[[#This Row],[TREINADO EM]]="", "",(LAIA[[#This Row],[TREINADO EM]]+LAIA[[#This Row],[VALIDADE]]))</f>
        <v>46364</v>
      </c>
      <c r="K586">
        <v>1</v>
      </c>
      <c r="L586" t="s">
        <v>5</v>
      </c>
      <c r="M586" t="str">
        <f>VLOOKUP(LAIA[[#This Row],[NOME]],'CADASTRO'!A:K,6,0)</f>
        <v>ATIVO</v>
      </c>
    </row>
    <row r="587" spans="1:14">
      <c r="A587" t="s">
        <v>516</v>
      </c>
      <c r="B587" t="s">
        <v>517</v>
      </c>
      <c r="C587" t="s">
        <v>433</v>
      </c>
      <c r="D587" t="s">
        <v>654</v>
      </c>
      <c r="E587" s="11" t="s">
        <v>423</v>
      </c>
      <c r="F587" s="11" t="str">
        <f>VLOOKUP(LAIA[[#This Row],[NOME]],'CADASTRO'!A:K,5,0)</f>
        <v>AUXILIAR INDUSTRIAL</v>
      </c>
      <c r="G587" s="46">
        <v>46009</v>
      </c>
      <c r="H587" s="39">
        <v>365</v>
      </c>
      <c r="I5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IF(G935="01/01/1900", "SEM REGISTRO",
                        IF((G587+H587)&gt;TODAY(), "NO PRAZO", "VENCIDO"
                        )
                    )
                )
            )
        )
    ),"N.A.")</f>
        <v>NO PRAZO</v>
      </c>
      <c r="J587" s="14">
        <f>IF(LAIA[[#This Row],[TREINADO EM]]="", "",(LAIA[[#This Row],[TREINADO EM]]+LAIA[[#This Row],[VALIDADE]]))</f>
        <v>46374</v>
      </c>
      <c r="K587">
        <v>1</v>
      </c>
      <c r="L587" t="s">
        <v>3</v>
      </c>
      <c r="M587" t="str">
        <f>VLOOKUP(LAIA[[#This Row],[NOME]],'CADASTRO'!A:K,6,0)</f>
        <v>ATIVO</v>
      </c>
      <c r="N587" s="63" t="s">
        <v>656</v>
      </c>
    </row>
    <row r="588" spans="1:14">
      <c r="A588" t="s">
        <v>516</v>
      </c>
      <c r="B588" t="s">
        <v>517</v>
      </c>
      <c r="C588" t="s">
        <v>102</v>
      </c>
      <c r="D588" t="s">
        <v>654</v>
      </c>
      <c r="E588" s="84" t="s">
        <v>124</v>
      </c>
      <c r="F588" s="11" t="str">
        <f>VLOOKUP(LAIA[[#This Row],[NOME]],'CADASTRO'!A:K,5,0)</f>
        <v>ANALISTA CONTROLE QUALIDADE JR</v>
      </c>
      <c r="G588" s="46">
        <v>45407</v>
      </c>
      <c r="H588" s="39">
        <v>365</v>
      </c>
      <c r="I5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IF(G936="01/01/1900",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IF(LAIA[[#This Row],[TREINADO EM]]="", "",(LAIA[[#This Row],[TREINADO EM]]+LAIA[[#This Row],[VALIDADE]]))</f>
        <v>45772</v>
      </c>
      <c r="K588">
        <v>1.5</v>
      </c>
      <c r="L588" t="s">
        <v>5</v>
      </c>
      <c r="M588" t="str">
        <f>VLOOKUP(LAIA[[#This Row],[NOME]],'CADASTRO'!A:K,6,0)</f>
        <v>DESLIGADO</v>
      </c>
    </row>
    <row r="589" spans="1:14">
      <c r="A589" t="s">
        <v>516</v>
      </c>
      <c r="B589" t="s">
        <v>517</v>
      </c>
      <c r="C589" t="s">
        <v>433</v>
      </c>
      <c r="D589" t="s">
        <v>654</v>
      </c>
      <c r="E589" s="11" t="s">
        <v>124</v>
      </c>
      <c r="F589" s="11" t="str">
        <f>VLOOKUP(LAIA[[#This Row],[NOME]],'CADASTRO'!A:K,5,0)</f>
        <v>ANALISTA CONTROLE QUALIDADE JR</v>
      </c>
      <c r="G589" s="46">
        <v>45645</v>
      </c>
      <c r="H589" s="39">
        <v>365</v>
      </c>
      <c r="I5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IF(G937="01/01/1900",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IF(LAIA[[#This Row],[TREINADO EM]]="", "",(LAIA[[#This Row],[TREINADO EM]]+LAIA[[#This Row],[VALIDADE]]))</f>
        <v>46010</v>
      </c>
      <c r="K589">
        <v>1</v>
      </c>
      <c r="L589" t="s">
        <v>3</v>
      </c>
      <c r="M589" t="str">
        <f>VLOOKUP(LAIA[[#This Row],[NOME]],'CADASTRO'!A:K,6,0)</f>
        <v>DESLIGADO</v>
      </c>
    </row>
    <row r="590" spans="1:14">
      <c r="A590" t="s">
        <v>516</v>
      </c>
      <c r="B590" t="s">
        <v>517</v>
      </c>
      <c r="C590" t="s">
        <v>266</v>
      </c>
      <c r="D590" t="s">
        <v>654</v>
      </c>
      <c r="E590" s="11" t="s">
        <v>424</v>
      </c>
      <c r="F590" s="11" t="str">
        <f>VLOOKUP(LAIA[[#This Row],[NOME]],'CADASTRO'!A:K,5,0)</f>
        <v>OPERADOR INDUSTRIAL III</v>
      </c>
      <c r="G590" s="46">
        <v>45302</v>
      </c>
      <c r="H590" s="39">
        <v>365</v>
      </c>
      <c r="I5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IF(G938="01/01/1900",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IF(LAIA[[#This Row],[TREINADO EM]]="", "",(LAIA[[#This Row],[TREINADO EM]]+LAIA[[#This Row],[VALIDADE]]))</f>
        <v>45667</v>
      </c>
      <c r="K590">
        <v>1</v>
      </c>
      <c r="L590" t="s">
        <v>5</v>
      </c>
      <c r="M590" t="str">
        <f>VLOOKUP(LAIA[[#This Row],[NOME]],'CADASTRO'!A:K,6,0)</f>
        <v>ATIVO</v>
      </c>
    </row>
    <row r="591" spans="1:14">
      <c r="A591" t="s">
        <v>516</v>
      </c>
      <c r="B591" t="s">
        <v>517</v>
      </c>
      <c r="C591" t="s">
        <v>76</v>
      </c>
      <c r="D591" t="s">
        <v>654</v>
      </c>
      <c r="E591" s="11" t="s">
        <v>424</v>
      </c>
      <c r="F591" s="11" t="str">
        <f>VLOOKUP(LAIA[[#This Row],[NOME]],'CADASTRO'!A:K,5,0)</f>
        <v>OPERADOR INDUSTRIAL III</v>
      </c>
      <c r="G591" s="46">
        <v>45645</v>
      </c>
      <c r="H591" s="39">
        <v>365</v>
      </c>
      <c r="I5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IF(G939="01/01/1900",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IF(LAIA[[#This Row],[TREINADO EM]]="", "",(LAIA[[#This Row],[TREINADO EM]]+LAIA[[#This Row],[VALIDADE]]))</f>
        <v>46010</v>
      </c>
      <c r="K591">
        <v>1</v>
      </c>
      <c r="L591" t="s">
        <v>5</v>
      </c>
      <c r="M591" t="str">
        <f>VLOOKUP(LAIA[[#This Row],[NOME]],'CADASTRO'!A:K,6,0)</f>
        <v>ATIVO</v>
      </c>
    </row>
    <row r="592" spans="1:14">
      <c r="A592" t="s">
        <v>516</v>
      </c>
      <c r="B592" t="s">
        <v>517</v>
      </c>
      <c r="C592" t="s">
        <v>433</v>
      </c>
      <c r="D592" t="s">
        <v>654</v>
      </c>
      <c r="E592" s="11" t="s">
        <v>424</v>
      </c>
      <c r="F592" s="11" t="str">
        <f>VLOOKUP(LAIA[[#This Row],[NOME]],'CADASTRO'!A:K,5,0)</f>
        <v>OPERADOR INDUSTRIAL III</v>
      </c>
      <c r="G592" s="46">
        <v>46009</v>
      </c>
      <c r="H592" s="39">
        <v>365</v>
      </c>
      <c r="I5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IF(G940="01/01/1900", "SEM REGISTRO",
                        IF((G592+H592)&gt;TODAY(), "NO PRAZO", "VENCIDO"
                        )
                    )
                )
            )
        )
    ),"N.A.")</f>
        <v>NO PRAZO</v>
      </c>
      <c r="J592" s="14">
        <f>IF(LAIA[[#This Row],[TREINADO EM]]="", "",(LAIA[[#This Row],[TREINADO EM]]+LAIA[[#This Row],[VALIDADE]]))</f>
        <v>46374</v>
      </c>
      <c r="K592">
        <v>1</v>
      </c>
      <c r="L592" t="s">
        <v>3</v>
      </c>
      <c r="M592" t="str">
        <f>VLOOKUP(LAIA[[#This Row],[NOME]],'CADASTRO'!A:K,6,0)</f>
        <v>ATIVO</v>
      </c>
      <c r="N592" s="78" t="s">
        <v>656</v>
      </c>
    </row>
    <row r="593" spans="1:14">
      <c r="A593" t="s">
        <v>516</v>
      </c>
      <c r="B593" t="s">
        <v>517</v>
      </c>
      <c r="C593" t="s">
        <v>433</v>
      </c>
      <c r="D593" t="s">
        <v>654</v>
      </c>
      <c r="E593" s="11" t="s">
        <v>488</v>
      </c>
      <c r="F593" s="11" t="str">
        <f>VLOOKUP(LAIA[[#This Row],[NOME]],'CADASTRO'!A:K,5,0)</f>
        <v>TECNICO ELETRONICO II</v>
      </c>
      <c r="G593" s="46">
        <v>46245.601064814815</v>
      </c>
      <c r="H593" s="39">
        <v>365</v>
      </c>
      <c r="I5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IF(G941="01/01/1900",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IF(LAIA[[#This Row],[TREINADO EM]]="", "",(LAIA[[#This Row],[TREINADO EM]]+LAIA[[#This Row],[VALIDADE]]))</f>
        <v>46610.601064814815</v>
      </c>
      <c r="K593">
        <v>1</v>
      </c>
      <c r="L593" t="s">
        <v>3</v>
      </c>
      <c r="M593" t="str">
        <f>VLOOKUP(LAIA[[#This Row],[NOME]],'CADASTRO'!A:K,6,0)</f>
        <v>ATIVO</v>
      </c>
    </row>
    <row r="594" spans="1:14">
      <c r="A594" t="s">
        <v>516</v>
      </c>
      <c r="B594" t="s">
        <v>517</v>
      </c>
      <c r="C594" t="s">
        <v>153</v>
      </c>
      <c r="D594" t="s">
        <v>654</v>
      </c>
      <c r="E594" s="11" t="s">
        <v>425</v>
      </c>
      <c r="F594" s="11" t="str">
        <f>VLOOKUP(LAIA[[#This Row],[NOME]],'CADASTRO'!A:K,5,0)</f>
        <v>ANALISTA LOGISTICA JR</v>
      </c>
      <c r="G594" s="46">
        <v>44484</v>
      </c>
      <c r="H594" s="39">
        <v>365</v>
      </c>
      <c r="I5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IF(G942="01/01/1900", "SEM REGISTRO",
                        IF((G594+H594)&gt;TODAY(), "NO PRAZO", "VENCIDO"
                        )
                    )
                )
            )
        )
    ),"N.A.")</f>
        <v>HISTORICO</v>
      </c>
      <c r="J594" s="14">
        <f>IF(LAIA[[#This Row],[TREINADO EM]]="", "",(LAIA[[#This Row],[TREINADO EM]]+LAIA[[#This Row],[VALIDADE]]))</f>
        <v>44849</v>
      </c>
      <c r="K594">
        <v>1</v>
      </c>
      <c r="L594" t="s">
        <v>5</v>
      </c>
      <c r="M594" t="str">
        <f>VLOOKUP(LAIA[[#This Row],[NOME]],'CADASTRO'!A:K,6,0)</f>
        <v>ATIVO</v>
      </c>
    </row>
    <row r="595" spans="1:14">
      <c r="A595" t="s">
        <v>516</v>
      </c>
      <c r="B595" t="s">
        <v>517</v>
      </c>
      <c r="C595" t="s">
        <v>266</v>
      </c>
      <c r="D595" t="s">
        <v>654</v>
      </c>
      <c r="E595" s="11" t="s">
        <v>425</v>
      </c>
      <c r="F595" s="11" t="str">
        <f>VLOOKUP(LAIA[[#This Row],[NOME]],'CADASTRO'!A:K,5,0)</f>
        <v>ANALISTA LOGISTICA JR</v>
      </c>
      <c r="G595" s="104">
        <v>44834</v>
      </c>
      <c r="H595" s="39">
        <v>365</v>
      </c>
      <c r="I5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IF(G943="01/01/1900", "SEM REGISTRO",
                        IF((G595+H595)&gt;TODAY(), "NO PRAZO", "VENCIDO"
                        )
                    )
                )
            )
        )
    ),"N.A.")</f>
        <v>HISTORICO</v>
      </c>
      <c r="J595" s="14">
        <f>IF(LAIA[[#This Row],[TREINADO EM]]="", "",(LAIA[[#This Row],[TREINADO EM]]+LAIA[[#This Row],[VALIDADE]]))</f>
        <v>45199</v>
      </c>
      <c r="K595">
        <v>1</v>
      </c>
      <c r="L595" t="s">
        <v>5</v>
      </c>
      <c r="M595" t="str">
        <f>VLOOKUP(LAIA[[#This Row],[NOME]],'CADASTRO'!A:K,6,0)</f>
        <v>ATIVO</v>
      </c>
    </row>
    <row r="596" spans="1:14">
      <c r="A596" t="s">
        <v>516</v>
      </c>
      <c r="B596" t="s">
        <v>517</v>
      </c>
      <c r="C596" t="s">
        <v>266</v>
      </c>
      <c r="D596" t="s">
        <v>654</v>
      </c>
      <c r="E596" s="11" t="s">
        <v>425</v>
      </c>
      <c r="F596" s="11" t="str">
        <f>VLOOKUP(LAIA[[#This Row],[NOME]],'CADASTRO'!A:K,5,0)</f>
        <v>ANALISTA LOGISTICA JR</v>
      </c>
      <c r="G596" s="46">
        <v>45064</v>
      </c>
      <c r="H596" s="39">
        <v>365</v>
      </c>
      <c r="I5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IF(G944="01/01/1900", "SEM REGISTRO",
                        IF((G596+H596)&gt;TODAY(), "NO PRAZO", "VENCIDO"
                        )
                    )
                )
            )
        )
    ),"N.A.")</f>
        <v>HISTORICO</v>
      </c>
      <c r="J596" s="14">
        <f>IF(LAIA[[#This Row],[TREINADO EM]]="", "",(LAIA[[#This Row],[TREINADO EM]]+LAIA[[#This Row],[VALIDADE]]))</f>
        <v>45429</v>
      </c>
      <c r="K596">
        <v>1</v>
      </c>
      <c r="L596" t="s">
        <v>5</v>
      </c>
      <c r="M596" t="str">
        <f>VLOOKUP(LAIA[[#This Row],[NOME]],'CADASTRO'!A:K,6,0)</f>
        <v>ATIVO</v>
      </c>
    </row>
    <row r="597" spans="1:14">
      <c r="A597" t="s">
        <v>516</v>
      </c>
      <c r="B597" t="s">
        <v>517</v>
      </c>
      <c r="C597" t="s">
        <v>266</v>
      </c>
      <c r="D597" t="s">
        <v>654</v>
      </c>
      <c r="E597" s="11" t="s">
        <v>425</v>
      </c>
      <c r="F597" s="11" t="str">
        <f>VLOOKUP(LAIA[[#This Row],[NOME]],'CADASTRO'!A:K,5,0)</f>
        <v>ANALISTA LOGISTICA JR</v>
      </c>
      <c r="G597" s="46">
        <v>45278</v>
      </c>
      <c r="H597" s="39">
        <v>365</v>
      </c>
      <c r="I5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IF(G945="01/01/1900",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IF(LAIA[[#This Row],[TREINADO EM]]="", "",(LAIA[[#This Row],[TREINADO EM]]+LAIA[[#This Row],[VALIDADE]]))</f>
        <v>45643</v>
      </c>
      <c r="K597">
        <v>1</v>
      </c>
      <c r="L597" t="s">
        <v>5</v>
      </c>
      <c r="M597" t="str">
        <f>VLOOKUP(LAIA[[#This Row],[NOME]],'CADASTRO'!A:K,6,0)</f>
        <v>ATIVO</v>
      </c>
    </row>
    <row r="598" spans="1:14">
      <c r="A598" t="s">
        <v>516</v>
      </c>
      <c r="B598" t="s">
        <v>517</v>
      </c>
      <c r="C598" t="s">
        <v>433</v>
      </c>
      <c r="D598" t="s">
        <v>654</v>
      </c>
      <c r="E598" s="11" t="s">
        <v>425</v>
      </c>
      <c r="F598" s="11" t="str">
        <f>VLOOKUP(LAIA[[#This Row],[NOME]],'CADASTRO'!A:K,5,0)</f>
        <v>ANALISTA LOGISTICA JR</v>
      </c>
      <c r="G598" s="46">
        <v>45645</v>
      </c>
      <c r="H598" s="39">
        <v>365</v>
      </c>
      <c r="I5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IF(G946="01/01/1900",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IF(LAIA[[#This Row],[TREINADO EM]]="", "",(LAIA[[#This Row],[TREINADO EM]]+LAIA[[#This Row],[VALIDADE]]))</f>
        <v>46010</v>
      </c>
      <c r="K598">
        <v>1</v>
      </c>
      <c r="L598" t="s">
        <v>5</v>
      </c>
      <c r="M598" t="str">
        <f>VLOOKUP(LAIA[[#This Row],[NOME]],'CADASTRO'!A:K,6,0)</f>
        <v>ATIVO</v>
      </c>
    </row>
    <row r="599" spans="1:14">
      <c r="A599" t="s">
        <v>516</v>
      </c>
      <c r="B599" t="s">
        <v>517</v>
      </c>
      <c r="C599" t="s">
        <v>433</v>
      </c>
      <c r="D599" t="s">
        <v>654</v>
      </c>
      <c r="E599" s="11" t="s">
        <v>425</v>
      </c>
      <c r="F599" s="11" t="str">
        <f>VLOOKUP(LAIA[[#This Row],[NOME]],'CADASTRO'!A:K,5,0)</f>
        <v>ANALISTA LOGISTICA JR</v>
      </c>
      <c r="G599" s="46">
        <v>46008</v>
      </c>
      <c r="H599" s="39">
        <v>365</v>
      </c>
      <c r="I5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IF(G947="01/01/1900", "SEM REGISTRO",
                        IF((G599+H599)&gt;TODAY(), "NO PRAZO", "VENCIDO"
                        )
                    )
                )
            )
        )
    ),"N.A.")</f>
        <v>NO PRAZO</v>
      </c>
      <c r="J599" s="14">
        <f>IF(LAIA[[#This Row],[TREINADO EM]]="", "",(LAIA[[#This Row],[TREINADO EM]]+LAIA[[#This Row],[VALIDADE]]))</f>
        <v>46373</v>
      </c>
      <c r="K599">
        <v>1</v>
      </c>
      <c r="L599" t="s">
        <v>3</v>
      </c>
      <c r="M599" t="str">
        <f>VLOOKUP(LAIA[[#This Row],[NOME]],'CADASTRO'!A:K,6,0)</f>
        <v>ATIVO</v>
      </c>
    </row>
    <row r="600" spans="1:14">
      <c r="A600" t="s">
        <v>516</v>
      </c>
      <c r="B600" t="s">
        <v>517</v>
      </c>
      <c r="C600" t="s">
        <v>266</v>
      </c>
      <c r="D600" t="s">
        <v>654</v>
      </c>
      <c r="E600" s="11" t="s">
        <v>116</v>
      </c>
      <c r="F600" s="11" t="str">
        <f>VLOOKUP(LAIA[[#This Row],[NOME]],'CADASTRO'!A:K,5,0)</f>
        <v>OPERADOR INDUSTRIAL I</v>
      </c>
      <c r="G600" s="46">
        <v>45197</v>
      </c>
      <c r="H600" s="39">
        <v>365</v>
      </c>
      <c r="I6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IF(G948="01/01/1900",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IF(LAIA[[#This Row],[TREINADO EM]]="", "",(LAIA[[#This Row],[TREINADO EM]]+LAIA[[#This Row],[VALIDADE]]))</f>
        <v>45562</v>
      </c>
      <c r="K600">
        <v>1</v>
      </c>
      <c r="L600" t="s">
        <v>5</v>
      </c>
      <c r="M600" t="str">
        <f>VLOOKUP(LAIA[[#This Row],[NOME]],'CADASTRO'!A:K,6,0)</f>
        <v>DESLIGADO</v>
      </c>
    </row>
    <row r="601" spans="1:14">
      <c r="A601" t="s">
        <v>516</v>
      </c>
      <c r="B601" t="s">
        <v>517</v>
      </c>
      <c r="C601" t="s">
        <v>433</v>
      </c>
      <c r="D601" t="s">
        <v>654</v>
      </c>
      <c r="E601" s="11" t="s">
        <v>116</v>
      </c>
      <c r="F601" s="11" t="str">
        <f>VLOOKUP(LAIA[[#This Row],[NOME]],'CADASTRO'!A:K,5,0)</f>
        <v>OPERADOR INDUSTRIAL I</v>
      </c>
      <c r="G601" s="46">
        <v>45589</v>
      </c>
      <c r="H601" s="39">
        <v>365</v>
      </c>
      <c r="I6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IF(G949="01/01/1900", "SEM REGISTRO",
                        IF((G601+H601)&gt;TODAY(), "NO PRAZO", "VENCIDO"
                        )
                    )
                )
            )
        )
    ),"N.A.")</f>
        <v>N.A.</v>
      </c>
      <c r="J601" s="14">
        <f>IF(LAIA[[#This Row],[TREINADO EM]]="", "",(LAIA[[#This Row],[TREINADO EM]]+LAIA[[#This Row],[VALIDADE]]))</f>
        <v>45954</v>
      </c>
      <c r="K601">
        <v>1</v>
      </c>
      <c r="L601" t="s">
        <v>5</v>
      </c>
      <c r="M601" t="str">
        <f>VLOOKUP(LAIA[[#This Row],[NOME]],'CADASTRO'!A:K,6,0)</f>
        <v>DESLIGADO</v>
      </c>
    </row>
    <row r="602" spans="1:14">
      <c r="A602" t="s">
        <v>516</v>
      </c>
      <c r="B602" t="s">
        <v>517</v>
      </c>
      <c r="C602" t="s">
        <v>76</v>
      </c>
      <c r="D602" t="s">
        <v>654</v>
      </c>
      <c r="E602" s="11" t="s">
        <v>116</v>
      </c>
      <c r="F602" s="11" t="str">
        <f>VLOOKUP(LAIA[[#This Row],[NOME]],'CADASTRO'!A:K,5,0)</f>
        <v>OPERADOR INDUSTRIAL I</v>
      </c>
      <c r="G602" s="46">
        <v>45645</v>
      </c>
      <c r="H602" s="39">
        <v>365</v>
      </c>
      <c r="I6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IF(G950="01/01/1900", "SEM REGISTRO",
                        IF((G602+H602)&gt;TODAY(), "NO PRAZO", "VENCIDO"
                        )
                    )
                )
            )
        )
    ),"N.A.")</f>
        <v>N.A.</v>
      </c>
      <c r="J602" s="14">
        <f>IF(LAIA[[#This Row],[TREINADO EM]]="", "",(LAIA[[#This Row],[TREINADO EM]]+LAIA[[#This Row],[VALIDADE]]))</f>
        <v>46010</v>
      </c>
      <c r="K602">
        <v>1</v>
      </c>
      <c r="L602" t="s">
        <v>3</v>
      </c>
      <c r="M602" t="str">
        <f>VLOOKUP(LAIA[[#This Row],[NOME]],'CADASTRO'!A:K,6,0)</f>
        <v>DESLIGADO</v>
      </c>
    </row>
    <row r="603" spans="1:14">
      <c r="A603" t="s">
        <v>516</v>
      </c>
      <c r="B603" t="s">
        <v>517</v>
      </c>
      <c r="C603" t="s">
        <v>153</v>
      </c>
      <c r="D603" t="s">
        <v>654</v>
      </c>
      <c r="E603" s="11" t="s">
        <v>112</v>
      </c>
      <c r="F603" s="11" t="str">
        <f>VLOOKUP(LAIA[[#This Row],[NOME]],'CADASTRO'!A:K,5,0)</f>
        <v>APRENDIZ</v>
      </c>
      <c r="G603" s="46">
        <v>44510</v>
      </c>
      <c r="H603" s="39">
        <v>365</v>
      </c>
      <c r="I6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IF(G951="01/01/1900", "SEM REGISTRO",
                        IF((G603+H603)&gt;TODAY(), "NO PRAZO", "VENCIDO"
                        )
                    )
                )
            )
        )
    ),"N.A.")</f>
        <v>N.A.</v>
      </c>
      <c r="J603" s="14">
        <f>IF(LAIA[[#This Row],[TREINADO EM]]="", "",(LAIA[[#This Row],[TREINADO EM]]+LAIA[[#This Row],[VALIDADE]]))</f>
        <v>44875</v>
      </c>
      <c r="K603">
        <v>1</v>
      </c>
      <c r="L603" t="s">
        <v>3</v>
      </c>
      <c r="M603" t="str">
        <f>VLOOKUP(LAIA[[#This Row],[NOME]],'CADASTRO'!A:K,6,0)</f>
        <v>DESLIGADO</v>
      </c>
    </row>
    <row r="604" spans="1:14">
      <c r="A604" t="s">
        <v>516</v>
      </c>
      <c r="B604" t="s">
        <v>517</v>
      </c>
      <c r="C604" t="s">
        <v>153</v>
      </c>
      <c r="D604" t="s">
        <v>654</v>
      </c>
      <c r="E604" s="11" t="s">
        <v>23</v>
      </c>
      <c r="F604" s="11" t="str">
        <f>VLOOKUP(LAIA[[#This Row],[NOME]],'CADASTRO'!A:K,5,0)</f>
        <v>ANALISTA PROCESSOS</v>
      </c>
      <c r="G604" s="46">
        <v>44506</v>
      </c>
      <c r="H604" s="39">
        <v>365</v>
      </c>
      <c r="I6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IF(G952="01/01/1900",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IF(LAIA[[#This Row],[TREINADO EM]]="", "",(LAIA[[#This Row],[TREINADO EM]]+LAIA[[#This Row],[VALIDADE]]))</f>
        <v>44871</v>
      </c>
      <c r="K604">
        <v>1</v>
      </c>
      <c r="L604" t="s">
        <v>3</v>
      </c>
      <c r="M604" t="str">
        <f>VLOOKUP(LAIA[[#This Row],[NOME]],'CADASTRO'!A:K,6,0)</f>
        <v>TRANSFERIDO</v>
      </c>
    </row>
    <row r="605" spans="1:14">
      <c r="A605" t="s">
        <v>516</v>
      </c>
      <c r="B605" t="s">
        <v>517</v>
      </c>
      <c r="C605" t="s">
        <v>153</v>
      </c>
      <c r="D605" t="s">
        <v>654</v>
      </c>
      <c r="E605" s="11" t="s">
        <v>338</v>
      </c>
      <c r="F605" s="11" t="str">
        <f>VLOOKUP(LAIA[[#This Row],[NOME]],'CADASTRO'!A:K,5,0)</f>
        <v>LIDER DE TURNO</v>
      </c>
      <c r="G605" s="46">
        <v>44484</v>
      </c>
      <c r="H605" s="39">
        <v>365</v>
      </c>
      <c r="I6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IF(G953="01/01/1900", "SEM REGISTRO",
                        IF((G605+H605)&gt;TODAY(), "NO PRAZO", "VENCIDO"
                        )
                    )
                )
            )
        )
    ),"N.A.")</f>
        <v>HISTORICO</v>
      </c>
      <c r="J605" s="14">
        <f>IF(LAIA[[#This Row],[TREINADO EM]]="", "",(LAIA[[#This Row],[TREINADO EM]]+LAIA[[#This Row],[VALIDADE]]))</f>
        <v>44849</v>
      </c>
      <c r="K605">
        <v>1</v>
      </c>
      <c r="L605" t="s">
        <v>5</v>
      </c>
      <c r="M605" t="str">
        <f>VLOOKUP(LAIA[[#This Row],[NOME]],'CADASTRO'!A:K,6,0)</f>
        <v>ATIVO</v>
      </c>
    </row>
    <row r="606" spans="1:14">
      <c r="A606" t="s">
        <v>516</v>
      </c>
      <c r="B606" t="s">
        <v>517</v>
      </c>
      <c r="C606" t="s">
        <v>266</v>
      </c>
      <c r="D606" t="s">
        <v>654</v>
      </c>
      <c r="E606" s="11" t="s">
        <v>338</v>
      </c>
      <c r="F606" s="11" t="str">
        <f>VLOOKUP(LAIA[[#This Row],[NOME]],'CADASTRO'!A:K,5,0)</f>
        <v>LIDER DE TURNO</v>
      </c>
      <c r="G606" s="46">
        <v>44852</v>
      </c>
      <c r="H606" s="39">
        <v>365</v>
      </c>
      <c r="I6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IF(G954="01/01/1900", "SEM REGISTRO",
                        IF((G606+H606)&gt;TODAY(), "NO PRAZO", "VENCIDO"
                        )
                    )
                )
            )
        )
    ),"N.A.")</f>
        <v>HISTORICO</v>
      </c>
      <c r="J606" s="14">
        <f>IF(LAIA[[#This Row],[TREINADO EM]]="", "",(LAIA[[#This Row],[TREINADO EM]]+LAIA[[#This Row],[VALIDADE]]))</f>
        <v>45217</v>
      </c>
      <c r="K606">
        <v>1</v>
      </c>
      <c r="L606" t="s">
        <v>5</v>
      </c>
      <c r="M606" t="str">
        <f>VLOOKUP(LAIA[[#This Row],[NOME]],'CADASTRO'!A:K,6,0)</f>
        <v>ATIVO</v>
      </c>
    </row>
    <row r="607" spans="1:14" s="1" customFormat="1">
      <c r="A607" t="s">
        <v>516</v>
      </c>
      <c r="B607" t="s">
        <v>517</v>
      </c>
      <c r="C607" t="s">
        <v>266</v>
      </c>
      <c r="D607" s="72" t="s">
        <v>654</v>
      </c>
      <c r="E607" s="73" t="s">
        <v>338</v>
      </c>
      <c r="F607" s="73" t="str">
        <f>VLOOKUP(LAIA[[#This Row],[NOME]],'CADASTRO'!A:K,5,0)</f>
        <v>LIDER DE TURNO</v>
      </c>
      <c r="G607" s="74">
        <v>44929</v>
      </c>
      <c r="H607" s="75">
        <v>365</v>
      </c>
      <c r="I6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IF(G955="01/01/1900", "SEM REGISTRO",
                        IF((G607+H607)&gt;TODAY(), "NO PRAZO", "VENCIDO"
                        )
                    )
                )
            )
        )
    ),"N.A.")</f>
        <v>HISTORICO</v>
      </c>
      <c r="J607" s="76">
        <f>IF(LAIA[[#This Row],[TREINADO EM]]="", "",(LAIA[[#This Row],[TREINADO EM]]+LAIA[[#This Row],[VALIDADE]]))</f>
        <v>45294</v>
      </c>
      <c r="K607" s="72">
        <v>1.5</v>
      </c>
      <c r="L607" s="72" t="s">
        <v>5</v>
      </c>
      <c r="M607" s="72" t="str">
        <f>VLOOKUP(LAIA[[#This Row],[NOME]],'CADASTRO'!A:K,6,0)</f>
        <v>ATIVO</v>
      </c>
      <c r="N607" s="72"/>
    </row>
    <row r="608" spans="1:14">
      <c r="A608" t="s">
        <v>516</v>
      </c>
      <c r="B608" t="s">
        <v>517</v>
      </c>
      <c r="C608" t="s">
        <v>433</v>
      </c>
      <c r="D608" t="s">
        <v>654</v>
      </c>
      <c r="E608" s="11" t="s">
        <v>338</v>
      </c>
      <c r="F608" s="11" t="str">
        <f>VLOOKUP(LAIA[[#This Row],[NOME]],'CADASTRO'!A:K,5,0)</f>
        <v>LIDER DE TURNO</v>
      </c>
      <c r="G608" s="99">
        <v>45533</v>
      </c>
      <c r="H608" s="39">
        <v>365</v>
      </c>
      <c r="I6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IF(G956="01/01/1900",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IF(LAIA[[#This Row],[TREINADO EM]]="", "",(LAIA[[#This Row],[TREINADO EM]]+LAIA[[#This Row],[VALIDADE]]))</f>
        <v>45898</v>
      </c>
      <c r="K608">
        <v>1</v>
      </c>
      <c r="L608" t="s">
        <v>5</v>
      </c>
      <c r="M608" t="str">
        <f>VLOOKUP(LAIA[[#This Row],[NOME]],'CADASTRO'!A:K,6,0)</f>
        <v>ATIVO</v>
      </c>
    </row>
    <row r="609" spans="1:14">
      <c r="A609" t="s">
        <v>516</v>
      </c>
      <c r="B609" t="s">
        <v>517</v>
      </c>
      <c r="C609" t="s">
        <v>433</v>
      </c>
      <c r="D609" t="s">
        <v>654</v>
      </c>
      <c r="E609" s="11" t="s">
        <v>338</v>
      </c>
      <c r="F609" s="11" t="str">
        <f>VLOOKUP(LAIA[[#This Row],[NOME]],'CADASTRO'!A:K,5,0)</f>
        <v>LIDER DE TURNO</v>
      </c>
      <c r="G609" s="46">
        <v>45645</v>
      </c>
      <c r="H609" s="39">
        <v>365</v>
      </c>
      <c r="I6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IF(G957="01/01/1900",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IF(LAIA[[#This Row],[TREINADO EM]]="", "",(LAIA[[#This Row],[TREINADO EM]]+LAIA[[#This Row],[VALIDADE]]))</f>
        <v>46010</v>
      </c>
      <c r="K609">
        <v>1</v>
      </c>
      <c r="L609" t="s">
        <v>5</v>
      </c>
      <c r="M609" t="str">
        <f>VLOOKUP(LAIA[[#This Row],[NOME]],'CADASTRO'!A:K,6,0)</f>
        <v>ATIVO</v>
      </c>
    </row>
    <row r="610" spans="1:14">
      <c r="A610" t="s">
        <v>516</v>
      </c>
      <c r="B610" t="s">
        <v>517</v>
      </c>
      <c r="C610" t="s">
        <v>433</v>
      </c>
      <c r="D610" t="s">
        <v>654</v>
      </c>
      <c r="E610" s="11" t="s">
        <v>338</v>
      </c>
      <c r="F610" s="11" t="str">
        <f>VLOOKUP(LAIA[[#This Row],[NOME]],'CADASTRO'!A:K,5,0)</f>
        <v>LIDER DE TURNO</v>
      </c>
      <c r="G610" s="46">
        <v>46006</v>
      </c>
      <c r="H610" s="39">
        <v>365</v>
      </c>
      <c r="I6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IF(G958="01/01/1900", "SEM REGISTRO",
                        IF((G610+H610)&gt;TODAY(), "NO PRAZO", "VENCIDO"
                        )
                    )
                )
            )
        )
    ),"N.A.")</f>
        <v>NO PRAZO</v>
      </c>
      <c r="J610" s="14">
        <f>IF(LAIA[[#This Row],[TREINADO EM]]="", "",(LAIA[[#This Row],[TREINADO EM]]+LAIA[[#This Row],[VALIDADE]]))</f>
        <v>46371</v>
      </c>
      <c r="K610">
        <v>0.25</v>
      </c>
      <c r="L610" t="s">
        <v>3</v>
      </c>
      <c r="M610" t="str">
        <f>VLOOKUP(LAIA[[#This Row],[NOME]],'CADASTRO'!A:K,6,0)</f>
        <v>ATIVO</v>
      </c>
      <c r="N610" s="63" t="s">
        <v>659</v>
      </c>
    </row>
    <row r="611" spans="1:14">
      <c r="A611" t="s">
        <v>516</v>
      </c>
      <c r="B611" t="s">
        <v>517</v>
      </c>
      <c r="C611" t="s">
        <v>153</v>
      </c>
      <c r="D611" t="s">
        <v>654</v>
      </c>
      <c r="E611" s="11" t="s">
        <v>111</v>
      </c>
      <c r="F611" s="11" t="str">
        <f>VLOOKUP(LAIA[[#This Row],[NOME]],'CADASTRO'!A:K,5,0)</f>
        <v>TECNICO MECANICO II</v>
      </c>
      <c r="G611" s="46">
        <v>44510</v>
      </c>
      <c r="H611" s="39">
        <v>365</v>
      </c>
      <c r="I6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IF(G959="01/01/1900", "SEM REGISTRO",
                        IF((G611+H611)&gt;TODAY(), "NO PRAZO", "VENCIDO"
                        )
                    )
                )
            )
        )
    ),"N.A.")</f>
        <v>N.A.</v>
      </c>
      <c r="J611" s="14">
        <f>IF(LAIA[[#This Row],[TREINADO EM]]="", "",(LAIA[[#This Row],[TREINADO EM]]+LAIA[[#This Row],[VALIDADE]]))</f>
        <v>44875</v>
      </c>
      <c r="K611">
        <v>1</v>
      </c>
      <c r="L611" t="s">
        <v>5</v>
      </c>
      <c r="M611" t="str">
        <f>VLOOKUP(LAIA[[#This Row],[NOME]],'CADASTRO'!A:K,6,0)</f>
        <v>DESLIGADO</v>
      </c>
    </row>
    <row r="612" spans="1:14">
      <c r="A612" t="s">
        <v>516</v>
      </c>
      <c r="B612" t="s">
        <v>517</v>
      </c>
      <c r="C612" t="s">
        <v>433</v>
      </c>
      <c r="D612" t="s">
        <v>654</v>
      </c>
      <c r="E612" s="11" t="s">
        <v>110</v>
      </c>
      <c r="F612" s="11" t="str">
        <f>VLOOKUP(LAIA[[#This Row],[NOME]],'CADASTRO'!A:K,5,0)</f>
        <v>OPERADOR INDUSTRIAL I</v>
      </c>
      <c r="G612" s="48">
        <v>45847</v>
      </c>
      <c r="H612" s="39">
        <v>365</v>
      </c>
      <c r="I6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IF(G960="01/01/1900", "SEM REGISTRO",
                        IF((G612+H612)&gt;TODAY(), "NO PRAZO", "VENCIDO"
                        )
                    )
                )
            )
        )
    ),"N.A.")</f>
        <v>N.A.</v>
      </c>
      <c r="J612" s="14">
        <f>IF(LAIA[[#This Row],[TREINADO EM]]="", "",(LAIA[[#This Row],[TREINADO EM]]+LAIA[[#This Row],[VALIDADE]]))</f>
        <v>46212</v>
      </c>
      <c r="K612">
        <v>1</v>
      </c>
      <c r="L612" t="s">
        <v>3</v>
      </c>
      <c r="M612" t="str">
        <f>VLOOKUP(LAIA[[#This Row],[NOME]],'CADASTRO'!A:K,6,0)</f>
        <v>DESLIGADO</v>
      </c>
    </row>
    <row r="613" spans="1:14">
      <c r="A613" t="s">
        <v>516</v>
      </c>
      <c r="B613" t="s">
        <v>517</v>
      </c>
      <c r="C613" t="s">
        <v>266</v>
      </c>
      <c r="D613" t="s">
        <v>654</v>
      </c>
      <c r="E613" s="11" t="s">
        <v>45</v>
      </c>
      <c r="F613" s="11" t="str">
        <f>VLOOKUP(LAIA[[#This Row],[NOME]],'CADASTRO'!A:K,5,0)</f>
        <v>COORDENADOR PRODUCAO</v>
      </c>
      <c r="G613" s="46">
        <v>44844</v>
      </c>
      <c r="H613" s="39">
        <v>365</v>
      </c>
      <c r="I6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IF(G961="01/01/1900", "SEM REGISTRO",
                        IF((G613+H613)&gt;TODAY(), "NO PRAZO", "VENCIDO"
                        )
                    )
                )
            )
        )
    ),"N.A.")</f>
        <v>N.A.</v>
      </c>
      <c r="J613" s="14">
        <f>IF(LAIA[[#This Row],[TREINADO EM]]="", "",(LAIA[[#This Row],[TREINADO EM]]+LAIA[[#This Row],[VALIDADE]]))</f>
        <v>45209</v>
      </c>
      <c r="K613">
        <v>1</v>
      </c>
      <c r="L613" t="s">
        <v>5</v>
      </c>
      <c r="M613" t="str">
        <f>VLOOKUP(LAIA[[#This Row],[NOME]],'CADASTRO'!A:K,6,0)</f>
        <v>TRANSFERIDO</v>
      </c>
    </row>
    <row r="614" spans="1:14">
      <c r="A614" t="s">
        <v>516</v>
      </c>
      <c r="B614" t="s">
        <v>517</v>
      </c>
      <c r="C614" t="s">
        <v>266</v>
      </c>
      <c r="D614" t="s">
        <v>654</v>
      </c>
      <c r="E614" s="11" t="s">
        <v>45</v>
      </c>
      <c r="F614" s="11" t="str">
        <f>VLOOKUP(LAIA[[#This Row],[NOME]],'CADASTRO'!A:K,5,0)</f>
        <v>COORDENADOR PRODUCAO</v>
      </c>
      <c r="G614" s="46">
        <v>45092</v>
      </c>
      <c r="H614" s="39">
        <v>365</v>
      </c>
      <c r="I6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IF(G962="01/01/1900", "SEM REGISTRO",
                        IF((G614+H614)&gt;TODAY(), "NO PRAZO", "VENCIDO"
                        )
                    )
                )
            )
        )
    ),"N.A.")</f>
        <v>N.A.</v>
      </c>
      <c r="J614" s="14">
        <f>IF(LAIA[[#This Row],[TREINADO EM]]="", "",(LAIA[[#This Row],[TREINADO EM]]+LAIA[[#This Row],[VALIDADE]]))</f>
        <v>45457</v>
      </c>
      <c r="K614">
        <v>1</v>
      </c>
      <c r="L614" t="s">
        <v>5</v>
      </c>
      <c r="M614" t="str">
        <f>VLOOKUP(LAIA[[#This Row],[NOME]],'CADASTRO'!A:K,6,0)</f>
        <v>TRANSFERIDO</v>
      </c>
    </row>
    <row r="615" spans="1:14">
      <c r="A615" t="s">
        <v>516</v>
      </c>
      <c r="B615" t="s">
        <v>517</v>
      </c>
      <c r="C615" t="s">
        <v>266</v>
      </c>
      <c r="D615" t="s">
        <v>654</v>
      </c>
      <c r="E615" s="11" t="s">
        <v>45</v>
      </c>
      <c r="F615" s="11" t="str">
        <f>VLOOKUP(LAIA[[#This Row],[NOME]],'CADASTRO'!A:K,5,0)</f>
        <v>COORDENADOR PRODUCAO</v>
      </c>
      <c r="G615" s="46">
        <v>45278</v>
      </c>
      <c r="H615" s="39">
        <v>365</v>
      </c>
      <c r="I6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IF(G963="01/01/1900", "SEM REGISTRO",
                        IF((G615+H615)&gt;TODAY(), "NO PRAZO", "VENCIDO"
                        )
                    )
                )
            )
        )
    ),"N.A.")</f>
        <v>N.A.</v>
      </c>
      <c r="J615" s="14">
        <f>IF(LAIA[[#This Row],[TREINADO EM]]="", "",(LAIA[[#This Row],[TREINADO EM]]+LAIA[[#This Row],[VALIDADE]]))</f>
        <v>45643</v>
      </c>
      <c r="K615">
        <v>1</v>
      </c>
      <c r="L615" t="s">
        <v>5</v>
      </c>
      <c r="M615" t="str">
        <f>VLOOKUP(LAIA[[#This Row],[NOME]],'CADASTRO'!A:K,6,0)</f>
        <v>TRANSFERIDO</v>
      </c>
    </row>
    <row r="616" spans="1:14">
      <c r="A616" t="s">
        <v>516</v>
      </c>
      <c r="B616" t="s">
        <v>517</v>
      </c>
      <c r="C616" t="s">
        <v>76</v>
      </c>
      <c r="D616" t="s">
        <v>654</v>
      </c>
      <c r="E616" s="11" t="s">
        <v>45</v>
      </c>
      <c r="F616" s="11" t="str">
        <f>VLOOKUP(LAIA[[#This Row],[NOME]],'CADASTRO'!A:K,5,0)</f>
        <v>COORDENADOR PRODUCAO</v>
      </c>
      <c r="G616" s="46">
        <v>45645</v>
      </c>
      <c r="H616" s="39">
        <v>365</v>
      </c>
      <c r="I6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IF(G964="01/01/1900", "SEM REGISTRO",
                        IF((G616+H616)&gt;TODAY(), "NO PRAZO", "VENCIDO"
                        )
                    )
                )
            )
        )
    ),"N.A.")</f>
        <v>N.A.</v>
      </c>
      <c r="J616" s="14">
        <f>IF(LAIA[[#This Row],[TREINADO EM]]="", "",(LAIA[[#This Row],[TREINADO EM]]+LAIA[[#This Row],[VALIDADE]]))</f>
        <v>46010</v>
      </c>
      <c r="K616">
        <v>1</v>
      </c>
      <c r="L616" t="s">
        <v>5</v>
      </c>
      <c r="M616" t="str">
        <f>VLOOKUP(LAIA[[#This Row],[NOME]],'CADASTRO'!A:K,6,0)</f>
        <v>TRANSFERIDO</v>
      </c>
    </row>
    <row r="617" spans="1:14">
      <c r="A617" t="s">
        <v>516</v>
      </c>
      <c r="B617" t="s">
        <v>517</v>
      </c>
      <c r="C617" t="s">
        <v>433</v>
      </c>
      <c r="D617" t="s">
        <v>654</v>
      </c>
      <c r="E617" s="11" t="s">
        <v>45</v>
      </c>
      <c r="F617" s="11" t="str">
        <f>VLOOKUP(LAIA[[#This Row],[NOME]],'CADASTRO'!A:K,5,0)</f>
        <v>COORDENADOR PRODUCAO</v>
      </c>
      <c r="G617" s="46">
        <v>46009</v>
      </c>
      <c r="H617" s="39">
        <v>365</v>
      </c>
      <c r="I6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IF(G965="01/01/1900", "SEM REGISTRO",
                        IF((G617+H617)&gt;TODAY(), "NO PRAZO", "VENCIDO"
                        )
                    )
                )
            )
        )
    ),"N.A.")</f>
        <v>N.A.</v>
      </c>
      <c r="J617" s="14">
        <f>IF(LAIA[[#This Row],[TREINADO EM]]="", "",(LAIA[[#This Row],[TREINADO EM]]+LAIA[[#This Row],[VALIDADE]]))</f>
        <v>46374</v>
      </c>
      <c r="K617">
        <v>1</v>
      </c>
      <c r="L617" t="s">
        <v>3</v>
      </c>
      <c r="M617" t="str">
        <f>VLOOKUP(LAIA[[#This Row],[NOME]],'CADASTRO'!A:K,6,0)</f>
        <v>TRANSFERIDO</v>
      </c>
      <c r="N617" s="63" t="s">
        <v>656</v>
      </c>
    </row>
    <row r="618" spans="1:14">
      <c r="A618" t="s">
        <v>516</v>
      </c>
      <c r="B618" t="s">
        <v>517</v>
      </c>
      <c r="C618" t="s">
        <v>76</v>
      </c>
      <c r="D618" t="s">
        <v>654</v>
      </c>
      <c r="E618" s="11" t="s">
        <v>109</v>
      </c>
      <c r="F618" s="11" t="str">
        <f>VLOOKUP(LAIA[[#This Row],[NOME]],'CADASTRO'!A:K,5,0)</f>
        <v>OPERADOR INDUSTRIAL I</v>
      </c>
      <c r="G618" s="46">
        <v>45645</v>
      </c>
      <c r="H618" s="39">
        <v>365</v>
      </c>
      <c r="I6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IF(G966="01/01/1900",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IF(LAIA[[#This Row],[TREINADO EM]]="", "",(LAIA[[#This Row],[TREINADO EM]]+LAIA[[#This Row],[VALIDADE]]))</f>
        <v>46010</v>
      </c>
      <c r="K618">
        <v>1</v>
      </c>
      <c r="L618" t="s">
        <v>5</v>
      </c>
      <c r="M618" t="str">
        <f>VLOOKUP(LAIA[[#This Row],[NOME]],'CADASTRO'!A:K,6,0)</f>
        <v>DESLIGADO</v>
      </c>
    </row>
    <row r="619" spans="1:14">
      <c r="A619" t="s">
        <v>516</v>
      </c>
      <c r="B619" t="s">
        <v>517</v>
      </c>
      <c r="C619" t="s">
        <v>391</v>
      </c>
      <c r="D619" t="s">
        <v>654</v>
      </c>
      <c r="E619" s="11" t="s">
        <v>109</v>
      </c>
      <c r="F619" s="11" t="str">
        <f>VLOOKUP(LAIA[[#This Row],[NOME]],'CADASTRO'!A:K,5,0)</f>
        <v>OPERADOR INDUSTRIAL I</v>
      </c>
      <c r="G619" s="46">
        <v>45882</v>
      </c>
      <c r="H619" s="39">
        <v>365</v>
      </c>
      <c r="I6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IF(G967="01/01/1900",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IF(LAIA[[#This Row],[TREINADO EM]]="", "",(LAIA[[#This Row],[TREINADO EM]]+LAIA[[#This Row],[VALIDADE]]))</f>
        <v>46247</v>
      </c>
      <c r="K619">
        <v>1</v>
      </c>
      <c r="L619" t="s">
        <v>3</v>
      </c>
      <c r="M619" t="str">
        <f>VLOOKUP(LAIA[[#This Row],[NOME]],'CADASTRO'!A:K,6,0)</f>
        <v>DESLIGADO</v>
      </c>
    </row>
    <row r="620" spans="1:14">
      <c r="A620" t="s">
        <v>516</v>
      </c>
      <c r="B620" t="s">
        <v>517</v>
      </c>
      <c r="C620" t="s">
        <v>153</v>
      </c>
      <c r="D620" t="s">
        <v>654</v>
      </c>
      <c r="E620" s="11" t="s">
        <v>73</v>
      </c>
      <c r="F620" s="11" t="str">
        <f>VLOOKUP(LAIA[[#This Row],[NOME]],'CADASTRO'!A:K,5,0)</f>
        <v>COORDENADOR PRODUCAO</v>
      </c>
      <c r="G620" s="46">
        <v>44484</v>
      </c>
      <c r="H620" s="39">
        <v>365</v>
      </c>
      <c r="I6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IF(G968="01/01/1900",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IF(LAIA[[#This Row],[TREINADO EM]]="", "",(LAIA[[#This Row],[TREINADO EM]]+LAIA[[#This Row],[VALIDADE]]))</f>
        <v>44849</v>
      </c>
      <c r="K620">
        <v>1</v>
      </c>
      <c r="L620" t="s">
        <v>5</v>
      </c>
      <c r="M620" t="str">
        <f>VLOOKUP(LAIA[[#This Row],[NOME]],'CADASTRO'!A:K,6,0)</f>
        <v>DESLIGADO</v>
      </c>
    </row>
    <row r="621" spans="1:14">
      <c r="A621" t="s">
        <v>516</v>
      </c>
      <c r="B621" t="s">
        <v>517</v>
      </c>
      <c r="C621" t="s">
        <v>266</v>
      </c>
      <c r="D621" t="s">
        <v>654</v>
      </c>
      <c r="E621" s="11" t="s">
        <v>73</v>
      </c>
      <c r="F621" s="11" t="str">
        <f>VLOOKUP(LAIA[[#This Row],[NOME]],'CADASTRO'!A:K,5,0)</f>
        <v>COORDENADOR PRODUCAO</v>
      </c>
      <c r="G621" s="46">
        <v>44852</v>
      </c>
      <c r="H621" s="39">
        <v>365</v>
      </c>
      <c r="I6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IF(G969="01/01/1900",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IF(LAIA[[#This Row],[TREINADO EM]]="", "",(LAIA[[#This Row],[TREINADO EM]]+LAIA[[#This Row],[VALIDADE]]))</f>
        <v>45217</v>
      </c>
      <c r="K621">
        <v>1</v>
      </c>
      <c r="L621" t="s">
        <v>3</v>
      </c>
      <c r="M621" t="str">
        <f>VLOOKUP(LAIA[[#This Row],[NOME]],'CADASTRO'!A:K,6,0)</f>
        <v>DESLIGADO</v>
      </c>
    </row>
    <row r="622" spans="1:14">
      <c r="A622" t="s">
        <v>516</v>
      </c>
      <c r="B622" t="s">
        <v>517</v>
      </c>
      <c r="C622" t="s">
        <v>153</v>
      </c>
      <c r="D622" t="s">
        <v>654</v>
      </c>
      <c r="E622" s="11" t="s">
        <v>107</v>
      </c>
      <c r="F622" s="11" t="str">
        <f>VLOOKUP(LAIA[[#This Row],[NOME]],'CADASTRO'!A:K,5,0)</f>
        <v>TECNICO MECANICO II</v>
      </c>
      <c r="G622" s="46">
        <v>44510</v>
      </c>
      <c r="H622" s="39">
        <v>365</v>
      </c>
      <c r="I6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IF(G970="01/01/1900",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IF(LAIA[[#This Row],[TREINADO EM]]="", "",(LAIA[[#This Row],[TREINADO EM]]+LAIA[[#This Row],[VALIDADE]]))</f>
        <v>44875</v>
      </c>
      <c r="K622">
        <v>1</v>
      </c>
      <c r="L622" t="s">
        <v>5</v>
      </c>
      <c r="M622" t="str">
        <f>VLOOKUP(LAIA[[#This Row],[NOME]],'CADASTRO'!A:K,6,0)</f>
        <v>DESLIGADO</v>
      </c>
    </row>
    <row r="623" spans="1:14">
      <c r="A623" t="s">
        <v>516</v>
      </c>
      <c r="B623" t="s">
        <v>517</v>
      </c>
      <c r="C623" t="s">
        <v>266</v>
      </c>
      <c r="D623" t="s">
        <v>654</v>
      </c>
      <c r="E623" s="11" t="s">
        <v>107</v>
      </c>
      <c r="F623" s="11" t="str">
        <f>VLOOKUP(LAIA[[#This Row],[NOME]],'CADASTRO'!A:K,5,0)</f>
        <v>TECNICO MECANICO II</v>
      </c>
      <c r="G623" s="104">
        <v>44834</v>
      </c>
      <c r="H623" s="39">
        <v>365</v>
      </c>
      <c r="I6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IF(G971="01/01/1900",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IF(LAIA[[#This Row],[TREINADO EM]]="", "",(LAIA[[#This Row],[TREINADO EM]]+LAIA[[#This Row],[VALIDADE]]))</f>
        <v>45199</v>
      </c>
      <c r="K623">
        <v>1</v>
      </c>
      <c r="L623" t="s">
        <v>3</v>
      </c>
      <c r="M623" t="str">
        <f>VLOOKUP(LAIA[[#This Row],[NOME]],'CADASTRO'!A:K,6,0)</f>
        <v>DESLIGADO</v>
      </c>
    </row>
    <row r="624" spans="1:14">
      <c r="A624" t="s">
        <v>516</v>
      </c>
      <c r="B624" t="s">
        <v>517</v>
      </c>
      <c r="C624" t="s">
        <v>153</v>
      </c>
      <c r="D624" t="s">
        <v>654</v>
      </c>
      <c r="E624" s="11" t="s">
        <v>106</v>
      </c>
      <c r="F624" s="11" t="str">
        <f>VLOOKUP(LAIA[[#This Row],[NOME]],'CADASTRO'!A:K,5,0)</f>
        <v>OPERADOR INDUSTRIAL II</v>
      </c>
      <c r="G624" s="46">
        <v>44517</v>
      </c>
      <c r="H624" s="39">
        <v>365</v>
      </c>
      <c r="I6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IF(G972="01/01/1900",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IF(LAIA[[#This Row],[TREINADO EM]]="", "",(LAIA[[#This Row],[TREINADO EM]]+LAIA[[#This Row],[VALIDADE]]))</f>
        <v>44882</v>
      </c>
      <c r="K624">
        <v>1</v>
      </c>
      <c r="L624" t="s">
        <v>5</v>
      </c>
      <c r="M624" t="str">
        <f>VLOOKUP(LAIA[[#This Row],[NOME]],'CADASTRO'!A:K,6,0)</f>
        <v>DESLIGADO</v>
      </c>
    </row>
    <row r="625" spans="1:14">
      <c r="A625" t="s">
        <v>516</v>
      </c>
      <c r="B625" t="s">
        <v>517</v>
      </c>
      <c r="C625" t="s">
        <v>266</v>
      </c>
      <c r="D625" t="s">
        <v>654</v>
      </c>
      <c r="E625" s="11" t="s">
        <v>106</v>
      </c>
      <c r="F625" s="11" t="str">
        <f>VLOOKUP(LAIA[[#This Row],[NOME]],'CADASTRO'!A:K,5,0)</f>
        <v>OPERADOR INDUSTRIAL II</v>
      </c>
      <c r="G625" s="104">
        <v>44834</v>
      </c>
      <c r="H625" s="39">
        <v>365</v>
      </c>
      <c r="I6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IF(G973="01/01/1900", "SEM REGISTRO",
                        IF((G625+H625)&gt;TODAY(), "NO PRAZO", "VENCIDO"
                        )
                    )
                )
            )
        )
    ),"N.A.")</f>
        <v>N.A.</v>
      </c>
      <c r="J625" s="14">
        <f>IF(LAIA[[#This Row],[TREINADO EM]]="", "",(LAIA[[#This Row],[TREINADO EM]]+LAIA[[#This Row],[VALIDADE]]))</f>
        <v>45199</v>
      </c>
      <c r="K625">
        <v>1</v>
      </c>
      <c r="L625" t="s">
        <v>5</v>
      </c>
      <c r="M625" t="str">
        <f>VLOOKUP(LAIA[[#This Row],[NOME]],'CADASTRO'!A:K,6,0)</f>
        <v>DESLIGADO</v>
      </c>
    </row>
    <row r="626" spans="1:14">
      <c r="A626" t="s">
        <v>516</v>
      </c>
      <c r="B626" t="s">
        <v>517</v>
      </c>
      <c r="C626" t="s">
        <v>266</v>
      </c>
      <c r="D626" t="s">
        <v>654</v>
      </c>
      <c r="E626" s="11" t="s">
        <v>106</v>
      </c>
      <c r="F626" s="11" t="str">
        <f>VLOOKUP(LAIA[[#This Row],[NOME]],'CADASTRO'!A:K,5,0)</f>
        <v>OPERADOR INDUSTRIAL II</v>
      </c>
      <c r="G626" s="46">
        <v>45278</v>
      </c>
      <c r="H626" s="39">
        <v>365</v>
      </c>
      <c r="I6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IF(G974="01/01/1900",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IF(LAIA[[#This Row],[TREINADO EM]]="", "",(LAIA[[#This Row],[TREINADO EM]]+LAIA[[#This Row],[VALIDADE]]))</f>
        <v>45643</v>
      </c>
      <c r="K626">
        <v>1</v>
      </c>
      <c r="L626" t="s">
        <v>3</v>
      </c>
      <c r="M626" t="str">
        <f>VLOOKUP(LAIA[[#This Row],[NOME]],'CADASTRO'!A:K,6,0)</f>
        <v>DESLIGADO</v>
      </c>
    </row>
    <row r="627" spans="1:14">
      <c r="A627" t="s">
        <v>516</v>
      </c>
      <c r="B627" t="s">
        <v>517</v>
      </c>
      <c r="C627" t="s">
        <v>266</v>
      </c>
      <c r="D627" t="s">
        <v>654</v>
      </c>
      <c r="E627" s="11" t="s">
        <v>104</v>
      </c>
      <c r="F627" s="11" t="str">
        <f>VLOOKUP(LAIA[[#This Row],[NOME]],'CADASTRO'!A:K,5,0)</f>
        <v>OPERADOR INDUSTRIAL II</v>
      </c>
      <c r="G627" s="46">
        <v>44929</v>
      </c>
      <c r="H627" s="39">
        <v>365</v>
      </c>
      <c r="I6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IF(G975="01/01/1900",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IF(LAIA[[#This Row],[TREINADO EM]]="", "",(LAIA[[#This Row],[TREINADO EM]]+LAIA[[#This Row],[VALIDADE]]))</f>
        <v>45294</v>
      </c>
      <c r="K627">
        <v>1.5</v>
      </c>
      <c r="L627" t="s">
        <v>5</v>
      </c>
      <c r="M627" t="str">
        <f>VLOOKUP(LAIA[[#This Row],[NOME]],'CADASTRO'!A:K,6,0)</f>
        <v>DESLIGADO</v>
      </c>
    </row>
    <row r="628" spans="1:14">
      <c r="A628" t="s">
        <v>516</v>
      </c>
      <c r="B628" t="s">
        <v>517</v>
      </c>
      <c r="C628" t="s">
        <v>266</v>
      </c>
      <c r="D628" t="s">
        <v>654</v>
      </c>
      <c r="E628" s="11" t="s">
        <v>104</v>
      </c>
      <c r="F628" s="11" t="str">
        <f>VLOOKUP(LAIA[[#This Row],[NOME]],'CADASTRO'!A:K,5,0)</f>
        <v>OPERADOR INDUSTRIAL II</v>
      </c>
      <c r="G628" s="46">
        <v>45278</v>
      </c>
      <c r="H628" s="39">
        <v>365</v>
      </c>
      <c r="I6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IF(G976="01/01/1900",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IF(LAIA[[#This Row],[TREINADO EM]]="", "",(LAIA[[#This Row],[TREINADO EM]]+LAIA[[#This Row],[VALIDADE]]))</f>
        <v>45643</v>
      </c>
      <c r="K628">
        <v>1</v>
      </c>
      <c r="L628" t="s">
        <v>5</v>
      </c>
      <c r="M628" t="str">
        <f>VLOOKUP(LAIA[[#This Row],[NOME]],'CADASTRO'!A:K,6,0)</f>
        <v>DESLIGADO</v>
      </c>
    </row>
    <row r="629" spans="1:14">
      <c r="A629" t="s">
        <v>516</v>
      </c>
      <c r="B629" t="s">
        <v>517</v>
      </c>
      <c r="C629" t="s">
        <v>433</v>
      </c>
      <c r="D629" t="s">
        <v>654</v>
      </c>
      <c r="E629" s="11" t="s">
        <v>104</v>
      </c>
      <c r="F629" s="11" t="str">
        <f>VLOOKUP(LAIA[[#This Row],[NOME]],'CADASTRO'!A:K,5,0)</f>
        <v>OPERADOR INDUSTRIAL II</v>
      </c>
      <c r="G629" s="46">
        <v>45645</v>
      </c>
      <c r="H629" s="39">
        <v>365</v>
      </c>
      <c r="I6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IF(G977="01/01/1900", "SEM REGISTRO",
                        IF((G629+H629)&gt;TODAY(), "NO PRAZO", "VENCIDO"
                        )
                    )
                )
            )
        )
    ),"N.A.")</f>
        <v>N.A.</v>
      </c>
      <c r="J629" s="14">
        <f>IF(LAIA[[#This Row],[TREINADO EM]]="", "",(LAIA[[#This Row],[TREINADO EM]]+LAIA[[#This Row],[VALIDADE]]))</f>
        <v>46010</v>
      </c>
      <c r="K629">
        <v>1</v>
      </c>
      <c r="L629" t="s">
        <v>3</v>
      </c>
      <c r="M629" t="str">
        <f>VLOOKUP(LAIA[[#This Row],[NOME]],'CADASTRO'!A:K,6,0)</f>
        <v>DESLIGADO</v>
      </c>
    </row>
    <row r="630" spans="1:14">
      <c r="A630" t="s">
        <v>516</v>
      </c>
      <c r="B630" t="s">
        <v>517</v>
      </c>
      <c r="C630" t="s">
        <v>74</v>
      </c>
      <c r="D630" t="s">
        <v>654</v>
      </c>
      <c r="E630" s="11" t="s">
        <v>426</v>
      </c>
      <c r="F630" s="11" t="str">
        <f>VLOOKUP(LAIA[[#This Row],[NOME]],'CADASTRO'!A:K,5,0)</f>
        <v>OPERADOR INDUSTRIAL II</v>
      </c>
      <c r="G630" s="46">
        <v>43467</v>
      </c>
      <c r="H630" s="39">
        <v>365</v>
      </c>
      <c r="I6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IF(G978="01/01/1900", "SEM REGISTRO",
                        IF((G630+H630)&gt;TODAY(), "NO PRAZO", "VENCIDO"
                        )
                    )
                )
            )
        )
    ),"N.A.")</f>
        <v>HISTORICO</v>
      </c>
      <c r="J630" s="14">
        <f>IF(LAIA[[#This Row],[TREINADO EM]]="", "",(LAIA[[#This Row],[TREINADO EM]]+LAIA[[#This Row],[VALIDADE]]))</f>
        <v>43832</v>
      </c>
      <c r="K630">
        <v>1</v>
      </c>
      <c r="L630" t="s">
        <v>5</v>
      </c>
      <c r="M630" t="str">
        <f>VLOOKUP(LAIA[[#This Row],[NOME]],'CADASTRO'!A:K,6,0)</f>
        <v>ATIVO</v>
      </c>
    </row>
    <row r="631" spans="1:14">
      <c r="A631" t="s">
        <v>516</v>
      </c>
      <c r="B631" t="s">
        <v>517</v>
      </c>
      <c r="C631" t="s">
        <v>433</v>
      </c>
      <c r="D631" t="s">
        <v>654</v>
      </c>
      <c r="E631" s="11" t="s">
        <v>426</v>
      </c>
      <c r="F631" s="11" t="str">
        <f>VLOOKUP(LAIA[[#This Row],[NOME]],'CADASTRO'!A:K,5,0)</f>
        <v>OPERADOR INDUSTRIAL II</v>
      </c>
      <c r="G631" s="46">
        <v>45533</v>
      </c>
      <c r="H631" s="39">
        <v>365</v>
      </c>
      <c r="I6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IF(G979="01/01/1900", "SEM REGISTRO",
                        IF((G631+H631)&gt;TODAY(), "NO PRAZO", "VENCIDO"
                        )
                    )
                )
            )
        )
    ),"N.A.")</f>
        <v>HISTORICO</v>
      </c>
      <c r="J631" s="14">
        <f>IF(LAIA[[#This Row],[TREINADO EM]]="", "",(LAIA[[#This Row],[TREINADO EM]]+LAIA[[#This Row],[VALIDADE]]))</f>
        <v>45898</v>
      </c>
      <c r="K631">
        <v>1</v>
      </c>
      <c r="L631" t="s">
        <v>5</v>
      </c>
      <c r="M631" t="str">
        <f>VLOOKUP(LAIA[[#This Row],[NOME]],'CADASTRO'!A:K,6,0)</f>
        <v>ATIVO</v>
      </c>
    </row>
    <row r="632" spans="1:14">
      <c r="A632" t="s">
        <v>516</v>
      </c>
      <c r="B632" t="s">
        <v>517</v>
      </c>
      <c r="C632" t="s">
        <v>76</v>
      </c>
      <c r="D632" t="s">
        <v>654</v>
      </c>
      <c r="E632" s="11" t="s">
        <v>426</v>
      </c>
      <c r="F632" s="11" t="str">
        <f>VLOOKUP(LAIA[[#This Row],[NOME]],'CADASTRO'!A:K,5,0)</f>
        <v>OPERADOR INDUSTRIAL II</v>
      </c>
      <c r="G632" s="46">
        <v>45645</v>
      </c>
      <c r="H632" s="39">
        <v>365</v>
      </c>
      <c r="I6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IF(G980="01/01/1900", "SEM REGISTRO",
                        IF((G632+H632)&gt;TODAY(), "NO PRAZO", "VENCIDO"
                        )
                    )
                )
            )
        )
    ),"N.A.")</f>
        <v>HISTORICO</v>
      </c>
      <c r="J632" s="14">
        <f>IF(LAIA[[#This Row],[TREINADO EM]]="", "",(LAIA[[#This Row],[TREINADO EM]]+LAIA[[#This Row],[VALIDADE]]))</f>
        <v>46010</v>
      </c>
      <c r="K632">
        <v>1</v>
      </c>
      <c r="L632" t="s">
        <v>5</v>
      </c>
      <c r="M632" t="str">
        <f>VLOOKUP(LAIA[[#This Row],[NOME]],'CADASTRO'!A:K,6,0)</f>
        <v>ATIVO</v>
      </c>
    </row>
    <row r="633" spans="1:14">
      <c r="A633" t="s">
        <v>516</v>
      </c>
      <c r="B633" t="s">
        <v>517</v>
      </c>
      <c r="C633" t="s">
        <v>433</v>
      </c>
      <c r="D633" t="s">
        <v>654</v>
      </c>
      <c r="E633" s="11" t="s">
        <v>426</v>
      </c>
      <c r="F633" s="11" t="str">
        <f>VLOOKUP(LAIA[[#This Row],[NOME]],'CADASTRO'!A:K,5,0)</f>
        <v>OPERADOR INDUSTRIAL II</v>
      </c>
      <c r="G633" s="46">
        <v>46009</v>
      </c>
      <c r="H633" s="39">
        <v>365</v>
      </c>
      <c r="I6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IF(G981="01/01/1900", "SEM REGISTRO",
                        IF((G633+H633)&gt;TODAY(), "NO PRAZO", "VENCIDO"
                        )
                    )
                )
            )
        )
    ),"N.A.")</f>
        <v>NO PRAZO</v>
      </c>
      <c r="J633" s="14">
        <f>IF(LAIA[[#This Row],[TREINADO EM]]="", "",(LAIA[[#This Row],[TREINADO EM]]+LAIA[[#This Row],[VALIDADE]]))</f>
        <v>46374</v>
      </c>
      <c r="K633">
        <v>1</v>
      </c>
      <c r="L633" t="s">
        <v>3</v>
      </c>
      <c r="M633" t="str">
        <f>VLOOKUP(LAIA[[#This Row],[NOME]],'CADASTRO'!A:K,6,0)</f>
        <v>ATIVO</v>
      </c>
      <c r="N633" s="78" t="s">
        <v>656</v>
      </c>
    </row>
    <row r="634" spans="1:14">
      <c r="A634" t="s">
        <v>516</v>
      </c>
      <c r="B634" t="s">
        <v>517</v>
      </c>
      <c r="C634" t="s">
        <v>266</v>
      </c>
      <c r="D634" t="s">
        <v>654</v>
      </c>
      <c r="E634" s="11" t="s">
        <v>102</v>
      </c>
      <c r="F634" s="11" t="str">
        <f>VLOOKUP(LAIA[[#This Row],[NOME]],'CADASTRO'!A:K,5,0)</f>
        <v>ESTAGIARIO</v>
      </c>
      <c r="G634" s="46">
        <v>45155</v>
      </c>
      <c r="H634" s="39">
        <v>365</v>
      </c>
      <c r="I6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IF(G982="01/01/1900", "SEM REGISTRO",
                        IF((G634+H634)&gt;TODAY(), "NO PRAZO", "VENCIDO"
                        )
                    )
                )
            )
        )
    ),"N.A.")</f>
        <v>N.A.</v>
      </c>
      <c r="J634" s="14">
        <f>IF(LAIA[[#This Row],[TREINADO EM]]="", "",(LAIA[[#This Row],[TREINADO EM]]+LAIA[[#This Row],[VALIDADE]]))</f>
        <v>45520</v>
      </c>
      <c r="K634">
        <v>1</v>
      </c>
      <c r="L634" t="s">
        <v>3</v>
      </c>
      <c r="M634" t="str">
        <f>VLOOKUP(LAIA[[#This Row],[NOME]],'CADASTRO'!A:K,6,0)</f>
        <v>DESLIGADO</v>
      </c>
    </row>
    <row r="635" spans="1:14">
      <c r="A635" t="s">
        <v>516</v>
      </c>
      <c r="B635" t="s">
        <v>517</v>
      </c>
      <c r="C635" t="s">
        <v>433</v>
      </c>
      <c r="D635" t="s">
        <v>654</v>
      </c>
      <c r="E635" s="11" t="s">
        <v>101</v>
      </c>
      <c r="F635" s="11" t="str">
        <f>VLOOKUP(LAIA[[#This Row],[NOME]],'CADASTRO'!A:K,5,0)</f>
        <v>OPERADOR INDUSTRIAL I</v>
      </c>
      <c r="G635" s="46">
        <v>45784</v>
      </c>
      <c r="H635" s="39">
        <v>365</v>
      </c>
      <c r="I6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IF(G983="01/01/1900", "SEM REGISTRO",
                        IF((G635+H635)&gt;TODAY(), "NO PRAZO", "VENCIDO"
                        )
                    )
                )
            )
        )
    ),"N.A.")</f>
        <v>N.A.</v>
      </c>
      <c r="J635" s="14">
        <f>IF(LAIA[[#This Row],[TREINADO EM]]="", "",(LAIA[[#This Row],[TREINADO EM]]+LAIA[[#This Row],[VALIDADE]]))</f>
        <v>46149</v>
      </c>
      <c r="K635">
        <v>1</v>
      </c>
      <c r="L635" t="s">
        <v>3</v>
      </c>
      <c r="M635" t="str">
        <f>VLOOKUP(LAIA[[#This Row],[NOME]],'CADASTRO'!A:K,6,0)</f>
        <v>DESLIGADO</v>
      </c>
    </row>
    <row r="636" spans="1:14">
      <c r="A636" t="s">
        <v>516</v>
      </c>
      <c r="B636" t="s">
        <v>517</v>
      </c>
      <c r="C636" t="s">
        <v>266</v>
      </c>
      <c r="D636" t="s">
        <v>654</v>
      </c>
      <c r="E636" s="11" t="s">
        <v>100</v>
      </c>
      <c r="F636" s="11" t="str">
        <f>VLOOKUP(LAIA[[#This Row],[NOME]],'CADASTRO'!A:K,5,0)</f>
        <v>AUXILIAR INDUSTRIAL</v>
      </c>
      <c r="G636" s="104">
        <v>44834</v>
      </c>
      <c r="H636" s="39">
        <v>365</v>
      </c>
      <c r="I6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IF(G984="01/01/1900", "SEM REGISTRO",
                        IF((G636+H636)&gt;TODAY(), "NO PRAZO", "VENCIDO"
                        )
                    )
                )
            )
        )
    ),"N.A.")</f>
        <v>N.A.</v>
      </c>
      <c r="J636" s="14">
        <f>IF(LAIA[[#This Row],[TREINADO EM]]="", "",(LAIA[[#This Row],[TREINADO EM]]+LAIA[[#This Row],[VALIDADE]]))</f>
        <v>45199</v>
      </c>
      <c r="K636">
        <v>1</v>
      </c>
      <c r="L636" t="s">
        <v>5</v>
      </c>
      <c r="M636" t="str">
        <f>VLOOKUP(LAIA[[#This Row],[NOME]],'CADASTRO'!A:K,6,0)</f>
        <v>DESLIGADO</v>
      </c>
    </row>
    <row r="637" spans="1:14">
      <c r="A637" t="s">
        <v>516</v>
      </c>
      <c r="B637" t="s">
        <v>517</v>
      </c>
      <c r="C637" t="s">
        <v>266</v>
      </c>
      <c r="D637" t="s">
        <v>654</v>
      </c>
      <c r="E637" s="11" t="s">
        <v>100</v>
      </c>
      <c r="F637" s="11" t="str">
        <f>VLOOKUP(LAIA[[#This Row],[NOME]],'CADASTRO'!A:K,5,0)</f>
        <v>AUXILIAR INDUSTRIAL</v>
      </c>
      <c r="G637" s="46">
        <v>45278</v>
      </c>
      <c r="H637" s="39">
        <v>365</v>
      </c>
      <c r="I6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IF(G985="01/01/1900", "SEM REGISTRO",
                        IF((G637+H637)&gt;TODAY(), "NO PRAZO", "VENCIDO"
                        )
                    )
                )
            )
        )
    ),"N.A.")</f>
        <v>N.A.</v>
      </c>
      <c r="J637" s="14">
        <f>IF(LAIA[[#This Row],[TREINADO EM]]="", "",(LAIA[[#This Row],[TREINADO EM]]+LAIA[[#This Row],[VALIDADE]]))</f>
        <v>45643</v>
      </c>
      <c r="K637">
        <v>1</v>
      </c>
      <c r="L637" t="s">
        <v>3</v>
      </c>
      <c r="M637" t="str">
        <f>VLOOKUP(LAIA[[#This Row],[NOME]],'CADASTRO'!A:K,6,0)</f>
        <v>DESLIGADO</v>
      </c>
    </row>
    <row r="638" spans="1:14">
      <c r="A638" t="s">
        <v>516</v>
      </c>
      <c r="B638" t="s">
        <v>517</v>
      </c>
      <c r="C638" t="s">
        <v>153</v>
      </c>
      <c r="D638" t="s">
        <v>654</v>
      </c>
      <c r="E638" s="11" t="s">
        <v>427</v>
      </c>
      <c r="F638" s="11" t="str">
        <f>VLOOKUP(LAIA[[#This Row],[NOME]],'CADASTRO'!A:K,5,0)</f>
        <v>CONTROLADOR QUALIDADE</v>
      </c>
      <c r="G638" s="46">
        <v>44484</v>
      </c>
      <c r="H638" s="39">
        <v>365</v>
      </c>
      <c r="I6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IF(G986="01/01/1900", "SEM REGISTRO",
                        IF((G638+H638)&gt;TODAY(), "NO PRAZO", "VENCIDO"
                        )
                    )
                )
            )
        )
    ),"N.A.")</f>
        <v>HISTORICO</v>
      </c>
      <c r="J638" s="14">
        <f>IF(LAIA[[#This Row],[TREINADO EM]]="", "",(LAIA[[#This Row],[TREINADO EM]]+LAIA[[#This Row],[VALIDADE]]))</f>
        <v>44849</v>
      </c>
      <c r="K638">
        <v>1</v>
      </c>
      <c r="L638" t="s">
        <v>5</v>
      </c>
      <c r="M638" t="str">
        <f>VLOOKUP(LAIA[[#This Row],[NOME]],'CADASTRO'!A:K,6,0)</f>
        <v>ATIVO</v>
      </c>
    </row>
    <row r="639" spans="1:14">
      <c r="A639" t="s">
        <v>516</v>
      </c>
      <c r="B639" t="s">
        <v>517</v>
      </c>
      <c r="C639" t="s">
        <v>266</v>
      </c>
      <c r="D639" t="s">
        <v>654</v>
      </c>
      <c r="E639" s="11" t="s">
        <v>427</v>
      </c>
      <c r="F639" s="11" t="str">
        <f>VLOOKUP(LAIA[[#This Row],[NOME]],'CADASTRO'!A:K,5,0)</f>
        <v>CONTROLADOR QUALIDADE</v>
      </c>
      <c r="G639" s="46">
        <v>44853</v>
      </c>
      <c r="H639" s="39">
        <v>365</v>
      </c>
      <c r="I6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IF(G987="01/01/1900", "SEM REGISTRO",
                        IF((G639+H639)&gt;TODAY(), "NO PRAZO", "VENCIDO"
                        )
                    )
                )
            )
        )
    ),"N.A.")</f>
        <v>HISTORICO</v>
      </c>
      <c r="J639" s="14">
        <f>IF(LAIA[[#This Row],[TREINADO EM]]="", "",(LAIA[[#This Row],[TREINADO EM]]+LAIA[[#This Row],[VALIDADE]]))</f>
        <v>45218</v>
      </c>
      <c r="K639">
        <v>1</v>
      </c>
      <c r="L639" t="s">
        <v>5</v>
      </c>
      <c r="M639" t="str">
        <f>VLOOKUP(LAIA[[#This Row],[NOME]],'CADASTRO'!A:K,6,0)</f>
        <v>ATIVO</v>
      </c>
    </row>
    <row r="640" spans="1:14">
      <c r="A640" t="s">
        <v>516</v>
      </c>
      <c r="B640" t="s">
        <v>517</v>
      </c>
      <c r="C640" t="s">
        <v>266</v>
      </c>
      <c r="D640" t="s">
        <v>654</v>
      </c>
      <c r="E640" s="11" t="s">
        <v>427</v>
      </c>
      <c r="F640" s="11" t="str">
        <f>VLOOKUP(LAIA[[#This Row],[NOME]],'CADASTRO'!A:K,5,0)</f>
        <v>CONTROLADOR QUALIDADE</v>
      </c>
      <c r="G640" s="46">
        <v>44929</v>
      </c>
      <c r="H640" s="39">
        <v>365</v>
      </c>
      <c r="I6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IF(G988="01/01/1900", "SEM REGISTRO",
                        IF((G640+H640)&gt;TODAY(), "NO PRAZO", "VENCIDO"
                        )
                    )
                )
            )
        )
    ),"N.A.")</f>
        <v>HISTORICO</v>
      </c>
      <c r="J640" s="14">
        <f>IF(LAIA[[#This Row],[TREINADO EM]]="", "",(LAIA[[#This Row],[TREINADO EM]]+LAIA[[#This Row],[VALIDADE]]))</f>
        <v>45294</v>
      </c>
      <c r="K640">
        <v>1.5</v>
      </c>
      <c r="L640" t="s">
        <v>5</v>
      </c>
      <c r="M640" t="str">
        <f>VLOOKUP(LAIA[[#This Row],[NOME]],'CADASTRO'!A:K,6,0)</f>
        <v>ATIVO</v>
      </c>
    </row>
    <row r="641" spans="1:14">
      <c r="A641" t="s">
        <v>516</v>
      </c>
      <c r="B641" t="s">
        <v>517</v>
      </c>
      <c r="C641" t="s">
        <v>433</v>
      </c>
      <c r="D641" t="s">
        <v>654</v>
      </c>
      <c r="E641" s="11" t="s">
        <v>427</v>
      </c>
      <c r="F641" s="11" t="str">
        <f>VLOOKUP(LAIA[[#This Row],[NOME]],'CADASTRO'!A:K,5,0)</f>
        <v>CONTROLADOR QUALIDADE</v>
      </c>
      <c r="G641" s="46">
        <v>45533</v>
      </c>
      <c r="H641" s="39">
        <v>365</v>
      </c>
      <c r="I6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IF(G989="01/01/1900", "SEM REGISTRO",
                        IF((G641+H641)&gt;TODAY(), "NO PRAZO", "VENCIDO"
                        )
                    )
                )
            )
        )
    ),"N.A.")</f>
        <v>HISTORICO</v>
      </c>
      <c r="J641" s="14">
        <f>IF(LAIA[[#This Row],[TREINADO EM]]="", "",(LAIA[[#This Row],[TREINADO EM]]+LAIA[[#This Row],[VALIDADE]]))</f>
        <v>45898</v>
      </c>
      <c r="K641">
        <v>1</v>
      </c>
      <c r="L641" t="s">
        <v>5</v>
      </c>
      <c r="M641" t="str">
        <f>VLOOKUP(LAIA[[#This Row],[NOME]],'CADASTRO'!A:K,6,0)</f>
        <v>ATIVO</v>
      </c>
    </row>
    <row r="642" spans="1:14">
      <c r="A642" t="s">
        <v>516</v>
      </c>
      <c r="B642" t="s">
        <v>517</v>
      </c>
      <c r="C642" t="s">
        <v>433</v>
      </c>
      <c r="D642" t="s">
        <v>654</v>
      </c>
      <c r="E642" s="11" t="s">
        <v>427</v>
      </c>
      <c r="F642" s="11" t="str">
        <f>VLOOKUP(LAIA[[#This Row],[NOME]],'CADASTRO'!A:K,5,0)</f>
        <v>CONTROLADOR QUALIDADE</v>
      </c>
      <c r="G642" s="46">
        <v>45645</v>
      </c>
      <c r="H642" s="39">
        <v>365</v>
      </c>
      <c r="I6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IF(G990="01/01/1900", "SEM REGISTRO",
                        IF((G642+H642)&gt;TODAY(), "NO PRAZO", "VENCIDO"
                        )
                    )
                )
            )
        )
    ),"N.A.")</f>
        <v>HISTORICO</v>
      </c>
      <c r="J642" s="14">
        <f>IF(LAIA[[#This Row],[TREINADO EM]]="", "",(LAIA[[#This Row],[TREINADO EM]]+LAIA[[#This Row],[VALIDADE]]))</f>
        <v>46010</v>
      </c>
      <c r="K642">
        <v>1</v>
      </c>
      <c r="L642" t="s">
        <v>5</v>
      </c>
      <c r="M642" t="str">
        <f>VLOOKUP(LAIA[[#This Row],[NOME]],'CADASTRO'!A:K,6,0)</f>
        <v>ATIVO</v>
      </c>
    </row>
    <row r="643" spans="1:14">
      <c r="A643" t="s">
        <v>516</v>
      </c>
      <c r="B643" t="s">
        <v>517</v>
      </c>
      <c r="C643" t="s">
        <v>433</v>
      </c>
      <c r="D643" t="s">
        <v>654</v>
      </c>
      <c r="E643" s="11" t="s">
        <v>427</v>
      </c>
      <c r="F643" s="11" t="str">
        <f>VLOOKUP(LAIA[[#This Row],[NOME]],'CADASTRO'!A:K,5,0)</f>
        <v>CONTROLADOR QUALIDADE</v>
      </c>
      <c r="G643" s="46">
        <v>46213.422650462999</v>
      </c>
      <c r="H643" s="39">
        <v>183</v>
      </c>
      <c r="I6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IF(G991="01/01/1900", "SEM REGISTRO",
                        IF((G643+H643)&gt;TODAY(), "NO PRAZO", "VENCIDO"
                        )
                    )
                )
            )
        )
    ),"N.A.")</f>
        <v>NO PRAZO</v>
      </c>
      <c r="J643" s="14">
        <f>IF(LAIA[[#This Row],[TREINADO EM]]="", "",(LAIA[[#This Row],[TREINADO EM]]+LAIA[[#This Row],[VALIDADE]]))</f>
        <v>46396.422650462999</v>
      </c>
      <c r="K643">
        <v>1</v>
      </c>
      <c r="L643" t="s">
        <v>3</v>
      </c>
      <c r="M643" t="str">
        <f>VLOOKUP(LAIA[[#This Row],[NOME]],'CADASTRO'!A:K,6,0)</f>
        <v>ATIVO</v>
      </c>
    </row>
    <row r="644" spans="1:14">
      <c r="A644" t="s">
        <v>516</v>
      </c>
      <c r="B644" t="s">
        <v>517</v>
      </c>
      <c r="C644" t="s">
        <v>153</v>
      </c>
      <c r="D644" t="s">
        <v>654</v>
      </c>
      <c r="E644" s="11" t="s">
        <v>428</v>
      </c>
      <c r="F644" s="11" t="str">
        <f>VLOOKUP(LAIA[[#This Row],[NOME]],'CADASTRO'!A:K,5,0)</f>
        <v>ANALISTA PROCESSOS</v>
      </c>
      <c r="G644" s="46">
        <v>44484</v>
      </c>
      <c r="H644" s="39">
        <v>365</v>
      </c>
      <c r="I6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IF(G992="01/01/1900", "SEM REGISTRO",
                        IF((G644+H644)&gt;TODAY(), "NO PRAZO", "VENCIDO"
                        )
                    )
                )
            )
        )
    ),"N.A.")</f>
        <v>HISTORICO</v>
      </c>
      <c r="J644" s="14">
        <f>IF(LAIA[[#This Row],[TREINADO EM]]="", "",(LAIA[[#This Row],[TREINADO EM]]+LAIA[[#This Row],[VALIDADE]]))</f>
        <v>44849</v>
      </c>
      <c r="K644">
        <v>1</v>
      </c>
      <c r="L644" t="s">
        <v>5</v>
      </c>
      <c r="M644" t="str">
        <f>VLOOKUP(LAIA[[#This Row],[NOME]],'CADASTRO'!A:K,6,0)</f>
        <v>ATIVO</v>
      </c>
    </row>
    <row r="645" spans="1:14">
      <c r="A645" t="s">
        <v>516</v>
      </c>
      <c r="B645" t="s">
        <v>517</v>
      </c>
      <c r="C645" t="s">
        <v>266</v>
      </c>
      <c r="D645" t="s">
        <v>654</v>
      </c>
      <c r="E645" s="11" t="s">
        <v>428</v>
      </c>
      <c r="F645" s="11" t="str">
        <f>VLOOKUP(LAIA[[#This Row],[NOME]],'CADASTRO'!A:K,5,0)</f>
        <v>ANALISTA PROCESSOS</v>
      </c>
      <c r="G645" s="46">
        <v>44851</v>
      </c>
      <c r="H645" s="39">
        <v>365</v>
      </c>
      <c r="I6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IF(G993="01/01/1900", "SEM REGISTRO",
                        IF((G645+H645)&gt;TODAY(), "NO PRAZO", "VENCIDO"
                        )
                    )
                )
            )
        )
    ),"N.A.")</f>
        <v>HISTORICO</v>
      </c>
      <c r="J645" s="14">
        <f>IF(LAIA[[#This Row],[TREINADO EM]]="", "",(LAIA[[#This Row],[TREINADO EM]]+LAIA[[#This Row],[VALIDADE]]))</f>
        <v>45216</v>
      </c>
      <c r="K645">
        <v>1</v>
      </c>
      <c r="L645" t="s">
        <v>5</v>
      </c>
      <c r="M645" t="str">
        <f>VLOOKUP(LAIA[[#This Row],[NOME]],'CADASTRO'!A:K,6,0)</f>
        <v>ATIVO</v>
      </c>
    </row>
    <row r="646" spans="1:14">
      <c r="A646" t="s">
        <v>516</v>
      </c>
      <c r="B646" t="s">
        <v>517</v>
      </c>
      <c r="C646" t="s">
        <v>266</v>
      </c>
      <c r="D646" t="s">
        <v>654</v>
      </c>
      <c r="E646" s="11" t="s">
        <v>428</v>
      </c>
      <c r="F646" s="11" t="str">
        <f>VLOOKUP(LAIA[[#This Row],[NOME]],'CADASTRO'!A:K,5,0)</f>
        <v>ANALISTA PROCESSOS</v>
      </c>
      <c r="G646" s="46">
        <v>45278</v>
      </c>
      <c r="H646" s="39">
        <v>365</v>
      </c>
      <c r="I6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IF(G994="01/01/1900", "SEM REGISTRO",
                        IF((G646+H646)&gt;TODAY(), "NO PRAZO", "VENCIDO"
                        )
                    )
                )
            )
        )
    ),"N.A.")</f>
        <v>HISTORICO</v>
      </c>
      <c r="J646" s="14">
        <f>IF(LAIA[[#This Row],[TREINADO EM]]="", "",(LAIA[[#This Row],[TREINADO EM]]+LAIA[[#This Row],[VALIDADE]]))</f>
        <v>45643</v>
      </c>
      <c r="K646">
        <v>1</v>
      </c>
      <c r="L646" t="s">
        <v>5</v>
      </c>
      <c r="M646" t="str">
        <f>VLOOKUP(LAIA[[#This Row],[NOME]],'CADASTRO'!A:K,6,0)</f>
        <v>ATIVO</v>
      </c>
    </row>
    <row r="647" spans="1:14">
      <c r="A647" t="s">
        <v>516</v>
      </c>
      <c r="B647" t="s">
        <v>517</v>
      </c>
      <c r="C647" t="s">
        <v>433</v>
      </c>
      <c r="D647" t="s">
        <v>654</v>
      </c>
      <c r="E647" s="11" t="s">
        <v>428</v>
      </c>
      <c r="F647" s="11" t="str">
        <f>VLOOKUP(LAIA[[#This Row],[NOME]],'CADASTRO'!A:K,5,0)</f>
        <v>ANALISTA PROCESSOS</v>
      </c>
      <c r="G647" s="46">
        <v>45889</v>
      </c>
      <c r="H647" s="39">
        <v>365</v>
      </c>
      <c r="I6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IF(G995="01/01/1900", "SEM REGISTRO",
                        IF((G647+H647)&gt;TODAY(), "NO PRAZO", "VENCIDO"
                        )
                    )
                )
            )
        )
    ),"N.A.")</f>
        <v>HISTORICO</v>
      </c>
      <c r="J647" s="14">
        <f>IF(LAIA[[#This Row],[TREINADO EM]]="", "",(LAIA[[#This Row],[TREINADO EM]]+LAIA[[#This Row],[VALIDADE]]))</f>
        <v>46254</v>
      </c>
      <c r="K647">
        <v>1</v>
      </c>
      <c r="L647" t="s">
        <v>5</v>
      </c>
      <c r="M647" t="str">
        <f>VLOOKUP(LAIA[[#This Row],[NOME]],'CADASTRO'!A:K,6,0)</f>
        <v>ATIVO</v>
      </c>
    </row>
    <row r="648" spans="1:14">
      <c r="A648" t="s">
        <v>516</v>
      </c>
      <c r="B648" t="s">
        <v>517</v>
      </c>
      <c r="C648" t="s">
        <v>433</v>
      </c>
      <c r="D648" t="s">
        <v>654</v>
      </c>
      <c r="E648" s="11" t="s">
        <v>428</v>
      </c>
      <c r="F648" s="11" t="str">
        <f>VLOOKUP(LAIA[[#This Row],[NOME]],'CADASTRO'!A:K,5,0)</f>
        <v>ANALISTA PROCESSOS</v>
      </c>
      <c r="G648" s="46">
        <v>46126</v>
      </c>
      <c r="H648" s="39">
        <v>365</v>
      </c>
      <c r="I6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IF(G996="01/01/1900", "SEM REGISTRO",
                        IF((G648+H648)&gt;TODAY(), "NO PRAZO", "VENCIDO"
                        )
                    )
                )
            )
        )
    ),"N.A.")</f>
        <v>NO PRAZO</v>
      </c>
      <c r="J648" s="14">
        <f>IF(LAIA[[#This Row],[TREINADO EM]]="", "",(LAIA[[#This Row],[TREINADO EM]]+LAIA[[#This Row],[VALIDADE]]))</f>
        <v>46491</v>
      </c>
      <c r="K648">
        <v>0.5</v>
      </c>
      <c r="L648" t="s">
        <v>3</v>
      </c>
      <c r="M648" t="str">
        <f>VLOOKUP(LAIA[[#This Row],[NOME]],'CADASTRO'!A:K,6,0)</f>
        <v>ATIVO</v>
      </c>
      <c r="N648" s="63" t="s">
        <v>669</v>
      </c>
    </row>
    <row r="649" spans="1:14">
      <c r="A649" t="s">
        <v>516</v>
      </c>
      <c r="B649" t="s">
        <v>517</v>
      </c>
      <c r="C649" t="s">
        <v>391</v>
      </c>
      <c r="D649" t="s">
        <v>654</v>
      </c>
      <c r="E649" s="11" t="s">
        <v>430</v>
      </c>
      <c r="F649" s="11" t="str">
        <f>VLOOKUP(LAIA[[#This Row],[NOME]],'CADASTRO'!A:K,5,0)</f>
        <v>OPERADOR INDUSTRIAL I</v>
      </c>
      <c r="G649" s="46">
        <v>45854</v>
      </c>
      <c r="H649" s="39">
        <v>365</v>
      </c>
      <c r="I6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IF(G997="01/01/1900", "SEM REGISTRO",
                        IF((G649+H649)&gt;TODAY(), "NO PRAZO", "VENCIDO"
                        )
                    )
                )
            )
        )
    ),"N.A.")</f>
        <v>HISTORICO</v>
      </c>
      <c r="J649" s="14">
        <f>IF(LAIA[[#This Row],[TREINADO EM]]="", "",(LAIA[[#This Row],[TREINADO EM]]+LAIA[[#This Row],[VALIDADE]]))</f>
        <v>46219</v>
      </c>
      <c r="K649">
        <v>1</v>
      </c>
      <c r="L649" t="s">
        <v>5</v>
      </c>
      <c r="M649" t="str">
        <f>VLOOKUP(LAIA[[#This Row],[NOME]],'CADASTRO'!A:K,6,0)</f>
        <v>ATIVO</v>
      </c>
    </row>
    <row r="650" spans="1:14">
      <c r="A650" t="s">
        <v>516</v>
      </c>
      <c r="B650" t="s">
        <v>517</v>
      </c>
      <c r="C650" t="s">
        <v>433</v>
      </c>
      <c r="D650" t="s">
        <v>654</v>
      </c>
      <c r="E650" s="11" t="s">
        <v>430</v>
      </c>
      <c r="F650" s="11" t="str">
        <f>VLOOKUP(LAIA[[#This Row],[NOME]],'CADASTRO'!A:K,5,0)</f>
        <v>OPERADOR INDUSTRIAL I</v>
      </c>
      <c r="G650" s="46">
        <v>46009</v>
      </c>
      <c r="H650" s="39">
        <v>365</v>
      </c>
      <c r="I6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IF(G998="01/01/1900", "SEM REGISTRO",
                        IF((G650+H650)&gt;TODAY(), "NO PRAZO", "VENCIDO"
                        )
                    )
                )
            )
        )
    ),"N.A.")</f>
        <v>NO PRAZO</v>
      </c>
      <c r="J650" s="14">
        <f>IF(LAIA[[#This Row],[TREINADO EM]]="", "",(LAIA[[#This Row],[TREINADO EM]]+LAIA[[#This Row],[VALIDADE]]))</f>
        <v>46374</v>
      </c>
      <c r="K650">
        <v>1</v>
      </c>
      <c r="L650" t="s">
        <v>3</v>
      </c>
      <c r="M650" t="str">
        <f>VLOOKUP(LAIA[[#This Row],[NOME]],'CADASTRO'!A:K,6,0)</f>
        <v>ATIVO</v>
      </c>
      <c r="N650" s="63" t="s">
        <v>656</v>
      </c>
    </row>
    <row r="651" spans="1:14">
      <c r="A651" t="s">
        <v>516</v>
      </c>
      <c r="B651" t="s">
        <v>517</v>
      </c>
      <c r="C651" t="s">
        <v>153</v>
      </c>
      <c r="D651" t="s">
        <v>654</v>
      </c>
      <c r="E651" s="1" t="s">
        <v>431</v>
      </c>
      <c r="F651" s="11" t="str">
        <f>VLOOKUP(LAIA[[#This Row],[NOME]],'CADASTRO'!A:K,5,0)</f>
        <v>ANALISTA PROJETOS PL</v>
      </c>
      <c r="G651" s="46">
        <v>44484</v>
      </c>
      <c r="H651" s="39">
        <v>365</v>
      </c>
      <c r="I6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IF(G999="01/01/1900", "SEM REGISTRO",
                        IF((G651+H651)&gt;TODAY(), "NO PRAZO", "VENCIDO"
                        )
                    )
                )
            )
        )
    ),"N.A.")</f>
        <v>HISTORICO</v>
      </c>
      <c r="J651" s="14">
        <f>IF(LAIA[[#This Row],[TREINADO EM]]="", "",(LAIA[[#This Row],[TREINADO EM]]+LAIA[[#This Row],[VALIDADE]]))</f>
        <v>44849</v>
      </c>
      <c r="K651">
        <v>1</v>
      </c>
      <c r="L651" t="s">
        <v>5</v>
      </c>
      <c r="M651" t="str">
        <f>VLOOKUP(LAIA[[#This Row],[NOME]],'CADASTRO'!A:K,6,0)</f>
        <v>ATIVO</v>
      </c>
    </row>
    <row r="652" spans="1:14">
      <c r="A652" t="s">
        <v>516</v>
      </c>
      <c r="B652" t="s">
        <v>517</v>
      </c>
      <c r="C652" t="s">
        <v>266</v>
      </c>
      <c r="D652" t="s">
        <v>654</v>
      </c>
      <c r="E652" s="11" t="s">
        <v>431</v>
      </c>
      <c r="F652" s="11" t="str">
        <f>VLOOKUP(LAIA[[#This Row],[NOME]],'CADASTRO'!A:K,5,0)</f>
        <v>ANALISTA PROJETOS PL</v>
      </c>
      <c r="G652" s="46">
        <v>44847</v>
      </c>
      <c r="H652" s="39">
        <v>365</v>
      </c>
      <c r="I6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IF(G1000="01/01/1900", "SEM REGISTRO",
                        IF((G652+H652)&gt;TODAY(), "NO PRAZO", "VENCIDO"
                        )
                    )
                )
            )
        )
    ),"N.A.")</f>
        <v>HISTORICO</v>
      </c>
      <c r="J652" s="14">
        <f>IF(LAIA[[#This Row],[TREINADO EM]]="", "",(LAIA[[#This Row],[TREINADO EM]]+LAIA[[#This Row],[VALIDADE]]))</f>
        <v>45212</v>
      </c>
      <c r="K652">
        <v>1</v>
      </c>
      <c r="L652" t="s">
        <v>5</v>
      </c>
      <c r="M652" t="str">
        <f>VLOOKUP(LAIA[[#This Row],[NOME]],'CADASTRO'!A:K,6,0)</f>
        <v>ATIVO</v>
      </c>
    </row>
    <row r="653" spans="1:14">
      <c r="A653" t="s">
        <v>516</v>
      </c>
      <c r="B653" t="s">
        <v>517</v>
      </c>
      <c r="C653" t="s">
        <v>266</v>
      </c>
      <c r="D653" t="s">
        <v>654</v>
      </c>
      <c r="E653" s="11" t="s">
        <v>431</v>
      </c>
      <c r="F653" s="11" t="str">
        <f>VLOOKUP(LAIA[[#This Row],[NOME]],'CADASTRO'!A:K,5,0)</f>
        <v>ANALISTA PROJETOS PL</v>
      </c>
      <c r="G653" s="46">
        <v>44973</v>
      </c>
      <c r="H653" s="39">
        <v>365</v>
      </c>
      <c r="I6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IF(G1001="01/01/1900", "SEM REGISTRO",
                        IF((G653+H653)&gt;TODAY(), "NO PRAZO", "VENCIDO"
                        )
                    )
                )
            )
        )
    ),"N.A.")</f>
        <v>HISTORICO</v>
      </c>
      <c r="J653" s="14">
        <f>IF(LAIA[[#This Row],[TREINADO EM]]="", "",(LAIA[[#This Row],[TREINADO EM]]+LAIA[[#This Row],[VALIDADE]]))</f>
        <v>45338</v>
      </c>
      <c r="K653">
        <v>1</v>
      </c>
      <c r="L653" t="s">
        <v>5</v>
      </c>
      <c r="M653" t="str">
        <f>VLOOKUP(LAIA[[#This Row],[NOME]],'CADASTRO'!A:K,6,0)</f>
        <v>ATIVO</v>
      </c>
    </row>
    <row r="654" spans="1:14">
      <c r="A654" t="s">
        <v>516</v>
      </c>
      <c r="B654" t="s">
        <v>517</v>
      </c>
      <c r="C654" t="s">
        <v>266</v>
      </c>
      <c r="D654" t="s">
        <v>654</v>
      </c>
      <c r="E654" s="11" t="s">
        <v>431</v>
      </c>
      <c r="F654" s="11" t="str">
        <f>VLOOKUP(LAIA[[#This Row],[NOME]],'CADASTRO'!A:K,5,0)</f>
        <v>ANALISTA PROJETOS PL</v>
      </c>
      <c r="G654" s="46">
        <v>45064</v>
      </c>
      <c r="H654" s="39">
        <v>365</v>
      </c>
      <c r="I6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IF(G1002="01/01/1900", "SEM REGISTRO",
                        IF((G654+H654)&gt;TODAY(), "NO PRAZO", "VENCIDO"
                        )
                    )
                )
            )
        )
    ),"N.A.")</f>
        <v>HISTORICO</v>
      </c>
      <c r="J654" s="14">
        <f>IF(LAIA[[#This Row],[TREINADO EM]]="", "",(LAIA[[#This Row],[TREINADO EM]]+LAIA[[#This Row],[VALIDADE]]))</f>
        <v>45429</v>
      </c>
      <c r="K654">
        <v>1</v>
      </c>
      <c r="L654" t="s">
        <v>5</v>
      </c>
      <c r="M654" t="str">
        <f>VLOOKUP(LAIA[[#This Row],[NOME]],'CADASTRO'!A:K,6,0)</f>
        <v>ATIVO</v>
      </c>
    </row>
    <row r="655" spans="1:14">
      <c r="A655" t="s">
        <v>516</v>
      </c>
      <c r="B655" t="s">
        <v>517</v>
      </c>
      <c r="C655" t="s">
        <v>433</v>
      </c>
      <c r="D655" t="s">
        <v>654</v>
      </c>
      <c r="E655" s="11" t="s">
        <v>431</v>
      </c>
      <c r="F655" s="11" t="str">
        <f>VLOOKUP(LAIA[[#This Row],[NOME]],'CADASTRO'!A:K,5,0)</f>
        <v>ANALISTA PROJETOS PL</v>
      </c>
      <c r="G655" s="46">
        <v>45533</v>
      </c>
      <c r="H655" s="39">
        <v>365</v>
      </c>
      <c r="I6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IF(G1003="01/01/1900", "SEM REGISTRO",
                        IF((G655+H655)&gt;TODAY(), "NO PRAZO", "VENCIDO"
                        )
                    )
                )
            )
        )
    ),"N.A.")</f>
        <v>HISTORICO</v>
      </c>
      <c r="J655" s="14">
        <f>IF(LAIA[[#This Row],[TREINADO EM]]="", "",(LAIA[[#This Row],[TREINADO EM]]+LAIA[[#This Row],[VALIDADE]]))</f>
        <v>45898</v>
      </c>
      <c r="K655">
        <v>1</v>
      </c>
      <c r="L655" t="s">
        <v>5</v>
      </c>
      <c r="M655" t="str">
        <f>VLOOKUP(LAIA[[#This Row],[NOME]],'CADASTRO'!A:K,6,0)</f>
        <v>ATIVO</v>
      </c>
    </row>
    <row r="656" spans="1:14">
      <c r="A656" t="s">
        <v>516</v>
      </c>
      <c r="B656" t="s">
        <v>517</v>
      </c>
      <c r="C656" t="s">
        <v>433</v>
      </c>
      <c r="D656" t="s">
        <v>654</v>
      </c>
      <c r="E656" s="11" t="s">
        <v>431</v>
      </c>
      <c r="F656" s="11" t="str">
        <f>VLOOKUP(LAIA[[#This Row],[NOME]],'CADASTRO'!A:K,5,0)</f>
        <v>ANALISTA PROJETOS PL</v>
      </c>
      <c r="G656" s="46">
        <v>46126</v>
      </c>
      <c r="H656" s="39">
        <v>365</v>
      </c>
      <c r="I6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IF(G1004="01/01/1900", "SEM REGISTRO",
                        IF((G656+H656)&gt;TODAY(), "NO PRAZO", "VENCIDO"
                        )
                    )
                )
            )
        )
    ),"N.A.")</f>
        <v>NO PRAZO</v>
      </c>
      <c r="J656" s="14">
        <f>IF(LAIA[[#This Row],[TREINADO EM]]="", "",(LAIA[[#This Row],[TREINADO EM]]+LAIA[[#This Row],[VALIDADE]]))</f>
        <v>46491</v>
      </c>
      <c r="K656">
        <v>0.5</v>
      </c>
      <c r="L656" t="s">
        <v>3</v>
      </c>
      <c r="M656" t="str">
        <f>VLOOKUP(LAIA[[#This Row],[NOME]],'CADASTRO'!A:K,6,0)</f>
        <v>ATIVO</v>
      </c>
      <c r="N656" s="63" t="s">
        <v>669</v>
      </c>
    </row>
    <row r="657" spans="1:14">
      <c r="A657" t="s">
        <v>516</v>
      </c>
      <c r="B657" t="s">
        <v>517</v>
      </c>
      <c r="C657" t="s">
        <v>266</v>
      </c>
      <c r="D657" t="s">
        <v>654</v>
      </c>
      <c r="E657" s="11" t="s">
        <v>433</v>
      </c>
      <c r="F657" s="11" t="str">
        <f>VLOOKUP(LAIA[[#This Row],[NOME]],'CADASTRO'!A:K,5,0)</f>
        <v>ANALISTA SEGURANCA TRABALHO E MEIO</v>
      </c>
      <c r="G657" s="104">
        <v>44804</v>
      </c>
      <c r="H657" s="39">
        <v>365</v>
      </c>
      <c r="I6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IF(G1005="01/01/1900", "SEM REGISTRO",
                        IF((G657+H657)&gt;TODAY(), "NO PRAZO", "VENCIDO"
                        )
                    )
                )
            )
        )
    ),"N.A.")</f>
        <v>HISTORICO</v>
      </c>
      <c r="J657" s="14">
        <f>IF(LAIA[[#This Row],[TREINADO EM]]="", "",(LAIA[[#This Row],[TREINADO EM]]+LAIA[[#This Row],[VALIDADE]]))</f>
        <v>45169</v>
      </c>
      <c r="K657">
        <v>1</v>
      </c>
      <c r="L657" t="s">
        <v>5</v>
      </c>
      <c r="M657" t="str">
        <f>VLOOKUP(LAIA[[#This Row],[NOME]],'CADASTRO'!A:K,6,0)</f>
        <v>ATIVO</v>
      </c>
    </row>
    <row r="658" spans="1:14">
      <c r="A658" t="s">
        <v>516</v>
      </c>
      <c r="B658" t="s">
        <v>517</v>
      </c>
      <c r="C658" t="s">
        <v>266</v>
      </c>
      <c r="D658" t="s">
        <v>654</v>
      </c>
      <c r="E658" s="11" t="s">
        <v>433</v>
      </c>
      <c r="F658" s="11" t="str">
        <f>VLOOKUP(LAIA[[#This Row],[NOME]],'CADASTRO'!A:K,5,0)</f>
        <v>ANALISTA SEGURANCA TRABALHO E MEIO</v>
      </c>
      <c r="G658" s="46">
        <v>44929</v>
      </c>
      <c r="H658" s="39">
        <v>365</v>
      </c>
      <c r="I6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IF(G1006="01/01/1900", "SEM REGISTRO",
                        IF((G658+H658)&gt;TODAY(), "NO PRAZO", "VENCIDO"
                        )
                    )
                )
            )
        )
    ),"N.A.")</f>
        <v>HISTORICO</v>
      </c>
      <c r="J658" s="14">
        <f>IF(LAIA[[#This Row],[TREINADO EM]]="", "",(LAIA[[#This Row],[TREINADO EM]]+LAIA[[#This Row],[VALIDADE]]))</f>
        <v>45294</v>
      </c>
      <c r="K658">
        <v>1.5</v>
      </c>
      <c r="L658" t="s">
        <v>5</v>
      </c>
      <c r="M658" t="str">
        <f>VLOOKUP(LAIA[[#This Row],[NOME]],'CADASTRO'!A:K,6,0)</f>
        <v>ATIVO</v>
      </c>
    </row>
    <row r="659" spans="1:14">
      <c r="A659" t="s">
        <v>516</v>
      </c>
      <c r="B659" t="s">
        <v>517</v>
      </c>
      <c r="C659" t="s">
        <v>266</v>
      </c>
      <c r="D659" t="s">
        <v>654</v>
      </c>
      <c r="E659" s="11" t="s">
        <v>433</v>
      </c>
      <c r="F659" s="11" t="str">
        <f>VLOOKUP(LAIA[[#This Row],[NOME]],'CADASTRO'!A:K,5,0)</f>
        <v>ANALISTA SEGURANCA TRABALHO E MEIO</v>
      </c>
      <c r="G659" s="46">
        <v>45278</v>
      </c>
      <c r="H659" s="39">
        <v>5000</v>
      </c>
      <c r="I6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IF(G1007="01/01/1900", "SEM REGISTRO",
                        IF((G659+H659)&gt;TODAY(), "NO PRAZO", "VENCIDO"
                        )
                    )
                )
            )
        )
    ),"N.A.")</f>
        <v>NO PRAZO</v>
      </c>
      <c r="J659" s="14">
        <f>IF(LAIA[[#This Row],[TREINADO EM]]="", "",(LAIA[[#This Row],[TREINADO EM]]+LAIA[[#This Row],[VALIDADE]]))</f>
        <v>50278</v>
      </c>
      <c r="K659">
        <v>1</v>
      </c>
      <c r="L659" t="s">
        <v>3</v>
      </c>
      <c r="M659" t="str">
        <f>VLOOKUP(LAIA[[#This Row],[NOME]],'CADASTRO'!A:K,6,0)</f>
        <v>ATIVO</v>
      </c>
    </row>
    <row r="660" spans="1:14">
      <c r="A660" t="s">
        <v>516</v>
      </c>
      <c r="B660" t="s">
        <v>517</v>
      </c>
      <c r="C660" t="s">
        <v>153</v>
      </c>
      <c r="D660" t="s">
        <v>654</v>
      </c>
      <c r="E660" s="11" t="s">
        <v>96</v>
      </c>
      <c r="F660" s="11" t="str">
        <f>VLOOKUP(LAIA[[#This Row],[NOME]],'CADASTRO'!A:K,5,0)</f>
        <v>OPERADOR INDUSTRIAL II</v>
      </c>
      <c r="G660" s="46">
        <v>44517</v>
      </c>
      <c r="H660" s="39">
        <v>365</v>
      </c>
      <c r="I6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IF(G1008="01/01/1900", "SEM REGISTRO",
                        IF((G660+H660)&gt;TODAY(), "NO PRAZO", "VENCIDO"
                        )
                    )
                )
            )
        )
    ),"N.A.")</f>
        <v>N.A.</v>
      </c>
      <c r="J660" s="14">
        <f>IF(LAIA[[#This Row],[TREINADO EM]]="", "",(LAIA[[#This Row],[TREINADO EM]]+LAIA[[#This Row],[VALIDADE]]))</f>
        <v>44882</v>
      </c>
      <c r="K660">
        <v>1</v>
      </c>
      <c r="L660" t="s">
        <v>5</v>
      </c>
      <c r="M660" t="str">
        <f>VLOOKUP(LAIA[[#This Row],[NOME]],'CADASTRO'!A:K,6,0)</f>
        <v>DESLIGADO</v>
      </c>
    </row>
    <row r="661" spans="1:14">
      <c r="A661" t="s">
        <v>516</v>
      </c>
      <c r="B661" t="s">
        <v>517</v>
      </c>
      <c r="C661" t="s">
        <v>266</v>
      </c>
      <c r="D661" t="s">
        <v>654</v>
      </c>
      <c r="E661" s="11" t="s">
        <v>96</v>
      </c>
      <c r="F661" s="11" t="str">
        <f>VLOOKUP(LAIA[[#This Row],[NOME]],'CADASTRO'!A:K,5,0)</f>
        <v>OPERADOR INDUSTRIAL II</v>
      </c>
      <c r="G661" s="104">
        <v>44834</v>
      </c>
      <c r="H661" s="39">
        <v>365</v>
      </c>
      <c r="I6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IF(G1009="01/01/1900", "SEM REGISTRO",
                        IF((G661+H661)&gt;TODAY(), "NO PRAZO", "VENCIDO"
                        )
                    )
                )
            )
        )
    ),"N.A.")</f>
        <v>N.A.</v>
      </c>
      <c r="J661" s="14">
        <f>IF(LAIA[[#This Row],[TREINADO EM]]="", "",(LAIA[[#This Row],[TREINADO EM]]+LAIA[[#This Row],[VALIDADE]]))</f>
        <v>45199</v>
      </c>
      <c r="K661">
        <v>1</v>
      </c>
      <c r="L661" t="s">
        <v>5</v>
      </c>
      <c r="M661" t="str">
        <f>VLOOKUP(LAIA[[#This Row],[NOME]],'CADASTRO'!A:K,6,0)</f>
        <v>DESLIGADO</v>
      </c>
    </row>
    <row r="662" spans="1:14">
      <c r="A662" t="s">
        <v>516</v>
      </c>
      <c r="B662" t="s">
        <v>517</v>
      </c>
      <c r="C662" t="s">
        <v>266</v>
      </c>
      <c r="D662" t="s">
        <v>654</v>
      </c>
      <c r="E662" s="11" t="s">
        <v>96</v>
      </c>
      <c r="F662" s="11" t="str">
        <f>VLOOKUP(LAIA[[#This Row],[NOME]],'CADASTRO'!A:K,5,0)</f>
        <v>OPERADOR INDUSTRIAL II</v>
      </c>
      <c r="G662" s="46">
        <v>44929</v>
      </c>
      <c r="H662" s="39">
        <v>365</v>
      </c>
      <c r="I6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IF(G1010="01/01/1900", "SEM REGISTRO",
                        IF((G662+H662)&gt;TODAY(), "NO PRAZO", "VENCIDO"
                        )
                    )
                )
            )
        )
    ),"N.A.")</f>
        <v>N.A.</v>
      </c>
      <c r="J662" s="14">
        <f>IF(LAIA[[#This Row],[TREINADO EM]]="", "",(LAIA[[#This Row],[TREINADO EM]]+LAIA[[#This Row],[VALIDADE]]))</f>
        <v>45294</v>
      </c>
      <c r="K662">
        <v>1.5</v>
      </c>
      <c r="L662" t="s">
        <v>5</v>
      </c>
      <c r="M662" t="str">
        <f>VLOOKUP(LAIA[[#This Row],[NOME]],'CADASTRO'!A:K,6,0)</f>
        <v>DESLIGADO</v>
      </c>
    </row>
    <row r="663" spans="1:14">
      <c r="A663" t="s">
        <v>516</v>
      </c>
      <c r="B663" t="s">
        <v>517</v>
      </c>
      <c r="C663" t="s">
        <v>266</v>
      </c>
      <c r="D663" t="s">
        <v>654</v>
      </c>
      <c r="E663" s="11" t="s">
        <v>96</v>
      </c>
      <c r="F663" s="11" t="str">
        <f>VLOOKUP(LAIA[[#This Row],[NOME]],'CADASTRO'!A:K,5,0)</f>
        <v>OPERADOR INDUSTRIAL II</v>
      </c>
      <c r="G663" s="46">
        <v>45278</v>
      </c>
      <c r="H663" s="39">
        <v>365</v>
      </c>
      <c r="I6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IF(G1011="01/01/1900", "SEM REGISTRO",
                        IF((G663+H663)&gt;TODAY(), "NO PRAZO", "VENCIDO"
                        )
                    )
                )
            )
        )
    ),"N.A.")</f>
        <v>N.A.</v>
      </c>
      <c r="J663" s="14">
        <f>IF(LAIA[[#This Row],[TREINADO EM]]="", "",(LAIA[[#This Row],[TREINADO EM]]+LAIA[[#This Row],[VALIDADE]]))</f>
        <v>45643</v>
      </c>
      <c r="K663">
        <v>1</v>
      </c>
      <c r="L663" t="s">
        <v>5</v>
      </c>
      <c r="M663" t="str">
        <f>VLOOKUP(LAIA[[#This Row],[NOME]],'CADASTRO'!A:K,6,0)</f>
        <v>DESLIGADO</v>
      </c>
    </row>
    <row r="664" spans="1:14">
      <c r="A664" t="s">
        <v>516</v>
      </c>
      <c r="B664" t="s">
        <v>517</v>
      </c>
      <c r="C664" t="s">
        <v>76</v>
      </c>
      <c r="D664" t="s">
        <v>654</v>
      </c>
      <c r="E664" s="11" t="s">
        <v>96</v>
      </c>
      <c r="F664" s="11" t="str">
        <f>VLOOKUP(LAIA[[#This Row],[NOME]],'CADASTRO'!A:K,5,0)</f>
        <v>OPERADOR INDUSTRIAL II</v>
      </c>
      <c r="G664" s="46">
        <v>45645</v>
      </c>
      <c r="H664" s="39">
        <v>365</v>
      </c>
      <c r="I6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IF(G1012="01/01/1900", "SEM REGISTRO",
                        IF((G664+H664)&gt;TODAY(), "NO PRAZO", "VENCIDO"
                        )
                    )
                )
            )
        )
    ),"N.A.")</f>
        <v>N.A.</v>
      </c>
      <c r="J664" s="14">
        <f>IF(LAIA[[#This Row],[TREINADO EM]]="", "",(LAIA[[#This Row],[TREINADO EM]]+LAIA[[#This Row],[VALIDADE]]))</f>
        <v>46010</v>
      </c>
      <c r="K664">
        <v>1</v>
      </c>
      <c r="L664" t="s">
        <v>3</v>
      </c>
      <c r="M664" t="str">
        <f>VLOOKUP(LAIA[[#This Row],[NOME]],'CADASTRO'!A:K,6,0)</f>
        <v>DESLIGADO</v>
      </c>
    </row>
    <row r="665" spans="1:14">
      <c r="A665" t="s">
        <v>516</v>
      </c>
      <c r="B665" t="s">
        <v>517</v>
      </c>
      <c r="C665" t="s">
        <v>153</v>
      </c>
      <c r="D665" t="s">
        <v>654</v>
      </c>
      <c r="E665" s="11" t="s">
        <v>211</v>
      </c>
      <c r="F665" s="11" t="str">
        <f>VLOOKUP(LAIA[[#This Row],[NOME]],'CADASTRO'!A:K,5,0)</f>
        <v>CONTROLADOR PLANTA</v>
      </c>
      <c r="G665" s="46">
        <v>44484</v>
      </c>
      <c r="H665" s="39">
        <v>365</v>
      </c>
      <c r="I6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IF(G1013="01/01/1900", "SEM REGISTRO",
                        IF((G665+H665)&gt;TODAY(), "NO PRAZO", "VENCIDO"
                        )
                    )
                )
            )
        )
    ),"N.A.")</f>
        <v>HISTORICO</v>
      </c>
      <c r="J665" s="14">
        <f>IF(LAIA[[#This Row],[TREINADO EM]]="", "",(LAIA[[#This Row],[TREINADO EM]]+LAIA[[#This Row],[VALIDADE]]))</f>
        <v>44849</v>
      </c>
      <c r="K665">
        <v>1</v>
      </c>
      <c r="L665" t="s">
        <v>5</v>
      </c>
      <c r="M665" t="str">
        <f>VLOOKUP(LAIA[[#This Row],[NOME]],'CADASTRO'!A:K,6,0)</f>
        <v>ATIVO</v>
      </c>
    </row>
    <row r="666" spans="1:14">
      <c r="A666" t="s">
        <v>516</v>
      </c>
      <c r="B666" t="s">
        <v>517</v>
      </c>
      <c r="C666" t="s">
        <v>266</v>
      </c>
      <c r="D666" s="72" t="s">
        <v>654</v>
      </c>
      <c r="E666" s="73" t="s">
        <v>211</v>
      </c>
      <c r="F666" s="73" t="str">
        <f>VLOOKUP(LAIA[[#This Row],[NOME]],'CADASTRO'!A:K,5,0)</f>
        <v>CONTROLADOR PLANTA</v>
      </c>
      <c r="G666" s="74">
        <v>44844</v>
      </c>
      <c r="H666" s="75">
        <v>365</v>
      </c>
      <c r="I6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IF(G1014="01/01/1900", "SEM REGISTRO",
                        IF((G666+H666)&gt;TODAY(), "NO PRAZO", "VENCIDO"
                        )
                    )
                )
            )
        )
    ),"N.A.")</f>
        <v>HISTORICO</v>
      </c>
      <c r="J666" s="76">
        <f>IF(LAIA[[#This Row],[TREINADO EM]]="", "",(LAIA[[#This Row],[TREINADO EM]]+LAIA[[#This Row],[VALIDADE]]))</f>
        <v>45209</v>
      </c>
      <c r="K666" s="72">
        <v>1</v>
      </c>
      <c r="L666" s="72" t="s">
        <v>5</v>
      </c>
      <c r="M666" s="72" t="str">
        <f>VLOOKUP(LAIA[[#This Row],[NOME]],'CADASTRO'!A:K,6,0)</f>
        <v>ATIVO</v>
      </c>
      <c r="N666" s="72"/>
    </row>
    <row r="667" spans="1:14">
      <c r="A667" t="s">
        <v>516</v>
      </c>
      <c r="B667" t="s">
        <v>517</v>
      </c>
      <c r="C667" t="s">
        <v>266</v>
      </c>
      <c r="D667" t="s">
        <v>654</v>
      </c>
      <c r="E667" s="11" t="s">
        <v>211</v>
      </c>
      <c r="F667" s="11" t="str">
        <f>VLOOKUP(LAIA[[#This Row],[NOME]],'CADASTRO'!A:K,5,0)</f>
        <v>CONTROLADOR PLANTA</v>
      </c>
      <c r="G667" s="99">
        <v>45330</v>
      </c>
      <c r="H667" s="39">
        <v>365</v>
      </c>
      <c r="I6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IF(G1015="01/01/1900", "SEM REGISTRO",
                        IF((G667+H667)&gt;TODAY(), "NO PRAZO", "VENCIDO"
                        )
                    )
                )
            )
        )
    ),"N.A.")</f>
        <v>HISTORICO</v>
      </c>
      <c r="J667" s="14">
        <f>IF(LAIA[[#This Row],[TREINADO EM]]="", "",(LAIA[[#This Row],[TREINADO EM]]+LAIA[[#This Row],[VALIDADE]]))</f>
        <v>45695</v>
      </c>
      <c r="K667">
        <v>1</v>
      </c>
      <c r="L667" t="s">
        <v>5</v>
      </c>
      <c r="M667" t="str">
        <f>VLOOKUP(LAIA[[#This Row],[NOME]],'CADASTRO'!A:K,6,0)</f>
        <v>ATIVO</v>
      </c>
    </row>
    <row r="668" spans="1:14">
      <c r="A668" t="s">
        <v>516</v>
      </c>
      <c r="B668" t="s">
        <v>517</v>
      </c>
      <c r="C668" t="s">
        <v>433</v>
      </c>
      <c r="D668" t="s">
        <v>654</v>
      </c>
      <c r="E668" s="11" t="s">
        <v>211</v>
      </c>
      <c r="F668" s="11" t="str">
        <f>VLOOKUP(LAIA[[#This Row],[NOME]],'CADASTRO'!A:K,5,0)</f>
        <v>CONTROLADOR PLANTA</v>
      </c>
      <c r="G668" s="46">
        <v>45645</v>
      </c>
      <c r="H668" s="39">
        <v>365</v>
      </c>
      <c r="I6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IF(G1016="01/01/1900", "SEM REGISTRO",
                        IF((G668+H668)&gt;TODAY(), "NO PRAZO", "VENCIDO"
                        )
                    )
                )
            )
        )
    ),"N.A.")</f>
        <v>HISTORICO</v>
      </c>
      <c r="J668" s="14">
        <f>IF(LAIA[[#This Row],[TREINADO EM]]="", "",(LAIA[[#This Row],[TREINADO EM]]+LAIA[[#This Row],[VALIDADE]]))</f>
        <v>46010</v>
      </c>
      <c r="K668">
        <v>1</v>
      </c>
      <c r="L668" t="s">
        <v>5</v>
      </c>
      <c r="M668" t="str">
        <f>VLOOKUP(LAIA[[#This Row],[NOME]],'CADASTRO'!A:K,6,0)</f>
        <v>ATIVO</v>
      </c>
    </row>
    <row r="669" spans="1:14">
      <c r="A669" t="s">
        <v>516</v>
      </c>
      <c r="B669" t="s">
        <v>517</v>
      </c>
      <c r="C669" t="s">
        <v>433</v>
      </c>
      <c r="D669" t="s">
        <v>654</v>
      </c>
      <c r="E669" s="11" t="s">
        <v>211</v>
      </c>
      <c r="F669" s="11" t="str">
        <f>VLOOKUP(LAIA[[#This Row],[NOME]],'CADASTRO'!A:K,5,0)</f>
        <v>CONTROLADOR PLANTA</v>
      </c>
      <c r="G669" s="46">
        <v>46006</v>
      </c>
      <c r="H669" s="39">
        <v>365</v>
      </c>
      <c r="I6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IF(G1017="01/01/1900", "SEM REGISTRO",
                        IF((G669+H669)&gt;TODAY(), "NO PRAZO", "VENCIDO"
                        )
                    )
                )
            )
        )
    ),"N.A.")</f>
        <v>NO PRAZO</v>
      </c>
      <c r="J669" s="67">
        <f>IF(LAIA[[#This Row],[TREINADO EM]]="", "",(LAIA[[#This Row],[TREINADO EM]]+LAIA[[#This Row],[VALIDADE]]))</f>
        <v>46371</v>
      </c>
      <c r="K669" s="1">
        <v>1</v>
      </c>
      <c r="L669" s="1" t="s">
        <v>3</v>
      </c>
      <c r="M669" s="1" t="str">
        <f>VLOOKUP(LAIA[[#This Row],[NOME]],'CADASTRO'!A:K,6,0)</f>
        <v>ATIVO</v>
      </c>
      <c r="N669" s="63" t="s">
        <v>659</v>
      </c>
    </row>
    <row r="670" spans="1:14">
      <c r="A670" t="s">
        <v>516</v>
      </c>
      <c r="B670" t="s">
        <v>517</v>
      </c>
      <c r="C670" t="s">
        <v>153</v>
      </c>
      <c r="D670" t="s">
        <v>654</v>
      </c>
      <c r="E670" s="11" t="s">
        <v>436</v>
      </c>
      <c r="F670" s="11" t="str">
        <f>VLOOKUP(LAIA[[#This Row],[NOME]],'CADASTRO'!A:K,5,0)</f>
        <v>TECNICO ELETRONICO II</v>
      </c>
      <c r="G670" s="46">
        <v>44510</v>
      </c>
      <c r="H670" s="39">
        <v>365</v>
      </c>
      <c r="I6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IF(G1018="01/01/1900", "SEM REGISTRO",
                        IF((G670+H670)&gt;TODAY(), "NO PRAZO", "VENCIDO"
                        )
                    )
                )
            )
        )
    ),"N.A.")</f>
        <v>HISTORICO</v>
      </c>
      <c r="J670" s="14">
        <f>IF(LAIA[[#This Row],[TREINADO EM]]="", "",(LAIA[[#This Row],[TREINADO EM]]+LAIA[[#This Row],[VALIDADE]]))</f>
        <v>44875</v>
      </c>
      <c r="K670">
        <v>1</v>
      </c>
      <c r="L670" t="s">
        <v>5</v>
      </c>
      <c r="M670" t="str">
        <f>VLOOKUP(LAIA[[#This Row],[NOME]],'CADASTRO'!A:K,6,0)</f>
        <v>ATIVO</v>
      </c>
    </row>
    <row r="671" spans="1:14">
      <c r="A671" t="s">
        <v>516</v>
      </c>
      <c r="B671" t="s">
        <v>517</v>
      </c>
      <c r="C671" t="s">
        <v>266</v>
      </c>
      <c r="D671" t="s">
        <v>654</v>
      </c>
      <c r="E671" s="11" t="s">
        <v>436</v>
      </c>
      <c r="F671" s="11" t="str">
        <f>VLOOKUP(LAIA[[#This Row],[NOME]],'CADASTRO'!A:K,5,0)</f>
        <v>TECNICO ELETRONICO II</v>
      </c>
      <c r="G671" s="46">
        <v>44853</v>
      </c>
      <c r="H671" s="39">
        <v>365</v>
      </c>
      <c r="I6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IF(G1019="01/01/1900", "SEM REGISTRO",
                        IF((G671+H671)&gt;TODAY(), "NO PRAZO", "VENCIDO"
                        )
                    )
                )
            )
        )
    ),"N.A.")</f>
        <v>HISTORICO</v>
      </c>
      <c r="J671" s="14">
        <f>IF(LAIA[[#This Row],[TREINADO EM]]="", "",(LAIA[[#This Row],[TREINADO EM]]+LAIA[[#This Row],[VALIDADE]]))</f>
        <v>45218</v>
      </c>
      <c r="K671">
        <v>1</v>
      </c>
      <c r="L671" t="s">
        <v>5</v>
      </c>
      <c r="M671" t="str">
        <f>VLOOKUP(LAIA[[#This Row],[NOME]],'CADASTRO'!A:K,6,0)</f>
        <v>ATIVO</v>
      </c>
    </row>
    <row r="672" spans="1:14">
      <c r="A672" t="s">
        <v>516</v>
      </c>
      <c r="B672" t="s">
        <v>517</v>
      </c>
      <c r="C672" t="s">
        <v>433</v>
      </c>
      <c r="D672" t="s">
        <v>654</v>
      </c>
      <c r="E672" s="11" t="s">
        <v>436</v>
      </c>
      <c r="F672" s="11" t="str">
        <f>VLOOKUP(LAIA[[#This Row],[NOME]],'CADASTRO'!A:K,5,0)</f>
        <v>TECNICO ELETRONICO II</v>
      </c>
      <c r="G672" s="46">
        <v>45547</v>
      </c>
      <c r="H672" s="39">
        <v>365</v>
      </c>
      <c r="I6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IF(G1020="01/01/1900", "SEM REGISTRO",
                        IF((G672+H672)&gt;TODAY(), "NO PRAZO", "VENCIDO"
                        )
                    )
                )
            )
        )
    ),"N.A.")</f>
        <v>HISTORICO</v>
      </c>
      <c r="J672" s="14">
        <f>IF(LAIA[[#This Row],[TREINADO EM]]="", "",(LAIA[[#This Row],[TREINADO EM]]+LAIA[[#This Row],[VALIDADE]]))</f>
        <v>45912</v>
      </c>
      <c r="K672">
        <v>1</v>
      </c>
      <c r="L672" t="s">
        <v>5</v>
      </c>
      <c r="M672" t="str">
        <f>VLOOKUP(LAIA[[#This Row],[NOME]],'CADASTRO'!A:K,6,0)</f>
        <v>ATIVO</v>
      </c>
    </row>
    <row r="673" spans="1:14">
      <c r="A673" t="s">
        <v>516</v>
      </c>
      <c r="B673" t="s">
        <v>517</v>
      </c>
      <c r="C673" t="s">
        <v>433</v>
      </c>
      <c r="D673" t="s">
        <v>654</v>
      </c>
      <c r="E673" s="11" t="s">
        <v>436</v>
      </c>
      <c r="F673" s="11" t="str">
        <f>VLOOKUP(LAIA[[#This Row],[NOME]],'CADASTRO'!A:K,5,0)</f>
        <v>TECNICO ELETRONICO II</v>
      </c>
      <c r="G673" s="46">
        <v>45645</v>
      </c>
      <c r="H673" s="39">
        <v>365</v>
      </c>
      <c r="I6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IF(G1021="01/01/1900", "SEM REGISTRO",
                        IF((G673+H673)&gt;TODAY(), "NO PRAZO", "VENCIDO"
                        )
                    )
                )
            )
        )
    ),"N.A.")</f>
        <v>HISTORICO</v>
      </c>
      <c r="J673" s="14">
        <f>IF(LAIA[[#This Row],[TREINADO EM]]="", "",(LAIA[[#This Row],[TREINADO EM]]+LAIA[[#This Row],[VALIDADE]]))</f>
        <v>46010</v>
      </c>
      <c r="K673">
        <v>1</v>
      </c>
      <c r="L673" t="s">
        <v>5</v>
      </c>
      <c r="M673" t="str">
        <f>VLOOKUP(LAIA[[#This Row],[NOME]],'CADASTRO'!A:K,6,0)</f>
        <v>ATIVO</v>
      </c>
    </row>
    <row r="674" spans="1:14">
      <c r="A674" t="s">
        <v>516</v>
      </c>
      <c r="B674" t="s">
        <v>517</v>
      </c>
      <c r="C674" t="s">
        <v>433</v>
      </c>
      <c r="D674" s="72" t="s">
        <v>654</v>
      </c>
      <c r="E674" s="73" t="s">
        <v>436</v>
      </c>
      <c r="F674" s="73" t="str">
        <f>VLOOKUP(LAIA[[#This Row],[NOME]],'CADASTRO'!A:K,5,0)</f>
        <v>TECNICO ELETRONICO II</v>
      </c>
      <c r="G674" s="74">
        <v>46212.004305555602</v>
      </c>
      <c r="H674" s="75">
        <v>183</v>
      </c>
      <c r="I6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IF(G1022="01/01/1900", "SEM REGISTRO",
                        IF((G674+H674)&gt;TODAY(), "NO PRAZO", "VENCIDO"
                        )
                    )
                )
            )
        )
    ),"N.A.")</f>
        <v>NO PRAZO</v>
      </c>
      <c r="J674" s="76">
        <f>IF(LAIA[[#This Row],[TREINADO EM]]="", "",(LAIA[[#This Row],[TREINADO EM]]+LAIA[[#This Row],[VALIDADE]]))</f>
        <v>46395.004305555602</v>
      </c>
      <c r="K674" s="72">
        <v>1</v>
      </c>
      <c r="L674" s="72" t="s">
        <v>3</v>
      </c>
      <c r="M674" s="72" t="str">
        <f>VLOOKUP(LAIA[[#This Row],[NOME]],'CADASTRO'!A:K,6,0)</f>
        <v>ATIVO</v>
      </c>
      <c r="N674" s="108"/>
    </row>
    <row r="675" spans="1:14">
      <c r="A675" t="s">
        <v>516</v>
      </c>
      <c r="B675" t="s">
        <v>517</v>
      </c>
      <c r="C675" t="s">
        <v>153</v>
      </c>
      <c r="D675" t="s">
        <v>654</v>
      </c>
      <c r="E675" s="11" t="s">
        <v>472</v>
      </c>
      <c r="F675" s="11" t="str">
        <f>VLOOKUP(LAIA[[#This Row],[NOME]],'CADASTRO'!A:K,5,0)</f>
        <v>ESTAGIARIO</v>
      </c>
      <c r="G675" s="99">
        <v>44484</v>
      </c>
      <c r="H675" s="39">
        <v>365</v>
      </c>
      <c r="I6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IF(G1023="01/01/1900", "SEM REGISTRO",
                        IF((G675+H675)&gt;TODAY(), "NO PRAZO", "VENCIDO"
                        )
                    )
                )
            )
        )
    ),"N.A.")</f>
        <v>N.A.</v>
      </c>
      <c r="J675" s="14">
        <f>IF(LAIA[[#This Row],[TREINADO EM]]="", "",(LAIA[[#This Row],[TREINADO EM]]+LAIA[[#This Row],[VALIDADE]]))</f>
        <v>44849</v>
      </c>
      <c r="K675">
        <v>1</v>
      </c>
      <c r="L675" t="s">
        <v>5</v>
      </c>
      <c r="M675" t="str">
        <f>VLOOKUP(LAIA[[#This Row],[NOME]],'CADASTRO'!A:K,6,0)</f>
        <v>DESLIGADO</v>
      </c>
    </row>
    <row r="676" spans="1:14">
      <c r="A676" t="s">
        <v>516</v>
      </c>
      <c r="B676" t="s">
        <v>517</v>
      </c>
      <c r="C676" t="s">
        <v>266</v>
      </c>
      <c r="D676" t="s">
        <v>654</v>
      </c>
      <c r="E676" s="11" t="s">
        <v>437</v>
      </c>
      <c r="F676" s="11" t="str">
        <f>VLOOKUP(LAIA[[#This Row],[NOME]],'CADASTRO'!A:K,5,0)</f>
        <v>ANALISTA CONTROLE QUALIDADE PL</v>
      </c>
      <c r="G676" s="46">
        <v>45197</v>
      </c>
      <c r="H676" s="39">
        <v>365</v>
      </c>
      <c r="I6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IF(G1024="01/01/1900", "SEM REGISTRO",
                        IF((G676+H676)&gt;TODAY(), "NO PRAZO", "VENCIDO"
                        )
                    )
                )
            )
        )
    ),"N.A.")</f>
        <v>HISTORICO</v>
      </c>
      <c r="J676" s="14">
        <f>IF(LAIA[[#This Row],[TREINADO EM]]="", "",(LAIA[[#This Row],[TREINADO EM]]+LAIA[[#This Row],[VALIDADE]]))</f>
        <v>45562</v>
      </c>
      <c r="K676">
        <v>1</v>
      </c>
      <c r="L676" t="s">
        <v>5</v>
      </c>
      <c r="M676" t="str">
        <f>VLOOKUP(LAIA[[#This Row],[NOME]],'CADASTRO'!A:K,6,0)</f>
        <v>ATIVO</v>
      </c>
    </row>
    <row r="677" spans="1:14">
      <c r="A677" t="s">
        <v>516</v>
      </c>
      <c r="B677" t="s">
        <v>517</v>
      </c>
      <c r="C677" t="s">
        <v>433</v>
      </c>
      <c r="D677" t="s">
        <v>654</v>
      </c>
      <c r="E677" s="11" t="s">
        <v>437</v>
      </c>
      <c r="F677" s="11" t="str">
        <f>VLOOKUP(LAIA[[#This Row],[NOME]],'CADASTRO'!A:K,5,0)</f>
        <v>ANALISTA CONTROLE QUALIDADE PL</v>
      </c>
      <c r="G677" s="46">
        <v>45645</v>
      </c>
      <c r="H677" s="39">
        <v>365</v>
      </c>
      <c r="I6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IF(G1025="01/01/1900", "SEM REGISTRO",
                        IF((G677+H677)&gt;TODAY(), "NO PRAZO", "VENCIDO"
                        )
                    )
                )
            )
        )
    ),"N.A.")</f>
        <v>HISTORICO</v>
      </c>
      <c r="J677" s="14">
        <f>IF(LAIA[[#This Row],[TREINADO EM]]="", "",(LAIA[[#This Row],[TREINADO EM]]+LAIA[[#This Row],[VALIDADE]]))</f>
        <v>46010</v>
      </c>
      <c r="K677">
        <v>1</v>
      </c>
      <c r="L677" t="s">
        <v>5</v>
      </c>
      <c r="M677" t="str">
        <f>VLOOKUP(LAIA[[#This Row],[NOME]],'CADASTRO'!A:K,6,0)</f>
        <v>ATIVO</v>
      </c>
    </row>
    <row r="678" spans="1:14">
      <c r="A678" t="s">
        <v>516</v>
      </c>
      <c r="B678" t="s">
        <v>517</v>
      </c>
      <c r="C678" t="s">
        <v>433</v>
      </c>
      <c r="D678" t="s">
        <v>654</v>
      </c>
      <c r="E678" s="11" t="s">
        <v>437</v>
      </c>
      <c r="F678" s="11" t="str">
        <f>VLOOKUP(LAIA[[#This Row],[NOME]],'CADASTRO'!A:K,5,0)</f>
        <v>ANALISTA CONTROLE QUALIDADE PL</v>
      </c>
      <c r="G678" s="46">
        <v>46213.645555555602</v>
      </c>
      <c r="H678" s="39">
        <v>183</v>
      </c>
      <c r="I6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IF(G1026="01/01/1900", "SEM REGISTRO",
                        IF((G678+H678)&gt;TODAY(), "NO PRAZO", "VENCIDO"
                        )
                    )
                )
            )
        )
    ),"N.A.")</f>
        <v>NO PRAZO</v>
      </c>
      <c r="J678" s="14">
        <f>IF(LAIA[[#This Row],[TREINADO EM]]="", "",(LAIA[[#This Row],[TREINADO EM]]+LAIA[[#This Row],[VALIDADE]]))</f>
        <v>46396.645555555602</v>
      </c>
      <c r="K678">
        <v>1</v>
      </c>
      <c r="L678" t="s">
        <v>3</v>
      </c>
      <c r="M678" t="str">
        <f>VLOOKUP(LAIA[[#This Row],[NOME]],'CADASTRO'!A:K,6,0)</f>
        <v>ATIVO</v>
      </c>
    </row>
    <row r="679" spans="1:14">
      <c r="A679" t="s">
        <v>516</v>
      </c>
      <c r="B679" t="s">
        <v>517</v>
      </c>
      <c r="C679" t="s">
        <v>266</v>
      </c>
      <c r="D679" t="s">
        <v>654</v>
      </c>
      <c r="E679" s="11" t="s">
        <v>439</v>
      </c>
      <c r="F679" s="11" t="str">
        <f>VLOOKUP(LAIA[[#This Row],[NOME]],'CADASTRO'!A:K,5,0)</f>
        <v>ANALISTA CONTROLE ESTOQUE PL</v>
      </c>
      <c r="G679" s="46">
        <v>44973</v>
      </c>
      <c r="H679" s="39">
        <v>365</v>
      </c>
      <c r="I6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IF(G1027="01/01/1900", "SEM REGISTRO",
                        IF((G679+H679)&gt;TODAY(), "NO PRAZO", "VENCIDO"
                        )
                    )
                )
            )
        )
    ),"N.A.")</f>
        <v>HISTORICO</v>
      </c>
      <c r="J679" s="14">
        <f>IF(LAIA[[#This Row],[TREINADO EM]]="", "",(LAIA[[#This Row],[TREINADO EM]]+LAIA[[#This Row],[VALIDADE]]))</f>
        <v>45338</v>
      </c>
      <c r="K679">
        <v>1</v>
      </c>
      <c r="L679" t="s">
        <v>5</v>
      </c>
      <c r="M679" t="str">
        <f>VLOOKUP(LAIA[[#This Row],[NOME]],'CADASTRO'!A:K,6,0)</f>
        <v>ATIVO</v>
      </c>
    </row>
    <row r="680" spans="1:14">
      <c r="A680" t="s">
        <v>516</v>
      </c>
      <c r="B680" t="s">
        <v>517</v>
      </c>
      <c r="C680" t="s">
        <v>433</v>
      </c>
      <c r="D680" t="s">
        <v>654</v>
      </c>
      <c r="E680" s="11" t="s">
        <v>439</v>
      </c>
      <c r="F680" s="11" t="str">
        <f>VLOOKUP(LAIA[[#This Row],[NOME]],'CADASTRO'!A:K,5,0)</f>
        <v>ANALISTA CONTROLE ESTOQUE PL</v>
      </c>
      <c r="G680" s="46">
        <v>45541</v>
      </c>
      <c r="H680" s="39">
        <v>365</v>
      </c>
      <c r="I6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IF(G1028="01/01/1900", "SEM REGISTRO",
                        IF((G680+H680)&gt;TODAY(), "NO PRAZO", "VENCIDO"
                        )
                    )
                )
            )
        )
    ),"N.A.")</f>
        <v>HISTORICO</v>
      </c>
      <c r="J680" s="14">
        <f>IF(LAIA[[#This Row],[TREINADO EM]]="", "",(LAIA[[#This Row],[TREINADO EM]]+LAIA[[#This Row],[VALIDADE]]))</f>
        <v>45906</v>
      </c>
      <c r="K680">
        <v>1</v>
      </c>
      <c r="L680" t="s">
        <v>5</v>
      </c>
      <c r="M680" t="str">
        <f>VLOOKUP(LAIA[[#This Row],[NOME]],'CADASTRO'!A:K,6,0)</f>
        <v>ATIVO</v>
      </c>
    </row>
    <row r="681" spans="1:14">
      <c r="A681" t="s">
        <v>516</v>
      </c>
      <c r="B681" t="s">
        <v>517</v>
      </c>
      <c r="C681" t="s">
        <v>433</v>
      </c>
      <c r="D681" t="s">
        <v>654</v>
      </c>
      <c r="E681" s="11" t="s">
        <v>439</v>
      </c>
      <c r="F681" s="11" t="str">
        <f>VLOOKUP(LAIA[[#This Row],[NOME]],'CADASTRO'!A:K,5,0)</f>
        <v>ANALISTA CONTROLE ESTOQUE PL</v>
      </c>
      <c r="G681" s="46">
        <v>45645</v>
      </c>
      <c r="H681" s="39">
        <v>365</v>
      </c>
      <c r="I6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IF(G1029="01/01/1900", "SEM REGISTRO",
                        IF((G681+H681)&gt;TODAY(), "NO PRAZO", "VENCIDO"
                        )
                    )
                )
            )
        )
    ),"N.A.")</f>
        <v>HISTORICO</v>
      </c>
      <c r="J681" s="14">
        <f>IF(LAIA[[#This Row],[TREINADO EM]]="", "",(LAIA[[#This Row],[TREINADO EM]]+LAIA[[#This Row],[VALIDADE]]))</f>
        <v>46010</v>
      </c>
      <c r="K681">
        <v>1</v>
      </c>
      <c r="L681" t="s">
        <v>5</v>
      </c>
      <c r="M681" t="str">
        <f>VLOOKUP(LAIA[[#This Row],[NOME]],'CADASTRO'!A:K,6,0)</f>
        <v>ATIVO</v>
      </c>
    </row>
    <row r="682" spans="1:14">
      <c r="A682" t="s">
        <v>516</v>
      </c>
      <c r="B682" t="s">
        <v>517</v>
      </c>
      <c r="C682" t="s">
        <v>433</v>
      </c>
      <c r="D682" t="s">
        <v>654</v>
      </c>
      <c r="E682" s="11" t="s">
        <v>439</v>
      </c>
      <c r="F682" s="11" t="str">
        <f>VLOOKUP(LAIA[[#This Row],[NOME]],'CADASTRO'!A:K,5,0)</f>
        <v>ANALISTA CONTROLE ESTOQUE PL</v>
      </c>
      <c r="G682" s="46">
        <v>46006</v>
      </c>
      <c r="H682" s="39">
        <v>365</v>
      </c>
      <c r="I6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IF(G1030="01/01/1900", "SEM REGISTRO",
                        IF((G682+H682)&gt;TODAY(), "NO PRAZO", "VENCIDO"
                        )
                    )
                )
            )
        )
    ),"N.A.")</f>
        <v>NO PRAZO</v>
      </c>
      <c r="J682" s="14">
        <f>IF(LAIA[[#This Row],[TREINADO EM]]="", "",(LAIA[[#This Row],[TREINADO EM]]+LAIA[[#This Row],[VALIDADE]]))</f>
        <v>46371</v>
      </c>
      <c r="K682">
        <v>0.25</v>
      </c>
      <c r="L682" t="s">
        <v>3</v>
      </c>
      <c r="M682" t="str">
        <f>VLOOKUP(LAIA[[#This Row],[NOME]],'CADASTRO'!A:K,6,0)</f>
        <v>ATIVO</v>
      </c>
      <c r="N682" s="78" t="s">
        <v>659</v>
      </c>
    </row>
    <row r="683" spans="1:14">
      <c r="A683" t="s">
        <v>516</v>
      </c>
      <c r="B683" t="s">
        <v>517</v>
      </c>
      <c r="C683" t="s">
        <v>266</v>
      </c>
      <c r="D683" t="s">
        <v>654</v>
      </c>
      <c r="E683" s="11" t="s">
        <v>88</v>
      </c>
      <c r="F683" s="11" t="str">
        <f>VLOOKUP(LAIA[[#This Row],[NOME]],'CADASTRO'!A:K,5,0)</f>
        <v>ESTAGIARIO</v>
      </c>
      <c r="G683" s="46">
        <v>44634</v>
      </c>
      <c r="H683" s="39">
        <v>365</v>
      </c>
      <c r="I6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IF(G1031="01/01/1900", "SEM REGISTRO",
                        IF((G683+H683)&gt;TODAY(), "NO PRAZO", "VENCIDO"
                        )
                    )
                )
            )
        )
    ),"N.A.")</f>
        <v>N.A.</v>
      </c>
      <c r="J683" s="14">
        <f>IF(LAIA[[#This Row],[TREINADO EM]]="", "",(LAIA[[#This Row],[TREINADO EM]]+LAIA[[#This Row],[VALIDADE]]))</f>
        <v>44999</v>
      </c>
      <c r="K683">
        <v>1</v>
      </c>
      <c r="L683" t="s">
        <v>5</v>
      </c>
      <c r="M683" t="str">
        <f>VLOOKUP(LAIA[[#This Row],[NOME]],'CADASTRO'!A:K,6,0)</f>
        <v>DESLIGADO</v>
      </c>
    </row>
    <row r="684" spans="1:14">
      <c r="A684" t="s">
        <v>516</v>
      </c>
      <c r="B684" t="s">
        <v>517</v>
      </c>
      <c r="C684" t="s">
        <v>266</v>
      </c>
      <c r="D684" t="s">
        <v>654</v>
      </c>
      <c r="E684" s="11" t="s">
        <v>88</v>
      </c>
      <c r="F684" s="11" t="str">
        <f>VLOOKUP(LAIA[[#This Row],[NOME]],'CADASTRO'!A:K,5,0)</f>
        <v>ESTAGIARIO</v>
      </c>
      <c r="G684" s="46">
        <v>44844</v>
      </c>
      <c r="H684" s="39">
        <v>365</v>
      </c>
      <c r="I6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IF(G1032="01/01/1900", "SEM REGISTRO",
                        IF((G684+H684)&gt;TODAY(), "NO PRAZO", "VENCIDO"
                        )
                    )
                )
            )
        )
    ),"N.A.")</f>
        <v>N.A.</v>
      </c>
      <c r="J684" s="14">
        <f>IF(LAIA[[#This Row],[TREINADO EM]]="", "",(LAIA[[#This Row],[TREINADO EM]]+LAIA[[#This Row],[VALIDADE]]))</f>
        <v>45209</v>
      </c>
      <c r="K684">
        <v>1</v>
      </c>
      <c r="L684" t="s">
        <v>3</v>
      </c>
      <c r="M684" t="str">
        <f>VLOOKUP(LAIA[[#This Row],[NOME]],'CADASTRO'!A:K,6,0)</f>
        <v>DESLIGADO</v>
      </c>
    </row>
    <row r="685" spans="1:14">
      <c r="A685" t="s">
        <v>516</v>
      </c>
      <c r="B685" t="s">
        <v>517</v>
      </c>
      <c r="C685" t="s">
        <v>153</v>
      </c>
      <c r="D685" t="s">
        <v>654</v>
      </c>
      <c r="E685" s="11" t="s">
        <v>83</v>
      </c>
      <c r="F685" s="11" t="str">
        <f>VLOOKUP(LAIA[[#This Row],[NOME]],'CADASTRO'!A:K,5,0)</f>
        <v>PARCEIRO DE NEGOCIO DE RH</v>
      </c>
      <c r="G685" s="46">
        <v>44484</v>
      </c>
      <c r="H685" s="39">
        <v>365</v>
      </c>
      <c r="I6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IF(G1033="01/01/1900", "SEM REGISTRO",
                        IF((G685+H685)&gt;TODAY(), "NO PRAZO", "VENCIDO"
                        )
                    )
                )
            )
        )
    ),"N.A.")</f>
        <v>N.A.</v>
      </c>
      <c r="J685" s="14">
        <f>IF(LAIA[[#This Row],[TREINADO EM]]="", "",(LAIA[[#This Row],[TREINADO EM]]+LAIA[[#This Row],[VALIDADE]]))</f>
        <v>44849</v>
      </c>
      <c r="K685">
        <v>1</v>
      </c>
      <c r="L685" t="s">
        <v>3</v>
      </c>
      <c r="M685" t="str">
        <f>VLOOKUP(LAIA[[#This Row],[NOME]],'CADASTRO'!A:K,6,0)</f>
        <v>DESLIGADO</v>
      </c>
    </row>
    <row r="686" spans="1:14">
      <c r="A686" t="s">
        <v>516</v>
      </c>
      <c r="B686" t="s">
        <v>517</v>
      </c>
      <c r="C686" t="s">
        <v>76</v>
      </c>
      <c r="D686" t="s">
        <v>654</v>
      </c>
      <c r="E686" s="11" t="s">
        <v>441</v>
      </c>
      <c r="F686" s="11" t="str">
        <f>VLOOKUP(LAIA[[#This Row],[NOME]],'CADASTRO'!A:K,5,0)</f>
        <v>OPERADOR INDUSTRIAL I</v>
      </c>
      <c r="G686" s="46">
        <v>45645</v>
      </c>
      <c r="H686" s="39">
        <v>365</v>
      </c>
      <c r="I6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IF(G1034="01/01/1900", "SEM REGISTRO",
                        IF((G686+H686)&gt;TODAY(), "NO PRAZO", "VENCIDO"
                        )
                    )
                )
            )
        )
    ),"N.A.")</f>
        <v>HISTORICO</v>
      </c>
      <c r="J686" s="14">
        <f>IF(LAIA[[#This Row],[TREINADO EM]]="", "",(LAIA[[#This Row],[TREINADO EM]]+LAIA[[#This Row],[VALIDADE]]))</f>
        <v>46010</v>
      </c>
      <c r="K686">
        <v>1</v>
      </c>
      <c r="L686" t="s">
        <v>5</v>
      </c>
      <c r="M686" t="str">
        <f>VLOOKUP(LAIA[[#This Row],[NOME]],'CADASTRO'!A:K,6,0)</f>
        <v>ATIVO</v>
      </c>
    </row>
    <row r="687" spans="1:14">
      <c r="A687" t="s">
        <v>516</v>
      </c>
      <c r="B687" t="s">
        <v>517</v>
      </c>
      <c r="C687" t="s">
        <v>433</v>
      </c>
      <c r="D687" t="s">
        <v>654</v>
      </c>
      <c r="E687" s="11" t="s">
        <v>441</v>
      </c>
      <c r="F687" s="11" t="str">
        <f>VLOOKUP(LAIA[[#This Row],[NOME]],'CADASTRO'!A:K,5,0)</f>
        <v>OPERADOR INDUSTRIAL I</v>
      </c>
      <c r="G687" s="46">
        <v>46210.901111111103</v>
      </c>
      <c r="H687" s="39">
        <v>183</v>
      </c>
      <c r="I6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IF(G1035="01/01/1900", "SEM REGISTRO",
                        IF((G687+H687)&gt;TODAY(), "NO PRAZO", "VENCIDO"
                        )
                    )
                )
            )
        )
    ),"N.A.")</f>
        <v>NO PRAZO</v>
      </c>
      <c r="J687" s="14">
        <f>IF(LAIA[[#This Row],[TREINADO EM]]="", "",(LAIA[[#This Row],[TREINADO EM]]+LAIA[[#This Row],[VALIDADE]]))</f>
        <v>46393.901111111103</v>
      </c>
      <c r="K687">
        <v>1</v>
      </c>
      <c r="L687" t="s">
        <v>3</v>
      </c>
      <c r="M687" t="str">
        <f>VLOOKUP(LAIA[[#This Row],[NOME]],'CADASTRO'!A:K,6,0)</f>
        <v>ATIVO</v>
      </c>
      <c r="N687" s="78"/>
    </row>
    <row r="688" spans="1:14">
      <c r="A688" t="s">
        <v>516</v>
      </c>
      <c r="B688" t="s">
        <v>517</v>
      </c>
      <c r="C688" t="s">
        <v>433</v>
      </c>
      <c r="D688" t="s">
        <v>654</v>
      </c>
      <c r="E688" s="11" t="s">
        <v>442</v>
      </c>
      <c r="F688" s="11" t="str">
        <f>VLOOKUP(LAIA[[#This Row],[NOME]],'CADASTRO'!A:K,5,0)</f>
        <v>ANALISTA CONTROLE QUALIDADE PL</v>
      </c>
      <c r="G688" s="46">
        <v>45999</v>
      </c>
      <c r="H688" s="39">
        <v>365</v>
      </c>
      <c r="I6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IF(G1036="01/01/1900", "SEM REGISTRO",
                        IF((G688+H688)&gt;TODAY(), "NO PRAZO", "VENCIDO"
                        )
                    )
                )
            )
        )
    ),"N.A.")</f>
        <v>NO PRAZO</v>
      </c>
      <c r="J688" s="14">
        <f>IF(LAIA[[#This Row],[TREINADO EM]]="", "",(LAIA[[#This Row],[TREINADO EM]]+LAIA[[#This Row],[VALIDADE]]))</f>
        <v>46364</v>
      </c>
      <c r="K688">
        <v>0.5</v>
      </c>
      <c r="L688" t="s">
        <v>3</v>
      </c>
      <c r="M688" t="str">
        <f>VLOOKUP(LAIA[[#This Row],[NOME]],'CADASTRO'!A:K,6,0)</f>
        <v>ATIVO</v>
      </c>
      <c r="N688" s="78" t="s">
        <v>670</v>
      </c>
    </row>
    <row r="689" spans="1:14">
      <c r="A689" t="s">
        <v>516</v>
      </c>
      <c r="B689" t="s">
        <v>517</v>
      </c>
      <c r="C689" t="s">
        <v>391</v>
      </c>
      <c r="D689" t="s">
        <v>654</v>
      </c>
      <c r="E689" s="11" t="s">
        <v>79</v>
      </c>
      <c r="F689" s="11" t="str">
        <f>VLOOKUP(LAIA[[#This Row],[NOME]],'CADASTRO'!A:K,5,0)</f>
        <v>AUXILIAR INDUSTRIAL</v>
      </c>
      <c r="G689" s="46">
        <v>45903</v>
      </c>
      <c r="H689" s="39">
        <v>365</v>
      </c>
      <c r="I6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IF(G1037="01/01/1900", "SEM REGISTRO",
                        IF((G689+H689)&gt;TODAY(), "NO PRAZO", "VENCIDO"
                        )
                    )
                )
            )
        )
    ),"N.A.")</f>
        <v>N.A.</v>
      </c>
      <c r="J689" s="14">
        <f>IF(LAIA[[#This Row],[TREINADO EM]]="", "",(LAIA[[#This Row],[TREINADO EM]]+LAIA[[#This Row],[VALIDADE]]))</f>
        <v>46268</v>
      </c>
      <c r="K689">
        <v>1</v>
      </c>
      <c r="L689" t="s">
        <v>3</v>
      </c>
      <c r="M689" t="str">
        <f>VLOOKUP(LAIA[[#This Row],[NOME]],'CADASTRO'!A:K,6,0)</f>
        <v>DESLIGADO</v>
      </c>
    </row>
    <row r="690" spans="1:14">
      <c r="A690" t="s">
        <v>516</v>
      </c>
      <c r="B690" t="s">
        <v>517</v>
      </c>
      <c r="C690" t="s">
        <v>153</v>
      </c>
      <c r="D690" t="s">
        <v>654</v>
      </c>
      <c r="E690" s="11" t="s">
        <v>72</v>
      </c>
      <c r="F690" s="11" t="str">
        <f>VLOOKUP(LAIA[[#This Row],[NOME]],'CADASTRO'!A:K,5,0)</f>
        <v>OPERADOR INDUSTRIAL I</v>
      </c>
      <c r="G690" s="46">
        <v>44517</v>
      </c>
      <c r="H690" s="39">
        <v>365</v>
      </c>
      <c r="I6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IF(G1038="01/01/1900", "SEM REGISTRO",
                        IF((G690+H690)&gt;TODAY(), "NO PRAZO", "VENCIDO"
                        )
                    )
                )
            )
        )
    ),"N.A.")</f>
        <v>N.A.</v>
      </c>
      <c r="J690" s="14">
        <f>IF(LAIA[[#This Row],[TREINADO EM]]="", "",(LAIA[[#This Row],[TREINADO EM]]+LAIA[[#This Row],[VALIDADE]]))</f>
        <v>44882</v>
      </c>
      <c r="K690">
        <v>1</v>
      </c>
      <c r="L690" t="s">
        <v>3</v>
      </c>
      <c r="M690" t="str">
        <f>VLOOKUP(LAIA[[#This Row],[NOME]],'CADASTRO'!A:K,6,0)</f>
        <v>DESLIGADO</v>
      </c>
    </row>
    <row r="691" spans="1:14">
      <c r="A691" t="s">
        <v>516</v>
      </c>
      <c r="B691" t="s">
        <v>517</v>
      </c>
      <c r="C691" t="s">
        <v>153</v>
      </c>
      <c r="D691" t="s">
        <v>654</v>
      </c>
      <c r="E691" s="11" t="s">
        <v>70</v>
      </c>
      <c r="F691" s="11" t="str">
        <f>VLOOKUP(LAIA[[#This Row],[NOME]],'CADASTRO'!A:K,5,0)</f>
        <v>OPERADOR INDUSTRIAL I</v>
      </c>
      <c r="G691" s="46">
        <v>44484</v>
      </c>
      <c r="H691" s="39">
        <v>365</v>
      </c>
      <c r="I6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IF(G1039="01/01/1900", "SEM REGISTRO",
                        IF((G691+H691)&gt;TODAY(), "NO PRAZO", "VENCIDO"
                        )
                    )
                )
            )
        )
    ),"N.A.")</f>
        <v>N.A.</v>
      </c>
      <c r="J691" s="14">
        <f>IF(LAIA[[#This Row],[TREINADO EM]]="", "",(LAIA[[#This Row],[TREINADO EM]]+LAIA[[#This Row],[VALIDADE]]))</f>
        <v>44849</v>
      </c>
      <c r="K691">
        <v>1</v>
      </c>
      <c r="L691" t="s">
        <v>9</v>
      </c>
      <c r="M691" t="str">
        <f>VLOOKUP(LAIA[[#This Row],[NOME]],'CADASTRO'!A:K,6,0)</f>
        <v>DESLIGADO</v>
      </c>
    </row>
    <row r="692" spans="1:14">
      <c r="A692" t="s">
        <v>516</v>
      </c>
      <c r="B692" t="s">
        <v>517</v>
      </c>
      <c r="C692" t="s">
        <v>266</v>
      </c>
      <c r="D692" t="s">
        <v>654</v>
      </c>
      <c r="E692" s="11" t="s">
        <v>70</v>
      </c>
      <c r="F692" s="11" t="str">
        <f>VLOOKUP(LAIA[[#This Row],[NOME]],'CADASTRO'!A:K,5,0)</f>
        <v>OPERADOR INDUSTRIAL I</v>
      </c>
      <c r="G692" s="46">
        <v>45120</v>
      </c>
      <c r="H692" s="39">
        <v>365</v>
      </c>
      <c r="I6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IF(G1040="01/01/1900", "SEM REGISTRO",
                        IF((G692+H692)&gt;TODAY(), "NO PRAZO", "VENCIDO"
                        )
                    )
                )
            )
        )
    ),"N.A.")</f>
        <v>N.A.</v>
      </c>
      <c r="J692" s="14">
        <f>IF(LAIA[[#This Row],[TREINADO EM]]="", "",(LAIA[[#This Row],[TREINADO EM]]+LAIA[[#This Row],[VALIDADE]]))</f>
        <v>45485</v>
      </c>
      <c r="K692">
        <v>1</v>
      </c>
      <c r="L692" t="s">
        <v>3</v>
      </c>
      <c r="M692" t="str">
        <f>VLOOKUP(LAIA[[#This Row],[NOME]],'CADASTRO'!A:K,6,0)</f>
        <v>DESLIGADO</v>
      </c>
    </row>
    <row r="693" spans="1:14">
      <c r="A693" t="s">
        <v>516</v>
      </c>
      <c r="B693" t="s">
        <v>517</v>
      </c>
      <c r="C693" t="s">
        <v>153</v>
      </c>
      <c r="D693" t="s">
        <v>654</v>
      </c>
      <c r="E693" s="11" t="s">
        <v>76</v>
      </c>
      <c r="F693" s="11" t="str">
        <f>VLOOKUP(LAIA[[#This Row],[NOME]],'CADASTRO'!A:K,5,0)</f>
        <v>COORDENADOR SEG DO TRABALHO E MEIO</v>
      </c>
      <c r="G693" s="46">
        <v>44484</v>
      </c>
      <c r="H693" s="39">
        <v>5000</v>
      </c>
      <c r="I6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IF(G1041="01/01/1900", "SEM REGISTRO",
                        IF((G693+H693)&gt;TODAY(), "NO PRAZO", "VENCIDO"
                        )
                    )
                )
            )
        )
    ),"N.A.")</f>
        <v>HISTORICO</v>
      </c>
      <c r="J693" s="14">
        <f>IF(LAIA[[#This Row],[TREINADO EM]]="", "",(LAIA[[#This Row],[TREINADO EM]]+LAIA[[#This Row],[VALIDADE]]))</f>
        <v>49484</v>
      </c>
      <c r="K693">
        <v>1</v>
      </c>
      <c r="L693" t="s">
        <v>5</v>
      </c>
      <c r="M693" t="str">
        <f>VLOOKUP(LAIA[[#This Row],[NOME]],'CADASTRO'!A:K,6,0)</f>
        <v>ATIVO</v>
      </c>
    </row>
    <row r="694" spans="1:14">
      <c r="A694" t="s">
        <v>516</v>
      </c>
      <c r="B694" t="s">
        <v>517</v>
      </c>
      <c r="C694" t="s">
        <v>266</v>
      </c>
      <c r="D694" t="s">
        <v>654</v>
      </c>
      <c r="E694" s="11" t="s">
        <v>76</v>
      </c>
      <c r="F694" s="11" t="str">
        <f>VLOOKUP(LAIA[[#This Row],[NOME]],'CADASTRO'!A:K,5,0)</f>
        <v>COORDENADOR SEG DO TRABALHO E MEIO</v>
      </c>
      <c r="G694" s="46">
        <v>44853</v>
      </c>
      <c r="H694" s="39">
        <v>5000</v>
      </c>
      <c r="I6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IF(G1042="01/01/1900", "SEM REGISTRO",
                        IF((G694+H694)&gt;TODAY(), "NO PRAZO", "VENCIDO"
                        )
                    )
                )
            )
        )
    ),"N.A.")</f>
        <v>HISTORICO</v>
      </c>
      <c r="J694" s="14">
        <f>IF(LAIA[[#This Row],[TREINADO EM]]="", "",(LAIA[[#This Row],[TREINADO EM]]+LAIA[[#This Row],[VALIDADE]]))</f>
        <v>49853</v>
      </c>
      <c r="K694">
        <v>1</v>
      </c>
      <c r="L694" t="s">
        <v>5</v>
      </c>
      <c r="M694" t="str">
        <f>VLOOKUP(LAIA[[#This Row],[NOME]],'CADASTRO'!A:K,6,0)</f>
        <v>ATIVO</v>
      </c>
    </row>
    <row r="695" spans="1:14">
      <c r="A695" t="s">
        <v>516</v>
      </c>
      <c r="B695" t="s">
        <v>517</v>
      </c>
      <c r="C695" t="s">
        <v>433</v>
      </c>
      <c r="D695" t="s">
        <v>654</v>
      </c>
      <c r="E695" s="11" t="s">
        <v>76</v>
      </c>
      <c r="F695" s="11" t="str">
        <f>VLOOKUP(LAIA[[#This Row],[NOME]],'CADASTRO'!A:K,5,0)</f>
        <v>COORDENADOR SEG DO TRABALHO E MEIO</v>
      </c>
      <c r="G695" s="46">
        <v>46207</v>
      </c>
      <c r="H695" s="39">
        <v>5000</v>
      </c>
      <c r="I6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IF(G1043="01/01/1900", "SEM REGISTRO",
                        IF((G695+H695)&gt;TODAY(), "NO PRAZO", "VENCIDO"
                        )
                    )
                )
            )
        )
    ),"N.A.")</f>
        <v>NO PRAZO</v>
      </c>
      <c r="J695" s="14">
        <f>IF(LAIA[[#This Row],[TREINADO EM]]="", "",(LAIA[[#This Row],[TREINADO EM]]+LAIA[[#This Row],[VALIDADE]]))</f>
        <v>51207</v>
      </c>
      <c r="K695">
        <v>1</v>
      </c>
      <c r="L695" t="s">
        <v>3</v>
      </c>
      <c r="M695" t="str">
        <f>VLOOKUP(LAIA[[#This Row],[NOME]],'CADASTRO'!A:K,6,0)</f>
        <v>ATIVO</v>
      </c>
      <c r="N695" s="78"/>
    </row>
    <row r="696" spans="1:14">
      <c r="A696" t="s">
        <v>516</v>
      </c>
      <c r="B696" t="s">
        <v>517</v>
      </c>
      <c r="C696" t="s">
        <v>266</v>
      </c>
      <c r="D696" t="s">
        <v>654</v>
      </c>
      <c r="E696" s="11" t="s">
        <v>66</v>
      </c>
      <c r="F696" s="11" t="str">
        <f>VLOOKUP(LAIA[[#This Row],[NOME]],'CADASTRO'!A:K,5,0)</f>
        <v>OPERADOR INDUSTRIAL II</v>
      </c>
      <c r="G696" s="46">
        <v>44929</v>
      </c>
      <c r="H696" s="39">
        <v>365</v>
      </c>
      <c r="I6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IF(G1044="01/01/1900", "SEM REGISTRO",
                        IF((G696+H696)&gt;TODAY(), "NO PRAZO", "VENCIDO"
                        )
                    )
                )
            )
        )
    ),"N.A.")</f>
        <v>N.A.</v>
      </c>
      <c r="J696" s="14">
        <f>IF(LAIA[[#This Row],[TREINADO EM]]="", "",(LAIA[[#This Row],[TREINADO EM]]+LAIA[[#This Row],[VALIDADE]]))</f>
        <v>45294</v>
      </c>
      <c r="K696">
        <v>1.5</v>
      </c>
      <c r="L696" t="s">
        <v>5</v>
      </c>
      <c r="M696" t="str">
        <f>VLOOKUP(LAIA[[#This Row],[NOME]],'CADASTRO'!A:K,6,0)</f>
        <v>DESLIGADO</v>
      </c>
    </row>
    <row r="697" spans="1:14">
      <c r="A697" t="s">
        <v>516</v>
      </c>
      <c r="B697" t="s">
        <v>517</v>
      </c>
      <c r="C697" t="s">
        <v>266</v>
      </c>
      <c r="D697" t="s">
        <v>654</v>
      </c>
      <c r="E697" s="11" t="s">
        <v>66</v>
      </c>
      <c r="F697" s="11" t="str">
        <f>VLOOKUP(LAIA[[#This Row],[NOME]],'CADASTRO'!A:K,5,0)</f>
        <v>OPERADOR INDUSTRIAL II</v>
      </c>
      <c r="G697" s="46">
        <v>45278</v>
      </c>
      <c r="H697" s="39">
        <v>365</v>
      </c>
      <c r="I6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IF(G1045="01/01/1900", "SEM REGISTRO",
                        IF((G697+H697)&gt;TODAY(), "NO PRAZO", "VENCIDO"
                        )
                    )
                )
            )
        )
    ),"N.A.")</f>
        <v>N.A.</v>
      </c>
      <c r="J697" s="14">
        <f>IF(LAIA[[#This Row],[TREINADO EM]]="", "",(LAIA[[#This Row],[TREINADO EM]]+LAIA[[#This Row],[VALIDADE]]))</f>
        <v>45643</v>
      </c>
      <c r="K697">
        <v>1</v>
      </c>
      <c r="L697" t="s">
        <v>5</v>
      </c>
      <c r="M697" t="str">
        <f>VLOOKUP(LAIA[[#This Row],[NOME]],'CADASTRO'!A:K,6,0)</f>
        <v>DESLIGADO</v>
      </c>
    </row>
    <row r="698" spans="1:14">
      <c r="A698" t="s">
        <v>516</v>
      </c>
      <c r="B698" t="s">
        <v>517</v>
      </c>
      <c r="C698" t="s">
        <v>433</v>
      </c>
      <c r="D698" t="s">
        <v>654</v>
      </c>
      <c r="E698" s="11" t="s">
        <v>66</v>
      </c>
      <c r="F698" s="11" t="str">
        <f>VLOOKUP(LAIA[[#This Row],[NOME]],'CADASTRO'!A:K,5,0)</f>
        <v>OPERADOR INDUSTRIAL II</v>
      </c>
      <c r="G698" s="46">
        <v>45645</v>
      </c>
      <c r="H698" s="39">
        <v>365</v>
      </c>
      <c r="I6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IF(G1046="01/01/1900", "SEM REGISTRO",
                        IF((G698+H698)&gt;TODAY(), "NO PRAZO", "VENCIDO"
                        )
                    )
                )
            )
        )
    ),"N.A.")</f>
        <v>N.A.</v>
      </c>
      <c r="J698" s="14">
        <f>IF(LAIA[[#This Row],[TREINADO EM]]="", "",(LAIA[[#This Row],[TREINADO EM]]+LAIA[[#This Row],[VALIDADE]]))</f>
        <v>46010</v>
      </c>
      <c r="K698">
        <v>1</v>
      </c>
      <c r="L698" t="s">
        <v>5</v>
      </c>
      <c r="M698" t="str">
        <f>VLOOKUP(LAIA[[#This Row],[NOME]],'CADASTRO'!A:K,6,0)</f>
        <v>DESLIGADO</v>
      </c>
    </row>
    <row r="699" spans="1:14">
      <c r="A699" t="s">
        <v>516</v>
      </c>
      <c r="B699" t="s">
        <v>517</v>
      </c>
      <c r="C699" t="s">
        <v>391</v>
      </c>
      <c r="D699" t="s">
        <v>654</v>
      </c>
      <c r="E699" s="11" t="s">
        <v>66</v>
      </c>
      <c r="F699" s="11" t="str">
        <f>VLOOKUP(LAIA[[#This Row],[NOME]],'CADASTRO'!A:K,5,0)</f>
        <v>OPERADOR INDUSTRIAL II</v>
      </c>
      <c r="G699" s="46">
        <v>45882</v>
      </c>
      <c r="H699" s="39">
        <v>365</v>
      </c>
      <c r="I6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IF(G1047="01/01/1900", "SEM REGISTRO",
                        IF((G699+H699)&gt;TODAY(), "NO PRAZO", "VENCIDO"
                        )
                    )
                )
            )
        )
    ),"N.A.")</f>
        <v>N.A.</v>
      </c>
      <c r="J699" s="14">
        <f>IF(LAIA[[#This Row],[TREINADO EM]]="", "",(LAIA[[#This Row],[TREINADO EM]]+LAIA[[#This Row],[VALIDADE]]))</f>
        <v>46247</v>
      </c>
      <c r="K699">
        <v>1</v>
      </c>
      <c r="L699" t="s">
        <v>3</v>
      </c>
      <c r="M699" t="str">
        <f>VLOOKUP(LAIA[[#This Row],[NOME]],'CADASTRO'!A:K,6,0)</f>
        <v>DESLIGADO</v>
      </c>
    </row>
    <row r="700" spans="1:14">
      <c r="A700" t="s">
        <v>516</v>
      </c>
      <c r="B700" t="s">
        <v>517</v>
      </c>
      <c r="C700" t="s">
        <v>391</v>
      </c>
      <c r="D700" t="s">
        <v>654</v>
      </c>
      <c r="E700" s="11" t="s">
        <v>443</v>
      </c>
      <c r="F700" s="11" t="str">
        <f>VLOOKUP(LAIA[[#This Row],[NOME]],'CADASTRO'!A:K,5,0)</f>
        <v>ESTAGIARIO</v>
      </c>
      <c r="G700" s="46">
        <v>45875</v>
      </c>
      <c r="H700" s="39">
        <v>365</v>
      </c>
      <c r="I7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IF(G1048="01/01/1900", "SEM REGISTRO",
                        IF((G700+H700)&gt;TODAY(), "NO PRAZO", "VENCIDO"
                        )
                    )
                )
            )
        )
    ),"N.A.")</f>
        <v>HISTORICO</v>
      </c>
      <c r="J700" s="14">
        <f>IF(LAIA[[#This Row],[TREINADO EM]]="", "",(LAIA[[#This Row],[TREINADO EM]]+LAIA[[#This Row],[VALIDADE]]))</f>
        <v>46240</v>
      </c>
      <c r="K700">
        <v>1</v>
      </c>
      <c r="L700" t="s">
        <v>5</v>
      </c>
      <c r="M700" t="str">
        <f>VLOOKUP(LAIA[[#This Row],[NOME]],'CADASTRO'!A:K,6,0)</f>
        <v>ATIVO</v>
      </c>
    </row>
    <row r="701" spans="1:14">
      <c r="A701" t="s">
        <v>516</v>
      </c>
      <c r="B701" t="s">
        <v>517</v>
      </c>
      <c r="C701" t="s">
        <v>433</v>
      </c>
      <c r="D701" t="s">
        <v>654</v>
      </c>
      <c r="E701" s="11" t="s">
        <v>443</v>
      </c>
      <c r="F701" s="11" t="str">
        <f>VLOOKUP(LAIA[[#This Row],[NOME]],'CADASTRO'!A:K,5,0)</f>
        <v>ESTAGIARIO</v>
      </c>
      <c r="G701" s="46">
        <v>46273.610254629632</v>
      </c>
      <c r="H701" s="39">
        <v>365</v>
      </c>
      <c r="I7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IF(G1049="01/01/1900", "SEM REGISTRO",
                        IF((G701+H701)&gt;TODAY(), "NO PRAZO", "VENCIDO"
                        )
                    )
                )
            )
        )
    ),"N.A.")</f>
        <v>NO PRAZO</v>
      </c>
      <c r="J701" s="14">
        <f>IF(LAIA[[#This Row],[TREINADO EM]]="", "",(LAIA[[#This Row],[TREINADO EM]]+LAIA[[#This Row],[VALIDADE]]))</f>
        <v>46638.610254629632</v>
      </c>
      <c r="K701">
        <v>1</v>
      </c>
      <c r="L701" t="s">
        <v>3</v>
      </c>
      <c r="M701" t="str">
        <f>VLOOKUP(LAIA[[#This Row],[NOME]],'CADASTRO'!A:K,6,0)</f>
        <v>ATIVO</v>
      </c>
      <c r="N701" s="63" t="s">
        <v>663</v>
      </c>
    </row>
    <row r="702" spans="1:14">
      <c r="A702" t="s">
        <v>516</v>
      </c>
      <c r="B702" t="s">
        <v>517</v>
      </c>
      <c r="C702" t="s">
        <v>266</v>
      </c>
      <c r="D702" t="s">
        <v>654</v>
      </c>
      <c r="E702" s="11" t="s">
        <v>63</v>
      </c>
      <c r="F702" s="11" t="str">
        <f>VLOOKUP(LAIA[[#This Row],[NOME]],'CADASTRO'!A:K,5,0)</f>
        <v>ESTAGIARIO</v>
      </c>
      <c r="G702" s="46">
        <v>44973</v>
      </c>
      <c r="H702" s="39">
        <v>365</v>
      </c>
      <c r="I7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IF(G1050="01/01/1900", "SEM REGISTRO",
                        IF((G702+H702)&gt;TODAY(), "NO PRAZO", "VENCIDO"
                        )
                    )
                )
            )
        )
    ),"N.A.")</f>
        <v>N.A.</v>
      </c>
      <c r="J702" s="14">
        <f>IF(LAIA[[#This Row],[TREINADO EM]]="", "",(LAIA[[#This Row],[TREINADO EM]]+LAIA[[#This Row],[VALIDADE]]))</f>
        <v>45338</v>
      </c>
      <c r="K702">
        <v>1</v>
      </c>
      <c r="L702" t="s">
        <v>3</v>
      </c>
      <c r="M702" t="str">
        <f>VLOOKUP(LAIA[[#This Row],[NOME]],'CADASTRO'!A:K,6,0)</f>
        <v>DESLIGADO</v>
      </c>
    </row>
    <row r="703" spans="1:14">
      <c r="A703" t="s">
        <v>516</v>
      </c>
      <c r="B703" t="s">
        <v>517</v>
      </c>
      <c r="C703" t="s">
        <v>153</v>
      </c>
      <c r="D703" t="s">
        <v>654</v>
      </c>
      <c r="E703" s="11" t="s">
        <v>473</v>
      </c>
      <c r="F703" s="11" t="str">
        <f>VLOOKUP(LAIA[[#This Row],[NOME]],'CADASTRO'!A:K,5,0)</f>
        <v>AUXILIAR INDUSTRIAL</v>
      </c>
      <c r="G703" s="46">
        <v>44484</v>
      </c>
      <c r="H703" s="39">
        <v>365</v>
      </c>
      <c r="I7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IF(G1051="01/01/1900", "SEM REGISTRO",
                        IF((G703+H703)&gt;TODAY(), "NO PRAZO", "VENCIDO"
                        )
                    )
                )
            )
        )
    ),"N.A.")</f>
        <v>N.A.</v>
      </c>
      <c r="J703" s="14">
        <f>IF(LAIA[[#This Row],[TREINADO EM]]="", "",(LAIA[[#This Row],[TREINADO EM]]+LAIA[[#This Row],[VALIDADE]]))</f>
        <v>44849</v>
      </c>
      <c r="K703">
        <v>1</v>
      </c>
      <c r="L703" t="s">
        <v>5</v>
      </c>
      <c r="M703" t="str">
        <f>VLOOKUP(LAIA[[#This Row],[NOME]],'CADASTRO'!A:K,6,0)</f>
        <v>S-AFASTADO</v>
      </c>
    </row>
    <row r="704" spans="1:14">
      <c r="A704" t="s">
        <v>516</v>
      </c>
      <c r="B704" t="s">
        <v>517</v>
      </c>
      <c r="C704" t="s">
        <v>266</v>
      </c>
      <c r="D704" t="s">
        <v>654</v>
      </c>
      <c r="E704" s="11" t="s">
        <v>473</v>
      </c>
      <c r="F704" s="11" t="str">
        <f>VLOOKUP(LAIA[[#This Row],[NOME]],'CADASTRO'!A:K,5,0)</f>
        <v>AUXILIAR INDUSTRIAL</v>
      </c>
      <c r="G704" s="46">
        <v>44805</v>
      </c>
      <c r="H704" s="39">
        <v>365</v>
      </c>
      <c r="I7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IF(G1052="01/01/1900", "SEM REGISTRO",
                        IF((G704+H704)&gt;TODAY(), "NO PRAZO", "VENCIDO"
                        )
                    )
                )
            )
        )
    ),"N.A.")</f>
        <v>N.A.</v>
      </c>
      <c r="J704" s="14">
        <f>IF(LAIA[[#This Row],[TREINADO EM]]="", "",(LAIA[[#This Row],[TREINADO EM]]+LAIA[[#This Row],[VALIDADE]]))</f>
        <v>45170</v>
      </c>
      <c r="K704">
        <v>1</v>
      </c>
      <c r="L704" t="s">
        <v>5</v>
      </c>
      <c r="M704" t="str">
        <f>VLOOKUP(LAIA[[#This Row],[NOME]],'CADASTRO'!A:K,6,0)</f>
        <v>S-AFASTADO</v>
      </c>
    </row>
    <row r="705" spans="1:14">
      <c r="A705" t="s">
        <v>516</v>
      </c>
      <c r="B705" t="s">
        <v>517</v>
      </c>
      <c r="C705" t="s">
        <v>266</v>
      </c>
      <c r="D705" t="s">
        <v>654</v>
      </c>
      <c r="E705" s="11" t="s">
        <v>473</v>
      </c>
      <c r="F705" s="11" t="str">
        <f>VLOOKUP(LAIA[[#This Row],[NOME]],'CADASTRO'!A:K,5,0)</f>
        <v>AUXILIAR INDUSTRIAL</v>
      </c>
      <c r="G705" s="46">
        <v>44929</v>
      </c>
      <c r="H705" s="39">
        <v>365</v>
      </c>
      <c r="I7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IF(G1053="01/01/1900", "SEM REGISTRO",
                        IF((G705+H705)&gt;TODAY(), "NO PRAZO", "VENCIDO"
                        )
                    )
                )
            )
        )
    ),"N.A.")</f>
        <v>N.A.</v>
      </c>
      <c r="J705" s="14">
        <f>IF(LAIA[[#This Row],[TREINADO EM]]="", "",(LAIA[[#This Row],[TREINADO EM]]+LAIA[[#This Row],[VALIDADE]]))</f>
        <v>45294</v>
      </c>
      <c r="K705">
        <v>1.5</v>
      </c>
      <c r="L705" t="s">
        <v>5</v>
      </c>
      <c r="M705" t="str">
        <f>VLOOKUP(LAIA[[#This Row],[NOME]],'CADASTRO'!A:K,6,0)</f>
        <v>S-AFASTADO</v>
      </c>
    </row>
    <row r="706" spans="1:14">
      <c r="A706" t="s">
        <v>516</v>
      </c>
      <c r="B706" t="s">
        <v>517</v>
      </c>
      <c r="C706" t="s">
        <v>266</v>
      </c>
      <c r="D706" t="s">
        <v>654</v>
      </c>
      <c r="E706" s="11" t="s">
        <v>473</v>
      </c>
      <c r="F706" s="11" t="str">
        <f>VLOOKUP(LAIA[[#This Row],[NOME]],'CADASTRO'!A:K,5,0)</f>
        <v>AUXILIAR INDUSTRIAL</v>
      </c>
      <c r="G706" s="46">
        <v>45278</v>
      </c>
      <c r="H706" s="39">
        <v>365</v>
      </c>
      <c r="I7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IF(G1054="01/01/1900", "SEM REGISTRO",
                        IF((G706+H706)&gt;TODAY(), "NO PRAZO", "VENCIDO"
                        )
                    )
                )
            )
        )
    ),"N.A.")</f>
        <v>N.A.</v>
      </c>
      <c r="J706" s="14">
        <f>IF(LAIA[[#This Row],[TREINADO EM]]="", "",(LAIA[[#This Row],[TREINADO EM]]+LAIA[[#This Row],[VALIDADE]]))</f>
        <v>45643</v>
      </c>
      <c r="K706">
        <v>1</v>
      </c>
      <c r="L706" t="s">
        <v>5</v>
      </c>
      <c r="M706" t="str">
        <f>VLOOKUP(LAIA[[#This Row],[NOME]],'CADASTRO'!A:K,6,0)</f>
        <v>S-AFASTADO</v>
      </c>
    </row>
    <row r="707" spans="1:14">
      <c r="A707" t="s">
        <v>516</v>
      </c>
      <c r="B707" t="s">
        <v>517</v>
      </c>
      <c r="C707" t="s">
        <v>76</v>
      </c>
      <c r="D707" t="s">
        <v>654</v>
      </c>
      <c r="E707" s="11" t="s">
        <v>473</v>
      </c>
      <c r="F707" s="11" t="str">
        <f>VLOOKUP(LAIA[[#This Row],[NOME]],'CADASTRO'!A:K,5,0)</f>
        <v>AUXILIAR INDUSTRIAL</v>
      </c>
      <c r="G707" s="46">
        <v>45645</v>
      </c>
      <c r="H707" s="39">
        <v>365</v>
      </c>
      <c r="I7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IF(G1055="01/01/1900", "SEM REGISTRO",
                        IF((G707+H707)&gt;TODAY(), "NO PRAZO", "VENCIDO"
                        )
                    )
                )
            )
        )
    ),"N.A.")</f>
        <v>N.A.</v>
      </c>
      <c r="J707" s="14">
        <f>IF(LAIA[[#This Row],[TREINADO EM]]="", "",(LAIA[[#This Row],[TREINADO EM]]+LAIA[[#This Row],[VALIDADE]]))</f>
        <v>46010</v>
      </c>
      <c r="K707">
        <v>1</v>
      </c>
      <c r="L707" t="s">
        <v>5</v>
      </c>
      <c r="M707" t="str">
        <f>VLOOKUP(LAIA[[#This Row],[NOME]],'CADASTRO'!A:K,6,0)</f>
        <v>S-AFASTADO</v>
      </c>
    </row>
    <row r="708" spans="1:14">
      <c r="A708" t="s">
        <v>516</v>
      </c>
      <c r="B708" t="s">
        <v>517</v>
      </c>
      <c r="C708" t="s">
        <v>433</v>
      </c>
      <c r="D708" t="s">
        <v>654</v>
      </c>
      <c r="E708" s="11" t="s">
        <v>473</v>
      </c>
      <c r="F708" s="11" t="str">
        <f>VLOOKUP(LAIA[[#This Row],[NOME]],'CADASTRO'!A:K,5,0)</f>
        <v>AUXILIAR INDUSTRIAL</v>
      </c>
      <c r="G708" s="46">
        <v>46009</v>
      </c>
      <c r="H708" s="39">
        <v>365</v>
      </c>
      <c r="I7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IF(G1056="01/01/1900", "SEM REGISTRO",
                        IF((G708+H708)&gt;TODAY(), "NO PRAZO", "VENCIDO"
                        )
                    )
                )
            )
        )
    ),"N.A.")</f>
        <v>N.A.</v>
      </c>
      <c r="J708" s="14">
        <f>IF(LAIA[[#This Row],[TREINADO EM]]="", "",(LAIA[[#This Row],[TREINADO EM]]+LAIA[[#This Row],[VALIDADE]]))</f>
        <v>46374</v>
      </c>
      <c r="K708">
        <v>1</v>
      </c>
      <c r="L708" t="s">
        <v>3</v>
      </c>
      <c r="M708" t="str">
        <f>VLOOKUP(LAIA[[#This Row],[NOME]],'CADASTRO'!A:K,6,0)</f>
        <v>S-AFASTADO</v>
      </c>
      <c r="N708" s="77"/>
    </row>
    <row r="709" spans="1:14">
      <c r="A709" t="s">
        <v>516</v>
      </c>
      <c r="B709" t="s">
        <v>517</v>
      </c>
      <c r="C709" t="s">
        <v>433</v>
      </c>
      <c r="D709" t="s">
        <v>654</v>
      </c>
      <c r="E709" s="11" t="s">
        <v>492</v>
      </c>
      <c r="F709" s="11" t="str">
        <f>VLOOKUP(LAIA[[#This Row],[NOME]],'CADASTRO'!A:K,5,0)</f>
        <v>APRENDIZ</v>
      </c>
      <c r="G709" s="46">
        <v>46266</v>
      </c>
      <c r="H709" s="39">
        <v>365</v>
      </c>
      <c r="I7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IF(G1057="01/01/1900", "SEM REGISTRO",
                        IF((G709+H709)&gt;TODAY(), "NO PRAZO", "VENCIDO"
                        )
                    )
                )
            )
        )
    ),"N.A.")</f>
        <v>NO PRAZO</v>
      </c>
      <c r="J709" s="14">
        <f>IF(LAIA[[#This Row],[TREINADO EM]]="", "",(LAIA[[#This Row],[TREINADO EM]]+LAIA[[#This Row],[VALIDADE]]))</f>
        <v>46631</v>
      </c>
      <c r="K709">
        <v>1</v>
      </c>
      <c r="L709" t="s">
        <v>3</v>
      </c>
      <c r="M709" t="str">
        <f>VLOOKUP(LAIA[[#This Row],[NOME]],'CADASTRO'!A:K,6,0)</f>
        <v>ATIVO</v>
      </c>
      <c r="N709" s="63" t="s">
        <v>668</v>
      </c>
    </row>
    <row r="710" spans="1:14">
      <c r="A710" t="s">
        <v>516</v>
      </c>
      <c r="B710" t="s">
        <v>517</v>
      </c>
      <c r="C710" t="s">
        <v>433</v>
      </c>
      <c r="D710" t="s">
        <v>654</v>
      </c>
      <c r="E710" s="11" t="s">
        <v>493</v>
      </c>
      <c r="F710" s="11" t="str">
        <f>VLOOKUP(LAIA[[#This Row],[NOME]],'CADASTRO'!A:K,5,0)</f>
        <v>ESTAGIARIO</v>
      </c>
      <c r="G710" s="46">
        <v>46273</v>
      </c>
      <c r="H710" s="39">
        <v>365</v>
      </c>
      <c r="I7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IF(G1058="01/01/1900", "SEM REGISTRO",
                        IF((G710+H710)&gt;TODAY(), "NO PRAZO", "VENCIDO"
                        )
                    )
                )
            )
        )
    ),"N.A.")</f>
        <v>NO PRAZO</v>
      </c>
      <c r="J710" s="14">
        <f>IF(LAIA[[#This Row],[TREINADO EM]]="", "",(LAIA[[#This Row],[TREINADO EM]]+LAIA[[#This Row],[VALIDADE]]))</f>
        <v>46638</v>
      </c>
      <c r="K710">
        <v>1</v>
      </c>
      <c r="L710" t="s">
        <v>3</v>
      </c>
      <c r="M710" t="str">
        <f>VLOOKUP(LAIA[[#This Row],[NOME]],'CADASTRO'!A:K,6,0)</f>
        <v>ATIVO</v>
      </c>
      <c r="N710" s="63" t="s">
        <v>663</v>
      </c>
    </row>
    <row r="711" spans="1:14">
      <c r="A711" t="s">
        <v>516</v>
      </c>
      <c r="B711" t="s">
        <v>517</v>
      </c>
      <c r="C711" t="s">
        <v>266</v>
      </c>
      <c r="D711" t="s">
        <v>654</v>
      </c>
      <c r="E711" s="11" t="s">
        <v>478</v>
      </c>
      <c r="F711" s="11" t="str">
        <f>VLOOKUP(LAIA[[#This Row],[NOME]],'CADASTRO'!A:K,5,0)</f>
        <v>ANALISTA PROCESSOS</v>
      </c>
      <c r="G711" s="46">
        <v>45064</v>
      </c>
      <c r="H711" s="39">
        <v>365</v>
      </c>
      <c r="I7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IF(G1059="01/01/1900", "SEM REGISTRO",
                        IF((G711+H711)&gt;TODAY(), "NO PRAZO", "VENCIDO"
                        )
                    )
                )
            )
        )
    ),"N.A.")</f>
        <v>N.A.</v>
      </c>
      <c r="J711" s="14">
        <f>IF(LAIA[[#This Row],[TREINADO EM]]="", "",(LAIA[[#This Row],[TREINADO EM]]+LAIA[[#This Row],[VALIDADE]]))</f>
        <v>45429</v>
      </c>
      <c r="K711">
        <v>1</v>
      </c>
      <c r="L711" t="s">
        <v>5</v>
      </c>
      <c r="M711" t="str">
        <f>VLOOKUP(LAIA[[#This Row],[NOME]],'CADASTRO'!A:K,6,0)</f>
        <v>TRANSFERIDO</v>
      </c>
    </row>
    <row r="712" spans="1:14">
      <c r="A712" t="s">
        <v>516</v>
      </c>
      <c r="B712" t="s">
        <v>517</v>
      </c>
      <c r="C712" t="s">
        <v>433</v>
      </c>
      <c r="D712" t="s">
        <v>654</v>
      </c>
      <c r="E712" s="11" t="s">
        <v>478</v>
      </c>
      <c r="F712" s="11" t="str">
        <f>VLOOKUP(LAIA[[#This Row],[NOME]],'CADASTRO'!A:K,5,0)</f>
        <v>ANALISTA PROCESSOS</v>
      </c>
      <c r="G712" s="46">
        <v>45547</v>
      </c>
      <c r="H712" s="39">
        <v>365</v>
      </c>
      <c r="I7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IF(G1060="01/01/1900", "SEM REGISTRO",
                        IF((G712+H712)&gt;TODAY(), "NO PRAZO", "VENCIDO"
                        )
                    )
                )
            )
        )
    ),"N.A.")</f>
        <v>N.A.</v>
      </c>
      <c r="J712" s="14">
        <f>IF(LAIA[[#This Row],[TREINADO EM]]="", "",(LAIA[[#This Row],[TREINADO EM]]+LAIA[[#This Row],[VALIDADE]]))</f>
        <v>45912</v>
      </c>
      <c r="K712">
        <v>1</v>
      </c>
      <c r="L712" t="s">
        <v>3</v>
      </c>
      <c r="M712" t="str">
        <f>VLOOKUP(LAIA[[#This Row],[NOME]],'CADASTRO'!A:K,6,0)</f>
        <v>TRANSFERIDO</v>
      </c>
    </row>
    <row r="713" spans="1:14">
      <c r="A713" t="s">
        <v>516</v>
      </c>
      <c r="B713" t="s">
        <v>517</v>
      </c>
      <c r="C713" t="s">
        <v>74</v>
      </c>
      <c r="D713" t="s">
        <v>654</v>
      </c>
      <c r="E713" s="11" t="s">
        <v>444</v>
      </c>
      <c r="F713" s="11" t="str">
        <f>VLOOKUP(LAIA[[#This Row],[NOME]],'CADASTRO'!A:K,5,0)</f>
        <v>TECNICO MECANICO II</v>
      </c>
      <c r="G713" s="46">
        <v>43467</v>
      </c>
      <c r="H713" s="39">
        <v>365</v>
      </c>
      <c r="I7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IF(G1061="01/01/1900", "SEM REGISTRO",
                        IF((G713+H713)&gt;TODAY(), "NO PRAZO", "VENCIDO"
                        )
                    )
                )
            )
        )
    ),"N.A.")</f>
        <v>HISTORICO</v>
      </c>
      <c r="J713" s="14">
        <f>IF(LAIA[[#This Row],[TREINADO EM]]="", "",(LAIA[[#This Row],[TREINADO EM]]+LAIA[[#This Row],[VALIDADE]]))</f>
        <v>43832</v>
      </c>
      <c r="K713">
        <v>1</v>
      </c>
      <c r="L713" t="s">
        <v>5</v>
      </c>
      <c r="M713" t="str">
        <f>VLOOKUP(LAIA[[#This Row],[NOME]],'CADASTRO'!A:K,6,0)</f>
        <v>ATIVO</v>
      </c>
    </row>
    <row r="714" spans="1:14">
      <c r="A714" t="s">
        <v>516</v>
      </c>
      <c r="B714" t="s">
        <v>517</v>
      </c>
      <c r="C714" t="s">
        <v>266</v>
      </c>
      <c r="D714" t="s">
        <v>654</v>
      </c>
      <c r="E714" s="11" t="s">
        <v>444</v>
      </c>
      <c r="F714" s="11" t="str">
        <f>VLOOKUP(LAIA[[#This Row],[NOME]],'CADASTRO'!A:K,5,0)</f>
        <v>TECNICO MECANICO II</v>
      </c>
      <c r="G714" s="104">
        <v>44834</v>
      </c>
      <c r="H714" s="39">
        <v>365</v>
      </c>
      <c r="I7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IF(G1062="01/01/1900", "SEM REGISTRO",
                        IF((G714+H714)&gt;TODAY(), "NO PRAZO", "VENCIDO"
                        )
                    )
                )
            )
        )
    ),"N.A.")</f>
        <v>HISTORICO</v>
      </c>
      <c r="J714" s="14">
        <f>IF(LAIA[[#This Row],[TREINADO EM]]="", "",(LAIA[[#This Row],[TREINADO EM]]+LAIA[[#This Row],[VALIDADE]]))</f>
        <v>45199</v>
      </c>
      <c r="K714">
        <v>1</v>
      </c>
      <c r="L714" t="s">
        <v>5</v>
      </c>
      <c r="M714" t="str">
        <f>VLOOKUP(LAIA[[#This Row],[NOME]],'CADASTRO'!A:K,6,0)</f>
        <v>ATIVO</v>
      </c>
    </row>
    <row r="715" spans="1:14">
      <c r="A715" t="s">
        <v>516</v>
      </c>
      <c r="B715" t="s">
        <v>517</v>
      </c>
      <c r="C715" t="s">
        <v>266</v>
      </c>
      <c r="D715" t="s">
        <v>654</v>
      </c>
      <c r="E715" s="11" t="s">
        <v>444</v>
      </c>
      <c r="F715" s="11" t="str">
        <f>VLOOKUP(LAIA[[#This Row],[NOME]],'CADASTRO'!A:K,5,0)</f>
        <v>TECNICO MECANICO II</v>
      </c>
      <c r="G715" s="46">
        <v>45278</v>
      </c>
      <c r="H715" s="39">
        <v>365</v>
      </c>
      <c r="I7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IF(G1063="01/01/1900", "SEM REGISTRO",
                        IF((G715+H715)&gt;TODAY(), "NO PRAZO", "VENCIDO"
                        )
                    )
                )
            )
        )
    ),"N.A.")</f>
        <v>HISTORICO</v>
      </c>
      <c r="J715" s="14">
        <f>IF(LAIA[[#This Row],[TREINADO EM]]="", "",(LAIA[[#This Row],[TREINADO EM]]+LAIA[[#This Row],[VALIDADE]]))</f>
        <v>45643</v>
      </c>
      <c r="K715">
        <v>1</v>
      </c>
      <c r="L715" t="s">
        <v>5</v>
      </c>
      <c r="M715" t="str">
        <f>VLOOKUP(LAIA[[#This Row],[NOME]],'CADASTRO'!A:K,6,0)</f>
        <v>ATIVO</v>
      </c>
    </row>
    <row r="716" spans="1:14">
      <c r="A716" t="s">
        <v>516</v>
      </c>
      <c r="B716" t="s">
        <v>517</v>
      </c>
      <c r="C716" t="s">
        <v>102</v>
      </c>
      <c r="D716" t="s">
        <v>654</v>
      </c>
      <c r="E716" s="11" t="s">
        <v>444</v>
      </c>
      <c r="F716" s="11" t="str">
        <f>VLOOKUP(LAIA[[#This Row],[NOME]],'CADASTRO'!A:K,5,0)</f>
        <v>TECNICO MECANICO II</v>
      </c>
      <c r="G716" s="46">
        <v>45372</v>
      </c>
      <c r="H716" s="39">
        <v>365</v>
      </c>
      <c r="I7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IF(G1064="01/01/1900", "SEM REGISTRO",
                        IF((G716+H716)&gt;TODAY(), "NO PRAZO", "VENCIDO"
                        )
                    )
                )
            )
        )
    ),"N.A.")</f>
        <v>HISTORICO</v>
      </c>
      <c r="J716" s="14">
        <f>IF(LAIA[[#This Row],[TREINADO EM]]="", "",(LAIA[[#This Row],[TREINADO EM]]+LAIA[[#This Row],[VALIDADE]]))</f>
        <v>45737</v>
      </c>
      <c r="K716">
        <v>1</v>
      </c>
      <c r="L716" t="s">
        <v>5</v>
      </c>
      <c r="M716" t="str">
        <f>VLOOKUP(LAIA[[#This Row],[NOME]],'CADASTRO'!A:K,6,0)</f>
        <v>ATIVO</v>
      </c>
    </row>
    <row r="717" spans="1:14">
      <c r="A717" t="s">
        <v>516</v>
      </c>
      <c r="B717" t="s">
        <v>517</v>
      </c>
      <c r="C717" t="s">
        <v>433</v>
      </c>
      <c r="D717" t="s">
        <v>654</v>
      </c>
      <c r="E717" s="11" t="s">
        <v>444</v>
      </c>
      <c r="F717" s="11" t="str">
        <f>VLOOKUP(LAIA[[#This Row],[NOME]],'CADASTRO'!A:K,5,0)</f>
        <v>TECNICO MECANICO II</v>
      </c>
      <c r="G717" s="46">
        <v>45645</v>
      </c>
      <c r="H717" s="39">
        <v>365</v>
      </c>
      <c r="I7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IF(G1065="01/01/1900", "SEM REGISTRO",
                        IF((G717+H717)&gt;TODAY(), "NO PRAZO", "VENCIDO"
                        )
                    )
                )
            )
        )
    ),"N.A.")</f>
        <v>HISTORICO</v>
      </c>
      <c r="J717" s="14">
        <f>IF(LAIA[[#This Row],[TREINADO EM]]="", "",(LAIA[[#This Row],[TREINADO EM]]+LAIA[[#This Row],[VALIDADE]]))</f>
        <v>46010</v>
      </c>
      <c r="K717">
        <v>1</v>
      </c>
      <c r="L717" t="s">
        <v>5</v>
      </c>
      <c r="M717" t="str">
        <f>VLOOKUP(LAIA[[#This Row],[NOME]],'CADASTRO'!A:K,6,0)</f>
        <v>ATIVO</v>
      </c>
    </row>
    <row r="718" spans="1:14">
      <c r="A718" t="s">
        <v>516</v>
      </c>
      <c r="B718" t="s">
        <v>517</v>
      </c>
      <c r="C718" t="s">
        <v>433</v>
      </c>
      <c r="D718" t="s">
        <v>654</v>
      </c>
      <c r="E718" s="11" t="s">
        <v>444</v>
      </c>
      <c r="F718" s="11" t="str">
        <f>VLOOKUP(LAIA[[#This Row],[NOME]],'CADASTRO'!A:K,5,0)</f>
        <v>TECNICO MECANICO II</v>
      </c>
      <c r="G718" s="46">
        <v>46211.616203703699</v>
      </c>
      <c r="H718" s="39">
        <v>183</v>
      </c>
      <c r="I7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IF(G1066="01/01/1900", "SEM REGISTRO",
                        IF((G718+H718)&gt;TODAY(), "NO PRAZO", "VENCIDO"
                        )
                    )
                )
            )
        )
    ),"N.A.")</f>
        <v>NO PRAZO</v>
      </c>
      <c r="J718" s="14">
        <f>IF(LAIA[[#This Row],[TREINADO EM]]="", "",(LAIA[[#This Row],[TREINADO EM]]+LAIA[[#This Row],[VALIDADE]]))</f>
        <v>46394.616203703699</v>
      </c>
      <c r="K718">
        <v>1</v>
      </c>
      <c r="L718" t="s">
        <v>3</v>
      </c>
      <c r="M718" t="str">
        <f>VLOOKUP(LAIA[[#This Row],[NOME]],'CADASTRO'!A:K,6,0)</f>
        <v>ATIVO</v>
      </c>
      <c r="N718" s="63"/>
    </row>
    <row r="719" spans="1:14">
      <c r="A719" t="s">
        <v>516</v>
      </c>
      <c r="B719" t="s">
        <v>517</v>
      </c>
      <c r="C719" t="s">
        <v>433</v>
      </c>
      <c r="D719" t="s">
        <v>654</v>
      </c>
      <c r="E719" s="11" t="s">
        <v>458</v>
      </c>
      <c r="F719" s="11" t="str">
        <f>VLOOKUP(LAIA[[#This Row],[NOME]],'CADASTRO'!A:K,5,0)</f>
        <v>TECNICO MECANICO II</v>
      </c>
      <c r="G719" s="46">
        <v>46217</v>
      </c>
      <c r="H719" s="39">
        <v>365</v>
      </c>
      <c r="I7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IF(G1067="01/01/1900", "SEM REGISTRO",
                        IF((G719+H719)&gt;TODAY(), "NO PRAZO", "VENCIDO"
                        )
                    )
                )
            )
        )
    ),"N.A.")</f>
        <v>NO PRAZO</v>
      </c>
      <c r="J719" s="14">
        <f>IF(LAIA[[#This Row],[TREINADO EM]]="", "",(LAIA[[#This Row],[TREINADO EM]]+LAIA[[#This Row],[VALIDADE]]))</f>
        <v>46582</v>
      </c>
      <c r="K719">
        <v>1</v>
      </c>
      <c r="L719" t="s">
        <v>3</v>
      </c>
      <c r="M719" t="str">
        <f>VLOOKUP(LAIA[[#This Row],[NOME]],'CADASTRO'!A:K,6,0)</f>
        <v>ATIVO</v>
      </c>
      <c r="N719" s="63" t="s">
        <v>662</v>
      </c>
    </row>
    <row r="720" spans="1:14">
      <c r="A720" t="s">
        <v>516</v>
      </c>
      <c r="B720" t="s">
        <v>517</v>
      </c>
      <c r="C720" t="s">
        <v>391</v>
      </c>
      <c r="D720" t="s">
        <v>654</v>
      </c>
      <c r="E720" s="11" t="s">
        <v>445</v>
      </c>
      <c r="F720" s="11" t="str">
        <f>VLOOKUP(LAIA[[#This Row],[NOME]],'CADASTRO'!A:K,5,0)</f>
        <v>OPERADOR INDUSTRIAL II</v>
      </c>
      <c r="G720" s="46">
        <v>45861</v>
      </c>
      <c r="H720" s="39">
        <v>365</v>
      </c>
      <c r="I7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IF(G1068="01/01/1900", "SEM REGISTRO",
                        IF((G720+H720)&gt;TODAY(), "NO PRAZO", "VENCIDO"
                        )
                    )
                )
            )
        )
    ),"N.A.")</f>
        <v>HISTORICO</v>
      </c>
      <c r="J720" s="14">
        <f>IF(LAIA[[#This Row],[TREINADO EM]]="", "",(LAIA[[#This Row],[TREINADO EM]]+LAIA[[#This Row],[VALIDADE]]))</f>
        <v>46226</v>
      </c>
      <c r="K720">
        <v>1</v>
      </c>
      <c r="L720" t="s">
        <v>5</v>
      </c>
      <c r="M720" t="str">
        <f>VLOOKUP(LAIA[[#This Row],[NOME]],'CADASTRO'!A:K,6,0)</f>
        <v>ATIVO</v>
      </c>
    </row>
    <row r="721" spans="1:14">
      <c r="A721" t="s">
        <v>516</v>
      </c>
      <c r="B721" t="s">
        <v>517</v>
      </c>
      <c r="C721" t="s">
        <v>433</v>
      </c>
      <c r="D721" t="s">
        <v>654</v>
      </c>
      <c r="E721" s="11" t="s">
        <v>445</v>
      </c>
      <c r="F721" s="11" t="str">
        <f>VLOOKUP(LAIA[[#This Row],[NOME]],'CADASTRO'!A:K,5,0)</f>
        <v>OPERADOR INDUSTRIAL II</v>
      </c>
      <c r="G721" s="46">
        <v>46210.692743055602</v>
      </c>
      <c r="H721" s="39">
        <v>183</v>
      </c>
      <c r="I7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IF(G1069="01/01/1900", "SEM REGISTRO",
                        IF((G721+H721)&gt;TODAY(), "NO PRAZO", "VENCIDO"
                        )
                    )
                )
            )
        )
    ),"N.A.")</f>
        <v>NO PRAZO</v>
      </c>
      <c r="J721" s="14">
        <f>IF(LAIA[[#This Row],[TREINADO EM]]="", "",(LAIA[[#This Row],[TREINADO EM]]+LAIA[[#This Row],[VALIDADE]]))</f>
        <v>46393.692743055602</v>
      </c>
      <c r="K721">
        <v>1</v>
      </c>
      <c r="L721" t="s">
        <v>3</v>
      </c>
      <c r="M721" t="str">
        <f>VLOOKUP(LAIA[[#This Row],[NOME]],'CADASTRO'!A:K,6,0)</f>
        <v>ATIVO</v>
      </c>
      <c r="N721" s="63"/>
    </row>
    <row r="722" spans="1:14">
      <c r="A722" t="s">
        <v>516</v>
      </c>
      <c r="B722" t="s">
        <v>517</v>
      </c>
      <c r="C722" t="s">
        <v>153</v>
      </c>
      <c r="D722" t="s">
        <v>654</v>
      </c>
      <c r="E722" s="11" t="s">
        <v>446</v>
      </c>
      <c r="F722" s="11" t="str">
        <f>VLOOKUP(LAIA[[#This Row],[NOME]],'CADASTRO'!A:K,5,0)</f>
        <v>OPERADOR INDUSTRIAL III</v>
      </c>
      <c r="G722" s="46">
        <v>44544</v>
      </c>
      <c r="H722" s="39">
        <v>365</v>
      </c>
      <c r="I7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IF(G1070="01/01/1900", "SEM REGISTRO",
                        IF((G722+H722)&gt;TODAY(), "NO PRAZO", "VENCIDO"
                        )
                    )
                )
            )
        )
    ),"N.A.")</f>
        <v>HISTORICO</v>
      </c>
      <c r="J722" s="14">
        <f>IF(LAIA[[#This Row],[TREINADO EM]]="", "",(LAIA[[#This Row],[TREINADO EM]]+LAIA[[#This Row],[VALIDADE]]))</f>
        <v>44909</v>
      </c>
      <c r="K722">
        <v>1</v>
      </c>
      <c r="L722" t="s">
        <v>5</v>
      </c>
      <c r="M722" t="str">
        <f>VLOOKUP(LAIA[[#This Row],[NOME]],'CADASTRO'!A:K,6,0)</f>
        <v>ATIVO</v>
      </c>
    </row>
    <row r="723" spans="1:14">
      <c r="A723" t="s">
        <v>516</v>
      </c>
      <c r="B723" t="s">
        <v>517</v>
      </c>
      <c r="C723" t="s">
        <v>266</v>
      </c>
      <c r="D723" t="s">
        <v>654</v>
      </c>
      <c r="E723" s="11" t="s">
        <v>446</v>
      </c>
      <c r="F723" s="11" t="str">
        <f>VLOOKUP(LAIA[[#This Row],[NOME]],'CADASTRO'!A:K,5,0)</f>
        <v>OPERADOR INDUSTRIAL III</v>
      </c>
      <c r="G723" s="104">
        <v>44834</v>
      </c>
      <c r="H723" s="39">
        <v>365</v>
      </c>
      <c r="I7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IF(G1071="01/01/1900", "SEM REGISTRO",
                        IF((G723+H723)&gt;TODAY(), "NO PRAZO", "VENCIDO"
                        )
                    )
                )
            )
        )
    ),"N.A.")</f>
        <v>HISTORICO</v>
      </c>
      <c r="J723" s="14">
        <f>IF(LAIA[[#This Row],[TREINADO EM]]="", "",(LAIA[[#This Row],[TREINADO EM]]+LAIA[[#This Row],[VALIDADE]]))</f>
        <v>45199</v>
      </c>
      <c r="K723">
        <v>1</v>
      </c>
      <c r="L723" t="s">
        <v>5</v>
      </c>
      <c r="M723" t="str">
        <f>VLOOKUP(LAIA[[#This Row],[NOME]],'CADASTRO'!A:K,6,0)</f>
        <v>ATIVO</v>
      </c>
    </row>
    <row r="724" spans="1:14">
      <c r="A724" t="s">
        <v>516</v>
      </c>
      <c r="B724" t="s">
        <v>517</v>
      </c>
      <c r="C724" t="s">
        <v>266</v>
      </c>
      <c r="D724" t="s">
        <v>654</v>
      </c>
      <c r="E724" s="11" t="s">
        <v>446</v>
      </c>
      <c r="F724" s="11" t="str">
        <f>VLOOKUP(LAIA[[#This Row],[NOME]],'CADASTRO'!A:K,5,0)</f>
        <v>OPERADOR INDUSTRIAL III</v>
      </c>
      <c r="G724" s="46">
        <v>45064</v>
      </c>
      <c r="H724" s="39">
        <v>365</v>
      </c>
      <c r="I7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IF(G1072="01/01/1900", "SEM REGISTRO",
                        IF((G724+H724)&gt;TODAY(), "NO PRAZO", "VENCIDO"
                        )
                    )
                )
            )
        )
    ),"N.A.")</f>
        <v>HISTORICO</v>
      </c>
      <c r="J724" s="14">
        <f>IF(LAIA[[#This Row],[TREINADO EM]]="", "",(LAIA[[#This Row],[TREINADO EM]]+LAIA[[#This Row],[VALIDADE]]))</f>
        <v>45429</v>
      </c>
      <c r="K724">
        <v>1</v>
      </c>
      <c r="L724" t="s">
        <v>5</v>
      </c>
      <c r="M724" t="str">
        <f>VLOOKUP(LAIA[[#This Row],[NOME]],'CADASTRO'!A:K,6,0)</f>
        <v>ATIVO</v>
      </c>
    </row>
    <row r="725" spans="1:14">
      <c r="A725" t="s">
        <v>516</v>
      </c>
      <c r="B725" t="s">
        <v>517</v>
      </c>
      <c r="C725" t="s">
        <v>266</v>
      </c>
      <c r="D725" t="s">
        <v>654</v>
      </c>
      <c r="E725" s="11" t="s">
        <v>446</v>
      </c>
      <c r="F725" s="11" t="str">
        <f>VLOOKUP(LAIA[[#This Row],[NOME]],'CADASTRO'!A:K,5,0)</f>
        <v>OPERADOR INDUSTRIAL III</v>
      </c>
      <c r="G725" s="46">
        <v>45278</v>
      </c>
      <c r="H725" s="39">
        <v>365</v>
      </c>
      <c r="I7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IF(G1073="01/01/1900", "SEM REGISTRO",
                        IF((G725+H725)&gt;TODAY(), "NO PRAZO", "VENCIDO"
                        )
                    )
                )
            )
        )
    ),"N.A.")</f>
        <v>HISTORICO</v>
      </c>
      <c r="J725" s="14">
        <f>IF(LAIA[[#This Row],[TREINADO EM]]="", "",(LAIA[[#This Row],[TREINADO EM]]+LAIA[[#This Row],[VALIDADE]]))</f>
        <v>45643</v>
      </c>
      <c r="K725">
        <v>1</v>
      </c>
      <c r="L725" t="s">
        <v>5</v>
      </c>
      <c r="M725" t="str">
        <f>VLOOKUP(LAIA[[#This Row],[NOME]],'CADASTRO'!A:K,6,0)</f>
        <v>ATIVO</v>
      </c>
    </row>
    <row r="726" spans="1:14">
      <c r="A726" t="s">
        <v>516</v>
      </c>
      <c r="B726" t="s">
        <v>517</v>
      </c>
      <c r="C726" t="s">
        <v>433</v>
      </c>
      <c r="D726" t="s">
        <v>654</v>
      </c>
      <c r="E726" s="11" t="s">
        <v>446</v>
      </c>
      <c r="F726" s="11" t="str">
        <f>VLOOKUP(LAIA[[#This Row],[NOME]],'CADASTRO'!A:K,5,0)</f>
        <v>OPERADOR INDUSTRIAL III</v>
      </c>
      <c r="G726" s="46">
        <v>45645</v>
      </c>
      <c r="H726" s="39">
        <v>365</v>
      </c>
      <c r="I7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IF(G1074="01/01/1900", "SEM REGISTRO",
                        IF((G726+H726)&gt;TODAY(), "NO PRAZO", "VENCIDO"
                        )
                    )
                )
            )
        )
    ),"N.A.")</f>
        <v>HISTORICO</v>
      </c>
      <c r="J726" s="14">
        <f>IF(LAIA[[#This Row],[TREINADO EM]]="", "",(LAIA[[#This Row],[TREINADO EM]]+LAIA[[#This Row],[VALIDADE]]))</f>
        <v>46010</v>
      </c>
      <c r="K726">
        <v>1</v>
      </c>
      <c r="L726" t="s">
        <v>5</v>
      </c>
      <c r="M726" t="str">
        <f>VLOOKUP(LAIA[[#This Row],[NOME]],'CADASTRO'!A:K,6,0)</f>
        <v>ATIVO</v>
      </c>
    </row>
    <row r="727" spans="1:14">
      <c r="A727" t="s">
        <v>516</v>
      </c>
      <c r="B727" t="s">
        <v>517</v>
      </c>
      <c r="C727" t="s">
        <v>433</v>
      </c>
      <c r="D727" t="s">
        <v>654</v>
      </c>
      <c r="E727" s="11" t="s">
        <v>446</v>
      </c>
      <c r="F727" s="11" t="str">
        <f>VLOOKUP(LAIA[[#This Row],[NOME]],'CADASTRO'!A:K,5,0)</f>
        <v>OPERADOR INDUSTRIAL III</v>
      </c>
      <c r="G727" s="48">
        <v>45847</v>
      </c>
      <c r="H727" s="39">
        <v>365</v>
      </c>
      <c r="I7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IF(G1075="01/01/1900", "SEM REGISTRO",
                        IF((G727+H727)&gt;TODAY(), "NO PRAZO", "VENCIDO"
                        )
                    )
                )
            )
        )
    ),"N.A.")</f>
        <v>HISTORICO</v>
      </c>
      <c r="J727" s="14">
        <f>IF(LAIA[[#This Row],[TREINADO EM]]="", "",(LAIA[[#This Row],[TREINADO EM]]+LAIA[[#This Row],[VALIDADE]]))</f>
        <v>46212</v>
      </c>
      <c r="K727">
        <v>1</v>
      </c>
      <c r="L727" t="s">
        <v>5</v>
      </c>
      <c r="M727" t="str">
        <f>VLOOKUP(LAIA[[#This Row],[NOME]],'CADASTRO'!A:K,6,0)</f>
        <v>ATIVO</v>
      </c>
    </row>
    <row r="728" spans="1:14">
      <c r="A728" t="s">
        <v>516</v>
      </c>
      <c r="B728" t="s">
        <v>517</v>
      </c>
      <c r="C728" t="s">
        <v>433</v>
      </c>
      <c r="D728" t="s">
        <v>654</v>
      </c>
      <c r="E728" s="11" t="s">
        <v>446</v>
      </c>
      <c r="F728" s="11" t="str">
        <f>VLOOKUP(LAIA[[#This Row],[NOME]],'CADASTRO'!A:K,5,0)</f>
        <v>OPERADOR INDUSTRIAL III</v>
      </c>
      <c r="G728" s="46">
        <v>46210.948576388902</v>
      </c>
      <c r="H728" s="39">
        <v>183</v>
      </c>
      <c r="I7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IF(G1076="01/01/1900", "SEM REGISTRO",
                        IF((G728+H728)&gt;TODAY(), "NO PRAZO", "VENCIDO"
                        )
                    )
                )
            )
        )
    ),"N.A.")</f>
        <v>NO PRAZO</v>
      </c>
      <c r="J728" s="14">
        <f>IF(LAIA[[#This Row],[TREINADO EM]]="", "",(LAIA[[#This Row],[TREINADO EM]]+LAIA[[#This Row],[VALIDADE]]))</f>
        <v>46393.948576388902</v>
      </c>
      <c r="K728">
        <v>1</v>
      </c>
      <c r="L728" t="s">
        <v>3</v>
      </c>
      <c r="M728" t="str">
        <f>VLOOKUP(LAIA[[#This Row],[NOME]],'CADASTRO'!A:K,6,0)</f>
        <v>ATIVO</v>
      </c>
      <c r="N728" s="63"/>
    </row>
    <row r="729" spans="1:14">
      <c r="A729" t="s">
        <v>516</v>
      </c>
      <c r="B729" t="s">
        <v>517</v>
      </c>
      <c r="C729" t="s">
        <v>433</v>
      </c>
      <c r="D729" t="s">
        <v>654</v>
      </c>
      <c r="E729" s="11" t="s">
        <v>447</v>
      </c>
      <c r="F729" s="11" t="str">
        <f>VLOOKUP(LAIA[[#This Row],[NOME]],'CADASTRO'!A:K,5,0)</f>
        <v>APRENDIZ</v>
      </c>
      <c r="G729" s="46">
        <v>45903</v>
      </c>
      <c r="H729" s="39">
        <v>365</v>
      </c>
      <c r="I7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IF(G1077="01/01/1900", "SEM REGISTRO",
                        IF((G729+H729)&gt;TODAY(), "NO PRAZO", "VENCIDO"
                        )
                    )
                )
            )
        )
    ),"N.A.")</f>
        <v>HISTORICO</v>
      </c>
      <c r="J729" s="14">
        <f>IF(LAIA[[#This Row],[TREINADO EM]]="", "",(LAIA[[#This Row],[TREINADO EM]]+LAIA[[#This Row],[VALIDADE]]))</f>
        <v>46268</v>
      </c>
      <c r="K729">
        <v>1</v>
      </c>
      <c r="L729" t="s">
        <v>5</v>
      </c>
      <c r="M729" t="str">
        <f>VLOOKUP(LAIA[[#This Row],[NOME]],'CADASTRO'!A:K,6,0)</f>
        <v>ATIVO</v>
      </c>
    </row>
    <row r="730" spans="1:14">
      <c r="A730" t="s">
        <v>516</v>
      </c>
      <c r="B730" t="s">
        <v>517</v>
      </c>
      <c r="C730" t="s">
        <v>433</v>
      </c>
      <c r="D730" t="s">
        <v>654</v>
      </c>
      <c r="E730" s="11" t="s">
        <v>447</v>
      </c>
      <c r="F730" s="11" t="str">
        <f>VLOOKUP(LAIA[[#This Row],[NOME]],'CADASTRO'!A:K,5,0)</f>
        <v>APRENDIZ</v>
      </c>
      <c r="G730" s="46">
        <v>46241</v>
      </c>
      <c r="H730" s="39">
        <v>365</v>
      </c>
      <c r="I7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IF(G1078="01/01/1900", "SEM REGISTRO",
                        IF((G730+H730)&gt;TODAY(), "NO PRAZO", "VENCIDO"
                        )
                    )
                )
            )
        )
    ),"N.A.")</f>
        <v>NO PRAZO</v>
      </c>
      <c r="J730" s="14">
        <f>IF(LAIA[[#This Row],[TREINADO EM]]="", "",(LAIA[[#This Row],[TREINADO EM]]+LAIA[[#This Row],[VALIDADE]]))</f>
        <v>46606</v>
      </c>
      <c r="K730">
        <v>1</v>
      </c>
      <c r="L730" t="s">
        <v>3</v>
      </c>
      <c r="M730" t="str">
        <f>VLOOKUP(LAIA[[#This Row],[NOME]],'CADASTRO'!A:K,6,0)</f>
        <v>ATIVO</v>
      </c>
    </row>
    <row r="731" spans="1:14">
      <c r="A731" t="s">
        <v>516</v>
      </c>
      <c r="B731" t="s">
        <v>517</v>
      </c>
      <c r="C731" t="s">
        <v>266</v>
      </c>
      <c r="D731" t="s">
        <v>654</v>
      </c>
      <c r="E731" s="11" t="s">
        <v>448</v>
      </c>
      <c r="F731" s="11" t="str">
        <f>VLOOKUP(LAIA[[#This Row],[NOME]],'CADASTRO'!A:K,5,0)</f>
        <v>OPERADOR INDUSTRIAL II</v>
      </c>
      <c r="G731" s="104">
        <v>44804</v>
      </c>
      <c r="H731" s="39">
        <v>365</v>
      </c>
      <c r="I7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IF(G1079="01/01/1900", "SEM REGISTRO",
                        IF((G731+H731)&gt;TODAY(), "NO PRAZO", "VENCIDO"
                        )
                    )
                )
            )
        )
    ),"N.A.")</f>
        <v>N.A.</v>
      </c>
      <c r="J731" s="14">
        <f>IF(LAIA[[#This Row],[TREINADO EM]]="", "",(LAIA[[#This Row],[TREINADO EM]]+LAIA[[#This Row],[VALIDADE]]))</f>
        <v>45169</v>
      </c>
      <c r="K731">
        <v>1</v>
      </c>
      <c r="L731" t="s">
        <v>5</v>
      </c>
      <c r="M731" t="str">
        <f>VLOOKUP(LAIA[[#This Row],[NOME]],'CADASTRO'!A:K,6,0)</f>
        <v>DESLIGADO</v>
      </c>
    </row>
    <row r="732" spans="1:14">
      <c r="A732" t="s">
        <v>516</v>
      </c>
      <c r="B732" t="s">
        <v>517</v>
      </c>
      <c r="C732" t="s">
        <v>266</v>
      </c>
      <c r="D732" t="s">
        <v>654</v>
      </c>
      <c r="E732" s="11" t="s">
        <v>448</v>
      </c>
      <c r="F732" s="11" t="str">
        <f>VLOOKUP(LAIA[[#This Row],[NOME]],'CADASTRO'!A:K,5,0)</f>
        <v>OPERADOR INDUSTRIAL II</v>
      </c>
      <c r="G732" s="46">
        <v>44929</v>
      </c>
      <c r="H732" s="39">
        <v>365</v>
      </c>
      <c r="I7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IF(G1080="01/01/1900", "SEM REGISTRO",
                        IF((G732+H732)&gt;TODAY(), "NO PRAZO", "VENCIDO"
                        )
                    )
                )
            )
        )
    ),"N.A.")</f>
        <v>N.A.</v>
      </c>
      <c r="J732" s="14">
        <f>IF(LAIA[[#This Row],[TREINADO EM]]="", "",(LAIA[[#This Row],[TREINADO EM]]+LAIA[[#This Row],[VALIDADE]]))</f>
        <v>45294</v>
      </c>
      <c r="K732">
        <v>1.5</v>
      </c>
      <c r="L732" t="s">
        <v>5</v>
      </c>
      <c r="M732" t="str">
        <f>VLOOKUP(LAIA[[#This Row],[NOME]],'CADASTRO'!A:K,6,0)</f>
        <v>DESLIGADO</v>
      </c>
    </row>
    <row r="733" spans="1:14">
      <c r="A733" t="s">
        <v>516</v>
      </c>
      <c r="B733" t="s">
        <v>517</v>
      </c>
      <c r="C733" t="s">
        <v>266</v>
      </c>
      <c r="D733" t="s">
        <v>654</v>
      </c>
      <c r="E733" s="11" t="s">
        <v>448</v>
      </c>
      <c r="F733" s="11" t="str">
        <f>VLOOKUP(LAIA[[#This Row],[NOME]],'CADASTRO'!A:K,5,0)</f>
        <v>OPERADOR INDUSTRIAL II</v>
      </c>
      <c r="G733" s="46">
        <v>45278</v>
      </c>
      <c r="H733" s="39">
        <v>365</v>
      </c>
      <c r="I7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IF(G1081="01/01/1900", "SEM REGISTRO",
                        IF((G733+H733)&gt;TODAY(), "NO PRAZO", "VENCIDO"
                        )
                    )
                )
            )
        )
    ),"N.A.")</f>
        <v>N.A.</v>
      </c>
      <c r="J733" s="14">
        <f>IF(LAIA[[#This Row],[TREINADO EM]]="", "",(LAIA[[#This Row],[TREINADO EM]]+LAIA[[#This Row],[VALIDADE]]))</f>
        <v>45643</v>
      </c>
      <c r="K733">
        <v>1</v>
      </c>
      <c r="L733" t="s">
        <v>5</v>
      </c>
      <c r="M733" t="str">
        <f>VLOOKUP(LAIA[[#This Row],[NOME]],'CADASTRO'!A:K,6,0)</f>
        <v>DESLIGADO</v>
      </c>
    </row>
    <row r="734" spans="1:14">
      <c r="A734" t="s">
        <v>516</v>
      </c>
      <c r="B734" t="s">
        <v>517</v>
      </c>
      <c r="C734" t="s">
        <v>76</v>
      </c>
      <c r="D734" t="s">
        <v>654</v>
      </c>
      <c r="E734" s="11" t="s">
        <v>448</v>
      </c>
      <c r="F734" s="11" t="str">
        <f>VLOOKUP(LAIA[[#This Row],[NOME]],'CADASTRO'!A:K,5,0)</f>
        <v>OPERADOR INDUSTRIAL II</v>
      </c>
      <c r="G734" s="46">
        <v>45645</v>
      </c>
      <c r="H734" s="39">
        <v>365</v>
      </c>
      <c r="I7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IF(G1082="01/01/1900", "SEM REGISTRO",
                        IF((G734+H734)&gt;TODAY(), "NO PRAZO", "VENCIDO"
                        )
                    )
                )
            )
        )
    ),"N.A.")</f>
        <v>N.A.</v>
      </c>
      <c r="J734" s="14">
        <f>IF(LAIA[[#This Row],[TREINADO EM]]="", "",(LAIA[[#This Row],[TREINADO EM]]+LAIA[[#This Row],[VALIDADE]]))</f>
        <v>46010</v>
      </c>
      <c r="K734">
        <v>1</v>
      </c>
      <c r="L734" t="s">
        <v>5</v>
      </c>
      <c r="M734" t="str">
        <f>VLOOKUP(LAIA[[#This Row],[NOME]],'CADASTRO'!A:K,6,0)</f>
        <v>DESLIGADO</v>
      </c>
    </row>
    <row r="735" spans="1:14">
      <c r="A735" t="s">
        <v>516</v>
      </c>
      <c r="B735" t="s">
        <v>517</v>
      </c>
      <c r="C735" t="s">
        <v>433</v>
      </c>
      <c r="D735" t="s">
        <v>654</v>
      </c>
      <c r="E735" s="11" t="s">
        <v>448</v>
      </c>
      <c r="F735" s="11" t="str">
        <f>VLOOKUP(LAIA[[#This Row],[NOME]],'CADASTRO'!A:K,5,0)</f>
        <v>OPERADOR INDUSTRIAL II</v>
      </c>
      <c r="G735" s="46">
        <v>46009</v>
      </c>
      <c r="H735" s="39">
        <v>365</v>
      </c>
      <c r="I7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IF(G1083="01/01/1900", "SEM REGISTRO",
                        IF((G735+H735)&gt;TODAY(), "NO PRAZO", "VENCIDO"
                        )
                    )
                )
            )
        )
    ),"N.A.")</f>
        <v>N.A.</v>
      </c>
      <c r="J735" s="14">
        <f>IF(LAIA[[#This Row],[TREINADO EM]]="", "",(LAIA[[#This Row],[TREINADO EM]]+LAIA[[#This Row],[VALIDADE]]))</f>
        <v>46374</v>
      </c>
      <c r="K735">
        <v>1</v>
      </c>
      <c r="L735" t="s">
        <v>3</v>
      </c>
      <c r="M735" t="str">
        <f>VLOOKUP(LAIA[[#This Row],[NOME]],'CADASTRO'!A:K,6,0)</f>
        <v>DESLIGADO</v>
      </c>
      <c r="N735" s="63" t="s">
        <v>656</v>
      </c>
    </row>
    <row r="736" spans="1:14">
      <c r="A736" t="s">
        <v>516</v>
      </c>
      <c r="B736" t="s">
        <v>517</v>
      </c>
      <c r="C736" t="s">
        <v>153</v>
      </c>
      <c r="D736" t="s">
        <v>654</v>
      </c>
      <c r="E736" s="11" t="s">
        <v>449</v>
      </c>
      <c r="F736" s="11" t="str">
        <f>VLOOKUP(LAIA[[#This Row],[NOME]],'CADASTRO'!A:K,5,0)</f>
        <v>TECNICO ELETRONICO II</v>
      </c>
      <c r="G736" s="46">
        <v>44484</v>
      </c>
      <c r="H736" s="39">
        <v>365</v>
      </c>
      <c r="I7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IF(G1084="01/01/1900", "SEM REGISTRO",
                        IF((G736+H736)&gt;TODAY(), "NO PRAZO", "VENCIDO"
                        )
                    )
                )
            )
        )
    ),"N.A.")</f>
        <v>HISTORICO</v>
      </c>
      <c r="J736" s="14">
        <f>IF(LAIA[[#This Row],[TREINADO EM]]="", "",(LAIA[[#This Row],[TREINADO EM]]+LAIA[[#This Row],[VALIDADE]]))</f>
        <v>44849</v>
      </c>
      <c r="K736">
        <v>1</v>
      </c>
      <c r="L736" t="s">
        <v>5</v>
      </c>
      <c r="M736" t="str">
        <f>VLOOKUP(LAIA[[#This Row],[NOME]],'CADASTRO'!A:K,6,0)</f>
        <v>ATIVO</v>
      </c>
    </row>
    <row r="737" spans="1:14">
      <c r="A737" t="s">
        <v>516</v>
      </c>
      <c r="B737" t="s">
        <v>517</v>
      </c>
      <c r="C737" t="s">
        <v>266</v>
      </c>
      <c r="D737" t="s">
        <v>654</v>
      </c>
      <c r="E737" s="11" t="s">
        <v>449</v>
      </c>
      <c r="F737" s="11" t="str">
        <f>VLOOKUP(LAIA[[#This Row],[NOME]],'CADASTRO'!A:K,5,0)</f>
        <v>TECNICO ELETRONICO II</v>
      </c>
      <c r="G737" s="46">
        <v>44844</v>
      </c>
      <c r="H737" s="39">
        <v>365</v>
      </c>
      <c r="I7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IF(G1085="01/01/1900", "SEM REGISTRO",
                        IF((G737+H737)&gt;TODAY(), "NO PRAZO", "VENCIDO"
                        )
                    )
                )
            )
        )
    ),"N.A.")</f>
        <v>HISTORICO</v>
      </c>
      <c r="J737" s="14">
        <f>IF(LAIA[[#This Row],[TREINADO EM]]="", "",(LAIA[[#This Row],[TREINADO EM]]+LAIA[[#This Row],[VALIDADE]]))</f>
        <v>45209</v>
      </c>
      <c r="K737">
        <v>1</v>
      </c>
      <c r="L737" t="s">
        <v>5</v>
      </c>
      <c r="M737" t="str">
        <f>VLOOKUP(LAIA[[#This Row],[NOME]],'CADASTRO'!A:K,6,0)</f>
        <v>ATIVO</v>
      </c>
    </row>
    <row r="738" spans="1:14">
      <c r="A738" t="s">
        <v>516</v>
      </c>
      <c r="B738" t="s">
        <v>517</v>
      </c>
      <c r="C738" t="s">
        <v>433</v>
      </c>
      <c r="D738" t="s">
        <v>654</v>
      </c>
      <c r="E738" s="11" t="s">
        <v>449</v>
      </c>
      <c r="F738" s="11" t="str">
        <f>VLOOKUP(LAIA[[#This Row],[NOME]],'CADASTRO'!A:K,5,0)</f>
        <v>TECNICO ELETRONICO II</v>
      </c>
      <c r="G738" s="46">
        <v>45547</v>
      </c>
      <c r="H738" s="39">
        <v>365</v>
      </c>
      <c r="I7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IF(G1086="01/01/1900", "SEM REGISTRO",
                        IF((G738+H738)&gt;TODAY(), "NO PRAZO", "VENCIDO"
                        )
                    )
                )
            )
        )
    ),"N.A.")</f>
        <v>HISTORICO</v>
      </c>
      <c r="J738" s="14">
        <f>IF(LAIA[[#This Row],[TREINADO EM]]="", "",(LAIA[[#This Row],[TREINADO EM]]+LAIA[[#This Row],[VALIDADE]]))</f>
        <v>45912</v>
      </c>
      <c r="K738">
        <v>1</v>
      </c>
      <c r="L738" t="s">
        <v>5</v>
      </c>
      <c r="M738" t="str">
        <f>VLOOKUP(LAIA[[#This Row],[NOME]],'CADASTRO'!A:K,6,0)</f>
        <v>ATIVO</v>
      </c>
    </row>
    <row r="739" spans="1:14">
      <c r="A739" t="s">
        <v>516</v>
      </c>
      <c r="B739" t="s">
        <v>517</v>
      </c>
      <c r="C739" t="s">
        <v>433</v>
      </c>
      <c r="D739" t="s">
        <v>654</v>
      </c>
      <c r="E739" s="11" t="s">
        <v>449</v>
      </c>
      <c r="F739" s="11" t="str">
        <f>VLOOKUP(LAIA[[#This Row],[NOME]],'CADASTRO'!A:K,5,0)</f>
        <v>TECNICO ELETRONICO II</v>
      </c>
      <c r="G739" s="46">
        <v>46006</v>
      </c>
      <c r="H739" s="39">
        <v>365</v>
      </c>
      <c r="I7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IF(G1087="01/01/1900", "SEM REGISTRO",
                        IF((G739+H739)&gt;TODAY(), "NO PRAZO", "VENCIDO"
                        )
                    )
                )
            )
        )
    ),"N.A.")</f>
        <v>NO PRAZO</v>
      </c>
      <c r="J739" s="14">
        <f>IF(LAIA[[#This Row],[TREINADO EM]]="", "",(LAIA[[#This Row],[TREINADO EM]]+LAIA[[#This Row],[VALIDADE]]))</f>
        <v>46371</v>
      </c>
      <c r="K739">
        <v>0.25</v>
      </c>
      <c r="L739" t="s">
        <v>3</v>
      </c>
      <c r="M739" t="str">
        <f>VLOOKUP(LAIA[[#This Row],[NOME]],'CADASTRO'!A:K,6,0)</f>
        <v>ATIVO</v>
      </c>
      <c r="N739" s="63" t="s">
        <v>659</v>
      </c>
    </row>
    <row r="740" spans="1:14">
      <c r="A740" t="s">
        <v>516</v>
      </c>
      <c r="B740" t="s">
        <v>517</v>
      </c>
      <c r="C740" t="s">
        <v>266</v>
      </c>
      <c r="D740" t="s">
        <v>654</v>
      </c>
      <c r="E740" s="11" t="s">
        <v>52</v>
      </c>
      <c r="F740" s="11" t="str">
        <f>VLOOKUP(LAIA[[#This Row],[NOME]],'CADASTRO'!A:K,5,0)</f>
        <v>OPERADOR LOGISTICO I</v>
      </c>
      <c r="G740" s="104">
        <v>44804</v>
      </c>
      <c r="H740" s="39">
        <v>365</v>
      </c>
      <c r="I7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IF(G1088="01/01/1900", "SEM REGISTRO",
                        IF((G740+H740)&gt;TODAY(), "NO PRAZO", "VENCIDO"
                        )
                    )
                )
            )
        )
    ),"N.A.")</f>
        <v>N.A.</v>
      </c>
      <c r="J740" s="14">
        <f>IF(LAIA[[#This Row],[TREINADO EM]]="", "",(LAIA[[#This Row],[TREINADO EM]]+LAIA[[#This Row],[VALIDADE]]))</f>
        <v>45169</v>
      </c>
      <c r="K740">
        <v>1</v>
      </c>
      <c r="L740" t="s">
        <v>5</v>
      </c>
      <c r="M740" t="str">
        <f>VLOOKUP(LAIA[[#This Row],[NOME]],'CADASTRO'!A:K,6,0)</f>
        <v>DESLIGADO</v>
      </c>
    </row>
    <row r="741" spans="1:14">
      <c r="A741" t="s">
        <v>516</v>
      </c>
      <c r="B741" t="s">
        <v>517</v>
      </c>
      <c r="C741" t="s">
        <v>266</v>
      </c>
      <c r="D741" t="s">
        <v>654</v>
      </c>
      <c r="E741" s="11" t="s">
        <v>52</v>
      </c>
      <c r="F741" s="11" t="str">
        <f>VLOOKUP(LAIA[[#This Row],[NOME]],'CADASTRO'!A:K,5,0)</f>
        <v>OPERADOR LOGISTICO I</v>
      </c>
      <c r="G741" s="46">
        <v>44929</v>
      </c>
      <c r="H741" s="39">
        <v>365</v>
      </c>
      <c r="I7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IF(G1089="01/01/1900", "SEM REGISTRO",
                        IF((G741+H741)&gt;TODAY(), "NO PRAZO", "VENCIDO"
                        )
                    )
                )
            )
        )
    ),"N.A.")</f>
        <v>N.A.</v>
      </c>
      <c r="J741" s="14">
        <f>IF(LAIA[[#This Row],[TREINADO EM]]="", "",(LAIA[[#This Row],[TREINADO EM]]+LAIA[[#This Row],[VALIDADE]]))</f>
        <v>45294</v>
      </c>
      <c r="K741">
        <v>1.5</v>
      </c>
      <c r="L741" t="s">
        <v>3</v>
      </c>
      <c r="M741" t="str">
        <f>VLOOKUP(LAIA[[#This Row],[NOME]],'CADASTRO'!A:K,6,0)</f>
        <v>DESLIGADO</v>
      </c>
    </row>
    <row r="742" spans="1:14">
      <c r="A742" t="s">
        <v>516</v>
      </c>
      <c r="B742" t="s">
        <v>517</v>
      </c>
      <c r="C742" t="s">
        <v>153</v>
      </c>
      <c r="D742" t="s">
        <v>654</v>
      </c>
      <c r="E742" s="11" t="s">
        <v>450</v>
      </c>
      <c r="F742" s="11" t="str">
        <f>VLOOKUP(LAIA[[#This Row],[NOME]],'CADASTRO'!A:K,5,0)</f>
        <v>OPERADOR INDUSTRIAL II</v>
      </c>
      <c r="G742" s="46">
        <v>44484</v>
      </c>
      <c r="H742" s="39">
        <v>365</v>
      </c>
      <c r="I7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IF(G1090="01/01/1900", "SEM REGISTRO",
                        IF((G742+H742)&gt;TODAY(), "NO PRAZO", "VENCIDO"
                        )
                    )
                )
            )
        )
    ),"N.A.")</f>
        <v>HISTORICO</v>
      </c>
      <c r="J742" s="14">
        <f>IF(LAIA[[#This Row],[TREINADO EM]]="", "",(LAIA[[#This Row],[TREINADO EM]]+LAIA[[#This Row],[VALIDADE]]))</f>
        <v>44849</v>
      </c>
      <c r="K742">
        <v>1</v>
      </c>
      <c r="L742" t="s">
        <v>5</v>
      </c>
      <c r="M742" t="str">
        <f>VLOOKUP(LAIA[[#This Row],[NOME]],'CADASTRO'!A:K,6,0)</f>
        <v>ATIVO</v>
      </c>
    </row>
    <row r="743" spans="1:14">
      <c r="A743" t="s">
        <v>516</v>
      </c>
      <c r="B743" t="s">
        <v>517</v>
      </c>
      <c r="C743" t="s">
        <v>266</v>
      </c>
      <c r="D743" t="s">
        <v>654</v>
      </c>
      <c r="E743" s="11" t="s">
        <v>450</v>
      </c>
      <c r="F743" s="11" t="str">
        <f>VLOOKUP(LAIA[[#This Row],[NOME]],'CADASTRO'!A:K,5,0)</f>
        <v>OPERADOR INDUSTRIAL II</v>
      </c>
      <c r="G743" s="46">
        <v>44854</v>
      </c>
      <c r="H743" s="39">
        <v>365</v>
      </c>
      <c r="I7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IF(G1091="01/01/1900", "SEM REGISTRO",
                        IF((G743+H743)&gt;TODAY(), "NO PRAZO", "VENCIDO"
                        )
                    )
                )
            )
        )
    ),"N.A.")</f>
        <v>HISTORICO</v>
      </c>
      <c r="J743" s="14">
        <f>IF(LAIA[[#This Row],[TREINADO EM]]="", "",(LAIA[[#This Row],[TREINADO EM]]+LAIA[[#This Row],[VALIDADE]]))</f>
        <v>45219</v>
      </c>
      <c r="K743">
        <v>1</v>
      </c>
      <c r="L743" t="s">
        <v>5</v>
      </c>
      <c r="M743" t="str">
        <f>VLOOKUP(LAIA[[#This Row],[NOME]],'CADASTRO'!A:K,6,0)</f>
        <v>ATIVO</v>
      </c>
    </row>
    <row r="744" spans="1:14">
      <c r="A744" t="s">
        <v>516</v>
      </c>
      <c r="B744" t="s">
        <v>517</v>
      </c>
      <c r="C744" t="s">
        <v>266</v>
      </c>
      <c r="D744" t="s">
        <v>654</v>
      </c>
      <c r="E744" s="11" t="s">
        <v>450</v>
      </c>
      <c r="F744" s="11" t="str">
        <f>VLOOKUP(LAIA[[#This Row],[NOME]],'CADASTRO'!A:K,5,0)</f>
        <v>OPERADOR INDUSTRIAL II</v>
      </c>
      <c r="G744" s="46">
        <v>44855</v>
      </c>
      <c r="H744" s="39">
        <v>365</v>
      </c>
      <c r="I7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IF(G1092="01/01/1900", "SEM REGISTRO",
                        IF((G744+H744)&gt;TODAY(), "NO PRAZO", "VENCIDO"
                        )
                    )
                )
            )
        )
    ),"N.A.")</f>
        <v>HISTORICO</v>
      </c>
      <c r="J744" s="14">
        <f>IF(LAIA[[#This Row],[TREINADO EM]]="", "",(LAIA[[#This Row],[TREINADO EM]]+LAIA[[#This Row],[VALIDADE]]))</f>
        <v>45220</v>
      </c>
      <c r="K744">
        <v>1</v>
      </c>
      <c r="L744" t="s">
        <v>5</v>
      </c>
      <c r="M744" t="str">
        <f>VLOOKUP(LAIA[[#This Row],[NOME]],'CADASTRO'!A:K,6,0)</f>
        <v>ATIVO</v>
      </c>
    </row>
    <row r="745" spans="1:14">
      <c r="A745" t="s">
        <v>516</v>
      </c>
      <c r="B745" t="s">
        <v>517</v>
      </c>
      <c r="C745" t="s">
        <v>266</v>
      </c>
      <c r="D745" t="s">
        <v>654</v>
      </c>
      <c r="E745" s="11" t="s">
        <v>450</v>
      </c>
      <c r="F745" s="11" t="str">
        <f>VLOOKUP(LAIA[[#This Row],[NOME]],'CADASTRO'!A:K,5,0)</f>
        <v>OPERADOR INDUSTRIAL II</v>
      </c>
      <c r="G745" s="46">
        <v>44929</v>
      </c>
      <c r="H745" s="39">
        <v>365</v>
      </c>
      <c r="I7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IF(G1093="01/01/1900", "SEM REGISTRO",
                        IF((G745+H745)&gt;TODAY(), "NO PRAZO", "VENCIDO"
                        )
                    )
                )
            )
        )
    ),"N.A.")</f>
        <v>HISTORICO</v>
      </c>
      <c r="J745" s="14">
        <f>IF(LAIA[[#This Row],[TREINADO EM]]="", "",(LAIA[[#This Row],[TREINADO EM]]+LAIA[[#This Row],[VALIDADE]]))</f>
        <v>45294</v>
      </c>
      <c r="K745">
        <v>1.5</v>
      </c>
      <c r="L745" t="s">
        <v>5</v>
      </c>
      <c r="M745" t="str">
        <f>VLOOKUP(LAIA[[#This Row],[NOME]],'CADASTRO'!A:K,6,0)</f>
        <v>ATIVO</v>
      </c>
    </row>
    <row r="746" spans="1:14">
      <c r="A746" t="s">
        <v>516</v>
      </c>
      <c r="B746" t="s">
        <v>517</v>
      </c>
      <c r="C746" t="s">
        <v>266</v>
      </c>
      <c r="D746" t="s">
        <v>654</v>
      </c>
      <c r="E746" s="11" t="s">
        <v>450</v>
      </c>
      <c r="F746" s="11" t="str">
        <f>VLOOKUP(LAIA[[#This Row],[NOME]],'CADASTRO'!A:K,5,0)</f>
        <v>OPERADOR INDUSTRIAL II</v>
      </c>
      <c r="G746" s="46">
        <v>45064</v>
      </c>
      <c r="H746" s="39">
        <v>365</v>
      </c>
      <c r="I7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IF(G1094="01/01/1900", "SEM REGISTRO",
                        IF((G746+H746)&gt;TODAY(), "NO PRAZO", "VENCIDO"
                        )
                    )
                )
            )
        )
    ),"N.A.")</f>
        <v>HISTORICO</v>
      </c>
      <c r="J746" s="14">
        <f>IF(LAIA[[#This Row],[TREINADO EM]]="", "",(LAIA[[#This Row],[TREINADO EM]]+LAIA[[#This Row],[VALIDADE]]))</f>
        <v>45429</v>
      </c>
      <c r="K746">
        <v>1</v>
      </c>
      <c r="L746" t="s">
        <v>5</v>
      </c>
      <c r="M746" t="str">
        <f>VLOOKUP(LAIA[[#This Row],[NOME]],'CADASTRO'!A:K,6,0)</f>
        <v>ATIVO</v>
      </c>
    </row>
    <row r="747" spans="1:14">
      <c r="A747" t="s">
        <v>516</v>
      </c>
      <c r="B747" t="s">
        <v>517</v>
      </c>
      <c r="C747" t="s">
        <v>266</v>
      </c>
      <c r="D747" t="s">
        <v>654</v>
      </c>
      <c r="E747" s="11" t="s">
        <v>450</v>
      </c>
      <c r="F747" s="11" t="str">
        <f>VLOOKUP(LAIA[[#This Row],[NOME]],'CADASTRO'!A:K,5,0)</f>
        <v>OPERADOR INDUSTRIAL II</v>
      </c>
      <c r="G747" s="46">
        <v>45278</v>
      </c>
      <c r="H747" s="39">
        <v>365</v>
      </c>
      <c r="I7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IF(G1095="01/01/1900", "SEM REGISTRO",
                        IF((G747+H747)&gt;TODAY(), "NO PRAZO", "VENCIDO"
                        )
                    )
                )
            )
        )
    ),"N.A.")</f>
        <v>HISTORICO</v>
      </c>
      <c r="J747" s="14">
        <f>IF(LAIA[[#This Row],[TREINADO EM]]="", "",(LAIA[[#This Row],[TREINADO EM]]+LAIA[[#This Row],[VALIDADE]]))</f>
        <v>45643</v>
      </c>
      <c r="K747">
        <v>1</v>
      </c>
      <c r="L747" t="s">
        <v>5</v>
      </c>
      <c r="M747" t="str">
        <f>VLOOKUP(LAIA[[#This Row],[NOME]],'CADASTRO'!A:K,6,0)</f>
        <v>ATIVO</v>
      </c>
    </row>
    <row r="748" spans="1:14">
      <c r="A748" t="s">
        <v>516</v>
      </c>
      <c r="B748" t="s">
        <v>517</v>
      </c>
      <c r="C748" t="s">
        <v>76</v>
      </c>
      <c r="D748" t="s">
        <v>654</v>
      </c>
      <c r="E748" s="11" t="s">
        <v>450</v>
      </c>
      <c r="F748" s="11" t="str">
        <f>VLOOKUP(LAIA[[#This Row],[NOME]],'CADASTRO'!A:K,5,0)</f>
        <v>OPERADOR INDUSTRIAL II</v>
      </c>
      <c r="G748" s="46">
        <v>45645</v>
      </c>
      <c r="H748" s="39">
        <v>365</v>
      </c>
      <c r="I7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IF(G1096="01/01/1900", "SEM REGISTRO",
                        IF((G748+H748)&gt;TODAY(), "NO PRAZO", "VENCIDO"
                        )
                    )
                )
            )
        )
    ),"N.A.")</f>
        <v>HISTORICO</v>
      </c>
      <c r="J748" s="14">
        <f>IF(LAIA[[#This Row],[TREINADO EM]]="", "",(LAIA[[#This Row],[TREINADO EM]]+LAIA[[#This Row],[VALIDADE]]))</f>
        <v>46010</v>
      </c>
      <c r="K748">
        <v>1</v>
      </c>
      <c r="L748" t="s">
        <v>5</v>
      </c>
      <c r="M748" t="str">
        <f>VLOOKUP(LAIA[[#This Row],[NOME]],'CADASTRO'!A:K,6,0)</f>
        <v>ATIVO</v>
      </c>
    </row>
    <row r="749" spans="1:14">
      <c r="A749" t="s">
        <v>516</v>
      </c>
      <c r="B749" t="s">
        <v>517</v>
      </c>
      <c r="C749" t="s">
        <v>433</v>
      </c>
      <c r="D749" t="s">
        <v>654</v>
      </c>
      <c r="E749" s="11" t="s">
        <v>450</v>
      </c>
      <c r="F749" s="11" t="str">
        <f>VLOOKUP(LAIA[[#This Row],[NOME]],'CADASTRO'!A:K,5,0)</f>
        <v>OPERADOR INDUSTRIAL II</v>
      </c>
      <c r="G749" s="46">
        <v>46207.4352083333</v>
      </c>
      <c r="H749" s="39">
        <v>183</v>
      </c>
      <c r="I7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IF(G1097="01/01/1900", "SEM REGISTRO",
                        IF((G749+H749)&gt;TODAY(), "NO PRAZO", "VENCIDO"
                        )
                    )
                )
            )
        )
    ),"N.A.")</f>
        <v>NO PRAZO</v>
      </c>
      <c r="J749" s="14">
        <f>IF(LAIA[[#This Row],[TREINADO EM]]="", "",(LAIA[[#This Row],[TREINADO EM]]+LAIA[[#This Row],[VALIDADE]]))</f>
        <v>46390.4352083333</v>
      </c>
      <c r="K749">
        <v>1</v>
      </c>
      <c r="L749" t="s">
        <v>3</v>
      </c>
      <c r="M749" t="str">
        <f>VLOOKUP(LAIA[[#This Row],[NOME]],'CADASTRO'!A:K,6,0)</f>
        <v>ATIVO</v>
      </c>
      <c r="N749" s="63"/>
    </row>
    <row r="750" spans="1:14">
      <c r="A750" t="s">
        <v>516</v>
      </c>
      <c r="B750" t="s">
        <v>517</v>
      </c>
      <c r="C750" t="s">
        <v>153</v>
      </c>
      <c r="D750" t="s">
        <v>654</v>
      </c>
      <c r="E750" s="11" t="s">
        <v>46</v>
      </c>
      <c r="F750" s="11" t="str">
        <f>VLOOKUP(LAIA[[#This Row],[NOME]],'CADASTRO'!A:K,5,0)</f>
        <v>OPERADOR LOGISTICO I</v>
      </c>
      <c r="G750" s="46">
        <v>44484</v>
      </c>
      <c r="H750" s="39">
        <v>365</v>
      </c>
      <c r="I7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IF(G1098="01/01/1900", "SEM REGISTRO",
                        IF((G750+H750)&gt;TODAY(), "NO PRAZO", "VENCIDO"
                        )
                    )
                )
            )
        )
    ),"N.A.")</f>
        <v>N.A.</v>
      </c>
      <c r="J750" s="14">
        <f>IF(LAIA[[#This Row],[TREINADO EM]]="", "",(LAIA[[#This Row],[TREINADO EM]]+LAIA[[#This Row],[VALIDADE]]))</f>
        <v>44849</v>
      </c>
      <c r="K750">
        <v>1</v>
      </c>
      <c r="L750" t="s">
        <v>5</v>
      </c>
      <c r="M750" t="str">
        <f>VLOOKUP(LAIA[[#This Row],[NOME]],'CADASTRO'!A:K,6,0)</f>
        <v>DESLIGADO</v>
      </c>
    </row>
    <row r="751" spans="1:14">
      <c r="A751" t="s">
        <v>516</v>
      </c>
      <c r="B751" t="s">
        <v>517</v>
      </c>
      <c r="C751" t="s">
        <v>266</v>
      </c>
      <c r="D751" t="s">
        <v>654</v>
      </c>
      <c r="E751" s="11" t="s">
        <v>46</v>
      </c>
      <c r="F751" s="11" t="str">
        <f>VLOOKUP(LAIA[[#This Row],[NOME]],'CADASTRO'!A:K,5,0)</f>
        <v>OPERADOR LOGISTICO I</v>
      </c>
      <c r="G751" s="104">
        <v>44834</v>
      </c>
      <c r="H751" s="39">
        <v>365</v>
      </c>
      <c r="I7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IF(G1099="01/01/1900", "SEM REGISTRO",
                        IF((G751+H751)&gt;TODAY(), "NO PRAZO", "VENCIDO"
                        )
                    )
                )
            )
        )
    ),"N.A.")</f>
        <v>N.A.</v>
      </c>
      <c r="J751" s="14">
        <f>IF(LAIA[[#This Row],[TREINADO EM]]="", "",(LAIA[[#This Row],[TREINADO EM]]+LAIA[[#This Row],[VALIDADE]]))</f>
        <v>45199</v>
      </c>
      <c r="K751">
        <v>1</v>
      </c>
      <c r="L751" t="s">
        <v>5</v>
      </c>
      <c r="M751" t="str">
        <f>VLOOKUP(LAIA[[#This Row],[NOME]],'CADASTRO'!A:K,6,0)</f>
        <v>DESLIGADO</v>
      </c>
    </row>
    <row r="752" spans="1:14">
      <c r="A752" t="s">
        <v>516</v>
      </c>
      <c r="B752" t="s">
        <v>517</v>
      </c>
      <c r="C752" t="s">
        <v>266</v>
      </c>
      <c r="D752" t="s">
        <v>654</v>
      </c>
      <c r="E752" s="11" t="s">
        <v>46</v>
      </c>
      <c r="F752" s="11" t="str">
        <f>VLOOKUP(LAIA[[#This Row],[NOME]],'CADASTRO'!A:K,5,0)</f>
        <v>OPERADOR LOGISTICO I</v>
      </c>
      <c r="G752" s="46">
        <v>44929</v>
      </c>
      <c r="H752" s="39">
        <v>365</v>
      </c>
      <c r="I7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IF(G1100="01/01/1900", "SEM REGISTRO",
                        IF((G752+H752)&gt;TODAY(), "NO PRAZO", "VENCIDO"
                        )
                    )
                )
            )
        )
    ),"N.A.")</f>
        <v>N.A.</v>
      </c>
      <c r="J752" s="14">
        <f>IF(LAIA[[#This Row],[TREINADO EM]]="", "",(LAIA[[#This Row],[TREINADO EM]]+LAIA[[#This Row],[VALIDADE]]))</f>
        <v>45294</v>
      </c>
      <c r="K752">
        <v>1.5</v>
      </c>
      <c r="L752" t="s">
        <v>5</v>
      </c>
      <c r="M752" t="str">
        <f>VLOOKUP(LAIA[[#This Row],[NOME]],'CADASTRO'!A:K,6,0)</f>
        <v>DESLIGADO</v>
      </c>
    </row>
    <row r="753" spans="1:14">
      <c r="A753" t="s">
        <v>516</v>
      </c>
      <c r="B753" t="s">
        <v>517</v>
      </c>
      <c r="C753" t="s">
        <v>266</v>
      </c>
      <c r="D753" t="s">
        <v>654</v>
      </c>
      <c r="E753" s="11" t="s">
        <v>46</v>
      </c>
      <c r="F753" s="11" t="str">
        <f>VLOOKUP(LAIA[[#This Row],[NOME]],'CADASTRO'!A:K,5,0)</f>
        <v>OPERADOR LOGISTICO I</v>
      </c>
      <c r="G753" s="46">
        <v>45278</v>
      </c>
      <c r="H753" s="39">
        <v>365</v>
      </c>
      <c r="I7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IF(G1101="01/01/1900", "SEM REGISTRO",
                        IF((G753+H753)&gt;TODAY(), "NO PRAZO", "VENCIDO"
                        )
                    )
                )
            )
        )
    ),"N.A.")</f>
        <v>N.A.</v>
      </c>
      <c r="J753" s="14">
        <f>IF(LAIA[[#This Row],[TREINADO EM]]="", "",(LAIA[[#This Row],[TREINADO EM]]+LAIA[[#This Row],[VALIDADE]]))</f>
        <v>45643</v>
      </c>
      <c r="K753">
        <v>1</v>
      </c>
      <c r="L753" t="s">
        <v>5</v>
      </c>
      <c r="M753" t="str">
        <f>VLOOKUP(LAIA[[#This Row],[NOME]],'CADASTRO'!A:K,6,0)</f>
        <v>DESLIGADO</v>
      </c>
    </row>
    <row r="754" spans="1:14">
      <c r="A754" t="s">
        <v>516</v>
      </c>
      <c r="B754" t="s">
        <v>517</v>
      </c>
      <c r="C754" t="s">
        <v>76</v>
      </c>
      <c r="D754" t="s">
        <v>654</v>
      </c>
      <c r="E754" s="11" t="s">
        <v>46</v>
      </c>
      <c r="F754" s="11" t="str">
        <f>VLOOKUP(LAIA[[#This Row],[NOME]],'CADASTRO'!A:K,5,0)</f>
        <v>OPERADOR LOGISTICO I</v>
      </c>
      <c r="G754" s="46">
        <v>45645</v>
      </c>
      <c r="H754" s="39">
        <v>365</v>
      </c>
      <c r="I7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IF(G1102="01/01/1900", "SEM REGISTRO",
                        IF((G754+H754)&gt;TODAY(), "NO PRAZO", "VENCIDO"
                        )
                    )
                )
            )
        )
    ),"N.A.")</f>
        <v>N.A.</v>
      </c>
      <c r="J754" s="14">
        <f>IF(LAIA[[#This Row],[TREINADO EM]]="", "",(LAIA[[#This Row],[TREINADO EM]]+LAIA[[#This Row],[VALIDADE]]))</f>
        <v>46010</v>
      </c>
      <c r="K754">
        <v>1</v>
      </c>
      <c r="L754" t="s">
        <v>3</v>
      </c>
      <c r="M754" t="str">
        <f>VLOOKUP(LAIA[[#This Row],[NOME]],'CADASTRO'!A:K,6,0)</f>
        <v>DESLIGADO</v>
      </c>
    </row>
    <row r="755" spans="1:14">
      <c r="A755" t="s">
        <v>516</v>
      </c>
      <c r="B755" t="s">
        <v>517</v>
      </c>
      <c r="C755" t="s">
        <v>433</v>
      </c>
      <c r="D755" t="s">
        <v>654</v>
      </c>
      <c r="E755" s="11" t="s">
        <v>451</v>
      </c>
      <c r="F755" s="11" t="str">
        <f>VLOOKUP(LAIA[[#This Row],[NOME]],'CADASTRO'!A:K,5,0)</f>
        <v>ESTAGIARIO</v>
      </c>
      <c r="G755" s="46">
        <v>46091</v>
      </c>
      <c r="H755" s="39">
        <v>365</v>
      </c>
      <c r="I7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IF(G1103="01/01/1900", "SEM REGISTRO",
                        IF((G755+H755)&gt;TODAY(), "NO PRAZO", "VENCIDO"
                        )
                    )
                )
            )
        )
    ),"N.A.")</f>
        <v>NO PRAZO</v>
      </c>
      <c r="J755" s="14">
        <f>IF(LAIA[[#This Row],[TREINADO EM]]="", "",(LAIA[[#This Row],[TREINADO EM]]+LAIA[[#This Row],[VALIDADE]]))</f>
        <v>46456</v>
      </c>
      <c r="K755">
        <v>0.5</v>
      </c>
      <c r="L755" t="s">
        <v>3</v>
      </c>
      <c r="M755" t="str">
        <f>VLOOKUP(LAIA[[#This Row],[NOME]],'CADASTRO'!A:K,6,0)</f>
        <v>ATIVO</v>
      </c>
      <c r="N755" s="78" t="s">
        <v>660</v>
      </c>
    </row>
    <row r="756" spans="1:14">
      <c r="A756" t="s">
        <v>516</v>
      </c>
      <c r="B756" t="s">
        <v>517</v>
      </c>
      <c r="C756" t="s">
        <v>266</v>
      </c>
      <c r="D756" t="s">
        <v>654</v>
      </c>
      <c r="E756" s="11" t="s">
        <v>30</v>
      </c>
      <c r="F756" s="11" t="str">
        <f>VLOOKUP(LAIA[[#This Row],[NOME]],'CADASTRO'!A:K,5,0)</f>
        <v>OPERADOR INDUSTRIAL I</v>
      </c>
      <c r="G756" s="46">
        <v>45029</v>
      </c>
      <c r="H756" s="39">
        <v>365</v>
      </c>
      <c r="I7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IF(G1104="01/01/1900", "SEM REGISTRO",
                        IF((G756+H756)&gt;TODAY(), "NO PRAZO", "VENCIDO"
                        )
                    )
                )
            )
        )
    ),"N.A.")</f>
        <v>N.A.</v>
      </c>
      <c r="J756" s="14">
        <f>IF(LAIA[[#This Row],[TREINADO EM]]="", "",(LAIA[[#This Row],[TREINADO EM]]+LAIA[[#This Row],[VALIDADE]]))</f>
        <v>45394</v>
      </c>
      <c r="K756">
        <v>1</v>
      </c>
      <c r="L756" t="s">
        <v>5</v>
      </c>
      <c r="M756" t="str">
        <f>VLOOKUP(LAIA[[#This Row],[NOME]],'CADASTRO'!A:K,6,0)</f>
        <v>DESLIGADO</v>
      </c>
    </row>
    <row r="757" spans="1:14">
      <c r="A757" t="s">
        <v>516</v>
      </c>
      <c r="B757" t="s">
        <v>517</v>
      </c>
      <c r="C757" t="s">
        <v>266</v>
      </c>
      <c r="D757" t="s">
        <v>654</v>
      </c>
      <c r="E757" s="92" t="s">
        <v>30</v>
      </c>
      <c r="F757" s="11" t="str">
        <f>VLOOKUP(LAIA[[#This Row],[NOME]],'CADASTRO'!A:K,5,0)</f>
        <v>OPERADOR INDUSTRIAL I</v>
      </c>
      <c r="G757" s="46">
        <v>45278</v>
      </c>
      <c r="H757" s="39">
        <v>365</v>
      </c>
      <c r="I7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IF(G1105="01/01/1900", "SEM REGISTRO",
                        IF((G757+H757)&gt;TODAY(), "NO PRAZO", "VENCIDO"
                        )
                    )
                )
            )
        )
    ),"N.A.")</f>
        <v>N.A.</v>
      </c>
      <c r="J757" s="14">
        <f>IF(LAIA[[#This Row],[TREINADO EM]]="", "",(LAIA[[#This Row],[TREINADO EM]]+LAIA[[#This Row],[VALIDADE]]))</f>
        <v>45643</v>
      </c>
      <c r="K757">
        <v>1</v>
      </c>
      <c r="L757" t="s">
        <v>5</v>
      </c>
      <c r="M757" t="str">
        <f>VLOOKUP(LAIA[[#This Row],[NOME]],'CADASTRO'!A:K,6,0)</f>
        <v>DESLIGADO</v>
      </c>
    </row>
    <row r="758" spans="1:14">
      <c r="A758" t="s">
        <v>516</v>
      </c>
      <c r="B758" t="s">
        <v>517</v>
      </c>
      <c r="C758" t="s">
        <v>76</v>
      </c>
      <c r="D758" t="s">
        <v>654</v>
      </c>
      <c r="E758" s="92" t="s">
        <v>30</v>
      </c>
      <c r="F758" s="11" t="str">
        <f>VLOOKUP(LAIA[[#This Row],[NOME]],'CADASTRO'!A:K,5,0)</f>
        <v>OPERADOR INDUSTRIAL I</v>
      </c>
      <c r="G758" s="46">
        <v>45645</v>
      </c>
      <c r="H758" s="39">
        <v>365</v>
      </c>
      <c r="I7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IF(G1106="01/01/1900", "SEM REGISTRO",
                        IF((G758+H758)&gt;TODAY(), "NO PRAZO", "VENCIDO"
                        )
                    )
                )
            )
        )
    ),"N.A.")</f>
        <v>N.A.</v>
      </c>
      <c r="J758" s="14">
        <f>IF(LAIA[[#This Row],[TREINADO EM]]="", "",(LAIA[[#This Row],[TREINADO EM]]+LAIA[[#This Row],[VALIDADE]]))</f>
        <v>46010</v>
      </c>
      <c r="K758">
        <v>1</v>
      </c>
      <c r="L758" t="s">
        <v>5</v>
      </c>
      <c r="M758" t="str">
        <f>VLOOKUP(LAIA[[#This Row],[NOME]],'CADASTRO'!A:K,6,0)</f>
        <v>DESLIGADO</v>
      </c>
    </row>
    <row r="759" spans="1:14">
      <c r="A759" t="s">
        <v>516</v>
      </c>
      <c r="B759" t="s">
        <v>517</v>
      </c>
      <c r="C759" t="s">
        <v>433</v>
      </c>
      <c r="D759" t="s">
        <v>654</v>
      </c>
      <c r="E759" s="93" t="s">
        <v>30</v>
      </c>
      <c r="F759" s="11" t="str">
        <f>VLOOKUP(LAIA[[#This Row],[NOME]],'CADASTRO'!A:K,5,0)</f>
        <v>OPERADOR INDUSTRIAL I</v>
      </c>
      <c r="G759" s="46">
        <v>46009</v>
      </c>
      <c r="H759" s="39">
        <v>365</v>
      </c>
      <c r="I7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IF(G1107="01/01/1900", "SEM REGISTRO",
                        IF((G759+H759)&gt;TODAY(), "NO PRAZO", "VENCIDO"
                        )
                    )
                )
            )
        )
    ),"N.A.")</f>
        <v>N.A.</v>
      </c>
      <c r="J759" s="14">
        <f>IF(LAIA[[#This Row],[TREINADO EM]]="", "",(LAIA[[#This Row],[TREINADO EM]]+LAIA[[#This Row],[VALIDADE]]))</f>
        <v>46374</v>
      </c>
      <c r="K759">
        <v>1</v>
      </c>
      <c r="L759" t="s">
        <v>3</v>
      </c>
      <c r="M759" t="str">
        <f>VLOOKUP(LAIA[[#This Row],[NOME]],'CADASTRO'!A:K,6,0)</f>
        <v>DESLIGADO</v>
      </c>
      <c r="N759" s="78" t="s">
        <v>656</v>
      </c>
    </row>
    <row r="760" spans="1:14">
      <c r="A760" t="s">
        <v>516</v>
      </c>
      <c r="B760" t="s">
        <v>517</v>
      </c>
      <c r="C760" t="s">
        <v>433</v>
      </c>
      <c r="D760" t="s">
        <v>654</v>
      </c>
      <c r="E760" s="10" t="s">
        <v>539</v>
      </c>
      <c r="F760" s="11" t="e">
        <f>VLOOKUP(LAIA[[#This Row],[NOME]],'CADASTRO'!A:K,5,0)</f>
        <v>#N/A</v>
      </c>
      <c r="G760" s="46">
        <v>46252.616828703707</v>
      </c>
      <c r="H760" s="39">
        <v>365</v>
      </c>
      <c r="I760" s="6" t="e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IF(G1108="01/01/1900", "SEM REGISTRO",
                        IF((G760+H760)&gt;TODAY(), "NO PRAZO", "VENCIDO"
                        )
                    )
                )
            )
        )
    ),"N.A.")</f>
        <v>#N/A</v>
      </c>
      <c r="J760" s="14">
        <f>IF(LAIA[[#This Row],[TREINADO EM]]="", "",(LAIA[[#This Row],[TREINADO EM]]+LAIA[[#This Row],[VALIDADE]]))</f>
        <v>46617.616828703707</v>
      </c>
      <c r="K760">
        <v>1</v>
      </c>
      <c r="L760" t="s">
        <v>3</v>
      </c>
      <c r="M760" t="e">
        <f>VLOOKUP(LAIA[[#This Row],[NOME]],'CADASTRO'!A:K,6,0)</f>
        <v>#N/A</v>
      </c>
    </row>
    <row r="761" spans="1:14">
      <c r="A761" t="s">
        <v>516</v>
      </c>
      <c r="B761" t="s">
        <v>517</v>
      </c>
      <c r="C761" t="s">
        <v>433</v>
      </c>
      <c r="D761" t="s">
        <v>654</v>
      </c>
      <c r="E761" s="11" t="s">
        <v>42</v>
      </c>
      <c r="F761" s="11" t="str">
        <f>VLOOKUP(LAIA[[#This Row],[NOME]],'CADASTRO'!A:K,5,0)</f>
        <v>AUXILIAR INDUSTRIAL</v>
      </c>
      <c r="G761" s="46">
        <v>45812</v>
      </c>
      <c r="H761" s="39">
        <v>365</v>
      </c>
      <c r="I7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IF(G1109="01/01/1900", "SEM REGISTRO",
                        IF((G761+H761)&gt;TODAY(), "NO PRAZO", "VENCIDO"
                        )
                    )
                )
            )
        )
    ),"N.A.")</f>
        <v>N.A.</v>
      </c>
      <c r="J761" s="14">
        <f>IF(LAIA[[#This Row],[TREINADO EM]]="", "",(LAIA[[#This Row],[TREINADO EM]]+LAIA[[#This Row],[VALIDADE]]))</f>
        <v>46177</v>
      </c>
      <c r="K761">
        <v>1</v>
      </c>
      <c r="L761" t="s">
        <v>3</v>
      </c>
      <c r="M761" t="str">
        <f>VLOOKUP(LAIA[[#This Row],[NOME]],'CADASTRO'!A:K,6,0)</f>
        <v>DESLIGADO</v>
      </c>
    </row>
  </sheetData>
  <sheetProtection sort="0" autoFilter="0"/>
  <conditionalFormatting sqref="E352">
    <cfRule type="duplicateValues" dxfId="602" priority="2"/>
    <cfRule type="duplicateValues" dxfId="601" priority="3"/>
  </conditionalFormatting>
  <conditionalFormatting sqref="I1:I1048576">
    <cfRule type="cellIs" dxfId="600" priority="1" operator="equal">
      <formula>"SEM REGISTRO"</formula>
    </cfRule>
  </conditionalFormatting>
  <conditionalFormatting sqref="I2:I761">
    <cfRule type="cellIs" dxfId="599" priority="9" operator="equal">
      <formula>"REPROVADO"</formula>
    </cfRule>
    <cfRule type="cellIs" dxfId="598" priority="10" stopIfTrue="1" operator="equal">
      <formula>"HISTORICO"</formula>
    </cfRule>
  </conditionalFormatting>
  <conditionalFormatting sqref="I2:J761">
    <cfRule type="cellIs" dxfId="597" priority="11" stopIfTrue="1" operator="equal">
      <formula>"N.A."</formula>
    </cfRule>
    <cfRule type="cellIs" dxfId="596" priority="12" stopIfTrue="1" operator="equal">
      <formula>"NO PRAZO"</formula>
    </cfRule>
    <cfRule type="cellIs" dxfId="595" priority="13" stopIfTrue="1" operator="equal">
      <formula>"VENCIDO"</formula>
    </cfRule>
  </conditionalFormatting>
  <hyperlinks>
    <hyperlink ref="N688" r:id="rId1" display="../../../../:b:/s/TreinamentosPiumhi/IQBnpxCUYXG1RKWrVq8CVLx3AZZFSIK61jQ3aax_wu8DfSk?e=91K959" xr:uid="{D01008C3-4546-402A-94FF-127425127354}"/>
    <hyperlink ref="N669" r:id="rId2" display="../../../../:b:/s/TreinamentosPiumhi/IQCwJfPPCQWYTIACuHOHmCb_Aeiw2bEVRqoMqrtAiUz3oX0?e=oZrIN4" xr:uid="{1B4BCD2E-F231-49E3-8D89-6B27952120CA}"/>
    <hyperlink ref="N559" r:id="rId3" display="../../../../:b:/s/TreinamentosPiumhi/IQCwJfPPCQWYTIACuHOHmCb_Aeiw2bEVRqoMqrtAiUz3oX0?e=oZrIN4" xr:uid="{13F6BB2B-6251-4690-A3B5-0E8E42DDB27A}"/>
    <hyperlink ref="N682" r:id="rId4" display="../../../../:b:/s/TreinamentosPiumhi/IQCwJfPPCQWYTIACuHOHmCb_Aeiw2bEVRqoMqrtAiUz3oX0?e=oZrIN4" xr:uid="{511A351A-9EE0-48F2-BABD-3600F1688E42}"/>
    <hyperlink ref="N247" r:id="rId5" display="../../../../:b:/s/TreinamentosPiumhi/IQCwJfPPCQWYTIACuHOHmCb_Aeiw2bEVRqoMqrtAiUz3oX0?e=oZrIN4" xr:uid="{14ABA52A-5E1E-48D3-AE6C-B5716291C0A6}"/>
    <hyperlink ref="N610" r:id="rId6" display="../../../../:b:/s/TreinamentosPiumhi/IQCwJfPPCQWYTIACuHOHmCb_Aeiw2bEVRqoMqrtAiUz3oX0?e=oZrIN4" xr:uid="{55EA0FB6-A87E-40A6-9142-99FEE8C9479D}"/>
    <hyperlink ref="N353" r:id="rId7" display="../../../../:b:/s/TreinamentosPiumhi/IQCwJfPPCQWYTIACuHOHmCb_Aeiw2bEVRqoMqrtAiUz3oX0?e=oZrIN4" xr:uid="{255B5CC0-594C-48E6-BA5B-F26017CA96A3}"/>
    <hyperlink ref="N195" r:id="rId8" display="../../../../:b:/s/TreinamentosPiumhi/IQCwJfPPCQWYTIACuHOHmCb_Aeiw2bEVRqoMqrtAiUz3oX0?e=oZrIN4" xr:uid="{F283CEA1-9459-4284-8BD3-6B21D0F1CFE6}"/>
    <hyperlink ref="N325" r:id="rId9" display="../../../../:b:/s/TreinamentosPiumhi/IQCwJfPPCQWYTIACuHOHmCb_Aeiw2bEVRqoMqrtAiUz3oX0?e=oZrIN4" xr:uid="{E7569B0D-2302-479F-BD66-81C9CEADF52E}"/>
    <hyperlink ref="N74" r:id="rId10" display="../../../../:b:/s/TreinamentosPiumhi/IQCwJfPPCQWYTIACuHOHmCb_Aeiw2bEVRqoMqrtAiUz3oX0?e=oZrIN4" xr:uid="{5D6C3ED9-20CE-4F66-884E-C665A82C4FD6}"/>
    <hyperlink ref="N391" r:id="rId11" display="../../../../:b:/s/TreinamentosPiumhi/IQCwJfPPCQWYTIACuHOHmCb_Aeiw2bEVRqoMqrtAiUz3oX0?e=oZrIN4" xr:uid="{96DF91F6-691D-4000-89EF-793AF44B59B0}"/>
    <hyperlink ref="N739" r:id="rId12" display="../../../../:b:/s/TreinamentosPiumhi/IQCwJfPPCQWYTIACuHOHmCb_Aeiw2bEVRqoMqrtAiUz3oX0?e=oZrIN4" xr:uid="{D2867F94-39E8-4A2B-807B-8512CAB60121}"/>
    <hyperlink ref="N257" r:id="rId13" display="../../../../:b:/s/TreinamentosPiumhi/IQCxnalicCSzSqHvA-1FX-UKARUy1ogbNvfbbnAhM_uDlSU?e=3DVTGV" xr:uid="{226727B4-4D58-4618-B570-FDC0AA4D477C}"/>
    <hyperlink ref="N175" r:id="rId14" display="../../../../:b:/s/TreinamentosPiumhi/IQCxnalicCSzSqHvA-1FX-UKARUy1ogbNvfbbnAhM_uDlSU?e=3DVTGV" xr:uid="{A493FC2E-17B5-432B-A9F6-26B8EF96B3A8}"/>
    <hyperlink ref="N81" r:id="rId15" display="../../../../:b:/s/TreinamentosPiumhi/IQCxnalicCSzSqHvA-1FX-UKARUy1ogbNvfbbnAhM_uDlSU?e=3DVTGV" xr:uid="{24CB65CF-BCDA-4914-A8F9-27AA2CB211E3}"/>
    <hyperlink ref="N46" r:id="rId16" display="../../../../:b:/s/TreinamentosPiumhi/IQCxnalicCSzSqHvA-1FX-UKARUy1ogbNvfbbnAhM_uDlSU?e=3DVTGV" xr:uid="{A5F60263-42BD-413E-9CC1-3D57033129DC}"/>
    <hyperlink ref="N633" r:id="rId17" display="../../../../:b:/s/TreinamentosPiumhi/IQCxnalicCSzSqHvA-1FX-UKARUy1ogbNvfbbnAhM_uDlSU?e=3DVTGV" xr:uid="{6886F70F-F080-42BC-81C3-72F58387AE0B}"/>
    <hyperlink ref="N241" r:id="rId18" display="../../../../:b:/s/TreinamentosPiumhi/IQCxnalicCSzSqHvA-1FX-UKARUy1ogbNvfbbnAhM_uDlSU?e=3DVTGV" xr:uid="{11DC389E-3324-42AD-B8FB-EA7144309062}"/>
    <hyperlink ref="N234" r:id="rId19" display="../../../../:b:/s/TreinamentosPiumhi/IQCxnalicCSzSqHvA-1FX-UKARUy1ogbNvfbbnAhM_uDlSU?e=3DVTGV" xr:uid="{F5EA93B0-0695-451D-9D0B-B99128A66BAD}"/>
    <hyperlink ref="N592" r:id="rId20" display="../../../../:b:/s/TreinamentosPiumhi/IQCxnalicCSzSqHvA-1FX-UKARUy1ogbNvfbbnAhM_uDlSU?e=3DVTGV" xr:uid="{8DF026CB-5AA2-4C90-B55B-1D3AED3E4AC4}"/>
    <hyperlink ref="N583" r:id="rId21" display="../../../../:b:/s/TreinamentosPiumhi/IQCxnalicCSzSqHvA-1FX-UKARUy1ogbNvfbbnAhM_uDlSU?e=3DVTGV" xr:uid="{EDC31E2D-2322-43E6-974A-79ED50271307}"/>
    <hyperlink ref="N375" r:id="rId22" display="../../../../:b:/s/TreinamentosPiumhi/IQCxnalicCSzSqHvA-1FX-UKARUy1ogbNvfbbnAhM_uDlSU?e=3DVTGV" xr:uid="{46E5CC7E-665A-45D0-B2F4-2F5CBCB8FADD}"/>
    <hyperlink ref="N587" r:id="rId23" display="../../../../:b:/s/TreinamentosPiumhi/IQCxnalicCSzSqHvA-1FX-UKARUy1ogbNvfbbnAhM_uDlSU?e=3DVTGV" xr:uid="{529DB848-E103-4F92-B6A1-BB89B8A97B3E}"/>
    <hyperlink ref="N386" r:id="rId24" display="../../../../:b:/s/TreinamentosPiumhi/IQCxnalicCSzSqHvA-1FX-UKARUy1ogbNvfbbnAhM_uDlSU?e=3DVTGV" xr:uid="{BEA2675E-CF70-49FA-B34B-857EED29BF19}"/>
    <hyperlink ref="N465" r:id="rId25" display="../../../../:b:/s/TreinamentosPiumhi/IQCxnalicCSzSqHvA-1FX-UKARUy1ogbNvfbbnAhM_uDlSU?e=3DVTGV" xr:uid="{90CC94D0-9C92-4465-BA2D-A7A7997783AB}"/>
    <hyperlink ref="N68" r:id="rId26" display="../../../../:b:/s/TreinamentosPiumhi/IQCxnalicCSzSqHvA-1FX-UKARUy1ogbNvfbbnAhM_uDlSU?e=3DVTGV" xr:uid="{90DAF966-B8B9-497E-AFB3-E72656A9FD11}"/>
    <hyperlink ref="N759" r:id="rId27" display="../../../../:b:/s/TreinamentosPiumhi/IQCxnalicCSzSqHvA-1FX-UKARUy1ogbNvfbbnAhM_uDlSU?e=3DVTGV" xr:uid="{C40053BD-6310-4BA9-BD64-55739CB47206}"/>
    <hyperlink ref="N576" r:id="rId28" display="../../../../:b:/s/TreinamentosPiumhi/IQCxnalicCSzSqHvA-1FX-UKARUy1ogbNvfbbnAhM_uDlSU?e=3DVTGV" xr:uid="{5F15CE22-1299-4664-9689-F708CF3BDE22}"/>
    <hyperlink ref="N227" r:id="rId29" display="../../../../:b:/s/TreinamentosPiumhi/IQCxnalicCSzSqHvA-1FX-UKARUy1ogbNvfbbnAhM_uDlSU?e=3DVTGV" xr:uid="{00F0B722-9278-4586-9FE6-77E3EAF26D50}"/>
    <hyperlink ref="N617" r:id="rId30" display="../../../../:b:/s/TreinamentosPiumhi/IQCxnalicCSzSqHvA-1FX-UKARUy1ogbNvfbbnAhM_uDlSU?e=3DVTGV" xr:uid="{8C396B27-5A03-4AFC-AE0C-C9E36199A4DF}"/>
    <hyperlink ref="N650" r:id="rId31" display="../../../../:b:/s/TreinamentosPiumhi/IQCxnalicCSzSqHvA-1FX-UKARUy1ogbNvfbbnAhM_uDlSU?e=3DVTGV" xr:uid="{8CBAB5A0-E596-4484-AEE3-CDE206DE6C7C}"/>
    <hyperlink ref="N446" r:id="rId32" display="../../../../:b:/s/TreinamentosPiumhi/IQCxnalicCSzSqHvA-1FX-UKARUy1ogbNvfbbnAhM_uDlSU?e=3DVTGV" xr:uid="{450A1D07-7893-43DF-BCAB-41D9FC4B495F}"/>
    <hyperlink ref="N333" r:id="rId33" display="../../../../:b:/s/TreinamentosPiumhi/IQCxnalicCSzSqHvA-1FX-UKARUy1ogbNvfbbnAhM_uDlSU?e=3DVTGV" xr:uid="{3C2E3489-A4AA-49ED-BF87-279F9376CDA4}"/>
    <hyperlink ref="N97" r:id="rId34" display="../../../../:b:/s/TreinamentosPiumhi/IQCxnalicCSzSqHvA-1FX-UKARUy1ogbNvfbbnAhM_uDlSU?e=3DVTGV" xr:uid="{0F828CFD-67B8-411C-B8DE-8F3265FD01CF}"/>
    <hyperlink ref="N16" r:id="rId35" display="../../../../:b:/s/TreinamentosPiumhi/IQCxnalicCSzSqHvA-1FX-UKARUy1ogbNvfbbnAhM_uDlSU?e=3DVTGV" xr:uid="{8DB0BBA2-D37B-4B76-A93E-AA584CD85749}"/>
    <hyperlink ref="N105" r:id="rId36" display="../../../../:b:/s/TreinamentosPiumhi/IQCxnalicCSzSqHvA-1FX-UKARUy1ogbNvfbbnAhM_uDlSU?e=3DVTGV" xr:uid="{EF723010-AD4F-403B-AA20-60A3CADF4D58}"/>
    <hyperlink ref="N535" r:id="rId37" display="../../../../:b:/s/TreinamentosPiumhi/IQCxnalicCSzSqHvA-1FX-UKARUy1ogbNvfbbnAhM_uDlSU?e=3DVTGV" xr:uid="{ABC984F8-04A7-4F80-A1CE-A0EF084A8D5E}"/>
    <hyperlink ref="N735" r:id="rId38" display="../../../../:b:/s/TreinamentosPiumhi/IQCxnalicCSzSqHvA-1FX-UKARUy1ogbNvfbbnAhM_uDlSU?e=3DVTGV" xr:uid="{6A1322BC-EC74-4FD0-BDAA-EAE4E9669A6F}"/>
    <hyperlink ref="N380" r:id="rId39" display="../../../../:b:/s/TreinamentosPiumhi/IQCxnalicCSzSqHvA-1FX-UKARUy1ogbNvfbbnAhM_uDlSU?e=3DVTGV" xr:uid="{628290E8-ABF4-4F69-9811-49B31937F9A7}"/>
    <hyperlink ref="N566" r:id="rId40" display="../../../../:b:/s/TreinamentosPiumhi/IQAerGlE6FUlRYXC3DCdPLqkAbsOmyR8QPcNnSE6lumJV9g?e=tI6GPJ" xr:uid="{3E96FF70-C435-4699-85AD-C8443C9CE3A8}"/>
    <hyperlink ref="N75" r:id="rId41" display="../../../../:b:/s/TreinamentosPiumhi/IQAerGlE6FUlRYXC3DCdPLqkAbsOmyR8QPcNnSE6lumJV9g?e=tI6GPJ" xr:uid="{F1009D73-7BCB-4B75-BE70-58E877A904EB}"/>
    <hyperlink ref="N755" r:id="rId42" display="../../../../:b:/s/TreinamentosPiumhi/IQAerGlE6FUlRYXC3DCdPLqkAbsOmyR8QPcNnSE6lumJV9g?e=tI6GPJ" xr:uid="{323E9514-E5E3-4B1C-84AD-B69794878239}"/>
    <hyperlink ref="N33" r:id="rId43" display="https://coffeeandtea.sharepoint.com/:b:/s/TreinamentosPiumhi/IQCeEK0_pRtMRacxBqpIbzedAcVXulNanfFzi8T2zQb6GiU?e=T2Q8h7" xr:uid="{A44AE5FF-909F-471C-A48B-072A469AEE97}"/>
    <hyperlink ref="N59" r:id="rId44" display="https://coffeeandtea.sharepoint.com/:b:/s/TreinamentosPiumhi/IQCeEK0_pRtMRacxBqpIbzedAcVXulNanfFzi8T2zQb6GiU?e=T2Q8h7" xr:uid="{32D260A1-F769-4C26-BEA2-BC3FA004330C}"/>
    <hyperlink ref="N370" r:id="rId45" display="https://coffeeandtea.sharepoint.com/:b:/s/TreinamentosPiumhi/IQDwDwO2I3cJSrzA22td07BnAYzeTEH5cZOOdcpKe51gugE?e=AVvmSj" xr:uid="{565D9269-5FA3-43D1-947D-8C8FE866097F}"/>
    <hyperlink ref="N305" r:id="rId46" display="https://coffeeandtea.sharepoint.com/:b:/s/TreinamentosPiumhi/IQAs4PmzMxbRR7sN9gwHiqvbAfa5OJuFjblnoOYpplB9COM?e=ICXZfU" xr:uid="{60F0576C-7F5E-4848-B610-0171D8EB706C}"/>
    <hyperlink ref="N648" r:id="rId47" display="https://coffeeandtea.sharepoint.com/:b:/s/TreinamentosPiumhi/IQBBtNitswvCTpWcuL3UMStzAZ4q9HP1h6JYZtIyWwSI0Mk?e=TQabER" xr:uid="{C4E29AEA-3680-40F8-AF29-AAA95E2EAB13}"/>
    <hyperlink ref="N656" r:id="rId48" display="https://coffeeandtea.sharepoint.com/:b:/s/TreinamentosPiumhi/IQBBtNitswvCTpWcuL3UMStzAZ4q9HP1h6JYZtIyWwSI0Mk?e=TQabER" xr:uid="{937A6B2C-5BC8-4481-B515-70BC91B21397}"/>
    <hyperlink ref="N2" r:id="rId49" display="https://coffeeandtea.sharepoint.com/:b:/s/TreinamentosPiumhi/IQAxQLh8TmgGT5DNn7aHLLmRAQthTwae1bOdEmGWstQXIAI?e=d3eE1M" xr:uid="{B2672B94-B8AF-47EE-B6D4-A858A309A948}"/>
    <hyperlink ref="N94" r:id="rId50" display="https://coffeeandtea.sharepoint.com/:b:/s/TreinamentosPiumhi/IQAxQLh8TmgGT5DNn7aHLLmRAQthTwae1bOdEmGWstQXIAI?e=d3eE1M" xr:uid="{7BD66063-ACCF-4051-9FC1-114543F6D230}"/>
    <hyperlink ref="N60" r:id="rId51" display="../../../../:i:/s/TreinamentosPiumhi/IQABNeJE7ghDRqpsPlpLarXbAVdGvWNpO1eXio0-bvvmVU8?e=ctVRea" xr:uid="{DA96FF4E-4B71-4851-902C-B7BD2D75559E}"/>
    <hyperlink ref="N466" r:id="rId52" display="../../../../:i:/s/TreinamentosPiumhi/IQABNeJE7ghDRqpsPlpLarXbAVdGvWNpO1eXio0-bvvmVU8?e=ctVRea" xr:uid="{E0CAACCC-7695-4BFA-886D-3F3904FA4DD0}"/>
    <hyperlink ref="N473" r:id="rId53" display="https://coffeeandtea.sharepoint.com/:b:/s/TreinamentosPiumhi/IQByhAhOUqchRatBVfaCmwbwAZX6rlSPOSvm4172jZM7AWY?e=ZJB7wN" xr:uid="{723F6942-E671-4F26-8DE4-D1C3C39D61D2}"/>
    <hyperlink ref="N344" r:id="rId54" display="https://coffeeandtea.sharepoint.com/:b:/s/TreinamentosPiumhi/IQByhAhOUqchRatBVfaCmwbwAZX6rlSPOSvm4172jZM7AWY?e=ZJB7wN" xr:uid="{06629313-5FA5-4439-93E3-AE379A3EFF4B}"/>
    <hyperlink ref="N719" r:id="rId55" display="https://coffeeandtea.sharepoint.com/:b:/s/TreinamentosPiumhi/IQD116_rylghQ7PaX3G1ptLHAUNBEwqnpz3bot_pPEShLOg?e=FOySif" xr:uid="{258274C1-0528-4384-B8AC-F31E908BFAFB}"/>
    <hyperlink ref="N196" r:id="rId56" display="https://coffeeandtea.sharepoint.com/:b:/s/TreinamentosPiumhi/IQD116_rylghQ7PaX3G1ptLHAUNBEwqnpz3bot_pPEShLOg?e=FOySif" xr:uid="{2CBE2AF5-F703-4F07-9011-A469A207CCC9}"/>
    <hyperlink ref="N214" r:id="rId57" display="https://coffeeandtea.sharepoint.com/:b:/s/TreinamentosPiumhi/IQCJwiXpIAYITZBuXKwKey4zAdLuDKcjKYRlq__HdQjdwPg?e=Vw7Uo4" xr:uid="{D7EFB978-779F-439C-8CAD-B6A9D78901CC}"/>
    <hyperlink ref="N140" r:id="rId58" display="https://coffeeandtea.sharepoint.com/:b:/s/TreinamentosPiumhi/IQCJwiXpIAYITZBuXKwKey4zAdLuDKcjKYRlq__HdQjdwPg?e=Vw7Uo4" xr:uid="{D855588D-910C-47A3-B9EE-65DF05F83FED}"/>
    <hyperlink ref="N286" r:id="rId59" display="https://coffeeandtea.sharepoint.com/:b:/s/TreinamentosPiumhi/IQCJwiXpIAYITZBuXKwKey4zAdLuDKcjKYRlq__HdQjdwPg?e=Vw7Uo4" xr:uid="{EAC42116-9C31-4C88-BED7-88F9F5B33BE6}"/>
    <hyperlink ref="N403" r:id="rId60" display="https://coffeeandtea.sharepoint.com/:b:/s/TreinamentosPiumhi/IQCJwiXpIAYITZBuXKwKey4zAdLuDKcjKYRlq__HdQjdwPg?e=Vw7Uo4" xr:uid="{FFB92C22-A0D7-429B-A69F-213CCF4A66E2}"/>
    <hyperlink ref="N492" r:id="rId61" display="https://coffeeandtea.sharepoint.com/:b:/s/TreinamentosPiumhi/IQCJwiXpIAYITZBuXKwKey4zAdLuDKcjKYRlq__HdQjdwPg?e=Vw7Uo4" xr:uid="{7C26E765-E666-4A2D-A0EB-7E5E7EE07B8E}"/>
    <hyperlink ref="N251" r:id="rId62" display="https://coffeeandtea.sharepoint.com/:b:/s/TreinamentosPiumhi/IQBUWeJ3i4yOSI-EQJk7k7UYAenxVU23WYIcUqJMl6RKono?e=2iPsmc" xr:uid="{428E37FD-ADDC-4432-AB7D-1797A7FEE614}"/>
    <hyperlink ref="N376" r:id="rId63" display="https://coffeeandtea.sharepoint.com/:b:/s/TreinamentosPiumhi/IQDYtI_3MCQ0TIC6tjIdCZ7lAVJrr4mDscafvE8X6MyTnYQ?e=dLJ0gv" xr:uid="{D549CD4D-7A07-412A-96F4-7804072CDB7E}"/>
    <hyperlink ref="N709" r:id="rId64" display="https://coffeeandtea.sharepoint.com/:b:/s/TreinamentosPiumhi/IQDYtI_3MCQ0TIC6tjIdCZ7lAVJrr4mDscafvE8X6MyTnYQ?e=dLJ0gv" xr:uid="{C4E5C57A-CF35-4928-B1EE-FF6A12F16A42}"/>
    <hyperlink ref="N701" r:id="rId65" display="https://coffeeandtea.sharepoint.com/:b:/s/TreinamentosPiumhi/IQC4ehZu7PUhQqn9xgwDaNTcAbO6iKO6c9Re0WLMPmd4yMU?e=gfUNgZ" xr:uid="{206D1C6F-E1A5-4255-9C4B-37DD6EDE5EBE}"/>
    <hyperlink ref="N710" r:id="rId66" display="https://coffeeandtea.sharepoint.com/:b:/s/TreinamentosPiumhi/IQC4ehZu7PUhQqn9xgwDaNTcAbO6iKO6c9Re0WLMPmd4yMU?e=gfUNgZ" xr:uid="{FBC92DFF-7633-4CB2-A4B2-254B5769F0C6}"/>
    <hyperlink ref="N222" r:id="rId67" display="https://coffeeandtea.sharepoint.com/:b:/s/TreinamentosPiumhi/IQC4ehZu7PUhQqn9xgwDaNTcAbO6iKO6c9Re0WLMPmd4yMU?e=gfUNgZ" xr:uid="{CE5335FF-9AC5-4605-A6E8-BF2001A39AB4}"/>
  </hyperlinks>
  <pageMargins left="0.511811024" right="0.511811024" top="0.78740157499999996" bottom="0.78740157499999996" header="0.31496062000000002" footer="0.31496062000000002"/>
  <pageSetup paperSize="9" orientation="portrait" r:id="rId68"/>
  <tableParts count="1">
    <tablePart r:id="rId6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1CCB6D-F8DC-4BA7-B03C-0D1795B36640}">
          <x14:formula1>
            <xm:f>'BASE '!$A$2:$A$6</xm:f>
          </x14:formula1>
          <xm:sqref>L2:L761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9FE2-1A6E-492A-B80F-3F0363183955}">
  <sheetPr codeName="Planilha42">
    <tabColor theme="9"/>
  </sheetPr>
  <dimension ref="A1:N542"/>
  <sheetViews>
    <sheetView zoomScale="70" zoomScaleNormal="70" workbookViewId="0">
      <pane ySplit="1" topLeftCell="A2" activePane="bottomLeft" state="frozen"/>
      <selection pane="bottomLeft" activeCell="I2" sqref="I2:I542"/>
    </sheetView>
  </sheetViews>
  <sheetFormatPr defaultColWidth="8.7109375" defaultRowHeight="14.45"/>
  <cols>
    <col min="1" max="1" width="11" customWidth="1"/>
    <col min="2" max="2" width="8.7109375" customWidth="1"/>
    <col min="3" max="3" width="33.7109375" bestFit="1" customWidth="1"/>
    <col min="4" max="4" width="19.7109375" bestFit="1" customWidth="1"/>
    <col min="5" max="5" width="41.28515625" bestFit="1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  <col min="14" max="14" width="29.57031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433</v>
      </c>
      <c r="D2" t="s">
        <v>671</v>
      </c>
      <c r="E2" s="11" t="s">
        <v>323</v>
      </c>
      <c r="F2" s="11" t="str">
        <f>VLOOKUP(GESTAO.DE.RESIDUOS[[#This Row],[NOME]],'CADASTRO'!A:K,5,0)</f>
        <v>OPERADOR INDUSTRIAL I</v>
      </c>
      <c r="G2" s="27">
        <v>46119</v>
      </c>
      <c r="H2" s="39">
        <v>365</v>
      </c>
      <c r="I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IF(G384="01/01/1900",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IF(GESTAO.DE.RESIDUOS[[#This Row],[TREINADO EM]]="", "",(GESTAO.DE.RESIDUOS[[#This Row],[TREINADO EM]]+GESTAO.DE.RESIDUOS[[#This Row],[VALIDADE]]))</f>
        <v>46484</v>
      </c>
      <c r="K2">
        <v>0.25</v>
      </c>
      <c r="L2" t="s">
        <v>3</v>
      </c>
      <c r="M2" t="str">
        <f>VLOOKUP(GESTAO.DE.RESIDUOS[[#This Row],[NOME]],'CADASTRO'!A:K,6,0)</f>
        <v>ATIVO</v>
      </c>
      <c r="N2" s="63" t="s">
        <v>672</v>
      </c>
    </row>
    <row r="3" spans="1:14">
      <c r="A3" t="s">
        <v>516</v>
      </c>
      <c r="B3" t="s">
        <v>517</v>
      </c>
      <c r="C3" t="s">
        <v>391</v>
      </c>
      <c r="D3" t="s">
        <v>671</v>
      </c>
      <c r="E3" s="11" t="s">
        <v>185</v>
      </c>
      <c r="F3" s="11" t="str">
        <f>VLOOKUP(GESTAO.DE.RESIDUOS[[#This Row],[NOME]],'CADASTRO'!A:K,5,0)</f>
        <v>AUXILIAR INDUSTRIAL</v>
      </c>
      <c r="G3" s="27">
        <v>45922</v>
      </c>
      <c r="H3" s="39">
        <v>365</v>
      </c>
      <c r="I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IF(G385="01/01/1900", "SEM REGISTRO",
                        IF((G3+H3)&gt;TODAY(), "NO PRAZO", "VENCIDO"
                        )
                    )
                )
            )
        )
    ),"N.A.")</f>
        <v>N.A.</v>
      </c>
      <c r="J3" s="14">
        <f>IF(GESTAO.DE.RESIDUOS[[#This Row],[TREINADO EM]]="", "",(GESTAO.DE.RESIDUOS[[#This Row],[TREINADO EM]]+GESTAO.DE.RESIDUOS[[#This Row],[VALIDADE]]))</f>
        <v>46287</v>
      </c>
      <c r="K3">
        <v>1</v>
      </c>
      <c r="L3" t="s">
        <v>3</v>
      </c>
      <c r="M3" t="str">
        <f>VLOOKUP(GESTAO.DE.RESIDUOS[[#This Row],[NOME]],'CADASTRO'!A:K,6,0)</f>
        <v>DESLIGADO</v>
      </c>
    </row>
    <row r="4" spans="1:14">
      <c r="A4" t="s">
        <v>516</v>
      </c>
      <c r="B4" t="s">
        <v>517</v>
      </c>
      <c r="C4" t="s">
        <v>266</v>
      </c>
      <c r="D4" t="s">
        <v>671</v>
      </c>
      <c r="E4" s="11" t="s">
        <v>319</v>
      </c>
      <c r="F4" s="11" t="str">
        <f>VLOOKUP(GESTAO.DE.RESIDUOS[[#This Row],[NOME]],'CADASTRO'!A:K,5,0)</f>
        <v>TECNICO MECANICO II</v>
      </c>
      <c r="G4" s="27">
        <v>45092</v>
      </c>
      <c r="H4" s="39">
        <v>365</v>
      </c>
      <c r="I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IF(G386="01/01/1900",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IF(GESTAO.DE.RESIDUOS[[#This Row],[TREINADO EM]]="", "",(GESTAO.DE.RESIDUOS[[#This Row],[TREINADO EM]]+GESTAO.DE.RESIDUOS[[#This Row],[VALIDADE]]))</f>
        <v>45457</v>
      </c>
      <c r="K4">
        <v>1</v>
      </c>
      <c r="L4" t="s">
        <v>5</v>
      </c>
      <c r="M4" t="str">
        <f>VLOOKUP(GESTAO.DE.RESIDUOS[[#This Row],[NOME]],'CADASTRO'!A:K,6,0)</f>
        <v>ATIVO</v>
      </c>
    </row>
    <row r="5" spans="1:14">
      <c r="A5" t="s">
        <v>516</v>
      </c>
      <c r="B5" t="s">
        <v>517</v>
      </c>
      <c r="C5" t="s">
        <v>266</v>
      </c>
      <c r="D5" t="s">
        <v>671</v>
      </c>
      <c r="E5" s="11" t="s">
        <v>319</v>
      </c>
      <c r="F5" s="11" t="str">
        <f>VLOOKUP(GESTAO.DE.RESIDUOS[[#This Row],[NOME]],'CADASTRO'!A:K,5,0)</f>
        <v>TECNICO MECANICO II</v>
      </c>
      <c r="G5" s="28">
        <v>45279</v>
      </c>
      <c r="H5" s="39">
        <v>365</v>
      </c>
      <c r="I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IF(G387="01/01/1900", "SEM REGISTRO",
                        IF((G5+H5)&gt;TODAY(), "NO PRAZO", "VENCIDO"
                        )
                    )
                )
            )
        )
    ),"N.A.")</f>
        <v>HISTORICO</v>
      </c>
      <c r="J5" s="14">
        <f>IF(GESTAO.DE.RESIDUOS[[#This Row],[TREINADO EM]]="", "",(GESTAO.DE.RESIDUOS[[#This Row],[TREINADO EM]]+GESTAO.DE.RESIDUOS[[#This Row],[VALIDADE]]))</f>
        <v>45644</v>
      </c>
      <c r="K5">
        <v>1</v>
      </c>
      <c r="L5" t="s">
        <v>5</v>
      </c>
      <c r="M5" t="str">
        <f>VLOOKUP(GESTAO.DE.RESIDUOS[[#This Row],[NOME]],'CADASTRO'!A:K,6,0)</f>
        <v>ATIVO</v>
      </c>
    </row>
    <row r="6" spans="1:14">
      <c r="A6" t="s">
        <v>516</v>
      </c>
      <c r="B6" t="s">
        <v>517</v>
      </c>
      <c r="C6" t="s">
        <v>433</v>
      </c>
      <c r="D6" t="s">
        <v>671</v>
      </c>
      <c r="E6" s="11" t="s">
        <v>319</v>
      </c>
      <c r="F6" s="11" t="str">
        <f>VLOOKUP(GESTAO.DE.RESIDUOS[[#This Row],[NOME]],'CADASTRO'!A:K,5,0)</f>
        <v>TECNICO MECANICO II</v>
      </c>
      <c r="G6" s="28">
        <v>46211.537476851903</v>
      </c>
      <c r="H6" s="39">
        <v>183</v>
      </c>
      <c r="I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IF(G388="01/01/1900", "SEM REGISTRO",
                        IF((G6+H6)&gt;TODAY(), "NO PRAZO", "VENCIDO"
                        )
                    )
                )
            )
        )
    ),"N.A.")</f>
        <v>HISTORICO</v>
      </c>
      <c r="J6" s="14">
        <f>IF(GESTAO.DE.RESIDUOS[[#This Row],[TREINADO EM]]="", "",(GESTAO.DE.RESIDUOS[[#This Row],[TREINADO EM]]+GESTAO.DE.RESIDUOS[[#This Row],[VALIDADE]]))</f>
        <v>46394.537476851903</v>
      </c>
      <c r="K6">
        <v>1</v>
      </c>
      <c r="L6" t="s">
        <v>5</v>
      </c>
      <c r="M6" t="str">
        <f>VLOOKUP(GESTAO.DE.RESIDUOS[[#This Row],[NOME]],'CADASTRO'!A:K,6,0)</f>
        <v>ATIVO</v>
      </c>
      <c r="N6" s="63"/>
    </row>
    <row r="7" spans="1:14">
      <c r="A7" t="s">
        <v>516</v>
      </c>
      <c r="B7" t="s">
        <v>517</v>
      </c>
      <c r="C7" t="s">
        <v>433</v>
      </c>
      <c r="D7" t="s">
        <v>671</v>
      </c>
      <c r="E7" s="11" t="s">
        <v>319</v>
      </c>
      <c r="F7" s="11" t="str">
        <f>VLOOKUP(GESTAO.DE.RESIDUOS[[#This Row],[NOME]],'CADASTRO'!A:K,5,0)</f>
        <v>TECNICO MECANICO II</v>
      </c>
      <c r="G7" s="28">
        <v>46295</v>
      </c>
      <c r="H7" s="39">
        <v>365</v>
      </c>
      <c r="I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IF(G389="01/01/1900", "SEM REGISTRO",
                        IF((G7+H7)&gt;TODAY(), "NO PRAZO", "VENCIDO"
                        )
                    )
                )
            )
        )
    ),"N.A.")</f>
        <v>NO PRAZO</v>
      </c>
      <c r="J7" s="14">
        <f>IF(GESTAO.DE.RESIDUOS[[#This Row],[TREINADO EM]]="", "",(GESTAO.DE.RESIDUOS[[#This Row],[TREINADO EM]]+GESTAO.DE.RESIDUOS[[#This Row],[VALIDADE]]))</f>
        <v>46660</v>
      </c>
      <c r="K7">
        <v>1</v>
      </c>
      <c r="L7" t="s">
        <v>3</v>
      </c>
      <c r="M7" t="str">
        <f>VLOOKUP(GESTAO.DE.RESIDUOS[[#This Row],[NOME]],'CADASTRO'!A:K,6,0)</f>
        <v>ATIVO</v>
      </c>
    </row>
    <row r="8" spans="1:14">
      <c r="A8" t="s">
        <v>516</v>
      </c>
      <c r="B8" t="s">
        <v>517</v>
      </c>
      <c r="C8" t="s">
        <v>266</v>
      </c>
      <c r="D8" t="s">
        <v>671</v>
      </c>
      <c r="E8" s="11" t="s">
        <v>322</v>
      </c>
      <c r="F8" s="11" t="str">
        <f>VLOOKUP(GESTAO.DE.RESIDUOS[[#This Row],[NOME]],'CADASTRO'!A:K,5,0)</f>
        <v>OPERADOR INDUSTRIAL II</v>
      </c>
      <c r="G8" s="28">
        <v>44928</v>
      </c>
      <c r="H8" s="39">
        <v>365</v>
      </c>
      <c r="I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IF(G390="01/01/1900",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IF(GESTAO.DE.RESIDUOS[[#This Row],[TREINADO EM]]="", "",(GESTAO.DE.RESIDUOS[[#This Row],[TREINADO EM]]+GESTAO.DE.RESIDUOS[[#This Row],[VALIDADE]]))</f>
        <v>45293</v>
      </c>
      <c r="K8">
        <v>1</v>
      </c>
      <c r="L8" t="s">
        <v>5</v>
      </c>
      <c r="M8" t="str">
        <f>VLOOKUP(GESTAO.DE.RESIDUOS[[#This Row],[NOME]],'CADASTRO'!A:K,6,0)</f>
        <v>ATIVO</v>
      </c>
    </row>
    <row r="9" spans="1:14">
      <c r="A9" t="s">
        <v>516</v>
      </c>
      <c r="B9" t="s">
        <v>517</v>
      </c>
      <c r="C9" t="s">
        <v>266</v>
      </c>
      <c r="D9" t="s">
        <v>671</v>
      </c>
      <c r="E9" s="11" t="s">
        <v>322</v>
      </c>
      <c r="F9" s="11" t="str">
        <f>VLOOKUP(GESTAO.DE.RESIDUOS[[#This Row],[NOME]],'CADASTRO'!A:K,5,0)</f>
        <v>OPERADOR INDUSTRIAL II</v>
      </c>
      <c r="G9" s="28">
        <v>45279</v>
      </c>
      <c r="H9" s="39">
        <v>365</v>
      </c>
      <c r="I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IF(G391="01/01/1900",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IF(GESTAO.DE.RESIDUOS[[#This Row],[TREINADO EM]]="", "",(GESTAO.DE.RESIDUOS[[#This Row],[TREINADO EM]]+GESTAO.DE.RESIDUOS[[#This Row],[VALIDADE]]))</f>
        <v>45644</v>
      </c>
      <c r="K9">
        <v>1</v>
      </c>
      <c r="L9" t="s">
        <v>5</v>
      </c>
      <c r="M9" t="str">
        <f>VLOOKUP(GESTAO.DE.RESIDUOS[[#This Row],[NOME]],'CADASTRO'!A:K,6,0)</f>
        <v>ATIVO</v>
      </c>
    </row>
    <row r="10" spans="1:14">
      <c r="A10" t="s">
        <v>516</v>
      </c>
      <c r="B10" t="s">
        <v>517</v>
      </c>
      <c r="C10" t="s">
        <v>433</v>
      </c>
      <c r="D10" t="s">
        <v>671</v>
      </c>
      <c r="E10" s="11" t="s">
        <v>322</v>
      </c>
      <c r="F10" s="11" t="str">
        <f>VLOOKUP(GESTAO.DE.RESIDUOS[[#This Row],[NOME]],'CADASTRO'!A:K,5,0)</f>
        <v>OPERADOR INDUSTRIAL II</v>
      </c>
      <c r="G10" s="28">
        <v>45645</v>
      </c>
      <c r="H10" s="39">
        <v>365</v>
      </c>
      <c r="I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IF(G392="01/01/1900",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IF(GESTAO.DE.RESIDUOS[[#This Row],[TREINADO EM]]="", "",(GESTAO.DE.RESIDUOS[[#This Row],[TREINADO EM]]+GESTAO.DE.RESIDUOS[[#This Row],[VALIDADE]]))</f>
        <v>46010</v>
      </c>
      <c r="K10">
        <v>1</v>
      </c>
      <c r="L10" t="s">
        <v>5</v>
      </c>
      <c r="M10" t="str">
        <f>VLOOKUP(GESTAO.DE.RESIDUOS[[#This Row],[NOME]],'CADASTRO'!A:K,6,0)</f>
        <v>ATIVO</v>
      </c>
    </row>
    <row r="11" spans="1:14">
      <c r="A11" t="s">
        <v>516</v>
      </c>
      <c r="B11" t="s">
        <v>517</v>
      </c>
      <c r="C11" t="s">
        <v>433</v>
      </c>
      <c r="D11" t="s">
        <v>671</v>
      </c>
      <c r="E11" s="11" t="s">
        <v>322</v>
      </c>
      <c r="F11" s="11" t="str">
        <f>VLOOKUP(GESTAO.DE.RESIDUOS[[#This Row],[NOME]],'CADASTRO'!A:K,5,0)</f>
        <v>OPERADOR INDUSTRIAL II</v>
      </c>
      <c r="G11" s="28">
        <v>46209.899236111101</v>
      </c>
      <c r="H11" s="39">
        <v>183</v>
      </c>
      <c r="I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IF(G393="01/01/1900",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IF(GESTAO.DE.RESIDUOS[[#This Row],[TREINADO EM]]="", "",(GESTAO.DE.RESIDUOS[[#This Row],[TREINADO EM]]+GESTAO.DE.RESIDUOS[[#This Row],[VALIDADE]]))</f>
        <v>46392.899236111101</v>
      </c>
      <c r="K11">
        <v>1</v>
      </c>
      <c r="L11" t="s">
        <v>3</v>
      </c>
      <c r="M11" t="str">
        <f>VLOOKUP(GESTAO.DE.RESIDUOS[[#This Row],[NOME]],'CADASTRO'!A:K,6,0)</f>
        <v>ATIVO</v>
      </c>
      <c r="N11" s="63"/>
    </row>
    <row r="12" spans="1:14">
      <c r="A12" t="s">
        <v>516</v>
      </c>
      <c r="B12" t="s">
        <v>517</v>
      </c>
      <c r="C12" t="s">
        <v>266</v>
      </c>
      <c r="D12" t="s">
        <v>671</v>
      </c>
      <c r="E12" s="11" t="s">
        <v>186</v>
      </c>
      <c r="F12" s="11" t="str">
        <f>VLOOKUP(GESTAO.DE.RESIDUOS[[#This Row],[NOME]],'CADASTRO'!A:K,5,0)</f>
        <v>OPERADOR LOGISTICO I</v>
      </c>
      <c r="G12" s="28">
        <v>45253</v>
      </c>
      <c r="H12" s="39">
        <v>365</v>
      </c>
      <c r="I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IF(G394="01/01/1900",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IF(GESTAO.DE.RESIDUOS[[#This Row],[TREINADO EM]]="", "",(GESTAO.DE.RESIDUOS[[#This Row],[TREINADO EM]]+GESTAO.DE.RESIDUOS[[#This Row],[VALIDADE]]))</f>
        <v>45618</v>
      </c>
      <c r="K12">
        <v>1</v>
      </c>
      <c r="L12" t="s">
        <v>5</v>
      </c>
      <c r="M12" t="str">
        <f>VLOOKUP(GESTAO.DE.RESIDUOS[[#This Row],[NOME]],'CADASTRO'!A:K,6,0)</f>
        <v>DESLIGADO</v>
      </c>
    </row>
    <row r="13" spans="1:14">
      <c r="A13" t="s">
        <v>516</v>
      </c>
      <c r="B13" t="s">
        <v>517</v>
      </c>
      <c r="C13" t="s">
        <v>266</v>
      </c>
      <c r="D13" t="s">
        <v>671</v>
      </c>
      <c r="E13" s="11" t="s">
        <v>186</v>
      </c>
      <c r="F13" s="11" t="str">
        <f>VLOOKUP(GESTAO.DE.RESIDUOS[[#This Row],[NOME]],'CADASTRO'!A:K,5,0)</f>
        <v>OPERADOR LOGISTICO I</v>
      </c>
      <c r="G13" s="28">
        <v>45279</v>
      </c>
      <c r="H13" s="39">
        <v>365</v>
      </c>
      <c r="I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IF(G395="01/01/1900",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IF(GESTAO.DE.RESIDUOS[[#This Row],[TREINADO EM]]="", "",(GESTAO.DE.RESIDUOS[[#This Row],[TREINADO EM]]+GESTAO.DE.RESIDUOS[[#This Row],[VALIDADE]]))</f>
        <v>45644</v>
      </c>
      <c r="K13">
        <v>1</v>
      </c>
      <c r="L13" t="s">
        <v>5</v>
      </c>
      <c r="M13" t="str">
        <f>VLOOKUP(GESTAO.DE.RESIDUOS[[#This Row],[NOME]],'CADASTRO'!A:K,6,0)</f>
        <v>DESLIGADO</v>
      </c>
    </row>
    <row r="14" spans="1:14">
      <c r="A14" t="s">
        <v>516</v>
      </c>
      <c r="B14" t="s">
        <v>517</v>
      </c>
      <c r="C14" t="s">
        <v>76</v>
      </c>
      <c r="D14" t="s">
        <v>671</v>
      </c>
      <c r="E14" s="11" t="s">
        <v>186</v>
      </c>
      <c r="F14" s="11" t="str">
        <f>VLOOKUP(GESTAO.DE.RESIDUOS[[#This Row],[NOME]],'CADASTRO'!A:K,5,0)</f>
        <v>OPERADOR LOGISTICO I</v>
      </c>
      <c r="G14" s="28">
        <v>45645</v>
      </c>
      <c r="H14" s="39">
        <v>365</v>
      </c>
      <c r="I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IF(G396="01/01/1900",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IF(GESTAO.DE.RESIDUOS[[#This Row],[TREINADO EM]]="", "",(GESTAO.DE.RESIDUOS[[#This Row],[TREINADO EM]]+GESTAO.DE.RESIDUOS[[#This Row],[VALIDADE]]))</f>
        <v>46010</v>
      </c>
      <c r="K14">
        <v>1</v>
      </c>
      <c r="L14" t="s">
        <v>5</v>
      </c>
      <c r="M14" t="str">
        <f>VLOOKUP(GESTAO.DE.RESIDUOS[[#This Row],[NOME]],'CADASTRO'!A:K,6,0)</f>
        <v>DESLIGADO</v>
      </c>
    </row>
    <row r="15" spans="1:14">
      <c r="A15" t="s">
        <v>516</v>
      </c>
      <c r="B15" t="s">
        <v>517</v>
      </c>
      <c r="C15" t="s">
        <v>433</v>
      </c>
      <c r="D15" t="s">
        <v>671</v>
      </c>
      <c r="E15" s="11" t="s">
        <v>186</v>
      </c>
      <c r="F15" s="11" t="str">
        <f>VLOOKUP(GESTAO.DE.RESIDUOS[[#This Row],[NOME]],'CADASTRO'!A:K,5,0)</f>
        <v>OPERADOR LOGISTICO I</v>
      </c>
      <c r="G15" s="28">
        <v>46009</v>
      </c>
      <c r="H15" s="39">
        <v>365</v>
      </c>
      <c r="I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IF(G397="01/01/1900", "SEM REGISTRO",
                        IF((G15+H15)&gt;TODAY(), "NO PRAZO", "VENCIDO"
                        )
                    )
                )
            )
        )
    ),"N.A.")</f>
        <v>N.A.</v>
      </c>
      <c r="J15" s="14">
        <f>IF(GESTAO.DE.RESIDUOS[[#This Row],[TREINADO EM]]="", "",(GESTAO.DE.RESIDUOS[[#This Row],[TREINADO EM]]+GESTAO.DE.RESIDUOS[[#This Row],[VALIDADE]]))</f>
        <v>46374</v>
      </c>
      <c r="K15">
        <v>1</v>
      </c>
      <c r="L15" t="s">
        <v>3</v>
      </c>
      <c r="M15" t="str">
        <f>VLOOKUP(GESTAO.DE.RESIDUOS[[#This Row],[NOME]],'CADASTRO'!A:K,6,0)</f>
        <v>DESLIGADO</v>
      </c>
    </row>
    <row r="16" spans="1:14">
      <c r="A16" t="s">
        <v>516</v>
      </c>
      <c r="B16" t="s">
        <v>517</v>
      </c>
      <c r="C16" t="s">
        <v>266</v>
      </c>
      <c r="D16" t="s">
        <v>671</v>
      </c>
      <c r="E16" s="11" t="s">
        <v>325</v>
      </c>
      <c r="F16" s="11" t="str">
        <f>VLOOKUP(GESTAO.DE.RESIDUOS[[#This Row],[NOME]],'CADASTRO'!A:K,5,0)</f>
        <v>TECNICO MECANICO III</v>
      </c>
      <c r="G16" s="28">
        <v>44928</v>
      </c>
      <c r="H16" s="39">
        <v>365</v>
      </c>
      <c r="I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IF(G398="01/01/1900",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IF(GESTAO.DE.RESIDUOS[[#This Row],[TREINADO EM]]="", "",(GESTAO.DE.RESIDUOS[[#This Row],[TREINADO EM]]+GESTAO.DE.RESIDUOS[[#This Row],[VALIDADE]]))</f>
        <v>45293</v>
      </c>
      <c r="K16">
        <v>1</v>
      </c>
      <c r="L16" t="s">
        <v>5</v>
      </c>
      <c r="M16" t="str">
        <f>VLOOKUP(GESTAO.DE.RESIDUOS[[#This Row],[NOME]],'CADASTRO'!A:K,6,0)</f>
        <v>ATIVO</v>
      </c>
    </row>
    <row r="17" spans="1:14">
      <c r="A17" t="s">
        <v>516</v>
      </c>
      <c r="B17" t="s">
        <v>517</v>
      </c>
      <c r="C17" t="s">
        <v>102</v>
      </c>
      <c r="D17" t="s">
        <v>671</v>
      </c>
      <c r="E17" s="11" t="s">
        <v>325</v>
      </c>
      <c r="F17" s="11" t="str">
        <f>VLOOKUP(GESTAO.DE.RESIDUOS[[#This Row],[NOME]],'CADASTRO'!A:K,5,0)</f>
        <v>TECNICO MECANICO III</v>
      </c>
      <c r="G17" s="28">
        <v>45358</v>
      </c>
      <c r="H17" s="39">
        <v>365</v>
      </c>
      <c r="I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IF(G399="01/01/1900",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IF(GESTAO.DE.RESIDUOS[[#This Row],[TREINADO EM]]="", "",(GESTAO.DE.RESIDUOS[[#This Row],[TREINADO EM]]+GESTAO.DE.RESIDUOS[[#This Row],[VALIDADE]]))</f>
        <v>45723</v>
      </c>
      <c r="K17">
        <v>1</v>
      </c>
      <c r="L17" t="s">
        <v>5</v>
      </c>
      <c r="M17" t="str">
        <f>VLOOKUP(GESTAO.DE.RESIDUOS[[#This Row],[NOME]],'CADASTRO'!A:K,6,0)</f>
        <v>ATIVO</v>
      </c>
    </row>
    <row r="18" spans="1:14">
      <c r="A18" t="s">
        <v>516</v>
      </c>
      <c r="B18" t="s">
        <v>517</v>
      </c>
      <c r="C18" t="s">
        <v>433</v>
      </c>
      <c r="D18" t="s">
        <v>671</v>
      </c>
      <c r="E18" s="11" t="s">
        <v>325</v>
      </c>
      <c r="F18" s="11" t="str">
        <f>VLOOKUP(GESTAO.DE.RESIDUOS[[#This Row],[NOME]],'CADASTRO'!A:K,5,0)</f>
        <v>TECNICO MECANICO III</v>
      </c>
      <c r="G18" s="28">
        <v>45645</v>
      </c>
      <c r="H18" s="39">
        <v>365</v>
      </c>
      <c r="I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IF(G400="01/01/1900",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IF(GESTAO.DE.RESIDUOS[[#This Row],[TREINADO EM]]="", "",(GESTAO.DE.RESIDUOS[[#This Row],[TREINADO EM]]+GESTAO.DE.RESIDUOS[[#This Row],[VALIDADE]]))</f>
        <v>46010</v>
      </c>
      <c r="K18">
        <v>1</v>
      </c>
      <c r="L18" t="s">
        <v>5</v>
      </c>
      <c r="M18" t="str">
        <f>VLOOKUP(GESTAO.DE.RESIDUOS[[#This Row],[NOME]],'CADASTRO'!A:K,6,0)</f>
        <v>ATIVO</v>
      </c>
    </row>
    <row r="19" spans="1:14">
      <c r="A19" t="s">
        <v>516</v>
      </c>
      <c r="B19" t="s">
        <v>517</v>
      </c>
      <c r="C19" t="s">
        <v>433</v>
      </c>
      <c r="D19" t="s">
        <v>671</v>
      </c>
      <c r="E19" s="11" t="s">
        <v>325</v>
      </c>
      <c r="F19" s="11" t="str">
        <f>VLOOKUP(GESTAO.DE.RESIDUOS[[#This Row],[NOME]],'CADASTRO'!A:K,5,0)</f>
        <v>TECNICO MECANICO III</v>
      </c>
      <c r="G19" s="28">
        <v>46211.586724537003</v>
      </c>
      <c r="H19" s="39">
        <v>183</v>
      </c>
      <c r="I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IF(G401="01/01/1900",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IF(GESTAO.DE.RESIDUOS[[#This Row],[TREINADO EM]]="", "",(GESTAO.DE.RESIDUOS[[#This Row],[TREINADO EM]]+GESTAO.DE.RESIDUOS[[#This Row],[VALIDADE]]))</f>
        <v>46394.586724537003</v>
      </c>
      <c r="K19">
        <v>1</v>
      </c>
      <c r="L19" t="s">
        <v>3</v>
      </c>
      <c r="M19" t="str">
        <f>VLOOKUP(GESTAO.DE.RESIDUOS[[#This Row],[NOME]],'CADASTRO'!A:K,6,0)</f>
        <v>ATIVO</v>
      </c>
      <c r="N19" s="63"/>
    </row>
    <row r="20" spans="1:14">
      <c r="A20" t="s">
        <v>516</v>
      </c>
      <c r="B20" t="s">
        <v>517</v>
      </c>
      <c r="C20" t="s">
        <v>266</v>
      </c>
      <c r="D20" t="s">
        <v>671</v>
      </c>
      <c r="E20" s="11" t="s">
        <v>343</v>
      </c>
      <c r="F20" s="11" t="str">
        <f>VLOOKUP(GESTAO.DE.RESIDUOS[[#This Row],[NOME]],'CADASTRO'!A:K,5,0)</f>
        <v>TECNICO MECANICO II</v>
      </c>
      <c r="G20" s="28">
        <v>44928</v>
      </c>
      <c r="H20" s="39">
        <v>365</v>
      </c>
      <c r="I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IF(G402="01/01/1900",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IF(GESTAO.DE.RESIDUOS[[#This Row],[TREINADO EM]]="", "",(GESTAO.DE.RESIDUOS[[#This Row],[TREINADO EM]]+GESTAO.DE.RESIDUOS[[#This Row],[VALIDADE]]))</f>
        <v>45293</v>
      </c>
      <c r="K20">
        <v>1</v>
      </c>
      <c r="L20" t="s">
        <v>5</v>
      </c>
      <c r="M20" t="str">
        <f>VLOOKUP(GESTAO.DE.RESIDUOS[[#This Row],[NOME]],'CADASTRO'!A:K,6,0)</f>
        <v>ATIVO</v>
      </c>
    </row>
    <row r="21" spans="1:14">
      <c r="A21" t="s">
        <v>516</v>
      </c>
      <c r="B21" t="s">
        <v>517</v>
      </c>
      <c r="C21" t="s">
        <v>266</v>
      </c>
      <c r="D21" t="s">
        <v>671</v>
      </c>
      <c r="E21" s="11" t="s">
        <v>343</v>
      </c>
      <c r="F21" s="11" t="str">
        <f>VLOOKUP(GESTAO.DE.RESIDUOS[[#This Row],[NOME]],'CADASTRO'!A:K,5,0)</f>
        <v>TECNICO MECANICO II</v>
      </c>
      <c r="G21" s="28">
        <v>45279</v>
      </c>
      <c r="H21" s="39">
        <v>365</v>
      </c>
      <c r="I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IF(G403="01/01/1900",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IF(GESTAO.DE.RESIDUOS[[#This Row],[TREINADO EM]]="", "",(GESTAO.DE.RESIDUOS[[#This Row],[TREINADO EM]]+GESTAO.DE.RESIDUOS[[#This Row],[VALIDADE]]))</f>
        <v>45644</v>
      </c>
      <c r="K21">
        <v>1</v>
      </c>
      <c r="L21" t="s">
        <v>5</v>
      </c>
      <c r="M21" t="str">
        <f>VLOOKUP(GESTAO.DE.RESIDUOS[[#This Row],[NOME]],'CADASTRO'!A:K,6,0)</f>
        <v>ATIVO</v>
      </c>
    </row>
    <row r="22" spans="1:14">
      <c r="A22" t="s">
        <v>516</v>
      </c>
      <c r="B22" t="s">
        <v>517</v>
      </c>
      <c r="C22" t="s">
        <v>433</v>
      </c>
      <c r="D22" t="s">
        <v>671</v>
      </c>
      <c r="E22" s="11" t="s">
        <v>343</v>
      </c>
      <c r="F22" s="11" t="str">
        <f>VLOOKUP(GESTAO.DE.RESIDUOS[[#This Row],[NOME]],'CADASTRO'!A:K,5,0)</f>
        <v>TECNICO MECANICO II</v>
      </c>
      <c r="G22" s="28">
        <v>45645</v>
      </c>
      <c r="H22" s="39">
        <v>365</v>
      </c>
      <c r="I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IF(G404="01/01/1900",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IF(GESTAO.DE.RESIDUOS[[#This Row],[TREINADO EM]]="", "",(GESTAO.DE.RESIDUOS[[#This Row],[TREINADO EM]]+GESTAO.DE.RESIDUOS[[#This Row],[VALIDADE]]))</f>
        <v>46010</v>
      </c>
      <c r="K22">
        <v>1</v>
      </c>
      <c r="L22" t="s">
        <v>5</v>
      </c>
      <c r="M22" t="str">
        <f>VLOOKUP(GESTAO.DE.RESIDUOS[[#This Row],[NOME]],'CADASTRO'!A:K,6,0)</f>
        <v>ATIVO</v>
      </c>
    </row>
    <row r="23" spans="1:14">
      <c r="A23" t="s">
        <v>516</v>
      </c>
      <c r="B23" t="s">
        <v>517</v>
      </c>
      <c r="C23" t="s">
        <v>433</v>
      </c>
      <c r="D23" t="s">
        <v>671</v>
      </c>
      <c r="E23" s="11" t="s">
        <v>343</v>
      </c>
      <c r="F23" s="11" t="str">
        <f>VLOOKUP(GESTAO.DE.RESIDUOS[[#This Row],[NOME]],'CADASTRO'!A:K,5,0)</f>
        <v>TECNICO MECANICO II</v>
      </c>
      <c r="G23" s="28">
        <v>46212.156631944403</v>
      </c>
      <c r="H23" s="39">
        <v>183</v>
      </c>
      <c r="I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IF(G405="01/01/1900",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IF(GESTAO.DE.RESIDUOS[[#This Row],[TREINADO EM]]="", "",(GESTAO.DE.RESIDUOS[[#This Row],[TREINADO EM]]+GESTAO.DE.RESIDUOS[[#This Row],[VALIDADE]]))</f>
        <v>46395.156631944403</v>
      </c>
      <c r="K23">
        <v>1</v>
      </c>
      <c r="L23" t="s">
        <v>3</v>
      </c>
      <c r="M23" t="str">
        <f>VLOOKUP(GESTAO.DE.RESIDUOS[[#This Row],[NOME]],'CADASTRO'!A:K,6,0)</f>
        <v>ATIVO</v>
      </c>
      <c r="N23" s="63"/>
    </row>
    <row r="24" spans="1:14">
      <c r="A24" t="s">
        <v>516</v>
      </c>
      <c r="B24" t="s">
        <v>517</v>
      </c>
      <c r="C24" t="s">
        <v>433</v>
      </c>
      <c r="D24" t="s">
        <v>671</v>
      </c>
      <c r="E24" s="11" t="s">
        <v>326</v>
      </c>
      <c r="F24" s="11" t="str">
        <f>VLOOKUP(GESTAO.DE.RESIDUOS[[#This Row],[NOME]],'CADASTRO'!A:K,5,0)</f>
        <v>ANALISTA GESTAO QUALIDADE PL</v>
      </c>
      <c r="G24" s="28">
        <v>46098</v>
      </c>
      <c r="H24" s="39">
        <v>365</v>
      </c>
      <c r="I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IF(G406="01/01/1900",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IF(GESTAO.DE.RESIDUOS[[#This Row],[TREINADO EM]]="", "",(GESTAO.DE.RESIDUOS[[#This Row],[TREINADO EM]]+GESTAO.DE.RESIDUOS[[#This Row],[VALIDADE]]))</f>
        <v>46463</v>
      </c>
      <c r="K24">
        <v>1</v>
      </c>
      <c r="L24" t="s">
        <v>3</v>
      </c>
      <c r="M24" t="str">
        <f>VLOOKUP(GESTAO.DE.RESIDUOS[[#This Row],[NOME]],'CADASTRO'!A:K,6,0)</f>
        <v>ATIVO</v>
      </c>
      <c r="N24" s="63" t="s">
        <v>673</v>
      </c>
    </row>
    <row r="25" spans="1:14">
      <c r="A25" t="s">
        <v>516</v>
      </c>
      <c r="B25" t="s">
        <v>517</v>
      </c>
      <c r="C25" t="s">
        <v>266</v>
      </c>
      <c r="D25" t="s">
        <v>671</v>
      </c>
      <c r="E25" s="11" t="s">
        <v>327</v>
      </c>
      <c r="F25" s="11" t="str">
        <f>VLOOKUP(GESTAO.DE.RESIDUOS[[#This Row],[NOME]],'CADASTRO'!A:K,5,0)</f>
        <v>ASSISTENTE ADMINISTRATIVO</v>
      </c>
      <c r="G25" s="28">
        <v>45274</v>
      </c>
      <c r="H25" s="39">
        <v>365</v>
      </c>
      <c r="I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IF(G407="01/01/1900",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IF(GESTAO.DE.RESIDUOS[[#This Row],[TREINADO EM]]="", "",(GESTAO.DE.RESIDUOS[[#This Row],[TREINADO EM]]+GESTAO.DE.RESIDUOS[[#This Row],[VALIDADE]]))</f>
        <v>45639</v>
      </c>
      <c r="K25">
        <v>1</v>
      </c>
      <c r="L25" t="s">
        <v>5</v>
      </c>
      <c r="M25" t="str">
        <f>VLOOKUP(GESTAO.DE.RESIDUOS[[#This Row],[NOME]],'CADASTRO'!A:K,6,0)</f>
        <v>ATIVO</v>
      </c>
    </row>
    <row r="26" spans="1:14">
      <c r="A26" t="s">
        <v>516</v>
      </c>
      <c r="B26" t="s">
        <v>517</v>
      </c>
      <c r="C26" t="s">
        <v>391</v>
      </c>
      <c r="D26" t="s">
        <v>671</v>
      </c>
      <c r="E26" s="11" t="s">
        <v>327</v>
      </c>
      <c r="F26" s="11" t="str">
        <f>VLOOKUP(GESTAO.DE.RESIDUOS[[#This Row],[NOME]],'CADASTRO'!A:K,5,0)</f>
        <v>ASSISTENTE ADMINISTRATIVO</v>
      </c>
      <c r="G26" s="27">
        <v>45826</v>
      </c>
      <c r="H26" s="39">
        <v>365</v>
      </c>
      <c r="I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IF(G408="01/01/1900",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IF(GESTAO.DE.RESIDUOS[[#This Row],[TREINADO EM]]="", "",(GESTAO.DE.RESIDUOS[[#This Row],[TREINADO EM]]+GESTAO.DE.RESIDUOS[[#This Row],[VALIDADE]]))</f>
        <v>46191</v>
      </c>
      <c r="K26">
        <v>1</v>
      </c>
      <c r="L26" t="s">
        <v>5</v>
      </c>
      <c r="M26" t="str">
        <f>VLOOKUP(GESTAO.DE.RESIDUOS[[#This Row],[NOME]],'CADASTRO'!A:K,6,0)</f>
        <v>ATIVO</v>
      </c>
    </row>
    <row r="27" spans="1:14">
      <c r="A27" t="s">
        <v>516</v>
      </c>
      <c r="B27" t="s">
        <v>517</v>
      </c>
      <c r="C27" t="s">
        <v>433</v>
      </c>
      <c r="D27" t="s">
        <v>671</v>
      </c>
      <c r="E27" s="11" t="s">
        <v>327</v>
      </c>
      <c r="F27" s="11" t="str">
        <f>VLOOKUP(GESTAO.DE.RESIDUOS[[#This Row],[NOME]],'CADASTRO'!A:K,5,0)</f>
        <v>ASSISTENTE ADMINISTRATIVO</v>
      </c>
      <c r="G27" s="27">
        <v>46191</v>
      </c>
      <c r="H27" s="39">
        <v>365</v>
      </c>
      <c r="I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IF(G409="01/01/1900",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IF(GESTAO.DE.RESIDUOS[[#This Row],[TREINADO EM]]="", "",(GESTAO.DE.RESIDUOS[[#This Row],[TREINADO EM]]+GESTAO.DE.RESIDUOS[[#This Row],[VALIDADE]]))</f>
        <v>46556</v>
      </c>
      <c r="K27">
        <v>1</v>
      </c>
      <c r="L27" t="s">
        <v>3</v>
      </c>
      <c r="M27" t="str">
        <f>VLOOKUP(GESTAO.DE.RESIDUOS[[#This Row],[NOME]],'CADASTRO'!A:K,6,0)</f>
        <v>ATIVO</v>
      </c>
      <c r="N27" s="63"/>
    </row>
    <row r="28" spans="1:14">
      <c r="A28" t="s">
        <v>516</v>
      </c>
      <c r="B28" t="s">
        <v>517</v>
      </c>
      <c r="C28" t="s">
        <v>433</v>
      </c>
      <c r="D28" t="s">
        <v>671</v>
      </c>
      <c r="E28" s="11" t="s">
        <v>454</v>
      </c>
      <c r="F28" s="11" t="str">
        <f>VLOOKUP(GESTAO.DE.RESIDUOS[[#This Row],[NOME]],'CADASTRO'!A:K,5,0)</f>
        <v>ESTAGIARIO</v>
      </c>
      <c r="G28" s="27">
        <v>46182</v>
      </c>
      <c r="H28" s="39">
        <v>365</v>
      </c>
      <c r="I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IF(G410="01/01/1900",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IF(GESTAO.DE.RESIDUOS[[#This Row],[TREINADO EM]]="", "",(GESTAO.DE.RESIDUOS[[#This Row],[TREINADO EM]]+GESTAO.DE.RESIDUOS[[#This Row],[VALIDADE]]))</f>
        <v>46547</v>
      </c>
      <c r="K28">
        <v>1</v>
      </c>
      <c r="L28" t="s">
        <v>3</v>
      </c>
      <c r="M28" t="str">
        <f>VLOOKUP(GESTAO.DE.RESIDUOS[[#This Row],[NOME]],'CADASTRO'!A:K,6,0)</f>
        <v>ATIVO</v>
      </c>
      <c r="N28" s="63"/>
    </row>
    <row r="29" spans="1:14">
      <c r="A29" t="s">
        <v>516</v>
      </c>
      <c r="B29" t="s">
        <v>517</v>
      </c>
      <c r="C29" t="s">
        <v>391</v>
      </c>
      <c r="D29" t="s">
        <v>671</v>
      </c>
      <c r="E29" s="11" t="s">
        <v>328</v>
      </c>
      <c r="F29" s="11" t="str">
        <f>VLOOKUP(GESTAO.DE.RESIDUOS[[#This Row],[NOME]],'CADASTRO'!A:K,5,0)</f>
        <v>ASSISTENTE ADMINISTRATIVO</v>
      </c>
      <c r="G29" s="28">
        <v>45826</v>
      </c>
      <c r="H29" s="39">
        <v>365</v>
      </c>
      <c r="I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IF(G411="01/01/1900",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IF(GESTAO.DE.RESIDUOS[[#This Row],[TREINADO EM]]="", "",(GESTAO.DE.RESIDUOS[[#This Row],[TREINADO EM]]+GESTAO.DE.RESIDUOS[[#This Row],[VALIDADE]]))</f>
        <v>46191</v>
      </c>
      <c r="K29">
        <v>1</v>
      </c>
      <c r="L29" t="s">
        <v>5</v>
      </c>
      <c r="M29" t="str">
        <f>VLOOKUP(GESTAO.DE.RESIDUOS[[#This Row],[NOME]],'CADASTRO'!A:K,6,0)</f>
        <v>ATIVO</v>
      </c>
    </row>
    <row r="30" spans="1:14">
      <c r="A30" t="s">
        <v>516</v>
      </c>
      <c r="B30" t="s">
        <v>517</v>
      </c>
      <c r="C30" t="s">
        <v>391</v>
      </c>
      <c r="D30" t="s">
        <v>671</v>
      </c>
      <c r="E30" s="11" t="s">
        <v>328</v>
      </c>
      <c r="F30" s="11" t="str">
        <f>VLOOKUP(GESTAO.DE.RESIDUOS[[#This Row],[NOME]],'CADASTRO'!A:K,5,0)</f>
        <v>ASSISTENTE ADMINISTRATIVO</v>
      </c>
      <c r="G30" s="28">
        <v>45882</v>
      </c>
      <c r="H30" s="39">
        <v>365</v>
      </c>
      <c r="I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IF(G412="01/01/1900",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IF(GESTAO.DE.RESIDUOS[[#This Row],[TREINADO EM]]="", "",(GESTAO.DE.RESIDUOS[[#This Row],[TREINADO EM]]+GESTAO.DE.RESIDUOS[[#This Row],[VALIDADE]]))</f>
        <v>46247</v>
      </c>
      <c r="K30">
        <v>1</v>
      </c>
      <c r="L30" t="s">
        <v>5</v>
      </c>
      <c r="M30" t="str">
        <f>VLOOKUP(GESTAO.DE.RESIDUOS[[#This Row],[NOME]],'CADASTRO'!A:K,6,0)</f>
        <v>ATIVO</v>
      </c>
    </row>
    <row r="31" spans="1:14">
      <c r="A31" t="s">
        <v>516</v>
      </c>
      <c r="B31" t="s">
        <v>517</v>
      </c>
      <c r="C31" t="s">
        <v>433</v>
      </c>
      <c r="D31" t="s">
        <v>671</v>
      </c>
      <c r="E31" s="11" t="s">
        <v>328</v>
      </c>
      <c r="F31" s="11" t="str">
        <f>VLOOKUP(GESTAO.DE.RESIDUOS[[#This Row],[NOME]],'CADASTRO'!A:K,5,0)</f>
        <v>ASSISTENTE ADMINISTRATIVO</v>
      </c>
      <c r="G31" s="28">
        <v>46274.410902777781</v>
      </c>
      <c r="H31" s="39">
        <v>365</v>
      </c>
      <c r="I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IF(G413="01/01/1900",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IF(GESTAO.DE.RESIDUOS[[#This Row],[TREINADO EM]]="", "",(GESTAO.DE.RESIDUOS[[#This Row],[TREINADO EM]]+GESTAO.DE.RESIDUOS[[#This Row],[VALIDADE]]))</f>
        <v>46639.410902777781</v>
      </c>
      <c r="K31">
        <v>1</v>
      </c>
      <c r="L31" t="s">
        <v>3</v>
      </c>
      <c r="M31" t="str">
        <f>VLOOKUP(GESTAO.DE.RESIDUOS[[#This Row],[NOME]],'CADASTRO'!A:K,6,0)</f>
        <v>ATIVO</v>
      </c>
    </row>
    <row r="32" spans="1:14">
      <c r="A32" t="s">
        <v>516</v>
      </c>
      <c r="B32" t="s">
        <v>517</v>
      </c>
      <c r="C32" t="s">
        <v>433</v>
      </c>
      <c r="D32" t="s">
        <v>671</v>
      </c>
      <c r="E32" s="11" t="s">
        <v>330</v>
      </c>
      <c r="F32" s="11" t="str">
        <f>VLOOKUP(GESTAO.DE.RESIDUOS[[#This Row],[NOME]],'CADASTRO'!A:K,5,0)</f>
        <v>OPERADOR INDUSTRIAL I</v>
      </c>
      <c r="G32" s="28">
        <v>45812</v>
      </c>
      <c r="H32" s="39">
        <v>365</v>
      </c>
      <c r="I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IF(G414="01/01/1900",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IF(GESTAO.DE.RESIDUOS[[#This Row],[TREINADO EM]]="", "",(GESTAO.DE.RESIDUOS[[#This Row],[TREINADO EM]]+GESTAO.DE.RESIDUOS[[#This Row],[VALIDADE]]))</f>
        <v>46177</v>
      </c>
      <c r="K32">
        <v>1</v>
      </c>
      <c r="L32" t="s">
        <v>5</v>
      </c>
      <c r="M32" t="str">
        <f>VLOOKUP(GESTAO.DE.RESIDUOS[[#This Row],[NOME]],'CADASTRO'!A:K,6,0)</f>
        <v>ATIVO</v>
      </c>
    </row>
    <row r="33" spans="1:14">
      <c r="A33" t="s">
        <v>516</v>
      </c>
      <c r="B33" t="s">
        <v>517</v>
      </c>
      <c r="C33" t="s">
        <v>433</v>
      </c>
      <c r="D33" t="s">
        <v>671</v>
      </c>
      <c r="E33" s="11" t="s">
        <v>330</v>
      </c>
      <c r="F33" s="11" t="str">
        <f>VLOOKUP(GESTAO.DE.RESIDUOS[[#This Row],[NOME]],'CADASTRO'!A:K,5,0)</f>
        <v>OPERADOR INDUSTRIAL I</v>
      </c>
      <c r="G33" s="28">
        <v>46009</v>
      </c>
      <c r="H33" s="39">
        <v>365</v>
      </c>
      <c r="I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IF(G415="01/01/1900",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IF(GESTAO.DE.RESIDUOS[[#This Row],[TREINADO EM]]="", "",(GESTAO.DE.RESIDUOS[[#This Row],[TREINADO EM]]+GESTAO.DE.RESIDUOS[[#This Row],[VALIDADE]]))</f>
        <v>46374</v>
      </c>
      <c r="K33">
        <v>1</v>
      </c>
      <c r="L33" t="s">
        <v>3</v>
      </c>
      <c r="M33" t="str">
        <f>VLOOKUP(GESTAO.DE.RESIDUOS[[#This Row],[NOME]],'CADASTRO'!A:K,6,0)</f>
        <v>ATIVO</v>
      </c>
    </row>
    <row r="34" spans="1:14">
      <c r="A34" t="s">
        <v>516</v>
      </c>
      <c r="B34" t="s">
        <v>517</v>
      </c>
      <c r="C34" t="s">
        <v>266</v>
      </c>
      <c r="D34" t="s">
        <v>671</v>
      </c>
      <c r="E34" s="11" t="s">
        <v>191</v>
      </c>
      <c r="F34" s="11" t="str">
        <f>VLOOKUP(GESTAO.DE.RESIDUOS[[#This Row],[NOME]],'CADASTRO'!A:K,5,0)</f>
        <v>ESTAGIARIO</v>
      </c>
      <c r="G34" s="28">
        <v>45064</v>
      </c>
      <c r="H34" s="39">
        <v>365</v>
      </c>
      <c r="I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IF(G416="01/01/1900", "SEM REGISTRO",
                        IF((G34+H34)&gt;TODAY(), "NO PRAZO", "VENCIDO"
                        )
                    )
                )
            )
        )
    ),"N.A.")</f>
        <v>N.A.</v>
      </c>
      <c r="J34" s="14">
        <f>IF(GESTAO.DE.RESIDUOS[[#This Row],[TREINADO EM]]="", "",(GESTAO.DE.RESIDUOS[[#This Row],[TREINADO EM]]+GESTAO.DE.RESIDUOS[[#This Row],[VALIDADE]]))</f>
        <v>45429</v>
      </c>
      <c r="K34">
        <v>1</v>
      </c>
      <c r="L34" t="s">
        <v>3</v>
      </c>
      <c r="M34" t="str">
        <f>VLOOKUP(GESTAO.DE.RESIDUOS[[#This Row],[NOME]],'CADASTRO'!A:K,6,0)</f>
        <v>DESLIGADO</v>
      </c>
    </row>
    <row r="35" spans="1:14">
      <c r="A35" t="s">
        <v>516</v>
      </c>
      <c r="B35" t="s">
        <v>517</v>
      </c>
      <c r="C35" t="s">
        <v>433</v>
      </c>
      <c r="D35" t="s">
        <v>671</v>
      </c>
      <c r="E35" s="11" t="s">
        <v>332</v>
      </c>
      <c r="F35" s="11" t="str">
        <f>VLOOKUP(GESTAO.DE.RESIDUOS[[#This Row],[NOME]],'CADASTRO'!A:K,5,0)</f>
        <v>ASSISTENTE ADMINISTRATIVO</v>
      </c>
      <c r="G35" s="28">
        <v>46126</v>
      </c>
      <c r="H35" s="39">
        <v>365</v>
      </c>
      <c r="I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IF(G417="01/01/1900",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IF(GESTAO.DE.RESIDUOS[[#This Row],[TREINADO EM]]="", "",(GESTAO.DE.RESIDUOS[[#This Row],[TREINADO EM]]+GESTAO.DE.RESIDUOS[[#This Row],[VALIDADE]]))</f>
        <v>46491</v>
      </c>
      <c r="K35">
        <v>1</v>
      </c>
      <c r="L35" t="s">
        <v>3</v>
      </c>
      <c r="M35" t="str">
        <f>VLOOKUP(GESTAO.DE.RESIDUOS[[#This Row],[NOME]],'CADASTRO'!A:K,6,0)</f>
        <v>ATIVO</v>
      </c>
      <c r="N35" s="63"/>
    </row>
    <row r="36" spans="1:14">
      <c r="A36" t="s">
        <v>516</v>
      </c>
      <c r="B36" t="s">
        <v>517</v>
      </c>
      <c r="C36" t="s">
        <v>266</v>
      </c>
      <c r="D36" t="s">
        <v>671</v>
      </c>
      <c r="E36" s="11" t="s">
        <v>333</v>
      </c>
      <c r="F36" s="11" t="str">
        <f>VLOOKUP(GESTAO.DE.RESIDUOS[[#This Row],[NOME]],'CADASTRO'!A:K,5,0)</f>
        <v>ANALISTA FACILITIES</v>
      </c>
      <c r="G36" s="28">
        <v>45092</v>
      </c>
      <c r="H36" s="39">
        <v>365</v>
      </c>
      <c r="I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IF(G418="01/01/1900",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IF(GESTAO.DE.RESIDUOS[[#This Row],[TREINADO EM]]="", "",(GESTAO.DE.RESIDUOS[[#This Row],[TREINADO EM]]+GESTAO.DE.RESIDUOS[[#This Row],[VALIDADE]]))</f>
        <v>45457</v>
      </c>
      <c r="K36">
        <v>1</v>
      </c>
      <c r="L36" t="s">
        <v>5</v>
      </c>
      <c r="M36" t="str">
        <f>VLOOKUP(GESTAO.DE.RESIDUOS[[#This Row],[NOME]],'CADASTRO'!A:K,6,0)</f>
        <v>ATIVO</v>
      </c>
    </row>
    <row r="37" spans="1:14">
      <c r="A37" t="s">
        <v>516</v>
      </c>
      <c r="B37" t="s">
        <v>517</v>
      </c>
      <c r="C37" t="s">
        <v>433</v>
      </c>
      <c r="D37" t="s">
        <v>671</v>
      </c>
      <c r="E37" s="11" t="s">
        <v>333</v>
      </c>
      <c r="F37" s="11" t="str">
        <f>VLOOKUP(GESTAO.DE.RESIDUOS[[#This Row],[NOME]],'CADASTRO'!A:K,5,0)</f>
        <v>ANALISTA FACILITIES</v>
      </c>
      <c r="G37" s="28">
        <v>45547</v>
      </c>
      <c r="H37" s="39">
        <v>365</v>
      </c>
      <c r="I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IF(G419="01/01/1900",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IF(GESTAO.DE.RESIDUOS[[#This Row],[TREINADO EM]]="", "",(GESTAO.DE.RESIDUOS[[#This Row],[TREINADO EM]]+GESTAO.DE.RESIDUOS[[#This Row],[VALIDADE]]))</f>
        <v>45912</v>
      </c>
      <c r="K37">
        <v>1</v>
      </c>
      <c r="L37" t="s">
        <v>5</v>
      </c>
      <c r="M37" t="str">
        <f>VLOOKUP(GESTAO.DE.RESIDUOS[[#This Row],[NOME]],'CADASTRO'!A:K,6,0)</f>
        <v>ATIVO</v>
      </c>
    </row>
    <row r="38" spans="1:14">
      <c r="A38" t="s">
        <v>516</v>
      </c>
      <c r="B38" t="s">
        <v>517</v>
      </c>
      <c r="C38" t="s">
        <v>433</v>
      </c>
      <c r="D38" t="s">
        <v>671</v>
      </c>
      <c r="E38" s="11" t="s">
        <v>333</v>
      </c>
      <c r="F38" s="11" t="str">
        <f>VLOOKUP(GESTAO.DE.RESIDUOS[[#This Row],[NOME]],'CADASTRO'!A:K,5,0)</f>
        <v>ANALISTA FACILITIES</v>
      </c>
      <c r="G38" s="28">
        <v>46212.156643518501</v>
      </c>
      <c r="H38" s="39">
        <v>183</v>
      </c>
      <c r="I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IF(G420="01/01/1900",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IF(GESTAO.DE.RESIDUOS[[#This Row],[TREINADO EM]]="", "",(GESTAO.DE.RESIDUOS[[#This Row],[TREINADO EM]]+GESTAO.DE.RESIDUOS[[#This Row],[VALIDADE]]))</f>
        <v>46395.156643518501</v>
      </c>
      <c r="K38">
        <v>1</v>
      </c>
      <c r="L38" t="s">
        <v>5</v>
      </c>
      <c r="M38" t="str">
        <f>VLOOKUP(GESTAO.DE.RESIDUOS[[#This Row],[NOME]],'CADASTRO'!A:K,6,0)</f>
        <v>ATIVO</v>
      </c>
      <c r="N38" s="63"/>
    </row>
    <row r="39" spans="1:14">
      <c r="A39" t="s">
        <v>516</v>
      </c>
      <c r="B39" t="s">
        <v>517</v>
      </c>
      <c r="C39" t="s">
        <v>433</v>
      </c>
      <c r="D39" t="s">
        <v>671</v>
      </c>
      <c r="E39" s="11" t="s">
        <v>333</v>
      </c>
      <c r="F39" s="11" t="str">
        <f>VLOOKUP(GESTAO.DE.RESIDUOS[[#This Row],[NOME]],'CADASTRO'!A:K,5,0)</f>
        <v>ANALISTA FACILITIES</v>
      </c>
      <c r="G39" s="28">
        <v>46280</v>
      </c>
      <c r="H39" s="39">
        <v>365</v>
      </c>
      <c r="I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IF(G421="01/01/1900",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IF(GESTAO.DE.RESIDUOS[[#This Row],[TREINADO EM]]="", "",(GESTAO.DE.RESIDUOS[[#This Row],[TREINADO EM]]+GESTAO.DE.RESIDUOS[[#This Row],[VALIDADE]]))</f>
        <v>46645</v>
      </c>
      <c r="K39">
        <v>1</v>
      </c>
      <c r="L39" t="s">
        <v>3</v>
      </c>
      <c r="M39" t="str">
        <f>VLOOKUP(GESTAO.DE.RESIDUOS[[#This Row],[NOME]],'CADASTRO'!A:K,6,0)</f>
        <v>ATIVO</v>
      </c>
    </row>
    <row r="40" spans="1:14">
      <c r="A40" t="s">
        <v>516</v>
      </c>
      <c r="B40" t="s">
        <v>517</v>
      </c>
      <c r="C40" t="s">
        <v>102</v>
      </c>
      <c r="D40" t="s">
        <v>671</v>
      </c>
      <c r="E40" s="11" t="s">
        <v>335</v>
      </c>
      <c r="F40" s="11" t="str">
        <f>VLOOKUP(GESTAO.DE.RESIDUOS[[#This Row],[NOME]],'CADASTRO'!A:K,5,0)</f>
        <v>ANALISTA CONTROLE QUALIDADE JR</v>
      </c>
      <c r="G40" s="28">
        <v>45568</v>
      </c>
      <c r="H40" s="39">
        <v>365</v>
      </c>
      <c r="I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IF(G422="01/01/1900",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IF(GESTAO.DE.RESIDUOS[[#This Row],[TREINADO EM]]="", "",(GESTAO.DE.RESIDUOS[[#This Row],[TREINADO EM]]+GESTAO.DE.RESIDUOS[[#This Row],[VALIDADE]]))</f>
        <v>45933</v>
      </c>
      <c r="K40">
        <v>1</v>
      </c>
      <c r="L40" t="s">
        <v>5</v>
      </c>
      <c r="M40" t="str">
        <f>VLOOKUP(GESTAO.DE.RESIDUOS[[#This Row],[NOME]],'CADASTRO'!A:K,6,0)</f>
        <v>ATIVO</v>
      </c>
    </row>
    <row r="41" spans="1:14">
      <c r="A41" t="s">
        <v>516</v>
      </c>
      <c r="B41" t="s">
        <v>517</v>
      </c>
      <c r="C41" t="s">
        <v>433</v>
      </c>
      <c r="D41" t="s">
        <v>671</v>
      </c>
      <c r="E41" s="11" t="s">
        <v>335</v>
      </c>
      <c r="F41" s="11" t="str">
        <f>VLOOKUP(GESTAO.DE.RESIDUOS[[#This Row],[NOME]],'CADASTRO'!A:K,5,0)</f>
        <v>ANALISTA CONTROLE QUALIDADE JR</v>
      </c>
      <c r="G41" s="28">
        <v>45645</v>
      </c>
      <c r="H41" s="39">
        <v>365</v>
      </c>
      <c r="I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IF(G423="01/01/1900",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IF(GESTAO.DE.RESIDUOS[[#This Row],[TREINADO EM]]="", "",(GESTAO.DE.RESIDUOS[[#This Row],[TREINADO EM]]+GESTAO.DE.RESIDUOS[[#This Row],[VALIDADE]]))</f>
        <v>46010</v>
      </c>
      <c r="K41">
        <v>1</v>
      </c>
      <c r="L41" t="s">
        <v>5</v>
      </c>
      <c r="M41" t="str">
        <f>VLOOKUP(GESTAO.DE.RESIDUOS[[#This Row],[NOME]],'CADASTRO'!A:K,6,0)</f>
        <v>ATIVO</v>
      </c>
    </row>
    <row r="42" spans="1:14">
      <c r="A42" t="s">
        <v>516</v>
      </c>
      <c r="B42" t="s">
        <v>517</v>
      </c>
      <c r="C42" t="s">
        <v>433</v>
      </c>
      <c r="D42" t="s">
        <v>671</v>
      </c>
      <c r="E42" s="11" t="s">
        <v>335</v>
      </c>
      <c r="F42" s="11" t="str">
        <f>VLOOKUP(GESTAO.DE.RESIDUOS[[#This Row],[NOME]],'CADASTRO'!A:K,5,0)</f>
        <v>ANALISTA CONTROLE QUALIDADE JR</v>
      </c>
      <c r="G42" s="28">
        <v>46098</v>
      </c>
      <c r="H42" s="39">
        <v>365</v>
      </c>
      <c r="I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IF(G424="01/01/1900",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IF(GESTAO.DE.RESIDUOS[[#This Row],[TREINADO EM]]="", "",(GESTAO.DE.RESIDUOS[[#This Row],[TREINADO EM]]+GESTAO.DE.RESIDUOS[[#This Row],[VALIDADE]]))</f>
        <v>46463</v>
      </c>
      <c r="K42">
        <v>1</v>
      </c>
      <c r="L42" t="s">
        <v>3</v>
      </c>
      <c r="M42" t="str">
        <f>VLOOKUP(GESTAO.DE.RESIDUOS[[#This Row],[NOME]],'CADASTRO'!A:K,6,0)</f>
        <v>ATIVO</v>
      </c>
      <c r="N42" s="63" t="s">
        <v>673</v>
      </c>
    </row>
    <row r="43" spans="1:14">
      <c r="A43" t="s">
        <v>516</v>
      </c>
      <c r="B43" t="s">
        <v>517</v>
      </c>
      <c r="C43" t="s">
        <v>433</v>
      </c>
      <c r="D43" t="s">
        <v>671</v>
      </c>
      <c r="E43" s="11" t="s">
        <v>337</v>
      </c>
      <c r="F43" s="11" t="str">
        <f>VLOOKUP(GESTAO.DE.RESIDUOS[[#This Row],[NOME]],'CADASTRO'!A:K,5,0)</f>
        <v>OPERADOR INDUSTRIAL I</v>
      </c>
      <c r="G43" s="28">
        <v>46154</v>
      </c>
      <c r="H43" s="39">
        <v>365</v>
      </c>
      <c r="I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IF(G425="01/01/1900", "SEM REGISTRO",
                        IF((G43+H43)&gt;TODAY(), "NO PRAZO", "VENCIDO"
                        )
                    )
                )
            )
        )
    ),"N.A.")</f>
        <v>N.A.</v>
      </c>
      <c r="J43" s="14">
        <f>IF(GESTAO.DE.RESIDUOS[[#This Row],[TREINADO EM]]="", "",(GESTAO.DE.RESIDUOS[[#This Row],[TREINADO EM]]+GESTAO.DE.RESIDUOS[[#This Row],[VALIDADE]]))</f>
        <v>46519</v>
      </c>
      <c r="K43">
        <v>1</v>
      </c>
      <c r="L43" t="s">
        <v>3</v>
      </c>
      <c r="M43" t="str">
        <f>VLOOKUP(GESTAO.DE.RESIDUOS[[#This Row],[NOME]],'CADASTRO'!A:K,6,0)</f>
        <v>DESLIGADO</v>
      </c>
      <c r="N43" s="63" t="s">
        <v>674</v>
      </c>
    </row>
    <row r="44" spans="1:14">
      <c r="A44" t="s">
        <v>516</v>
      </c>
      <c r="B44" t="s">
        <v>517</v>
      </c>
      <c r="C44" t="s">
        <v>433</v>
      </c>
      <c r="D44" t="s">
        <v>671</v>
      </c>
      <c r="E44" s="11" t="s">
        <v>487</v>
      </c>
      <c r="F44" s="11" t="str">
        <f>VLOOKUP(GESTAO.DE.RESIDUOS[[#This Row],[NOME]],'CADASTRO'!A:K,5,0)</f>
        <v>TECNICO ELETRONICO II</v>
      </c>
      <c r="G44" s="28">
        <v>46245.586099537039</v>
      </c>
      <c r="H44" s="39">
        <v>365</v>
      </c>
      <c r="I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IF(G426="01/01/1900",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IF(GESTAO.DE.RESIDUOS[[#This Row],[TREINADO EM]]="", "",(GESTAO.DE.RESIDUOS[[#This Row],[TREINADO EM]]+GESTAO.DE.RESIDUOS[[#This Row],[VALIDADE]]))</f>
        <v>46610.586099537039</v>
      </c>
      <c r="K44">
        <v>1</v>
      </c>
      <c r="L44" t="s">
        <v>3</v>
      </c>
      <c r="M44" t="str">
        <f>VLOOKUP(GESTAO.DE.RESIDUOS[[#This Row],[NOME]],'CADASTRO'!A:K,6,0)</f>
        <v>ATIVO</v>
      </c>
    </row>
    <row r="45" spans="1:14">
      <c r="A45" t="s">
        <v>516</v>
      </c>
      <c r="B45" t="s">
        <v>517</v>
      </c>
      <c r="C45" t="s">
        <v>433</v>
      </c>
      <c r="D45" t="s">
        <v>671</v>
      </c>
      <c r="E45" s="11" t="s">
        <v>339</v>
      </c>
      <c r="F45" s="11" t="str">
        <f>VLOOKUP(GESTAO.DE.RESIDUOS[[#This Row],[NOME]],'CADASTRO'!A:K,5,0)</f>
        <v>ANALISTA MANUTENCAO JR</v>
      </c>
      <c r="G45" s="28">
        <v>45889</v>
      </c>
      <c r="H45" s="39">
        <v>365</v>
      </c>
      <c r="I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IF(G427="01/01/1900",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IF(GESTAO.DE.RESIDUOS[[#This Row],[TREINADO EM]]="", "",(GESTAO.DE.RESIDUOS[[#This Row],[TREINADO EM]]+GESTAO.DE.RESIDUOS[[#This Row],[VALIDADE]]))</f>
        <v>46254</v>
      </c>
      <c r="K45">
        <v>1</v>
      </c>
      <c r="L45" t="s">
        <v>5</v>
      </c>
      <c r="M45" t="str">
        <f>VLOOKUP(GESTAO.DE.RESIDUOS[[#This Row],[NOME]],'CADASTRO'!A:K,6,0)</f>
        <v>ATIVO</v>
      </c>
    </row>
    <row r="46" spans="1:14">
      <c r="A46" t="s">
        <v>516</v>
      </c>
      <c r="B46" t="s">
        <v>517</v>
      </c>
      <c r="C46" t="s">
        <v>433</v>
      </c>
      <c r="D46" t="s">
        <v>671</v>
      </c>
      <c r="E46" s="11" t="s">
        <v>339</v>
      </c>
      <c r="F46" s="11" t="str">
        <f>VLOOKUP(GESTAO.DE.RESIDUOS[[#This Row],[NOME]],'CADASTRO'!A:K,5,0)</f>
        <v>ANALISTA MANUTENCAO JR</v>
      </c>
      <c r="G46" s="28">
        <v>46293</v>
      </c>
      <c r="H46" s="39">
        <v>365</v>
      </c>
      <c r="I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IF(G428="01/01/1900",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IF(GESTAO.DE.RESIDUOS[[#This Row],[TREINADO EM]]="", "",(GESTAO.DE.RESIDUOS[[#This Row],[TREINADO EM]]+GESTAO.DE.RESIDUOS[[#This Row],[VALIDADE]]))</f>
        <v>46658</v>
      </c>
      <c r="K46">
        <v>1</v>
      </c>
      <c r="L46" t="s">
        <v>3</v>
      </c>
      <c r="M46" t="str">
        <f>VLOOKUP(GESTAO.DE.RESIDUOS[[#This Row],[NOME]],'CADASTRO'!A:K,6,0)</f>
        <v>ATIVO</v>
      </c>
    </row>
    <row r="47" spans="1:14">
      <c r="A47" t="s">
        <v>516</v>
      </c>
      <c r="B47" t="s">
        <v>517</v>
      </c>
      <c r="C47" t="s">
        <v>266</v>
      </c>
      <c r="D47" t="s">
        <v>671</v>
      </c>
      <c r="E47" s="11" t="s">
        <v>340</v>
      </c>
      <c r="F47" s="11" t="str">
        <f>VLOOKUP(GESTAO.DE.RESIDUOS[[#This Row],[NOME]],'CADASTRO'!A:K,5,0)</f>
        <v>AUXILIAR INDUSTRIAL</v>
      </c>
      <c r="G47" s="28">
        <v>44928</v>
      </c>
      <c r="H47" s="39">
        <v>365</v>
      </c>
      <c r="I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IF(G429="01/01/1900",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IF(GESTAO.DE.RESIDUOS[[#This Row],[TREINADO EM]]="", "",(GESTAO.DE.RESIDUOS[[#This Row],[TREINADO EM]]+GESTAO.DE.RESIDUOS[[#This Row],[VALIDADE]]))</f>
        <v>45293</v>
      </c>
      <c r="K47">
        <v>1</v>
      </c>
      <c r="L47" t="s">
        <v>5</v>
      </c>
      <c r="M47" t="str">
        <f>VLOOKUP(GESTAO.DE.RESIDUOS[[#This Row],[NOME]],'CADASTRO'!A:K,6,0)</f>
        <v>ATIVO</v>
      </c>
    </row>
    <row r="48" spans="1:14">
      <c r="A48" t="s">
        <v>516</v>
      </c>
      <c r="B48" t="s">
        <v>517</v>
      </c>
      <c r="C48" t="s">
        <v>266</v>
      </c>
      <c r="D48" t="s">
        <v>671</v>
      </c>
      <c r="E48" s="11" t="s">
        <v>340</v>
      </c>
      <c r="F48" s="11" t="str">
        <f>VLOOKUP(GESTAO.DE.RESIDUOS[[#This Row],[NOME]],'CADASTRO'!A:K,5,0)</f>
        <v>AUXILIAR INDUSTRIAL</v>
      </c>
      <c r="G48" s="28">
        <v>45279</v>
      </c>
      <c r="H48" s="39">
        <v>365</v>
      </c>
      <c r="I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IF(G430="01/01/1900",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IF(GESTAO.DE.RESIDUOS[[#This Row],[TREINADO EM]]="", "",(GESTAO.DE.RESIDUOS[[#This Row],[TREINADO EM]]+GESTAO.DE.RESIDUOS[[#This Row],[VALIDADE]]))</f>
        <v>45644</v>
      </c>
      <c r="K48">
        <v>1</v>
      </c>
      <c r="L48" t="s">
        <v>5</v>
      </c>
      <c r="M48" t="str">
        <f>VLOOKUP(GESTAO.DE.RESIDUOS[[#This Row],[NOME]],'CADASTRO'!A:K,6,0)</f>
        <v>ATIVO</v>
      </c>
    </row>
    <row r="49" spans="1:13">
      <c r="A49" t="s">
        <v>516</v>
      </c>
      <c r="B49" t="s">
        <v>517</v>
      </c>
      <c r="C49" t="s">
        <v>76</v>
      </c>
      <c r="D49" t="s">
        <v>671</v>
      </c>
      <c r="E49" s="11" t="s">
        <v>340</v>
      </c>
      <c r="F49" s="11" t="str">
        <f>VLOOKUP(GESTAO.DE.RESIDUOS[[#This Row],[NOME]],'CADASTRO'!A:K,5,0)</f>
        <v>AUXILIAR INDUSTRIAL</v>
      </c>
      <c r="G49" s="28">
        <v>45645</v>
      </c>
      <c r="H49" s="39">
        <v>365</v>
      </c>
      <c r="I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IF(G431="01/01/1900",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IF(GESTAO.DE.RESIDUOS[[#This Row],[TREINADO EM]]="", "",(GESTAO.DE.RESIDUOS[[#This Row],[TREINADO EM]]+GESTAO.DE.RESIDUOS[[#This Row],[VALIDADE]]))</f>
        <v>46010</v>
      </c>
      <c r="K49">
        <v>1</v>
      </c>
      <c r="L49" t="s">
        <v>5</v>
      </c>
      <c r="M49" t="str">
        <f>VLOOKUP(GESTAO.DE.RESIDUOS[[#This Row],[NOME]],'CADASTRO'!A:K,6,0)</f>
        <v>ATIVO</v>
      </c>
    </row>
    <row r="50" spans="1:13">
      <c r="A50" t="s">
        <v>516</v>
      </c>
      <c r="B50" t="s">
        <v>517</v>
      </c>
      <c r="C50" t="s">
        <v>433</v>
      </c>
      <c r="D50" t="s">
        <v>671</v>
      </c>
      <c r="E50" s="11" t="s">
        <v>340</v>
      </c>
      <c r="F50" s="11" t="str">
        <f>VLOOKUP(GESTAO.DE.RESIDUOS[[#This Row],[NOME]],'CADASTRO'!A:K,5,0)</f>
        <v>AUXILIAR INDUSTRIAL</v>
      </c>
      <c r="G50" s="28">
        <v>46009</v>
      </c>
      <c r="H50" s="39">
        <v>365</v>
      </c>
      <c r="I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IF(G432="01/01/1900",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IF(GESTAO.DE.RESIDUOS[[#This Row],[TREINADO EM]]="", "",(GESTAO.DE.RESIDUOS[[#This Row],[TREINADO EM]]+GESTAO.DE.RESIDUOS[[#This Row],[VALIDADE]]))</f>
        <v>46374</v>
      </c>
      <c r="K50">
        <v>1</v>
      </c>
      <c r="L50" t="s">
        <v>3</v>
      </c>
      <c r="M50" t="str">
        <f>VLOOKUP(GESTAO.DE.RESIDUOS[[#This Row],[NOME]],'CADASTRO'!A:K,6,0)</f>
        <v>ATIVO</v>
      </c>
    </row>
    <row r="51" spans="1:13">
      <c r="A51" t="s">
        <v>516</v>
      </c>
      <c r="B51" t="s">
        <v>517</v>
      </c>
      <c r="C51" t="s">
        <v>266</v>
      </c>
      <c r="D51" t="s">
        <v>671</v>
      </c>
      <c r="E51" s="11" t="s">
        <v>341</v>
      </c>
      <c r="F51" s="11" t="str">
        <f>VLOOKUP(GESTAO.DE.RESIDUOS[[#This Row],[NOME]],'CADASTRO'!A:K,5,0)</f>
        <v>Analista PCM PL</v>
      </c>
      <c r="G51" s="27">
        <v>44978</v>
      </c>
      <c r="H51" s="39">
        <v>365</v>
      </c>
      <c r="I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IF(G433="01/01/1900",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IF(GESTAO.DE.RESIDUOS[[#This Row],[TREINADO EM]]="", "",(GESTAO.DE.RESIDUOS[[#This Row],[TREINADO EM]]+GESTAO.DE.RESIDUOS[[#This Row],[VALIDADE]]))</f>
        <v>45343</v>
      </c>
      <c r="K51">
        <v>1</v>
      </c>
      <c r="L51" t="s">
        <v>5</v>
      </c>
      <c r="M51" t="str">
        <f>VLOOKUP(GESTAO.DE.RESIDUOS[[#This Row],[NOME]],'CADASTRO'!A:K,6,0)</f>
        <v>ATIVO</v>
      </c>
    </row>
    <row r="52" spans="1:13">
      <c r="A52" t="s">
        <v>516</v>
      </c>
      <c r="B52" t="s">
        <v>517</v>
      </c>
      <c r="C52" t="s">
        <v>433</v>
      </c>
      <c r="D52" t="s">
        <v>671</v>
      </c>
      <c r="E52" s="11" t="s">
        <v>341</v>
      </c>
      <c r="F52" s="11" t="str">
        <f>VLOOKUP(GESTAO.DE.RESIDUOS[[#This Row],[NOME]],'CADASTRO'!A:K,5,0)</f>
        <v>Analista PCM PL</v>
      </c>
      <c r="G52" s="27">
        <v>45533</v>
      </c>
      <c r="H52" s="39">
        <v>365</v>
      </c>
      <c r="I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IF(G434="01/01/1900",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IF(GESTAO.DE.RESIDUOS[[#This Row],[TREINADO EM]]="", "",(GESTAO.DE.RESIDUOS[[#This Row],[TREINADO EM]]+GESTAO.DE.RESIDUOS[[#This Row],[VALIDADE]]))</f>
        <v>45898</v>
      </c>
      <c r="K52">
        <v>1</v>
      </c>
      <c r="L52" t="s">
        <v>5</v>
      </c>
      <c r="M52" t="str">
        <f>VLOOKUP(GESTAO.DE.RESIDUOS[[#This Row],[NOME]],'CADASTRO'!A:K,6,0)</f>
        <v>ATIVO</v>
      </c>
    </row>
    <row r="53" spans="1:13">
      <c r="A53" t="s">
        <v>516</v>
      </c>
      <c r="B53" t="s">
        <v>517</v>
      </c>
      <c r="C53" t="s">
        <v>391</v>
      </c>
      <c r="D53" t="s">
        <v>671</v>
      </c>
      <c r="E53" s="11" t="s">
        <v>341</v>
      </c>
      <c r="F53" s="11" t="str">
        <f>VLOOKUP(GESTAO.DE.RESIDUOS[[#This Row],[NOME]],'CADASTRO'!A:K,5,0)</f>
        <v>Analista PCM PL</v>
      </c>
      <c r="G53" s="27">
        <v>45938</v>
      </c>
      <c r="H53" s="39">
        <v>365</v>
      </c>
      <c r="I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IF(G435="01/01/1900",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IF(GESTAO.DE.RESIDUOS[[#This Row],[TREINADO EM]]="", "",(GESTAO.DE.RESIDUOS[[#This Row],[TREINADO EM]]+GESTAO.DE.RESIDUOS[[#This Row],[VALIDADE]]))</f>
        <v>46303</v>
      </c>
      <c r="K53">
        <v>1</v>
      </c>
      <c r="L53" t="s">
        <v>5</v>
      </c>
      <c r="M53" t="str">
        <f>VLOOKUP(GESTAO.DE.RESIDUOS[[#This Row],[NOME]],'CADASTRO'!A:K,6,0)</f>
        <v>ATIVO</v>
      </c>
    </row>
    <row r="54" spans="1:13">
      <c r="A54" t="s">
        <v>516</v>
      </c>
      <c r="B54" t="s">
        <v>517</v>
      </c>
      <c r="C54" t="s">
        <v>433</v>
      </c>
      <c r="D54" t="s">
        <v>671</v>
      </c>
      <c r="E54" s="11" t="s">
        <v>341</v>
      </c>
      <c r="F54" s="11" t="str">
        <f>VLOOKUP(GESTAO.DE.RESIDUOS[[#This Row],[NOME]],'CADASTRO'!A:K,5,0)</f>
        <v>Analista PCM PL</v>
      </c>
      <c r="G54" s="28">
        <v>46091</v>
      </c>
      <c r="H54" s="39">
        <v>365</v>
      </c>
      <c r="I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IF(G436="01/01/1900",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IF(GESTAO.DE.RESIDUOS[[#This Row],[TREINADO EM]]="", "",(GESTAO.DE.RESIDUOS[[#This Row],[TREINADO EM]]+GESTAO.DE.RESIDUOS[[#This Row],[VALIDADE]]))</f>
        <v>46456</v>
      </c>
      <c r="K54">
        <v>1</v>
      </c>
      <c r="L54" t="s">
        <v>3</v>
      </c>
      <c r="M54" t="str">
        <f>VLOOKUP(GESTAO.DE.RESIDUOS[[#This Row],[NOME]],'CADASTRO'!A:K,6,0)</f>
        <v>ATIVO</v>
      </c>
    </row>
    <row r="55" spans="1:13">
      <c r="A55" t="s">
        <v>516</v>
      </c>
      <c r="B55" t="s">
        <v>517</v>
      </c>
      <c r="C55" t="s">
        <v>102</v>
      </c>
      <c r="D55" t="s">
        <v>671</v>
      </c>
      <c r="E55" s="1" t="s">
        <v>194</v>
      </c>
      <c r="F55" s="11" t="str">
        <f>VLOOKUP(GESTAO.DE.RESIDUOS[[#This Row],[NOME]],'CADASTRO'!A:K,5,0)</f>
        <v>SUPERVISOR DE MANUTENCAO</v>
      </c>
      <c r="G55" s="28">
        <v>45393</v>
      </c>
      <c r="H55" s="39">
        <v>365</v>
      </c>
      <c r="I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IF(G437="01/01/1900", "SEM REGISTRO",
                        IF((G55+H55)&gt;TODAY(), "NO PRAZO", "VENCIDO"
                        )
                    )
                )
            )
        )
    ),"N.A.")</f>
        <v>N.A.</v>
      </c>
      <c r="J55" s="14">
        <f>IF(GESTAO.DE.RESIDUOS[[#This Row],[TREINADO EM]]="", "",(GESTAO.DE.RESIDUOS[[#This Row],[TREINADO EM]]+GESTAO.DE.RESIDUOS[[#This Row],[VALIDADE]]))</f>
        <v>45758</v>
      </c>
      <c r="K55">
        <v>1</v>
      </c>
      <c r="L55" t="s">
        <v>3</v>
      </c>
      <c r="M55" t="str">
        <f>VLOOKUP(GESTAO.DE.RESIDUOS[[#This Row],[NOME]],'CADASTRO'!A:K,6,0)</f>
        <v>DESLIGADO</v>
      </c>
    </row>
    <row r="56" spans="1:13">
      <c r="A56" t="s">
        <v>516</v>
      </c>
      <c r="B56" t="s">
        <v>517</v>
      </c>
      <c r="C56" t="s">
        <v>266</v>
      </c>
      <c r="D56" t="s">
        <v>671</v>
      </c>
      <c r="E56" s="11" t="s">
        <v>345</v>
      </c>
      <c r="F56" s="11" t="str">
        <f>VLOOKUP(GESTAO.DE.RESIDUOS[[#This Row],[NOME]],'CADASTRO'!A:K,5,0)</f>
        <v>OPERADOR INDUSTRIAL II</v>
      </c>
      <c r="G56" s="28">
        <v>44928</v>
      </c>
      <c r="H56" s="39">
        <v>365</v>
      </c>
      <c r="I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IF(G438="01/01/1900",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IF(GESTAO.DE.RESIDUOS[[#This Row],[TREINADO EM]]="", "",(GESTAO.DE.RESIDUOS[[#This Row],[TREINADO EM]]+GESTAO.DE.RESIDUOS[[#This Row],[VALIDADE]]))</f>
        <v>45293</v>
      </c>
      <c r="K56">
        <v>1</v>
      </c>
      <c r="L56" t="s">
        <v>5</v>
      </c>
      <c r="M56" t="str">
        <f>VLOOKUP(GESTAO.DE.RESIDUOS[[#This Row],[NOME]],'CADASTRO'!A:K,6,0)</f>
        <v>ATIVO</v>
      </c>
    </row>
    <row r="57" spans="1:13">
      <c r="A57" t="s">
        <v>516</v>
      </c>
      <c r="B57" t="s">
        <v>517</v>
      </c>
      <c r="C57" t="s">
        <v>266</v>
      </c>
      <c r="D57" t="s">
        <v>671</v>
      </c>
      <c r="E57" s="11" t="s">
        <v>345</v>
      </c>
      <c r="F57" s="11" t="str">
        <f>VLOOKUP(GESTAO.DE.RESIDUOS[[#This Row],[NOME]],'CADASTRO'!A:K,5,0)</f>
        <v>OPERADOR INDUSTRIAL II</v>
      </c>
      <c r="G57" s="28">
        <v>45279</v>
      </c>
      <c r="H57" s="39">
        <v>365</v>
      </c>
      <c r="I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IF(G439="01/01/1900",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IF(GESTAO.DE.RESIDUOS[[#This Row],[TREINADO EM]]="", "",(GESTAO.DE.RESIDUOS[[#This Row],[TREINADO EM]]+GESTAO.DE.RESIDUOS[[#This Row],[VALIDADE]]))</f>
        <v>45644</v>
      </c>
      <c r="K57">
        <v>1</v>
      </c>
      <c r="L57" t="s">
        <v>5</v>
      </c>
      <c r="M57" t="str">
        <f>VLOOKUP(GESTAO.DE.RESIDUOS[[#This Row],[NOME]],'CADASTRO'!A:K,6,0)</f>
        <v>ATIVO</v>
      </c>
    </row>
    <row r="58" spans="1:13">
      <c r="A58" t="s">
        <v>516</v>
      </c>
      <c r="B58" t="s">
        <v>517</v>
      </c>
      <c r="C58" t="s">
        <v>76</v>
      </c>
      <c r="D58" t="s">
        <v>671</v>
      </c>
      <c r="E58" s="11" t="s">
        <v>345</v>
      </c>
      <c r="F58" s="11" t="str">
        <f>VLOOKUP(GESTAO.DE.RESIDUOS[[#This Row],[NOME]],'CADASTRO'!A:K,5,0)</f>
        <v>OPERADOR INDUSTRIAL II</v>
      </c>
      <c r="G58" s="28">
        <v>45645</v>
      </c>
      <c r="H58" s="39">
        <v>365</v>
      </c>
      <c r="I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IF(G440="01/01/1900",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IF(GESTAO.DE.RESIDUOS[[#This Row],[TREINADO EM]]="", "",(GESTAO.DE.RESIDUOS[[#This Row],[TREINADO EM]]+GESTAO.DE.RESIDUOS[[#This Row],[VALIDADE]]))</f>
        <v>46010</v>
      </c>
      <c r="K58">
        <v>1</v>
      </c>
      <c r="L58" t="s">
        <v>5</v>
      </c>
      <c r="M58" t="str">
        <f>VLOOKUP(GESTAO.DE.RESIDUOS[[#This Row],[NOME]],'CADASTRO'!A:K,6,0)</f>
        <v>ATIVO</v>
      </c>
    </row>
    <row r="59" spans="1:13">
      <c r="A59" t="s">
        <v>516</v>
      </c>
      <c r="B59" t="s">
        <v>517</v>
      </c>
      <c r="C59" t="s">
        <v>433</v>
      </c>
      <c r="D59" t="s">
        <v>671</v>
      </c>
      <c r="E59" s="11" t="s">
        <v>345</v>
      </c>
      <c r="F59" s="11" t="str">
        <f>VLOOKUP(GESTAO.DE.RESIDUOS[[#This Row],[NOME]],'CADASTRO'!A:K,5,0)</f>
        <v>OPERADOR INDUSTRIAL II</v>
      </c>
      <c r="G59" s="28">
        <v>46009</v>
      </c>
      <c r="H59" s="39">
        <v>365</v>
      </c>
      <c r="I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IF(G441="01/01/1900",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IF(GESTAO.DE.RESIDUOS[[#This Row],[TREINADO EM]]="", "",(GESTAO.DE.RESIDUOS[[#This Row],[TREINADO EM]]+GESTAO.DE.RESIDUOS[[#This Row],[VALIDADE]]))</f>
        <v>46374</v>
      </c>
      <c r="K59">
        <v>1</v>
      </c>
      <c r="L59" t="s">
        <v>3</v>
      </c>
      <c r="M59" t="str">
        <f>VLOOKUP(GESTAO.DE.RESIDUOS[[#This Row],[NOME]],'CADASTRO'!A:K,6,0)</f>
        <v>ATIVO</v>
      </c>
    </row>
    <row r="60" spans="1:13">
      <c r="A60" t="s">
        <v>516</v>
      </c>
      <c r="B60" t="s">
        <v>517</v>
      </c>
      <c r="C60" t="s">
        <v>266</v>
      </c>
      <c r="D60" t="s">
        <v>671</v>
      </c>
      <c r="E60" s="11" t="s">
        <v>93</v>
      </c>
      <c r="F60" s="11" t="str">
        <f>VLOOKUP(GESTAO.DE.RESIDUOS[[#This Row],[NOME]],'CADASTRO'!A:K,5,0)</f>
        <v>COORDENADOR CONTROLE DE QUALIDADE</v>
      </c>
      <c r="G60" s="28">
        <v>45092</v>
      </c>
      <c r="H60" s="39">
        <v>365</v>
      </c>
      <c r="I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IF(G442="01/01/1900", "SEM REGISTRO",
                        IF((G60+H60)&gt;TODAY(), "NO PRAZO", "VENCIDO"
                        )
                    )
                )
            )
        )
    ),"N.A.")</f>
        <v>N.A.</v>
      </c>
      <c r="J60" s="14">
        <f>IF(GESTAO.DE.RESIDUOS[[#This Row],[TREINADO EM]]="", "",(GESTAO.DE.RESIDUOS[[#This Row],[TREINADO EM]]+GESTAO.DE.RESIDUOS[[#This Row],[VALIDADE]]))</f>
        <v>45457</v>
      </c>
      <c r="K60">
        <v>1</v>
      </c>
      <c r="L60" t="s">
        <v>3</v>
      </c>
      <c r="M60" t="str">
        <f>VLOOKUP(GESTAO.DE.RESIDUOS[[#This Row],[NOME]],'CADASTRO'!A:K,6,0)</f>
        <v>DESLIGADO</v>
      </c>
    </row>
    <row r="61" spans="1:13">
      <c r="A61" t="s">
        <v>516</v>
      </c>
      <c r="B61" t="s">
        <v>517</v>
      </c>
      <c r="C61" t="s">
        <v>266</v>
      </c>
      <c r="D61" t="s">
        <v>671</v>
      </c>
      <c r="E61" s="11" t="s">
        <v>199</v>
      </c>
      <c r="F61" s="11" t="str">
        <f>VLOOKUP(GESTAO.DE.RESIDUOS[[#This Row],[NOME]],'CADASTRO'!A:K,5,0)</f>
        <v>TECNICO ELETRONICO II</v>
      </c>
      <c r="G61" s="28">
        <v>44928</v>
      </c>
      <c r="H61" s="39">
        <v>365</v>
      </c>
      <c r="I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IF(G443="01/01/1900",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IF(GESTAO.DE.RESIDUOS[[#This Row],[TREINADO EM]]="", "",(GESTAO.DE.RESIDUOS[[#This Row],[TREINADO EM]]+GESTAO.DE.RESIDUOS[[#This Row],[VALIDADE]]))</f>
        <v>45293</v>
      </c>
      <c r="K61">
        <v>1</v>
      </c>
      <c r="L61" t="s">
        <v>5</v>
      </c>
      <c r="M61" t="str">
        <f>VLOOKUP(GESTAO.DE.RESIDUOS[[#This Row],[NOME]],'CADASTRO'!A:K,6,0)</f>
        <v>DESLIGADO</v>
      </c>
    </row>
    <row r="62" spans="1:13">
      <c r="A62" t="s">
        <v>516</v>
      </c>
      <c r="B62" t="s">
        <v>517</v>
      </c>
      <c r="C62" t="s">
        <v>266</v>
      </c>
      <c r="D62" t="s">
        <v>671</v>
      </c>
      <c r="E62" s="11" t="s">
        <v>199</v>
      </c>
      <c r="F62" s="11" t="str">
        <f>VLOOKUP(GESTAO.DE.RESIDUOS[[#This Row],[NOME]],'CADASTRO'!A:K,5,0)</f>
        <v>TECNICO ELETRONICO II</v>
      </c>
      <c r="G62" s="28">
        <v>45279</v>
      </c>
      <c r="H62" s="39">
        <v>365</v>
      </c>
      <c r="I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IF(G444="01/01/1900", "SEM REGISTRO",
                        IF((G62+H62)&gt;TODAY(), "NO PRAZO", "VENCIDO"
                        )
                    )
                )
            )
        )
    ),"N.A.")</f>
        <v>N.A.</v>
      </c>
      <c r="J62" s="14">
        <f>IF(GESTAO.DE.RESIDUOS[[#This Row],[TREINADO EM]]="", "",(GESTAO.DE.RESIDUOS[[#This Row],[TREINADO EM]]+GESTAO.DE.RESIDUOS[[#This Row],[VALIDADE]]))</f>
        <v>45644</v>
      </c>
      <c r="K62">
        <v>1</v>
      </c>
      <c r="L62" t="s">
        <v>5</v>
      </c>
      <c r="M62" t="str">
        <f>VLOOKUP(GESTAO.DE.RESIDUOS[[#This Row],[NOME]],'CADASTRO'!A:K,6,0)</f>
        <v>DESLIGADO</v>
      </c>
    </row>
    <row r="63" spans="1:13">
      <c r="A63" t="s">
        <v>516</v>
      </c>
      <c r="B63" t="s">
        <v>517</v>
      </c>
      <c r="C63" t="s">
        <v>433</v>
      </c>
      <c r="D63" t="s">
        <v>671</v>
      </c>
      <c r="E63" s="11" t="s">
        <v>199</v>
      </c>
      <c r="F63" s="11" t="str">
        <f>VLOOKUP(GESTAO.DE.RESIDUOS[[#This Row],[NOME]],'CADASTRO'!A:K,5,0)</f>
        <v>TECNICO ELETRONICO II</v>
      </c>
      <c r="G63" s="28">
        <v>45645</v>
      </c>
      <c r="H63" s="39">
        <v>365</v>
      </c>
      <c r="I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IF(G445="01/01/1900", "SEM REGISTRO",
                        IF((G63+H63)&gt;TODAY(), "NO PRAZO", "VENCIDO"
                        )
                    )
                )
            )
        )
    ),"N.A.")</f>
        <v>N.A.</v>
      </c>
      <c r="J63" s="14">
        <f>IF(GESTAO.DE.RESIDUOS[[#This Row],[TREINADO EM]]="", "",(GESTAO.DE.RESIDUOS[[#This Row],[TREINADO EM]]+GESTAO.DE.RESIDUOS[[#This Row],[VALIDADE]]))</f>
        <v>46010</v>
      </c>
      <c r="K63">
        <v>1</v>
      </c>
      <c r="L63" t="s">
        <v>3</v>
      </c>
      <c r="M63" t="str">
        <f>VLOOKUP(GESTAO.DE.RESIDUOS[[#This Row],[NOME]],'CADASTRO'!A:K,6,0)</f>
        <v>DESLIGADO</v>
      </c>
    </row>
    <row r="64" spans="1:13">
      <c r="A64" t="s">
        <v>516</v>
      </c>
      <c r="B64" t="s">
        <v>517</v>
      </c>
      <c r="C64" t="s">
        <v>266</v>
      </c>
      <c r="D64" t="s">
        <v>671</v>
      </c>
      <c r="E64" s="11" t="s">
        <v>344</v>
      </c>
      <c r="F64" s="11" t="str">
        <f>VLOOKUP(GESTAO.DE.RESIDUOS[[#This Row],[NOME]],'CADASTRO'!A:K,5,0)</f>
        <v>TECNICO MECANICO II</v>
      </c>
      <c r="G64" s="28">
        <v>44928</v>
      </c>
      <c r="H64" s="39">
        <v>365</v>
      </c>
      <c r="I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IF(G446="01/01/1900",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IF(GESTAO.DE.RESIDUOS[[#This Row],[TREINADO EM]]="", "",(GESTAO.DE.RESIDUOS[[#This Row],[TREINADO EM]]+GESTAO.DE.RESIDUOS[[#This Row],[VALIDADE]]))</f>
        <v>45293</v>
      </c>
      <c r="K64">
        <v>1</v>
      </c>
      <c r="L64" t="s">
        <v>5</v>
      </c>
      <c r="M64" t="str">
        <f>VLOOKUP(GESTAO.DE.RESIDUOS[[#This Row],[NOME]],'CADASTRO'!A:K,6,0)</f>
        <v>ATIVO</v>
      </c>
    </row>
    <row r="65" spans="1:14">
      <c r="A65" t="s">
        <v>516</v>
      </c>
      <c r="B65" t="s">
        <v>517</v>
      </c>
      <c r="C65" t="s">
        <v>433</v>
      </c>
      <c r="D65" t="s">
        <v>671</v>
      </c>
      <c r="E65" s="11" t="s">
        <v>344</v>
      </c>
      <c r="F65" s="11" t="str">
        <f>VLOOKUP(GESTAO.DE.RESIDUOS[[#This Row],[NOME]],'CADASTRO'!A:K,5,0)</f>
        <v>TECNICO MECANICO II</v>
      </c>
      <c r="G65" s="28">
        <v>45547</v>
      </c>
      <c r="H65" s="39">
        <v>365</v>
      </c>
      <c r="I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IF(G447="01/01/1900",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IF(GESTAO.DE.RESIDUOS[[#This Row],[TREINADO EM]]="", "",(GESTAO.DE.RESIDUOS[[#This Row],[TREINADO EM]]+GESTAO.DE.RESIDUOS[[#This Row],[VALIDADE]]))</f>
        <v>45912</v>
      </c>
      <c r="K65">
        <v>1</v>
      </c>
      <c r="L65" t="s">
        <v>5</v>
      </c>
      <c r="M65" t="str">
        <f>VLOOKUP(GESTAO.DE.RESIDUOS[[#This Row],[NOME]],'CADASTRO'!A:K,6,0)</f>
        <v>ATIVO</v>
      </c>
    </row>
    <row r="66" spans="1:14">
      <c r="A66" t="s">
        <v>516</v>
      </c>
      <c r="B66" t="s">
        <v>517</v>
      </c>
      <c r="C66" t="s">
        <v>433</v>
      </c>
      <c r="D66" t="s">
        <v>671</v>
      </c>
      <c r="E66" s="11" t="s">
        <v>344</v>
      </c>
      <c r="F66" s="11" t="str">
        <f>VLOOKUP(GESTAO.DE.RESIDUOS[[#This Row],[NOME]],'CADASTRO'!A:K,5,0)</f>
        <v>TECNICO MECANICO II</v>
      </c>
      <c r="G66" s="28">
        <v>45645</v>
      </c>
      <c r="H66" s="39">
        <v>365</v>
      </c>
      <c r="I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IF(G448="01/01/1900",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IF(GESTAO.DE.RESIDUOS[[#This Row],[TREINADO EM]]="", "",(GESTAO.DE.RESIDUOS[[#This Row],[TREINADO EM]]+GESTAO.DE.RESIDUOS[[#This Row],[VALIDADE]]))</f>
        <v>46010</v>
      </c>
      <c r="K66">
        <v>1</v>
      </c>
      <c r="L66" t="s">
        <v>5</v>
      </c>
      <c r="M66" t="str">
        <f>VLOOKUP(GESTAO.DE.RESIDUOS[[#This Row],[NOME]],'CADASTRO'!A:K,6,0)</f>
        <v>ATIVO</v>
      </c>
    </row>
    <row r="67" spans="1:14">
      <c r="A67" t="s">
        <v>516</v>
      </c>
      <c r="B67" t="s">
        <v>517</v>
      </c>
      <c r="C67" t="s">
        <v>433</v>
      </c>
      <c r="D67" t="s">
        <v>671</v>
      </c>
      <c r="E67" s="11" t="s">
        <v>344</v>
      </c>
      <c r="F67" s="11" t="str">
        <f>VLOOKUP(GESTAO.DE.RESIDUOS[[#This Row],[NOME]],'CADASTRO'!A:K,5,0)</f>
        <v>TECNICO MECANICO II</v>
      </c>
      <c r="G67" s="28">
        <v>46211.623101851903</v>
      </c>
      <c r="H67" s="39">
        <v>183</v>
      </c>
      <c r="I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IF(G449="01/01/1900", "SEM REGISTRO",
                        IF((G67+H67)&gt;TODAY(), "NO PRAZO", "VENCIDO"
                        )
                    )
                )
            )
        )
    ),"N.A.")</f>
        <v>NO PRAZO</v>
      </c>
      <c r="J67" s="14">
        <f>IF(GESTAO.DE.RESIDUOS[[#This Row],[TREINADO EM]]="", "",(GESTAO.DE.RESIDUOS[[#This Row],[TREINADO EM]]+GESTAO.DE.RESIDUOS[[#This Row],[VALIDADE]]))</f>
        <v>46394.623101851903</v>
      </c>
      <c r="K67">
        <v>1</v>
      </c>
      <c r="L67" t="s">
        <v>3</v>
      </c>
      <c r="M67" t="str">
        <f>VLOOKUP(GESTAO.DE.RESIDUOS[[#This Row],[NOME]],'CADASTRO'!A:K,6,0)</f>
        <v>ATIVO</v>
      </c>
      <c r="N67" s="63"/>
    </row>
    <row r="68" spans="1:14">
      <c r="A68" t="s">
        <v>516</v>
      </c>
      <c r="B68" t="s">
        <v>517</v>
      </c>
      <c r="C68" t="s">
        <v>433</v>
      </c>
      <c r="D68" t="s">
        <v>671</v>
      </c>
      <c r="E68" s="11" t="s">
        <v>201</v>
      </c>
      <c r="F68" s="11" t="str">
        <f>VLOOKUP(GESTAO.DE.RESIDUOS[[#This Row],[NOME]],'CADASTRO'!A:K,5,0)</f>
        <v>OPERADOR INDUSTRIAL I</v>
      </c>
      <c r="G68" s="28">
        <v>46119</v>
      </c>
      <c r="H68" s="39">
        <v>365</v>
      </c>
      <c r="I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IF(G450="01/01/1900",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IF(GESTAO.DE.RESIDUOS[[#This Row],[TREINADO EM]]="", "",(GESTAO.DE.RESIDUOS[[#This Row],[TREINADO EM]]+GESTAO.DE.RESIDUOS[[#This Row],[VALIDADE]]))</f>
        <v>46484</v>
      </c>
      <c r="K68">
        <v>0.25</v>
      </c>
      <c r="L68" t="s">
        <v>3</v>
      </c>
      <c r="M68" t="str">
        <f>VLOOKUP(GESTAO.DE.RESIDUOS[[#This Row],[NOME]],'CADASTRO'!A:K,6,0)</f>
        <v>DESLIGADO</v>
      </c>
      <c r="N68" s="63" t="s">
        <v>672</v>
      </c>
    </row>
    <row r="69" spans="1:14">
      <c r="A69" t="s">
        <v>516</v>
      </c>
      <c r="B69" t="s">
        <v>517</v>
      </c>
      <c r="C69" t="s">
        <v>102</v>
      </c>
      <c r="D69" t="s">
        <v>671</v>
      </c>
      <c r="E69" s="11" t="s">
        <v>202</v>
      </c>
      <c r="F69" s="11" t="str">
        <f>VLOOKUP(GESTAO.DE.RESIDUOS[[#This Row],[NOME]],'CADASTRO'!A:K,5,0)</f>
        <v>ASSISTENTE ADMINISTRATIVO</v>
      </c>
      <c r="G69" s="28">
        <v>45358</v>
      </c>
      <c r="H69" s="39">
        <v>365</v>
      </c>
      <c r="I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IF(G451="01/01/1900",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IF(GESTAO.DE.RESIDUOS[[#This Row],[TREINADO EM]]="", "",(GESTAO.DE.RESIDUOS[[#This Row],[TREINADO EM]]+GESTAO.DE.RESIDUOS[[#This Row],[VALIDADE]]))</f>
        <v>45723</v>
      </c>
      <c r="K69">
        <v>1</v>
      </c>
      <c r="L69" t="s">
        <v>5</v>
      </c>
      <c r="M69" t="str">
        <f>VLOOKUP(GESTAO.DE.RESIDUOS[[#This Row],[NOME]],'CADASTRO'!A:K,6,0)</f>
        <v>DESLIGADO</v>
      </c>
    </row>
    <row r="70" spans="1:14">
      <c r="A70" t="s">
        <v>516</v>
      </c>
      <c r="B70" t="s">
        <v>517</v>
      </c>
      <c r="C70" t="s">
        <v>76</v>
      </c>
      <c r="D70" t="s">
        <v>671</v>
      </c>
      <c r="E70" s="11" t="s">
        <v>202</v>
      </c>
      <c r="F70" s="11" t="str">
        <f>VLOOKUP(GESTAO.DE.RESIDUOS[[#This Row],[NOME]],'CADASTRO'!A:K,5,0)</f>
        <v>ASSISTENTE ADMINISTRATIVO</v>
      </c>
      <c r="G70" s="28">
        <v>45645</v>
      </c>
      <c r="H70" s="39">
        <v>365</v>
      </c>
      <c r="I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IF(G452="01/01/1900",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IF(GESTAO.DE.RESIDUOS[[#This Row],[TREINADO EM]]="", "",(GESTAO.DE.RESIDUOS[[#This Row],[TREINADO EM]]+GESTAO.DE.RESIDUOS[[#This Row],[VALIDADE]]))</f>
        <v>46010</v>
      </c>
      <c r="K70">
        <v>1</v>
      </c>
      <c r="L70" t="s">
        <v>5</v>
      </c>
      <c r="M70" t="str">
        <f>VLOOKUP(GESTAO.DE.RESIDUOS[[#This Row],[NOME]],'CADASTRO'!A:K,6,0)</f>
        <v>DESLIGADO</v>
      </c>
    </row>
    <row r="71" spans="1:14">
      <c r="A71" t="s">
        <v>516</v>
      </c>
      <c r="B71" t="s">
        <v>517</v>
      </c>
      <c r="C71" t="s">
        <v>433</v>
      </c>
      <c r="D71" t="s">
        <v>671</v>
      </c>
      <c r="E71" s="11" t="s">
        <v>202</v>
      </c>
      <c r="F71" s="11" t="str">
        <f>VLOOKUP(GESTAO.DE.RESIDUOS[[#This Row],[NOME]],'CADASTRO'!A:K,5,0)</f>
        <v>ASSISTENTE ADMINISTRATIVO</v>
      </c>
      <c r="G71" s="28">
        <v>46009</v>
      </c>
      <c r="H71" s="39">
        <v>365</v>
      </c>
      <c r="I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IF(G453="01/01/1900",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IF(GESTAO.DE.RESIDUOS[[#This Row],[TREINADO EM]]="", "",(GESTAO.DE.RESIDUOS[[#This Row],[TREINADO EM]]+GESTAO.DE.RESIDUOS[[#This Row],[VALIDADE]]))</f>
        <v>46374</v>
      </c>
      <c r="K71">
        <v>1</v>
      </c>
      <c r="L71" t="s">
        <v>3</v>
      </c>
      <c r="M71" t="str">
        <f>VLOOKUP(GESTAO.DE.RESIDUOS[[#This Row],[NOME]],'CADASTRO'!A:K,6,0)</f>
        <v>DESLIGADO</v>
      </c>
    </row>
    <row r="72" spans="1:14">
      <c r="A72" t="s">
        <v>516</v>
      </c>
      <c r="B72" t="s">
        <v>517</v>
      </c>
      <c r="C72" t="s">
        <v>391</v>
      </c>
      <c r="D72" t="s">
        <v>671</v>
      </c>
      <c r="E72" s="11" t="s">
        <v>204</v>
      </c>
      <c r="F72" s="11" t="str">
        <f>VLOOKUP(GESTAO.DE.RESIDUOS[[#This Row],[NOME]],'CADASTRO'!A:K,5,0)</f>
        <v>AUXILIAR INDUSTRIAL</v>
      </c>
      <c r="G72" s="28">
        <v>45875</v>
      </c>
      <c r="H72" s="39">
        <v>365</v>
      </c>
      <c r="I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IF(G454="01/01/1900",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IF(GESTAO.DE.RESIDUOS[[#This Row],[TREINADO EM]]="", "",(GESTAO.DE.RESIDUOS[[#This Row],[TREINADO EM]]+GESTAO.DE.RESIDUOS[[#This Row],[VALIDADE]]))</f>
        <v>46240</v>
      </c>
      <c r="K72">
        <v>1</v>
      </c>
      <c r="L72" t="s">
        <v>3</v>
      </c>
      <c r="M72" t="str">
        <f>VLOOKUP(GESTAO.DE.RESIDUOS[[#This Row],[NOME]],'CADASTRO'!A:K,6,0)</f>
        <v>DESLIGADO</v>
      </c>
    </row>
    <row r="73" spans="1:14">
      <c r="A73" t="s">
        <v>516</v>
      </c>
      <c r="B73" t="s">
        <v>517</v>
      </c>
      <c r="C73" t="s">
        <v>266</v>
      </c>
      <c r="D73" t="s">
        <v>671</v>
      </c>
      <c r="E73" s="11" t="s">
        <v>475</v>
      </c>
      <c r="F73" s="11" t="str">
        <f>VLOOKUP(GESTAO.DE.RESIDUOS[[#This Row],[NOME]],'CADASTRO'!A:K,5,0)</f>
        <v>OPERADOR INDUSTRIAL I</v>
      </c>
      <c r="G73" s="28">
        <v>44928</v>
      </c>
      <c r="H73" s="39">
        <v>365</v>
      </c>
      <c r="I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IF(G455="01/01/1900",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IF(GESTAO.DE.RESIDUOS[[#This Row],[TREINADO EM]]="", "",(GESTAO.DE.RESIDUOS[[#This Row],[TREINADO EM]]+GESTAO.DE.RESIDUOS[[#This Row],[VALIDADE]]))</f>
        <v>45293</v>
      </c>
      <c r="K73">
        <v>1</v>
      </c>
      <c r="L73" t="s">
        <v>5</v>
      </c>
      <c r="M73" t="str">
        <f>VLOOKUP(GESTAO.DE.RESIDUOS[[#This Row],[NOME]],'CADASTRO'!A:K,6,0)</f>
        <v>S-AFASTADO</v>
      </c>
    </row>
    <row r="74" spans="1:14">
      <c r="A74" t="s">
        <v>516</v>
      </c>
      <c r="B74" t="s">
        <v>517</v>
      </c>
      <c r="C74" t="s">
        <v>266</v>
      </c>
      <c r="D74" t="s">
        <v>671</v>
      </c>
      <c r="E74" s="11" t="s">
        <v>475</v>
      </c>
      <c r="F74" s="11" t="str">
        <f>VLOOKUP(GESTAO.DE.RESIDUOS[[#This Row],[NOME]],'CADASTRO'!A:K,5,0)</f>
        <v>OPERADOR INDUSTRIAL I</v>
      </c>
      <c r="G74" s="28">
        <v>45279</v>
      </c>
      <c r="H74" s="39">
        <v>365</v>
      </c>
      <c r="I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IF(G456="01/01/1900", "SEM REGISTRO",
                        IF((G74+H74)&gt;TODAY(), "NO PRAZO", "VENCIDO"
                        )
                    )
                )
            )
        )
    ),"N.A.")</f>
        <v>N.A.</v>
      </c>
      <c r="J74" s="14">
        <f>IF(GESTAO.DE.RESIDUOS[[#This Row],[TREINADO EM]]="", "",(GESTAO.DE.RESIDUOS[[#This Row],[TREINADO EM]]+GESTAO.DE.RESIDUOS[[#This Row],[VALIDADE]]))</f>
        <v>45644</v>
      </c>
      <c r="K74">
        <v>1</v>
      </c>
      <c r="L74" t="s">
        <v>5</v>
      </c>
      <c r="M74" t="str">
        <f>VLOOKUP(GESTAO.DE.RESIDUOS[[#This Row],[NOME]],'CADASTRO'!A:K,6,0)</f>
        <v>S-AFASTADO</v>
      </c>
    </row>
    <row r="75" spans="1:14">
      <c r="A75" t="s">
        <v>516</v>
      </c>
      <c r="B75" t="s">
        <v>517</v>
      </c>
      <c r="C75" t="s">
        <v>433</v>
      </c>
      <c r="D75" t="s">
        <v>671</v>
      </c>
      <c r="E75" s="11" t="s">
        <v>475</v>
      </c>
      <c r="F75" s="11" t="str">
        <f>VLOOKUP(GESTAO.DE.RESIDUOS[[#This Row],[NOME]],'CADASTRO'!A:K,5,0)</f>
        <v>OPERADOR INDUSTRIAL I</v>
      </c>
      <c r="G75" s="28">
        <v>45589</v>
      </c>
      <c r="H75" s="39">
        <v>365</v>
      </c>
      <c r="I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IF(G457="01/01/1900",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IF(GESTAO.DE.RESIDUOS[[#This Row],[TREINADO EM]]="", "",(GESTAO.DE.RESIDUOS[[#This Row],[TREINADO EM]]+GESTAO.DE.RESIDUOS[[#This Row],[VALIDADE]]))</f>
        <v>45954</v>
      </c>
      <c r="K75">
        <v>1</v>
      </c>
      <c r="L75" t="s">
        <v>5</v>
      </c>
      <c r="M75" t="str">
        <f>VLOOKUP(GESTAO.DE.RESIDUOS[[#This Row],[NOME]],'CADASTRO'!A:K,6,0)</f>
        <v>S-AFASTADO</v>
      </c>
    </row>
    <row r="76" spans="1:14">
      <c r="A76" t="s">
        <v>516</v>
      </c>
      <c r="B76" t="s">
        <v>517</v>
      </c>
      <c r="C76" t="s">
        <v>433</v>
      </c>
      <c r="D76" t="s">
        <v>671</v>
      </c>
      <c r="E76" s="11" t="s">
        <v>475</v>
      </c>
      <c r="F76" s="11" t="str">
        <f>VLOOKUP(GESTAO.DE.RESIDUOS[[#This Row],[NOME]],'CADASTRO'!A:K,5,0)</f>
        <v>OPERADOR INDUSTRIAL I</v>
      </c>
      <c r="G76" s="28">
        <v>45609</v>
      </c>
      <c r="H76" s="39">
        <v>365</v>
      </c>
      <c r="I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IF(G458="01/01/1900",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IF(GESTAO.DE.RESIDUOS[[#This Row],[TREINADO EM]]="", "",(GESTAO.DE.RESIDUOS[[#This Row],[TREINADO EM]]+GESTAO.DE.RESIDUOS[[#This Row],[VALIDADE]]))</f>
        <v>45974</v>
      </c>
      <c r="K76">
        <v>1</v>
      </c>
      <c r="L76" t="s">
        <v>5</v>
      </c>
      <c r="M76" t="str">
        <f>VLOOKUP(GESTAO.DE.RESIDUOS[[#This Row],[NOME]],'CADASTRO'!A:K,6,0)</f>
        <v>S-AFASTADO</v>
      </c>
    </row>
    <row r="77" spans="1:14">
      <c r="A77" t="s">
        <v>516</v>
      </c>
      <c r="B77" t="s">
        <v>517</v>
      </c>
      <c r="C77" t="s">
        <v>76</v>
      </c>
      <c r="D77" t="s">
        <v>671</v>
      </c>
      <c r="E77" s="11" t="s">
        <v>475</v>
      </c>
      <c r="F77" s="11" t="str">
        <f>VLOOKUP(GESTAO.DE.RESIDUOS[[#This Row],[NOME]],'CADASTRO'!A:K,5,0)</f>
        <v>OPERADOR INDUSTRIAL I</v>
      </c>
      <c r="G77" s="28">
        <v>45645</v>
      </c>
      <c r="H77" s="39">
        <v>365</v>
      </c>
      <c r="I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IF(G459="01/01/1900",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IF(GESTAO.DE.RESIDUOS[[#This Row],[TREINADO EM]]="", "",(GESTAO.DE.RESIDUOS[[#This Row],[TREINADO EM]]+GESTAO.DE.RESIDUOS[[#This Row],[VALIDADE]]))</f>
        <v>46010</v>
      </c>
      <c r="K77">
        <v>1</v>
      </c>
      <c r="L77" t="s">
        <v>5</v>
      </c>
      <c r="M77" t="str">
        <f>VLOOKUP(GESTAO.DE.RESIDUOS[[#This Row],[NOME]],'CADASTRO'!A:K,6,0)</f>
        <v>S-AFASTADO</v>
      </c>
    </row>
    <row r="78" spans="1:14">
      <c r="A78" t="s">
        <v>516</v>
      </c>
      <c r="B78" t="s">
        <v>517</v>
      </c>
      <c r="C78" t="s">
        <v>433</v>
      </c>
      <c r="D78" t="s">
        <v>671</v>
      </c>
      <c r="E78" s="11" t="s">
        <v>475</v>
      </c>
      <c r="F78" s="11" t="str">
        <f>VLOOKUP(GESTAO.DE.RESIDUOS[[#This Row],[NOME]],'CADASTRO'!A:K,5,0)</f>
        <v>OPERADOR INDUSTRIAL I</v>
      </c>
      <c r="G78" s="28">
        <v>46009</v>
      </c>
      <c r="H78" s="39">
        <v>365</v>
      </c>
      <c r="I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IF(G460="01/01/1900",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IF(GESTAO.DE.RESIDUOS[[#This Row],[TREINADO EM]]="", "",(GESTAO.DE.RESIDUOS[[#This Row],[TREINADO EM]]+GESTAO.DE.RESIDUOS[[#This Row],[VALIDADE]]))</f>
        <v>46374</v>
      </c>
      <c r="K78">
        <v>1</v>
      </c>
      <c r="L78" t="s">
        <v>3</v>
      </c>
      <c r="M78" t="str">
        <f>VLOOKUP(GESTAO.DE.RESIDUOS[[#This Row],[NOME]],'CADASTRO'!A:K,6,0)</f>
        <v>S-AFASTADO</v>
      </c>
    </row>
    <row r="79" spans="1:14">
      <c r="A79" t="s">
        <v>516</v>
      </c>
      <c r="B79" t="s">
        <v>517</v>
      </c>
      <c r="C79" t="s">
        <v>391</v>
      </c>
      <c r="D79" t="s">
        <v>671</v>
      </c>
      <c r="E79" s="11" t="s">
        <v>353</v>
      </c>
      <c r="F79" s="11" t="str">
        <f>VLOOKUP(GESTAO.DE.RESIDUOS[[#This Row],[NOME]],'CADASTRO'!A:K,5,0)</f>
        <v>Almoxarife</v>
      </c>
      <c r="G79" s="28">
        <v>45910</v>
      </c>
      <c r="H79" s="39">
        <v>365</v>
      </c>
      <c r="I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IF(G461="01/01/1900",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IF(GESTAO.DE.RESIDUOS[[#This Row],[TREINADO EM]]="", "",(GESTAO.DE.RESIDUOS[[#This Row],[TREINADO EM]]+GESTAO.DE.RESIDUOS[[#This Row],[VALIDADE]]))</f>
        <v>46275</v>
      </c>
      <c r="K79">
        <v>1</v>
      </c>
      <c r="L79" t="s">
        <v>5</v>
      </c>
      <c r="M79" t="str">
        <f>VLOOKUP(GESTAO.DE.RESIDUOS[[#This Row],[NOME]],'CADASTRO'!A:K,6,0)</f>
        <v>ATIVO</v>
      </c>
    </row>
    <row r="80" spans="1:14">
      <c r="A80" t="s">
        <v>516</v>
      </c>
      <c r="B80" t="s">
        <v>517</v>
      </c>
      <c r="C80" t="s">
        <v>433</v>
      </c>
      <c r="D80" t="s">
        <v>671</v>
      </c>
      <c r="E80" s="11" t="s">
        <v>353</v>
      </c>
      <c r="F80" s="11" t="str">
        <f>VLOOKUP(GESTAO.DE.RESIDUOS[[#This Row],[NOME]],'CADASTRO'!A:K,5,0)</f>
        <v>Almoxarife</v>
      </c>
      <c r="G80" s="28">
        <v>46269.183541666665</v>
      </c>
      <c r="H80" s="39">
        <v>365</v>
      </c>
      <c r="I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IF(G462="01/01/1900", "SEM REGISTRO",
                        IF((G80+H80)&gt;TODAY(), "NO PRAZO", "VENCIDO"
                        )
                    )
                )
            )
        )
    ),"N.A.")</f>
        <v>NO PRAZO</v>
      </c>
      <c r="J80" s="14">
        <f>IF(GESTAO.DE.RESIDUOS[[#This Row],[TREINADO EM]]="", "",(GESTAO.DE.RESIDUOS[[#This Row],[TREINADO EM]]+GESTAO.DE.RESIDUOS[[#This Row],[VALIDADE]]))</f>
        <v>46634.183541666665</v>
      </c>
      <c r="K80">
        <v>1</v>
      </c>
      <c r="L80" t="s">
        <v>3</v>
      </c>
      <c r="M80" t="str">
        <f>VLOOKUP(GESTAO.DE.RESIDUOS[[#This Row],[NOME]],'CADASTRO'!A:K,6,0)</f>
        <v>ATIVO</v>
      </c>
    </row>
    <row r="81" spans="1:14">
      <c r="A81" t="s">
        <v>516</v>
      </c>
      <c r="B81" t="s">
        <v>517</v>
      </c>
      <c r="C81" t="s">
        <v>266</v>
      </c>
      <c r="D81" t="s">
        <v>671</v>
      </c>
      <c r="E81" s="11" t="s">
        <v>205</v>
      </c>
      <c r="F81" s="11" t="str">
        <f>VLOOKUP(GESTAO.DE.RESIDUOS[[#This Row],[NOME]],'CADASTRO'!A:K,5,0)</f>
        <v>AUXILIAR INDUSTRIAL</v>
      </c>
      <c r="G81" s="28">
        <v>45092</v>
      </c>
      <c r="H81" s="39">
        <v>365</v>
      </c>
      <c r="I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IF(G463="01/01/1900",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IF(GESTAO.DE.RESIDUOS[[#This Row],[TREINADO EM]]="", "",(GESTAO.DE.RESIDUOS[[#This Row],[TREINADO EM]]+GESTAO.DE.RESIDUOS[[#This Row],[VALIDADE]]))</f>
        <v>45457</v>
      </c>
      <c r="K81">
        <v>1</v>
      </c>
      <c r="L81" t="s">
        <v>5</v>
      </c>
      <c r="M81" t="str">
        <f>VLOOKUP(GESTAO.DE.RESIDUOS[[#This Row],[NOME]],'CADASTRO'!A:K,6,0)</f>
        <v>DESLIGADO</v>
      </c>
    </row>
    <row r="82" spans="1:14">
      <c r="A82" t="s">
        <v>516</v>
      </c>
      <c r="B82" t="s">
        <v>517</v>
      </c>
      <c r="C82" t="s">
        <v>266</v>
      </c>
      <c r="D82" t="s">
        <v>671</v>
      </c>
      <c r="E82" s="11" t="s">
        <v>205</v>
      </c>
      <c r="F82" s="11" t="str">
        <f>VLOOKUP(GESTAO.DE.RESIDUOS[[#This Row],[NOME]],'CADASTRO'!A:K,5,0)</f>
        <v>AUXILIAR INDUSTRIAL</v>
      </c>
      <c r="G82" s="28">
        <v>45279</v>
      </c>
      <c r="H82" s="39">
        <v>365</v>
      </c>
      <c r="I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IF(G464="01/01/1900",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IF(GESTAO.DE.RESIDUOS[[#This Row],[TREINADO EM]]="", "",(GESTAO.DE.RESIDUOS[[#This Row],[TREINADO EM]]+GESTAO.DE.RESIDUOS[[#This Row],[VALIDADE]]))</f>
        <v>45644</v>
      </c>
      <c r="K82">
        <v>1</v>
      </c>
      <c r="L82" t="s">
        <v>5</v>
      </c>
      <c r="M82" t="str">
        <f>VLOOKUP(GESTAO.DE.RESIDUOS[[#This Row],[NOME]],'CADASTRO'!A:K,6,0)</f>
        <v>DESLIGADO</v>
      </c>
    </row>
    <row r="83" spans="1:14">
      <c r="A83" t="s">
        <v>516</v>
      </c>
      <c r="B83" t="s">
        <v>517</v>
      </c>
      <c r="C83" t="s">
        <v>433</v>
      </c>
      <c r="D83" t="s">
        <v>671</v>
      </c>
      <c r="E83" s="11" t="s">
        <v>205</v>
      </c>
      <c r="F83" s="11" t="str">
        <f>VLOOKUP(GESTAO.DE.RESIDUOS[[#This Row],[NOME]],'CADASTRO'!A:K,5,0)</f>
        <v>AUXILIAR INDUSTRIAL</v>
      </c>
      <c r="G83" s="28">
        <v>45589</v>
      </c>
      <c r="H83" s="39">
        <v>365</v>
      </c>
      <c r="I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IF(G465="01/01/1900",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IF(GESTAO.DE.RESIDUOS[[#This Row],[TREINADO EM]]="", "",(GESTAO.DE.RESIDUOS[[#This Row],[TREINADO EM]]+GESTAO.DE.RESIDUOS[[#This Row],[VALIDADE]]))</f>
        <v>45954</v>
      </c>
      <c r="K83">
        <v>1</v>
      </c>
      <c r="L83" t="s">
        <v>5</v>
      </c>
      <c r="M83" t="str">
        <f>VLOOKUP(GESTAO.DE.RESIDUOS[[#This Row],[NOME]],'CADASTRO'!A:K,6,0)</f>
        <v>DESLIGADO</v>
      </c>
    </row>
    <row r="84" spans="1:14">
      <c r="A84" t="s">
        <v>516</v>
      </c>
      <c r="B84" t="s">
        <v>517</v>
      </c>
      <c r="C84" t="s">
        <v>76</v>
      </c>
      <c r="D84" t="s">
        <v>671</v>
      </c>
      <c r="E84" s="11" t="s">
        <v>205</v>
      </c>
      <c r="F84" s="11" t="str">
        <f>VLOOKUP(GESTAO.DE.RESIDUOS[[#This Row],[NOME]],'CADASTRO'!A:K,5,0)</f>
        <v>AUXILIAR INDUSTRIAL</v>
      </c>
      <c r="G84" s="28">
        <v>45645</v>
      </c>
      <c r="H84" s="39">
        <v>365</v>
      </c>
      <c r="I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IF(G466="01/01/1900",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IF(GESTAO.DE.RESIDUOS[[#This Row],[TREINADO EM]]="", "",(GESTAO.DE.RESIDUOS[[#This Row],[TREINADO EM]]+GESTAO.DE.RESIDUOS[[#This Row],[VALIDADE]]))</f>
        <v>46010</v>
      </c>
      <c r="K84">
        <v>1</v>
      </c>
      <c r="L84" t="s">
        <v>3</v>
      </c>
      <c r="M84" t="str">
        <f>VLOOKUP(GESTAO.DE.RESIDUOS[[#This Row],[NOME]],'CADASTRO'!A:K,6,0)</f>
        <v>DESLIGADO</v>
      </c>
    </row>
    <row r="85" spans="1:14">
      <c r="A85" t="s">
        <v>516</v>
      </c>
      <c r="B85" t="s">
        <v>517</v>
      </c>
      <c r="C85" t="s">
        <v>266</v>
      </c>
      <c r="D85" t="s">
        <v>671</v>
      </c>
      <c r="E85" s="11" t="s">
        <v>68</v>
      </c>
      <c r="F85" s="11" t="str">
        <f>VLOOKUP(GESTAO.DE.RESIDUOS[[#This Row],[NOME]],'CADASTRO'!A:K,5,0)</f>
        <v>COORDENADOR CONTROLE DE QUALIDADE</v>
      </c>
      <c r="G85" s="28">
        <v>45092</v>
      </c>
      <c r="H85" s="39">
        <v>365</v>
      </c>
      <c r="I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IF(G467="01/01/1900",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IF(GESTAO.DE.RESIDUOS[[#This Row],[TREINADO EM]]="", "",(GESTAO.DE.RESIDUOS[[#This Row],[TREINADO EM]]+GESTAO.DE.RESIDUOS[[#This Row],[VALIDADE]]))</f>
        <v>45457</v>
      </c>
      <c r="K85">
        <v>1</v>
      </c>
      <c r="L85" t="s">
        <v>5</v>
      </c>
      <c r="M85" t="str">
        <f>VLOOKUP(GESTAO.DE.RESIDUOS[[#This Row],[NOME]],'CADASTRO'!A:K,6,0)</f>
        <v>ATIVO</v>
      </c>
    </row>
    <row r="86" spans="1:14">
      <c r="A86" t="s">
        <v>516</v>
      </c>
      <c r="B86" t="s">
        <v>517</v>
      </c>
      <c r="C86" t="s">
        <v>433</v>
      </c>
      <c r="D86" t="s">
        <v>671</v>
      </c>
      <c r="E86" s="11" t="s">
        <v>68</v>
      </c>
      <c r="F86" s="11" t="str">
        <f>VLOOKUP(GESTAO.DE.RESIDUOS[[#This Row],[NOME]],'CADASTRO'!A:K,5,0)</f>
        <v>COORDENADOR CONTROLE DE QUALIDADE</v>
      </c>
      <c r="G86" s="28">
        <v>45547</v>
      </c>
      <c r="H86" s="39">
        <v>365</v>
      </c>
      <c r="I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IF(G468="01/01/1900",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IF(GESTAO.DE.RESIDUOS[[#This Row],[TREINADO EM]]="", "",(GESTAO.DE.RESIDUOS[[#This Row],[TREINADO EM]]+GESTAO.DE.RESIDUOS[[#This Row],[VALIDADE]]))</f>
        <v>45912</v>
      </c>
      <c r="K86">
        <v>1</v>
      </c>
      <c r="L86" t="s">
        <v>5</v>
      </c>
      <c r="M86" t="str">
        <f>VLOOKUP(GESTAO.DE.RESIDUOS[[#This Row],[NOME]],'CADASTRO'!A:K,6,0)</f>
        <v>ATIVO</v>
      </c>
    </row>
    <row r="87" spans="1:14">
      <c r="A87" t="s">
        <v>516</v>
      </c>
      <c r="B87" t="s">
        <v>517</v>
      </c>
      <c r="C87" t="s">
        <v>433</v>
      </c>
      <c r="D87" t="s">
        <v>671</v>
      </c>
      <c r="E87" s="11" t="s">
        <v>68</v>
      </c>
      <c r="F87" s="11" t="str">
        <f>VLOOKUP(GESTAO.DE.RESIDUOS[[#This Row],[NOME]],'CADASTRO'!A:K,5,0)</f>
        <v>COORDENADOR CONTROLE DE QUALIDADE</v>
      </c>
      <c r="G87" s="28">
        <v>45645</v>
      </c>
      <c r="H87" s="39">
        <v>365</v>
      </c>
      <c r="I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IF(G469="01/01/1900",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IF(GESTAO.DE.RESIDUOS[[#This Row],[TREINADO EM]]="", "",(GESTAO.DE.RESIDUOS[[#This Row],[TREINADO EM]]+GESTAO.DE.RESIDUOS[[#This Row],[VALIDADE]]))</f>
        <v>46010</v>
      </c>
      <c r="K87">
        <v>1</v>
      </c>
      <c r="L87" t="s">
        <v>5</v>
      </c>
      <c r="M87" t="str">
        <f>VLOOKUP(GESTAO.DE.RESIDUOS[[#This Row],[NOME]],'CADASTRO'!A:K,6,0)</f>
        <v>ATIVO</v>
      </c>
    </row>
    <row r="88" spans="1:14">
      <c r="A88" t="s">
        <v>516</v>
      </c>
      <c r="B88" t="s">
        <v>517</v>
      </c>
      <c r="C88" t="s">
        <v>433</v>
      </c>
      <c r="D88" t="s">
        <v>671</v>
      </c>
      <c r="E88" s="11" t="s">
        <v>68</v>
      </c>
      <c r="F88" s="11" t="str">
        <f>VLOOKUP(GESTAO.DE.RESIDUOS[[#This Row],[NOME]],'CADASTRO'!A:K,5,0)</f>
        <v>COORDENADOR CONTROLE DE QUALIDADE</v>
      </c>
      <c r="G88" s="28">
        <v>46212.156643518501</v>
      </c>
      <c r="H88" s="39">
        <v>183</v>
      </c>
      <c r="I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IF(G470="01/01/1900",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IF(GESTAO.DE.RESIDUOS[[#This Row],[TREINADO EM]]="", "",(GESTAO.DE.RESIDUOS[[#This Row],[TREINADO EM]]+GESTAO.DE.RESIDUOS[[#This Row],[VALIDADE]]))</f>
        <v>46395.156643518501</v>
      </c>
      <c r="K88">
        <v>1</v>
      </c>
      <c r="L88" t="s">
        <v>3</v>
      </c>
      <c r="M88" t="str">
        <f>VLOOKUP(GESTAO.DE.RESIDUOS[[#This Row],[NOME]],'CADASTRO'!A:K,6,0)</f>
        <v>ATIVO</v>
      </c>
      <c r="N88" s="63"/>
    </row>
    <row r="89" spans="1:14">
      <c r="A89" t="s">
        <v>516</v>
      </c>
      <c r="B89" t="s">
        <v>517</v>
      </c>
      <c r="C89" t="s">
        <v>266</v>
      </c>
      <c r="D89" t="s">
        <v>671</v>
      </c>
      <c r="E89" s="11" t="s">
        <v>209</v>
      </c>
      <c r="F89" s="11" t="str">
        <f>VLOOKUP(GESTAO.DE.RESIDUOS[[#This Row],[NOME]],'CADASTRO'!A:K,5,0)</f>
        <v>ASSISTENTE ADMINISTRATIVO</v>
      </c>
      <c r="G89" s="28">
        <v>44928</v>
      </c>
      <c r="H89" s="39">
        <v>365</v>
      </c>
      <c r="I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IF(G471="01/01/1900",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IF(GESTAO.DE.RESIDUOS[[#This Row],[TREINADO EM]]="", "",(GESTAO.DE.RESIDUOS[[#This Row],[TREINADO EM]]+GESTAO.DE.RESIDUOS[[#This Row],[VALIDADE]]))</f>
        <v>45293</v>
      </c>
      <c r="K89">
        <v>1</v>
      </c>
      <c r="L89" t="s">
        <v>5</v>
      </c>
      <c r="M89" t="str">
        <f>VLOOKUP(GESTAO.DE.RESIDUOS[[#This Row],[NOME]],'CADASTRO'!A:K,6,0)</f>
        <v>DESLIGADO</v>
      </c>
    </row>
    <row r="90" spans="1:14">
      <c r="A90" t="s">
        <v>516</v>
      </c>
      <c r="B90" t="s">
        <v>517</v>
      </c>
      <c r="C90" t="s">
        <v>266</v>
      </c>
      <c r="D90" t="s">
        <v>671</v>
      </c>
      <c r="E90" s="11" t="s">
        <v>209</v>
      </c>
      <c r="F90" s="11" t="str">
        <f>VLOOKUP(GESTAO.DE.RESIDUOS[[#This Row],[NOME]],'CADASTRO'!A:K,5,0)</f>
        <v>ASSISTENTE ADMINISTRATIVO</v>
      </c>
      <c r="G90" s="28">
        <v>45279</v>
      </c>
      <c r="H90" s="39">
        <v>365</v>
      </c>
      <c r="I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IF(G472="01/01/1900",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IF(GESTAO.DE.RESIDUOS[[#This Row],[TREINADO EM]]="", "",(GESTAO.DE.RESIDUOS[[#This Row],[TREINADO EM]]+GESTAO.DE.RESIDUOS[[#This Row],[VALIDADE]]))</f>
        <v>45644</v>
      </c>
      <c r="K90">
        <v>1</v>
      </c>
      <c r="L90" t="s">
        <v>5</v>
      </c>
      <c r="M90" t="str">
        <f>VLOOKUP(GESTAO.DE.RESIDUOS[[#This Row],[NOME]],'CADASTRO'!A:K,6,0)</f>
        <v>DESLIGADO</v>
      </c>
    </row>
    <row r="91" spans="1:14">
      <c r="A91" t="s">
        <v>516</v>
      </c>
      <c r="B91" t="s">
        <v>517</v>
      </c>
      <c r="C91" t="s">
        <v>266</v>
      </c>
      <c r="D91" t="s">
        <v>671</v>
      </c>
      <c r="E91" s="11" t="s">
        <v>209</v>
      </c>
      <c r="F91" s="11" t="str">
        <f>VLOOKUP(GESTAO.DE.RESIDUOS[[#This Row],[NOME]],'CADASTRO'!A:K,5,0)</f>
        <v>ASSISTENTE ADMINISTRATIVO</v>
      </c>
      <c r="G91" s="28">
        <v>45330</v>
      </c>
      <c r="H91" s="39">
        <v>365</v>
      </c>
      <c r="I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IF(G473="01/01/1900",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IF(GESTAO.DE.RESIDUOS[[#This Row],[TREINADO EM]]="", "",(GESTAO.DE.RESIDUOS[[#This Row],[TREINADO EM]]+GESTAO.DE.RESIDUOS[[#This Row],[VALIDADE]]))</f>
        <v>45695</v>
      </c>
      <c r="K91">
        <v>1</v>
      </c>
      <c r="L91" t="s">
        <v>5</v>
      </c>
      <c r="M91" t="str">
        <f>VLOOKUP(GESTAO.DE.RESIDUOS[[#This Row],[NOME]],'CADASTRO'!A:K,6,0)</f>
        <v>DESLIGADO</v>
      </c>
    </row>
    <row r="92" spans="1:14">
      <c r="A92" t="s">
        <v>516</v>
      </c>
      <c r="B92" t="s">
        <v>517</v>
      </c>
      <c r="C92" t="s">
        <v>433</v>
      </c>
      <c r="D92" t="s">
        <v>671</v>
      </c>
      <c r="E92" s="11" t="s">
        <v>209</v>
      </c>
      <c r="F92" s="11" t="str">
        <f>VLOOKUP(GESTAO.DE.RESIDUOS[[#This Row],[NOME]],'CADASTRO'!A:K,5,0)</f>
        <v>ASSISTENTE ADMINISTRATIVO</v>
      </c>
      <c r="G92" s="28">
        <v>45589</v>
      </c>
      <c r="H92" s="39">
        <v>365</v>
      </c>
      <c r="I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IF(G474="01/01/1900",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IF(GESTAO.DE.RESIDUOS[[#This Row],[TREINADO EM]]="", "",(GESTAO.DE.RESIDUOS[[#This Row],[TREINADO EM]]+GESTAO.DE.RESIDUOS[[#This Row],[VALIDADE]]))</f>
        <v>45954</v>
      </c>
      <c r="K92">
        <v>1</v>
      </c>
      <c r="L92" t="s">
        <v>5</v>
      </c>
      <c r="M92" t="str">
        <f>VLOOKUP(GESTAO.DE.RESIDUOS[[#This Row],[NOME]],'CADASTRO'!A:K,6,0)</f>
        <v>DESLIGADO</v>
      </c>
    </row>
    <row r="93" spans="1:14">
      <c r="A93" t="s">
        <v>516</v>
      </c>
      <c r="B93" t="s">
        <v>517</v>
      </c>
      <c r="C93" t="s">
        <v>391</v>
      </c>
      <c r="D93" t="s">
        <v>671</v>
      </c>
      <c r="E93" s="11" t="s">
        <v>209</v>
      </c>
      <c r="F93" s="11" t="str">
        <f>VLOOKUP(GESTAO.DE.RESIDUOS[[#This Row],[NOME]],'CADASTRO'!A:K,5,0)</f>
        <v>ASSISTENTE ADMINISTRATIVO</v>
      </c>
      <c r="G93" s="28">
        <v>45882</v>
      </c>
      <c r="H93" s="39">
        <v>365</v>
      </c>
      <c r="I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IF(G475="01/01/1900", "SEM REGISTRO",
                        IF((G93+H93)&gt;TODAY(), "NO PRAZO", "VENCIDO"
                        )
                    )
                )
            )
        )
    ),"N.A.")</f>
        <v>N.A.</v>
      </c>
      <c r="J93" s="14">
        <f>IF(GESTAO.DE.RESIDUOS[[#This Row],[TREINADO EM]]="", "",(GESTAO.DE.RESIDUOS[[#This Row],[TREINADO EM]]+GESTAO.DE.RESIDUOS[[#This Row],[VALIDADE]]))</f>
        <v>46247</v>
      </c>
      <c r="K93">
        <v>1</v>
      </c>
      <c r="L93" t="s">
        <v>3</v>
      </c>
      <c r="M93" t="str">
        <f>VLOOKUP(GESTAO.DE.RESIDUOS[[#This Row],[NOME]],'CADASTRO'!A:K,6,0)</f>
        <v>DESLIGADO</v>
      </c>
    </row>
    <row r="94" spans="1:14">
      <c r="A94" t="s">
        <v>516</v>
      </c>
      <c r="B94" t="s">
        <v>517</v>
      </c>
      <c r="C94" t="s">
        <v>266</v>
      </c>
      <c r="D94" t="s">
        <v>671</v>
      </c>
      <c r="E94" s="11" t="s">
        <v>212</v>
      </c>
      <c r="F94" s="11" t="str">
        <f>VLOOKUP(GESTAO.DE.RESIDUOS[[#This Row],[NOME]],'CADASTRO'!A:K,5,0)</f>
        <v>ANALISTA LOGISTICA PL</v>
      </c>
      <c r="G94" s="28">
        <v>45064</v>
      </c>
      <c r="H94" s="39">
        <v>365</v>
      </c>
      <c r="I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IF(G476="01/01/1900",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IF(GESTAO.DE.RESIDUOS[[#This Row],[TREINADO EM]]="", "",(GESTAO.DE.RESIDUOS[[#This Row],[TREINADO EM]]+GESTAO.DE.RESIDUOS[[#This Row],[VALIDADE]]))</f>
        <v>45429</v>
      </c>
      <c r="K94">
        <v>1</v>
      </c>
      <c r="L94" t="s">
        <v>5</v>
      </c>
      <c r="M94" t="str">
        <f>VLOOKUP(GESTAO.DE.RESIDUOS[[#This Row],[NOME]],'CADASTRO'!A:K,6,0)</f>
        <v>DESLIGADO</v>
      </c>
    </row>
    <row r="95" spans="1:14">
      <c r="A95" t="s">
        <v>516</v>
      </c>
      <c r="B95" t="s">
        <v>517</v>
      </c>
      <c r="C95" t="s">
        <v>266</v>
      </c>
      <c r="D95" t="s">
        <v>671</v>
      </c>
      <c r="E95" s="11" t="s">
        <v>212</v>
      </c>
      <c r="F95" s="11" t="str">
        <f>VLOOKUP(GESTAO.DE.RESIDUOS[[#This Row],[NOME]],'CADASTRO'!A:K,5,0)</f>
        <v>ANALISTA LOGISTICA PL</v>
      </c>
      <c r="G95" s="28">
        <v>45279</v>
      </c>
      <c r="H95" s="39">
        <v>365</v>
      </c>
      <c r="I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IF(G477="01/01/1900", "SEM REGISTRO",
                        IF((G95+H95)&gt;TODAY(), "NO PRAZO", "VENCIDO"
                        )
                    )
                )
            )
        )
    ),"N.A.")</f>
        <v>N.A.</v>
      </c>
      <c r="J95" s="14">
        <f>IF(GESTAO.DE.RESIDUOS[[#This Row],[TREINADO EM]]="", "",(GESTAO.DE.RESIDUOS[[#This Row],[TREINADO EM]]+GESTAO.DE.RESIDUOS[[#This Row],[VALIDADE]]))</f>
        <v>45644</v>
      </c>
      <c r="K95">
        <v>1</v>
      </c>
      <c r="L95" t="s">
        <v>5</v>
      </c>
      <c r="M95" t="str">
        <f>VLOOKUP(GESTAO.DE.RESIDUOS[[#This Row],[NOME]],'CADASTRO'!A:K,6,0)</f>
        <v>DESLIGADO</v>
      </c>
    </row>
    <row r="96" spans="1:14">
      <c r="A96" t="s">
        <v>516</v>
      </c>
      <c r="B96" t="s">
        <v>517</v>
      </c>
      <c r="C96" t="s">
        <v>433</v>
      </c>
      <c r="D96" t="s">
        <v>671</v>
      </c>
      <c r="E96" s="11" t="s">
        <v>212</v>
      </c>
      <c r="F96" s="11" t="str">
        <f>VLOOKUP(GESTAO.DE.RESIDUOS[[#This Row],[NOME]],'CADASTRO'!A:K,5,0)</f>
        <v>ANALISTA LOGISTICA PL</v>
      </c>
      <c r="G96" s="28">
        <v>45558</v>
      </c>
      <c r="H96" s="39">
        <v>365</v>
      </c>
      <c r="I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IF(G478="01/01/1900", "SEM REGISTRO",
                        IF((G96+H96)&gt;TODAY(), "NO PRAZO", "VENCIDO"
                        )
                    )
                )
            )
        )
    ),"N.A.")</f>
        <v>N.A.</v>
      </c>
      <c r="J96" s="14">
        <f>IF(GESTAO.DE.RESIDUOS[[#This Row],[TREINADO EM]]="", "",(GESTAO.DE.RESIDUOS[[#This Row],[TREINADO EM]]+GESTAO.DE.RESIDUOS[[#This Row],[VALIDADE]]))</f>
        <v>45923</v>
      </c>
      <c r="K96">
        <v>1</v>
      </c>
      <c r="L96" t="s">
        <v>5</v>
      </c>
      <c r="M96" t="str">
        <f>VLOOKUP(GESTAO.DE.RESIDUOS[[#This Row],[NOME]],'CADASTRO'!A:K,6,0)</f>
        <v>DESLIGADO</v>
      </c>
    </row>
    <row r="97" spans="1:14">
      <c r="A97" t="s">
        <v>516</v>
      </c>
      <c r="B97" t="s">
        <v>517</v>
      </c>
      <c r="C97" t="s">
        <v>76</v>
      </c>
      <c r="D97" t="s">
        <v>671</v>
      </c>
      <c r="E97" s="11" t="s">
        <v>212</v>
      </c>
      <c r="F97" s="11" t="str">
        <f>VLOOKUP(GESTAO.DE.RESIDUOS[[#This Row],[NOME]],'CADASTRO'!A:K,5,0)</f>
        <v>ANALISTA LOGISTICA PL</v>
      </c>
      <c r="G97" s="28">
        <v>45645</v>
      </c>
      <c r="H97" s="39">
        <v>365</v>
      </c>
      <c r="I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IF(G479="01/01/1900", "SEM REGISTRO",
                        IF((G97+H97)&gt;TODAY(), "NO PRAZO", "VENCIDO"
                        )
                    )
                )
            )
        )
    ),"N.A.")</f>
        <v>N.A.</v>
      </c>
      <c r="J97" s="14">
        <f>IF(GESTAO.DE.RESIDUOS[[#This Row],[TREINADO EM]]="", "",(GESTAO.DE.RESIDUOS[[#This Row],[TREINADO EM]]+GESTAO.DE.RESIDUOS[[#This Row],[VALIDADE]]))</f>
        <v>46010</v>
      </c>
      <c r="K97">
        <v>1</v>
      </c>
      <c r="L97" t="s">
        <v>3</v>
      </c>
      <c r="M97" t="str">
        <f>VLOOKUP(GESTAO.DE.RESIDUOS[[#This Row],[NOME]],'CADASTRO'!A:K,6,0)</f>
        <v>DESLIGADO</v>
      </c>
    </row>
    <row r="98" spans="1:14">
      <c r="A98" t="s">
        <v>516</v>
      </c>
      <c r="B98" t="s">
        <v>517</v>
      </c>
      <c r="C98" t="s">
        <v>266</v>
      </c>
      <c r="D98" t="s">
        <v>671</v>
      </c>
      <c r="E98" s="11" t="s">
        <v>482</v>
      </c>
      <c r="F98" s="11" t="str">
        <f>VLOOKUP(GESTAO.DE.RESIDUOS[[#This Row],[NOME]],'CADASTRO'!A:K,5,0)</f>
        <v>TECNICO MECANICO II</v>
      </c>
      <c r="G98" s="28">
        <v>44928</v>
      </c>
      <c r="H98" s="39">
        <v>365</v>
      </c>
      <c r="I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IF(G480="01/01/1900", "SEM REGISTRO",
                        IF((G98+H98)&gt;TODAY(), "NO PRAZO", "VENCIDO"
                        )
                    )
                )
            )
        )
    ),"N.A.")</f>
        <v>N.A.</v>
      </c>
      <c r="J98" s="14">
        <f>IF(GESTAO.DE.RESIDUOS[[#This Row],[TREINADO EM]]="", "",(GESTAO.DE.RESIDUOS[[#This Row],[TREINADO EM]]+GESTAO.DE.RESIDUOS[[#This Row],[VALIDADE]]))</f>
        <v>45293</v>
      </c>
      <c r="K98">
        <v>1</v>
      </c>
      <c r="L98" t="s">
        <v>5</v>
      </c>
      <c r="M98" t="str">
        <f>VLOOKUP(GESTAO.DE.RESIDUOS[[#This Row],[NOME]],'CADASTRO'!A:K,6,0)</f>
        <v>TRANSFERIDO</v>
      </c>
    </row>
    <row r="99" spans="1:14">
      <c r="A99" t="s">
        <v>516</v>
      </c>
      <c r="B99" t="s">
        <v>517</v>
      </c>
      <c r="C99" t="s">
        <v>266</v>
      </c>
      <c r="D99" t="s">
        <v>671</v>
      </c>
      <c r="E99" s="11" t="s">
        <v>482</v>
      </c>
      <c r="F99" s="11" t="str">
        <f>VLOOKUP(GESTAO.DE.RESIDUOS[[#This Row],[NOME]],'CADASTRO'!A:K,5,0)</f>
        <v>TECNICO MECANICO II</v>
      </c>
      <c r="G99" s="28">
        <v>45092</v>
      </c>
      <c r="H99" s="39">
        <v>365</v>
      </c>
      <c r="I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IF(G481="01/01/1900", "SEM REGISTRO",
                        IF((G99+H99)&gt;TODAY(), "NO PRAZO", "VENCIDO"
                        )
                    )
                )
            )
        )
    ),"N.A.")</f>
        <v>N.A.</v>
      </c>
      <c r="J99" s="14">
        <f>IF(GESTAO.DE.RESIDUOS[[#This Row],[TREINADO EM]]="", "",(GESTAO.DE.RESIDUOS[[#This Row],[TREINADO EM]]+GESTAO.DE.RESIDUOS[[#This Row],[VALIDADE]]))</f>
        <v>45457</v>
      </c>
      <c r="K99">
        <v>1</v>
      </c>
      <c r="L99" t="s">
        <v>5</v>
      </c>
      <c r="M99" t="str">
        <f>VLOOKUP(GESTAO.DE.RESIDUOS[[#This Row],[NOME]],'CADASTRO'!A:K,6,0)</f>
        <v>TRANSFERIDO</v>
      </c>
    </row>
    <row r="100" spans="1:14">
      <c r="A100" t="s">
        <v>516</v>
      </c>
      <c r="B100" t="s">
        <v>517</v>
      </c>
      <c r="C100" t="s">
        <v>266</v>
      </c>
      <c r="D100" t="s">
        <v>671</v>
      </c>
      <c r="E100" s="11" t="s">
        <v>482</v>
      </c>
      <c r="F100" s="11" t="str">
        <f>VLOOKUP(GESTAO.DE.RESIDUOS[[#This Row],[NOME]],'CADASTRO'!A:K,5,0)</f>
        <v>TECNICO MECANICO II</v>
      </c>
      <c r="G100" s="28">
        <v>45279</v>
      </c>
      <c r="H100" s="39">
        <v>365</v>
      </c>
      <c r="I1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IF(G482="01/01/1900",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IF(GESTAO.DE.RESIDUOS[[#This Row],[TREINADO EM]]="", "",(GESTAO.DE.RESIDUOS[[#This Row],[TREINADO EM]]+GESTAO.DE.RESIDUOS[[#This Row],[VALIDADE]]))</f>
        <v>45644</v>
      </c>
      <c r="K100">
        <v>1</v>
      </c>
      <c r="L100" t="s">
        <v>3</v>
      </c>
      <c r="M100" t="str">
        <f>VLOOKUP(GESTAO.DE.RESIDUOS[[#This Row],[NOME]],'CADASTRO'!A:K,6,0)</f>
        <v>TRANSFERIDO</v>
      </c>
    </row>
    <row r="101" spans="1:14">
      <c r="A101" t="s">
        <v>516</v>
      </c>
      <c r="B101" t="s">
        <v>517</v>
      </c>
      <c r="C101" t="s">
        <v>266</v>
      </c>
      <c r="D101" t="s">
        <v>671</v>
      </c>
      <c r="E101" s="11" t="s">
        <v>346</v>
      </c>
      <c r="F101" s="11" t="str">
        <f>VLOOKUP(GESTAO.DE.RESIDUOS[[#This Row],[NOME]],'CADASTRO'!A:K,5,0)</f>
        <v>Almoxarife</v>
      </c>
      <c r="G101" s="28">
        <v>45092</v>
      </c>
      <c r="H101" s="39">
        <v>365</v>
      </c>
      <c r="I1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IF(G483="01/01/1900",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IF(GESTAO.DE.RESIDUOS[[#This Row],[TREINADO EM]]="", "",(GESTAO.DE.RESIDUOS[[#This Row],[TREINADO EM]]+GESTAO.DE.RESIDUOS[[#This Row],[VALIDADE]]))</f>
        <v>45457</v>
      </c>
      <c r="K101">
        <v>1</v>
      </c>
      <c r="L101" t="s">
        <v>5</v>
      </c>
      <c r="M101" t="str">
        <f>VLOOKUP(GESTAO.DE.RESIDUOS[[#This Row],[NOME]],'CADASTRO'!A:K,6,0)</f>
        <v>ATIVO</v>
      </c>
    </row>
    <row r="102" spans="1:14">
      <c r="A102" t="s">
        <v>516</v>
      </c>
      <c r="B102" t="s">
        <v>517</v>
      </c>
      <c r="C102" t="s">
        <v>433</v>
      </c>
      <c r="D102" t="s">
        <v>671</v>
      </c>
      <c r="E102" s="11" t="s">
        <v>346</v>
      </c>
      <c r="F102" s="11" t="str">
        <f>VLOOKUP(GESTAO.DE.RESIDUOS[[#This Row],[NOME]],'CADASTRO'!A:K,5,0)</f>
        <v>Almoxarife</v>
      </c>
      <c r="G102" s="28">
        <v>45533</v>
      </c>
      <c r="H102" s="39">
        <v>365</v>
      </c>
      <c r="I1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IF(G484="01/01/1900",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IF(GESTAO.DE.RESIDUOS[[#This Row],[TREINADO EM]]="", "",(GESTAO.DE.RESIDUOS[[#This Row],[TREINADO EM]]+GESTAO.DE.RESIDUOS[[#This Row],[VALIDADE]]))</f>
        <v>45898</v>
      </c>
      <c r="K102">
        <v>1</v>
      </c>
      <c r="L102" t="s">
        <v>5</v>
      </c>
      <c r="M102" t="str">
        <f>VLOOKUP(GESTAO.DE.RESIDUOS[[#This Row],[NOME]],'CADASTRO'!A:K,6,0)</f>
        <v>ATIVO</v>
      </c>
    </row>
    <row r="103" spans="1:14">
      <c r="A103" t="s">
        <v>516</v>
      </c>
      <c r="B103" t="s">
        <v>517</v>
      </c>
      <c r="C103" t="s">
        <v>391</v>
      </c>
      <c r="D103" t="s">
        <v>671</v>
      </c>
      <c r="E103" s="11" t="s">
        <v>346</v>
      </c>
      <c r="F103" s="11" t="str">
        <f>VLOOKUP(GESTAO.DE.RESIDUOS[[#This Row],[NOME]],'CADASTRO'!A:K,5,0)</f>
        <v>Almoxarife</v>
      </c>
      <c r="G103" s="28">
        <v>45875</v>
      </c>
      <c r="H103" s="39">
        <v>365</v>
      </c>
      <c r="I1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IF(G485="01/01/1900",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IF(GESTAO.DE.RESIDUOS[[#This Row],[TREINADO EM]]="", "",(GESTAO.DE.RESIDUOS[[#This Row],[TREINADO EM]]+GESTAO.DE.RESIDUOS[[#This Row],[VALIDADE]]))</f>
        <v>46240</v>
      </c>
      <c r="K103">
        <v>1</v>
      </c>
      <c r="L103" t="s">
        <v>5</v>
      </c>
      <c r="M103" t="str">
        <f>VLOOKUP(GESTAO.DE.RESIDUOS[[#This Row],[NOME]],'CADASTRO'!A:K,6,0)</f>
        <v>ATIVO</v>
      </c>
    </row>
    <row r="104" spans="1:14">
      <c r="A104" t="s">
        <v>516</v>
      </c>
      <c r="B104" t="s">
        <v>517</v>
      </c>
      <c r="C104" t="s">
        <v>433</v>
      </c>
      <c r="D104" t="s">
        <v>671</v>
      </c>
      <c r="E104" s="11" t="s">
        <v>346</v>
      </c>
      <c r="F104" s="11" t="str">
        <f>VLOOKUP(GESTAO.DE.RESIDUOS[[#This Row],[NOME]],'CADASTRO'!A:K,5,0)</f>
        <v>Almoxarife</v>
      </c>
      <c r="G104" s="28">
        <v>46266.611307870371</v>
      </c>
      <c r="H104" s="39">
        <v>365</v>
      </c>
      <c r="I1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IF(G486="01/01/1900", "SEM REGISTRO",
                        IF((G104+H104)&gt;TODAY(), "NO PRAZO", "VENCIDO"
                        )
                    )
                )
            )
        )
    ),"N.A.")</f>
        <v>NO PRAZO</v>
      </c>
      <c r="J104" s="14">
        <f>IF(GESTAO.DE.RESIDUOS[[#This Row],[TREINADO EM]]="", "",(GESTAO.DE.RESIDUOS[[#This Row],[TREINADO EM]]+GESTAO.DE.RESIDUOS[[#This Row],[VALIDADE]]))</f>
        <v>46631.611307870371</v>
      </c>
      <c r="K104">
        <v>1</v>
      </c>
      <c r="L104" t="s">
        <v>3</v>
      </c>
      <c r="M104" t="str">
        <f>VLOOKUP(GESTAO.DE.RESIDUOS[[#This Row],[NOME]],'CADASTRO'!A:K,6,0)</f>
        <v>ATIVO</v>
      </c>
    </row>
    <row r="105" spans="1:14">
      <c r="A105" t="s">
        <v>516</v>
      </c>
      <c r="B105" t="s">
        <v>517</v>
      </c>
      <c r="C105" t="s">
        <v>433</v>
      </c>
      <c r="D105" t="s">
        <v>671</v>
      </c>
      <c r="E105" t="s">
        <v>347</v>
      </c>
      <c r="F105" s="11" t="str">
        <f>VLOOKUP(GESTAO.DE.RESIDUOS[[#This Row],[NOME]],'CADASTRO'!A:K,5,0)</f>
        <v>SUPERVISOR DE OPERAÇÕES</v>
      </c>
      <c r="G105" s="28">
        <v>46063</v>
      </c>
      <c r="H105" s="39">
        <v>365</v>
      </c>
      <c r="I1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IF(G487="01/01/1900",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IF(GESTAO.DE.RESIDUOS[[#This Row],[TREINADO EM]]="", "",(GESTAO.DE.RESIDUOS[[#This Row],[TREINADO EM]]+GESTAO.DE.RESIDUOS[[#This Row],[VALIDADE]]))</f>
        <v>46428</v>
      </c>
      <c r="K105">
        <v>1</v>
      </c>
      <c r="L105" t="s">
        <v>3</v>
      </c>
      <c r="M105" t="str">
        <f>VLOOKUP(GESTAO.DE.RESIDUOS[[#This Row],[NOME]],'CADASTRO'!A:K,6,0)</f>
        <v>ATIVO</v>
      </c>
      <c r="N105" s="63"/>
    </row>
    <row r="106" spans="1:14">
      <c r="A106" t="s">
        <v>516</v>
      </c>
      <c r="B106" t="s">
        <v>517</v>
      </c>
      <c r="C106" t="s">
        <v>266</v>
      </c>
      <c r="D106" t="s">
        <v>671</v>
      </c>
      <c r="E106" s="11" t="s">
        <v>351</v>
      </c>
      <c r="F106" s="11" t="str">
        <f>VLOOKUP(GESTAO.DE.RESIDUOS[[#This Row],[NOME]],'CADASTRO'!A:K,5,0)</f>
        <v>CONTROLADOR QUALIDADE</v>
      </c>
      <c r="G106" s="28">
        <v>44928</v>
      </c>
      <c r="H106" s="39">
        <v>365</v>
      </c>
      <c r="I1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IF(G488="01/01/1900",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IF(GESTAO.DE.RESIDUOS[[#This Row],[TREINADO EM]]="", "",(GESTAO.DE.RESIDUOS[[#This Row],[TREINADO EM]]+GESTAO.DE.RESIDUOS[[#This Row],[VALIDADE]]))</f>
        <v>45293</v>
      </c>
      <c r="K106">
        <v>1</v>
      </c>
      <c r="L106" t="s">
        <v>5</v>
      </c>
      <c r="M106" t="str">
        <f>VLOOKUP(GESTAO.DE.RESIDUOS[[#This Row],[NOME]],'CADASTRO'!A:K,6,0)</f>
        <v>ATIVO</v>
      </c>
    </row>
    <row r="107" spans="1:14">
      <c r="A107" t="s">
        <v>516</v>
      </c>
      <c r="B107" t="s">
        <v>517</v>
      </c>
      <c r="C107" t="s">
        <v>266</v>
      </c>
      <c r="D107" t="s">
        <v>671</v>
      </c>
      <c r="E107" s="11" t="s">
        <v>351</v>
      </c>
      <c r="F107" s="11" t="str">
        <f>VLOOKUP(GESTAO.DE.RESIDUOS[[#This Row],[NOME]],'CADASTRO'!A:K,5,0)</f>
        <v>CONTROLADOR QUALIDADE</v>
      </c>
      <c r="G107" s="28">
        <v>45279</v>
      </c>
      <c r="H107" s="39">
        <v>365</v>
      </c>
      <c r="I1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IF(G489="01/01/1900",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IF(GESTAO.DE.RESIDUOS[[#This Row],[TREINADO EM]]="", "",(GESTAO.DE.RESIDUOS[[#This Row],[TREINADO EM]]+GESTAO.DE.RESIDUOS[[#This Row],[VALIDADE]]))</f>
        <v>45644</v>
      </c>
      <c r="K107">
        <v>1</v>
      </c>
      <c r="L107" t="s">
        <v>5</v>
      </c>
      <c r="M107" t="str">
        <f>VLOOKUP(GESTAO.DE.RESIDUOS[[#This Row],[NOME]],'CADASTRO'!A:K,6,0)</f>
        <v>ATIVO</v>
      </c>
    </row>
    <row r="108" spans="1:14">
      <c r="A108" t="s">
        <v>516</v>
      </c>
      <c r="B108" t="s">
        <v>517</v>
      </c>
      <c r="C108" t="s">
        <v>433</v>
      </c>
      <c r="D108" t="s">
        <v>671</v>
      </c>
      <c r="E108" s="11" t="s">
        <v>351</v>
      </c>
      <c r="F108" s="11" t="str">
        <f>VLOOKUP(GESTAO.DE.RESIDUOS[[#This Row],[NOME]],'CADASTRO'!A:K,5,0)</f>
        <v>CONTROLADOR QUALIDADE</v>
      </c>
      <c r="G108" s="28">
        <v>45645</v>
      </c>
      <c r="H108" s="39">
        <v>365</v>
      </c>
      <c r="I1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IF(G490="01/01/1900",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IF(GESTAO.DE.RESIDUOS[[#This Row],[TREINADO EM]]="", "",(GESTAO.DE.RESIDUOS[[#This Row],[TREINADO EM]]+GESTAO.DE.RESIDUOS[[#This Row],[VALIDADE]]))</f>
        <v>46010</v>
      </c>
      <c r="K108">
        <v>1</v>
      </c>
      <c r="L108" t="s">
        <v>5</v>
      </c>
      <c r="M108" t="str">
        <f>VLOOKUP(GESTAO.DE.RESIDUOS[[#This Row],[NOME]],'CADASTRO'!A:K,6,0)</f>
        <v>ATIVO</v>
      </c>
    </row>
    <row r="109" spans="1:14">
      <c r="A109" t="s">
        <v>516</v>
      </c>
      <c r="B109" t="s">
        <v>517</v>
      </c>
      <c r="C109" t="s">
        <v>433</v>
      </c>
      <c r="D109" t="s">
        <v>671</v>
      </c>
      <c r="E109" s="11" t="s">
        <v>351</v>
      </c>
      <c r="F109" s="11" t="str">
        <f>VLOOKUP(GESTAO.DE.RESIDUOS[[#This Row],[NOME]],'CADASTRO'!A:K,5,0)</f>
        <v>CONTROLADOR QUALIDADE</v>
      </c>
      <c r="G109" s="28">
        <v>46213.3898611111</v>
      </c>
      <c r="H109" s="39">
        <v>183</v>
      </c>
      <c r="I1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IF(G491="01/01/1900", "SEM REGISTRO",
                        IF((G109+H109)&gt;TODAY(), "NO PRAZO", "VENCIDO"
                        )
                    )
                )
            )
        )
    ),"N.A.")</f>
        <v>NO PRAZO</v>
      </c>
      <c r="J109" s="14">
        <f>IF(GESTAO.DE.RESIDUOS[[#This Row],[TREINADO EM]]="", "",(GESTAO.DE.RESIDUOS[[#This Row],[TREINADO EM]]+GESTAO.DE.RESIDUOS[[#This Row],[VALIDADE]]))</f>
        <v>46396.3898611111</v>
      </c>
      <c r="K109">
        <v>1</v>
      </c>
      <c r="L109" t="s">
        <v>3</v>
      </c>
      <c r="M109" t="str">
        <f>VLOOKUP(GESTAO.DE.RESIDUOS[[#This Row],[NOME]],'CADASTRO'!A:K,6,0)</f>
        <v>ATIVO</v>
      </c>
    </row>
    <row r="110" spans="1:14">
      <c r="A110" t="s">
        <v>516</v>
      </c>
      <c r="B110" t="s">
        <v>517</v>
      </c>
      <c r="C110" t="s">
        <v>266</v>
      </c>
      <c r="D110" t="s">
        <v>671</v>
      </c>
      <c r="E110" s="11" t="s">
        <v>216</v>
      </c>
      <c r="F110" s="11" t="str">
        <f>VLOOKUP(GESTAO.DE.RESIDUOS[[#This Row],[NOME]],'CADASTRO'!A:K,5,0)</f>
        <v>AUXILIAR INDUSTRIAL</v>
      </c>
      <c r="G110" s="28">
        <v>45302</v>
      </c>
      <c r="H110" s="39">
        <v>365</v>
      </c>
      <c r="I1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IF(G492="01/01/1900",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IF(GESTAO.DE.RESIDUOS[[#This Row],[TREINADO EM]]="", "",(GESTAO.DE.RESIDUOS[[#This Row],[TREINADO EM]]+GESTAO.DE.RESIDUOS[[#This Row],[VALIDADE]]))</f>
        <v>45667</v>
      </c>
      <c r="K110">
        <v>1</v>
      </c>
      <c r="L110" t="s">
        <v>3</v>
      </c>
      <c r="M110" t="str">
        <f>VLOOKUP(GESTAO.DE.RESIDUOS[[#This Row],[NOME]],'CADASTRO'!A:K,6,0)</f>
        <v>DESLIGADO</v>
      </c>
    </row>
    <row r="111" spans="1:14">
      <c r="A111" t="s">
        <v>516</v>
      </c>
      <c r="B111" t="s">
        <v>517</v>
      </c>
      <c r="C111" t="s">
        <v>266</v>
      </c>
      <c r="D111" t="s">
        <v>671</v>
      </c>
      <c r="E111" s="11" t="s">
        <v>352</v>
      </c>
      <c r="F111" s="11" t="str">
        <f>VLOOKUP(GESTAO.DE.RESIDUOS[[#This Row],[NOME]],'CADASTRO'!A:K,5,0)</f>
        <v>OPERADOR LOGISTICO I</v>
      </c>
      <c r="G111" s="28">
        <v>44928</v>
      </c>
      <c r="H111" s="39">
        <v>365</v>
      </c>
      <c r="I1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IF(G493="01/01/1900",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IF(GESTAO.DE.RESIDUOS[[#This Row],[TREINADO EM]]="", "",(GESTAO.DE.RESIDUOS[[#This Row],[TREINADO EM]]+GESTAO.DE.RESIDUOS[[#This Row],[VALIDADE]]))</f>
        <v>45293</v>
      </c>
      <c r="K111">
        <v>1</v>
      </c>
      <c r="L111" t="s">
        <v>5</v>
      </c>
      <c r="M111" t="str">
        <f>VLOOKUP(GESTAO.DE.RESIDUOS[[#This Row],[NOME]],'CADASTRO'!A:K,6,0)</f>
        <v>ATIVO</v>
      </c>
    </row>
    <row r="112" spans="1:14">
      <c r="A112" t="s">
        <v>516</v>
      </c>
      <c r="B112" t="s">
        <v>517</v>
      </c>
      <c r="C112" t="s">
        <v>266</v>
      </c>
      <c r="D112" t="s">
        <v>671</v>
      </c>
      <c r="E112" s="11" t="s">
        <v>352</v>
      </c>
      <c r="F112" s="11" t="str">
        <f>VLOOKUP(GESTAO.DE.RESIDUOS[[#This Row],[NOME]],'CADASTRO'!A:K,5,0)</f>
        <v>OPERADOR LOGISTICO I</v>
      </c>
      <c r="G112" s="28">
        <v>45279</v>
      </c>
      <c r="H112" s="39">
        <v>365</v>
      </c>
      <c r="I1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IF(G494="01/01/1900",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IF(GESTAO.DE.RESIDUOS[[#This Row],[TREINADO EM]]="", "",(GESTAO.DE.RESIDUOS[[#This Row],[TREINADO EM]]+GESTAO.DE.RESIDUOS[[#This Row],[VALIDADE]]))</f>
        <v>45644</v>
      </c>
      <c r="K112">
        <v>1</v>
      </c>
      <c r="L112" t="s">
        <v>5</v>
      </c>
      <c r="M112" t="str">
        <f>VLOOKUP(GESTAO.DE.RESIDUOS[[#This Row],[NOME]],'CADASTRO'!A:K,6,0)</f>
        <v>ATIVO</v>
      </c>
    </row>
    <row r="113" spans="1:14">
      <c r="A113" t="s">
        <v>516</v>
      </c>
      <c r="B113" t="s">
        <v>517</v>
      </c>
      <c r="C113" t="s">
        <v>76</v>
      </c>
      <c r="D113" t="s">
        <v>671</v>
      </c>
      <c r="E113" s="11" t="s">
        <v>352</v>
      </c>
      <c r="F113" s="11" t="str">
        <f>VLOOKUP(GESTAO.DE.RESIDUOS[[#This Row],[NOME]],'CADASTRO'!A:K,5,0)</f>
        <v>OPERADOR LOGISTICO I</v>
      </c>
      <c r="G113" s="28">
        <v>45645</v>
      </c>
      <c r="H113" s="39">
        <v>365</v>
      </c>
      <c r="I1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IF(G495="01/01/1900",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IF(GESTAO.DE.RESIDUOS[[#This Row],[TREINADO EM]]="", "",(GESTAO.DE.RESIDUOS[[#This Row],[TREINADO EM]]+GESTAO.DE.RESIDUOS[[#This Row],[VALIDADE]]))</f>
        <v>46010</v>
      </c>
      <c r="K113">
        <v>1</v>
      </c>
      <c r="L113" t="s">
        <v>5</v>
      </c>
      <c r="M113" t="str">
        <f>VLOOKUP(GESTAO.DE.RESIDUOS[[#This Row],[NOME]],'CADASTRO'!A:K,6,0)</f>
        <v>ATIVO</v>
      </c>
    </row>
    <row r="114" spans="1:14">
      <c r="A114" t="s">
        <v>516</v>
      </c>
      <c r="B114" t="s">
        <v>517</v>
      </c>
      <c r="C114" t="s">
        <v>433</v>
      </c>
      <c r="D114" t="s">
        <v>671</v>
      </c>
      <c r="E114" s="11" t="s">
        <v>352</v>
      </c>
      <c r="F114" s="11" t="str">
        <f>VLOOKUP(GESTAO.DE.RESIDUOS[[#This Row],[NOME]],'CADASTRO'!A:K,5,0)</f>
        <v>OPERADOR LOGISTICO I</v>
      </c>
      <c r="G114" s="28">
        <v>46008</v>
      </c>
      <c r="H114" s="39">
        <v>365</v>
      </c>
      <c r="I1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IF(G496="01/01/1900", "SEM REGISTRO",
                        IF((G114+H114)&gt;TODAY(), "NO PRAZO", "VENCIDO"
                        )
                    )
                )
            )
        )
    ),"N.A.")</f>
        <v>NO PRAZO</v>
      </c>
      <c r="J114" s="14">
        <f>IF(GESTAO.DE.RESIDUOS[[#This Row],[TREINADO EM]]="", "",(GESTAO.DE.RESIDUOS[[#This Row],[TREINADO EM]]+GESTAO.DE.RESIDUOS[[#This Row],[VALIDADE]]))</f>
        <v>46373</v>
      </c>
      <c r="K114">
        <v>1</v>
      </c>
      <c r="L114" t="s">
        <v>3</v>
      </c>
      <c r="M114" t="str">
        <f>VLOOKUP(GESTAO.DE.RESIDUOS[[#This Row],[NOME]],'CADASTRO'!A:K,6,0)</f>
        <v>ATIVO</v>
      </c>
    </row>
    <row r="115" spans="1:14">
      <c r="A115" t="s">
        <v>516</v>
      </c>
      <c r="B115" t="s">
        <v>517</v>
      </c>
      <c r="C115" t="s">
        <v>266</v>
      </c>
      <c r="D115" t="s">
        <v>671</v>
      </c>
      <c r="E115" s="11" t="s">
        <v>354</v>
      </c>
      <c r="F115" s="11" t="str">
        <f>VLOOKUP(GESTAO.DE.RESIDUOS[[#This Row],[NOME]],'CADASTRO'!A:K,5,0)</f>
        <v>OPERADOR INDUSTRIAL I</v>
      </c>
      <c r="G115" s="28">
        <v>45204</v>
      </c>
      <c r="H115" s="39">
        <v>365</v>
      </c>
      <c r="I1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IF(G497="01/01/1900",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IF(GESTAO.DE.RESIDUOS[[#This Row],[TREINADO EM]]="", "",(GESTAO.DE.RESIDUOS[[#This Row],[TREINADO EM]]+GESTAO.DE.RESIDUOS[[#This Row],[VALIDADE]]))</f>
        <v>45569</v>
      </c>
      <c r="K115">
        <v>1</v>
      </c>
      <c r="L115" t="s">
        <v>5</v>
      </c>
      <c r="M115" t="str">
        <f>VLOOKUP(GESTAO.DE.RESIDUOS[[#This Row],[NOME]],'CADASTRO'!A:K,6,0)</f>
        <v>ATIVO</v>
      </c>
    </row>
    <row r="116" spans="1:14">
      <c r="A116" t="s">
        <v>516</v>
      </c>
      <c r="B116" t="s">
        <v>517</v>
      </c>
      <c r="C116" t="s">
        <v>266</v>
      </c>
      <c r="D116" t="s">
        <v>671</v>
      </c>
      <c r="E116" s="11" t="s">
        <v>354</v>
      </c>
      <c r="F116" s="11" t="str">
        <f>VLOOKUP(GESTAO.DE.RESIDUOS[[#This Row],[NOME]],'CADASTRO'!A:K,5,0)</f>
        <v>OPERADOR INDUSTRIAL I</v>
      </c>
      <c r="G116" s="28">
        <v>45279</v>
      </c>
      <c r="H116" s="39">
        <v>365</v>
      </c>
      <c r="I1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IF(G498="01/01/1900",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IF(GESTAO.DE.RESIDUOS[[#This Row],[TREINADO EM]]="", "",(GESTAO.DE.RESIDUOS[[#This Row],[TREINADO EM]]+GESTAO.DE.RESIDUOS[[#This Row],[VALIDADE]]))</f>
        <v>45644</v>
      </c>
      <c r="K116">
        <v>1</v>
      </c>
      <c r="L116" t="s">
        <v>5</v>
      </c>
      <c r="M116" t="str">
        <f>VLOOKUP(GESTAO.DE.RESIDUOS[[#This Row],[NOME]],'CADASTRO'!A:K,6,0)</f>
        <v>ATIVO</v>
      </c>
    </row>
    <row r="117" spans="1:14">
      <c r="A117" t="s">
        <v>516</v>
      </c>
      <c r="B117" t="s">
        <v>517</v>
      </c>
      <c r="C117" t="s">
        <v>76</v>
      </c>
      <c r="D117" t="s">
        <v>671</v>
      </c>
      <c r="E117" s="11" t="s">
        <v>354</v>
      </c>
      <c r="F117" s="11" t="str">
        <f>VLOOKUP(GESTAO.DE.RESIDUOS[[#This Row],[NOME]],'CADASTRO'!A:K,5,0)</f>
        <v>OPERADOR INDUSTRIAL I</v>
      </c>
      <c r="G117" s="28">
        <v>45645</v>
      </c>
      <c r="H117" s="39">
        <v>365</v>
      </c>
      <c r="I1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IF(G499="01/01/1900",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IF(GESTAO.DE.RESIDUOS[[#This Row],[TREINADO EM]]="", "",(GESTAO.DE.RESIDUOS[[#This Row],[TREINADO EM]]+GESTAO.DE.RESIDUOS[[#This Row],[VALIDADE]]))</f>
        <v>46010</v>
      </c>
      <c r="K117">
        <v>1</v>
      </c>
      <c r="L117" t="s">
        <v>5</v>
      </c>
      <c r="M117" t="str">
        <f>VLOOKUP(GESTAO.DE.RESIDUOS[[#This Row],[NOME]],'CADASTRO'!A:K,6,0)</f>
        <v>ATIVO</v>
      </c>
    </row>
    <row r="118" spans="1:14">
      <c r="A118" t="s">
        <v>516</v>
      </c>
      <c r="B118" t="s">
        <v>517</v>
      </c>
      <c r="C118" t="s">
        <v>433</v>
      </c>
      <c r="D118" t="s">
        <v>671</v>
      </c>
      <c r="E118" s="11" t="s">
        <v>354</v>
      </c>
      <c r="F118" s="11" t="str">
        <f>VLOOKUP(GESTAO.DE.RESIDUOS[[#This Row],[NOME]],'CADASTRO'!A:K,5,0)</f>
        <v>OPERADOR INDUSTRIAL I</v>
      </c>
      <c r="G118" s="28">
        <v>46209.158715277801</v>
      </c>
      <c r="H118" s="39">
        <v>183</v>
      </c>
      <c r="I1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IF(G500="01/01/1900",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IF(GESTAO.DE.RESIDUOS[[#This Row],[TREINADO EM]]="", "",(GESTAO.DE.RESIDUOS[[#This Row],[TREINADO EM]]+GESTAO.DE.RESIDUOS[[#This Row],[VALIDADE]]))</f>
        <v>46392.158715277801</v>
      </c>
      <c r="K118">
        <v>1</v>
      </c>
      <c r="L118" t="s">
        <v>3</v>
      </c>
      <c r="M118" t="str">
        <f>VLOOKUP(GESTAO.DE.RESIDUOS[[#This Row],[NOME]],'CADASTRO'!A:K,6,0)</f>
        <v>ATIVO</v>
      </c>
      <c r="N118" s="63"/>
    </row>
    <row r="119" spans="1:14">
      <c r="A119" t="s">
        <v>516</v>
      </c>
      <c r="B119" t="s">
        <v>517</v>
      </c>
      <c r="C119" t="s">
        <v>266</v>
      </c>
      <c r="D119" t="s">
        <v>671</v>
      </c>
      <c r="E119" s="11" t="s">
        <v>217</v>
      </c>
      <c r="F119" s="11" t="str">
        <f>VLOOKUP(GESTAO.DE.RESIDUOS[[#This Row],[NOME]],'CADASTRO'!A:K,5,0)</f>
        <v>OPERADOR INDUSTRIAL I</v>
      </c>
      <c r="G119" s="28">
        <v>44987</v>
      </c>
      <c r="H119" s="39">
        <v>365</v>
      </c>
      <c r="I1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IF(G501="01/01/1900",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IF(GESTAO.DE.RESIDUOS[[#This Row],[TREINADO EM]]="", "",(GESTAO.DE.RESIDUOS[[#This Row],[TREINADO EM]]+GESTAO.DE.RESIDUOS[[#This Row],[VALIDADE]]))</f>
        <v>45352</v>
      </c>
      <c r="K119">
        <v>1</v>
      </c>
      <c r="L119" t="s">
        <v>3</v>
      </c>
      <c r="M119" t="str">
        <f>VLOOKUP(GESTAO.DE.RESIDUOS[[#This Row],[NOME]],'CADASTRO'!A:K,6,0)</f>
        <v>DESLIGADO</v>
      </c>
    </row>
    <row r="120" spans="1:14">
      <c r="A120" t="s">
        <v>516</v>
      </c>
      <c r="B120" t="s">
        <v>517</v>
      </c>
      <c r="C120" t="s">
        <v>391</v>
      </c>
      <c r="D120" t="s">
        <v>671</v>
      </c>
      <c r="E120" s="11" t="s">
        <v>218</v>
      </c>
      <c r="F120" s="11" t="str">
        <f>VLOOKUP(GESTAO.DE.RESIDUOS[[#This Row],[NOME]],'CADASTRO'!A:K,5,0)</f>
        <v>TECNICO MECANICO II</v>
      </c>
      <c r="G120" s="28">
        <v>45943</v>
      </c>
      <c r="H120" s="39">
        <v>365</v>
      </c>
      <c r="I1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IF(G502="01/01/1900",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IF(GESTAO.DE.RESIDUOS[[#This Row],[TREINADO EM]]="", "",(GESTAO.DE.RESIDUOS[[#This Row],[TREINADO EM]]+GESTAO.DE.RESIDUOS[[#This Row],[VALIDADE]]))</f>
        <v>46308</v>
      </c>
      <c r="K120">
        <v>2</v>
      </c>
      <c r="L120" t="s">
        <v>3</v>
      </c>
      <c r="M120" t="str">
        <f>VLOOKUP(GESTAO.DE.RESIDUOS[[#This Row],[NOME]],'CADASTRO'!A:K,6,0)</f>
        <v>DESLIGADO</v>
      </c>
    </row>
    <row r="121" spans="1:14">
      <c r="A121" t="s">
        <v>516</v>
      </c>
      <c r="B121" t="s">
        <v>517</v>
      </c>
      <c r="C121" t="s">
        <v>266</v>
      </c>
      <c r="D121" t="s">
        <v>671</v>
      </c>
      <c r="E121" s="11" t="s">
        <v>358</v>
      </c>
      <c r="F121" s="11" t="str">
        <f>VLOOKUP(GESTAO.DE.RESIDUOS[[#This Row],[NOME]],'CADASTRO'!A:K,5,0)</f>
        <v>OPERADOR INDUSTRIAL II</v>
      </c>
      <c r="G121" s="28">
        <v>44928</v>
      </c>
      <c r="H121" s="39">
        <v>365</v>
      </c>
      <c r="I1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IF(G503="01/01/1900",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IF(GESTAO.DE.RESIDUOS[[#This Row],[TREINADO EM]]="", "",(GESTAO.DE.RESIDUOS[[#This Row],[TREINADO EM]]+GESTAO.DE.RESIDUOS[[#This Row],[VALIDADE]]))</f>
        <v>45293</v>
      </c>
      <c r="K121">
        <v>1</v>
      </c>
      <c r="L121" t="s">
        <v>5</v>
      </c>
      <c r="M121" t="str">
        <f>VLOOKUP(GESTAO.DE.RESIDUOS[[#This Row],[NOME]],'CADASTRO'!A:K,6,0)</f>
        <v>ATIVO</v>
      </c>
    </row>
    <row r="122" spans="1:14">
      <c r="A122" t="s">
        <v>516</v>
      </c>
      <c r="B122" t="s">
        <v>517</v>
      </c>
      <c r="C122" t="s">
        <v>266</v>
      </c>
      <c r="D122" t="s">
        <v>671</v>
      </c>
      <c r="E122" s="11" t="s">
        <v>358</v>
      </c>
      <c r="F122" s="11" t="str">
        <f>VLOOKUP(GESTAO.DE.RESIDUOS[[#This Row],[NOME]],'CADASTRO'!A:K,5,0)</f>
        <v>OPERADOR INDUSTRIAL II</v>
      </c>
      <c r="G122" s="28">
        <v>45279</v>
      </c>
      <c r="H122" s="39">
        <v>365</v>
      </c>
      <c r="I1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IF(G504="01/01/1900",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IF(GESTAO.DE.RESIDUOS[[#This Row],[TREINADO EM]]="", "",(GESTAO.DE.RESIDUOS[[#This Row],[TREINADO EM]]+GESTAO.DE.RESIDUOS[[#This Row],[VALIDADE]]))</f>
        <v>45644</v>
      </c>
      <c r="K122">
        <v>1</v>
      </c>
      <c r="L122" t="s">
        <v>5</v>
      </c>
      <c r="M122" t="str">
        <f>VLOOKUP(GESTAO.DE.RESIDUOS[[#This Row],[NOME]],'CADASTRO'!A:K,6,0)</f>
        <v>ATIVO</v>
      </c>
    </row>
    <row r="123" spans="1:14">
      <c r="A123" t="s">
        <v>516</v>
      </c>
      <c r="B123" t="s">
        <v>517</v>
      </c>
      <c r="C123" t="s">
        <v>76</v>
      </c>
      <c r="D123" t="s">
        <v>671</v>
      </c>
      <c r="E123" s="11" t="s">
        <v>358</v>
      </c>
      <c r="F123" s="11" t="str">
        <f>VLOOKUP(GESTAO.DE.RESIDUOS[[#This Row],[NOME]],'CADASTRO'!A:K,5,0)</f>
        <v>OPERADOR INDUSTRIAL II</v>
      </c>
      <c r="G123" s="28">
        <v>45645</v>
      </c>
      <c r="H123" s="39">
        <v>365</v>
      </c>
      <c r="I1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IF(G505="01/01/1900",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IF(GESTAO.DE.RESIDUOS[[#This Row],[TREINADO EM]]="", "",(GESTAO.DE.RESIDUOS[[#This Row],[TREINADO EM]]+GESTAO.DE.RESIDUOS[[#This Row],[VALIDADE]]))</f>
        <v>46010</v>
      </c>
      <c r="K123">
        <v>1</v>
      </c>
      <c r="L123" t="s">
        <v>5</v>
      </c>
      <c r="M123" t="str">
        <f>VLOOKUP(GESTAO.DE.RESIDUOS[[#This Row],[NOME]],'CADASTRO'!A:K,6,0)</f>
        <v>ATIVO</v>
      </c>
    </row>
    <row r="124" spans="1:14">
      <c r="A124" t="s">
        <v>516</v>
      </c>
      <c r="B124" t="s">
        <v>517</v>
      </c>
      <c r="C124" t="s">
        <v>433</v>
      </c>
      <c r="D124" t="s">
        <v>671</v>
      </c>
      <c r="E124" s="11" t="s">
        <v>358</v>
      </c>
      <c r="F124" s="11" t="str">
        <f>VLOOKUP(GESTAO.DE.RESIDUOS[[#This Row],[NOME]],'CADASTRO'!A:K,5,0)</f>
        <v>OPERADOR INDUSTRIAL II</v>
      </c>
      <c r="G124" s="28">
        <v>46206.993240740703</v>
      </c>
      <c r="H124" s="39">
        <v>183</v>
      </c>
      <c r="I1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IF(G506="01/01/1900", "SEM REGISTRO",
                        IF((G124+H124)&gt;TODAY(), "NO PRAZO", "VENCIDO"
                        )
                    )
                )
            )
        )
    ),"N.A.")</f>
        <v>NO PRAZO</v>
      </c>
      <c r="J124" s="14">
        <f>IF(GESTAO.DE.RESIDUOS[[#This Row],[TREINADO EM]]="", "",(GESTAO.DE.RESIDUOS[[#This Row],[TREINADO EM]]+GESTAO.DE.RESIDUOS[[#This Row],[VALIDADE]]))</f>
        <v>46389.993240740703</v>
      </c>
      <c r="K124">
        <v>1</v>
      </c>
      <c r="L124" t="s">
        <v>3</v>
      </c>
      <c r="M124" t="str">
        <f>VLOOKUP(GESTAO.DE.RESIDUOS[[#This Row],[NOME]],'CADASTRO'!A:K,6,0)</f>
        <v>ATIVO</v>
      </c>
      <c r="N124" s="63"/>
    </row>
    <row r="125" spans="1:14">
      <c r="A125" t="s">
        <v>516</v>
      </c>
      <c r="B125" t="s">
        <v>517</v>
      </c>
      <c r="C125" t="s">
        <v>266</v>
      </c>
      <c r="D125" t="s">
        <v>671</v>
      </c>
      <c r="E125" s="11" t="s">
        <v>225</v>
      </c>
      <c r="F125" s="11" t="str">
        <f>VLOOKUP(GESTAO.DE.RESIDUOS[[#This Row],[NOME]],'CADASTRO'!A:K,5,0)</f>
        <v>AUXILIAR INDUSTRIAL</v>
      </c>
      <c r="G125" s="28">
        <v>45029</v>
      </c>
      <c r="H125" s="39">
        <v>365</v>
      </c>
      <c r="I1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IF(G507="01/01/1900",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IF(GESTAO.DE.RESIDUOS[[#This Row],[TREINADO EM]]="", "",(GESTAO.DE.RESIDUOS[[#This Row],[TREINADO EM]]+GESTAO.DE.RESIDUOS[[#This Row],[VALIDADE]]))</f>
        <v>45394</v>
      </c>
      <c r="K125">
        <v>1</v>
      </c>
      <c r="L125" t="s">
        <v>5</v>
      </c>
      <c r="M125" t="str">
        <f>VLOOKUP(GESTAO.DE.RESIDUOS[[#This Row],[NOME]],'CADASTRO'!A:K,6,0)</f>
        <v>DESLIGADO</v>
      </c>
    </row>
    <row r="126" spans="1:14">
      <c r="A126" t="s">
        <v>516</v>
      </c>
      <c r="B126" t="s">
        <v>517</v>
      </c>
      <c r="C126" t="s">
        <v>266</v>
      </c>
      <c r="D126" t="s">
        <v>671</v>
      </c>
      <c r="E126" s="11" t="s">
        <v>225</v>
      </c>
      <c r="F126" s="11" t="str">
        <f>VLOOKUP(GESTAO.DE.RESIDUOS[[#This Row],[NOME]],'CADASTRO'!A:K,5,0)</f>
        <v>AUXILIAR INDUSTRIAL</v>
      </c>
      <c r="G126" s="28">
        <v>45279</v>
      </c>
      <c r="H126" s="39">
        <v>365</v>
      </c>
      <c r="I1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IF(G508="01/01/1900",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IF(GESTAO.DE.RESIDUOS[[#This Row],[TREINADO EM]]="", "",(GESTAO.DE.RESIDUOS[[#This Row],[TREINADO EM]]+GESTAO.DE.RESIDUOS[[#This Row],[VALIDADE]]))</f>
        <v>45644</v>
      </c>
      <c r="K126">
        <v>1</v>
      </c>
      <c r="L126" t="s">
        <v>3</v>
      </c>
      <c r="M126" t="str">
        <f>VLOOKUP(GESTAO.DE.RESIDUOS[[#This Row],[NOME]],'CADASTRO'!A:K,6,0)</f>
        <v>DESLIGADO</v>
      </c>
    </row>
    <row r="127" spans="1:14">
      <c r="A127" t="s">
        <v>516</v>
      </c>
      <c r="B127" t="s">
        <v>517</v>
      </c>
      <c r="C127" t="s">
        <v>76</v>
      </c>
      <c r="D127" t="s">
        <v>671</v>
      </c>
      <c r="E127" s="11" t="s">
        <v>356</v>
      </c>
      <c r="F127" s="11" t="str">
        <f>VLOOKUP(GESTAO.DE.RESIDUOS[[#This Row],[NOME]],'CADASTRO'!A:K,5,0)</f>
        <v>OPERADOR INDUSTRIAL II</v>
      </c>
      <c r="G127" s="28">
        <v>45645</v>
      </c>
      <c r="H127" s="39">
        <v>365</v>
      </c>
      <c r="I1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IF(G509="01/01/1900",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IF(GESTAO.DE.RESIDUOS[[#This Row],[TREINADO EM]]="", "",(GESTAO.DE.RESIDUOS[[#This Row],[TREINADO EM]]+GESTAO.DE.RESIDUOS[[#This Row],[VALIDADE]]))</f>
        <v>46010</v>
      </c>
      <c r="K127">
        <v>1</v>
      </c>
      <c r="L127" t="s">
        <v>5</v>
      </c>
      <c r="M127" t="str">
        <f>VLOOKUP(GESTAO.DE.RESIDUOS[[#This Row],[NOME]],'CADASTRO'!A:K,6,0)</f>
        <v>ATIVO</v>
      </c>
    </row>
    <row r="128" spans="1:14">
      <c r="A128" t="s">
        <v>516</v>
      </c>
      <c r="B128" t="s">
        <v>517</v>
      </c>
      <c r="C128" t="s">
        <v>433</v>
      </c>
      <c r="D128" t="s">
        <v>671</v>
      </c>
      <c r="E128" s="11" t="s">
        <v>356</v>
      </c>
      <c r="F128" s="11" t="str">
        <f>VLOOKUP(GESTAO.DE.RESIDUOS[[#This Row],[NOME]],'CADASTRO'!A:K,5,0)</f>
        <v>OPERADOR INDUSTRIAL II</v>
      </c>
      <c r="G128" s="28">
        <v>46009</v>
      </c>
      <c r="H128" s="39">
        <v>365</v>
      </c>
      <c r="I1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IF(G510="01/01/1900", "SEM REGISTRO",
                        IF((G128+H128)&gt;TODAY(), "NO PRAZO", "VENCIDO"
                        )
                    )
                )
            )
        )
    ),"N.A.")</f>
        <v>NO PRAZO</v>
      </c>
      <c r="J128" s="14">
        <f>IF(GESTAO.DE.RESIDUOS[[#This Row],[TREINADO EM]]="", "",(GESTAO.DE.RESIDUOS[[#This Row],[TREINADO EM]]+GESTAO.DE.RESIDUOS[[#This Row],[VALIDADE]]))</f>
        <v>46374</v>
      </c>
      <c r="K128">
        <v>1</v>
      </c>
      <c r="L128" t="s">
        <v>3</v>
      </c>
      <c r="M128" t="str">
        <f>VLOOKUP(GESTAO.DE.RESIDUOS[[#This Row],[NOME]],'CADASTRO'!A:K,6,0)</f>
        <v>ATIVO</v>
      </c>
    </row>
    <row r="129" spans="1:14">
      <c r="A129" t="s">
        <v>516</v>
      </c>
      <c r="B129" t="s">
        <v>517</v>
      </c>
      <c r="C129" t="s">
        <v>433</v>
      </c>
      <c r="D129" t="s">
        <v>671</v>
      </c>
      <c r="E129" s="11" t="s">
        <v>357</v>
      </c>
      <c r="F129" s="11" t="str">
        <f>VLOOKUP(GESTAO.DE.RESIDUOS[[#This Row],[NOME]],'CADASTRO'!A:K,5,0)</f>
        <v>OPERADOR INDUSTRIAL II</v>
      </c>
      <c r="G129" s="28">
        <v>46028</v>
      </c>
      <c r="H129" s="39">
        <v>365</v>
      </c>
      <c r="I1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IF(G511="01/01/1900", "SEM REGISTRO",
                        IF((G129+H129)&gt;TODAY(), "NO PRAZO", "VENCIDO"
                        )
                    )
                )
            )
        )
    ),"N.A.")</f>
        <v>NO PRAZO</v>
      </c>
      <c r="J129" s="14">
        <f>IF(GESTAO.DE.RESIDUOS[[#This Row],[TREINADO EM]]="", "",(GESTAO.DE.RESIDUOS[[#This Row],[TREINADO EM]]+GESTAO.DE.RESIDUOS[[#This Row],[VALIDADE]]))</f>
        <v>46393</v>
      </c>
      <c r="K129">
        <v>1</v>
      </c>
      <c r="L129" t="s">
        <v>3</v>
      </c>
      <c r="M129" t="str">
        <f>VLOOKUP(GESTAO.DE.RESIDUOS[[#This Row],[NOME]],'CADASTRO'!A:K,6,0)</f>
        <v>ATIVO</v>
      </c>
      <c r="N129" s="63"/>
    </row>
    <row r="130" spans="1:14">
      <c r="A130" t="s">
        <v>516</v>
      </c>
      <c r="B130" t="s">
        <v>517</v>
      </c>
      <c r="C130" t="s">
        <v>266</v>
      </c>
      <c r="D130" t="s">
        <v>671</v>
      </c>
      <c r="E130" s="11" t="s">
        <v>320</v>
      </c>
      <c r="F130" s="11" t="str">
        <f>VLOOKUP(GESTAO.DE.RESIDUOS[[#This Row],[NOME]],'CADASTRO'!A:K,5,0)</f>
        <v>CONTROLADOR QUALIDADE</v>
      </c>
      <c r="G130" s="28">
        <v>45029</v>
      </c>
      <c r="H130" s="39">
        <v>365</v>
      </c>
      <c r="I1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IF(G512="01/01/1900",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IF(GESTAO.DE.RESIDUOS[[#This Row],[TREINADO EM]]="", "",(GESTAO.DE.RESIDUOS[[#This Row],[TREINADO EM]]+GESTAO.DE.RESIDUOS[[#This Row],[VALIDADE]]))</f>
        <v>45394</v>
      </c>
      <c r="K130">
        <v>1</v>
      </c>
      <c r="L130" t="s">
        <v>5</v>
      </c>
      <c r="M130" t="str">
        <f>VLOOKUP(GESTAO.DE.RESIDUOS[[#This Row],[NOME]],'CADASTRO'!A:K,6,0)</f>
        <v>ATIVO</v>
      </c>
    </row>
    <row r="131" spans="1:14">
      <c r="A131" t="s">
        <v>516</v>
      </c>
      <c r="B131" t="s">
        <v>517</v>
      </c>
      <c r="C131" t="s">
        <v>266</v>
      </c>
      <c r="D131" t="s">
        <v>671</v>
      </c>
      <c r="E131" s="11" t="s">
        <v>320</v>
      </c>
      <c r="F131" s="11" t="str">
        <f>VLOOKUP(GESTAO.DE.RESIDUOS[[#This Row],[NOME]],'CADASTRO'!A:K,5,0)</f>
        <v>CONTROLADOR QUALIDADE</v>
      </c>
      <c r="G131" s="28">
        <v>45279</v>
      </c>
      <c r="H131" s="39">
        <v>365</v>
      </c>
      <c r="I1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IF(G513="01/01/1900",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IF(GESTAO.DE.RESIDUOS[[#This Row],[TREINADO EM]]="", "",(GESTAO.DE.RESIDUOS[[#This Row],[TREINADO EM]]+GESTAO.DE.RESIDUOS[[#This Row],[VALIDADE]]))</f>
        <v>45644</v>
      </c>
      <c r="K131">
        <v>1</v>
      </c>
      <c r="L131" t="s">
        <v>5</v>
      </c>
      <c r="M131" t="str">
        <f>VLOOKUP(GESTAO.DE.RESIDUOS[[#This Row],[NOME]],'CADASTRO'!A:K,6,0)</f>
        <v>ATIVO</v>
      </c>
    </row>
    <row r="132" spans="1:14">
      <c r="A132" t="s">
        <v>516</v>
      </c>
      <c r="B132" t="s">
        <v>517</v>
      </c>
      <c r="C132" t="s">
        <v>433</v>
      </c>
      <c r="D132" t="s">
        <v>671</v>
      </c>
      <c r="E132" s="11" t="s">
        <v>320</v>
      </c>
      <c r="F132" s="11" t="str">
        <f>VLOOKUP(GESTAO.DE.RESIDUOS[[#This Row],[NOME]],'CADASTRO'!A:K,5,0)</f>
        <v>CONTROLADOR QUALIDADE</v>
      </c>
      <c r="G132" s="28">
        <v>45645</v>
      </c>
      <c r="H132" s="39">
        <v>365</v>
      </c>
      <c r="I1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IF(G514="01/01/1900",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IF(GESTAO.DE.RESIDUOS[[#This Row],[TREINADO EM]]="", "",(GESTAO.DE.RESIDUOS[[#This Row],[TREINADO EM]]+GESTAO.DE.RESIDUOS[[#This Row],[VALIDADE]]))</f>
        <v>46010</v>
      </c>
      <c r="K132">
        <v>1</v>
      </c>
      <c r="L132" t="s">
        <v>5</v>
      </c>
      <c r="M132" t="str">
        <f>VLOOKUP(GESTAO.DE.RESIDUOS[[#This Row],[NOME]],'CADASTRO'!A:K,6,0)</f>
        <v>ATIVO</v>
      </c>
    </row>
    <row r="133" spans="1:14">
      <c r="A133" t="s">
        <v>516</v>
      </c>
      <c r="B133" t="s">
        <v>517</v>
      </c>
      <c r="C133" t="s">
        <v>433</v>
      </c>
      <c r="D133" t="s">
        <v>671</v>
      </c>
      <c r="E133" s="11" t="s">
        <v>320</v>
      </c>
      <c r="F133" s="11" t="str">
        <f>VLOOKUP(GESTAO.DE.RESIDUOS[[#This Row],[NOME]],'CADASTRO'!A:K,5,0)</f>
        <v>CONTROLADOR QUALIDADE</v>
      </c>
      <c r="G133" s="28">
        <v>46212.156643518501</v>
      </c>
      <c r="H133" s="39">
        <v>183</v>
      </c>
      <c r="I1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IF(G515="01/01/1900",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IF(GESTAO.DE.RESIDUOS[[#This Row],[TREINADO EM]]="", "",(GESTAO.DE.RESIDUOS[[#This Row],[TREINADO EM]]+GESTAO.DE.RESIDUOS[[#This Row],[VALIDADE]]))</f>
        <v>46395.156643518501</v>
      </c>
      <c r="K133">
        <v>1</v>
      </c>
      <c r="L133" t="s">
        <v>3</v>
      </c>
      <c r="M133" t="str">
        <f>VLOOKUP(GESTAO.DE.RESIDUOS[[#This Row],[NOME]],'CADASTRO'!A:K,6,0)</f>
        <v>ATIVO</v>
      </c>
      <c r="N133" s="63"/>
    </row>
    <row r="134" spans="1:14">
      <c r="A134" t="s">
        <v>516</v>
      </c>
      <c r="B134" t="s">
        <v>517</v>
      </c>
      <c r="C134" t="s">
        <v>266</v>
      </c>
      <c r="D134" t="s">
        <v>671</v>
      </c>
      <c r="E134" s="11" t="s">
        <v>231</v>
      </c>
      <c r="F134" s="11" t="str">
        <f>VLOOKUP(GESTAO.DE.RESIDUOS[[#This Row],[NOME]],'CADASTRO'!A:K,5,0)</f>
        <v>OPERADOR INDUSTRIAL I</v>
      </c>
      <c r="G134" s="28">
        <v>45001</v>
      </c>
      <c r="H134" s="39">
        <v>365</v>
      </c>
      <c r="I1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IF(G516="01/01/1900",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IF(GESTAO.DE.RESIDUOS[[#This Row],[TREINADO EM]]="", "",(GESTAO.DE.RESIDUOS[[#This Row],[TREINADO EM]]+GESTAO.DE.RESIDUOS[[#This Row],[VALIDADE]]))</f>
        <v>45366</v>
      </c>
      <c r="K134">
        <v>1</v>
      </c>
      <c r="L134" t="s">
        <v>3</v>
      </c>
      <c r="M134" t="str">
        <f>VLOOKUP(GESTAO.DE.RESIDUOS[[#This Row],[NOME]],'CADASTRO'!A:K,6,0)</f>
        <v>DESLIGADO</v>
      </c>
    </row>
    <row r="135" spans="1:14">
      <c r="A135" t="s">
        <v>516</v>
      </c>
      <c r="B135" t="s">
        <v>517</v>
      </c>
      <c r="C135" t="s">
        <v>266</v>
      </c>
      <c r="D135" t="s">
        <v>671</v>
      </c>
      <c r="E135" s="11" t="s">
        <v>359</v>
      </c>
      <c r="F135" s="11" t="str">
        <f>VLOOKUP(GESTAO.DE.RESIDUOS[[#This Row],[NOME]],'CADASTRO'!A:K,5,0)</f>
        <v>CLASSIFICADOR TECNICO CAFE JR</v>
      </c>
      <c r="G135" s="28">
        <v>44980</v>
      </c>
      <c r="H135" s="39">
        <v>365</v>
      </c>
      <c r="I1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IF(G517="01/01/1900",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IF(GESTAO.DE.RESIDUOS[[#This Row],[TREINADO EM]]="", "",(GESTAO.DE.RESIDUOS[[#This Row],[TREINADO EM]]+GESTAO.DE.RESIDUOS[[#This Row],[VALIDADE]]))</f>
        <v>45345</v>
      </c>
      <c r="K135">
        <v>1</v>
      </c>
      <c r="L135" t="s">
        <v>5</v>
      </c>
      <c r="M135" t="str">
        <f>VLOOKUP(GESTAO.DE.RESIDUOS[[#This Row],[NOME]],'CADASTRO'!A:K,6,0)</f>
        <v>ATIVO</v>
      </c>
    </row>
    <row r="136" spans="1:14">
      <c r="A136" t="s">
        <v>516</v>
      </c>
      <c r="B136" t="s">
        <v>517</v>
      </c>
      <c r="C136" t="s">
        <v>266</v>
      </c>
      <c r="D136" t="s">
        <v>671</v>
      </c>
      <c r="E136" s="11" t="s">
        <v>359</v>
      </c>
      <c r="F136" s="11" t="str">
        <f>VLOOKUP(GESTAO.DE.RESIDUOS[[#This Row],[NOME]],'CADASTRO'!A:K,5,0)</f>
        <v>CLASSIFICADOR TECNICO CAFE JR</v>
      </c>
      <c r="G136" s="28">
        <v>45279</v>
      </c>
      <c r="H136" s="39">
        <v>365</v>
      </c>
      <c r="I1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IF(G518="01/01/1900",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IF(GESTAO.DE.RESIDUOS[[#This Row],[TREINADO EM]]="", "",(GESTAO.DE.RESIDUOS[[#This Row],[TREINADO EM]]+GESTAO.DE.RESIDUOS[[#This Row],[VALIDADE]]))</f>
        <v>45644</v>
      </c>
      <c r="K136">
        <v>1</v>
      </c>
      <c r="L136" t="s">
        <v>5</v>
      </c>
      <c r="M136" t="str">
        <f>VLOOKUP(GESTAO.DE.RESIDUOS[[#This Row],[NOME]],'CADASTRO'!A:K,6,0)</f>
        <v>ATIVO</v>
      </c>
    </row>
    <row r="137" spans="1:14">
      <c r="A137" t="s">
        <v>516</v>
      </c>
      <c r="B137" t="s">
        <v>517</v>
      </c>
      <c r="C137" t="s">
        <v>433</v>
      </c>
      <c r="D137" t="s">
        <v>671</v>
      </c>
      <c r="E137" s="11" t="s">
        <v>359</v>
      </c>
      <c r="F137" s="11" t="str">
        <f>VLOOKUP(GESTAO.DE.RESIDUOS[[#This Row],[NOME]],'CADASTRO'!A:K,5,0)</f>
        <v>CLASSIFICADOR TECNICO CAFE JR</v>
      </c>
      <c r="G137" s="28">
        <v>45645</v>
      </c>
      <c r="H137" s="39">
        <v>365</v>
      </c>
      <c r="I1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IF(G519="01/01/1900",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IF(GESTAO.DE.RESIDUOS[[#This Row],[TREINADO EM]]="", "",(GESTAO.DE.RESIDUOS[[#This Row],[TREINADO EM]]+GESTAO.DE.RESIDUOS[[#This Row],[VALIDADE]]))</f>
        <v>46010</v>
      </c>
      <c r="K137">
        <v>1</v>
      </c>
      <c r="L137" t="s">
        <v>5</v>
      </c>
      <c r="M137" t="str">
        <f>VLOOKUP(GESTAO.DE.RESIDUOS[[#This Row],[NOME]],'CADASTRO'!A:K,6,0)</f>
        <v>ATIVO</v>
      </c>
    </row>
    <row r="138" spans="1:14">
      <c r="A138" t="s">
        <v>516</v>
      </c>
      <c r="B138" t="s">
        <v>517</v>
      </c>
      <c r="C138" t="s">
        <v>433</v>
      </c>
      <c r="D138" t="s">
        <v>671</v>
      </c>
      <c r="E138" s="11" t="s">
        <v>359</v>
      </c>
      <c r="F138" s="11" t="str">
        <f>VLOOKUP(GESTAO.DE.RESIDUOS[[#This Row],[NOME]],'CADASTRO'!A:K,5,0)</f>
        <v>CLASSIFICADOR TECNICO CAFE JR</v>
      </c>
      <c r="G138" s="28">
        <v>46006</v>
      </c>
      <c r="H138" s="39">
        <v>365</v>
      </c>
      <c r="I1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IF(G520="01/01/1900",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IF(GESTAO.DE.RESIDUOS[[#This Row],[TREINADO EM]]="", "",(GESTAO.DE.RESIDUOS[[#This Row],[TREINADO EM]]+GESTAO.DE.RESIDUOS[[#This Row],[VALIDADE]]))</f>
        <v>46371</v>
      </c>
      <c r="K138">
        <v>1</v>
      </c>
      <c r="L138" t="s">
        <v>3</v>
      </c>
      <c r="M138" t="str">
        <f>VLOOKUP(GESTAO.DE.RESIDUOS[[#This Row],[NOME]],'CADASTRO'!A:K,6,0)</f>
        <v>ATIVO</v>
      </c>
      <c r="N138" s="63" t="s">
        <v>675</v>
      </c>
    </row>
    <row r="139" spans="1:14">
      <c r="A139" t="s">
        <v>516</v>
      </c>
      <c r="B139" t="s">
        <v>517</v>
      </c>
      <c r="C139" t="s">
        <v>433</v>
      </c>
      <c r="D139" t="s">
        <v>671</v>
      </c>
      <c r="E139" s="11" t="s">
        <v>456</v>
      </c>
      <c r="F139" s="11" t="str">
        <f>VLOOKUP(GESTAO.DE.RESIDUOS[[#This Row],[NOME]],'CADASTRO'!A:K,5,0)</f>
        <v>OPERADOR INDUSTRIAL I</v>
      </c>
      <c r="G139" s="28">
        <v>46217</v>
      </c>
      <c r="H139" s="39">
        <v>365</v>
      </c>
      <c r="I1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IF(G521="01/01/1900", "SEM REGISTRO",
                        IF((G139+H139)&gt;TODAY(), "NO PRAZO", "VENCIDO"
                        )
                    )
                )
            )
        )
    ),"N.A.")</f>
        <v>NO PRAZO</v>
      </c>
      <c r="J139" s="14">
        <f>IF(GESTAO.DE.RESIDUOS[[#This Row],[TREINADO EM]]="", "",(GESTAO.DE.RESIDUOS[[#This Row],[TREINADO EM]]+GESTAO.DE.RESIDUOS[[#This Row],[VALIDADE]]))</f>
        <v>46582</v>
      </c>
      <c r="K139">
        <v>1</v>
      </c>
      <c r="L139" t="s">
        <v>3</v>
      </c>
      <c r="M139" t="str">
        <f>VLOOKUP(GESTAO.DE.RESIDUOS[[#This Row],[NOME]],'CADASTRO'!A:K,6,0)</f>
        <v>ATIVO</v>
      </c>
    </row>
    <row r="140" spans="1:14">
      <c r="A140" t="s">
        <v>516</v>
      </c>
      <c r="B140" t="s">
        <v>517</v>
      </c>
      <c r="C140" t="s">
        <v>266</v>
      </c>
      <c r="D140" t="s">
        <v>671</v>
      </c>
      <c r="E140" s="11" t="s">
        <v>360</v>
      </c>
      <c r="F140" s="11" t="str">
        <f>VLOOKUP(GESTAO.DE.RESIDUOS[[#This Row],[NOME]],'CADASTRO'!A:K,5,0)</f>
        <v>OPERADOR LOGISTICO II</v>
      </c>
      <c r="G140" s="28">
        <v>44928</v>
      </c>
      <c r="H140" s="39">
        <v>365</v>
      </c>
      <c r="I1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IF(G522="01/01/1900",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IF(GESTAO.DE.RESIDUOS[[#This Row],[TREINADO EM]]="", "",(GESTAO.DE.RESIDUOS[[#This Row],[TREINADO EM]]+GESTAO.DE.RESIDUOS[[#This Row],[VALIDADE]]))</f>
        <v>45293</v>
      </c>
      <c r="K140">
        <v>1</v>
      </c>
      <c r="L140" t="s">
        <v>5</v>
      </c>
      <c r="M140" t="str">
        <f>VLOOKUP(GESTAO.DE.RESIDUOS[[#This Row],[NOME]],'CADASTRO'!A:K,6,0)</f>
        <v>ATIVO</v>
      </c>
    </row>
    <row r="141" spans="1:14">
      <c r="A141" t="s">
        <v>516</v>
      </c>
      <c r="B141" t="s">
        <v>517</v>
      </c>
      <c r="C141" t="s">
        <v>266</v>
      </c>
      <c r="D141" t="s">
        <v>671</v>
      </c>
      <c r="E141" s="11" t="s">
        <v>360</v>
      </c>
      <c r="F141" s="11" t="str">
        <f>VLOOKUP(GESTAO.DE.RESIDUOS[[#This Row],[NOME]],'CADASTRO'!A:K,5,0)</f>
        <v>OPERADOR LOGISTICO II</v>
      </c>
      <c r="G141" s="28">
        <v>45279</v>
      </c>
      <c r="H141" s="39">
        <v>365</v>
      </c>
      <c r="I1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IF(G523="01/01/1900",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IF(GESTAO.DE.RESIDUOS[[#This Row],[TREINADO EM]]="", "",(GESTAO.DE.RESIDUOS[[#This Row],[TREINADO EM]]+GESTAO.DE.RESIDUOS[[#This Row],[VALIDADE]]))</f>
        <v>45644</v>
      </c>
      <c r="K141">
        <v>1</v>
      </c>
      <c r="L141" t="s">
        <v>5</v>
      </c>
      <c r="M141" t="str">
        <f>VLOOKUP(GESTAO.DE.RESIDUOS[[#This Row],[NOME]],'CADASTRO'!A:K,6,0)</f>
        <v>ATIVO</v>
      </c>
    </row>
    <row r="142" spans="1:14">
      <c r="A142" t="s">
        <v>516</v>
      </c>
      <c r="B142" t="s">
        <v>517</v>
      </c>
      <c r="C142" t="s">
        <v>76</v>
      </c>
      <c r="D142" t="s">
        <v>671</v>
      </c>
      <c r="E142" s="11" t="s">
        <v>360</v>
      </c>
      <c r="F142" s="11" t="str">
        <f>VLOOKUP(GESTAO.DE.RESIDUOS[[#This Row],[NOME]],'CADASTRO'!A:K,5,0)</f>
        <v>OPERADOR LOGISTICO II</v>
      </c>
      <c r="G142" s="28">
        <v>45645</v>
      </c>
      <c r="H142" s="39">
        <v>365</v>
      </c>
      <c r="I1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IF(G524="01/01/1900",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IF(GESTAO.DE.RESIDUOS[[#This Row],[TREINADO EM]]="", "",(GESTAO.DE.RESIDUOS[[#This Row],[TREINADO EM]]+GESTAO.DE.RESIDUOS[[#This Row],[VALIDADE]]))</f>
        <v>46010</v>
      </c>
      <c r="K142">
        <v>1</v>
      </c>
      <c r="L142" t="s">
        <v>5</v>
      </c>
      <c r="M142" t="str">
        <f>VLOOKUP(GESTAO.DE.RESIDUOS[[#This Row],[NOME]],'CADASTRO'!A:K,6,0)</f>
        <v>ATIVO</v>
      </c>
    </row>
    <row r="143" spans="1:14">
      <c r="A143" t="s">
        <v>516</v>
      </c>
      <c r="B143" t="s">
        <v>517</v>
      </c>
      <c r="C143" t="s">
        <v>433</v>
      </c>
      <c r="D143" t="s">
        <v>671</v>
      </c>
      <c r="E143" s="11" t="s">
        <v>360</v>
      </c>
      <c r="F143" s="11" t="str">
        <f>VLOOKUP(GESTAO.DE.RESIDUOS[[#This Row],[NOME]],'CADASTRO'!A:K,5,0)</f>
        <v>OPERADOR LOGISTICO II</v>
      </c>
      <c r="G143" s="28">
        <v>46008</v>
      </c>
      <c r="H143" s="39">
        <v>365</v>
      </c>
      <c r="I1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IF(G525="01/01/1900", "SEM REGISTRO",
                        IF((G143+H143)&gt;TODAY(), "NO PRAZO", "VENCIDO"
                        )
                    )
                )
            )
        )
    ),"N.A.")</f>
        <v>NO PRAZO</v>
      </c>
      <c r="J143" s="14">
        <f>IF(GESTAO.DE.RESIDUOS[[#This Row],[TREINADO EM]]="", "",(GESTAO.DE.RESIDUOS[[#This Row],[TREINADO EM]]+GESTAO.DE.RESIDUOS[[#This Row],[VALIDADE]]))</f>
        <v>46373</v>
      </c>
      <c r="K143">
        <v>1</v>
      </c>
      <c r="L143" t="s">
        <v>3</v>
      </c>
      <c r="M143" t="str">
        <f>VLOOKUP(GESTAO.DE.RESIDUOS[[#This Row],[NOME]],'CADASTRO'!A:K,6,0)</f>
        <v>ATIVO</v>
      </c>
    </row>
    <row r="144" spans="1:14">
      <c r="A144" t="s">
        <v>516</v>
      </c>
      <c r="B144" t="s">
        <v>517</v>
      </c>
      <c r="C144" t="s">
        <v>391</v>
      </c>
      <c r="D144" t="s">
        <v>671</v>
      </c>
      <c r="E144" s="11" t="s">
        <v>232</v>
      </c>
      <c r="F144" s="11" t="str">
        <f>VLOOKUP(GESTAO.DE.RESIDUOS[[#This Row],[NOME]],'CADASTRO'!A:K,5,0)</f>
        <v>AUXILIAR INDUSTRIAL</v>
      </c>
      <c r="G144" s="28">
        <v>45903</v>
      </c>
      <c r="H144" s="39">
        <v>365</v>
      </c>
      <c r="I1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IF(G526="01/01/1900",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IF(GESTAO.DE.RESIDUOS[[#This Row],[TREINADO EM]]="", "",(GESTAO.DE.RESIDUOS[[#This Row],[TREINADO EM]]+GESTAO.DE.RESIDUOS[[#This Row],[VALIDADE]]))</f>
        <v>46268</v>
      </c>
      <c r="K144">
        <v>1</v>
      </c>
      <c r="L144" t="s">
        <v>3</v>
      </c>
      <c r="M144" t="str">
        <f>VLOOKUP(GESTAO.DE.RESIDUOS[[#This Row],[NOME]],'CADASTRO'!A:K,6,0)</f>
        <v>DESLIGADO</v>
      </c>
    </row>
    <row r="145" spans="1:14">
      <c r="A145" t="s">
        <v>516</v>
      </c>
      <c r="B145" t="s">
        <v>517</v>
      </c>
      <c r="C145" t="s">
        <v>266</v>
      </c>
      <c r="D145" t="s">
        <v>671</v>
      </c>
      <c r="E145" s="11" t="s">
        <v>233</v>
      </c>
      <c r="F145" s="11" t="str">
        <f>VLOOKUP(GESTAO.DE.RESIDUOS[[#This Row],[NOME]],'CADASTRO'!A:K,5,0)</f>
        <v>OPERADOR INDUSTRIAL II</v>
      </c>
      <c r="G145" s="28">
        <v>44981</v>
      </c>
      <c r="H145" s="39">
        <v>365</v>
      </c>
      <c r="I1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IF(G527="01/01/1900",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IF(GESTAO.DE.RESIDUOS[[#This Row],[TREINADO EM]]="", "",(GESTAO.DE.RESIDUOS[[#This Row],[TREINADO EM]]+GESTAO.DE.RESIDUOS[[#This Row],[VALIDADE]]))</f>
        <v>45346</v>
      </c>
      <c r="K145">
        <v>1</v>
      </c>
      <c r="L145" t="s">
        <v>5</v>
      </c>
      <c r="M145" t="str">
        <f>VLOOKUP(GESTAO.DE.RESIDUOS[[#This Row],[NOME]],'CADASTRO'!A:K,6,0)</f>
        <v>DESLIGADO</v>
      </c>
    </row>
    <row r="146" spans="1:14">
      <c r="A146" t="s">
        <v>516</v>
      </c>
      <c r="B146" t="s">
        <v>517</v>
      </c>
      <c r="C146" t="s">
        <v>266</v>
      </c>
      <c r="D146" t="s">
        <v>671</v>
      </c>
      <c r="E146" s="11" t="s">
        <v>233</v>
      </c>
      <c r="F146" s="11" t="str">
        <f>VLOOKUP(GESTAO.DE.RESIDUOS[[#This Row],[NOME]],'CADASTRO'!A:K,5,0)</f>
        <v>OPERADOR INDUSTRIAL II</v>
      </c>
      <c r="G146" s="28">
        <v>45302</v>
      </c>
      <c r="H146" s="39">
        <v>365</v>
      </c>
      <c r="I1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IF(G528="01/01/1900",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IF(GESTAO.DE.RESIDUOS[[#This Row],[TREINADO EM]]="", "",(GESTAO.DE.RESIDUOS[[#This Row],[TREINADO EM]]+GESTAO.DE.RESIDUOS[[#This Row],[VALIDADE]]))</f>
        <v>45667</v>
      </c>
      <c r="K146">
        <v>1</v>
      </c>
      <c r="L146" t="s">
        <v>3</v>
      </c>
      <c r="M146" t="str">
        <f>VLOOKUP(GESTAO.DE.RESIDUOS[[#This Row],[NOME]],'CADASTRO'!A:K,6,0)</f>
        <v>DESLIGADO</v>
      </c>
    </row>
    <row r="147" spans="1:14">
      <c r="A147" t="s">
        <v>516</v>
      </c>
      <c r="B147" t="s">
        <v>517</v>
      </c>
      <c r="C147" t="s">
        <v>266</v>
      </c>
      <c r="D147" t="s">
        <v>671</v>
      </c>
      <c r="E147" s="11" t="s">
        <v>234</v>
      </c>
      <c r="F147" s="11" t="str">
        <f>VLOOKUP(GESTAO.DE.RESIDUOS[[#This Row],[NOME]],'CADASTRO'!A:K,5,0)</f>
        <v>ANALISTA CONTROLE QUALIDADE JR</v>
      </c>
      <c r="G147" s="28">
        <v>44976</v>
      </c>
      <c r="H147" s="39">
        <v>365</v>
      </c>
      <c r="I1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IF(G529="01/01/1900",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IF(GESTAO.DE.RESIDUOS[[#This Row],[TREINADO EM]]="", "",(GESTAO.DE.RESIDUOS[[#This Row],[TREINADO EM]]+GESTAO.DE.RESIDUOS[[#This Row],[VALIDADE]]))</f>
        <v>45341</v>
      </c>
      <c r="K147">
        <v>1</v>
      </c>
      <c r="L147" t="s">
        <v>5</v>
      </c>
      <c r="M147" t="str">
        <f>VLOOKUP(GESTAO.DE.RESIDUOS[[#This Row],[NOME]],'CADASTRO'!A:K,6,0)</f>
        <v>DESLIGADO</v>
      </c>
    </row>
    <row r="148" spans="1:14">
      <c r="A148" t="s">
        <v>516</v>
      </c>
      <c r="B148" t="s">
        <v>517</v>
      </c>
      <c r="C148" t="s">
        <v>266</v>
      </c>
      <c r="D148" t="s">
        <v>671</v>
      </c>
      <c r="E148" s="11" t="s">
        <v>234</v>
      </c>
      <c r="F148" s="11" t="str">
        <f>VLOOKUP(GESTAO.DE.RESIDUOS[[#This Row],[NOME]],'CADASTRO'!A:K,5,0)</f>
        <v>ANALISTA CONTROLE QUALIDADE JR</v>
      </c>
      <c r="G148" s="28">
        <v>45279</v>
      </c>
      <c r="H148" s="39">
        <v>365</v>
      </c>
      <c r="I1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IF(G530="01/01/1900",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IF(GESTAO.DE.RESIDUOS[[#This Row],[TREINADO EM]]="", "",(GESTAO.DE.RESIDUOS[[#This Row],[TREINADO EM]]+GESTAO.DE.RESIDUOS[[#This Row],[VALIDADE]]))</f>
        <v>45644</v>
      </c>
      <c r="K148">
        <v>1</v>
      </c>
      <c r="L148" t="s">
        <v>3</v>
      </c>
      <c r="M148" t="str">
        <f>VLOOKUP(GESTAO.DE.RESIDUOS[[#This Row],[NOME]],'CADASTRO'!A:K,6,0)</f>
        <v>DESLIGADO</v>
      </c>
    </row>
    <row r="149" spans="1:14">
      <c r="A149" t="s">
        <v>516</v>
      </c>
      <c r="B149" t="s">
        <v>517</v>
      </c>
      <c r="C149" t="s">
        <v>433</v>
      </c>
      <c r="D149" t="s">
        <v>671</v>
      </c>
      <c r="E149" s="11" t="s">
        <v>235</v>
      </c>
      <c r="F149" s="11" t="str">
        <f>VLOOKUP(GESTAO.DE.RESIDUOS[[#This Row],[NOME]],'CADASTRO'!A:K,5,0)</f>
        <v>AUXILIAR INDUSTRIAL</v>
      </c>
      <c r="G149" s="28">
        <v>45547</v>
      </c>
      <c r="H149" s="39">
        <v>365</v>
      </c>
      <c r="I1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IF(G531="01/01/1900",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IF(GESTAO.DE.RESIDUOS[[#This Row],[TREINADO EM]]="", "",(GESTAO.DE.RESIDUOS[[#This Row],[TREINADO EM]]+GESTAO.DE.RESIDUOS[[#This Row],[VALIDADE]]))</f>
        <v>45912</v>
      </c>
      <c r="K149">
        <v>1</v>
      </c>
      <c r="L149" t="s">
        <v>5</v>
      </c>
      <c r="M149" t="str">
        <f>VLOOKUP(GESTAO.DE.RESIDUOS[[#This Row],[NOME]],'CADASTRO'!A:K,6,0)</f>
        <v>DESLIGADO</v>
      </c>
    </row>
    <row r="150" spans="1:14">
      <c r="A150" t="s">
        <v>516</v>
      </c>
      <c r="B150" t="s">
        <v>517</v>
      </c>
      <c r="C150" t="s">
        <v>76</v>
      </c>
      <c r="D150" t="s">
        <v>671</v>
      </c>
      <c r="E150" s="11" t="s">
        <v>235</v>
      </c>
      <c r="F150" s="11" t="str">
        <f>VLOOKUP(GESTAO.DE.RESIDUOS[[#This Row],[NOME]],'CADASTRO'!A:K,5,0)</f>
        <v>AUXILIAR INDUSTRIAL</v>
      </c>
      <c r="G150" s="28">
        <v>45645</v>
      </c>
      <c r="H150" s="39">
        <v>365</v>
      </c>
      <c r="I1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IF(G532="01/01/1900",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IF(GESTAO.DE.RESIDUOS[[#This Row],[TREINADO EM]]="", "",(GESTAO.DE.RESIDUOS[[#This Row],[TREINADO EM]]+GESTAO.DE.RESIDUOS[[#This Row],[VALIDADE]]))</f>
        <v>46010</v>
      </c>
      <c r="K150">
        <v>1</v>
      </c>
      <c r="L150" t="s">
        <v>3</v>
      </c>
      <c r="M150" t="str">
        <f>VLOOKUP(GESTAO.DE.RESIDUOS[[#This Row],[NOME]],'CADASTRO'!A:K,6,0)</f>
        <v>DESLIGADO</v>
      </c>
    </row>
    <row r="151" spans="1:14">
      <c r="A151" t="s">
        <v>516</v>
      </c>
      <c r="B151" t="s">
        <v>517</v>
      </c>
      <c r="C151" t="s">
        <v>266</v>
      </c>
      <c r="D151" t="s">
        <v>671</v>
      </c>
      <c r="E151" s="11" t="s">
        <v>483</v>
      </c>
      <c r="F151" s="11" t="str">
        <f>VLOOKUP(GESTAO.DE.RESIDUOS[[#This Row],[NOME]],'CADASTRO'!A:K,5,0)</f>
        <v>LIDER OPERACOES</v>
      </c>
      <c r="G151" s="28">
        <v>45064</v>
      </c>
      <c r="H151" s="39">
        <v>365</v>
      </c>
      <c r="I1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IF(G533="01/01/1900",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IF(GESTAO.DE.RESIDUOS[[#This Row],[TREINADO EM]]="", "",(GESTAO.DE.RESIDUOS[[#This Row],[TREINADO EM]]+GESTAO.DE.RESIDUOS[[#This Row],[VALIDADE]]))</f>
        <v>45429</v>
      </c>
      <c r="K151">
        <v>1</v>
      </c>
      <c r="L151" t="s">
        <v>5</v>
      </c>
      <c r="M151" t="str">
        <f>VLOOKUP(GESTAO.DE.RESIDUOS[[#This Row],[NOME]],'CADASTRO'!A:K,6,0)</f>
        <v>TRANSFERIDO</v>
      </c>
    </row>
    <row r="152" spans="1:14">
      <c r="A152" t="s">
        <v>516</v>
      </c>
      <c r="B152" t="s">
        <v>517</v>
      </c>
      <c r="C152" t="s">
        <v>266</v>
      </c>
      <c r="D152" t="s">
        <v>671</v>
      </c>
      <c r="E152" s="11" t="s">
        <v>483</v>
      </c>
      <c r="F152" s="11" t="str">
        <f>VLOOKUP(GESTAO.DE.RESIDUOS[[#This Row],[NOME]],'CADASTRO'!A:K,5,0)</f>
        <v>LIDER OPERACOES</v>
      </c>
      <c r="G152" s="28">
        <v>45279</v>
      </c>
      <c r="H152" s="39">
        <v>365</v>
      </c>
      <c r="I1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IF(G534="01/01/1900",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IF(GESTAO.DE.RESIDUOS[[#This Row],[TREINADO EM]]="", "",(GESTAO.DE.RESIDUOS[[#This Row],[TREINADO EM]]+GESTAO.DE.RESIDUOS[[#This Row],[VALIDADE]]))</f>
        <v>45644</v>
      </c>
      <c r="K152">
        <v>1</v>
      </c>
      <c r="L152" t="s">
        <v>3</v>
      </c>
      <c r="M152" t="str">
        <f>VLOOKUP(GESTAO.DE.RESIDUOS[[#This Row],[NOME]],'CADASTRO'!A:K,6,0)</f>
        <v>TRANSFERIDO</v>
      </c>
    </row>
    <row r="153" spans="1:14">
      <c r="A153" t="s">
        <v>516</v>
      </c>
      <c r="B153" t="s">
        <v>517</v>
      </c>
      <c r="C153" t="s">
        <v>433</v>
      </c>
      <c r="D153" t="s">
        <v>671</v>
      </c>
      <c r="E153" s="11" t="s">
        <v>457</v>
      </c>
      <c r="F153" s="11" t="str">
        <f>VLOOKUP(GESTAO.DE.RESIDUOS[[#This Row],[NOME]],'CADASTRO'!A:K,5,0)</f>
        <v>AUXILIAR DE CARGA E DESCARGA</v>
      </c>
      <c r="G153" s="28">
        <v>46189</v>
      </c>
      <c r="H153" s="39">
        <v>365</v>
      </c>
      <c r="I1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IF(G535="01/01/1900",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IF(GESTAO.DE.RESIDUOS[[#This Row],[TREINADO EM]]="", "",(GESTAO.DE.RESIDUOS[[#This Row],[TREINADO EM]]+GESTAO.DE.RESIDUOS[[#This Row],[VALIDADE]]))</f>
        <v>46554</v>
      </c>
      <c r="K153">
        <v>1</v>
      </c>
      <c r="L153" t="s">
        <v>3</v>
      </c>
      <c r="M153" t="str">
        <f>VLOOKUP(GESTAO.DE.RESIDUOS[[#This Row],[NOME]],'CADASTRO'!A:K,6,0)</f>
        <v>ATIVO</v>
      </c>
      <c r="N153" s="63" t="s">
        <v>676</v>
      </c>
    </row>
    <row r="154" spans="1:14">
      <c r="A154" t="s">
        <v>516</v>
      </c>
      <c r="B154" t="s">
        <v>517</v>
      </c>
      <c r="C154" t="s">
        <v>266</v>
      </c>
      <c r="D154" t="s">
        <v>671</v>
      </c>
      <c r="E154" s="11" t="s">
        <v>361</v>
      </c>
      <c r="F154" s="11" t="str">
        <f>VLOOKUP(GESTAO.DE.RESIDUOS[[#This Row],[NOME]],'CADASTRO'!A:K,5,0)</f>
        <v>TECNICO MECANICO II</v>
      </c>
      <c r="G154" s="28">
        <v>45064</v>
      </c>
      <c r="H154" s="39">
        <v>365</v>
      </c>
      <c r="I1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IF(G536="01/01/1900",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IF(GESTAO.DE.RESIDUOS[[#This Row],[TREINADO EM]]="", "",(GESTAO.DE.RESIDUOS[[#This Row],[TREINADO EM]]+GESTAO.DE.RESIDUOS[[#This Row],[VALIDADE]]))</f>
        <v>45429</v>
      </c>
      <c r="K154">
        <v>1</v>
      </c>
      <c r="L154" t="s">
        <v>5</v>
      </c>
      <c r="M154" t="str">
        <f>VLOOKUP(GESTAO.DE.RESIDUOS[[#This Row],[NOME]],'CADASTRO'!A:K,6,0)</f>
        <v>ATIVO</v>
      </c>
    </row>
    <row r="155" spans="1:14">
      <c r="A155" t="s">
        <v>516</v>
      </c>
      <c r="B155" t="s">
        <v>517</v>
      </c>
      <c r="C155" t="s">
        <v>266</v>
      </c>
      <c r="D155" t="s">
        <v>671</v>
      </c>
      <c r="E155" s="11" t="s">
        <v>361</v>
      </c>
      <c r="F155" s="11" t="str">
        <f>VLOOKUP(GESTAO.DE.RESIDUOS[[#This Row],[NOME]],'CADASTRO'!A:K,5,0)</f>
        <v>TECNICO MECANICO II</v>
      </c>
      <c r="G155" s="28">
        <v>45279</v>
      </c>
      <c r="H155" s="39">
        <v>365</v>
      </c>
      <c r="I1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IF(G537="01/01/1900",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IF(GESTAO.DE.RESIDUOS[[#This Row],[TREINADO EM]]="", "",(GESTAO.DE.RESIDUOS[[#This Row],[TREINADO EM]]+GESTAO.DE.RESIDUOS[[#This Row],[VALIDADE]]))</f>
        <v>45644</v>
      </c>
      <c r="K155">
        <v>1</v>
      </c>
      <c r="L155" t="s">
        <v>5</v>
      </c>
      <c r="M155" t="str">
        <f>VLOOKUP(GESTAO.DE.RESIDUOS[[#This Row],[NOME]],'CADASTRO'!A:K,6,0)</f>
        <v>ATIVO</v>
      </c>
    </row>
    <row r="156" spans="1:14">
      <c r="A156" t="s">
        <v>516</v>
      </c>
      <c r="B156" t="s">
        <v>517</v>
      </c>
      <c r="C156" t="s">
        <v>102</v>
      </c>
      <c r="D156" t="s">
        <v>671</v>
      </c>
      <c r="E156" s="11" t="s">
        <v>361</v>
      </c>
      <c r="F156" s="11" t="str">
        <f>VLOOKUP(GESTAO.DE.RESIDUOS[[#This Row],[NOME]],'CADASTRO'!A:K,5,0)</f>
        <v>TECNICO MECANICO II</v>
      </c>
      <c r="G156" s="28">
        <v>45372</v>
      </c>
      <c r="H156" s="39">
        <v>365</v>
      </c>
      <c r="I1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IF(G538="01/01/1900",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IF(GESTAO.DE.RESIDUOS[[#This Row],[TREINADO EM]]="", "",(GESTAO.DE.RESIDUOS[[#This Row],[TREINADO EM]]+GESTAO.DE.RESIDUOS[[#This Row],[VALIDADE]]))</f>
        <v>45737</v>
      </c>
      <c r="K156">
        <v>1</v>
      </c>
      <c r="L156" t="s">
        <v>5</v>
      </c>
      <c r="M156" t="str">
        <f>VLOOKUP(GESTAO.DE.RESIDUOS[[#This Row],[NOME]],'CADASTRO'!A:K,6,0)</f>
        <v>ATIVO</v>
      </c>
    </row>
    <row r="157" spans="1:14">
      <c r="A157" t="s">
        <v>516</v>
      </c>
      <c r="B157" t="s">
        <v>517</v>
      </c>
      <c r="C157" t="s">
        <v>433</v>
      </c>
      <c r="D157" t="s">
        <v>671</v>
      </c>
      <c r="E157" s="11" t="s">
        <v>361</v>
      </c>
      <c r="F157" s="11" t="str">
        <f>VLOOKUP(GESTAO.DE.RESIDUOS[[#This Row],[NOME]],'CADASTRO'!A:K,5,0)</f>
        <v>TECNICO MECANICO II</v>
      </c>
      <c r="G157" s="28">
        <v>45645</v>
      </c>
      <c r="H157" s="39">
        <v>365</v>
      </c>
      <c r="I1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IF(G539="01/01/1900",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IF(GESTAO.DE.RESIDUOS[[#This Row],[TREINADO EM]]="", "",(GESTAO.DE.RESIDUOS[[#This Row],[TREINADO EM]]+GESTAO.DE.RESIDUOS[[#This Row],[VALIDADE]]))</f>
        <v>46010</v>
      </c>
      <c r="K157">
        <v>1</v>
      </c>
      <c r="L157" t="s">
        <v>5</v>
      </c>
      <c r="M157" t="str">
        <f>VLOOKUP(GESTAO.DE.RESIDUOS[[#This Row],[NOME]],'CADASTRO'!A:K,6,0)</f>
        <v>ATIVO</v>
      </c>
    </row>
    <row r="158" spans="1:14">
      <c r="A158" t="s">
        <v>516</v>
      </c>
      <c r="B158" t="s">
        <v>517</v>
      </c>
      <c r="C158" t="s">
        <v>433</v>
      </c>
      <c r="D158" t="s">
        <v>671</v>
      </c>
      <c r="E158" s="11" t="s">
        <v>361</v>
      </c>
      <c r="F158" s="11" t="str">
        <f>VLOOKUP(GESTAO.DE.RESIDUOS[[#This Row],[NOME]],'CADASTRO'!A:K,5,0)</f>
        <v>TECNICO MECANICO II</v>
      </c>
      <c r="G158" s="28">
        <v>46211.537407407399</v>
      </c>
      <c r="H158" s="39">
        <v>183</v>
      </c>
      <c r="I1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IF(G540="01/01/1900",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IF(GESTAO.DE.RESIDUOS[[#This Row],[TREINADO EM]]="", "",(GESTAO.DE.RESIDUOS[[#This Row],[TREINADO EM]]+GESTAO.DE.RESIDUOS[[#This Row],[VALIDADE]]))</f>
        <v>46394.537407407399</v>
      </c>
      <c r="K158">
        <v>1</v>
      </c>
      <c r="L158" t="s">
        <v>5</v>
      </c>
      <c r="M158" t="str">
        <f>VLOOKUP(GESTAO.DE.RESIDUOS[[#This Row],[NOME]],'CADASTRO'!A:K,6,0)</f>
        <v>ATIVO</v>
      </c>
      <c r="N158" s="63"/>
    </row>
    <row r="159" spans="1:14">
      <c r="A159" t="s">
        <v>516</v>
      </c>
      <c r="B159" t="s">
        <v>517</v>
      </c>
      <c r="C159" t="s">
        <v>433</v>
      </c>
      <c r="D159" t="s">
        <v>671</v>
      </c>
      <c r="E159" s="11" t="s">
        <v>361</v>
      </c>
      <c r="F159" s="11" t="str">
        <f>VLOOKUP(GESTAO.DE.RESIDUOS[[#This Row],[NOME]],'CADASTRO'!A:K,5,0)</f>
        <v>TECNICO MECANICO II</v>
      </c>
      <c r="G159" s="28">
        <v>46294</v>
      </c>
      <c r="H159" s="39">
        <v>365</v>
      </c>
      <c r="I1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IF(G541="01/01/1900", "SEM REGISTRO",
                        IF((G159+H159)&gt;TODAY(), "NO PRAZO", "VENCIDO"
                        )
                    )
                )
            )
        )
    ),"N.A.")</f>
        <v>NO PRAZO</v>
      </c>
      <c r="J159" s="14">
        <f>IF(GESTAO.DE.RESIDUOS[[#This Row],[TREINADO EM]]="", "",(GESTAO.DE.RESIDUOS[[#This Row],[TREINADO EM]]+GESTAO.DE.RESIDUOS[[#This Row],[VALIDADE]]))</f>
        <v>46659</v>
      </c>
      <c r="K159">
        <v>1</v>
      </c>
      <c r="L159" t="s">
        <v>3</v>
      </c>
      <c r="M159" t="str">
        <f>VLOOKUP(GESTAO.DE.RESIDUOS[[#This Row],[NOME]],'CADASTRO'!A:K,6,0)</f>
        <v>ATIVO</v>
      </c>
    </row>
    <row r="160" spans="1:14">
      <c r="A160" t="s">
        <v>516</v>
      </c>
      <c r="B160" t="s">
        <v>517</v>
      </c>
      <c r="C160" t="s">
        <v>433</v>
      </c>
      <c r="D160" t="s">
        <v>671</v>
      </c>
      <c r="E160" s="11" t="s">
        <v>490</v>
      </c>
      <c r="F160" s="11" t="str">
        <f>VLOOKUP(GESTAO.DE.RESIDUOS[[#This Row],[NOME]],'CADASTRO'!A:K,5,0)</f>
        <v>ESTAGIARIO</v>
      </c>
      <c r="G160" s="28">
        <v>46273</v>
      </c>
      <c r="H160" s="39">
        <v>365</v>
      </c>
      <c r="I1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IF(G542="01/01/1900",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IF(GESTAO.DE.RESIDUOS[[#This Row],[TREINADO EM]]="", "",(GESTAO.DE.RESIDUOS[[#This Row],[TREINADO EM]]+GESTAO.DE.RESIDUOS[[#This Row],[VALIDADE]]))</f>
        <v>46638</v>
      </c>
      <c r="K160">
        <v>1</v>
      </c>
      <c r="L160" t="s">
        <v>3</v>
      </c>
      <c r="M160" t="str">
        <f>VLOOKUP(GESTAO.DE.RESIDUOS[[#This Row],[NOME]],'CADASTRO'!A:K,6,0)</f>
        <v>ATIVO</v>
      </c>
      <c r="N160" s="63" t="s">
        <v>677</v>
      </c>
    </row>
    <row r="161" spans="1:14">
      <c r="A161" t="s">
        <v>516</v>
      </c>
      <c r="B161" t="s">
        <v>517</v>
      </c>
      <c r="C161" t="s">
        <v>266</v>
      </c>
      <c r="D161" t="s">
        <v>671</v>
      </c>
      <c r="E161" s="11" t="s">
        <v>362</v>
      </c>
      <c r="F161" s="11" t="str">
        <f>VLOOKUP(GESTAO.DE.RESIDUOS[[#This Row],[NOME]],'CADASTRO'!A:K,5,0)</f>
        <v>OPERADOR INDUSTRIAL III</v>
      </c>
      <c r="G161" s="28">
        <v>44928</v>
      </c>
      <c r="H161" s="39">
        <v>365</v>
      </c>
      <c r="I1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IF(G543="01/01/1900",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IF(GESTAO.DE.RESIDUOS[[#This Row],[TREINADO EM]]="", "",(GESTAO.DE.RESIDUOS[[#This Row],[TREINADO EM]]+GESTAO.DE.RESIDUOS[[#This Row],[VALIDADE]]))</f>
        <v>45293</v>
      </c>
      <c r="K161">
        <v>1</v>
      </c>
      <c r="L161" t="s">
        <v>5</v>
      </c>
      <c r="M161" t="str">
        <f>VLOOKUP(GESTAO.DE.RESIDUOS[[#This Row],[NOME]],'CADASTRO'!A:K,6,0)</f>
        <v>ATIVO</v>
      </c>
    </row>
    <row r="162" spans="1:14">
      <c r="A162" t="s">
        <v>516</v>
      </c>
      <c r="B162" t="s">
        <v>517</v>
      </c>
      <c r="C162" t="s">
        <v>266</v>
      </c>
      <c r="D162" t="s">
        <v>671</v>
      </c>
      <c r="E162" s="11" t="s">
        <v>362</v>
      </c>
      <c r="F162" s="11" t="str">
        <f>VLOOKUP(GESTAO.DE.RESIDUOS[[#This Row],[NOME]],'CADASTRO'!A:K,5,0)</f>
        <v>OPERADOR INDUSTRIAL III</v>
      </c>
      <c r="G162" s="28">
        <v>45279</v>
      </c>
      <c r="H162" s="39">
        <v>365</v>
      </c>
      <c r="I1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IF(G544="01/01/1900",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IF(GESTAO.DE.RESIDUOS[[#This Row],[TREINADO EM]]="", "",(GESTAO.DE.RESIDUOS[[#This Row],[TREINADO EM]]+GESTAO.DE.RESIDUOS[[#This Row],[VALIDADE]]))</f>
        <v>45644</v>
      </c>
      <c r="K162">
        <v>1</v>
      </c>
      <c r="L162" t="s">
        <v>5</v>
      </c>
      <c r="M162" t="str">
        <f>VLOOKUP(GESTAO.DE.RESIDUOS[[#This Row],[NOME]],'CADASTRO'!A:K,6,0)</f>
        <v>ATIVO</v>
      </c>
    </row>
    <row r="163" spans="1:14">
      <c r="A163" t="s">
        <v>516</v>
      </c>
      <c r="B163" t="s">
        <v>517</v>
      </c>
      <c r="C163" t="s">
        <v>433</v>
      </c>
      <c r="D163" t="s">
        <v>671</v>
      </c>
      <c r="E163" s="11" t="s">
        <v>362</v>
      </c>
      <c r="F163" s="11" t="str">
        <f>VLOOKUP(GESTAO.DE.RESIDUOS[[#This Row],[NOME]],'CADASTRO'!A:K,5,0)</f>
        <v>OPERADOR INDUSTRIAL III</v>
      </c>
      <c r="G163" s="28">
        <v>45645</v>
      </c>
      <c r="H163" s="39">
        <v>365</v>
      </c>
      <c r="I1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IF(G545="01/01/1900",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IF(GESTAO.DE.RESIDUOS[[#This Row],[TREINADO EM]]="", "",(GESTAO.DE.RESIDUOS[[#This Row],[TREINADO EM]]+GESTAO.DE.RESIDUOS[[#This Row],[VALIDADE]]))</f>
        <v>46010</v>
      </c>
      <c r="K163">
        <v>1</v>
      </c>
      <c r="L163" t="s">
        <v>5</v>
      </c>
      <c r="M163" t="str">
        <f>VLOOKUP(GESTAO.DE.RESIDUOS[[#This Row],[NOME]],'CADASTRO'!A:K,6,0)</f>
        <v>ATIVO</v>
      </c>
    </row>
    <row r="164" spans="1:14">
      <c r="A164" t="s">
        <v>516</v>
      </c>
      <c r="B164" t="s">
        <v>517</v>
      </c>
      <c r="C164" t="s">
        <v>433</v>
      </c>
      <c r="D164" t="s">
        <v>671</v>
      </c>
      <c r="E164" s="11" t="s">
        <v>362</v>
      </c>
      <c r="F164" s="11" t="str">
        <f>VLOOKUP(GESTAO.DE.RESIDUOS[[#This Row],[NOME]],'CADASTRO'!A:K,5,0)</f>
        <v>OPERADOR INDUSTRIAL III</v>
      </c>
      <c r="G164" s="28">
        <v>46237</v>
      </c>
      <c r="H164" s="39">
        <v>365</v>
      </c>
      <c r="I1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IF(G546="01/01/1900", "SEM REGISTRO",
                        IF((G164+H164)&gt;TODAY(), "NO PRAZO", "VENCIDO"
                        )
                    )
                )
            )
        )
    ),"N.A.")</f>
        <v>NO PRAZO</v>
      </c>
      <c r="J164" s="14">
        <f>IF(GESTAO.DE.RESIDUOS[[#This Row],[TREINADO EM]]="", "",(GESTAO.DE.RESIDUOS[[#This Row],[TREINADO EM]]+GESTAO.DE.RESIDUOS[[#This Row],[VALIDADE]]))</f>
        <v>46602</v>
      </c>
      <c r="K164">
        <v>1</v>
      </c>
      <c r="L164" t="s">
        <v>3</v>
      </c>
      <c r="M164" t="str">
        <f>VLOOKUP(GESTAO.DE.RESIDUOS[[#This Row],[NOME]],'CADASTRO'!A:K,6,0)</f>
        <v>ATIVO</v>
      </c>
      <c r="N164" s="63"/>
    </row>
    <row r="165" spans="1:14">
      <c r="A165" t="s">
        <v>516</v>
      </c>
      <c r="B165" t="s">
        <v>517</v>
      </c>
      <c r="C165" t="s">
        <v>433</v>
      </c>
      <c r="D165" t="s">
        <v>671</v>
      </c>
      <c r="E165" s="11" t="s">
        <v>237</v>
      </c>
      <c r="F165" s="11" t="str">
        <f>VLOOKUP(GESTAO.DE.RESIDUOS[[#This Row],[NOME]],'CADASTRO'!A:K,5,0)</f>
        <v>AUXILIAR INDUSTRIAL</v>
      </c>
      <c r="G165" s="28">
        <v>46084</v>
      </c>
      <c r="H165" s="39">
        <v>365</v>
      </c>
      <c r="I1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IF(G547="01/01/1900",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IF(GESTAO.DE.RESIDUOS[[#This Row],[TREINADO EM]]="", "",(GESTAO.DE.RESIDUOS[[#This Row],[TREINADO EM]]+GESTAO.DE.RESIDUOS[[#This Row],[VALIDADE]]))</f>
        <v>46449</v>
      </c>
      <c r="K165">
        <v>1</v>
      </c>
      <c r="L165" t="s">
        <v>3</v>
      </c>
      <c r="M165" t="str">
        <f>VLOOKUP(GESTAO.DE.RESIDUOS[[#This Row],[NOME]],'CADASTRO'!A:K,6,0)</f>
        <v>DESLIGADO</v>
      </c>
      <c r="N165" s="63"/>
    </row>
    <row r="166" spans="1:14">
      <c r="A166" t="s">
        <v>516</v>
      </c>
      <c r="B166" t="s">
        <v>517</v>
      </c>
      <c r="C166" t="s">
        <v>266</v>
      </c>
      <c r="D166" t="s">
        <v>671</v>
      </c>
      <c r="E166" s="11" t="s">
        <v>363</v>
      </c>
      <c r="F166" s="11" t="str">
        <f>VLOOKUP(GESTAO.DE.RESIDUOS[[#This Row],[NOME]],'CADASTRO'!A:K,5,0)</f>
        <v>OPERADOR INDUSTRIAL III</v>
      </c>
      <c r="G166" s="28">
        <v>44928</v>
      </c>
      <c r="H166" s="39">
        <v>365</v>
      </c>
      <c r="I1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IF(G548="01/01/1900",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IF(GESTAO.DE.RESIDUOS[[#This Row],[TREINADO EM]]="", "",(GESTAO.DE.RESIDUOS[[#This Row],[TREINADO EM]]+GESTAO.DE.RESIDUOS[[#This Row],[VALIDADE]]))</f>
        <v>45293</v>
      </c>
      <c r="K166">
        <v>1</v>
      </c>
      <c r="L166" t="s">
        <v>5</v>
      </c>
      <c r="M166" t="str">
        <f>VLOOKUP(GESTAO.DE.RESIDUOS[[#This Row],[NOME]],'CADASTRO'!A:K,6,0)</f>
        <v>ATIVO</v>
      </c>
    </row>
    <row r="167" spans="1:14">
      <c r="A167" t="s">
        <v>516</v>
      </c>
      <c r="B167" t="s">
        <v>517</v>
      </c>
      <c r="C167" t="s">
        <v>266</v>
      </c>
      <c r="D167" t="s">
        <v>671</v>
      </c>
      <c r="E167" s="11" t="s">
        <v>363</v>
      </c>
      <c r="F167" s="11" t="str">
        <f>VLOOKUP(GESTAO.DE.RESIDUOS[[#This Row],[NOME]],'CADASTRO'!A:K,5,0)</f>
        <v>OPERADOR INDUSTRIAL III</v>
      </c>
      <c r="G167" s="28">
        <v>45279</v>
      </c>
      <c r="H167" s="39">
        <v>365</v>
      </c>
      <c r="I1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IF(G549="01/01/1900",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IF(GESTAO.DE.RESIDUOS[[#This Row],[TREINADO EM]]="", "",(GESTAO.DE.RESIDUOS[[#This Row],[TREINADO EM]]+GESTAO.DE.RESIDUOS[[#This Row],[VALIDADE]]))</f>
        <v>45644</v>
      </c>
      <c r="K167">
        <v>1</v>
      </c>
      <c r="L167" t="s">
        <v>5</v>
      </c>
      <c r="M167" t="str">
        <f>VLOOKUP(GESTAO.DE.RESIDUOS[[#This Row],[NOME]],'CADASTRO'!A:K,6,0)</f>
        <v>ATIVO</v>
      </c>
    </row>
    <row r="168" spans="1:14">
      <c r="A168" t="s">
        <v>516</v>
      </c>
      <c r="B168" t="s">
        <v>517</v>
      </c>
      <c r="C168" t="s">
        <v>433</v>
      </c>
      <c r="D168" t="s">
        <v>671</v>
      </c>
      <c r="E168" s="11" t="s">
        <v>363</v>
      </c>
      <c r="F168" s="11" t="str">
        <f>VLOOKUP(GESTAO.DE.RESIDUOS[[#This Row],[NOME]],'CADASTRO'!A:K,5,0)</f>
        <v>OPERADOR INDUSTRIAL III</v>
      </c>
      <c r="G168" s="28">
        <v>45645</v>
      </c>
      <c r="H168" s="39">
        <v>365</v>
      </c>
      <c r="I1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IF(G550="01/01/1900",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IF(GESTAO.DE.RESIDUOS[[#This Row],[TREINADO EM]]="", "",(GESTAO.DE.RESIDUOS[[#This Row],[TREINADO EM]]+GESTAO.DE.RESIDUOS[[#This Row],[VALIDADE]]))</f>
        <v>46010</v>
      </c>
      <c r="K168">
        <v>1</v>
      </c>
      <c r="L168" t="s">
        <v>5</v>
      </c>
      <c r="M168" t="str">
        <f>VLOOKUP(GESTAO.DE.RESIDUOS[[#This Row],[NOME]],'CADASTRO'!A:K,6,0)</f>
        <v>ATIVO</v>
      </c>
    </row>
    <row r="169" spans="1:14">
      <c r="A169" t="s">
        <v>516</v>
      </c>
      <c r="B169" t="s">
        <v>517</v>
      </c>
      <c r="C169" t="s">
        <v>433</v>
      </c>
      <c r="D169" t="s">
        <v>671</v>
      </c>
      <c r="E169" s="11" t="s">
        <v>363</v>
      </c>
      <c r="F169" s="11" t="str">
        <f>VLOOKUP(GESTAO.DE.RESIDUOS[[#This Row],[NOME]],'CADASTRO'!A:K,5,0)</f>
        <v>OPERADOR INDUSTRIAL III</v>
      </c>
      <c r="G169" s="28">
        <v>46209.958981481497</v>
      </c>
      <c r="H169" s="39">
        <v>183</v>
      </c>
      <c r="I1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IF(G551="01/01/1900", "SEM REGISTRO",
                        IF((G169+H169)&gt;TODAY(), "NO PRAZO", "VENCIDO"
                        )
                    )
                )
            )
        )
    ),"N.A.")</f>
        <v>NO PRAZO</v>
      </c>
      <c r="J169" s="14">
        <f>IF(GESTAO.DE.RESIDUOS[[#This Row],[TREINADO EM]]="", "",(GESTAO.DE.RESIDUOS[[#This Row],[TREINADO EM]]+GESTAO.DE.RESIDUOS[[#This Row],[VALIDADE]]))</f>
        <v>46392.958981481497</v>
      </c>
      <c r="K169">
        <v>1</v>
      </c>
      <c r="L169" t="s">
        <v>3</v>
      </c>
      <c r="M169" t="str">
        <f>VLOOKUP(GESTAO.DE.RESIDUOS[[#This Row],[NOME]],'CADASTRO'!A:K,6,0)</f>
        <v>ATIVO</v>
      </c>
      <c r="N169" s="63"/>
    </row>
    <row r="170" spans="1:14">
      <c r="A170" t="s">
        <v>516</v>
      </c>
      <c r="B170" t="s">
        <v>517</v>
      </c>
      <c r="C170" t="s">
        <v>266</v>
      </c>
      <c r="D170" t="s">
        <v>671</v>
      </c>
      <c r="E170" s="11" t="s">
        <v>364</v>
      </c>
      <c r="F170" s="11" t="str">
        <f>VLOOKUP(GESTAO.DE.RESIDUOS[[#This Row],[NOME]],'CADASTRO'!A:K,5,0)</f>
        <v>OPERADOR INDUSTRIAL III</v>
      </c>
      <c r="G170" s="28">
        <v>45064</v>
      </c>
      <c r="H170" s="39">
        <v>365</v>
      </c>
      <c r="I1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IF(G552="01/01/1900",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IF(GESTAO.DE.RESIDUOS[[#This Row],[TREINADO EM]]="", "",(GESTAO.DE.RESIDUOS[[#This Row],[TREINADO EM]]+GESTAO.DE.RESIDUOS[[#This Row],[VALIDADE]]))</f>
        <v>45429</v>
      </c>
      <c r="K170">
        <v>1</v>
      </c>
      <c r="L170" t="s">
        <v>5</v>
      </c>
      <c r="M170" t="str">
        <f>VLOOKUP(GESTAO.DE.RESIDUOS[[#This Row],[NOME]],'CADASTRO'!A:K,6,0)</f>
        <v>ATIVO</v>
      </c>
    </row>
    <row r="171" spans="1:14">
      <c r="A171" t="s">
        <v>516</v>
      </c>
      <c r="B171" t="s">
        <v>517</v>
      </c>
      <c r="C171" t="s">
        <v>266</v>
      </c>
      <c r="D171" t="s">
        <v>671</v>
      </c>
      <c r="E171" s="11" t="s">
        <v>364</v>
      </c>
      <c r="F171" s="11" t="str">
        <f>VLOOKUP(GESTAO.DE.RESIDUOS[[#This Row],[NOME]],'CADASTRO'!A:K,5,0)</f>
        <v>OPERADOR INDUSTRIAL III</v>
      </c>
      <c r="G171" s="28">
        <v>45279</v>
      </c>
      <c r="H171" s="39">
        <v>365</v>
      </c>
      <c r="I1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IF(G553="01/01/1900",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IF(GESTAO.DE.RESIDUOS[[#This Row],[TREINADO EM]]="", "",(GESTAO.DE.RESIDUOS[[#This Row],[TREINADO EM]]+GESTAO.DE.RESIDUOS[[#This Row],[VALIDADE]]))</f>
        <v>45644</v>
      </c>
      <c r="K171">
        <v>1</v>
      </c>
      <c r="L171" t="s">
        <v>5</v>
      </c>
      <c r="M171" t="str">
        <f>VLOOKUP(GESTAO.DE.RESIDUOS[[#This Row],[NOME]],'CADASTRO'!A:K,6,0)</f>
        <v>ATIVO</v>
      </c>
    </row>
    <row r="172" spans="1:14">
      <c r="A172" t="s">
        <v>516</v>
      </c>
      <c r="B172" t="s">
        <v>517</v>
      </c>
      <c r="C172" t="s">
        <v>433</v>
      </c>
      <c r="D172" t="s">
        <v>671</v>
      </c>
      <c r="E172" s="11" t="s">
        <v>364</v>
      </c>
      <c r="F172" s="11" t="str">
        <f>VLOOKUP(GESTAO.DE.RESIDUOS[[#This Row],[NOME]],'CADASTRO'!A:K,5,0)</f>
        <v>OPERADOR INDUSTRIAL III</v>
      </c>
      <c r="G172" s="28">
        <v>45645</v>
      </c>
      <c r="H172" s="39">
        <v>365</v>
      </c>
      <c r="I1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IF(G554="01/01/1900",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IF(GESTAO.DE.RESIDUOS[[#This Row],[TREINADO EM]]="", "",(GESTAO.DE.RESIDUOS[[#This Row],[TREINADO EM]]+GESTAO.DE.RESIDUOS[[#This Row],[VALIDADE]]))</f>
        <v>46010</v>
      </c>
      <c r="K172">
        <v>1</v>
      </c>
      <c r="L172" t="s">
        <v>5</v>
      </c>
      <c r="M172" t="str">
        <f>VLOOKUP(GESTAO.DE.RESIDUOS[[#This Row],[NOME]],'CADASTRO'!A:K,6,0)</f>
        <v>ATIVO</v>
      </c>
    </row>
    <row r="173" spans="1:14">
      <c r="A173" t="s">
        <v>516</v>
      </c>
      <c r="B173" t="s">
        <v>517</v>
      </c>
      <c r="C173" t="s">
        <v>433</v>
      </c>
      <c r="D173" t="s">
        <v>671</v>
      </c>
      <c r="E173" s="11" t="s">
        <v>364</v>
      </c>
      <c r="F173" s="11" t="str">
        <f>VLOOKUP(GESTAO.DE.RESIDUOS[[#This Row],[NOME]],'CADASTRO'!A:K,5,0)</f>
        <v>OPERADOR INDUSTRIAL III</v>
      </c>
      <c r="G173" s="28">
        <v>46207.0063310185</v>
      </c>
      <c r="H173" s="39">
        <v>183</v>
      </c>
      <c r="I1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IF(G555="01/01/1900", "SEM REGISTRO",
                        IF((G173+H173)&gt;TODAY(), "NO PRAZO", "VENCIDO"
                        )
                    )
                )
            )
        )
    ),"N.A.")</f>
        <v>NO PRAZO</v>
      </c>
      <c r="J173" s="14">
        <f>IF(GESTAO.DE.RESIDUOS[[#This Row],[TREINADO EM]]="", "",(GESTAO.DE.RESIDUOS[[#This Row],[TREINADO EM]]+GESTAO.DE.RESIDUOS[[#This Row],[VALIDADE]]))</f>
        <v>46390.0063310185</v>
      </c>
      <c r="K173">
        <v>1</v>
      </c>
      <c r="L173" t="s">
        <v>3</v>
      </c>
      <c r="M173" t="str">
        <f>VLOOKUP(GESTAO.DE.RESIDUOS[[#This Row],[NOME]],'CADASTRO'!A:K,6,0)</f>
        <v>ATIVO</v>
      </c>
      <c r="N173" s="63"/>
    </row>
    <row r="174" spans="1:14">
      <c r="A174" t="s">
        <v>516</v>
      </c>
      <c r="B174" t="s">
        <v>517</v>
      </c>
      <c r="C174" t="s">
        <v>266</v>
      </c>
      <c r="D174" t="s">
        <v>671</v>
      </c>
      <c r="E174" s="11" t="s">
        <v>57</v>
      </c>
      <c r="F174" s="11" t="str">
        <f>VLOOKUP(GESTAO.DE.RESIDUOS[[#This Row],[NOME]],'CADASTRO'!A:K,5,0)</f>
        <v>COORDENADOR MANUTENCAO SR</v>
      </c>
      <c r="G174" s="28">
        <v>45092</v>
      </c>
      <c r="H174" s="39">
        <v>365</v>
      </c>
      <c r="I1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IF(G556="01/01/1900",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IF(GESTAO.DE.RESIDUOS[[#This Row],[TREINADO EM]]="", "",(GESTAO.DE.RESIDUOS[[#This Row],[TREINADO EM]]+GESTAO.DE.RESIDUOS[[#This Row],[VALIDADE]]))</f>
        <v>45457</v>
      </c>
      <c r="K174">
        <v>1</v>
      </c>
      <c r="L174" t="s">
        <v>5</v>
      </c>
      <c r="M174" t="str">
        <f>VLOOKUP(GESTAO.DE.RESIDUOS[[#This Row],[NOME]],'CADASTRO'!A:K,6,0)</f>
        <v>ATIVO</v>
      </c>
    </row>
    <row r="175" spans="1:14">
      <c r="A175" t="s">
        <v>516</v>
      </c>
      <c r="B175" t="s">
        <v>517</v>
      </c>
      <c r="C175" t="s">
        <v>266</v>
      </c>
      <c r="D175" t="s">
        <v>671</v>
      </c>
      <c r="E175" s="11" t="s">
        <v>57</v>
      </c>
      <c r="F175" s="11" t="str">
        <f>VLOOKUP(GESTAO.DE.RESIDUOS[[#This Row],[NOME]],'CADASTRO'!A:K,5,0)</f>
        <v>COORDENADOR MANUTENCAO SR</v>
      </c>
      <c r="G175" s="28">
        <v>45279</v>
      </c>
      <c r="H175" s="39">
        <v>365</v>
      </c>
      <c r="I1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IF(G557="01/01/1900",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IF(GESTAO.DE.RESIDUOS[[#This Row],[TREINADO EM]]="", "",(GESTAO.DE.RESIDUOS[[#This Row],[TREINADO EM]]+GESTAO.DE.RESIDUOS[[#This Row],[VALIDADE]]))</f>
        <v>45644</v>
      </c>
      <c r="K175">
        <v>1</v>
      </c>
      <c r="L175" t="s">
        <v>5</v>
      </c>
      <c r="M175" t="str">
        <f>VLOOKUP(GESTAO.DE.RESIDUOS[[#This Row],[NOME]],'CADASTRO'!A:K,6,0)</f>
        <v>ATIVO</v>
      </c>
    </row>
    <row r="176" spans="1:14">
      <c r="A176" t="s">
        <v>516</v>
      </c>
      <c r="B176" t="s">
        <v>517</v>
      </c>
      <c r="C176" t="s">
        <v>391</v>
      </c>
      <c r="D176" t="s">
        <v>671</v>
      </c>
      <c r="E176" s="11" t="s">
        <v>57</v>
      </c>
      <c r="F176" s="11" t="str">
        <f>VLOOKUP(GESTAO.DE.RESIDUOS[[#This Row],[NOME]],'CADASTRO'!A:K,5,0)</f>
        <v>COORDENADOR MANUTENCAO SR</v>
      </c>
      <c r="G176" s="28">
        <v>45882</v>
      </c>
      <c r="H176" s="39">
        <v>365</v>
      </c>
      <c r="I1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IF(G558="01/01/1900",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IF(GESTAO.DE.RESIDUOS[[#This Row],[TREINADO EM]]="", "",(GESTAO.DE.RESIDUOS[[#This Row],[TREINADO EM]]+GESTAO.DE.RESIDUOS[[#This Row],[VALIDADE]]))</f>
        <v>46247</v>
      </c>
      <c r="K176">
        <v>1</v>
      </c>
      <c r="L176" t="s">
        <v>5</v>
      </c>
      <c r="M176" t="str">
        <f>VLOOKUP(GESTAO.DE.RESIDUOS[[#This Row],[NOME]],'CADASTRO'!A:K,6,0)</f>
        <v>ATIVO</v>
      </c>
    </row>
    <row r="177" spans="1:14">
      <c r="A177" t="s">
        <v>516</v>
      </c>
      <c r="B177" t="s">
        <v>517</v>
      </c>
      <c r="C177" t="s">
        <v>433</v>
      </c>
      <c r="D177" t="s">
        <v>671</v>
      </c>
      <c r="E177" s="11" t="s">
        <v>57</v>
      </c>
      <c r="F177" s="11" t="str">
        <f>VLOOKUP(GESTAO.DE.RESIDUOS[[#This Row],[NOME]],'CADASTRO'!A:K,5,0)</f>
        <v>COORDENADOR MANUTENCAO SR</v>
      </c>
      <c r="G177" s="28">
        <v>46006</v>
      </c>
      <c r="H177" s="39">
        <v>365</v>
      </c>
      <c r="I1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IF(G559="01/01/1900", "SEM REGISTRO",
                        IF((G177+H177)&gt;TODAY(), "NO PRAZO", "VENCIDO"
                        )
                    )
                )
            )
        )
    ),"N.A.")</f>
        <v>NO PRAZO</v>
      </c>
      <c r="J177" s="14">
        <f>IF(GESTAO.DE.RESIDUOS[[#This Row],[TREINADO EM]]="", "",(GESTAO.DE.RESIDUOS[[#This Row],[TREINADO EM]]+GESTAO.DE.RESIDUOS[[#This Row],[VALIDADE]]))</f>
        <v>46371</v>
      </c>
      <c r="K177">
        <v>1</v>
      </c>
      <c r="L177" t="s">
        <v>3</v>
      </c>
      <c r="M177" t="str">
        <f>VLOOKUP(GESTAO.DE.RESIDUOS[[#This Row],[NOME]],'CADASTRO'!A:K,6,0)</f>
        <v>ATIVO</v>
      </c>
      <c r="N177" s="63" t="s">
        <v>675</v>
      </c>
    </row>
    <row r="178" spans="1:14">
      <c r="A178" t="s">
        <v>516</v>
      </c>
      <c r="B178" t="s">
        <v>517</v>
      </c>
      <c r="C178" t="s">
        <v>266</v>
      </c>
      <c r="D178" t="s">
        <v>671</v>
      </c>
      <c r="E178" s="11" t="s">
        <v>243</v>
      </c>
      <c r="F178" s="11" t="str">
        <f>VLOOKUP(GESTAO.DE.RESIDUOS[[#This Row],[NOME]],'CADASTRO'!A:K,5,0)</f>
        <v>AUXILIAR INDUSTRIAL</v>
      </c>
      <c r="G178" s="28">
        <v>44928</v>
      </c>
      <c r="H178" s="39">
        <v>365</v>
      </c>
      <c r="I1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IF(G560="01/01/1900",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IF(GESTAO.DE.RESIDUOS[[#This Row],[TREINADO EM]]="", "",(GESTAO.DE.RESIDUOS[[#This Row],[TREINADO EM]]+GESTAO.DE.RESIDUOS[[#This Row],[VALIDADE]]))</f>
        <v>45293</v>
      </c>
      <c r="K178">
        <v>1</v>
      </c>
      <c r="L178" t="s">
        <v>3</v>
      </c>
      <c r="M178" t="str">
        <f>VLOOKUP(GESTAO.DE.RESIDUOS[[#This Row],[NOME]],'CADASTRO'!A:K,6,0)</f>
        <v>DESLIGADO</v>
      </c>
    </row>
    <row r="179" spans="1:14">
      <c r="A179" t="s">
        <v>516</v>
      </c>
      <c r="B179" t="s">
        <v>517</v>
      </c>
      <c r="C179" t="s">
        <v>433</v>
      </c>
      <c r="D179" t="s">
        <v>671</v>
      </c>
      <c r="E179" s="11" t="s">
        <v>459</v>
      </c>
      <c r="F179" s="11" t="str">
        <f>VLOOKUP(GESTAO.DE.RESIDUOS[[#This Row],[NOME]],'CADASTRO'!A:K,5,0)</f>
        <v>OPERADOR LOGISTICO I</v>
      </c>
      <c r="G179" s="28">
        <v>46224</v>
      </c>
      <c r="H179" s="39">
        <v>365</v>
      </c>
      <c r="I1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IF(G561="01/01/1900",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IF(GESTAO.DE.RESIDUOS[[#This Row],[TREINADO EM]]="", "",(GESTAO.DE.RESIDUOS[[#This Row],[TREINADO EM]]+GESTAO.DE.RESIDUOS[[#This Row],[VALIDADE]]))</f>
        <v>46589</v>
      </c>
      <c r="K179">
        <v>1</v>
      </c>
      <c r="L179" t="s">
        <v>3</v>
      </c>
      <c r="M179" t="str">
        <f>VLOOKUP(GESTAO.DE.RESIDUOS[[#This Row],[NOME]],'CADASTRO'!A:K,6,0)</f>
        <v>ATIVO</v>
      </c>
    </row>
    <row r="180" spans="1:14">
      <c r="A180" t="s">
        <v>516</v>
      </c>
      <c r="B180" t="s">
        <v>517</v>
      </c>
      <c r="C180" t="s">
        <v>102</v>
      </c>
      <c r="D180" t="s">
        <v>671</v>
      </c>
      <c r="E180" s="11" t="s">
        <v>244</v>
      </c>
      <c r="F180" s="11" t="str">
        <f>VLOOKUP(GESTAO.DE.RESIDUOS[[#This Row],[NOME]],'CADASTRO'!A:K,5,0)</f>
        <v>OPERADOR INDUSTRIAL I</v>
      </c>
      <c r="G180" s="28">
        <v>45358</v>
      </c>
      <c r="H180" s="39">
        <v>365</v>
      </c>
      <c r="I1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IF(G562="01/01/1900",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IF(GESTAO.DE.RESIDUOS[[#This Row],[TREINADO EM]]="", "",(GESTAO.DE.RESIDUOS[[#This Row],[TREINADO EM]]+GESTAO.DE.RESIDUOS[[#This Row],[VALIDADE]]))</f>
        <v>45723</v>
      </c>
      <c r="K180">
        <v>1</v>
      </c>
      <c r="L180" t="s">
        <v>5</v>
      </c>
      <c r="M180" t="str">
        <f>VLOOKUP(GESTAO.DE.RESIDUOS[[#This Row],[NOME]],'CADASTRO'!A:K,6,0)</f>
        <v>DESLIGADO</v>
      </c>
    </row>
    <row r="181" spans="1:14">
      <c r="A181" t="s">
        <v>516</v>
      </c>
      <c r="B181" t="s">
        <v>517</v>
      </c>
      <c r="C181" t="s">
        <v>391</v>
      </c>
      <c r="D181" t="s">
        <v>671</v>
      </c>
      <c r="E181" s="11" t="s">
        <v>244</v>
      </c>
      <c r="F181" s="11" t="str">
        <f>VLOOKUP(GESTAO.DE.RESIDUOS[[#This Row],[NOME]],'CADASTRO'!A:K,5,0)</f>
        <v>OPERADOR INDUSTRIAL I</v>
      </c>
      <c r="G181" s="28">
        <v>45875</v>
      </c>
      <c r="H181" s="39">
        <v>365</v>
      </c>
      <c r="I1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IF(G563="01/01/1900",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IF(GESTAO.DE.RESIDUOS[[#This Row],[TREINADO EM]]="", "",(GESTAO.DE.RESIDUOS[[#This Row],[TREINADO EM]]+GESTAO.DE.RESIDUOS[[#This Row],[VALIDADE]]))</f>
        <v>46240</v>
      </c>
      <c r="K181">
        <v>1</v>
      </c>
      <c r="L181" t="s">
        <v>3</v>
      </c>
      <c r="M181" t="str">
        <f>VLOOKUP(GESTAO.DE.RESIDUOS[[#This Row],[NOME]],'CADASTRO'!A:K,6,0)</f>
        <v>DESLIGADO</v>
      </c>
    </row>
    <row r="182" spans="1:14">
      <c r="A182" t="s">
        <v>516</v>
      </c>
      <c r="B182" t="s">
        <v>517</v>
      </c>
      <c r="C182" t="s">
        <v>266</v>
      </c>
      <c r="D182" t="s">
        <v>671</v>
      </c>
      <c r="E182" s="11" t="s">
        <v>476</v>
      </c>
      <c r="F182" s="11" t="str">
        <f>VLOOKUP(GESTAO.DE.RESIDUOS[[#This Row],[NOME]],'CADASTRO'!A:K,5,0)</f>
        <v>ASSISTENTE ADMINISTRATIVO</v>
      </c>
      <c r="G182" s="28">
        <v>45197</v>
      </c>
      <c r="H182" s="39">
        <v>365</v>
      </c>
      <c r="I1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IF(G564="01/01/1900",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IF(GESTAO.DE.RESIDUOS[[#This Row],[TREINADO EM]]="", "",(GESTAO.DE.RESIDUOS[[#This Row],[TREINADO EM]]+GESTAO.DE.RESIDUOS[[#This Row],[VALIDADE]]))</f>
        <v>45562</v>
      </c>
      <c r="K182">
        <v>1</v>
      </c>
      <c r="L182" t="s">
        <v>5</v>
      </c>
      <c r="M182" t="str">
        <f>VLOOKUP(GESTAO.DE.RESIDUOS[[#This Row],[NOME]],'CADASTRO'!A:K,6,0)</f>
        <v>S-AFASTADO</v>
      </c>
    </row>
    <row r="183" spans="1:14">
      <c r="A183" t="s">
        <v>516</v>
      </c>
      <c r="B183" t="s">
        <v>517</v>
      </c>
      <c r="C183" t="s">
        <v>266</v>
      </c>
      <c r="D183" t="s">
        <v>671</v>
      </c>
      <c r="E183" s="11" t="s">
        <v>476</v>
      </c>
      <c r="F183" s="11" t="str">
        <f>VLOOKUP(GESTAO.DE.RESIDUOS[[#This Row],[NOME]],'CADASTRO'!A:K,5,0)</f>
        <v>ASSISTENTE ADMINISTRATIVO</v>
      </c>
      <c r="G183" s="28">
        <v>45279</v>
      </c>
      <c r="H183" s="39">
        <v>365</v>
      </c>
      <c r="I1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IF(G565="01/01/1900", "SEM REGISTRO",
                        IF((G183+H183)&gt;TODAY(), "NO PRAZO", "VENCIDO"
                        )
                    )
                )
            )
        )
    ),"N.A.")</f>
        <v>N.A.</v>
      </c>
      <c r="J183" s="14">
        <f>IF(GESTAO.DE.RESIDUOS[[#This Row],[TREINADO EM]]="", "",(GESTAO.DE.RESIDUOS[[#This Row],[TREINADO EM]]+GESTAO.DE.RESIDUOS[[#This Row],[VALIDADE]]))</f>
        <v>45644</v>
      </c>
      <c r="K183">
        <v>1</v>
      </c>
      <c r="L183" t="s">
        <v>5</v>
      </c>
      <c r="M183" t="str">
        <f>VLOOKUP(GESTAO.DE.RESIDUOS[[#This Row],[NOME]],'CADASTRO'!A:K,6,0)</f>
        <v>S-AFASTADO</v>
      </c>
    </row>
    <row r="184" spans="1:14">
      <c r="A184" t="s">
        <v>516</v>
      </c>
      <c r="B184" t="s">
        <v>517</v>
      </c>
      <c r="C184" t="s">
        <v>76</v>
      </c>
      <c r="D184" t="s">
        <v>671</v>
      </c>
      <c r="E184" s="11" t="s">
        <v>476</v>
      </c>
      <c r="F184" s="11" t="str">
        <f>VLOOKUP(GESTAO.DE.RESIDUOS[[#This Row],[NOME]],'CADASTRO'!A:K,5,0)</f>
        <v>ASSISTENTE ADMINISTRATIVO</v>
      </c>
      <c r="G184" s="28">
        <v>45645</v>
      </c>
      <c r="H184" s="39">
        <v>365</v>
      </c>
      <c r="I1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IF(G566="01/01/1900", "SEM REGISTRO",
                        IF((G184+H184)&gt;TODAY(), "NO PRAZO", "VENCIDO"
                        )
                    )
                )
            )
        )
    ),"N.A.")</f>
        <v>N.A.</v>
      </c>
      <c r="J184" s="14">
        <f>IF(GESTAO.DE.RESIDUOS[[#This Row],[TREINADO EM]]="", "",(GESTAO.DE.RESIDUOS[[#This Row],[TREINADO EM]]+GESTAO.DE.RESIDUOS[[#This Row],[VALIDADE]]))</f>
        <v>46010</v>
      </c>
      <c r="K184">
        <v>1</v>
      </c>
      <c r="L184" t="s">
        <v>5</v>
      </c>
      <c r="M184" t="str">
        <f>VLOOKUP(GESTAO.DE.RESIDUOS[[#This Row],[NOME]],'CADASTRO'!A:K,6,0)</f>
        <v>S-AFASTADO</v>
      </c>
    </row>
    <row r="185" spans="1:14">
      <c r="A185" t="s">
        <v>516</v>
      </c>
      <c r="B185" t="s">
        <v>517</v>
      </c>
      <c r="C185" t="s">
        <v>433</v>
      </c>
      <c r="D185" t="s">
        <v>671</v>
      </c>
      <c r="E185" s="11" t="s">
        <v>476</v>
      </c>
      <c r="F185" s="11" t="str">
        <f>VLOOKUP(GESTAO.DE.RESIDUOS[[#This Row],[NOME]],'CADASTRO'!A:K,5,0)</f>
        <v>ASSISTENTE ADMINISTRATIVO</v>
      </c>
      <c r="G185" s="28">
        <v>46009</v>
      </c>
      <c r="H185" s="39">
        <v>365</v>
      </c>
      <c r="I1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IF(G567="01/01/1900", "SEM REGISTRO",
                        IF((G185+H185)&gt;TODAY(), "NO PRAZO", "VENCIDO"
                        )
                    )
                )
            )
        )
    ),"N.A.")</f>
        <v>N.A.</v>
      </c>
      <c r="J185" s="14">
        <f>IF(GESTAO.DE.RESIDUOS[[#This Row],[TREINADO EM]]="", "",(GESTAO.DE.RESIDUOS[[#This Row],[TREINADO EM]]+GESTAO.DE.RESIDUOS[[#This Row],[VALIDADE]]))</f>
        <v>46374</v>
      </c>
      <c r="K185">
        <v>1</v>
      </c>
      <c r="L185" t="s">
        <v>3</v>
      </c>
      <c r="M185" t="str">
        <f>VLOOKUP(GESTAO.DE.RESIDUOS[[#This Row],[NOME]],'CADASTRO'!A:K,6,0)</f>
        <v>S-AFASTADO</v>
      </c>
    </row>
    <row r="186" spans="1:14">
      <c r="A186" t="s">
        <v>516</v>
      </c>
      <c r="B186" t="s">
        <v>517</v>
      </c>
      <c r="C186" t="s">
        <v>266</v>
      </c>
      <c r="D186" t="s">
        <v>671</v>
      </c>
      <c r="E186" s="11" t="s">
        <v>248</v>
      </c>
      <c r="F186" s="11" t="str">
        <f>VLOOKUP(GESTAO.DE.RESIDUOS[[#This Row],[NOME]],'CADASTRO'!A:K,5,0)</f>
        <v>OPERADOR INDUSTRIAL II</v>
      </c>
      <c r="G186" s="28">
        <v>44928</v>
      </c>
      <c r="H186" s="39">
        <v>365</v>
      </c>
      <c r="I1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IF(G568="01/01/1900", "SEM REGISTRO",
                        IF((G186+H186)&gt;TODAY(), "NO PRAZO", "VENCIDO"
                        )
                    )
                )
            )
        )
    ),"N.A.")</f>
        <v>N.A.</v>
      </c>
      <c r="J186" s="14">
        <f>IF(GESTAO.DE.RESIDUOS[[#This Row],[TREINADO EM]]="", "",(GESTAO.DE.RESIDUOS[[#This Row],[TREINADO EM]]+GESTAO.DE.RESIDUOS[[#This Row],[VALIDADE]]))</f>
        <v>45293</v>
      </c>
      <c r="K186">
        <v>1</v>
      </c>
      <c r="L186" t="s">
        <v>3</v>
      </c>
      <c r="M186" t="str">
        <f>VLOOKUP(GESTAO.DE.RESIDUOS[[#This Row],[NOME]],'CADASTRO'!A:K,6,0)</f>
        <v>DESLIGADO</v>
      </c>
    </row>
    <row r="187" spans="1:14">
      <c r="A187" t="s">
        <v>516</v>
      </c>
      <c r="B187" t="s">
        <v>517</v>
      </c>
      <c r="C187" t="s">
        <v>266</v>
      </c>
      <c r="D187" t="s">
        <v>671</v>
      </c>
      <c r="E187" s="11" t="s">
        <v>366</v>
      </c>
      <c r="F187" s="11" t="str">
        <f>VLOOKUP(GESTAO.DE.RESIDUOS[[#This Row],[NOME]],'CADASTRO'!A:K,5,0)</f>
        <v>OPERADOR LOGISTICO II</v>
      </c>
      <c r="G187" s="28">
        <v>44928</v>
      </c>
      <c r="H187" s="39">
        <v>365</v>
      </c>
      <c r="I1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IF(G569="01/01/1900",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IF(GESTAO.DE.RESIDUOS[[#This Row],[TREINADO EM]]="", "",(GESTAO.DE.RESIDUOS[[#This Row],[TREINADO EM]]+GESTAO.DE.RESIDUOS[[#This Row],[VALIDADE]]))</f>
        <v>45293</v>
      </c>
      <c r="K187">
        <v>1</v>
      </c>
      <c r="L187" t="s">
        <v>5</v>
      </c>
      <c r="M187" t="str">
        <f>VLOOKUP(GESTAO.DE.RESIDUOS[[#This Row],[NOME]],'CADASTRO'!A:K,6,0)</f>
        <v>ATIVO</v>
      </c>
    </row>
    <row r="188" spans="1:14">
      <c r="A188" t="s">
        <v>516</v>
      </c>
      <c r="B188" t="s">
        <v>517</v>
      </c>
      <c r="C188" t="s">
        <v>266</v>
      </c>
      <c r="D188" t="s">
        <v>671</v>
      </c>
      <c r="E188" s="11" t="s">
        <v>366</v>
      </c>
      <c r="F188" s="11" t="str">
        <f>VLOOKUP(GESTAO.DE.RESIDUOS[[#This Row],[NOME]],'CADASTRO'!A:K,5,0)</f>
        <v>OPERADOR LOGISTICO II</v>
      </c>
      <c r="G188" s="28">
        <v>45279</v>
      </c>
      <c r="H188" s="39">
        <v>365</v>
      </c>
      <c r="I1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IF(G570="01/01/1900",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IF(GESTAO.DE.RESIDUOS[[#This Row],[TREINADO EM]]="", "",(GESTAO.DE.RESIDUOS[[#This Row],[TREINADO EM]]+GESTAO.DE.RESIDUOS[[#This Row],[VALIDADE]]))</f>
        <v>45644</v>
      </c>
      <c r="K188">
        <v>1</v>
      </c>
      <c r="L188" t="s">
        <v>5</v>
      </c>
      <c r="M188" t="str">
        <f>VLOOKUP(GESTAO.DE.RESIDUOS[[#This Row],[NOME]],'CADASTRO'!A:K,6,0)</f>
        <v>ATIVO</v>
      </c>
    </row>
    <row r="189" spans="1:14">
      <c r="A189" t="s">
        <v>516</v>
      </c>
      <c r="B189" t="s">
        <v>517</v>
      </c>
      <c r="C189" t="s">
        <v>76</v>
      </c>
      <c r="D189" t="s">
        <v>671</v>
      </c>
      <c r="E189" s="11" t="s">
        <v>366</v>
      </c>
      <c r="F189" s="11" t="str">
        <f>VLOOKUP(GESTAO.DE.RESIDUOS[[#This Row],[NOME]],'CADASTRO'!A:K,5,0)</f>
        <v>OPERADOR LOGISTICO II</v>
      </c>
      <c r="G189" s="28">
        <v>45645</v>
      </c>
      <c r="H189" s="39">
        <v>365</v>
      </c>
      <c r="I1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IF(G571="01/01/1900",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IF(GESTAO.DE.RESIDUOS[[#This Row],[TREINADO EM]]="", "",(GESTAO.DE.RESIDUOS[[#This Row],[TREINADO EM]]+GESTAO.DE.RESIDUOS[[#This Row],[VALIDADE]]))</f>
        <v>46010</v>
      </c>
      <c r="K189">
        <v>1</v>
      </c>
      <c r="L189" t="s">
        <v>5</v>
      </c>
      <c r="M189" t="str">
        <f>VLOOKUP(GESTAO.DE.RESIDUOS[[#This Row],[NOME]],'CADASTRO'!A:K,6,0)</f>
        <v>ATIVO</v>
      </c>
    </row>
    <row r="190" spans="1:14">
      <c r="A190" t="s">
        <v>516</v>
      </c>
      <c r="B190" t="s">
        <v>517</v>
      </c>
      <c r="C190" t="s">
        <v>433</v>
      </c>
      <c r="D190" t="s">
        <v>671</v>
      </c>
      <c r="E190" s="11" t="s">
        <v>366</v>
      </c>
      <c r="F190" s="11" t="str">
        <f>VLOOKUP(GESTAO.DE.RESIDUOS[[#This Row],[NOME]],'CADASTRO'!A:K,5,0)</f>
        <v>OPERADOR LOGISTICO II</v>
      </c>
      <c r="G190" s="28">
        <v>46008</v>
      </c>
      <c r="H190" s="39">
        <v>365</v>
      </c>
      <c r="I1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IF(G572="01/01/1900",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IF(GESTAO.DE.RESIDUOS[[#This Row],[TREINADO EM]]="", "",(GESTAO.DE.RESIDUOS[[#This Row],[TREINADO EM]]+GESTAO.DE.RESIDUOS[[#This Row],[VALIDADE]]))</f>
        <v>46373</v>
      </c>
      <c r="K190">
        <v>1</v>
      </c>
      <c r="L190" t="s">
        <v>3</v>
      </c>
      <c r="M190" t="str">
        <f>VLOOKUP(GESTAO.DE.RESIDUOS[[#This Row],[NOME]],'CADASTRO'!A:K,6,0)</f>
        <v>ATIVO</v>
      </c>
    </row>
    <row r="191" spans="1:14">
      <c r="A191" t="s">
        <v>516</v>
      </c>
      <c r="B191" t="s">
        <v>517</v>
      </c>
      <c r="C191" t="s">
        <v>266</v>
      </c>
      <c r="D191" t="s">
        <v>671</v>
      </c>
      <c r="E191" s="11" t="s">
        <v>49</v>
      </c>
      <c r="F191" s="11" t="str">
        <f>VLOOKUP(GESTAO.DE.RESIDUOS[[#This Row],[NOME]],'CADASTRO'!A:K,5,0)</f>
        <v>LIDER OPERACOES</v>
      </c>
      <c r="G191" s="28">
        <v>44984</v>
      </c>
      <c r="H191" s="39">
        <v>365</v>
      </c>
      <c r="I1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IF(G573="01/01/1900",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IF(GESTAO.DE.RESIDUOS[[#This Row],[TREINADO EM]]="", "",(GESTAO.DE.RESIDUOS[[#This Row],[TREINADO EM]]+GESTAO.DE.RESIDUOS[[#This Row],[VALIDADE]]))</f>
        <v>45349</v>
      </c>
      <c r="K191">
        <v>1</v>
      </c>
      <c r="L191" t="s">
        <v>5</v>
      </c>
      <c r="M191" t="str">
        <f>VLOOKUP(GESTAO.DE.RESIDUOS[[#This Row],[NOME]],'CADASTRO'!A:K,6,0)</f>
        <v>ATIVO</v>
      </c>
    </row>
    <row r="192" spans="1:14">
      <c r="A192" t="s">
        <v>516</v>
      </c>
      <c r="B192" t="s">
        <v>517</v>
      </c>
      <c r="C192" t="s">
        <v>266</v>
      </c>
      <c r="D192" t="s">
        <v>671</v>
      </c>
      <c r="E192" s="1" t="s">
        <v>49</v>
      </c>
      <c r="F192" s="11" t="str">
        <f>VLOOKUP(GESTAO.DE.RESIDUOS[[#This Row],[NOME]],'CADASTRO'!A:K,5,0)</f>
        <v>LIDER OPERACOES</v>
      </c>
      <c r="G192" s="28">
        <v>45279</v>
      </c>
      <c r="H192" s="39">
        <v>365</v>
      </c>
      <c r="I1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IF(G574="01/01/1900",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IF(GESTAO.DE.RESIDUOS[[#This Row],[TREINADO EM]]="", "",(GESTAO.DE.RESIDUOS[[#This Row],[TREINADO EM]]+GESTAO.DE.RESIDUOS[[#This Row],[VALIDADE]]))</f>
        <v>45644</v>
      </c>
      <c r="K192">
        <v>1</v>
      </c>
      <c r="L192" t="s">
        <v>5</v>
      </c>
      <c r="M192" t="str">
        <f>VLOOKUP(GESTAO.DE.RESIDUOS[[#This Row],[NOME]],'CADASTRO'!A:K,6,0)</f>
        <v>ATIVO</v>
      </c>
    </row>
    <row r="193" spans="1:14">
      <c r="A193" t="s">
        <v>516</v>
      </c>
      <c r="B193" t="s">
        <v>517</v>
      </c>
      <c r="C193" t="s">
        <v>76</v>
      </c>
      <c r="D193" t="s">
        <v>671</v>
      </c>
      <c r="E193" s="11" t="s">
        <v>49</v>
      </c>
      <c r="F193" s="11" t="str">
        <f>VLOOKUP(GESTAO.DE.RESIDUOS[[#This Row],[NOME]],'CADASTRO'!A:K,5,0)</f>
        <v>LIDER OPERACOES</v>
      </c>
      <c r="G193" s="28">
        <v>45645</v>
      </c>
      <c r="H193" s="39">
        <v>365</v>
      </c>
      <c r="I1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IF(G575="01/01/1900",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IF(GESTAO.DE.RESIDUOS[[#This Row],[TREINADO EM]]="", "",(GESTAO.DE.RESIDUOS[[#This Row],[TREINADO EM]]+GESTAO.DE.RESIDUOS[[#This Row],[VALIDADE]]))</f>
        <v>46010</v>
      </c>
      <c r="K193">
        <v>1</v>
      </c>
      <c r="L193" t="s">
        <v>5</v>
      </c>
      <c r="M193" t="str">
        <f>VLOOKUP(GESTAO.DE.RESIDUOS[[#This Row],[NOME]],'CADASTRO'!A:K,6,0)</f>
        <v>ATIVO</v>
      </c>
    </row>
    <row r="194" spans="1:14">
      <c r="A194" t="s">
        <v>516</v>
      </c>
      <c r="B194" t="s">
        <v>517</v>
      </c>
      <c r="C194" t="s">
        <v>433</v>
      </c>
      <c r="D194" t="s">
        <v>671</v>
      </c>
      <c r="E194" s="11" t="s">
        <v>49</v>
      </c>
      <c r="F194" s="11" t="str">
        <f>VLOOKUP(GESTAO.DE.RESIDUOS[[#This Row],[NOME]],'CADASTRO'!A:K,5,0)</f>
        <v>LIDER OPERACOES</v>
      </c>
      <c r="G194" s="28">
        <v>46008</v>
      </c>
      <c r="H194" s="39">
        <v>365</v>
      </c>
      <c r="I1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IF(G576="01/01/1900",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IF(GESTAO.DE.RESIDUOS[[#This Row],[TREINADO EM]]="", "",(GESTAO.DE.RESIDUOS[[#This Row],[TREINADO EM]]+GESTAO.DE.RESIDUOS[[#This Row],[VALIDADE]]))</f>
        <v>46373</v>
      </c>
      <c r="K194">
        <v>1</v>
      </c>
      <c r="L194" t="s">
        <v>3</v>
      </c>
      <c r="M194" t="str">
        <f>VLOOKUP(GESTAO.DE.RESIDUOS[[#This Row],[NOME]],'CADASTRO'!A:K,6,0)</f>
        <v>ATIVO</v>
      </c>
    </row>
    <row r="195" spans="1:14">
      <c r="A195" t="s">
        <v>516</v>
      </c>
      <c r="B195" t="s">
        <v>517</v>
      </c>
      <c r="C195" t="s">
        <v>266</v>
      </c>
      <c r="D195" t="s">
        <v>671</v>
      </c>
      <c r="E195" s="11" t="s">
        <v>369</v>
      </c>
      <c r="F195" s="11" t="str">
        <f>VLOOKUP(GESTAO.DE.RESIDUOS[[#This Row],[NOME]],'CADASTRO'!A:K,5,0)</f>
        <v>TECNICO ELETRONICO III</v>
      </c>
      <c r="G195" s="28">
        <v>44928</v>
      </c>
      <c r="H195" s="39">
        <v>365</v>
      </c>
      <c r="I1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IF(G577="01/01/1900",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IF(GESTAO.DE.RESIDUOS[[#This Row],[TREINADO EM]]="", "",(GESTAO.DE.RESIDUOS[[#This Row],[TREINADO EM]]+GESTAO.DE.RESIDUOS[[#This Row],[VALIDADE]]))</f>
        <v>45293</v>
      </c>
      <c r="K195">
        <v>1</v>
      </c>
      <c r="L195" t="s">
        <v>5</v>
      </c>
      <c r="M195" t="str">
        <f>VLOOKUP(GESTAO.DE.RESIDUOS[[#This Row],[NOME]],'CADASTRO'!A:K,6,0)</f>
        <v>ATIVO</v>
      </c>
    </row>
    <row r="196" spans="1:14">
      <c r="A196" t="s">
        <v>516</v>
      </c>
      <c r="B196" t="s">
        <v>517</v>
      </c>
      <c r="C196" t="s">
        <v>266</v>
      </c>
      <c r="D196" t="s">
        <v>671</v>
      </c>
      <c r="E196" s="11" t="s">
        <v>369</v>
      </c>
      <c r="F196" s="11" t="str">
        <f>VLOOKUP(GESTAO.DE.RESIDUOS[[#This Row],[NOME]],'CADASTRO'!A:K,5,0)</f>
        <v>TECNICO ELETRONICO III</v>
      </c>
      <c r="G196" s="28">
        <v>45279</v>
      </c>
      <c r="H196" s="39">
        <v>365</v>
      </c>
      <c r="I1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IF(G578="01/01/1900",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IF(GESTAO.DE.RESIDUOS[[#This Row],[TREINADO EM]]="", "",(GESTAO.DE.RESIDUOS[[#This Row],[TREINADO EM]]+GESTAO.DE.RESIDUOS[[#This Row],[VALIDADE]]))</f>
        <v>45644</v>
      </c>
      <c r="K196">
        <v>1</v>
      </c>
      <c r="L196" t="s">
        <v>5</v>
      </c>
      <c r="M196" t="str">
        <f>VLOOKUP(GESTAO.DE.RESIDUOS[[#This Row],[NOME]],'CADASTRO'!A:K,6,0)</f>
        <v>ATIVO</v>
      </c>
    </row>
    <row r="197" spans="1:14">
      <c r="A197" t="s">
        <v>516</v>
      </c>
      <c r="B197" t="s">
        <v>517</v>
      </c>
      <c r="C197" t="s">
        <v>433</v>
      </c>
      <c r="D197" t="s">
        <v>671</v>
      </c>
      <c r="E197" s="11" t="s">
        <v>369</v>
      </c>
      <c r="F197" s="11" t="str">
        <f>VLOOKUP(GESTAO.DE.RESIDUOS[[#This Row],[NOME]],'CADASTRO'!A:K,5,0)</f>
        <v>TECNICO ELETRONICO III</v>
      </c>
      <c r="G197" s="28">
        <v>45645</v>
      </c>
      <c r="H197" s="39">
        <v>365</v>
      </c>
      <c r="I1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IF(G579="01/01/1900",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IF(GESTAO.DE.RESIDUOS[[#This Row],[TREINADO EM]]="", "",(GESTAO.DE.RESIDUOS[[#This Row],[TREINADO EM]]+GESTAO.DE.RESIDUOS[[#This Row],[VALIDADE]]))</f>
        <v>46010</v>
      </c>
      <c r="K197">
        <v>1</v>
      </c>
      <c r="L197" t="s">
        <v>5</v>
      </c>
      <c r="M197" t="str">
        <f>VLOOKUP(GESTAO.DE.RESIDUOS[[#This Row],[NOME]],'CADASTRO'!A:K,6,0)</f>
        <v>ATIVO</v>
      </c>
    </row>
    <row r="198" spans="1:14">
      <c r="A198" t="s">
        <v>516</v>
      </c>
      <c r="B198" t="s">
        <v>517</v>
      </c>
      <c r="C198" t="s">
        <v>433</v>
      </c>
      <c r="D198" t="s">
        <v>671</v>
      </c>
      <c r="E198" s="11" t="s">
        <v>369</v>
      </c>
      <c r="F198" s="11" t="str">
        <f>VLOOKUP(GESTAO.DE.RESIDUOS[[#This Row],[NOME]],'CADASTRO'!A:K,5,0)</f>
        <v>TECNICO ELETRONICO III</v>
      </c>
      <c r="G198" s="28">
        <v>46211.623159722199</v>
      </c>
      <c r="H198" s="39">
        <v>183</v>
      </c>
      <c r="I1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IF(G580="01/01/1900", "SEM REGISTRO",
                        IF((G198+H198)&gt;TODAY(), "NO PRAZO", "VENCIDO"
                        )
                    )
                )
            )
        )
    ),"N.A.")</f>
        <v>NO PRAZO</v>
      </c>
      <c r="J198" s="14">
        <f>IF(GESTAO.DE.RESIDUOS[[#This Row],[TREINADO EM]]="", "",(GESTAO.DE.RESIDUOS[[#This Row],[TREINADO EM]]+GESTAO.DE.RESIDUOS[[#This Row],[VALIDADE]]))</f>
        <v>46394.623159722199</v>
      </c>
      <c r="K198">
        <v>1</v>
      </c>
      <c r="L198" t="s">
        <v>3</v>
      </c>
      <c r="M198" t="str">
        <f>VLOOKUP(GESTAO.DE.RESIDUOS[[#This Row],[NOME]],'CADASTRO'!A:K,6,0)</f>
        <v>ATIVO</v>
      </c>
      <c r="N198" s="63"/>
    </row>
    <row r="199" spans="1:14">
      <c r="A199" t="s">
        <v>516</v>
      </c>
      <c r="B199" t="s">
        <v>517</v>
      </c>
      <c r="C199" t="s">
        <v>266</v>
      </c>
      <c r="D199" t="s">
        <v>671</v>
      </c>
      <c r="E199" s="11" t="s">
        <v>249</v>
      </c>
      <c r="F199" s="11" t="str">
        <f>VLOOKUP(GESTAO.DE.RESIDUOS[[#This Row],[NOME]],'CADASTRO'!A:K,5,0)</f>
        <v>APRENDIZ</v>
      </c>
      <c r="G199" s="28">
        <v>45029</v>
      </c>
      <c r="H199" s="39">
        <v>365</v>
      </c>
      <c r="I1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IF(G581="01/01/1900",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IF(GESTAO.DE.RESIDUOS[[#This Row],[TREINADO EM]]="", "",(GESTAO.DE.RESIDUOS[[#This Row],[TREINADO EM]]+GESTAO.DE.RESIDUOS[[#This Row],[VALIDADE]]))</f>
        <v>45394</v>
      </c>
      <c r="K199">
        <v>1</v>
      </c>
      <c r="L199" t="s">
        <v>5</v>
      </c>
      <c r="M199" t="str">
        <f>VLOOKUP(GESTAO.DE.RESIDUOS[[#This Row],[NOME]],'CADASTRO'!A:K,6,0)</f>
        <v>DESLIGADO</v>
      </c>
    </row>
    <row r="200" spans="1:14">
      <c r="A200" t="s">
        <v>516</v>
      </c>
      <c r="B200" t="s">
        <v>517</v>
      </c>
      <c r="C200" t="s">
        <v>266</v>
      </c>
      <c r="D200" t="s">
        <v>671</v>
      </c>
      <c r="E200" s="11" t="s">
        <v>249</v>
      </c>
      <c r="F200" s="11" t="str">
        <f>VLOOKUP(GESTAO.DE.RESIDUOS[[#This Row],[NOME]],'CADASTRO'!A:K,5,0)</f>
        <v>APRENDIZ</v>
      </c>
      <c r="G200" s="28">
        <v>45064</v>
      </c>
      <c r="H200" s="39">
        <v>365</v>
      </c>
      <c r="I2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IF(G582="01/01/1900",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IF(GESTAO.DE.RESIDUOS[[#This Row],[TREINADO EM]]="", "",(GESTAO.DE.RESIDUOS[[#This Row],[TREINADO EM]]+GESTAO.DE.RESIDUOS[[#This Row],[VALIDADE]]))</f>
        <v>45429</v>
      </c>
      <c r="K200">
        <v>1</v>
      </c>
      <c r="L200" t="s">
        <v>3</v>
      </c>
      <c r="M200" t="str">
        <f>VLOOKUP(GESTAO.DE.RESIDUOS[[#This Row],[NOME]],'CADASTRO'!A:K,6,0)</f>
        <v>DESLIGADO</v>
      </c>
    </row>
    <row r="201" spans="1:14">
      <c r="A201" t="s">
        <v>516</v>
      </c>
      <c r="B201" t="s">
        <v>517</v>
      </c>
      <c r="C201" t="s">
        <v>266</v>
      </c>
      <c r="D201" t="s">
        <v>671</v>
      </c>
      <c r="E201" s="11" t="s">
        <v>371</v>
      </c>
      <c r="F201" s="11" t="str">
        <f>VLOOKUP(GESTAO.DE.RESIDUOS[[#This Row],[NOME]],'CADASTRO'!A:K,5,0)</f>
        <v>OPERADOR INDUSTRIAL II</v>
      </c>
      <c r="G201" s="28">
        <v>44928</v>
      </c>
      <c r="H201" s="39">
        <v>365</v>
      </c>
      <c r="I2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IF(G583="01/01/1900",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IF(GESTAO.DE.RESIDUOS[[#This Row],[TREINADO EM]]="", "",(GESTAO.DE.RESIDUOS[[#This Row],[TREINADO EM]]+GESTAO.DE.RESIDUOS[[#This Row],[VALIDADE]]))</f>
        <v>45293</v>
      </c>
      <c r="K201">
        <v>1</v>
      </c>
      <c r="L201" t="s">
        <v>5</v>
      </c>
      <c r="M201" t="str">
        <f>VLOOKUP(GESTAO.DE.RESIDUOS[[#This Row],[NOME]],'CADASTRO'!A:K,6,0)</f>
        <v>ATIVO</v>
      </c>
    </row>
    <row r="202" spans="1:14">
      <c r="A202" t="s">
        <v>516</v>
      </c>
      <c r="B202" t="s">
        <v>517</v>
      </c>
      <c r="C202" t="s">
        <v>266</v>
      </c>
      <c r="D202" t="s">
        <v>671</v>
      </c>
      <c r="E202" s="11" t="s">
        <v>371</v>
      </c>
      <c r="F202" s="11" t="str">
        <f>VLOOKUP(GESTAO.DE.RESIDUOS[[#This Row],[NOME]],'CADASTRO'!A:K,5,0)</f>
        <v>OPERADOR INDUSTRIAL II</v>
      </c>
      <c r="G202" s="28">
        <v>45279</v>
      </c>
      <c r="H202" s="39">
        <v>365</v>
      </c>
      <c r="I2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IF(G584="01/01/1900",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IF(GESTAO.DE.RESIDUOS[[#This Row],[TREINADO EM]]="", "",(GESTAO.DE.RESIDUOS[[#This Row],[TREINADO EM]]+GESTAO.DE.RESIDUOS[[#This Row],[VALIDADE]]))</f>
        <v>45644</v>
      </c>
      <c r="K202">
        <v>1</v>
      </c>
      <c r="L202" t="s">
        <v>5</v>
      </c>
      <c r="M202" t="str">
        <f>VLOOKUP(GESTAO.DE.RESIDUOS[[#This Row],[NOME]],'CADASTRO'!A:K,6,0)</f>
        <v>ATIVO</v>
      </c>
    </row>
    <row r="203" spans="1:14">
      <c r="A203" t="s">
        <v>516</v>
      </c>
      <c r="B203" t="s">
        <v>517</v>
      </c>
      <c r="C203" t="s">
        <v>76</v>
      </c>
      <c r="D203" t="s">
        <v>671</v>
      </c>
      <c r="E203" s="11" t="s">
        <v>371</v>
      </c>
      <c r="F203" s="11" t="str">
        <f>VLOOKUP(GESTAO.DE.RESIDUOS[[#This Row],[NOME]],'CADASTRO'!A:K,5,0)</f>
        <v>OPERADOR INDUSTRIAL II</v>
      </c>
      <c r="G203" s="28">
        <v>45645</v>
      </c>
      <c r="H203" s="39">
        <v>365</v>
      </c>
      <c r="I2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IF(G585="01/01/1900",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IF(GESTAO.DE.RESIDUOS[[#This Row],[TREINADO EM]]="", "",(GESTAO.DE.RESIDUOS[[#This Row],[TREINADO EM]]+GESTAO.DE.RESIDUOS[[#This Row],[VALIDADE]]))</f>
        <v>46010</v>
      </c>
      <c r="K203">
        <v>1</v>
      </c>
      <c r="L203" t="s">
        <v>5</v>
      </c>
      <c r="M203" t="str">
        <f>VLOOKUP(GESTAO.DE.RESIDUOS[[#This Row],[NOME]],'CADASTRO'!A:K,6,0)</f>
        <v>ATIVO</v>
      </c>
    </row>
    <row r="204" spans="1:14">
      <c r="A204" t="s">
        <v>516</v>
      </c>
      <c r="B204" t="s">
        <v>517</v>
      </c>
      <c r="C204" t="s">
        <v>433</v>
      </c>
      <c r="D204" t="s">
        <v>671</v>
      </c>
      <c r="E204" s="11" t="s">
        <v>371</v>
      </c>
      <c r="F204" s="11" t="str">
        <f>VLOOKUP(GESTAO.DE.RESIDUOS[[#This Row],[NOME]],'CADASTRO'!A:K,5,0)</f>
        <v>OPERADOR INDUSTRIAL II</v>
      </c>
      <c r="G204" s="28">
        <v>46009</v>
      </c>
      <c r="H204" s="39">
        <v>365</v>
      </c>
      <c r="I2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IF(G586="01/01/1900",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IF(GESTAO.DE.RESIDUOS[[#This Row],[TREINADO EM]]="", "",(GESTAO.DE.RESIDUOS[[#This Row],[TREINADO EM]]+GESTAO.DE.RESIDUOS[[#This Row],[VALIDADE]]))</f>
        <v>46374</v>
      </c>
      <c r="K204">
        <v>1</v>
      </c>
      <c r="L204" t="s">
        <v>3</v>
      </c>
      <c r="M204" t="str">
        <f>VLOOKUP(GESTAO.DE.RESIDUOS[[#This Row],[NOME]],'CADASTRO'!A:K,6,0)</f>
        <v>ATIVO</v>
      </c>
    </row>
    <row r="205" spans="1:14">
      <c r="A205" t="s">
        <v>516</v>
      </c>
      <c r="B205" t="s">
        <v>517</v>
      </c>
      <c r="C205" t="s">
        <v>433</v>
      </c>
      <c r="D205" t="s">
        <v>671</v>
      </c>
      <c r="E205" t="s">
        <v>247</v>
      </c>
      <c r="F205" s="11" t="str">
        <f>VLOOKUP(GESTAO.DE.RESIDUOS[[#This Row],[NOME]],'CADASTRO'!A:K,5,0)</f>
        <v>PARCEIRO DE NEGOCIO DE RH SR</v>
      </c>
      <c r="G205" s="28">
        <v>45726</v>
      </c>
      <c r="H205" s="39">
        <v>5000</v>
      </c>
      <c r="I2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IF(G587="01/01/1900", "SEM REGISTRO",
                        IF((G205+H205)&gt;TODAY(), "NO PRAZO", "VENCIDO"
                        )
                    )
                )
            )
        )
    ),"N.A.")</f>
        <v>NO PRAZO</v>
      </c>
      <c r="J205" s="14">
        <f>IF(GESTAO.DE.RESIDUOS[[#This Row],[TREINADO EM]]="", "",(GESTAO.DE.RESIDUOS[[#This Row],[TREINADO EM]]+GESTAO.DE.RESIDUOS[[#This Row],[VALIDADE]]))</f>
        <v>50726</v>
      </c>
      <c r="K205">
        <v>1</v>
      </c>
      <c r="L205" t="s">
        <v>3</v>
      </c>
      <c r="M205" t="str">
        <f>VLOOKUP(GESTAO.DE.RESIDUOS[[#This Row],[NOME]],'CADASTRO'!A:K,6,0)</f>
        <v>ATIVO</v>
      </c>
      <c r="N205" s="63"/>
    </row>
    <row r="206" spans="1:14">
      <c r="A206" t="s">
        <v>516</v>
      </c>
      <c r="B206" t="s">
        <v>517</v>
      </c>
      <c r="C206" t="s">
        <v>266</v>
      </c>
      <c r="D206" t="s">
        <v>671</v>
      </c>
      <c r="E206" s="11" t="s">
        <v>373</v>
      </c>
      <c r="F206" s="11" t="str">
        <f>VLOOKUP(GESTAO.DE.RESIDUOS[[#This Row],[NOME]],'CADASTRO'!A:K,5,0)</f>
        <v>AUXILIAR DE CARGA E DESCARGA</v>
      </c>
      <c r="G206" s="28">
        <v>44928</v>
      </c>
      <c r="H206" s="39">
        <v>365</v>
      </c>
      <c r="I2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IF(G588="01/01/1900",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IF(GESTAO.DE.RESIDUOS[[#This Row],[TREINADO EM]]="", "",(GESTAO.DE.RESIDUOS[[#This Row],[TREINADO EM]]+GESTAO.DE.RESIDUOS[[#This Row],[VALIDADE]]))</f>
        <v>45293</v>
      </c>
      <c r="K206">
        <v>1</v>
      </c>
      <c r="L206" t="s">
        <v>5</v>
      </c>
      <c r="M206" t="str">
        <f>VLOOKUP(GESTAO.DE.RESIDUOS[[#This Row],[NOME]],'CADASTRO'!A:K,6,0)</f>
        <v>ATIVO</v>
      </c>
    </row>
    <row r="207" spans="1:14">
      <c r="A207" t="s">
        <v>516</v>
      </c>
      <c r="B207" t="s">
        <v>517</v>
      </c>
      <c r="C207" t="s">
        <v>266</v>
      </c>
      <c r="D207" t="s">
        <v>671</v>
      </c>
      <c r="E207" s="11" t="s">
        <v>373</v>
      </c>
      <c r="F207" s="11" t="str">
        <f>VLOOKUP(GESTAO.DE.RESIDUOS[[#This Row],[NOME]],'CADASTRO'!A:K,5,0)</f>
        <v>AUXILIAR DE CARGA E DESCARGA</v>
      </c>
      <c r="G207" s="28">
        <v>44982</v>
      </c>
      <c r="H207" s="39">
        <v>365</v>
      </c>
      <c r="I2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IF(G589="01/01/1900",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IF(GESTAO.DE.RESIDUOS[[#This Row],[TREINADO EM]]="", "",(GESTAO.DE.RESIDUOS[[#This Row],[TREINADO EM]]+GESTAO.DE.RESIDUOS[[#This Row],[VALIDADE]]))</f>
        <v>45347</v>
      </c>
      <c r="K207">
        <v>1</v>
      </c>
      <c r="L207" t="s">
        <v>5</v>
      </c>
      <c r="M207" t="str">
        <f>VLOOKUP(GESTAO.DE.RESIDUOS[[#This Row],[NOME]],'CADASTRO'!A:K,6,0)</f>
        <v>ATIVO</v>
      </c>
    </row>
    <row r="208" spans="1:14">
      <c r="A208" t="s">
        <v>516</v>
      </c>
      <c r="B208" t="s">
        <v>517</v>
      </c>
      <c r="C208" t="s">
        <v>266</v>
      </c>
      <c r="D208" t="s">
        <v>671</v>
      </c>
      <c r="E208" s="11" t="s">
        <v>373</v>
      </c>
      <c r="F208" s="11" t="str">
        <f>VLOOKUP(GESTAO.DE.RESIDUOS[[#This Row],[NOME]],'CADASTRO'!A:K,5,0)</f>
        <v>AUXILIAR DE CARGA E DESCARGA</v>
      </c>
      <c r="G208" s="28">
        <v>45279</v>
      </c>
      <c r="H208" s="39">
        <v>365</v>
      </c>
      <c r="I2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IF(G590="01/01/1900",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IF(GESTAO.DE.RESIDUOS[[#This Row],[TREINADO EM]]="", "",(GESTAO.DE.RESIDUOS[[#This Row],[TREINADO EM]]+GESTAO.DE.RESIDUOS[[#This Row],[VALIDADE]]))</f>
        <v>45644</v>
      </c>
      <c r="K208">
        <v>1</v>
      </c>
      <c r="L208" t="s">
        <v>5</v>
      </c>
      <c r="M208" t="str">
        <f>VLOOKUP(GESTAO.DE.RESIDUOS[[#This Row],[NOME]],'CADASTRO'!A:K,6,0)</f>
        <v>ATIVO</v>
      </c>
    </row>
    <row r="209" spans="1:14">
      <c r="A209" t="s">
        <v>516</v>
      </c>
      <c r="B209" t="s">
        <v>517</v>
      </c>
      <c r="C209" t="s">
        <v>433</v>
      </c>
      <c r="D209" t="s">
        <v>671</v>
      </c>
      <c r="E209" s="11" t="s">
        <v>373</v>
      </c>
      <c r="F209" s="11" t="str">
        <f>VLOOKUP(GESTAO.DE.RESIDUOS[[#This Row],[NOME]],'CADASTRO'!A:K,5,0)</f>
        <v>AUXILIAR DE CARGA E DESCARGA</v>
      </c>
      <c r="G209" s="28">
        <v>45645</v>
      </c>
      <c r="H209" s="39">
        <v>365</v>
      </c>
      <c r="I2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IF(G591="01/01/1900",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IF(GESTAO.DE.RESIDUOS[[#This Row],[TREINADO EM]]="", "",(GESTAO.DE.RESIDUOS[[#This Row],[TREINADO EM]]+GESTAO.DE.RESIDUOS[[#This Row],[VALIDADE]]))</f>
        <v>46010</v>
      </c>
      <c r="K209">
        <v>1</v>
      </c>
      <c r="L209" t="s">
        <v>5</v>
      </c>
      <c r="M209" t="str">
        <f>VLOOKUP(GESTAO.DE.RESIDUOS[[#This Row],[NOME]],'CADASTRO'!A:K,6,0)</f>
        <v>ATIVO</v>
      </c>
    </row>
    <row r="210" spans="1:14">
      <c r="A210" t="s">
        <v>516</v>
      </c>
      <c r="B210" t="s">
        <v>517</v>
      </c>
      <c r="C210" t="s">
        <v>391</v>
      </c>
      <c r="D210" t="s">
        <v>671</v>
      </c>
      <c r="E210" s="11" t="s">
        <v>373</v>
      </c>
      <c r="F210" s="11" t="str">
        <f>VLOOKUP(GESTAO.DE.RESIDUOS[[#This Row],[NOME]],'CADASTRO'!A:K,5,0)</f>
        <v>AUXILIAR DE CARGA E DESCARGA</v>
      </c>
      <c r="G210" s="28">
        <v>45882</v>
      </c>
      <c r="H210" s="39">
        <v>365</v>
      </c>
      <c r="I2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IF(G592="01/01/1900",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IF(GESTAO.DE.RESIDUOS[[#This Row],[TREINADO EM]]="", "",(GESTAO.DE.RESIDUOS[[#This Row],[TREINADO EM]]+GESTAO.DE.RESIDUOS[[#This Row],[VALIDADE]]))</f>
        <v>46247</v>
      </c>
      <c r="K210">
        <v>1</v>
      </c>
      <c r="L210" t="s">
        <v>5</v>
      </c>
      <c r="M210" t="str">
        <f>VLOOKUP(GESTAO.DE.RESIDUOS[[#This Row],[NOME]],'CADASTRO'!A:K,6,0)</f>
        <v>ATIVO</v>
      </c>
    </row>
    <row r="211" spans="1:14">
      <c r="A211" t="s">
        <v>516</v>
      </c>
      <c r="B211" t="s">
        <v>517</v>
      </c>
      <c r="C211" t="s">
        <v>433</v>
      </c>
      <c r="D211" t="s">
        <v>671</v>
      </c>
      <c r="E211" s="11" t="s">
        <v>373</v>
      </c>
      <c r="F211" s="11" t="str">
        <f>VLOOKUP(GESTAO.DE.RESIDUOS[[#This Row],[NOME]],'CADASTRO'!A:K,5,0)</f>
        <v>AUXILIAR DE CARGA E DESCARGA</v>
      </c>
      <c r="G211" s="28">
        <v>46289.335960648146</v>
      </c>
      <c r="H211" s="39">
        <v>365</v>
      </c>
      <c r="I2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IF(G593="01/01/1900",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IF(GESTAO.DE.RESIDUOS[[#This Row],[TREINADO EM]]="", "",(GESTAO.DE.RESIDUOS[[#This Row],[TREINADO EM]]+GESTAO.DE.RESIDUOS[[#This Row],[VALIDADE]]))</f>
        <v>46654.335960648146</v>
      </c>
      <c r="K211">
        <v>1</v>
      </c>
      <c r="L211" t="s">
        <v>3</v>
      </c>
      <c r="M211" t="str">
        <f>VLOOKUP(GESTAO.DE.RESIDUOS[[#This Row],[NOME]],'CADASTRO'!A:K,6,0)</f>
        <v>ATIVO</v>
      </c>
    </row>
    <row r="212" spans="1:14">
      <c r="A212" t="s">
        <v>516</v>
      </c>
      <c r="B212" t="s">
        <v>517</v>
      </c>
      <c r="C212" t="s">
        <v>433</v>
      </c>
      <c r="D212" t="s">
        <v>671</v>
      </c>
      <c r="E212" s="11" t="s">
        <v>251</v>
      </c>
      <c r="F212" s="11" t="str">
        <f>VLOOKUP(GESTAO.DE.RESIDUOS[[#This Row],[NOME]],'CADASTRO'!A:K,5,0)</f>
        <v>OPERADOR INDUSTRIAL I</v>
      </c>
      <c r="G212" s="28">
        <v>45756</v>
      </c>
      <c r="H212" s="39">
        <v>365</v>
      </c>
      <c r="I2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IF(G594="01/01/1900",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IF(GESTAO.DE.RESIDUOS[[#This Row],[TREINADO EM]]="", "",(GESTAO.DE.RESIDUOS[[#This Row],[TREINADO EM]]+GESTAO.DE.RESIDUOS[[#This Row],[VALIDADE]]))</f>
        <v>46121</v>
      </c>
      <c r="K212">
        <v>1</v>
      </c>
      <c r="L212" t="s">
        <v>3</v>
      </c>
      <c r="M212" t="str">
        <f>VLOOKUP(GESTAO.DE.RESIDUOS[[#This Row],[NOME]],'CADASTRO'!A:K,6,0)</f>
        <v>DESLIGADO</v>
      </c>
    </row>
    <row r="213" spans="1:14">
      <c r="A213" t="s">
        <v>516</v>
      </c>
      <c r="B213" t="s">
        <v>517</v>
      </c>
      <c r="C213" t="s">
        <v>266</v>
      </c>
      <c r="D213" t="s">
        <v>671</v>
      </c>
      <c r="E213" s="11" t="s">
        <v>461</v>
      </c>
      <c r="F213" s="11" t="str">
        <f>VLOOKUP(GESTAO.DE.RESIDUOS[[#This Row],[NOME]],'CADASTRO'!A:K,5,0)</f>
        <v>ANALISTA PRODUCAO JR</v>
      </c>
      <c r="G213" s="28">
        <v>44928</v>
      </c>
      <c r="H213" s="39">
        <v>365</v>
      </c>
      <c r="I2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IF(G595="01/01/1900",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IF(GESTAO.DE.RESIDUOS[[#This Row],[TREINADO EM]]="", "",(GESTAO.DE.RESIDUOS[[#This Row],[TREINADO EM]]+GESTAO.DE.RESIDUOS[[#This Row],[VALIDADE]]))</f>
        <v>45293</v>
      </c>
      <c r="K213">
        <v>1</v>
      </c>
      <c r="L213" t="s">
        <v>3</v>
      </c>
      <c r="M213" t="str">
        <f>VLOOKUP(GESTAO.DE.RESIDUOS[[#This Row],[NOME]],'CADASTRO'!A:K,6,0)</f>
        <v>DESLIGADO</v>
      </c>
    </row>
    <row r="214" spans="1:14">
      <c r="A214" t="s">
        <v>516</v>
      </c>
      <c r="B214" t="s">
        <v>517</v>
      </c>
      <c r="C214" t="s">
        <v>266</v>
      </c>
      <c r="D214" t="s">
        <v>671</v>
      </c>
      <c r="E214" s="11" t="s">
        <v>375</v>
      </c>
      <c r="F214" s="11" t="str">
        <f>VLOOKUP(GESTAO.DE.RESIDUOS[[#This Row],[NOME]],'CADASTRO'!A:K,5,0)</f>
        <v>OPERADOR INDUSTRIAL II</v>
      </c>
      <c r="G214" s="28">
        <v>44928</v>
      </c>
      <c r="H214" s="39">
        <v>365</v>
      </c>
      <c r="I2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IF(G596="01/01/1900",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IF(GESTAO.DE.RESIDUOS[[#This Row],[TREINADO EM]]="", "",(GESTAO.DE.RESIDUOS[[#This Row],[TREINADO EM]]+GESTAO.DE.RESIDUOS[[#This Row],[VALIDADE]]))</f>
        <v>45293</v>
      </c>
      <c r="K214">
        <v>1</v>
      </c>
      <c r="L214" t="s">
        <v>5</v>
      </c>
      <c r="M214" t="str">
        <f>VLOOKUP(GESTAO.DE.RESIDUOS[[#This Row],[NOME]],'CADASTRO'!A:K,6,0)</f>
        <v>ATIVO</v>
      </c>
    </row>
    <row r="215" spans="1:14">
      <c r="A215" t="s">
        <v>516</v>
      </c>
      <c r="B215" t="s">
        <v>517</v>
      </c>
      <c r="C215" t="s">
        <v>433</v>
      </c>
      <c r="D215" t="s">
        <v>671</v>
      </c>
      <c r="E215" s="11" t="s">
        <v>375</v>
      </c>
      <c r="F215" s="11" t="str">
        <f>VLOOKUP(GESTAO.DE.RESIDUOS[[#This Row],[NOME]],'CADASTRO'!A:K,5,0)</f>
        <v>OPERADOR INDUSTRIAL II</v>
      </c>
      <c r="G215" s="28">
        <v>45533</v>
      </c>
      <c r="H215" s="39">
        <v>365</v>
      </c>
      <c r="I2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IF(G597="01/01/1900",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IF(GESTAO.DE.RESIDUOS[[#This Row],[TREINADO EM]]="", "",(GESTAO.DE.RESIDUOS[[#This Row],[TREINADO EM]]+GESTAO.DE.RESIDUOS[[#This Row],[VALIDADE]]))</f>
        <v>45898</v>
      </c>
      <c r="K215">
        <v>1</v>
      </c>
      <c r="L215" t="s">
        <v>5</v>
      </c>
      <c r="M215" t="str">
        <f>VLOOKUP(GESTAO.DE.RESIDUOS[[#This Row],[NOME]],'CADASTRO'!A:K,6,0)</f>
        <v>ATIVO</v>
      </c>
    </row>
    <row r="216" spans="1:14">
      <c r="A216" t="s">
        <v>516</v>
      </c>
      <c r="B216" t="s">
        <v>517</v>
      </c>
      <c r="C216" t="s">
        <v>391</v>
      </c>
      <c r="D216" t="s">
        <v>671</v>
      </c>
      <c r="E216" s="11" t="s">
        <v>375</v>
      </c>
      <c r="F216" s="11" t="str">
        <f>VLOOKUP(GESTAO.DE.RESIDUOS[[#This Row],[NOME]],'CADASTRO'!A:K,5,0)</f>
        <v>OPERADOR INDUSTRIAL II</v>
      </c>
      <c r="G216" s="28">
        <v>45875</v>
      </c>
      <c r="H216" s="39">
        <v>365</v>
      </c>
      <c r="I2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IF(G598="01/01/1900",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IF(GESTAO.DE.RESIDUOS[[#This Row],[TREINADO EM]]="", "",(GESTAO.DE.RESIDUOS[[#This Row],[TREINADO EM]]+GESTAO.DE.RESIDUOS[[#This Row],[VALIDADE]]))</f>
        <v>46240</v>
      </c>
      <c r="K216">
        <v>1</v>
      </c>
      <c r="L216" t="s">
        <v>5</v>
      </c>
      <c r="M216" t="str">
        <f>VLOOKUP(GESTAO.DE.RESIDUOS[[#This Row],[NOME]],'CADASTRO'!A:K,6,0)</f>
        <v>ATIVO</v>
      </c>
    </row>
    <row r="217" spans="1:14">
      <c r="A217" t="s">
        <v>516</v>
      </c>
      <c r="B217" t="s">
        <v>517</v>
      </c>
      <c r="C217" t="s">
        <v>433</v>
      </c>
      <c r="D217" t="s">
        <v>671</v>
      </c>
      <c r="E217" s="11" t="s">
        <v>375</v>
      </c>
      <c r="F217" s="11" t="str">
        <f>VLOOKUP(GESTAO.DE.RESIDUOS[[#This Row],[NOME]],'CADASTRO'!A:K,5,0)</f>
        <v>OPERADOR INDUSTRIAL II</v>
      </c>
      <c r="G217" s="29">
        <v>46295</v>
      </c>
      <c r="H217" s="39">
        <v>365</v>
      </c>
      <c r="I2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IF(G599="01/01/1900", "SEM REGISTRO",
                        IF((G217+H217)&gt;TODAY(), "NO PRAZO", "VENCIDO"
                        )
                    )
                )
            )
        )
    ),"N.A.")</f>
        <v>NO PRAZO</v>
      </c>
      <c r="J217" s="14">
        <f>IF(GESTAO.DE.RESIDUOS[[#This Row],[TREINADO EM]]="", "",(GESTAO.DE.RESIDUOS[[#This Row],[TREINADO EM]]+GESTAO.DE.RESIDUOS[[#This Row],[VALIDADE]]))</f>
        <v>46660</v>
      </c>
      <c r="K217">
        <v>1</v>
      </c>
      <c r="L217" t="s">
        <v>3</v>
      </c>
      <c r="M217" t="str">
        <f>VLOOKUP(GESTAO.DE.RESIDUOS[[#This Row],[NOME]],'CADASTRO'!A:K,6,0)</f>
        <v>ATIVO</v>
      </c>
    </row>
    <row r="218" spans="1:14">
      <c r="A218" t="s">
        <v>516</v>
      </c>
      <c r="B218" t="s">
        <v>517</v>
      </c>
      <c r="C218" t="s">
        <v>433</v>
      </c>
      <c r="D218" t="s">
        <v>671</v>
      </c>
      <c r="E218" s="11" t="s">
        <v>376</v>
      </c>
      <c r="F218" s="11" t="str">
        <f>VLOOKUP(GESTAO.DE.RESIDUOS[[#This Row],[NOME]],'CADASTRO'!A:K,5,0)</f>
        <v>ESTAGIARIO</v>
      </c>
      <c r="G218" s="29">
        <v>46063</v>
      </c>
      <c r="H218" s="39">
        <v>365</v>
      </c>
      <c r="I2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IF(G600="01/01/1900", "SEM REGISTRO",
                        IF((G218+H218)&gt;TODAY(), "NO PRAZO", "VENCIDO"
                        )
                    )
                )
            )
        )
    ),"N.A.")</f>
        <v>NO PRAZO</v>
      </c>
      <c r="J218" s="14">
        <f>IF(GESTAO.DE.RESIDUOS[[#This Row],[TREINADO EM]]="", "",(GESTAO.DE.RESIDUOS[[#This Row],[TREINADO EM]]+GESTAO.DE.RESIDUOS[[#This Row],[VALIDADE]]))</f>
        <v>46428</v>
      </c>
      <c r="K218">
        <v>0.5</v>
      </c>
      <c r="L218" t="s">
        <v>3</v>
      </c>
      <c r="M218" t="str">
        <f>VLOOKUP(GESTAO.DE.RESIDUOS[[#This Row],[NOME]],'CADASTRO'!A:K,6,0)</f>
        <v>ATIVO</v>
      </c>
      <c r="N218" s="63" t="s">
        <v>678</v>
      </c>
    </row>
    <row r="219" spans="1:14">
      <c r="A219" t="s">
        <v>516</v>
      </c>
      <c r="B219" t="s">
        <v>517</v>
      </c>
      <c r="C219" t="s">
        <v>391</v>
      </c>
      <c r="D219" t="s">
        <v>671</v>
      </c>
      <c r="E219" s="11" t="s">
        <v>465</v>
      </c>
      <c r="F219" s="11" t="str">
        <f>VLOOKUP(GESTAO.DE.RESIDUOS[[#This Row],[NOME]],'CADASTRO'!A:K,5,0)</f>
        <v>APRENDIZ</v>
      </c>
      <c r="G219" s="29">
        <v>45903</v>
      </c>
      <c r="H219" s="39">
        <v>365</v>
      </c>
      <c r="I2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IF(G601="01/01/1900",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IF(GESTAO.DE.RESIDUOS[[#This Row],[TREINADO EM]]="", "",(GESTAO.DE.RESIDUOS[[#This Row],[TREINADO EM]]+GESTAO.DE.RESIDUOS[[#This Row],[VALIDADE]]))</f>
        <v>46268</v>
      </c>
      <c r="K219">
        <v>1</v>
      </c>
      <c r="L219" t="s">
        <v>3</v>
      </c>
      <c r="M219" t="str">
        <f>VLOOKUP(GESTAO.DE.RESIDUOS[[#This Row],[NOME]],'CADASTRO'!A:K,6,0)</f>
        <v>DESLIGADO</v>
      </c>
    </row>
    <row r="220" spans="1:14">
      <c r="A220" t="s">
        <v>516</v>
      </c>
      <c r="B220" t="s">
        <v>517</v>
      </c>
      <c r="C220" t="s">
        <v>266</v>
      </c>
      <c r="D220" t="s">
        <v>671</v>
      </c>
      <c r="E220" s="11" t="s">
        <v>466</v>
      </c>
      <c r="F220" s="11" t="str">
        <f>VLOOKUP(GESTAO.DE.RESIDUOS[[#This Row],[NOME]],'CADASTRO'!A:K,5,0)</f>
        <v>PARCEIRO DE NEGOCIO DE RH</v>
      </c>
      <c r="G220" s="29">
        <v>45064</v>
      </c>
      <c r="H220" s="39">
        <v>365</v>
      </c>
      <c r="I2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IF(G602="01/01/1900",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IF(GESTAO.DE.RESIDUOS[[#This Row],[TREINADO EM]]="", "",(GESTAO.DE.RESIDUOS[[#This Row],[TREINADO EM]]+GESTAO.DE.RESIDUOS[[#This Row],[VALIDADE]]))</f>
        <v>45429</v>
      </c>
      <c r="K220">
        <v>1</v>
      </c>
      <c r="L220" t="s">
        <v>3</v>
      </c>
      <c r="M220" t="str">
        <f>VLOOKUP(GESTAO.DE.RESIDUOS[[#This Row],[NOME]],'CADASTRO'!A:K,6,0)</f>
        <v>DESLIGADO</v>
      </c>
    </row>
    <row r="221" spans="1:14">
      <c r="A221" t="s">
        <v>516</v>
      </c>
      <c r="B221" t="s">
        <v>517</v>
      </c>
      <c r="C221" t="s">
        <v>266</v>
      </c>
      <c r="D221" t="s">
        <v>671</v>
      </c>
      <c r="E221" s="11" t="s">
        <v>467</v>
      </c>
      <c r="F221" s="11" t="str">
        <f>VLOOKUP(GESTAO.DE.RESIDUOS[[#This Row],[NOME]],'CADASTRO'!A:K,5,0)</f>
        <v>OPERADOR INDUSTRIAL III</v>
      </c>
      <c r="G221" s="29">
        <v>44928</v>
      </c>
      <c r="H221" s="39">
        <v>365</v>
      </c>
      <c r="I2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IF(G603="01/01/1900",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IF(GESTAO.DE.RESIDUOS[[#This Row],[TREINADO EM]]="", "",(GESTAO.DE.RESIDUOS[[#This Row],[TREINADO EM]]+GESTAO.DE.RESIDUOS[[#This Row],[VALIDADE]]))</f>
        <v>45293</v>
      </c>
      <c r="K221">
        <v>1</v>
      </c>
      <c r="L221" t="s">
        <v>5</v>
      </c>
      <c r="M221" t="str">
        <f>VLOOKUP(GESTAO.DE.RESIDUOS[[#This Row],[NOME]],'CADASTRO'!A:K,6,0)</f>
        <v>DESLIGADO</v>
      </c>
    </row>
    <row r="222" spans="1:14">
      <c r="A222" t="s">
        <v>516</v>
      </c>
      <c r="B222" t="s">
        <v>517</v>
      </c>
      <c r="C222" t="s">
        <v>266</v>
      </c>
      <c r="D222" t="s">
        <v>671</v>
      </c>
      <c r="E222" s="11" t="s">
        <v>467</v>
      </c>
      <c r="F222" s="11" t="str">
        <f>VLOOKUP(GESTAO.DE.RESIDUOS[[#This Row],[NOME]],'CADASTRO'!A:K,5,0)</f>
        <v>OPERADOR INDUSTRIAL III</v>
      </c>
      <c r="G222" s="29">
        <v>45279</v>
      </c>
      <c r="H222" s="39">
        <v>365</v>
      </c>
      <c r="I2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IF(G604="01/01/1900",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IF(GESTAO.DE.RESIDUOS[[#This Row],[TREINADO EM]]="", "",(GESTAO.DE.RESIDUOS[[#This Row],[TREINADO EM]]+GESTAO.DE.RESIDUOS[[#This Row],[VALIDADE]]))</f>
        <v>45644</v>
      </c>
      <c r="K222">
        <v>1</v>
      </c>
      <c r="L222" t="s">
        <v>5</v>
      </c>
      <c r="M222" t="str">
        <f>VLOOKUP(GESTAO.DE.RESIDUOS[[#This Row],[NOME]],'CADASTRO'!A:K,6,0)</f>
        <v>DESLIGADO</v>
      </c>
    </row>
    <row r="223" spans="1:14">
      <c r="A223" t="s">
        <v>516</v>
      </c>
      <c r="B223" t="s">
        <v>517</v>
      </c>
      <c r="C223" t="s">
        <v>433</v>
      </c>
      <c r="D223" t="s">
        <v>671</v>
      </c>
      <c r="E223" s="11" t="s">
        <v>467</v>
      </c>
      <c r="F223" s="11" t="str">
        <f>VLOOKUP(GESTAO.DE.RESIDUOS[[#This Row],[NOME]],'CADASTRO'!A:K,5,0)</f>
        <v>OPERADOR INDUSTRIAL III</v>
      </c>
      <c r="G223" s="29">
        <v>45645</v>
      </c>
      <c r="H223" s="39">
        <v>365</v>
      </c>
      <c r="I2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IF(G605="01/01/1900",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IF(GESTAO.DE.RESIDUOS[[#This Row],[TREINADO EM]]="", "",(GESTAO.DE.RESIDUOS[[#This Row],[TREINADO EM]]+GESTAO.DE.RESIDUOS[[#This Row],[VALIDADE]]))</f>
        <v>46010</v>
      </c>
      <c r="K223">
        <v>1</v>
      </c>
      <c r="L223" t="s">
        <v>3</v>
      </c>
      <c r="M223" t="str">
        <f>VLOOKUP(GESTAO.DE.RESIDUOS[[#This Row],[NOME]],'CADASTRO'!A:K,6,0)</f>
        <v>DESLIGADO</v>
      </c>
    </row>
    <row r="224" spans="1:14">
      <c r="A224" t="s">
        <v>516</v>
      </c>
      <c r="B224" t="s">
        <v>517</v>
      </c>
      <c r="C224" t="s">
        <v>266</v>
      </c>
      <c r="D224" t="s">
        <v>671</v>
      </c>
      <c r="E224" s="11" t="s">
        <v>378</v>
      </c>
      <c r="F224" s="11" t="str">
        <f>VLOOKUP(GESTAO.DE.RESIDUOS[[#This Row],[NOME]],'CADASTRO'!A:K,5,0)</f>
        <v>ANALISTA LOGISTICA JR</v>
      </c>
      <c r="G224" s="29">
        <v>44928</v>
      </c>
      <c r="H224" s="39">
        <v>365</v>
      </c>
      <c r="I2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IF(G606="01/01/1900",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IF(GESTAO.DE.RESIDUOS[[#This Row],[TREINADO EM]]="", "",(GESTAO.DE.RESIDUOS[[#This Row],[TREINADO EM]]+GESTAO.DE.RESIDUOS[[#This Row],[VALIDADE]]))</f>
        <v>45293</v>
      </c>
      <c r="K224">
        <v>1</v>
      </c>
      <c r="L224" t="s">
        <v>5</v>
      </c>
      <c r="M224" t="str">
        <f>VLOOKUP(GESTAO.DE.RESIDUOS[[#This Row],[NOME]],'CADASTRO'!A:K,6,0)</f>
        <v>ATIVO</v>
      </c>
    </row>
    <row r="225" spans="1:14">
      <c r="A225" t="s">
        <v>516</v>
      </c>
      <c r="B225" t="s">
        <v>517</v>
      </c>
      <c r="C225" t="s">
        <v>266</v>
      </c>
      <c r="D225" t="s">
        <v>671</v>
      </c>
      <c r="E225" s="11" t="s">
        <v>378</v>
      </c>
      <c r="F225" s="11" t="str">
        <f>VLOOKUP(GESTAO.DE.RESIDUOS[[#This Row],[NOME]],'CADASTRO'!A:K,5,0)</f>
        <v>ANALISTA LOGISTICA JR</v>
      </c>
      <c r="G225" s="29">
        <v>45279</v>
      </c>
      <c r="H225" s="39">
        <v>365</v>
      </c>
      <c r="I2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IF(G607="01/01/1900",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IF(GESTAO.DE.RESIDUOS[[#This Row],[TREINADO EM]]="", "",(GESTAO.DE.RESIDUOS[[#This Row],[TREINADO EM]]+GESTAO.DE.RESIDUOS[[#This Row],[VALIDADE]]))</f>
        <v>45644</v>
      </c>
      <c r="K225">
        <v>1</v>
      </c>
      <c r="L225" t="s">
        <v>5</v>
      </c>
      <c r="M225" t="str">
        <f>VLOOKUP(GESTAO.DE.RESIDUOS[[#This Row],[NOME]],'CADASTRO'!A:K,6,0)</f>
        <v>ATIVO</v>
      </c>
    </row>
    <row r="226" spans="1:14">
      <c r="A226" t="s">
        <v>516</v>
      </c>
      <c r="B226" t="s">
        <v>517</v>
      </c>
      <c r="C226" t="s">
        <v>76</v>
      </c>
      <c r="D226" t="s">
        <v>671</v>
      </c>
      <c r="E226" s="11" t="s">
        <v>378</v>
      </c>
      <c r="F226" s="11" t="str">
        <f>VLOOKUP(GESTAO.DE.RESIDUOS[[#This Row],[NOME]],'CADASTRO'!A:K,5,0)</f>
        <v>ANALISTA LOGISTICA JR</v>
      </c>
      <c r="G226" s="29">
        <v>45645</v>
      </c>
      <c r="H226" s="39">
        <v>365</v>
      </c>
      <c r="I2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IF(G608="01/01/1900",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IF(GESTAO.DE.RESIDUOS[[#This Row],[TREINADO EM]]="", "",(GESTAO.DE.RESIDUOS[[#This Row],[TREINADO EM]]+GESTAO.DE.RESIDUOS[[#This Row],[VALIDADE]]))</f>
        <v>46010</v>
      </c>
      <c r="K226">
        <v>1</v>
      </c>
      <c r="L226" t="s">
        <v>5</v>
      </c>
      <c r="M226" t="str">
        <f>VLOOKUP(GESTAO.DE.RESIDUOS[[#This Row],[NOME]],'CADASTRO'!A:K,6,0)</f>
        <v>ATIVO</v>
      </c>
    </row>
    <row r="227" spans="1:14">
      <c r="A227" t="s">
        <v>516</v>
      </c>
      <c r="B227" t="s">
        <v>517</v>
      </c>
      <c r="C227" t="s">
        <v>433</v>
      </c>
      <c r="D227" t="s">
        <v>671</v>
      </c>
      <c r="E227" s="11" t="s">
        <v>378</v>
      </c>
      <c r="F227" s="11" t="str">
        <f>VLOOKUP(GESTAO.DE.RESIDUOS[[#This Row],[NOME]],'CADASTRO'!A:K,5,0)</f>
        <v>ANALISTA LOGISTICA JR</v>
      </c>
      <c r="G227" s="29">
        <v>46009</v>
      </c>
      <c r="H227" s="39">
        <v>365</v>
      </c>
      <c r="I2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IF(G609="01/01/1900",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IF(GESTAO.DE.RESIDUOS[[#This Row],[TREINADO EM]]="", "",(GESTAO.DE.RESIDUOS[[#This Row],[TREINADO EM]]+GESTAO.DE.RESIDUOS[[#This Row],[VALIDADE]]))</f>
        <v>46374</v>
      </c>
      <c r="K227">
        <v>1</v>
      </c>
      <c r="L227" t="s">
        <v>3</v>
      </c>
      <c r="M227" t="str">
        <f>VLOOKUP(GESTAO.DE.RESIDUOS[[#This Row],[NOME]],'CADASTRO'!A:K,6,0)</f>
        <v>ATIVO</v>
      </c>
    </row>
    <row r="228" spans="1:14">
      <c r="A228" t="s">
        <v>516</v>
      </c>
      <c r="B228" t="s">
        <v>517</v>
      </c>
      <c r="C228" t="s">
        <v>391</v>
      </c>
      <c r="D228" t="s">
        <v>671</v>
      </c>
      <c r="E228" s="11" t="s">
        <v>469</v>
      </c>
      <c r="F228" s="11" t="str">
        <f>VLOOKUP(GESTAO.DE.RESIDUOS[[#This Row],[NOME]],'CADASTRO'!A:K,5,0)</f>
        <v>AUXILIAR INDUSTRIAL</v>
      </c>
      <c r="G228" s="29">
        <v>45875</v>
      </c>
      <c r="H228" s="39">
        <v>365</v>
      </c>
      <c r="I2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IF(G610="01/01/1900",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IF(GESTAO.DE.RESIDUOS[[#This Row],[TREINADO EM]]="", "",(GESTAO.DE.RESIDUOS[[#This Row],[TREINADO EM]]+GESTAO.DE.RESIDUOS[[#This Row],[VALIDADE]]))</f>
        <v>46240</v>
      </c>
      <c r="K228">
        <v>1</v>
      </c>
      <c r="L228" t="s">
        <v>3</v>
      </c>
      <c r="M228" t="str">
        <f>VLOOKUP(GESTAO.DE.RESIDUOS[[#This Row],[NOME]],'CADASTRO'!A:K,6,0)</f>
        <v>DESLIGADO</v>
      </c>
    </row>
    <row r="229" spans="1:14">
      <c r="A229" t="s">
        <v>516</v>
      </c>
      <c r="B229" t="s">
        <v>517</v>
      </c>
      <c r="C229" t="s">
        <v>266</v>
      </c>
      <c r="D229" t="s">
        <v>671</v>
      </c>
      <c r="E229" s="11" t="s">
        <v>470</v>
      </c>
      <c r="F229" s="11" t="str">
        <f>VLOOKUP(GESTAO.DE.RESIDUOS[[#This Row],[NOME]],'CADASTRO'!A:K,5,0)</f>
        <v>ASSISTENTE ADMINISTRATIVO</v>
      </c>
      <c r="G229" s="29">
        <v>45064</v>
      </c>
      <c r="H229" s="39">
        <v>365</v>
      </c>
      <c r="I2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IF(G611="01/01/1900",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IF(GESTAO.DE.RESIDUOS[[#This Row],[TREINADO EM]]="", "",(GESTAO.DE.RESIDUOS[[#This Row],[TREINADO EM]]+GESTAO.DE.RESIDUOS[[#This Row],[VALIDADE]]))</f>
        <v>45429</v>
      </c>
      <c r="K229">
        <v>1</v>
      </c>
      <c r="L229" t="s">
        <v>3</v>
      </c>
      <c r="M229" t="str">
        <f>VLOOKUP(GESTAO.DE.RESIDUOS[[#This Row],[NOME]],'CADASTRO'!A:K,6,0)</f>
        <v>DESLIGADO</v>
      </c>
    </row>
    <row r="230" spans="1:14">
      <c r="A230" t="s">
        <v>516</v>
      </c>
      <c r="B230" t="s">
        <v>517</v>
      </c>
      <c r="C230" t="s">
        <v>266</v>
      </c>
      <c r="D230" t="s">
        <v>671</v>
      </c>
      <c r="E230" s="11" t="s">
        <v>26</v>
      </c>
      <c r="F230" s="11" t="str">
        <f>VLOOKUP(GESTAO.DE.RESIDUOS[[#This Row],[NOME]],'CADASTRO'!A:K,5,0)</f>
        <v>COORDENADOR PRODUCAO</v>
      </c>
      <c r="G230" s="29">
        <v>44979</v>
      </c>
      <c r="H230" s="39">
        <v>365</v>
      </c>
      <c r="I2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IF(G612="01/01/1900",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IF(GESTAO.DE.RESIDUOS[[#This Row],[TREINADO EM]]="", "",(GESTAO.DE.RESIDUOS[[#This Row],[TREINADO EM]]+GESTAO.DE.RESIDUOS[[#This Row],[VALIDADE]]))</f>
        <v>45344</v>
      </c>
      <c r="K230">
        <v>1</v>
      </c>
      <c r="L230" t="s">
        <v>5</v>
      </c>
      <c r="M230" t="str">
        <f>VLOOKUP(GESTAO.DE.RESIDUOS[[#This Row],[NOME]],'CADASTRO'!A:K,6,0)</f>
        <v>ATIVO</v>
      </c>
    </row>
    <row r="231" spans="1:14">
      <c r="A231" t="s">
        <v>516</v>
      </c>
      <c r="B231" t="s">
        <v>517</v>
      </c>
      <c r="C231" t="s">
        <v>433</v>
      </c>
      <c r="D231" t="s">
        <v>671</v>
      </c>
      <c r="E231" s="11" t="s">
        <v>26</v>
      </c>
      <c r="F231" s="11" t="str">
        <f>VLOOKUP(GESTAO.DE.RESIDUOS[[#This Row],[NOME]],'CADASTRO'!A:K,5,0)</f>
        <v>COORDENADOR PRODUCAO</v>
      </c>
      <c r="G231" s="29">
        <v>45547</v>
      </c>
      <c r="H231" s="39">
        <v>365</v>
      </c>
      <c r="I2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IF(G613="01/01/1900",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IF(GESTAO.DE.RESIDUOS[[#This Row],[TREINADO EM]]="", "",(GESTAO.DE.RESIDUOS[[#This Row],[TREINADO EM]]+GESTAO.DE.RESIDUOS[[#This Row],[VALIDADE]]))</f>
        <v>45912</v>
      </c>
      <c r="K231">
        <v>1</v>
      </c>
      <c r="L231" t="s">
        <v>5</v>
      </c>
      <c r="M231" t="str">
        <f>VLOOKUP(GESTAO.DE.RESIDUOS[[#This Row],[NOME]],'CADASTRO'!A:K,6,0)</f>
        <v>ATIVO</v>
      </c>
    </row>
    <row r="232" spans="1:14">
      <c r="A232" t="s">
        <v>516</v>
      </c>
      <c r="B232" t="s">
        <v>517</v>
      </c>
      <c r="C232" t="s">
        <v>433</v>
      </c>
      <c r="D232" t="s">
        <v>671</v>
      </c>
      <c r="E232" s="11" t="s">
        <v>26</v>
      </c>
      <c r="F232" s="11" t="str">
        <f>VLOOKUP(GESTAO.DE.RESIDUOS[[#This Row],[NOME]],'CADASTRO'!A:K,5,0)</f>
        <v>COORDENADOR PRODUCAO</v>
      </c>
      <c r="G232" s="29">
        <v>46006</v>
      </c>
      <c r="H232" s="39">
        <v>365</v>
      </c>
      <c r="I2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IF(G614="01/01/1900", "SEM REGISTRO",
                        IF((G232+H232)&gt;TODAY(), "NO PRAZO", "VENCIDO"
                        )
                    )
                )
            )
        )
    ),"N.A.")</f>
        <v>NO PRAZO</v>
      </c>
      <c r="J232" s="14">
        <f>IF(GESTAO.DE.RESIDUOS[[#This Row],[TREINADO EM]]="", "",(GESTAO.DE.RESIDUOS[[#This Row],[TREINADO EM]]+GESTAO.DE.RESIDUOS[[#This Row],[VALIDADE]]))</f>
        <v>46371</v>
      </c>
      <c r="K232">
        <v>1</v>
      </c>
      <c r="L232" t="s">
        <v>3</v>
      </c>
      <c r="M232" t="str">
        <f>VLOOKUP(GESTAO.DE.RESIDUOS[[#This Row],[NOME]],'CADASTRO'!A:K,6,0)</f>
        <v>ATIVO</v>
      </c>
      <c r="N232" s="63" t="s">
        <v>675</v>
      </c>
    </row>
    <row r="233" spans="1:14">
      <c r="A233" t="s">
        <v>516</v>
      </c>
      <c r="B233" t="s">
        <v>517</v>
      </c>
      <c r="C233" t="s">
        <v>266</v>
      </c>
      <c r="D233" t="s">
        <v>671</v>
      </c>
      <c r="E233" s="11" t="s">
        <v>380</v>
      </c>
      <c r="F233" s="11" t="str">
        <f>VLOOKUP(GESTAO.DE.RESIDUOS[[#This Row],[NOME]],'CADASTRO'!A:K,5,0)</f>
        <v>TECNICO ELETRONICO I</v>
      </c>
      <c r="G233" s="29">
        <v>44928</v>
      </c>
      <c r="H233" s="39">
        <v>365</v>
      </c>
      <c r="I2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IF(G615="01/01/1900",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IF(GESTAO.DE.RESIDUOS[[#This Row],[TREINADO EM]]="", "",(GESTAO.DE.RESIDUOS[[#This Row],[TREINADO EM]]+GESTAO.DE.RESIDUOS[[#This Row],[VALIDADE]]))</f>
        <v>45293</v>
      </c>
      <c r="K233">
        <v>1</v>
      </c>
      <c r="L233" t="s">
        <v>5</v>
      </c>
      <c r="M233" t="str">
        <f>VLOOKUP(GESTAO.DE.RESIDUOS[[#This Row],[NOME]],'CADASTRO'!A:K,6,0)</f>
        <v>ATIVO</v>
      </c>
    </row>
    <row r="234" spans="1:14">
      <c r="A234" t="s">
        <v>516</v>
      </c>
      <c r="B234" t="s">
        <v>517</v>
      </c>
      <c r="C234" t="s">
        <v>266</v>
      </c>
      <c r="D234" t="s">
        <v>671</v>
      </c>
      <c r="E234" s="11" t="s">
        <v>380</v>
      </c>
      <c r="F234" s="11" t="str">
        <f>VLOOKUP(GESTAO.DE.RESIDUOS[[#This Row],[NOME]],'CADASTRO'!A:K,5,0)</f>
        <v>TECNICO ELETRONICO I</v>
      </c>
      <c r="G234" s="29">
        <v>45279</v>
      </c>
      <c r="H234" s="39">
        <v>365</v>
      </c>
      <c r="I2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IF(G616="01/01/1900",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IF(GESTAO.DE.RESIDUOS[[#This Row],[TREINADO EM]]="", "",(GESTAO.DE.RESIDUOS[[#This Row],[TREINADO EM]]+GESTAO.DE.RESIDUOS[[#This Row],[VALIDADE]]))</f>
        <v>45644</v>
      </c>
      <c r="K234">
        <v>1</v>
      </c>
      <c r="L234" t="s">
        <v>5</v>
      </c>
      <c r="M234" t="str">
        <f>VLOOKUP(GESTAO.DE.RESIDUOS[[#This Row],[NOME]],'CADASTRO'!A:K,6,0)</f>
        <v>ATIVO</v>
      </c>
    </row>
    <row r="235" spans="1:14">
      <c r="A235" t="s">
        <v>516</v>
      </c>
      <c r="B235" t="s">
        <v>517</v>
      </c>
      <c r="C235" t="s">
        <v>76</v>
      </c>
      <c r="D235" t="s">
        <v>671</v>
      </c>
      <c r="E235" s="11" t="s">
        <v>380</v>
      </c>
      <c r="F235" s="11" t="str">
        <f>VLOOKUP(GESTAO.DE.RESIDUOS[[#This Row],[NOME]],'CADASTRO'!A:K,5,0)</f>
        <v>TECNICO ELETRONICO I</v>
      </c>
      <c r="G235" s="29">
        <v>45645</v>
      </c>
      <c r="H235" s="39">
        <v>365</v>
      </c>
      <c r="I2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IF(G617="01/01/1900",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IF(GESTAO.DE.RESIDUOS[[#This Row],[TREINADO EM]]="", "",(GESTAO.DE.RESIDUOS[[#This Row],[TREINADO EM]]+GESTAO.DE.RESIDUOS[[#This Row],[VALIDADE]]))</f>
        <v>46010</v>
      </c>
      <c r="K235">
        <v>1</v>
      </c>
      <c r="L235" t="s">
        <v>5</v>
      </c>
      <c r="M235" t="str">
        <f>VLOOKUP(GESTAO.DE.RESIDUOS[[#This Row],[NOME]],'CADASTRO'!A:K,6,0)</f>
        <v>ATIVO</v>
      </c>
    </row>
    <row r="236" spans="1:14">
      <c r="A236" t="s">
        <v>516</v>
      </c>
      <c r="B236" t="s">
        <v>517</v>
      </c>
      <c r="C236" t="s">
        <v>433</v>
      </c>
      <c r="D236" t="s">
        <v>671</v>
      </c>
      <c r="E236" s="11" t="s">
        <v>380</v>
      </c>
      <c r="F236" s="11" t="str">
        <f>VLOOKUP(GESTAO.DE.RESIDUOS[[#This Row],[NOME]],'CADASTRO'!A:K,5,0)</f>
        <v>TECNICO ELETRONICO I</v>
      </c>
      <c r="G236" s="29">
        <v>46211.570497685199</v>
      </c>
      <c r="H236" s="39">
        <v>183</v>
      </c>
      <c r="I2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IF(G618="01/01/1900", "SEM REGISTRO",
                        IF((G236+H236)&gt;TODAY(), "NO PRAZO", "VENCIDO"
                        )
                    )
                )
            )
        )
    ),"N.A.")</f>
        <v>NO PRAZO</v>
      </c>
      <c r="J236" s="14">
        <f>IF(GESTAO.DE.RESIDUOS[[#This Row],[TREINADO EM]]="", "",(GESTAO.DE.RESIDUOS[[#This Row],[TREINADO EM]]+GESTAO.DE.RESIDUOS[[#This Row],[VALIDADE]]))</f>
        <v>46394.570497685199</v>
      </c>
      <c r="K236">
        <v>1</v>
      </c>
      <c r="L236" t="s">
        <v>3</v>
      </c>
      <c r="M236" t="str">
        <f>VLOOKUP(GESTAO.DE.RESIDUOS[[#This Row],[NOME]],'CADASTRO'!A:K,6,0)</f>
        <v>ATIVO</v>
      </c>
      <c r="N236" s="63"/>
    </row>
    <row r="237" spans="1:14">
      <c r="A237" t="s">
        <v>516</v>
      </c>
      <c r="B237" t="s">
        <v>517</v>
      </c>
      <c r="C237" t="s">
        <v>433</v>
      </c>
      <c r="D237" t="s">
        <v>671</v>
      </c>
      <c r="E237" s="11" t="s">
        <v>381</v>
      </c>
      <c r="F237" s="11" t="str">
        <f>VLOOKUP(GESTAO.DE.RESIDUOS[[#This Row],[NOME]],'CADASTRO'!A:K,5,0)</f>
        <v>TECNICO SEGURANCA TRABALHO</v>
      </c>
      <c r="G237" s="29">
        <v>45645</v>
      </c>
      <c r="H237" s="39">
        <v>365</v>
      </c>
      <c r="I2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IF(G619="01/01/1900",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IF(GESTAO.DE.RESIDUOS[[#This Row],[TREINADO EM]]="", "",(GESTAO.DE.RESIDUOS[[#This Row],[TREINADO EM]]+GESTAO.DE.RESIDUOS[[#This Row],[VALIDADE]]))</f>
        <v>46010</v>
      </c>
      <c r="K237">
        <v>1</v>
      </c>
      <c r="L237" t="s">
        <v>5</v>
      </c>
      <c r="M237" t="str">
        <f>VLOOKUP(GESTAO.DE.RESIDUOS[[#This Row],[NOME]],'CADASTRO'!A:K,6,0)</f>
        <v>ATIVO</v>
      </c>
    </row>
    <row r="238" spans="1:14">
      <c r="A238" t="s">
        <v>516</v>
      </c>
      <c r="B238" t="s">
        <v>517</v>
      </c>
      <c r="C238" t="s">
        <v>433</v>
      </c>
      <c r="D238" t="s">
        <v>671</v>
      </c>
      <c r="E238" s="11" t="s">
        <v>381</v>
      </c>
      <c r="F238" s="11" t="str">
        <f>VLOOKUP(GESTAO.DE.RESIDUOS[[#This Row],[NOME]],'CADASTRO'!A:K,5,0)</f>
        <v>TECNICO SEGURANCA TRABALHO</v>
      </c>
      <c r="G238" s="29">
        <v>46206.702754629601</v>
      </c>
      <c r="H238" s="39">
        <v>5000</v>
      </c>
      <c r="I2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IF(G620="01/01/1900",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IF(GESTAO.DE.RESIDUOS[[#This Row],[TREINADO EM]]="", "",(GESTAO.DE.RESIDUOS[[#This Row],[TREINADO EM]]+GESTAO.DE.RESIDUOS[[#This Row],[VALIDADE]]))</f>
        <v>51206.702754629601</v>
      </c>
      <c r="K238">
        <v>1</v>
      </c>
      <c r="L238" t="s">
        <v>3</v>
      </c>
      <c r="M238" t="str">
        <f>VLOOKUP(GESTAO.DE.RESIDUOS[[#This Row],[NOME]],'CADASTRO'!A:K,6,0)</f>
        <v>ATIVO</v>
      </c>
      <c r="N238" s="63"/>
    </row>
    <row r="239" spans="1:14">
      <c r="A239" t="s">
        <v>516</v>
      </c>
      <c r="B239" t="s">
        <v>517</v>
      </c>
      <c r="C239" t="s">
        <v>433</v>
      </c>
      <c r="D239" t="s">
        <v>671</v>
      </c>
      <c r="E239" s="11" t="s">
        <v>382</v>
      </c>
      <c r="F239" s="11" t="str">
        <f>VLOOKUP(GESTAO.DE.RESIDUOS[[#This Row],[NOME]],'CADASTRO'!A:K,5,0)</f>
        <v>ANALISTA CONTROLE QUALIDADE JR</v>
      </c>
      <c r="G239" s="29">
        <v>46213.3898611111</v>
      </c>
      <c r="H239" s="39">
        <v>183</v>
      </c>
      <c r="I2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IF(G621="01/01/1900", "SEM REGISTRO",
                        IF((G239+H239)&gt;TODAY(), "NO PRAZO", "VENCIDO"
                        )
                    )
                )
            )
        )
    ),"N.A.")</f>
        <v>NO PRAZO</v>
      </c>
      <c r="J239" s="14">
        <f>IF(GESTAO.DE.RESIDUOS[[#This Row],[TREINADO EM]]="", "",(GESTAO.DE.RESIDUOS[[#This Row],[TREINADO EM]]+GESTAO.DE.RESIDUOS[[#This Row],[VALIDADE]]))</f>
        <v>46396.3898611111</v>
      </c>
      <c r="K239">
        <v>1</v>
      </c>
      <c r="L239" t="s">
        <v>3</v>
      </c>
      <c r="M239" t="str">
        <f>VLOOKUP(GESTAO.DE.RESIDUOS[[#This Row],[NOME]],'CADASTRO'!A:K,6,0)</f>
        <v>ATIVO</v>
      </c>
    </row>
    <row r="240" spans="1:14">
      <c r="A240" t="s">
        <v>516</v>
      </c>
      <c r="B240" t="s">
        <v>517</v>
      </c>
      <c r="C240" t="s">
        <v>266</v>
      </c>
      <c r="D240" t="s">
        <v>671</v>
      </c>
      <c r="E240" s="11" t="s">
        <v>266</v>
      </c>
      <c r="F240" s="11" t="str">
        <f>VLOOKUP(GESTAO.DE.RESIDUOS[[#This Row],[NOME]],'CADASTRO'!A:K,5,0)</f>
        <v>ANALISTA SEGURANCA TRABALHO E MEIO</v>
      </c>
      <c r="G240" s="29">
        <v>44928</v>
      </c>
      <c r="H240" s="39">
        <v>365</v>
      </c>
      <c r="I2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IF(G622="01/01/1900",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IF(GESTAO.DE.RESIDUOS[[#This Row],[TREINADO EM]]="", "",(GESTAO.DE.RESIDUOS[[#This Row],[TREINADO EM]]+GESTAO.DE.RESIDUOS[[#This Row],[VALIDADE]]))</f>
        <v>45293</v>
      </c>
      <c r="K240">
        <v>1</v>
      </c>
      <c r="L240" t="s">
        <v>3</v>
      </c>
      <c r="M240" t="str">
        <f>VLOOKUP(GESTAO.DE.RESIDUOS[[#This Row],[NOME]],'CADASTRO'!A:K,6,0)</f>
        <v>DESLIGADO</v>
      </c>
    </row>
    <row r="241" spans="1:14">
      <c r="A241" t="s">
        <v>516</v>
      </c>
      <c r="B241" t="s">
        <v>517</v>
      </c>
      <c r="C241" t="s">
        <v>433</v>
      </c>
      <c r="D241" t="s">
        <v>671</v>
      </c>
      <c r="E241" s="11" t="s">
        <v>489</v>
      </c>
      <c r="F241" s="11" t="str">
        <f>VLOOKUP(GESTAO.DE.RESIDUOS[[#This Row],[NOME]],'CADASTRO'!A:K,5,0)</f>
        <v>OPERADOR LOGISTICO I</v>
      </c>
      <c r="G241" s="29">
        <v>46252.607256944444</v>
      </c>
      <c r="H241" s="39">
        <v>365</v>
      </c>
      <c r="I2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IF(G623="01/01/1900",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IF(GESTAO.DE.RESIDUOS[[#This Row],[TREINADO EM]]="", "",(GESTAO.DE.RESIDUOS[[#This Row],[TREINADO EM]]+GESTAO.DE.RESIDUOS[[#This Row],[VALIDADE]]))</f>
        <v>46617.607256944444</v>
      </c>
      <c r="K241">
        <v>1</v>
      </c>
      <c r="L241" t="s">
        <v>3</v>
      </c>
      <c r="M241" t="str">
        <f>VLOOKUP(GESTAO.DE.RESIDUOS[[#This Row],[NOME]],'CADASTRO'!A:K,6,0)</f>
        <v>DESLIGADO</v>
      </c>
      <c r="N241" s="63" t="s">
        <v>679</v>
      </c>
    </row>
    <row r="242" spans="1:14">
      <c r="A242" t="s">
        <v>516</v>
      </c>
      <c r="B242" t="s">
        <v>517</v>
      </c>
      <c r="C242" t="s">
        <v>433</v>
      </c>
      <c r="D242" t="s">
        <v>671</v>
      </c>
      <c r="E242" s="11" t="s">
        <v>453</v>
      </c>
      <c r="F242" s="11" t="str">
        <f>VLOOKUP(GESTAO.DE.RESIDUOS[[#This Row],[NOME]],'CADASTRO'!A:K,5,0)</f>
        <v>AUXILIAR INDUSTRIAL</v>
      </c>
      <c r="G242" s="29">
        <v>46175</v>
      </c>
      <c r="H242" s="39">
        <v>365</v>
      </c>
      <c r="I2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IF(G624="01/01/1900", "SEM REGISTRO",
                        IF((G242+H242)&gt;TODAY(), "NO PRAZO", "VENCIDO"
                        )
                    )
                )
            )
        )
    ),"N.A.")</f>
        <v>NO PRAZO</v>
      </c>
      <c r="J242" s="14">
        <f>IF(GESTAO.DE.RESIDUOS[[#This Row],[TREINADO EM]]="", "",(GESTAO.DE.RESIDUOS[[#This Row],[TREINADO EM]]+GESTAO.DE.RESIDUOS[[#This Row],[VALIDADE]]))</f>
        <v>46540</v>
      </c>
      <c r="K242">
        <v>1</v>
      </c>
      <c r="L242" t="s">
        <v>3</v>
      </c>
      <c r="M242" t="str">
        <f>VLOOKUP(GESTAO.DE.RESIDUOS[[#This Row],[NOME]],'CADASTRO'!A:K,6,0)</f>
        <v>ATIVO</v>
      </c>
      <c r="N242" s="63" t="s">
        <v>680</v>
      </c>
    </row>
    <row r="243" spans="1:14">
      <c r="A243" t="s">
        <v>516</v>
      </c>
      <c r="B243" t="s">
        <v>517</v>
      </c>
      <c r="C243" t="s">
        <v>266</v>
      </c>
      <c r="D243" t="s">
        <v>671</v>
      </c>
      <c r="E243" s="11" t="s">
        <v>268</v>
      </c>
      <c r="F243" s="11" t="str">
        <f>VLOOKUP(GESTAO.DE.RESIDUOS[[#This Row],[NOME]],'CADASTRO'!A:K,5,0)</f>
        <v>Almoxarife</v>
      </c>
      <c r="G243" s="29">
        <v>45155</v>
      </c>
      <c r="H243" s="39">
        <v>365</v>
      </c>
      <c r="I2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IF(G625="01/01/1900",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IF(GESTAO.DE.RESIDUOS[[#This Row],[TREINADO EM]]="", "",(GESTAO.DE.RESIDUOS[[#This Row],[TREINADO EM]]+GESTAO.DE.RESIDUOS[[#This Row],[VALIDADE]]))</f>
        <v>45520</v>
      </c>
      <c r="K243">
        <v>1</v>
      </c>
      <c r="L243" t="s">
        <v>5</v>
      </c>
      <c r="M243" t="str">
        <f>VLOOKUP(GESTAO.DE.RESIDUOS[[#This Row],[NOME]],'CADASTRO'!A:K,6,0)</f>
        <v>DESLIGADO</v>
      </c>
    </row>
    <row r="244" spans="1:14">
      <c r="A244" t="s">
        <v>516</v>
      </c>
      <c r="B244" t="s">
        <v>517</v>
      </c>
      <c r="C244" t="s">
        <v>266</v>
      </c>
      <c r="D244" t="s">
        <v>671</v>
      </c>
      <c r="E244" s="11" t="s">
        <v>268</v>
      </c>
      <c r="F244" s="11" t="str">
        <f>VLOOKUP(GESTAO.DE.RESIDUOS[[#This Row],[NOME]],'CADASTRO'!A:K,5,0)</f>
        <v>Almoxarife</v>
      </c>
      <c r="G244" s="29">
        <v>45279</v>
      </c>
      <c r="H244" s="39">
        <v>365</v>
      </c>
      <c r="I2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IF(G626="01/01/1900",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IF(GESTAO.DE.RESIDUOS[[#This Row],[TREINADO EM]]="", "",(GESTAO.DE.RESIDUOS[[#This Row],[TREINADO EM]]+GESTAO.DE.RESIDUOS[[#This Row],[VALIDADE]]))</f>
        <v>45644</v>
      </c>
      <c r="K244">
        <v>1</v>
      </c>
      <c r="L244" t="s">
        <v>5</v>
      </c>
      <c r="M244" t="str">
        <f>VLOOKUP(GESTAO.DE.RESIDUOS[[#This Row],[NOME]],'CADASTRO'!A:K,6,0)</f>
        <v>DESLIGADO</v>
      </c>
    </row>
    <row r="245" spans="1:14">
      <c r="A245" t="s">
        <v>516</v>
      </c>
      <c r="B245" t="s">
        <v>517</v>
      </c>
      <c r="C245" t="s">
        <v>433</v>
      </c>
      <c r="D245" t="s">
        <v>671</v>
      </c>
      <c r="E245" s="11" t="s">
        <v>268</v>
      </c>
      <c r="F245" s="11" t="str">
        <f>VLOOKUP(GESTAO.DE.RESIDUOS[[#This Row],[NOME]],'CADASTRO'!A:K,5,0)</f>
        <v>Almoxarife</v>
      </c>
      <c r="G245" s="29">
        <v>45589</v>
      </c>
      <c r="H245" s="39">
        <v>365</v>
      </c>
      <c r="I2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IF(G627="01/01/1900",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IF(GESTAO.DE.RESIDUOS[[#This Row],[TREINADO EM]]="", "",(GESTAO.DE.RESIDUOS[[#This Row],[TREINADO EM]]+GESTAO.DE.RESIDUOS[[#This Row],[VALIDADE]]))</f>
        <v>45954</v>
      </c>
      <c r="K245">
        <v>1</v>
      </c>
      <c r="L245" t="s">
        <v>5</v>
      </c>
      <c r="M245" t="str">
        <f>VLOOKUP(GESTAO.DE.RESIDUOS[[#This Row],[NOME]],'CADASTRO'!A:K,6,0)</f>
        <v>DESLIGADO</v>
      </c>
    </row>
    <row r="246" spans="1:14">
      <c r="A246" t="s">
        <v>516</v>
      </c>
      <c r="B246" t="s">
        <v>517</v>
      </c>
      <c r="C246" t="s">
        <v>76</v>
      </c>
      <c r="D246" t="s">
        <v>671</v>
      </c>
      <c r="E246" s="11" t="s">
        <v>268</v>
      </c>
      <c r="F246" s="11" t="str">
        <f>VLOOKUP(GESTAO.DE.RESIDUOS[[#This Row],[NOME]],'CADASTRO'!A:K,5,0)</f>
        <v>Almoxarife</v>
      </c>
      <c r="G246" s="29">
        <v>45645</v>
      </c>
      <c r="H246" s="39">
        <v>365</v>
      </c>
      <c r="I2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IF(G628="01/01/1900",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IF(GESTAO.DE.RESIDUOS[[#This Row],[TREINADO EM]]="", "",(GESTAO.DE.RESIDUOS[[#This Row],[TREINADO EM]]+GESTAO.DE.RESIDUOS[[#This Row],[VALIDADE]]))</f>
        <v>46010</v>
      </c>
      <c r="K246">
        <v>1</v>
      </c>
      <c r="L246" t="s">
        <v>3</v>
      </c>
      <c r="M246" t="str">
        <f>VLOOKUP(GESTAO.DE.RESIDUOS[[#This Row],[NOME]],'CADASTRO'!A:K,6,0)</f>
        <v>DESLIGADO</v>
      </c>
    </row>
    <row r="247" spans="1:14">
      <c r="A247" t="s">
        <v>516</v>
      </c>
      <c r="B247" t="s">
        <v>517</v>
      </c>
      <c r="C247" t="s">
        <v>266</v>
      </c>
      <c r="D247" t="s">
        <v>671</v>
      </c>
      <c r="E247" s="11" t="s">
        <v>162</v>
      </c>
      <c r="F247" s="11" t="str">
        <f>VLOOKUP(GESTAO.DE.RESIDUOS[[#This Row],[NOME]],'CADASTRO'!A:K,5,0)</f>
        <v>SUPERVISOR DE MANUTENCAO</v>
      </c>
      <c r="G247" s="29">
        <v>45092</v>
      </c>
      <c r="H247" s="39">
        <v>365</v>
      </c>
      <c r="I2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IF(G629="01/01/1900",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IF(GESTAO.DE.RESIDUOS[[#This Row],[TREINADO EM]]="", "",(GESTAO.DE.RESIDUOS[[#This Row],[TREINADO EM]]+GESTAO.DE.RESIDUOS[[#This Row],[VALIDADE]]))</f>
        <v>45457</v>
      </c>
      <c r="K247">
        <v>1</v>
      </c>
      <c r="L247" t="s">
        <v>5</v>
      </c>
      <c r="M247" t="str">
        <f>VLOOKUP(GESTAO.DE.RESIDUOS[[#This Row],[NOME]],'CADASTRO'!A:K,6,0)</f>
        <v>ATIVO</v>
      </c>
    </row>
    <row r="248" spans="1:14">
      <c r="A248" t="s">
        <v>516</v>
      </c>
      <c r="B248" t="s">
        <v>517</v>
      </c>
      <c r="C248" t="s">
        <v>433</v>
      </c>
      <c r="D248" t="s">
        <v>671</v>
      </c>
      <c r="E248" s="11" t="s">
        <v>162</v>
      </c>
      <c r="F248" s="11" t="str">
        <f>VLOOKUP(GESTAO.DE.RESIDUOS[[#This Row],[NOME]],'CADASTRO'!A:K,5,0)</f>
        <v>SUPERVISOR DE MANUTENCAO</v>
      </c>
      <c r="G248" s="29">
        <v>45547</v>
      </c>
      <c r="H248" s="39">
        <v>365</v>
      </c>
      <c r="I2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IF(G630="01/01/1900",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IF(GESTAO.DE.RESIDUOS[[#This Row],[TREINADO EM]]="", "",(GESTAO.DE.RESIDUOS[[#This Row],[TREINADO EM]]+GESTAO.DE.RESIDUOS[[#This Row],[VALIDADE]]))</f>
        <v>45912</v>
      </c>
      <c r="K248">
        <v>1</v>
      </c>
      <c r="L248" t="s">
        <v>5</v>
      </c>
      <c r="M248" t="str">
        <f>VLOOKUP(GESTAO.DE.RESIDUOS[[#This Row],[NOME]],'CADASTRO'!A:K,6,0)</f>
        <v>ATIVO</v>
      </c>
    </row>
    <row r="249" spans="1:14">
      <c r="A249" t="s">
        <v>516</v>
      </c>
      <c r="B249" t="s">
        <v>517</v>
      </c>
      <c r="C249" t="s">
        <v>391</v>
      </c>
      <c r="D249" t="s">
        <v>671</v>
      </c>
      <c r="E249" s="11" t="s">
        <v>162</v>
      </c>
      <c r="F249" s="11" t="str">
        <f>VLOOKUP(GESTAO.DE.RESIDUOS[[#This Row],[NOME]],'CADASTRO'!A:K,5,0)</f>
        <v>SUPERVISOR DE MANUTENCAO</v>
      </c>
      <c r="G249" s="29">
        <v>45882</v>
      </c>
      <c r="H249" s="39">
        <v>365</v>
      </c>
      <c r="I2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IF(G631="01/01/1900",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IF(GESTAO.DE.RESIDUOS[[#This Row],[TREINADO EM]]="", "",(GESTAO.DE.RESIDUOS[[#This Row],[TREINADO EM]]+GESTAO.DE.RESIDUOS[[#This Row],[VALIDADE]]))</f>
        <v>46247</v>
      </c>
      <c r="K249">
        <v>1</v>
      </c>
      <c r="L249" t="s">
        <v>5</v>
      </c>
      <c r="M249" t="str">
        <f>VLOOKUP(GESTAO.DE.RESIDUOS[[#This Row],[NOME]],'CADASTRO'!A:K,6,0)</f>
        <v>ATIVO</v>
      </c>
    </row>
    <row r="250" spans="1:14">
      <c r="A250" t="s">
        <v>516</v>
      </c>
      <c r="B250" t="s">
        <v>517</v>
      </c>
      <c r="C250" t="s">
        <v>433</v>
      </c>
      <c r="D250" t="s">
        <v>671</v>
      </c>
      <c r="E250" s="11" t="s">
        <v>162</v>
      </c>
      <c r="F250" s="11" t="str">
        <f>VLOOKUP(GESTAO.DE.RESIDUOS[[#This Row],[NOME]],'CADASTRO'!A:K,5,0)</f>
        <v>SUPERVISOR DE MANUTENCAO</v>
      </c>
      <c r="G250" s="29">
        <v>46006</v>
      </c>
      <c r="H250" s="39">
        <v>365</v>
      </c>
      <c r="I2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IF(G632="01/01/1900", "SEM REGISTRO",
                        IF((G250+H250)&gt;TODAY(), "NO PRAZO", "VENCIDO"
                        )
                    )
                )
            )
        )
    ),"N.A.")</f>
        <v>NO PRAZO</v>
      </c>
      <c r="J250" s="14">
        <f>IF(GESTAO.DE.RESIDUOS[[#This Row],[TREINADO EM]]="", "",(GESTAO.DE.RESIDUOS[[#This Row],[TREINADO EM]]+GESTAO.DE.RESIDUOS[[#This Row],[VALIDADE]]))</f>
        <v>46371</v>
      </c>
      <c r="K250">
        <v>1</v>
      </c>
      <c r="L250" t="s">
        <v>3</v>
      </c>
      <c r="M250" t="str">
        <f>VLOOKUP(GESTAO.DE.RESIDUOS[[#This Row],[NOME]],'CADASTRO'!A:K,6,0)</f>
        <v>ATIVO</v>
      </c>
      <c r="N250" s="63" t="s">
        <v>675</v>
      </c>
    </row>
    <row r="251" spans="1:14">
      <c r="A251" t="s">
        <v>516</v>
      </c>
      <c r="B251" t="s">
        <v>517</v>
      </c>
      <c r="C251" t="s">
        <v>266</v>
      </c>
      <c r="D251" t="s">
        <v>671</v>
      </c>
      <c r="E251" s="1" t="s">
        <v>40</v>
      </c>
      <c r="F251" s="11" t="str">
        <f>VLOOKUP(GESTAO.DE.RESIDUOS[[#This Row],[NOME]],'CADASTRO'!A:K,5,0)</f>
        <v>COORDENADOR PRODUCAO</v>
      </c>
      <c r="G251" s="29">
        <v>45279</v>
      </c>
      <c r="H251" s="39">
        <v>365</v>
      </c>
      <c r="I2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IF(G633="01/01/1900",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IF(GESTAO.DE.RESIDUOS[[#This Row],[TREINADO EM]]="", "",(GESTAO.DE.RESIDUOS[[#This Row],[TREINADO EM]]+GESTAO.DE.RESIDUOS[[#This Row],[VALIDADE]]))</f>
        <v>45644</v>
      </c>
      <c r="K251">
        <v>1</v>
      </c>
      <c r="L251" t="s">
        <v>5</v>
      </c>
      <c r="M251" t="str">
        <f>VLOOKUP(GESTAO.DE.RESIDUOS[[#This Row],[NOME]],'CADASTRO'!A:K,6,0)</f>
        <v>TRANSFERIDO</v>
      </c>
    </row>
    <row r="252" spans="1:14">
      <c r="A252" t="s">
        <v>516</v>
      </c>
      <c r="B252" t="s">
        <v>517</v>
      </c>
      <c r="C252" t="s">
        <v>433</v>
      </c>
      <c r="D252" t="s">
        <v>671</v>
      </c>
      <c r="E252" s="11" t="s">
        <v>40</v>
      </c>
      <c r="F252" s="11" t="str">
        <f>VLOOKUP(GESTAO.DE.RESIDUOS[[#This Row],[NOME]],'CADASTRO'!A:K,5,0)</f>
        <v>COORDENADOR PRODUCAO</v>
      </c>
      <c r="G252" s="29">
        <v>45645</v>
      </c>
      <c r="H252" s="39">
        <v>365</v>
      </c>
      <c r="I2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IF(G634="01/01/1900",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IF(GESTAO.DE.RESIDUOS[[#This Row],[TREINADO EM]]="", "",(GESTAO.DE.RESIDUOS[[#This Row],[TREINADO EM]]+GESTAO.DE.RESIDUOS[[#This Row],[VALIDADE]]))</f>
        <v>46010</v>
      </c>
      <c r="K252">
        <v>1</v>
      </c>
      <c r="L252" t="s">
        <v>3</v>
      </c>
      <c r="M252" t="str">
        <f>VLOOKUP(GESTAO.DE.RESIDUOS[[#This Row],[NOME]],'CADASTRO'!A:K,6,0)</f>
        <v>TRANSFERIDO</v>
      </c>
    </row>
    <row r="253" spans="1:14">
      <c r="A253" t="s">
        <v>516</v>
      </c>
      <c r="B253" t="s">
        <v>517</v>
      </c>
      <c r="C253" t="s">
        <v>433</v>
      </c>
      <c r="D253" t="s">
        <v>671</v>
      </c>
      <c r="E253" s="11" t="s">
        <v>275</v>
      </c>
      <c r="F253" s="11" t="str">
        <f>VLOOKUP(GESTAO.DE.RESIDUOS[[#This Row],[NOME]],'CADASTRO'!A:K,5,0)</f>
        <v>ESTAGIARIO</v>
      </c>
      <c r="G253" s="29">
        <v>45547</v>
      </c>
      <c r="H253" s="39">
        <v>365</v>
      </c>
      <c r="I2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IF(G635="01/01/1900",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IF(GESTAO.DE.RESIDUOS[[#This Row],[TREINADO EM]]="", "",(GESTAO.DE.RESIDUOS[[#This Row],[TREINADO EM]]+GESTAO.DE.RESIDUOS[[#This Row],[VALIDADE]]))</f>
        <v>45912</v>
      </c>
      <c r="K253">
        <v>1</v>
      </c>
      <c r="L253" t="s">
        <v>3</v>
      </c>
      <c r="M253" t="str">
        <f>VLOOKUP(GESTAO.DE.RESIDUOS[[#This Row],[NOME]],'CADASTRO'!A:K,6,0)</f>
        <v>TRANSFERIDO</v>
      </c>
    </row>
    <row r="254" spans="1:14">
      <c r="A254" t="s">
        <v>516</v>
      </c>
      <c r="B254" t="s">
        <v>517</v>
      </c>
      <c r="C254" t="s">
        <v>266</v>
      </c>
      <c r="D254" t="s">
        <v>671</v>
      </c>
      <c r="E254" s="11" t="s">
        <v>277</v>
      </c>
      <c r="F254" s="11" t="str">
        <f>VLOOKUP(GESTAO.DE.RESIDUOS[[#This Row],[NOME]],'CADASTRO'!A:K,5,0)</f>
        <v>OPERADOR INDUSTRIAL I</v>
      </c>
      <c r="G254" s="29">
        <v>44928</v>
      </c>
      <c r="H254" s="39">
        <v>365</v>
      </c>
      <c r="I2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IF(G636="01/01/1900",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IF(GESTAO.DE.RESIDUOS[[#This Row],[TREINADO EM]]="", "",(GESTAO.DE.RESIDUOS[[#This Row],[TREINADO EM]]+GESTAO.DE.RESIDUOS[[#This Row],[VALIDADE]]))</f>
        <v>45293</v>
      </c>
      <c r="K254">
        <v>1</v>
      </c>
      <c r="L254" t="s">
        <v>5</v>
      </c>
      <c r="M254" t="str">
        <f>VLOOKUP(GESTAO.DE.RESIDUOS[[#This Row],[NOME]],'CADASTRO'!A:K,6,0)</f>
        <v>DESLIGADO</v>
      </c>
    </row>
    <row r="255" spans="1:14">
      <c r="A255" t="s">
        <v>516</v>
      </c>
      <c r="B255" t="s">
        <v>517</v>
      </c>
      <c r="C255" t="s">
        <v>266</v>
      </c>
      <c r="D255" t="s">
        <v>671</v>
      </c>
      <c r="E255" s="11" t="s">
        <v>277</v>
      </c>
      <c r="F255" s="11" t="str">
        <f>VLOOKUP(GESTAO.DE.RESIDUOS[[#This Row],[NOME]],'CADASTRO'!A:K,5,0)</f>
        <v>OPERADOR INDUSTRIAL I</v>
      </c>
      <c r="G255" s="29">
        <v>45279</v>
      </c>
      <c r="H255" s="39">
        <v>365</v>
      </c>
      <c r="I2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IF(G637="01/01/1900",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IF(GESTAO.DE.RESIDUOS[[#This Row],[TREINADO EM]]="", "",(GESTAO.DE.RESIDUOS[[#This Row],[TREINADO EM]]+GESTAO.DE.RESIDUOS[[#This Row],[VALIDADE]]))</f>
        <v>45644</v>
      </c>
      <c r="K255">
        <v>1</v>
      </c>
      <c r="L255" t="s">
        <v>3</v>
      </c>
      <c r="M255" t="str">
        <f>VLOOKUP(GESTAO.DE.RESIDUOS[[#This Row],[NOME]],'CADASTRO'!A:K,6,0)</f>
        <v>DESLIGADO</v>
      </c>
    </row>
    <row r="256" spans="1:14">
      <c r="A256" t="s">
        <v>516</v>
      </c>
      <c r="B256" t="s">
        <v>517</v>
      </c>
      <c r="C256" t="s">
        <v>266</v>
      </c>
      <c r="D256" t="s">
        <v>671</v>
      </c>
      <c r="E256" s="11" t="s">
        <v>383</v>
      </c>
      <c r="F256" s="11" t="str">
        <f>VLOOKUP(GESTAO.DE.RESIDUOS[[#This Row],[NOME]],'CADASTRO'!A:K,5,0)</f>
        <v>TECNICO AUTOMACAO</v>
      </c>
      <c r="G256" s="29">
        <v>45092</v>
      </c>
      <c r="H256" s="39">
        <v>365</v>
      </c>
      <c r="I2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IF(G638="01/01/1900",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IF(GESTAO.DE.RESIDUOS[[#This Row],[TREINADO EM]]="", "",(GESTAO.DE.RESIDUOS[[#This Row],[TREINADO EM]]+GESTAO.DE.RESIDUOS[[#This Row],[VALIDADE]]))</f>
        <v>45457</v>
      </c>
      <c r="K256">
        <v>1</v>
      </c>
      <c r="L256" t="s">
        <v>5</v>
      </c>
      <c r="M256" t="str">
        <f>VLOOKUP(GESTAO.DE.RESIDUOS[[#This Row],[NOME]],'CADASTRO'!A:K,6,0)</f>
        <v>ATIVO</v>
      </c>
    </row>
    <row r="257" spans="1:14">
      <c r="A257" t="s">
        <v>516</v>
      </c>
      <c r="B257" t="s">
        <v>517</v>
      </c>
      <c r="C257" t="s">
        <v>266</v>
      </c>
      <c r="D257" t="s">
        <v>671</v>
      </c>
      <c r="E257" s="11" t="s">
        <v>383</v>
      </c>
      <c r="F257" s="11" t="str">
        <f>VLOOKUP(GESTAO.DE.RESIDUOS[[#This Row],[NOME]],'CADASTRO'!A:K,5,0)</f>
        <v>TECNICO AUTOMACAO</v>
      </c>
      <c r="G257" s="29">
        <v>45279</v>
      </c>
      <c r="H257" s="39">
        <v>365</v>
      </c>
      <c r="I2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IF(G639="01/01/1900",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IF(GESTAO.DE.RESIDUOS[[#This Row],[TREINADO EM]]="", "",(GESTAO.DE.RESIDUOS[[#This Row],[TREINADO EM]]+GESTAO.DE.RESIDUOS[[#This Row],[VALIDADE]]))</f>
        <v>45644</v>
      </c>
      <c r="K257">
        <v>1</v>
      </c>
      <c r="L257" t="s">
        <v>5</v>
      </c>
      <c r="M257" t="str">
        <f>VLOOKUP(GESTAO.DE.RESIDUOS[[#This Row],[NOME]],'CADASTRO'!A:K,6,0)</f>
        <v>ATIVO</v>
      </c>
    </row>
    <row r="258" spans="1:14">
      <c r="A258" t="s">
        <v>516</v>
      </c>
      <c r="B258" t="s">
        <v>517</v>
      </c>
      <c r="C258" t="s">
        <v>433</v>
      </c>
      <c r="D258" t="s">
        <v>671</v>
      </c>
      <c r="E258" s="11" t="s">
        <v>383</v>
      </c>
      <c r="F258" s="11" t="str">
        <f>VLOOKUP(GESTAO.DE.RESIDUOS[[#This Row],[NOME]],'CADASTRO'!A:K,5,0)</f>
        <v>TECNICO AUTOMACAO</v>
      </c>
      <c r="G258" s="29">
        <v>45645</v>
      </c>
      <c r="H258" s="39">
        <v>365</v>
      </c>
      <c r="I2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IF(G640="01/01/1900",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IF(GESTAO.DE.RESIDUOS[[#This Row],[TREINADO EM]]="", "",(GESTAO.DE.RESIDUOS[[#This Row],[TREINADO EM]]+GESTAO.DE.RESIDUOS[[#This Row],[VALIDADE]]))</f>
        <v>46010</v>
      </c>
      <c r="K258">
        <v>1</v>
      </c>
      <c r="L258" t="s">
        <v>5</v>
      </c>
      <c r="M258" t="str">
        <f>VLOOKUP(GESTAO.DE.RESIDUOS[[#This Row],[NOME]],'CADASTRO'!A:K,6,0)</f>
        <v>ATIVO</v>
      </c>
    </row>
    <row r="259" spans="1:14">
      <c r="A259" t="s">
        <v>516</v>
      </c>
      <c r="B259" t="s">
        <v>517</v>
      </c>
      <c r="C259" t="s">
        <v>433</v>
      </c>
      <c r="D259" t="s">
        <v>671</v>
      </c>
      <c r="E259" s="11" t="s">
        <v>383</v>
      </c>
      <c r="F259" s="11" t="str">
        <f>VLOOKUP(GESTAO.DE.RESIDUOS[[#This Row],[NOME]],'CADASTRO'!A:K,5,0)</f>
        <v>TECNICO AUTOMACAO</v>
      </c>
      <c r="G259" s="29">
        <v>46211.710324074098</v>
      </c>
      <c r="H259" s="39">
        <v>183</v>
      </c>
      <c r="I2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IF(G641="01/01/1900", "SEM REGISTRO",
                        IF((G259+H259)&gt;TODAY(), "NO PRAZO", "VENCIDO"
                        )
                    )
                )
            )
        )
    ),"N.A.")</f>
        <v>NO PRAZO</v>
      </c>
      <c r="J259" s="14">
        <f>IF(GESTAO.DE.RESIDUOS[[#This Row],[TREINADO EM]]="", "",(GESTAO.DE.RESIDUOS[[#This Row],[TREINADO EM]]+GESTAO.DE.RESIDUOS[[#This Row],[VALIDADE]]))</f>
        <v>46394.710324074098</v>
      </c>
      <c r="K259">
        <v>1</v>
      </c>
      <c r="L259" t="s">
        <v>3</v>
      </c>
      <c r="M259" t="str">
        <f>VLOOKUP(GESTAO.DE.RESIDUOS[[#This Row],[NOME]],'CADASTRO'!A:K,6,0)</f>
        <v>ATIVO</v>
      </c>
      <c r="N259" s="63"/>
    </row>
    <row r="260" spans="1:14">
      <c r="A260" t="s">
        <v>516</v>
      </c>
      <c r="B260" t="s">
        <v>517</v>
      </c>
      <c r="C260" t="s">
        <v>433</v>
      </c>
      <c r="D260" t="s">
        <v>671</v>
      </c>
      <c r="E260" s="11" t="s">
        <v>385</v>
      </c>
      <c r="F260" s="11" t="str">
        <f>VLOOKUP(GESTAO.DE.RESIDUOS[[#This Row],[NOME]],'CADASTRO'!A:K,5,0)</f>
        <v>OPERADOR INDUSTRIAL I</v>
      </c>
      <c r="G260" s="29">
        <v>46105</v>
      </c>
      <c r="H260" s="39">
        <v>365</v>
      </c>
      <c r="I2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IF(G642="01/01/1900",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IF(GESTAO.DE.RESIDUOS[[#This Row],[TREINADO EM]]="", "",(GESTAO.DE.RESIDUOS[[#This Row],[TREINADO EM]]+GESTAO.DE.RESIDUOS[[#This Row],[VALIDADE]]))</f>
        <v>46470</v>
      </c>
      <c r="K260">
        <v>0.25</v>
      </c>
      <c r="L260" t="s">
        <v>3</v>
      </c>
      <c r="M260" t="str">
        <f>VLOOKUP(GESTAO.DE.RESIDUOS[[#This Row],[NOME]],'CADASTRO'!A:K,6,0)</f>
        <v>ATIVO</v>
      </c>
      <c r="N260" s="63" t="s">
        <v>681</v>
      </c>
    </row>
    <row r="261" spans="1:14">
      <c r="A261" t="s">
        <v>516</v>
      </c>
      <c r="B261" t="s">
        <v>517</v>
      </c>
      <c r="C261" t="s">
        <v>266</v>
      </c>
      <c r="D261" t="s">
        <v>671</v>
      </c>
      <c r="E261" s="11" t="s">
        <v>278</v>
      </c>
      <c r="F261" s="11" t="str">
        <f>VLOOKUP(GESTAO.DE.RESIDUOS[[#This Row],[NOME]],'CADASTRO'!A:K,5,0)</f>
        <v>OPERADOR INDUSTRIAL I</v>
      </c>
      <c r="G261" s="29">
        <v>44938</v>
      </c>
      <c r="H261" s="39">
        <v>365</v>
      </c>
      <c r="I2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IF(G643="01/01/1900",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IF(GESTAO.DE.RESIDUOS[[#This Row],[TREINADO EM]]="", "",(GESTAO.DE.RESIDUOS[[#This Row],[TREINADO EM]]+GESTAO.DE.RESIDUOS[[#This Row],[VALIDADE]]))</f>
        <v>45303</v>
      </c>
      <c r="K261">
        <v>1</v>
      </c>
      <c r="L261" t="s">
        <v>5</v>
      </c>
      <c r="M261" t="str">
        <f>VLOOKUP(GESTAO.DE.RESIDUOS[[#This Row],[NOME]],'CADASTRO'!A:K,6,0)</f>
        <v>DESLIGADO</v>
      </c>
    </row>
    <row r="262" spans="1:14">
      <c r="A262" t="s">
        <v>516</v>
      </c>
      <c r="B262" t="s">
        <v>517</v>
      </c>
      <c r="C262" t="s">
        <v>266</v>
      </c>
      <c r="D262" t="s">
        <v>671</v>
      </c>
      <c r="E262" s="11" t="s">
        <v>278</v>
      </c>
      <c r="F262" s="11" t="str">
        <f>VLOOKUP(GESTAO.DE.RESIDUOS[[#This Row],[NOME]],'CADASTRO'!A:K,5,0)</f>
        <v>OPERADOR INDUSTRIAL I</v>
      </c>
      <c r="G262" s="29">
        <v>45279</v>
      </c>
      <c r="H262" s="39">
        <v>365</v>
      </c>
      <c r="I2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IF(G644="01/01/1900",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IF(GESTAO.DE.RESIDUOS[[#This Row],[TREINADO EM]]="", "",(GESTAO.DE.RESIDUOS[[#This Row],[TREINADO EM]]+GESTAO.DE.RESIDUOS[[#This Row],[VALIDADE]]))</f>
        <v>45644</v>
      </c>
      <c r="K262">
        <v>1</v>
      </c>
      <c r="L262" t="s">
        <v>5</v>
      </c>
      <c r="M262" t="str">
        <f>VLOOKUP(GESTAO.DE.RESIDUOS[[#This Row],[NOME]],'CADASTRO'!A:K,6,0)</f>
        <v>DESLIGADO</v>
      </c>
    </row>
    <row r="263" spans="1:14">
      <c r="A263" t="s">
        <v>516</v>
      </c>
      <c r="B263" t="s">
        <v>517</v>
      </c>
      <c r="C263" t="s">
        <v>76</v>
      </c>
      <c r="D263" t="s">
        <v>671</v>
      </c>
      <c r="E263" s="11" t="s">
        <v>278</v>
      </c>
      <c r="F263" s="11" t="str">
        <f>VLOOKUP(GESTAO.DE.RESIDUOS[[#This Row],[NOME]],'CADASTRO'!A:K,5,0)</f>
        <v>OPERADOR INDUSTRIAL I</v>
      </c>
      <c r="G263" s="29">
        <v>45645</v>
      </c>
      <c r="H263" s="39">
        <v>365</v>
      </c>
      <c r="I2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IF(G645="01/01/1900",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IF(GESTAO.DE.RESIDUOS[[#This Row],[TREINADO EM]]="", "",(GESTAO.DE.RESIDUOS[[#This Row],[TREINADO EM]]+GESTAO.DE.RESIDUOS[[#This Row],[VALIDADE]]))</f>
        <v>46010</v>
      </c>
      <c r="K263">
        <v>1</v>
      </c>
      <c r="L263" t="s">
        <v>3</v>
      </c>
      <c r="M263" t="str">
        <f>VLOOKUP(GESTAO.DE.RESIDUOS[[#This Row],[NOME]],'CADASTRO'!A:K,6,0)</f>
        <v>DESLIGADO</v>
      </c>
    </row>
    <row r="264" spans="1:14">
      <c r="A264" t="s">
        <v>516</v>
      </c>
      <c r="B264" t="s">
        <v>517</v>
      </c>
      <c r="C264" t="s">
        <v>433</v>
      </c>
      <c r="D264" t="s">
        <v>671</v>
      </c>
      <c r="E264" s="11" t="s">
        <v>278</v>
      </c>
      <c r="F264" s="11" t="str">
        <f>VLOOKUP(GESTAO.DE.RESIDUOS[[#This Row],[NOME]],'CADASTRO'!A:K,5,0)</f>
        <v>OPERADOR INDUSTRIAL I</v>
      </c>
      <c r="G264" s="29">
        <v>46009</v>
      </c>
      <c r="H264" s="39">
        <v>365</v>
      </c>
      <c r="I2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IF(G646="01/01/1900",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IF(GESTAO.DE.RESIDUOS[[#This Row],[TREINADO EM]]="", "",(GESTAO.DE.RESIDUOS[[#This Row],[TREINADO EM]]+GESTAO.DE.RESIDUOS[[#This Row],[VALIDADE]]))</f>
        <v>46374</v>
      </c>
      <c r="K264">
        <v>1</v>
      </c>
      <c r="L264" t="s">
        <v>3</v>
      </c>
      <c r="M264" t="str">
        <f>VLOOKUP(GESTAO.DE.RESIDUOS[[#This Row],[NOME]],'CADASTRO'!A:K,6,0)</f>
        <v>DESLIGADO</v>
      </c>
    </row>
    <row r="265" spans="1:14">
      <c r="A265" t="s">
        <v>516</v>
      </c>
      <c r="B265" t="s">
        <v>517</v>
      </c>
      <c r="C265" t="s">
        <v>433</v>
      </c>
      <c r="D265" t="s">
        <v>671</v>
      </c>
      <c r="E265" s="11" t="s">
        <v>491</v>
      </c>
      <c r="F265" s="11" t="str">
        <f>VLOOKUP(GESTAO.DE.RESIDUOS[[#This Row],[NOME]],'CADASTRO'!A:K,5,0)</f>
        <v>APRENDIZ</v>
      </c>
      <c r="G265" s="29">
        <v>46266</v>
      </c>
      <c r="H265" s="39">
        <v>365</v>
      </c>
      <c r="I2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IF(G647="01/01/1900", "SEM REGISTRO",
                        IF((G265+H265)&gt;TODAY(), "NO PRAZO", "VENCIDO"
                        )
                    )
                )
            )
        )
    ),"N.A.")</f>
        <v>NO PRAZO</v>
      </c>
      <c r="J265" s="14">
        <f>IF(GESTAO.DE.RESIDUOS[[#This Row],[TREINADO EM]]="", "",(GESTAO.DE.RESIDUOS[[#This Row],[TREINADO EM]]+GESTAO.DE.RESIDUOS[[#This Row],[VALIDADE]]))</f>
        <v>46631</v>
      </c>
      <c r="K265">
        <v>1</v>
      </c>
      <c r="L265" t="s">
        <v>3</v>
      </c>
      <c r="M265" t="str">
        <f>VLOOKUP(GESTAO.DE.RESIDUOS[[#This Row],[NOME]],'CADASTRO'!A:K,6,0)</f>
        <v>ATIVO</v>
      </c>
      <c r="N265" s="63" t="s">
        <v>682</v>
      </c>
    </row>
    <row r="266" spans="1:14">
      <c r="A266" t="s">
        <v>516</v>
      </c>
      <c r="B266" t="s">
        <v>517</v>
      </c>
      <c r="C266" t="s">
        <v>266</v>
      </c>
      <c r="D266" t="s">
        <v>671</v>
      </c>
      <c r="E266" s="11" t="s">
        <v>386</v>
      </c>
      <c r="F266" s="11" t="str">
        <f>VLOOKUP(GESTAO.DE.RESIDUOS[[#This Row],[NOME]],'CADASTRO'!A:K,5,0)</f>
        <v>OPERADOR INDUSTRIAL II</v>
      </c>
      <c r="G266" s="29">
        <v>44928</v>
      </c>
      <c r="H266" s="39">
        <v>365</v>
      </c>
      <c r="I2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IF(G648="01/01/1900",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IF(GESTAO.DE.RESIDUOS[[#This Row],[TREINADO EM]]="", "",(GESTAO.DE.RESIDUOS[[#This Row],[TREINADO EM]]+GESTAO.DE.RESIDUOS[[#This Row],[VALIDADE]]))</f>
        <v>45293</v>
      </c>
      <c r="K266">
        <v>1</v>
      </c>
      <c r="L266" t="s">
        <v>5</v>
      </c>
      <c r="M266" t="str">
        <f>VLOOKUP(GESTAO.DE.RESIDUOS[[#This Row],[NOME]],'CADASTRO'!A:K,6,0)</f>
        <v>ATIVO</v>
      </c>
    </row>
    <row r="267" spans="1:14">
      <c r="A267" t="s">
        <v>516</v>
      </c>
      <c r="B267" t="s">
        <v>517</v>
      </c>
      <c r="C267" t="s">
        <v>266</v>
      </c>
      <c r="D267" t="s">
        <v>671</v>
      </c>
      <c r="E267" s="11" t="s">
        <v>386</v>
      </c>
      <c r="F267" s="11" t="str">
        <f>VLOOKUP(GESTAO.DE.RESIDUOS[[#This Row],[NOME]],'CADASTRO'!A:K,5,0)</f>
        <v>OPERADOR INDUSTRIAL II</v>
      </c>
      <c r="G267" s="29">
        <v>45279</v>
      </c>
      <c r="H267" s="39">
        <v>365</v>
      </c>
      <c r="I2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IF(G649="01/01/1900",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IF(GESTAO.DE.RESIDUOS[[#This Row],[TREINADO EM]]="", "",(GESTAO.DE.RESIDUOS[[#This Row],[TREINADO EM]]+GESTAO.DE.RESIDUOS[[#This Row],[VALIDADE]]))</f>
        <v>45644</v>
      </c>
      <c r="K267">
        <v>1</v>
      </c>
      <c r="L267" t="s">
        <v>5</v>
      </c>
      <c r="M267" t="str">
        <f>VLOOKUP(GESTAO.DE.RESIDUOS[[#This Row],[NOME]],'CADASTRO'!A:K,6,0)</f>
        <v>ATIVO</v>
      </c>
    </row>
    <row r="268" spans="1:14">
      <c r="A268" t="s">
        <v>516</v>
      </c>
      <c r="B268" t="s">
        <v>517</v>
      </c>
      <c r="C268" t="s">
        <v>76</v>
      </c>
      <c r="D268" t="s">
        <v>671</v>
      </c>
      <c r="E268" s="11" t="s">
        <v>386</v>
      </c>
      <c r="F268" s="11" t="str">
        <f>VLOOKUP(GESTAO.DE.RESIDUOS[[#This Row],[NOME]],'CADASTRO'!A:K,5,0)</f>
        <v>OPERADOR INDUSTRIAL II</v>
      </c>
      <c r="G268" s="29">
        <v>45645</v>
      </c>
      <c r="H268" s="39">
        <v>365</v>
      </c>
      <c r="I2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IF(G650="01/01/1900",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IF(GESTAO.DE.RESIDUOS[[#This Row],[TREINADO EM]]="", "",(GESTAO.DE.RESIDUOS[[#This Row],[TREINADO EM]]+GESTAO.DE.RESIDUOS[[#This Row],[VALIDADE]]))</f>
        <v>46010</v>
      </c>
      <c r="K268">
        <v>1</v>
      </c>
      <c r="L268" t="s">
        <v>5</v>
      </c>
      <c r="M268" t="str">
        <f>VLOOKUP(GESTAO.DE.RESIDUOS[[#This Row],[NOME]],'CADASTRO'!A:K,6,0)</f>
        <v>ATIVO</v>
      </c>
    </row>
    <row r="269" spans="1:14">
      <c r="A269" t="s">
        <v>516</v>
      </c>
      <c r="B269" t="s">
        <v>517</v>
      </c>
      <c r="C269" t="s">
        <v>433</v>
      </c>
      <c r="D269" t="s">
        <v>671</v>
      </c>
      <c r="E269" s="11" t="s">
        <v>386</v>
      </c>
      <c r="F269" s="11" t="str">
        <f>VLOOKUP(GESTAO.DE.RESIDUOS[[#This Row],[NOME]],'CADASTRO'!A:K,5,0)</f>
        <v>OPERADOR INDUSTRIAL II</v>
      </c>
      <c r="G269" s="29">
        <v>46009</v>
      </c>
      <c r="H269" s="39">
        <v>365</v>
      </c>
      <c r="I2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IF(G651="01/01/1900", "SEM REGISTRO",
                        IF((G269+H269)&gt;TODAY(), "NO PRAZO", "VENCIDO"
                        )
                    )
                )
            )
        )
    ),"N.A.")</f>
        <v>NO PRAZO</v>
      </c>
      <c r="J269" s="14">
        <f>IF(GESTAO.DE.RESIDUOS[[#This Row],[TREINADO EM]]="", "",(GESTAO.DE.RESIDUOS[[#This Row],[TREINADO EM]]+GESTAO.DE.RESIDUOS[[#This Row],[VALIDADE]]))</f>
        <v>46374</v>
      </c>
      <c r="K269">
        <v>1</v>
      </c>
      <c r="L269" t="s">
        <v>3</v>
      </c>
      <c r="M269" t="str">
        <f>VLOOKUP(GESTAO.DE.RESIDUOS[[#This Row],[NOME]],'CADASTRO'!A:K,6,0)</f>
        <v>ATIVO</v>
      </c>
    </row>
    <row r="270" spans="1:14">
      <c r="A270" t="s">
        <v>516</v>
      </c>
      <c r="B270" t="s">
        <v>517</v>
      </c>
      <c r="C270" t="s">
        <v>266</v>
      </c>
      <c r="D270" t="s">
        <v>671</v>
      </c>
      <c r="E270" s="11" t="s">
        <v>387</v>
      </c>
      <c r="F270" s="11" t="str">
        <f>VLOOKUP(GESTAO.DE.RESIDUOS[[#This Row],[NOME]],'CADASTRO'!A:K,5,0)</f>
        <v>OPERADOR INDUSTRIAL III</v>
      </c>
      <c r="G270" s="29">
        <v>44928</v>
      </c>
      <c r="H270" s="39">
        <v>365</v>
      </c>
      <c r="I2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IF(G652="01/01/1900",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IF(GESTAO.DE.RESIDUOS[[#This Row],[TREINADO EM]]="", "",(GESTAO.DE.RESIDUOS[[#This Row],[TREINADO EM]]+GESTAO.DE.RESIDUOS[[#This Row],[VALIDADE]]))</f>
        <v>45293</v>
      </c>
      <c r="K270">
        <v>1</v>
      </c>
      <c r="L270" t="s">
        <v>5</v>
      </c>
      <c r="M270" t="str">
        <f>VLOOKUP(GESTAO.DE.RESIDUOS[[#This Row],[NOME]],'CADASTRO'!A:K,6,0)</f>
        <v>ATIVO</v>
      </c>
    </row>
    <row r="271" spans="1:14">
      <c r="A271" t="s">
        <v>516</v>
      </c>
      <c r="B271" t="s">
        <v>517</v>
      </c>
      <c r="C271" t="s">
        <v>266</v>
      </c>
      <c r="D271" t="s">
        <v>671</v>
      </c>
      <c r="E271" s="11" t="s">
        <v>387</v>
      </c>
      <c r="F271" s="11" t="str">
        <f>VLOOKUP(GESTAO.DE.RESIDUOS[[#This Row],[NOME]],'CADASTRO'!A:K,5,0)</f>
        <v>OPERADOR INDUSTRIAL III</v>
      </c>
      <c r="G271" s="29">
        <v>45279</v>
      </c>
      <c r="H271" s="39">
        <v>365</v>
      </c>
      <c r="I2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IF(G653="01/01/1900",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IF(GESTAO.DE.RESIDUOS[[#This Row],[TREINADO EM]]="", "",(GESTAO.DE.RESIDUOS[[#This Row],[TREINADO EM]]+GESTAO.DE.RESIDUOS[[#This Row],[VALIDADE]]))</f>
        <v>45644</v>
      </c>
      <c r="K271">
        <v>1</v>
      </c>
      <c r="L271" t="s">
        <v>5</v>
      </c>
      <c r="M271" t="str">
        <f>VLOOKUP(GESTAO.DE.RESIDUOS[[#This Row],[NOME]],'CADASTRO'!A:K,6,0)</f>
        <v>ATIVO</v>
      </c>
    </row>
    <row r="272" spans="1:14">
      <c r="A272" t="s">
        <v>516</v>
      </c>
      <c r="B272" t="s">
        <v>517</v>
      </c>
      <c r="C272" t="s">
        <v>391</v>
      </c>
      <c r="D272" t="s">
        <v>671</v>
      </c>
      <c r="E272" s="11" t="s">
        <v>387</v>
      </c>
      <c r="F272" s="11" t="str">
        <f>VLOOKUP(GESTAO.DE.RESIDUOS[[#This Row],[NOME]],'CADASTRO'!A:K,5,0)</f>
        <v>OPERADOR INDUSTRIAL III</v>
      </c>
      <c r="G272" s="29">
        <v>45882</v>
      </c>
      <c r="H272" s="39">
        <v>365</v>
      </c>
      <c r="I2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IF(G654="01/01/1900",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IF(GESTAO.DE.RESIDUOS[[#This Row],[TREINADO EM]]="", "",(GESTAO.DE.RESIDUOS[[#This Row],[TREINADO EM]]+GESTAO.DE.RESIDUOS[[#This Row],[VALIDADE]]))</f>
        <v>46247</v>
      </c>
      <c r="K272">
        <v>1</v>
      </c>
      <c r="L272" t="s">
        <v>5</v>
      </c>
      <c r="M272" t="str">
        <f>VLOOKUP(GESTAO.DE.RESIDUOS[[#This Row],[NOME]],'CADASTRO'!A:K,6,0)</f>
        <v>ATIVO</v>
      </c>
    </row>
    <row r="273" spans="1:14">
      <c r="A273" t="s">
        <v>516</v>
      </c>
      <c r="B273" t="s">
        <v>517</v>
      </c>
      <c r="C273" t="s">
        <v>433</v>
      </c>
      <c r="D273" t="s">
        <v>671</v>
      </c>
      <c r="E273" s="11" t="s">
        <v>387</v>
      </c>
      <c r="F273" s="11" t="str">
        <f>VLOOKUP(GESTAO.DE.RESIDUOS[[#This Row],[NOME]],'CADASTRO'!A:K,5,0)</f>
        <v>OPERADOR INDUSTRIAL III</v>
      </c>
      <c r="G273" s="29">
        <v>46009</v>
      </c>
      <c r="H273" s="39">
        <v>365</v>
      </c>
      <c r="I2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IF(G655="01/01/1900", "SEM REGISTRO",
                        IF((G273+H273)&gt;TODAY(), "NO PRAZO", "VENCIDO"
                        )
                    )
                )
            )
        )
    ),"N.A.")</f>
        <v>NO PRAZO</v>
      </c>
      <c r="J273" s="14">
        <f>IF(GESTAO.DE.RESIDUOS[[#This Row],[TREINADO EM]]="", "",(GESTAO.DE.RESIDUOS[[#This Row],[TREINADO EM]]+GESTAO.DE.RESIDUOS[[#This Row],[VALIDADE]]))</f>
        <v>46374</v>
      </c>
      <c r="K273">
        <v>1</v>
      </c>
      <c r="L273" t="s">
        <v>3</v>
      </c>
      <c r="M273" t="str">
        <f>VLOOKUP(GESTAO.DE.RESIDUOS[[#This Row],[NOME]],'CADASTRO'!A:K,6,0)</f>
        <v>ATIVO</v>
      </c>
    </row>
    <row r="274" spans="1:14">
      <c r="A274" t="s">
        <v>516</v>
      </c>
      <c r="B274" t="s">
        <v>517</v>
      </c>
      <c r="C274" t="s">
        <v>266</v>
      </c>
      <c r="D274" t="s">
        <v>671</v>
      </c>
      <c r="E274" s="11" t="s">
        <v>331</v>
      </c>
      <c r="F274" s="11" t="str">
        <f>VLOOKUP(GESTAO.DE.RESIDUOS[[#This Row],[NOME]],'CADASTRO'!A:K,5,0)</f>
        <v>LIDER DE TURNO</v>
      </c>
      <c r="G274" s="29">
        <v>45064</v>
      </c>
      <c r="H274" s="39">
        <v>365</v>
      </c>
      <c r="I2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IF(G656="01/01/1900",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IF(GESTAO.DE.RESIDUOS[[#This Row],[TREINADO EM]]="", "",(GESTAO.DE.RESIDUOS[[#This Row],[TREINADO EM]]+GESTAO.DE.RESIDUOS[[#This Row],[VALIDADE]]))</f>
        <v>45429</v>
      </c>
      <c r="K274">
        <v>1</v>
      </c>
      <c r="L274" t="s">
        <v>5</v>
      </c>
      <c r="M274" t="str">
        <f>VLOOKUP(GESTAO.DE.RESIDUOS[[#This Row],[NOME]],'CADASTRO'!A:K,6,0)</f>
        <v>ATIVO</v>
      </c>
    </row>
    <row r="275" spans="1:14">
      <c r="A275" t="s">
        <v>516</v>
      </c>
      <c r="B275" t="s">
        <v>517</v>
      </c>
      <c r="C275" t="s">
        <v>266</v>
      </c>
      <c r="D275" t="s">
        <v>671</v>
      </c>
      <c r="E275" s="11" t="s">
        <v>331</v>
      </c>
      <c r="F275" s="11" t="str">
        <f>VLOOKUP(GESTAO.DE.RESIDUOS[[#This Row],[NOME]],'CADASTRO'!A:K,5,0)</f>
        <v>LIDER DE TURNO</v>
      </c>
      <c r="G275" s="29">
        <v>45279</v>
      </c>
      <c r="H275" s="39">
        <v>365</v>
      </c>
      <c r="I2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IF(G657="01/01/1900",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IF(GESTAO.DE.RESIDUOS[[#This Row],[TREINADO EM]]="", "",(GESTAO.DE.RESIDUOS[[#This Row],[TREINADO EM]]+GESTAO.DE.RESIDUOS[[#This Row],[VALIDADE]]))</f>
        <v>45644</v>
      </c>
      <c r="K275">
        <v>1</v>
      </c>
      <c r="L275" t="s">
        <v>5</v>
      </c>
      <c r="M275" t="str">
        <f>VLOOKUP(GESTAO.DE.RESIDUOS[[#This Row],[NOME]],'CADASTRO'!A:K,6,0)</f>
        <v>ATIVO</v>
      </c>
    </row>
    <row r="276" spans="1:14">
      <c r="A276" t="s">
        <v>516</v>
      </c>
      <c r="B276" t="s">
        <v>517</v>
      </c>
      <c r="C276" t="s">
        <v>433</v>
      </c>
      <c r="D276" t="s">
        <v>671</v>
      </c>
      <c r="E276" s="11" t="s">
        <v>331</v>
      </c>
      <c r="F276" s="11" t="str">
        <f>VLOOKUP(GESTAO.DE.RESIDUOS[[#This Row],[NOME]],'CADASTRO'!A:K,5,0)</f>
        <v>LIDER DE TURNO</v>
      </c>
      <c r="G276" s="29">
        <v>45645</v>
      </c>
      <c r="H276" s="39">
        <v>365</v>
      </c>
      <c r="I2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IF(G658="01/01/1900",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IF(GESTAO.DE.RESIDUOS[[#This Row],[TREINADO EM]]="", "",(GESTAO.DE.RESIDUOS[[#This Row],[TREINADO EM]]+GESTAO.DE.RESIDUOS[[#This Row],[VALIDADE]]))</f>
        <v>46010</v>
      </c>
      <c r="K276">
        <v>1</v>
      </c>
      <c r="L276" t="s">
        <v>5</v>
      </c>
      <c r="M276" t="str">
        <f>VLOOKUP(GESTAO.DE.RESIDUOS[[#This Row],[NOME]],'CADASTRO'!A:K,6,0)</f>
        <v>ATIVO</v>
      </c>
    </row>
    <row r="277" spans="1:14">
      <c r="A277" t="s">
        <v>516</v>
      </c>
      <c r="B277" t="s">
        <v>517</v>
      </c>
      <c r="C277" t="s">
        <v>433</v>
      </c>
      <c r="D277" t="s">
        <v>671</v>
      </c>
      <c r="E277" s="11" t="s">
        <v>331</v>
      </c>
      <c r="F277" s="11" t="str">
        <f>VLOOKUP(GESTAO.DE.RESIDUOS[[#This Row],[NOME]],'CADASTRO'!A:K,5,0)</f>
        <v>LIDER DE TURNO</v>
      </c>
      <c r="G277" s="29">
        <v>46006</v>
      </c>
      <c r="H277" s="39">
        <v>365</v>
      </c>
      <c r="I2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IF(G659="01/01/1900",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IF(GESTAO.DE.RESIDUOS[[#This Row],[TREINADO EM]]="", "",(GESTAO.DE.RESIDUOS[[#This Row],[TREINADO EM]]+GESTAO.DE.RESIDUOS[[#This Row],[VALIDADE]]))</f>
        <v>46371</v>
      </c>
      <c r="K277">
        <v>1</v>
      </c>
      <c r="L277" t="s">
        <v>3</v>
      </c>
      <c r="M277" t="str">
        <f>VLOOKUP(GESTAO.DE.RESIDUOS[[#This Row],[NOME]],'CADASTRO'!A:K,6,0)</f>
        <v>ATIVO</v>
      </c>
      <c r="N277" s="63" t="s">
        <v>675</v>
      </c>
    </row>
    <row r="278" spans="1:14">
      <c r="A278" t="s">
        <v>516</v>
      </c>
      <c r="B278" t="s">
        <v>517</v>
      </c>
      <c r="C278" t="s">
        <v>266</v>
      </c>
      <c r="D278" t="s">
        <v>671</v>
      </c>
      <c r="E278" s="11" t="s">
        <v>390</v>
      </c>
      <c r="F278" s="11" t="str">
        <f>VLOOKUP(GESTAO.DE.RESIDUOS[[#This Row],[NOME]],'CADASTRO'!A:K,5,0)</f>
        <v>TECNICO ELETRONICO II</v>
      </c>
      <c r="G278" s="29">
        <v>44928</v>
      </c>
      <c r="H278" s="39">
        <v>365</v>
      </c>
      <c r="I2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IF(G660="01/01/1900",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IF(GESTAO.DE.RESIDUOS[[#This Row],[TREINADO EM]]="", "",(GESTAO.DE.RESIDUOS[[#This Row],[TREINADO EM]]+GESTAO.DE.RESIDUOS[[#This Row],[VALIDADE]]))</f>
        <v>45293</v>
      </c>
      <c r="K278">
        <v>1</v>
      </c>
      <c r="L278" t="s">
        <v>5</v>
      </c>
      <c r="M278" t="str">
        <f>VLOOKUP(GESTAO.DE.RESIDUOS[[#This Row],[NOME]],'CADASTRO'!A:K,6,0)</f>
        <v>ATIVO</v>
      </c>
    </row>
    <row r="279" spans="1:14">
      <c r="A279" t="s">
        <v>516</v>
      </c>
      <c r="B279" t="s">
        <v>517</v>
      </c>
      <c r="C279" t="s">
        <v>433</v>
      </c>
      <c r="D279" t="s">
        <v>671</v>
      </c>
      <c r="E279" s="11" t="s">
        <v>390</v>
      </c>
      <c r="F279" s="11" t="str">
        <f>VLOOKUP(GESTAO.DE.RESIDUOS[[#This Row],[NOME]],'CADASTRO'!A:K,5,0)</f>
        <v>TECNICO ELETRONICO II</v>
      </c>
      <c r="G279" s="29">
        <v>45547</v>
      </c>
      <c r="H279" s="39">
        <v>365</v>
      </c>
      <c r="I2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IF(G661="01/01/1900",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IF(GESTAO.DE.RESIDUOS[[#This Row],[TREINADO EM]]="", "",(GESTAO.DE.RESIDUOS[[#This Row],[TREINADO EM]]+GESTAO.DE.RESIDUOS[[#This Row],[VALIDADE]]))</f>
        <v>45912</v>
      </c>
      <c r="K279">
        <v>1</v>
      </c>
      <c r="L279" t="s">
        <v>5</v>
      </c>
      <c r="M279" t="str">
        <f>VLOOKUP(GESTAO.DE.RESIDUOS[[#This Row],[NOME]],'CADASTRO'!A:K,6,0)</f>
        <v>ATIVO</v>
      </c>
    </row>
    <row r="280" spans="1:14">
      <c r="A280" t="s">
        <v>516</v>
      </c>
      <c r="B280" t="s">
        <v>517</v>
      </c>
      <c r="C280" t="s">
        <v>433</v>
      </c>
      <c r="D280" t="s">
        <v>671</v>
      </c>
      <c r="E280" s="11" t="s">
        <v>390</v>
      </c>
      <c r="F280" s="11" t="str">
        <f>VLOOKUP(GESTAO.DE.RESIDUOS[[#This Row],[NOME]],'CADASTRO'!A:K,5,0)</f>
        <v>TECNICO ELETRONICO II</v>
      </c>
      <c r="G280" s="29">
        <v>46211.5377546296</v>
      </c>
      <c r="H280" s="39">
        <v>183</v>
      </c>
      <c r="I2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IF(G662="01/01/1900", "SEM REGISTRO",
                        IF((G280+H280)&gt;TODAY(), "NO PRAZO", "VENCIDO"
                        )
                    )
                )
            )
        )
    ),"N.A.")</f>
        <v>NO PRAZO</v>
      </c>
      <c r="J280" s="14">
        <f>IF(GESTAO.DE.RESIDUOS[[#This Row],[TREINADO EM]]="", "",(GESTAO.DE.RESIDUOS[[#This Row],[TREINADO EM]]+GESTAO.DE.RESIDUOS[[#This Row],[VALIDADE]]))</f>
        <v>46394.5377546296</v>
      </c>
      <c r="K280">
        <v>1</v>
      </c>
      <c r="L280" t="s">
        <v>3</v>
      </c>
      <c r="M280" t="str">
        <f>VLOOKUP(GESTAO.DE.RESIDUOS[[#This Row],[NOME]],'CADASTRO'!A:K,6,0)</f>
        <v>ATIVO</v>
      </c>
      <c r="N280" s="63"/>
    </row>
    <row r="281" spans="1:14">
      <c r="A281" t="s">
        <v>516</v>
      </c>
      <c r="B281" t="s">
        <v>517</v>
      </c>
      <c r="C281" t="s">
        <v>433</v>
      </c>
      <c r="D281" t="s">
        <v>671</v>
      </c>
      <c r="E281" s="11" t="s">
        <v>391</v>
      </c>
      <c r="F281" s="11" t="str">
        <f>VLOOKUP(GESTAO.DE.RESIDUOS[[#This Row],[NOME]],'CADASTRO'!A:K,5,0)</f>
        <v>ESTAGIARIO</v>
      </c>
      <c r="G281" s="29">
        <v>45784</v>
      </c>
      <c r="H281" s="39">
        <v>5000</v>
      </c>
      <c r="I2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IF(G663="01/01/1900",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IF(GESTAO.DE.RESIDUOS[[#This Row],[TREINADO EM]]="", "",(GESTAO.DE.RESIDUOS[[#This Row],[TREINADO EM]]+GESTAO.DE.RESIDUOS[[#This Row],[VALIDADE]]))</f>
        <v>50784</v>
      </c>
      <c r="K281">
        <v>0.5</v>
      </c>
      <c r="L281" t="s">
        <v>3</v>
      </c>
      <c r="M281" t="str">
        <f>VLOOKUP(GESTAO.DE.RESIDUOS[[#This Row],[NOME]],'CADASTRO'!A:K,6,0)</f>
        <v>ATIVO</v>
      </c>
    </row>
    <row r="282" spans="1:14">
      <c r="A282" t="s">
        <v>516</v>
      </c>
      <c r="B282" t="s">
        <v>517</v>
      </c>
      <c r="C282" t="s">
        <v>433</v>
      </c>
      <c r="D282" t="s">
        <v>671</v>
      </c>
      <c r="E282" s="11" t="s">
        <v>287</v>
      </c>
      <c r="F282" s="11" t="str">
        <f>VLOOKUP(GESTAO.DE.RESIDUOS[[#This Row],[NOME]],'CADASTRO'!A:K,5,0)</f>
        <v>OPERADOR INDUSTRIAL I</v>
      </c>
      <c r="G282" s="58">
        <v>45847</v>
      </c>
      <c r="H282" s="39">
        <v>365</v>
      </c>
      <c r="I2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IF(G664="01/01/1900",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IF(GESTAO.DE.RESIDUOS[[#This Row],[TREINADO EM]]="", "",(GESTAO.DE.RESIDUOS[[#This Row],[TREINADO EM]]+GESTAO.DE.RESIDUOS[[#This Row],[VALIDADE]]))</f>
        <v>46212</v>
      </c>
      <c r="K282">
        <v>1</v>
      </c>
      <c r="L282" t="s">
        <v>3</v>
      </c>
      <c r="M282" t="str">
        <f>VLOOKUP(GESTAO.DE.RESIDUOS[[#This Row],[NOME]],'CADASTRO'!A:K,6,0)</f>
        <v>DESLIGADO</v>
      </c>
    </row>
    <row r="283" spans="1:14">
      <c r="A283" t="s">
        <v>516</v>
      </c>
      <c r="B283" t="s">
        <v>517</v>
      </c>
      <c r="C283" t="s">
        <v>266</v>
      </c>
      <c r="D283" t="s">
        <v>671</v>
      </c>
      <c r="E283" s="11" t="s">
        <v>288</v>
      </c>
      <c r="F283" s="11" t="str">
        <f>VLOOKUP(GESTAO.DE.RESIDUOS[[#This Row],[NOME]],'CADASTRO'!A:K,5,0)</f>
        <v>APRENDIZ</v>
      </c>
      <c r="G283" s="29">
        <v>45302</v>
      </c>
      <c r="H283" s="39">
        <v>365</v>
      </c>
      <c r="I2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IF(G665="01/01/1900",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IF(GESTAO.DE.RESIDUOS[[#This Row],[TREINADO EM]]="", "",(GESTAO.DE.RESIDUOS[[#This Row],[TREINADO EM]]+GESTAO.DE.RESIDUOS[[#This Row],[VALIDADE]]))</f>
        <v>45667</v>
      </c>
      <c r="K283">
        <v>1</v>
      </c>
      <c r="L283" t="s">
        <v>3</v>
      </c>
      <c r="M283" t="str">
        <f>VLOOKUP(GESTAO.DE.RESIDUOS[[#This Row],[NOME]],'CADASTRO'!A:K,6,0)</f>
        <v>DESLIGADO</v>
      </c>
    </row>
    <row r="284" spans="1:14">
      <c r="A284" t="s">
        <v>516</v>
      </c>
      <c r="B284" t="s">
        <v>517</v>
      </c>
      <c r="C284" t="s">
        <v>433</v>
      </c>
      <c r="D284" t="s">
        <v>671</v>
      </c>
      <c r="E284" t="s">
        <v>485</v>
      </c>
      <c r="F284" s="11" t="str">
        <f>VLOOKUP(GESTAO.DE.RESIDUOS[[#This Row],[NOME]],'CADASTRO'!A:K,5,0)</f>
        <v>OPERADOR INDUSTRIAL III</v>
      </c>
      <c r="G284" s="29">
        <v>46238</v>
      </c>
      <c r="H284" s="39">
        <v>365</v>
      </c>
      <c r="I2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IF(G666="01/01/1900", "SEM REGISTRO",
                        IF((G284+H284)&gt;TODAY(), "NO PRAZO", "VENCIDO"
                        )
                    )
                )
            )
        )
    ),"N.A.")</f>
        <v>NO PRAZO</v>
      </c>
      <c r="J284" s="14">
        <f>IF(GESTAO.DE.RESIDUOS[[#This Row],[TREINADO EM]]="", "",(GESTAO.DE.RESIDUOS[[#This Row],[TREINADO EM]]+GESTAO.DE.RESIDUOS[[#This Row],[VALIDADE]]))</f>
        <v>46603</v>
      </c>
      <c r="K284">
        <v>1</v>
      </c>
      <c r="L284" t="s">
        <v>3</v>
      </c>
      <c r="M284" t="str">
        <f>VLOOKUP(GESTAO.DE.RESIDUOS[[#This Row],[NOME]],'CADASTRO'!A:K,6,0)</f>
        <v>ATIVO</v>
      </c>
      <c r="N284" s="63"/>
    </row>
    <row r="285" spans="1:14">
      <c r="A285" t="s">
        <v>516</v>
      </c>
      <c r="B285" t="s">
        <v>517</v>
      </c>
      <c r="C285" t="s">
        <v>266</v>
      </c>
      <c r="D285" t="s">
        <v>671</v>
      </c>
      <c r="E285" s="11" t="s">
        <v>289</v>
      </c>
      <c r="F285" s="11" t="str">
        <f>VLOOKUP(GESTAO.DE.RESIDUOS[[#This Row],[NOME]],'CADASTRO'!A:K,5,0)</f>
        <v>APRENDIZ</v>
      </c>
      <c r="G285" s="29">
        <v>45302</v>
      </c>
      <c r="H285" s="39">
        <v>365</v>
      </c>
      <c r="I2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IF(G667="01/01/1900",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IF(GESTAO.DE.RESIDUOS[[#This Row],[TREINADO EM]]="", "",(GESTAO.DE.RESIDUOS[[#This Row],[TREINADO EM]]+GESTAO.DE.RESIDUOS[[#This Row],[VALIDADE]]))</f>
        <v>45667</v>
      </c>
      <c r="K285">
        <v>1</v>
      </c>
      <c r="L285" t="s">
        <v>3</v>
      </c>
      <c r="M285" t="str">
        <f>VLOOKUP(GESTAO.DE.RESIDUOS[[#This Row],[NOME]],'CADASTRO'!A:K,6,0)</f>
        <v>DESLIGADO</v>
      </c>
    </row>
    <row r="286" spans="1:14">
      <c r="A286" t="s">
        <v>516</v>
      </c>
      <c r="B286" t="s">
        <v>517</v>
      </c>
      <c r="C286" t="s">
        <v>433</v>
      </c>
      <c r="D286" t="s">
        <v>671</v>
      </c>
      <c r="E286" s="11" t="s">
        <v>495</v>
      </c>
      <c r="F286" s="11" t="str">
        <f>VLOOKUP(GESTAO.DE.RESIDUOS[[#This Row],[NOME]],'CADASTRO'!A:K,5,0)</f>
        <v>AUXILIAR INDUSTRIAL</v>
      </c>
      <c r="G286" s="29">
        <v>46280</v>
      </c>
      <c r="H286" s="39">
        <v>365</v>
      </c>
      <c r="I2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IF(G668="01/01/1900", "SEM REGISTRO",
                        IF((G286+H286)&gt;TODAY(), "NO PRAZO", "VENCIDO"
                        )
                    )
                )
            )
        )
    ),"N.A.")</f>
        <v>NO PRAZO</v>
      </c>
      <c r="J286" s="14">
        <f>IF(GESTAO.DE.RESIDUOS[[#This Row],[TREINADO EM]]="", "",(GESTAO.DE.RESIDUOS[[#This Row],[TREINADO EM]]+GESTAO.DE.RESIDUOS[[#This Row],[VALIDADE]]))</f>
        <v>46645</v>
      </c>
      <c r="K286">
        <v>1</v>
      </c>
      <c r="L286" t="s">
        <v>3</v>
      </c>
      <c r="M286" t="str">
        <f>VLOOKUP(GESTAO.DE.RESIDUOS[[#This Row],[NOME]],'CADASTRO'!A:K,6,0)</f>
        <v>ATIVO</v>
      </c>
    </row>
    <row r="287" spans="1:14">
      <c r="A287" t="s">
        <v>516</v>
      </c>
      <c r="B287" t="s">
        <v>517</v>
      </c>
      <c r="C287" t="s">
        <v>266</v>
      </c>
      <c r="D287" t="s">
        <v>671</v>
      </c>
      <c r="E287" s="11" t="s">
        <v>290</v>
      </c>
      <c r="F287" s="11" t="str">
        <f>VLOOKUP(GESTAO.DE.RESIDUOS[[#This Row],[NOME]],'CADASTRO'!A:K,5,0)</f>
        <v>OPERADOR INDUSTRIAL II</v>
      </c>
      <c r="G287" s="29">
        <v>44928</v>
      </c>
      <c r="H287" s="39">
        <v>365</v>
      </c>
      <c r="I2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IF(G669="01/01/1900",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IF(GESTAO.DE.RESIDUOS[[#This Row],[TREINADO EM]]="", "",(GESTAO.DE.RESIDUOS[[#This Row],[TREINADO EM]]+GESTAO.DE.RESIDUOS[[#This Row],[VALIDADE]]))</f>
        <v>45293</v>
      </c>
      <c r="K287">
        <v>1</v>
      </c>
      <c r="L287" t="s">
        <v>5</v>
      </c>
      <c r="M287" t="str">
        <f>VLOOKUP(GESTAO.DE.RESIDUOS[[#This Row],[NOME]],'CADASTRO'!A:K,6,0)</f>
        <v>DESLIGADO</v>
      </c>
    </row>
    <row r="288" spans="1:14">
      <c r="A288" t="s">
        <v>516</v>
      </c>
      <c r="B288" t="s">
        <v>517</v>
      </c>
      <c r="C288" t="s">
        <v>266</v>
      </c>
      <c r="D288" t="s">
        <v>671</v>
      </c>
      <c r="E288" s="11" t="s">
        <v>290</v>
      </c>
      <c r="F288" s="11" t="str">
        <f>VLOOKUP(GESTAO.DE.RESIDUOS[[#This Row],[NOME]],'CADASTRO'!A:K,5,0)</f>
        <v>OPERADOR INDUSTRIAL II</v>
      </c>
      <c r="G288" s="29">
        <v>45279</v>
      </c>
      <c r="H288" s="39">
        <v>365</v>
      </c>
      <c r="I2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IF(G670="01/01/1900",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IF(GESTAO.DE.RESIDUOS[[#This Row],[TREINADO EM]]="", "",(GESTAO.DE.RESIDUOS[[#This Row],[TREINADO EM]]+GESTAO.DE.RESIDUOS[[#This Row],[VALIDADE]]))</f>
        <v>45644</v>
      </c>
      <c r="K288">
        <v>1</v>
      </c>
      <c r="L288" t="s">
        <v>3</v>
      </c>
      <c r="M288" t="str">
        <f>VLOOKUP(GESTAO.DE.RESIDUOS[[#This Row],[NOME]],'CADASTRO'!A:K,6,0)</f>
        <v>DESLIGADO</v>
      </c>
    </row>
    <row r="289" spans="1:14">
      <c r="A289" t="s">
        <v>516</v>
      </c>
      <c r="B289" t="s">
        <v>517</v>
      </c>
      <c r="C289" t="s">
        <v>266</v>
      </c>
      <c r="D289" t="s">
        <v>671</v>
      </c>
      <c r="E289" s="11" t="s">
        <v>392</v>
      </c>
      <c r="F289" s="11" t="str">
        <f>VLOOKUP(GESTAO.DE.RESIDUOS[[#This Row],[NOME]],'CADASTRO'!A:K,5,0)</f>
        <v>Almoxarife</v>
      </c>
      <c r="G289" s="29">
        <v>45064</v>
      </c>
      <c r="H289" s="39">
        <v>365</v>
      </c>
      <c r="I2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IF(G671="01/01/1900",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IF(GESTAO.DE.RESIDUOS[[#This Row],[TREINADO EM]]="", "",(GESTAO.DE.RESIDUOS[[#This Row],[TREINADO EM]]+GESTAO.DE.RESIDUOS[[#This Row],[VALIDADE]]))</f>
        <v>45429</v>
      </c>
      <c r="K289">
        <v>1</v>
      </c>
      <c r="L289" t="s">
        <v>5</v>
      </c>
      <c r="M289" t="str">
        <f>VLOOKUP(GESTAO.DE.RESIDUOS[[#This Row],[NOME]],'CADASTRO'!A:K,6,0)</f>
        <v>ATIVO</v>
      </c>
    </row>
    <row r="290" spans="1:14">
      <c r="A290" t="s">
        <v>516</v>
      </c>
      <c r="B290" t="s">
        <v>517</v>
      </c>
      <c r="C290" t="s">
        <v>266</v>
      </c>
      <c r="D290" t="s">
        <v>671</v>
      </c>
      <c r="E290" s="11" t="s">
        <v>392</v>
      </c>
      <c r="F290" s="11" t="str">
        <f>VLOOKUP(GESTAO.DE.RESIDUOS[[#This Row],[NOME]],'CADASTRO'!A:K,5,0)</f>
        <v>Almoxarife</v>
      </c>
      <c r="G290" s="29">
        <v>45279</v>
      </c>
      <c r="H290" s="39">
        <v>365</v>
      </c>
      <c r="I2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IF(G672="01/01/1900",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IF(GESTAO.DE.RESIDUOS[[#This Row],[TREINADO EM]]="", "",(GESTAO.DE.RESIDUOS[[#This Row],[TREINADO EM]]+GESTAO.DE.RESIDUOS[[#This Row],[VALIDADE]]))</f>
        <v>45644</v>
      </c>
      <c r="K290">
        <v>1</v>
      </c>
      <c r="L290" t="s">
        <v>5</v>
      </c>
      <c r="M290" t="str">
        <f>VLOOKUP(GESTAO.DE.RESIDUOS[[#This Row],[NOME]],'CADASTRO'!A:K,6,0)</f>
        <v>ATIVO</v>
      </c>
    </row>
    <row r="291" spans="1:14">
      <c r="A291" t="s">
        <v>516</v>
      </c>
      <c r="B291" t="s">
        <v>517</v>
      </c>
      <c r="C291" t="s">
        <v>391</v>
      </c>
      <c r="D291" t="s">
        <v>671</v>
      </c>
      <c r="E291" s="11" t="s">
        <v>392</v>
      </c>
      <c r="F291" s="11" t="str">
        <f>VLOOKUP(GESTAO.DE.RESIDUOS[[#This Row],[NOME]],'CADASTRO'!A:K,5,0)</f>
        <v>Almoxarife</v>
      </c>
      <c r="G291" s="29">
        <v>45826</v>
      </c>
      <c r="H291" s="39">
        <v>365</v>
      </c>
      <c r="I2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IF(G673="01/01/1900",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IF(GESTAO.DE.RESIDUOS[[#This Row],[TREINADO EM]]="", "",(GESTAO.DE.RESIDUOS[[#This Row],[TREINADO EM]]+GESTAO.DE.RESIDUOS[[#This Row],[VALIDADE]]))</f>
        <v>46191</v>
      </c>
      <c r="K291">
        <v>1</v>
      </c>
      <c r="L291" t="s">
        <v>5</v>
      </c>
      <c r="M291" t="str">
        <f>VLOOKUP(GESTAO.DE.RESIDUOS[[#This Row],[NOME]],'CADASTRO'!A:K,6,0)</f>
        <v>ATIVO</v>
      </c>
    </row>
    <row r="292" spans="1:14">
      <c r="A292" t="s">
        <v>516</v>
      </c>
      <c r="B292" t="s">
        <v>517</v>
      </c>
      <c r="C292" t="s">
        <v>433</v>
      </c>
      <c r="D292" t="s">
        <v>671</v>
      </c>
      <c r="E292" s="11" t="s">
        <v>392</v>
      </c>
      <c r="F292" s="11" t="str">
        <f>VLOOKUP(GESTAO.DE.RESIDUOS[[#This Row],[NOME]],'CADASTRO'!A:K,5,0)</f>
        <v>Almoxarife</v>
      </c>
      <c r="G292" s="29">
        <v>46209.925960648099</v>
      </c>
      <c r="H292" s="39">
        <v>183</v>
      </c>
      <c r="I2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IF(G674="01/01/1900",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IF(GESTAO.DE.RESIDUOS[[#This Row],[TREINADO EM]]="", "",(GESTAO.DE.RESIDUOS[[#This Row],[TREINADO EM]]+GESTAO.DE.RESIDUOS[[#This Row],[VALIDADE]]))</f>
        <v>46392.925960648099</v>
      </c>
      <c r="K292">
        <v>1</v>
      </c>
      <c r="L292" t="s">
        <v>3</v>
      </c>
      <c r="M292" t="str">
        <f>VLOOKUP(GESTAO.DE.RESIDUOS[[#This Row],[NOME]],'CADASTRO'!A:K,6,0)</f>
        <v>ATIVO</v>
      </c>
      <c r="N292" s="63"/>
    </row>
    <row r="293" spans="1:14">
      <c r="A293" t="s">
        <v>516</v>
      </c>
      <c r="B293" t="s">
        <v>517</v>
      </c>
      <c r="C293" t="s">
        <v>266</v>
      </c>
      <c r="D293" t="s">
        <v>671</v>
      </c>
      <c r="E293" s="11" t="s">
        <v>291</v>
      </c>
      <c r="F293" s="11" t="str">
        <f>VLOOKUP(GESTAO.DE.RESIDUOS[[#This Row],[NOME]],'CADASTRO'!A:K,5,0)</f>
        <v>OPERADOR INDUSTRIAL III</v>
      </c>
      <c r="G293" s="29">
        <v>44928</v>
      </c>
      <c r="H293" s="39">
        <v>365</v>
      </c>
      <c r="I2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IF(G675="01/01/1900",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IF(GESTAO.DE.RESIDUOS[[#This Row],[TREINADO EM]]="", "",(GESTAO.DE.RESIDUOS[[#This Row],[TREINADO EM]]+GESTAO.DE.RESIDUOS[[#This Row],[VALIDADE]]))</f>
        <v>45293</v>
      </c>
      <c r="K293">
        <v>1</v>
      </c>
      <c r="L293" t="s">
        <v>5</v>
      </c>
      <c r="M293" t="str">
        <f>VLOOKUP(GESTAO.DE.RESIDUOS[[#This Row],[NOME]],'CADASTRO'!A:K,6,0)</f>
        <v>DESLIGADO</v>
      </c>
    </row>
    <row r="294" spans="1:14">
      <c r="A294" t="s">
        <v>516</v>
      </c>
      <c r="B294" t="s">
        <v>517</v>
      </c>
      <c r="C294" t="s">
        <v>266</v>
      </c>
      <c r="D294" t="s">
        <v>671</v>
      </c>
      <c r="E294" s="11" t="s">
        <v>291</v>
      </c>
      <c r="F294" s="11" t="str">
        <f>VLOOKUP(GESTAO.DE.RESIDUOS[[#This Row],[NOME]],'CADASTRO'!A:K,5,0)</f>
        <v>OPERADOR INDUSTRIAL III</v>
      </c>
      <c r="G294" s="29">
        <v>45279</v>
      </c>
      <c r="H294" s="39">
        <v>365</v>
      </c>
      <c r="I2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IF(G676="01/01/1900",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IF(GESTAO.DE.RESIDUOS[[#This Row],[TREINADO EM]]="", "",(GESTAO.DE.RESIDUOS[[#This Row],[TREINADO EM]]+GESTAO.DE.RESIDUOS[[#This Row],[VALIDADE]]))</f>
        <v>45644</v>
      </c>
      <c r="K294">
        <v>1</v>
      </c>
      <c r="L294" t="s">
        <v>3</v>
      </c>
      <c r="M294" t="str">
        <f>VLOOKUP(GESTAO.DE.RESIDUOS[[#This Row],[NOME]],'CADASTRO'!A:K,6,0)</f>
        <v>DESLIGADO</v>
      </c>
    </row>
    <row r="295" spans="1:14">
      <c r="A295" t="s">
        <v>516</v>
      </c>
      <c r="B295" t="s">
        <v>517</v>
      </c>
      <c r="C295" t="s">
        <v>266</v>
      </c>
      <c r="D295" t="s">
        <v>671</v>
      </c>
      <c r="E295" s="1" t="s">
        <v>294</v>
      </c>
      <c r="F295" s="11" t="str">
        <f>VLOOKUP(GESTAO.DE.RESIDUOS[[#This Row],[NOME]],'CADASTRO'!A:K,5,0)</f>
        <v>OPERADOR INDUSTRIAL I</v>
      </c>
      <c r="G295" s="29">
        <v>45279</v>
      </c>
      <c r="H295" s="39">
        <v>365</v>
      </c>
      <c r="I2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IF(G677="01/01/1900",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IF(GESTAO.DE.RESIDUOS[[#This Row],[TREINADO EM]]="", "",(GESTAO.DE.RESIDUOS[[#This Row],[TREINADO EM]]+GESTAO.DE.RESIDUOS[[#This Row],[VALIDADE]]))</f>
        <v>45644</v>
      </c>
      <c r="K295">
        <v>1</v>
      </c>
      <c r="L295" t="s">
        <v>3</v>
      </c>
      <c r="M295" t="str">
        <f>VLOOKUP(GESTAO.DE.RESIDUOS[[#This Row],[NOME]],'CADASTRO'!A:K,6,0)</f>
        <v>DESLIGADO</v>
      </c>
    </row>
    <row r="296" spans="1:14">
      <c r="A296" t="s">
        <v>516</v>
      </c>
      <c r="B296" t="s">
        <v>517</v>
      </c>
      <c r="C296" t="s">
        <v>266</v>
      </c>
      <c r="D296" t="s">
        <v>671</v>
      </c>
      <c r="E296" s="11" t="s">
        <v>394</v>
      </c>
      <c r="F296" s="11" t="str">
        <f>VLOOKUP(GESTAO.DE.RESIDUOS[[#This Row],[NOME]],'CADASTRO'!A:K,5,0)</f>
        <v>OPERADOR INDUSTRIAL I</v>
      </c>
      <c r="G296" s="29">
        <v>44928</v>
      </c>
      <c r="H296" s="39">
        <v>365</v>
      </c>
      <c r="I2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IF(G678="01/01/1900", "SEM REGISTRO",
                        IF((G296+H296)&gt;TODAY(), "NO PRAZO", "VENCIDO"
                        )
                    )
                )
            )
        )
    ),"N.A.")</f>
        <v>HISTORICO</v>
      </c>
      <c r="J296" s="14">
        <f>IF(GESTAO.DE.RESIDUOS[[#This Row],[TREINADO EM]]="", "",(GESTAO.DE.RESIDUOS[[#This Row],[TREINADO EM]]+GESTAO.DE.RESIDUOS[[#This Row],[VALIDADE]]))</f>
        <v>45293</v>
      </c>
      <c r="K296">
        <v>1</v>
      </c>
      <c r="L296" t="s">
        <v>5</v>
      </c>
      <c r="M296" t="str">
        <f>VLOOKUP(GESTAO.DE.RESIDUOS[[#This Row],[NOME]],'CADASTRO'!A:K,6,0)</f>
        <v>ATIVO</v>
      </c>
    </row>
    <row r="297" spans="1:14">
      <c r="A297" t="s">
        <v>516</v>
      </c>
      <c r="B297" t="s">
        <v>517</v>
      </c>
      <c r="C297" t="s">
        <v>266</v>
      </c>
      <c r="D297" t="s">
        <v>671</v>
      </c>
      <c r="E297" s="11" t="s">
        <v>394</v>
      </c>
      <c r="F297" s="11" t="str">
        <f>VLOOKUP(GESTAO.DE.RESIDUOS[[#This Row],[NOME]],'CADASTRO'!A:K,5,0)</f>
        <v>OPERADOR INDUSTRIAL I</v>
      </c>
      <c r="G297" s="29">
        <v>45279</v>
      </c>
      <c r="H297" s="39">
        <v>365</v>
      </c>
      <c r="I2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IF(G679="01/01/1900",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IF(GESTAO.DE.RESIDUOS[[#This Row],[TREINADO EM]]="", "",(GESTAO.DE.RESIDUOS[[#This Row],[TREINADO EM]]+GESTAO.DE.RESIDUOS[[#This Row],[VALIDADE]]))</f>
        <v>45644</v>
      </c>
      <c r="K297">
        <v>1</v>
      </c>
      <c r="L297" t="s">
        <v>5</v>
      </c>
      <c r="M297" t="str">
        <f>VLOOKUP(GESTAO.DE.RESIDUOS[[#This Row],[NOME]],'CADASTRO'!A:K,6,0)</f>
        <v>ATIVO</v>
      </c>
    </row>
    <row r="298" spans="1:14">
      <c r="A298" t="s">
        <v>516</v>
      </c>
      <c r="B298" t="s">
        <v>517</v>
      </c>
      <c r="C298" t="s">
        <v>433</v>
      </c>
      <c r="D298" t="s">
        <v>671</v>
      </c>
      <c r="E298" s="11" t="s">
        <v>394</v>
      </c>
      <c r="F298" s="11" t="str">
        <f>VLOOKUP(GESTAO.DE.RESIDUOS[[#This Row],[NOME]],'CADASTRO'!A:K,5,0)</f>
        <v>OPERADOR INDUSTRIAL I</v>
      </c>
      <c r="G298" s="29">
        <v>45645</v>
      </c>
      <c r="H298" s="39">
        <v>365</v>
      </c>
      <c r="I2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IF(G680="01/01/1900",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IF(GESTAO.DE.RESIDUOS[[#This Row],[TREINADO EM]]="", "",(GESTAO.DE.RESIDUOS[[#This Row],[TREINADO EM]]+GESTAO.DE.RESIDUOS[[#This Row],[VALIDADE]]))</f>
        <v>46010</v>
      </c>
      <c r="K298">
        <v>1</v>
      </c>
      <c r="L298" t="s">
        <v>5</v>
      </c>
      <c r="M298" t="str">
        <f>VLOOKUP(GESTAO.DE.RESIDUOS[[#This Row],[NOME]],'CADASTRO'!A:K,6,0)</f>
        <v>ATIVO</v>
      </c>
    </row>
    <row r="299" spans="1:14">
      <c r="A299" t="s">
        <v>516</v>
      </c>
      <c r="B299" t="s">
        <v>517</v>
      </c>
      <c r="C299" t="s">
        <v>391</v>
      </c>
      <c r="D299" t="s">
        <v>671</v>
      </c>
      <c r="E299" s="11" t="s">
        <v>394</v>
      </c>
      <c r="F299" s="11" t="str">
        <f>VLOOKUP(GESTAO.DE.RESIDUOS[[#This Row],[NOME]],'CADASTRO'!A:K,5,0)</f>
        <v>OPERADOR INDUSTRIAL I</v>
      </c>
      <c r="G299" s="29">
        <v>45875</v>
      </c>
      <c r="H299" s="39">
        <v>365</v>
      </c>
      <c r="I2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IF(G681="01/01/1900",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IF(GESTAO.DE.RESIDUOS[[#This Row],[TREINADO EM]]="", "",(GESTAO.DE.RESIDUOS[[#This Row],[TREINADO EM]]+GESTAO.DE.RESIDUOS[[#This Row],[VALIDADE]]))</f>
        <v>46240</v>
      </c>
      <c r="K299">
        <v>1</v>
      </c>
      <c r="L299" t="s">
        <v>5</v>
      </c>
      <c r="M299" t="str">
        <f>VLOOKUP(GESTAO.DE.RESIDUOS[[#This Row],[NOME]],'CADASTRO'!A:K,6,0)</f>
        <v>ATIVO</v>
      </c>
    </row>
    <row r="300" spans="1:14">
      <c r="A300" t="s">
        <v>516</v>
      </c>
      <c r="B300" t="s">
        <v>517</v>
      </c>
      <c r="C300" t="s">
        <v>433</v>
      </c>
      <c r="D300" t="s">
        <v>671</v>
      </c>
      <c r="E300" s="11" t="s">
        <v>394</v>
      </c>
      <c r="F300" s="11" t="str">
        <f>VLOOKUP(GESTAO.DE.RESIDUOS[[#This Row],[NOME]],'CADASTRO'!A:K,5,0)</f>
        <v>OPERADOR INDUSTRIAL I</v>
      </c>
      <c r="G300" s="29">
        <v>46289.550763888888</v>
      </c>
      <c r="H300" s="39">
        <v>365</v>
      </c>
      <c r="I3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IF(G682="01/01/1900", "SEM REGISTRO",
                        IF((G300+H300)&gt;TODAY(), "NO PRAZO", "VENCIDO"
                        )
                    )
                )
            )
        )
    ),"N.A.")</f>
        <v>NO PRAZO</v>
      </c>
      <c r="J300" s="14">
        <f>IF(GESTAO.DE.RESIDUOS[[#This Row],[TREINADO EM]]="", "",(GESTAO.DE.RESIDUOS[[#This Row],[TREINADO EM]]+GESTAO.DE.RESIDUOS[[#This Row],[VALIDADE]]))</f>
        <v>46654.550763888888</v>
      </c>
      <c r="K300">
        <v>1</v>
      </c>
      <c r="L300" t="s">
        <v>3</v>
      </c>
      <c r="M300" t="str">
        <f>VLOOKUP(GESTAO.DE.RESIDUOS[[#This Row],[NOME]],'CADASTRO'!A:K,6,0)</f>
        <v>ATIVO</v>
      </c>
    </row>
    <row r="301" spans="1:14">
      <c r="A301" t="s">
        <v>516</v>
      </c>
      <c r="B301" t="s">
        <v>517</v>
      </c>
      <c r="C301" t="s">
        <v>266</v>
      </c>
      <c r="D301" t="s">
        <v>671</v>
      </c>
      <c r="E301" s="11" t="s">
        <v>296</v>
      </c>
      <c r="F301" s="11" t="str">
        <f>VLOOKUP(GESTAO.DE.RESIDUOS[[#This Row],[NOME]],'CADASTRO'!A:K,5,0)</f>
        <v>TECNICO ELETRONICO II</v>
      </c>
      <c r="G301" s="29">
        <v>44928</v>
      </c>
      <c r="H301" s="39">
        <v>365</v>
      </c>
      <c r="I3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IF(G683="01/01/1900",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IF(GESTAO.DE.RESIDUOS[[#This Row],[TREINADO EM]]="", "",(GESTAO.DE.RESIDUOS[[#This Row],[TREINADO EM]]+GESTAO.DE.RESIDUOS[[#This Row],[VALIDADE]]))</f>
        <v>45293</v>
      </c>
      <c r="K301">
        <v>1</v>
      </c>
      <c r="L301" t="s">
        <v>5</v>
      </c>
      <c r="M301" t="str">
        <f>VLOOKUP(GESTAO.DE.RESIDUOS[[#This Row],[NOME]],'CADASTRO'!A:K,6,0)</f>
        <v>DESLIGADO</v>
      </c>
    </row>
    <row r="302" spans="1:14">
      <c r="A302" t="s">
        <v>516</v>
      </c>
      <c r="B302" t="s">
        <v>517</v>
      </c>
      <c r="C302" t="s">
        <v>266</v>
      </c>
      <c r="D302" t="s">
        <v>671</v>
      </c>
      <c r="E302" s="11" t="s">
        <v>296</v>
      </c>
      <c r="F302" s="11" t="str">
        <f>VLOOKUP(GESTAO.DE.RESIDUOS[[#This Row],[NOME]],'CADASTRO'!A:K,5,0)</f>
        <v>TECNICO ELETRONICO II</v>
      </c>
      <c r="G302" s="29">
        <v>45279</v>
      </c>
      <c r="H302" s="39">
        <v>365</v>
      </c>
      <c r="I3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IF(G684="01/01/1900",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IF(GESTAO.DE.RESIDUOS[[#This Row],[TREINADO EM]]="", "",(GESTAO.DE.RESIDUOS[[#This Row],[TREINADO EM]]+GESTAO.DE.RESIDUOS[[#This Row],[VALIDADE]]))</f>
        <v>45644</v>
      </c>
      <c r="K302">
        <v>1</v>
      </c>
      <c r="L302" t="s">
        <v>5</v>
      </c>
      <c r="M302" t="str">
        <f>VLOOKUP(GESTAO.DE.RESIDUOS[[#This Row],[NOME]],'CADASTRO'!A:K,6,0)</f>
        <v>DESLIGADO</v>
      </c>
    </row>
    <row r="303" spans="1:14">
      <c r="A303" t="s">
        <v>516</v>
      </c>
      <c r="B303" t="s">
        <v>517</v>
      </c>
      <c r="C303" t="s">
        <v>433</v>
      </c>
      <c r="D303" t="s">
        <v>671</v>
      </c>
      <c r="E303" s="11" t="s">
        <v>296</v>
      </c>
      <c r="F303" s="11" t="str">
        <f>VLOOKUP(GESTAO.DE.RESIDUOS[[#This Row],[NOME]],'CADASTRO'!A:K,5,0)</f>
        <v>TECNICO ELETRONICO II</v>
      </c>
      <c r="G303" s="29">
        <v>45547</v>
      </c>
      <c r="H303" s="39">
        <v>365</v>
      </c>
      <c r="I3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IF(G685="01/01/1900",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IF(GESTAO.DE.RESIDUOS[[#This Row],[TREINADO EM]]="", "",(GESTAO.DE.RESIDUOS[[#This Row],[TREINADO EM]]+GESTAO.DE.RESIDUOS[[#This Row],[VALIDADE]]))</f>
        <v>45912</v>
      </c>
      <c r="K303">
        <v>1</v>
      </c>
      <c r="L303" t="s">
        <v>5</v>
      </c>
      <c r="M303" t="str">
        <f>VLOOKUP(GESTAO.DE.RESIDUOS[[#This Row],[NOME]],'CADASTRO'!A:K,6,0)</f>
        <v>DESLIGADO</v>
      </c>
    </row>
    <row r="304" spans="1:14">
      <c r="A304" t="s">
        <v>516</v>
      </c>
      <c r="B304" t="s">
        <v>517</v>
      </c>
      <c r="C304" t="s">
        <v>433</v>
      </c>
      <c r="D304" t="s">
        <v>671</v>
      </c>
      <c r="E304" s="11" t="s">
        <v>296</v>
      </c>
      <c r="F304" s="11" t="str">
        <f>VLOOKUP(GESTAO.DE.RESIDUOS[[#This Row],[NOME]],'CADASTRO'!A:K,5,0)</f>
        <v>TECNICO ELETRONICO II</v>
      </c>
      <c r="G304" s="29">
        <v>45645</v>
      </c>
      <c r="H304" s="39">
        <v>365</v>
      </c>
      <c r="I3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IF(G686="01/01/1900",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IF(GESTAO.DE.RESIDUOS[[#This Row],[TREINADO EM]]="", "",(GESTAO.DE.RESIDUOS[[#This Row],[TREINADO EM]]+GESTAO.DE.RESIDUOS[[#This Row],[VALIDADE]]))</f>
        <v>46010</v>
      </c>
      <c r="K304">
        <v>1</v>
      </c>
      <c r="L304" t="s">
        <v>3</v>
      </c>
      <c r="M304" t="str">
        <f>VLOOKUP(GESTAO.DE.RESIDUOS[[#This Row],[NOME]],'CADASTRO'!A:K,6,0)</f>
        <v>DESLIGADO</v>
      </c>
    </row>
    <row r="305" spans="1:14">
      <c r="A305" t="s">
        <v>516</v>
      </c>
      <c r="B305" t="s">
        <v>517</v>
      </c>
      <c r="C305" t="s">
        <v>266</v>
      </c>
      <c r="D305" t="s">
        <v>671</v>
      </c>
      <c r="E305" s="11" t="s">
        <v>298</v>
      </c>
      <c r="F305" s="11" t="str">
        <f>VLOOKUP(GESTAO.DE.RESIDUOS[[#This Row],[NOME]],'CADASTRO'!A:K,5,0)</f>
        <v>OPERADOR INDUSTRIAL III</v>
      </c>
      <c r="G305" s="29">
        <v>45064</v>
      </c>
      <c r="H305" s="39">
        <v>365</v>
      </c>
      <c r="I3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IF(G687="01/01/1900",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IF(GESTAO.DE.RESIDUOS[[#This Row],[TREINADO EM]]="", "",(GESTAO.DE.RESIDUOS[[#This Row],[TREINADO EM]]+GESTAO.DE.RESIDUOS[[#This Row],[VALIDADE]]))</f>
        <v>45429</v>
      </c>
      <c r="K305">
        <v>1</v>
      </c>
      <c r="L305" t="s">
        <v>5</v>
      </c>
      <c r="M305" t="str">
        <f>VLOOKUP(GESTAO.DE.RESIDUOS[[#This Row],[NOME]],'CADASTRO'!A:K,6,0)</f>
        <v>DESLIGADO</v>
      </c>
    </row>
    <row r="306" spans="1:14">
      <c r="A306" t="s">
        <v>516</v>
      </c>
      <c r="B306" t="s">
        <v>517</v>
      </c>
      <c r="C306" t="s">
        <v>266</v>
      </c>
      <c r="D306" t="s">
        <v>671</v>
      </c>
      <c r="E306" s="11" t="s">
        <v>298</v>
      </c>
      <c r="F306" s="11" t="str">
        <f>VLOOKUP(GESTAO.DE.RESIDUOS[[#This Row],[NOME]],'CADASTRO'!A:K,5,0)</f>
        <v>OPERADOR INDUSTRIAL III</v>
      </c>
      <c r="G306" s="29">
        <v>45279</v>
      </c>
      <c r="H306" s="39">
        <v>365</v>
      </c>
      <c r="I3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IF(G688="01/01/1900",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IF(GESTAO.DE.RESIDUOS[[#This Row],[TREINADO EM]]="", "",(GESTAO.DE.RESIDUOS[[#This Row],[TREINADO EM]]+GESTAO.DE.RESIDUOS[[#This Row],[VALIDADE]]))</f>
        <v>45644</v>
      </c>
      <c r="K306">
        <v>1</v>
      </c>
      <c r="L306" t="s">
        <v>5</v>
      </c>
      <c r="M306" t="str">
        <f>VLOOKUP(GESTAO.DE.RESIDUOS[[#This Row],[NOME]],'CADASTRO'!A:K,6,0)</f>
        <v>DESLIGADO</v>
      </c>
    </row>
    <row r="307" spans="1:14">
      <c r="A307" t="s">
        <v>516</v>
      </c>
      <c r="B307" t="s">
        <v>517</v>
      </c>
      <c r="C307" t="s">
        <v>433</v>
      </c>
      <c r="D307" t="s">
        <v>671</v>
      </c>
      <c r="E307" s="11" t="s">
        <v>298</v>
      </c>
      <c r="F307" s="11" t="str">
        <f>VLOOKUP(GESTAO.DE.RESIDUOS[[#This Row],[NOME]],'CADASTRO'!A:K,5,0)</f>
        <v>OPERADOR INDUSTRIAL III</v>
      </c>
      <c r="G307" s="29">
        <v>45645</v>
      </c>
      <c r="H307" s="39">
        <v>365</v>
      </c>
      <c r="I3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IF(G689="01/01/1900",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IF(GESTAO.DE.RESIDUOS[[#This Row],[TREINADO EM]]="", "",(GESTAO.DE.RESIDUOS[[#This Row],[TREINADO EM]]+GESTAO.DE.RESIDUOS[[#This Row],[VALIDADE]]))</f>
        <v>46010</v>
      </c>
      <c r="K307">
        <v>1</v>
      </c>
      <c r="L307" t="s">
        <v>3</v>
      </c>
      <c r="M307" t="str">
        <f>VLOOKUP(GESTAO.DE.RESIDUOS[[#This Row],[NOME]],'CADASTRO'!A:K,6,0)</f>
        <v>DESLIGADO</v>
      </c>
    </row>
    <row r="308" spans="1:14">
      <c r="A308" t="s">
        <v>516</v>
      </c>
      <c r="B308" t="s">
        <v>517</v>
      </c>
      <c r="C308" t="s">
        <v>266</v>
      </c>
      <c r="D308" t="s">
        <v>671</v>
      </c>
      <c r="E308" s="11" t="s">
        <v>299</v>
      </c>
      <c r="F308" s="11" t="str">
        <f>VLOOKUP(GESTAO.DE.RESIDUOS[[#This Row],[NOME]],'CADASTRO'!A:K,5,0)</f>
        <v>ESTAGIARIO</v>
      </c>
      <c r="G308" s="29">
        <v>45155</v>
      </c>
      <c r="H308" s="39">
        <v>365</v>
      </c>
      <c r="I3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IF(G690="01/01/1900",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IF(GESTAO.DE.RESIDUOS[[#This Row],[TREINADO EM]]="", "",(GESTAO.DE.RESIDUOS[[#This Row],[TREINADO EM]]+GESTAO.DE.RESIDUOS[[#This Row],[VALIDADE]]))</f>
        <v>45520</v>
      </c>
      <c r="K308">
        <v>1</v>
      </c>
      <c r="L308" t="s">
        <v>3</v>
      </c>
      <c r="M308" t="str">
        <f>VLOOKUP(GESTAO.DE.RESIDUOS[[#This Row],[NOME]],'CADASTRO'!A:K,6,0)</f>
        <v>DESLIGADO</v>
      </c>
    </row>
    <row r="309" spans="1:14">
      <c r="A309" t="s">
        <v>516</v>
      </c>
      <c r="B309" t="s">
        <v>517</v>
      </c>
      <c r="C309" t="s">
        <v>433</v>
      </c>
      <c r="D309" t="s">
        <v>671</v>
      </c>
      <c r="E309" s="11" t="s">
        <v>300</v>
      </c>
      <c r="F309" s="11" t="str">
        <f>VLOOKUP(GESTAO.DE.RESIDUOS[[#This Row],[NOME]],'CADASTRO'!A:K,5,0)</f>
        <v>PARCEIRO DE NEGOCIO DE RH</v>
      </c>
      <c r="G309" s="29">
        <v>45589</v>
      </c>
      <c r="H309" s="39">
        <v>365</v>
      </c>
      <c r="I3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IF(G691="01/01/1900",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IF(GESTAO.DE.RESIDUOS[[#This Row],[TREINADO EM]]="", "",(GESTAO.DE.RESIDUOS[[#This Row],[TREINADO EM]]+GESTAO.DE.RESIDUOS[[#This Row],[VALIDADE]]))</f>
        <v>45954</v>
      </c>
      <c r="K309">
        <v>1</v>
      </c>
      <c r="L309" t="s">
        <v>3</v>
      </c>
      <c r="M309" t="str">
        <f>VLOOKUP(GESTAO.DE.RESIDUOS[[#This Row],[NOME]],'CADASTRO'!A:K,6,0)</f>
        <v>DESLIGADO</v>
      </c>
    </row>
    <row r="310" spans="1:14">
      <c r="A310" t="s">
        <v>516</v>
      </c>
      <c r="B310" t="s">
        <v>517</v>
      </c>
      <c r="C310" t="s">
        <v>391</v>
      </c>
      <c r="D310" t="s">
        <v>671</v>
      </c>
      <c r="E310" s="11" t="s">
        <v>301</v>
      </c>
      <c r="F310" s="11" t="str">
        <f>VLOOKUP(GESTAO.DE.RESIDUOS[[#This Row],[NOME]],'CADASTRO'!A:K,5,0)</f>
        <v>OPERADOR INDUSTRIAL I</v>
      </c>
      <c r="G310" s="29">
        <v>45965</v>
      </c>
      <c r="H310" s="39">
        <v>365</v>
      </c>
      <c r="I3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IF(G692="01/01/1900",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IF(GESTAO.DE.RESIDUOS[[#This Row],[TREINADO EM]]="", "",(GESTAO.DE.RESIDUOS[[#This Row],[TREINADO EM]]+GESTAO.DE.RESIDUOS[[#This Row],[VALIDADE]]))</f>
        <v>46330</v>
      </c>
      <c r="K310">
        <v>1</v>
      </c>
      <c r="L310" t="s">
        <v>3</v>
      </c>
      <c r="M310" t="str">
        <f>VLOOKUP(GESTAO.DE.RESIDUOS[[#This Row],[NOME]],'CADASTRO'!A:K,6,0)</f>
        <v>DESLIGADO</v>
      </c>
    </row>
    <row r="311" spans="1:14">
      <c r="A311" t="s">
        <v>516</v>
      </c>
      <c r="B311" t="s">
        <v>517</v>
      </c>
      <c r="C311" t="s">
        <v>266</v>
      </c>
      <c r="D311" t="s">
        <v>671</v>
      </c>
      <c r="E311" s="11" t="s">
        <v>306</v>
      </c>
      <c r="F311" s="11" t="str">
        <f>VLOOKUP(GESTAO.DE.RESIDUOS[[#This Row],[NOME]],'CADASTRO'!A:K,5,0)</f>
        <v>APRENDIZ</v>
      </c>
      <c r="G311" s="29">
        <v>44985</v>
      </c>
      <c r="H311" s="39">
        <v>365</v>
      </c>
      <c r="I3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IF(G693="01/01/1900",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IF(GESTAO.DE.RESIDUOS[[#This Row],[TREINADO EM]]="", "",(GESTAO.DE.RESIDUOS[[#This Row],[TREINADO EM]]+GESTAO.DE.RESIDUOS[[#This Row],[VALIDADE]]))</f>
        <v>45350</v>
      </c>
      <c r="K311">
        <v>1</v>
      </c>
      <c r="L311" t="s">
        <v>3</v>
      </c>
      <c r="M311" t="str">
        <f>VLOOKUP(GESTAO.DE.RESIDUOS[[#This Row],[NOME]],'CADASTRO'!A:K,6,0)</f>
        <v>DESLIGADO</v>
      </c>
    </row>
    <row r="312" spans="1:14">
      <c r="A312" t="s">
        <v>516</v>
      </c>
      <c r="B312" t="s">
        <v>517</v>
      </c>
      <c r="C312" t="s">
        <v>266</v>
      </c>
      <c r="D312" t="s">
        <v>671</v>
      </c>
      <c r="E312" s="11" t="s">
        <v>395</v>
      </c>
      <c r="F312" s="11" t="str">
        <f>VLOOKUP(GESTAO.DE.RESIDUOS[[#This Row],[NOME]],'CADASTRO'!A:K,5,0)</f>
        <v>OPERADOR INDUSTRIAL II</v>
      </c>
      <c r="G312" s="29">
        <v>44928</v>
      </c>
      <c r="H312" s="39">
        <v>365</v>
      </c>
      <c r="I3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IF(G694="01/01/1900",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IF(GESTAO.DE.RESIDUOS[[#This Row],[TREINADO EM]]="", "",(GESTAO.DE.RESIDUOS[[#This Row],[TREINADO EM]]+GESTAO.DE.RESIDUOS[[#This Row],[VALIDADE]]))</f>
        <v>45293</v>
      </c>
      <c r="K312">
        <v>1</v>
      </c>
      <c r="L312" t="s">
        <v>5</v>
      </c>
      <c r="M312" t="str">
        <f>VLOOKUP(GESTAO.DE.RESIDUOS[[#This Row],[NOME]],'CADASTRO'!A:K,6,0)</f>
        <v>ATIVO</v>
      </c>
    </row>
    <row r="313" spans="1:14">
      <c r="A313" t="s">
        <v>516</v>
      </c>
      <c r="B313" t="s">
        <v>517</v>
      </c>
      <c r="C313" t="s">
        <v>266</v>
      </c>
      <c r="D313" t="s">
        <v>671</v>
      </c>
      <c r="E313" s="11" t="s">
        <v>395</v>
      </c>
      <c r="F313" s="11" t="str">
        <f>VLOOKUP(GESTAO.DE.RESIDUOS[[#This Row],[NOME]],'CADASTRO'!A:K,5,0)</f>
        <v>OPERADOR INDUSTRIAL II</v>
      </c>
      <c r="G313" s="29">
        <v>45279</v>
      </c>
      <c r="H313" s="39">
        <v>365</v>
      </c>
      <c r="I3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IF(G695="01/01/1900",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IF(GESTAO.DE.RESIDUOS[[#This Row],[TREINADO EM]]="", "",(GESTAO.DE.RESIDUOS[[#This Row],[TREINADO EM]]+GESTAO.DE.RESIDUOS[[#This Row],[VALIDADE]]))</f>
        <v>45644</v>
      </c>
      <c r="K313">
        <v>1</v>
      </c>
      <c r="L313" t="s">
        <v>5</v>
      </c>
      <c r="M313" t="str">
        <f>VLOOKUP(GESTAO.DE.RESIDUOS[[#This Row],[NOME]],'CADASTRO'!A:K,6,0)</f>
        <v>ATIVO</v>
      </c>
    </row>
    <row r="314" spans="1:14">
      <c r="A314" t="s">
        <v>516</v>
      </c>
      <c r="B314" t="s">
        <v>517</v>
      </c>
      <c r="C314" t="s">
        <v>76</v>
      </c>
      <c r="D314" t="s">
        <v>671</v>
      </c>
      <c r="E314" s="11" t="s">
        <v>395</v>
      </c>
      <c r="F314" s="11" t="str">
        <f>VLOOKUP(GESTAO.DE.RESIDUOS[[#This Row],[NOME]],'CADASTRO'!A:K,5,0)</f>
        <v>OPERADOR INDUSTRIAL II</v>
      </c>
      <c r="G314" s="29">
        <v>45645</v>
      </c>
      <c r="H314" s="39">
        <v>365</v>
      </c>
      <c r="I3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IF(G696="01/01/1900",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IF(GESTAO.DE.RESIDUOS[[#This Row],[TREINADO EM]]="", "",(GESTAO.DE.RESIDUOS[[#This Row],[TREINADO EM]]+GESTAO.DE.RESIDUOS[[#This Row],[VALIDADE]]))</f>
        <v>46010</v>
      </c>
      <c r="K314">
        <v>1</v>
      </c>
      <c r="L314" t="s">
        <v>5</v>
      </c>
      <c r="M314" t="str">
        <f>VLOOKUP(GESTAO.DE.RESIDUOS[[#This Row],[NOME]],'CADASTRO'!A:K,6,0)</f>
        <v>ATIVO</v>
      </c>
    </row>
    <row r="315" spans="1:14">
      <c r="A315" t="s">
        <v>516</v>
      </c>
      <c r="B315" t="s">
        <v>517</v>
      </c>
      <c r="C315" t="s">
        <v>433</v>
      </c>
      <c r="D315" t="s">
        <v>671</v>
      </c>
      <c r="E315" s="11" t="s">
        <v>395</v>
      </c>
      <c r="F315" s="11" t="str">
        <f>VLOOKUP(GESTAO.DE.RESIDUOS[[#This Row],[NOME]],'CADASTRO'!A:K,5,0)</f>
        <v>OPERADOR INDUSTRIAL II</v>
      </c>
      <c r="G315" s="29">
        <v>46009</v>
      </c>
      <c r="H315" s="39">
        <v>365</v>
      </c>
      <c r="I3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IF(G697="01/01/1900",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IF(GESTAO.DE.RESIDUOS[[#This Row],[TREINADO EM]]="", "",(GESTAO.DE.RESIDUOS[[#This Row],[TREINADO EM]]+GESTAO.DE.RESIDUOS[[#This Row],[VALIDADE]]))</f>
        <v>46374</v>
      </c>
      <c r="K315">
        <v>1</v>
      </c>
      <c r="L315" t="s">
        <v>3</v>
      </c>
      <c r="M315" t="str">
        <f>VLOOKUP(GESTAO.DE.RESIDUOS[[#This Row],[NOME]],'CADASTRO'!A:K,6,0)</f>
        <v>ATIVO</v>
      </c>
    </row>
    <row r="316" spans="1:14">
      <c r="A316" t="s">
        <v>516</v>
      </c>
      <c r="B316" t="s">
        <v>517</v>
      </c>
      <c r="C316" t="s">
        <v>266</v>
      </c>
      <c r="D316" t="s">
        <v>671</v>
      </c>
      <c r="E316" s="11" t="s">
        <v>313</v>
      </c>
      <c r="F316" s="11" t="str">
        <f>VLOOKUP(GESTAO.DE.RESIDUOS[[#This Row],[NOME]],'CADASTRO'!A:K,5,0)</f>
        <v>OPERADOR INDUSTRIAL I</v>
      </c>
      <c r="G316" s="29">
        <v>45001</v>
      </c>
      <c r="H316" s="39">
        <v>365</v>
      </c>
      <c r="I3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IF(G698="01/01/1900",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IF(GESTAO.DE.RESIDUOS[[#This Row],[TREINADO EM]]="", "",(GESTAO.DE.RESIDUOS[[#This Row],[TREINADO EM]]+GESTAO.DE.RESIDUOS[[#This Row],[VALIDADE]]))</f>
        <v>45366</v>
      </c>
      <c r="K316">
        <v>1</v>
      </c>
      <c r="L316" t="s">
        <v>5</v>
      </c>
      <c r="M316" t="str">
        <f>VLOOKUP(GESTAO.DE.RESIDUOS[[#This Row],[NOME]],'CADASTRO'!A:K,6,0)</f>
        <v>DESLIGADO</v>
      </c>
    </row>
    <row r="317" spans="1:14">
      <c r="A317" t="s">
        <v>516</v>
      </c>
      <c r="B317" t="s">
        <v>517</v>
      </c>
      <c r="C317" t="s">
        <v>266</v>
      </c>
      <c r="D317" t="s">
        <v>671</v>
      </c>
      <c r="E317" s="11" t="s">
        <v>313</v>
      </c>
      <c r="F317" s="11" t="str">
        <f>VLOOKUP(GESTAO.DE.RESIDUOS[[#This Row],[NOME]],'CADASTRO'!A:K,5,0)</f>
        <v>OPERADOR INDUSTRIAL I</v>
      </c>
      <c r="G317" s="29">
        <v>45279</v>
      </c>
      <c r="H317" s="39">
        <v>365</v>
      </c>
      <c r="I3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IF(G699="01/01/1900",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IF(GESTAO.DE.RESIDUOS[[#This Row],[TREINADO EM]]="", "",(GESTAO.DE.RESIDUOS[[#This Row],[TREINADO EM]]+GESTAO.DE.RESIDUOS[[#This Row],[VALIDADE]]))</f>
        <v>45644</v>
      </c>
      <c r="K317">
        <v>1</v>
      </c>
      <c r="L317" t="s">
        <v>5</v>
      </c>
      <c r="M317" t="str">
        <f>VLOOKUP(GESTAO.DE.RESIDUOS[[#This Row],[NOME]],'CADASTRO'!A:K,6,0)</f>
        <v>DESLIGADO</v>
      </c>
    </row>
    <row r="318" spans="1:14">
      <c r="A318" t="s">
        <v>516</v>
      </c>
      <c r="B318" t="s">
        <v>517</v>
      </c>
      <c r="C318" t="s">
        <v>76</v>
      </c>
      <c r="D318" t="s">
        <v>671</v>
      </c>
      <c r="E318" s="11" t="s">
        <v>313</v>
      </c>
      <c r="F318" s="11" t="str">
        <f>VLOOKUP(GESTAO.DE.RESIDUOS[[#This Row],[NOME]],'CADASTRO'!A:K,5,0)</f>
        <v>OPERADOR INDUSTRIAL I</v>
      </c>
      <c r="G318" s="29">
        <v>45645</v>
      </c>
      <c r="H318" s="39">
        <v>365</v>
      </c>
      <c r="I3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IF(G700="01/01/1900",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IF(GESTAO.DE.RESIDUOS[[#This Row],[TREINADO EM]]="", "",(GESTAO.DE.RESIDUOS[[#This Row],[TREINADO EM]]+GESTAO.DE.RESIDUOS[[#This Row],[VALIDADE]]))</f>
        <v>46010</v>
      </c>
      <c r="K318">
        <v>1</v>
      </c>
      <c r="L318" t="s">
        <v>3</v>
      </c>
      <c r="M318" t="str">
        <f>VLOOKUP(GESTAO.DE.RESIDUOS[[#This Row],[NOME]],'CADASTRO'!A:K,6,0)</f>
        <v>DESLIGADO</v>
      </c>
    </row>
    <row r="319" spans="1:14">
      <c r="A319" t="s">
        <v>516</v>
      </c>
      <c r="B319" t="s">
        <v>517</v>
      </c>
      <c r="C319" t="s">
        <v>433</v>
      </c>
      <c r="D319" t="s">
        <v>671</v>
      </c>
      <c r="E319" s="11" t="s">
        <v>396</v>
      </c>
      <c r="F319" s="11" t="str">
        <f>VLOOKUP(GESTAO.DE.RESIDUOS[[#This Row],[NOME]],'CADASTRO'!A:K,5,0)</f>
        <v>OPERADOR INDUSTRIAL I</v>
      </c>
      <c r="G319" s="29">
        <v>46161</v>
      </c>
      <c r="H319" s="39">
        <v>365</v>
      </c>
      <c r="I3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IF(G701="01/01/1900",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IF(GESTAO.DE.RESIDUOS[[#This Row],[TREINADO EM]]="", "",(GESTAO.DE.RESIDUOS[[#This Row],[TREINADO EM]]+GESTAO.DE.RESIDUOS[[#This Row],[VALIDADE]]))</f>
        <v>46526</v>
      </c>
      <c r="K319">
        <v>1</v>
      </c>
      <c r="L319" t="s">
        <v>3</v>
      </c>
      <c r="M319" t="str">
        <f>VLOOKUP(GESTAO.DE.RESIDUOS[[#This Row],[NOME]],'CADASTRO'!A:K,6,0)</f>
        <v>ATIVO</v>
      </c>
      <c r="N319" s="63"/>
    </row>
    <row r="320" spans="1:14">
      <c r="A320" t="s">
        <v>516</v>
      </c>
      <c r="B320" t="s">
        <v>517</v>
      </c>
      <c r="C320" t="s">
        <v>102</v>
      </c>
      <c r="D320" t="s">
        <v>671</v>
      </c>
      <c r="E320" s="11" t="s">
        <v>176</v>
      </c>
      <c r="F320" s="11" t="str">
        <f>VLOOKUP(GESTAO.DE.RESIDUOS[[#This Row],[NOME]],'CADASTRO'!A:K,5,0)</f>
        <v>ANALISTA MANUTENCAO JR</v>
      </c>
      <c r="G320" s="29">
        <v>45344</v>
      </c>
      <c r="H320" s="39">
        <v>365</v>
      </c>
      <c r="I3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IF(G702="01/01/1900",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IF(GESTAO.DE.RESIDUOS[[#This Row],[TREINADO EM]]="", "",(GESTAO.DE.RESIDUOS[[#This Row],[TREINADO EM]]+GESTAO.DE.RESIDUOS[[#This Row],[VALIDADE]]))</f>
        <v>45709</v>
      </c>
      <c r="K320">
        <v>1</v>
      </c>
      <c r="L320" t="s">
        <v>3</v>
      </c>
      <c r="M320" t="str">
        <f>VLOOKUP(GESTAO.DE.RESIDUOS[[#This Row],[NOME]],'CADASTRO'!A:K,6,0)</f>
        <v>DESLIGADO</v>
      </c>
    </row>
    <row r="321" spans="1:14">
      <c r="A321" t="s">
        <v>516</v>
      </c>
      <c r="B321" t="s">
        <v>517</v>
      </c>
      <c r="C321" t="s">
        <v>391</v>
      </c>
      <c r="D321" t="s">
        <v>671</v>
      </c>
      <c r="E321" s="11" t="s">
        <v>176</v>
      </c>
      <c r="F321" s="11" t="str">
        <f>VLOOKUP(GESTAO.DE.RESIDUOS[[#This Row],[NOME]],'CADASTRO'!A:K,5,0)</f>
        <v>ANALISTA MANUTENCAO JR</v>
      </c>
      <c r="G321" s="29">
        <v>45938</v>
      </c>
      <c r="H321" s="39">
        <v>365</v>
      </c>
      <c r="I3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IF(G703="01/01/1900",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IF(GESTAO.DE.RESIDUOS[[#This Row],[TREINADO EM]]="", "",(GESTAO.DE.RESIDUOS[[#This Row],[TREINADO EM]]+GESTAO.DE.RESIDUOS[[#This Row],[VALIDADE]]))</f>
        <v>46303</v>
      </c>
      <c r="K321">
        <v>1</v>
      </c>
      <c r="L321" t="s">
        <v>3</v>
      </c>
      <c r="M321" t="str">
        <f>VLOOKUP(GESTAO.DE.RESIDUOS[[#This Row],[NOME]],'CADASTRO'!A:K,6,0)</f>
        <v>DESLIGADO</v>
      </c>
    </row>
    <row r="322" spans="1:14">
      <c r="A322" t="s">
        <v>516</v>
      </c>
      <c r="B322" t="s">
        <v>517</v>
      </c>
      <c r="C322" t="s">
        <v>266</v>
      </c>
      <c r="D322" t="s">
        <v>671</v>
      </c>
      <c r="E322" s="11" t="s">
        <v>324</v>
      </c>
      <c r="F322" s="11" t="str">
        <f>VLOOKUP(GESTAO.DE.RESIDUOS[[#This Row],[NOME]],'CADASTRO'!A:K,5,0)</f>
        <v>LIDER DE TURNO</v>
      </c>
      <c r="G322" s="29">
        <v>44928</v>
      </c>
      <c r="H322" s="39">
        <v>365</v>
      </c>
      <c r="I3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IF(G704="01/01/1900",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IF(GESTAO.DE.RESIDUOS[[#This Row],[TREINADO EM]]="", "",(GESTAO.DE.RESIDUOS[[#This Row],[TREINADO EM]]+GESTAO.DE.RESIDUOS[[#This Row],[VALIDADE]]))</f>
        <v>45293</v>
      </c>
      <c r="K322">
        <v>1</v>
      </c>
      <c r="L322" t="s">
        <v>5</v>
      </c>
      <c r="M322" t="str">
        <f>VLOOKUP(GESTAO.DE.RESIDUOS[[#This Row],[NOME]],'CADASTRO'!A:K,6,0)</f>
        <v>ATIVO</v>
      </c>
    </row>
    <row r="323" spans="1:14">
      <c r="A323" t="s">
        <v>516</v>
      </c>
      <c r="B323" t="s">
        <v>517</v>
      </c>
      <c r="C323" t="s">
        <v>266</v>
      </c>
      <c r="D323" t="s">
        <v>671</v>
      </c>
      <c r="E323" s="11" t="s">
        <v>324</v>
      </c>
      <c r="F323" s="11" t="str">
        <f>VLOOKUP(GESTAO.DE.RESIDUOS[[#This Row],[NOME]],'CADASTRO'!A:K,5,0)</f>
        <v>LIDER DE TURNO</v>
      </c>
      <c r="G323" s="29">
        <v>45279</v>
      </c>
      <c r="H323" s="39">
        <v>365</v>
      </c>
      <c r="I3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IF(G705="01/01/1900",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IF(GESTAO.DE.RESIDUOS[[#This Row],[TREINADO EM]]="", "",(GESTAO.DE.RESIDUOS[[#This Row],[TREINADO EM]]+GESTAO.DE.RESIDUOS[[#This Row],[VALIDADE]]))</f>
        <v>45644</v>
      </c>
      <c r="K323">
        <v>1</v>
      </c>
      <c r="L323" t="s">
        <v>5</v>
      </c>
      <c r="M323" t="str">
        <f>VLOOKUP(GESTAO.DE.RESIDUOS[[#This Row],[NOME]],'CADASTRO'!A:K,6,0)</f>
        <v>ATIVO</v>
      </c>
    </row>
    <row r="324" spans="1:14">
      <c r="A324" t="s">
        <v>516</v>
      </c>
      <c r="B324" t="s">
        <v>517</v>
      </c>
      <c r="C324" t="s">
        <v>76</v>
      </c>
      <c r="D324" t="s">
        <v>671</v>
      </c>
      <c r="E324" s="11" t="s">
        <v>324</v>
      </c>
      <c r="F324" s="11" t="str">
        <f>VLOOKUP(GESTAO.DE.RESIDUOS[[#This Row],[NOME]],'CADASTRO'!A:K,5,0)</f>
        <v>LIDER DE TURNO</v>
      </c>
      <c r="G324" s="29">
        <v>45645</v>
      </c>
      <c r="H324" s="39">
        <v>365</v>
      </c>
      <c r="I3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IF(G706="01/01/1900",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IF(GESTAO.DE.RESIDUOS[[#This Row],[TREINADO EM]]="", "",(GESTAO.DE.RESIDUOS[[#This Row],[TREINADO EM]]+GESTAO.DE.RESIDUOS[[#This Row],[VALIDADE]]))</f>
        <v>46010</v>
      </c>
      <c r="K324">
        <v>1</v>
      </c>
      <c r="L324" t="s">
        <v>5</v>
      </c>
      <c r="M324" t="str">
        <f>VLOOKUP(GESTAO.DE.RESIDUOS[[#This Row],[NOME]],'CADASTRO'!A:K,6,0)</f>
        <v>ATIVO</v>
      </c>
    </row>
    <row r="325" spans="1:14">
      <c r="A325" t="s">
        <v>516</v>
      </c>
      <c r="B325" t="s">
        <v>517</v>
      </c>
      <c r="C325" t="s">
        <v>433</v>
      </c>
      <c r="D325" t="s">
        <v>671</v>
      </c>
      <c r="E325" s="11" t="s">
        <v>324</v>
      </c>
      <c r="F325" s="11" t="str">
        <f>VLOOKUP(GESTAO.DE.RESIDUOS[[#This Row],[NOME]],'CADASTRO'!A:K,5,0)</f>
        <v>LIDER DE TURNO</v>
      </c>
      <c r="G325" s="29">
        <v>46009</v>
      </c>
      <c r="H325" s="39">
        <v>365</v>
      </c>
      <c r="I3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IF(G707="01/01/1900",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IF(GESTAO.DE.RESIDUOS[[#This Row],[TREINADO EM]]="", "",(GESTAO.DE.RESIDUOS[[#This Row],[TREINADO EM]]+GESTAO.DE.RESIDUOS[[#This Row],[VALIDADE]]))</f>
        <v>46374</v>
      </c>
      <c r="K325">
        <v>1</v>
      </c>
      <c r="L325" t="s">
        <v>3</v>
      </c>
      <c r="M325" t="str">
        <f>VLOOKUP(GESTAO.DE.RESIDUOS[[#This Row],[NOME]],'CADASTRO'!A:K,6,0)</f>
        <v>ATIVO</v>
      </c>
    </row>
    <row r="326" spans="1:14">
      <c r="A326" t="s">
        <v>516</v>
      </c>
      <c r="B326" t="s">
        <v>517</v>
      </c>
      <c r="C326" t="s">
        <v>433</v>
      </c>
      <c r="D326" t="s">
        <v>671</v>
      </c>
      <c r="E326" s="11" t="s">
        <v>397</v>
      </c>
      <c r="F326" s="11" t="str">
        <f>VLOOKUP(GESTAO.DE.RESIDUOS[[#This Row],[NOME]],'CADASTRO'!A:K,5,0)</f>
        <v>AUXILIAR INDUSTRIAL</v>
      </c>
      <c r="G326" s="29">
        <v>46154</v>
      </c>
      <c r="H326" s="39">
        <v>365</v>
      </c>
      <c r="I3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IF(G708="01/01/1900",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IF(GESTAO.DE.RESIDUOS[[#This Row],[TREINADO EM]]="", "",(GESTAO.DE.RESIDUOS[[#This Row],[TREINADO EM]]+GESTAO.DE.RESIDUOS[[#This Row],[VALIDADE]]))</f>
        <v>46519</v>
      </c>
      <c r="K326">
        <v>1</v>
      </c>
      <c r="L326" t="s">
        <v>3</v>
      </c>
      <c r="M326" t="str">
        <f>VLOOKUP(GESTAO.DE.RESIDUOS[[#This Row],[NOME]],'CADASTRO'!A:K,6,0)</f>
        <v>DESLIGADO</v>
      </c>
      <c r="N326" s="63" t="s">
        <v>674</v>
      </c>
    </row>
    <row r="327" spans="1:14">
      <c r="A327" t="s">
        <v>516</v>
      </c>
      <c r="B327" t="s">
        <v>517</v>
      </c>
      <c r="C327" t="s">
        <v>433</v>
      </c>
      <c r="D327" t="s">
        <v>671</v>
      </c>
      <c r="E327" s="11" t="s">
        <v>169</v>
      </c>
      <c r="F327" s="11" t="str">
        <f>VLOOKUP(GESTAO.DE.RESIDUOS[[#This Row],[NOME]],'CADASTRO'!A:K,5,0)</f>
        <v>COORDENADOR MELHORIA CONTINUA</v>
      </c>
      <c r="G327" s="29">
        <v>46245.585300925923</v>
      </c>
      <c r="H327" s="39">
        <v>365</v>
      </c>
      <c r="I3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IF(G709="01/01/1900",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IF(GESTAO.DE.RESIDUOS[[#This Row],[TREINADO EM]]="", "",(GESTAO.DE.RESIDUOS[[#This Row],[TREINADO EM]]+GESTAO.DE.RESIDUOS[[#This Row],[VALIDADE]]))</f>
        <v>46610.585300925923</v>
      </c>
      <c r="K327">
        <v>1</v>
      </c>
      <c r="L327" t="s">
        <v>3</v>
      </c>
      <c r="M327" t="str">
        <f>VLOOKUP(GESTAO.DE.RESIDUOS[[#This Row],[NOME]],'CADASTRO'!A:K,6,0)</f>
        <v>ATIVO</v>
      </c>
    </row>
    <row r="328" spans="1:14">
      <c r="A328" t="s">
        <v>516</v>
      </c>
      <c r="B328" t="s">
        <v>517</v>
      </c>
      <c r="C328" t="s">
        <v>266</v>
      </c>
      <c r="D328" t="s">
        <v>671</v>
      </c>
      <c r="E328" s="11" t="s">
        <v>166</v>
      </c>
      <c r="F328" s="11" t="str">
        <f>VLOOKUP(GESTAO.DE.RESIDUOS[[#This Row],[NOME]],'CADASTRO'!A:K,5,0)</f>
        <v>ESTAGIARIO</v>
      </c>
      <c r="G328" s="29">
        <v>44986</v>
      </c>
      <c r="H328" s="39">
        <v>365</v>
      </c>
      <c r="I3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IF(G710="01/01/1900",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IF(GESTAO.DE.RESIDUOS[[#This Row],[TREINADO EM]]="", "",(GESTAO.DE.RESIDUOS[[#This Row],[TREINADO EM]]+GESTAO.DE.RESIDUOS[[#This Row],[VALIDADE]]))</f>
        <v>45351</v>
      </c>
      <c r="K328">
        <v>1</v>
      </c>
      <c r="L328" t="s">
        <v>3</v>
      </c>
      <c r="M328" t="str">
        <f>VLOOKUP(GESTAO.DE.RESIDUOS[[#This Row],[NOME]],'CADASTRO'!A:K,6,0)</f>
        <v>DESLIGADO</v>
      </c>
    </row>
    <row r="329" spans="1:14">
      <c r="A329" t="s">
        <v>516</v>
      </c>
      <c r="B329" t="s">
        <v>517</v>
      </c>
      <c r="C329" t="s">
        <v>266</v>
      </c>
      <c r="D329" t="s">
        <v>671</v>
      </c>
      <c r="E329" s="11" t="s">
        <v>164</v>
      </c>
      <c r="F329" s="11" t="str">
        <f>VLOOKUP(GESTAO.DE.RESIDUOS[[#This Row],[NOME]],'CADASTRO'!A:K,5,0)</f>
        <v>OPERADOR INDUSTRIAL II</v>
      </c>
      <c r="G329" s="29">
        <v>45029</v>
      </c>
      <c r="H329" s="39">
        <v>365</v>
      </c>
      <c r="I3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IF(G711="01/01/1900",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IF(GESTAO.DE.RESIDUOS[[#This Row],[TREINADO EM]]="", "",(GESTAO.DE.RESIDUOS[[#This Row],[TREINADO EM]]+GESTAO.DE.RESIDUOS[[#This Row],[VALIDADE]]))</f>
        <v>45394</v>
      </c>
      <c r="K329">
        <v>1</v>
      </c>
      <c r="L329" t="s">
        <v>3</v>
      </c>
      <c r="M329" t="str">
        <f>VLOOKUP(GESTAO.DE.RESIDUOS[[#This Row],[NOME]],'CADASTRO'!A:K,6,0)</f>
        <v>DESLIGADO</v>
      </c>
    </row>
    <row r="330" spans="1:14">
      <c r="A330" t="s">
        <v>516</v>
      </c>
      <c r="B330" t="s">
        <v>517</v>
      </c>
      <c r="C330" t="s">
        <v>433</v>
      </c>
      <c r="D330" t="s">
        <v>671</v>
      </c>
      <c r="E330" s="11" t="s">
        <v>398</v>
      </c>
      <c r="F330" s="11" t="str">
        <f>VLOOKUP(GESTAO.DE.RESIDUOS[[#This Row],[NOME]],'CADASTRO'!A:K,5,0)</f>
        <v>AUXILIAR INDUSTRIAL</v>
      </c>
      <c r="G330" s="29">
        <v>46175</v>
      </c>
      <c r="H330" s="39">
        <v>365</v>
      </c>
      <c r="I3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IF(G712="01/01/1900", "SEM REGISTRO",
                        IF((G330+H330)&gt;TODAY(), "NO PRAZO", "VENCIDO"
                        )
                    )
                )
            )
        )
    ),"N.A.")</f>
        <v>NO PRAZO</v>
      </c>
      <c r="J330" s="14">
        <f>IF(GESTAO.DE.RESIDUOS[[#This Row],[TREINADO EM]]="", "",(GESTAO.DE.RESIDUOS[[#This Row],[TREINADO EM]]+GESTAO.DE.RESIDUOS[[#This Row],[VALIDADE]]))</f>
        <v>46540</v>
      </c>
      <c r="K330">
        <v>1</v>
      </c>
      <c r="L330" t="s">
        <v>3</v>
      </c>
      <c r="M330" t="str">
        <f>VLOOKUP(GESTAO.DE.RESIDUOS[[#This Row],[NOME]],'CADASTRO'!A:K,6,0)</f>
        <v>ATIVO</v>
      </c>
      <c r="N330" s="63" t="s">
        <v>680</v>
      </c>
    </row>
    <row r="331" spans="1:14">
      <c r="A331" t="s">
        <v>516</v>
      </c>
      <c r="B331" t="s">
        <v>517</v>
      </c>
      <c r="C331" t="s">
        <v>266</v>
      </c>
      <c r="D331" t="s">
        <v>671</v>
      </c>
      <c r="E331" s="11" t="s">
        <v>160</v>
      </c>
      <c r="F331" s="11" t="str">
        <f>VLOOKUP(GESTAO.DE.RESIDUOS[[#This Row],[NOME]],'CADASTRO'!A:K,5,0)</f>
        <v>TECNICO ELETRONICO II</v>
      </c>
      <c r="G331" s="29">
        <v>44928</v>
      </c>
      <c r="H331" s="39">
        <v>365</v>
      </c>
      <c r="I3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IF(G713="01/01/1900",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IF(GESTAO.DE.RESIDUOS[[#This Row],[TREINADO EM]]="", "",(GESTAO.DE.RESIDUOS[[#This Row],[TREINADO EM]]+GESTAO.DE.RESIDUOS[[#This Row],[VALIDADE]]))</f>
        <v>45293</v>
      </c>
      <c r="K331">
        <v>1</v>
      </c>
      <c r="L331" t="s">
        <v>5</v>
      </c>
      <c r="M331" t="str">
        <f>VLOOKUP(GESTAO.DE.RESIDUOS[[#This Row],[NOME]],'CADASTRO'!A:K,6,0)</f>
        <v>DESLIGADO</v>
      </c>
    </row>
    <row r="332" spans="1:14">
      <c r="A332" t="s">
        <v>516</v>
      </c>
      <c r="B332" t="s">
        <v>517</v>
      </c>
      <c r="C332" t="s">
        <v>266</v>
      </c>
      <c r="D332" t="s">
        <v>671</v>
      </c>
      <c r="E332" s="11" t="s">
        <v>160</v>
      </c>
      <c r="F332" s="11" t="str">
        <f>VLOOKUP(GESTAO.DE.RESIDUOS[[#This Row],[NOME]],'CADASTRO'!A:K,5,0)</f>
        <v>TECNICO ELETRONICO II</v>
      </c>
      <c r="G332" s="29">
        <v>45279</v>
      </c>
      <c r="H332" s="39">
        <v>365</v>
      </c>
      <c r="I3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IF(G714="01/01/1900",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IF(GESTAO.DE.RESIDUOS[[#This Row],[TREINADO EM]]="", "",(GESTAO.DE.RESIDUOS[[#This Row],[TREINADO EM]]+GESTAO.DE.RESIDUOS[[#This Row],[VALIDADE]]))</f>
        <v>45644</v>
      </c>
      <c r="K332">
        <v>1</v>
      </c>
      <c r="L332" t="s">
        <v>5</v>
      </c>
      <c r="M332" t="str">
        <f>VLOOKUP(GESTAO.DE.RESIDUOS[[#This Row],[NOME]],'CADASTRO'!A:K,6,0)</f>
        <v>DESLIGADO</v>
      </c>
    </row>
    <row r="333" spans="1:14">
      <c r="A333" t="s">
        <v>516</v>
      </c>
      <c r="B333" t="s">
        <v>517</v>
      </c>
      <c r="C333" t="s">
        <v>433</v>
      </c>
      <c r="D333" t="s">
        <v>671</v>
      </c>
      <c r="E333" s="11" t="s">
        <v>160</v>
      </c>
      <c r="F333" s="11" t="str">
        <f>VLOOKUP(GESTAO.DE.RESIDUOS[[#This Row],[NOME]],'CADASTRO'!A:K,5,0)</f>
        <v>TECNICO ELETRONICO II</v>
      </c>
      <c r="G333" s="29">
        <v>45645</v>
      </c>
      <c r="H333" s="39">
        <v>365</v>
      </c>
      <c r="I3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IF(G715="01/01/1900",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IF(GESTAO.DE.RESIDUOS[[#This Row],[TREINADO EM]]="", "",(GESTAO.DE.RESIDUOS[[#This Row],[TREINADO EM]]+GESTAO.DE.RESIDUOS[[#This Row],[VALIDADE]]))</f>
        <v>46010</v>
      </c>
      <c r="K333">
        <v>1</v>
      </c>
      <c r="L333" t="s">
        <v>3</v>
      </c>
      <c r="M333" t="str">
        <f>VLOOKUP(GESTAO.DE.RESIDUOS[[#This Row],[NOME]],'CADASTRO'!A:K,6,0)</f>
        <v>DESLIGADO</v>
      </c>
    </row>
    <row r="334" spans="1:14">
      <c r="A334" t="s">
        <v>516</v>
      </c>
      <c r="B334" t="s">
        <v>517</v>
      </c>
      <c r="C334" t="s">
        <v>266</v>
      </c>
      <c r="D334" t="s">
        <v>671</v>
      </c>
      <c r="E334" s="11" t="s">
        <v>399</v>
      </c>
      <c r="F334" s="11" t="str">
        <f>VLOOKUP(GESTAO.DE.RESIDUOS[[#This Row],[NOME]],'CADASTRO'!A:K,5,0)</f>
        <v>OPERADOR INDUSTRIAL III</v>
      </c>
      <c r="G334" s="29">
        <v>44928</v>
      </c>
      <c r="H334" s="39">
        <v>365</v>
      </c>
      <c r="I3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IF(G716="01/01/1900",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IF(GESTAO.DE.RESIDUOS[[#This Row],[TREINADO EM]]="", "",(GESTAO.DE.RESIDUOS[[#This Row],[TREINADO EM]]+GESTAO.DE.RESIDUOS[[#This Row],[VALIDADE]]))</f>
        <v>45293</v>
      </c>
      <c r="K334">
        <v>1</v>
      </c>
      <c r="L334" t="s">
        <v>5</v>
      </c>
      <c r="M334" t="str">
        <f>VLOOKUP(GESTAO.DE.RESIDUOS[[#This Row],[NOME]],'CADASTRO'!A:K,6,0)</f>
        <v>DESLIGADO</v>
      </c>
    </row>
    <row r="335" spans="1:14">
      <c r="A335" t="s">
        <v>516</v>
      </c>
      <c r="B335" t="s">
        <v>517</v>
      </c>
      <c r="C335" t="s">
        <v>266</v>
      </c>
      <c r="D335" t="s">
        <v>671</v>
      </c>
      <c r="E335" s="11" t="s">
        <v>399</v>
      </c>
      <c r="F335" s="11" t="str">
        <f>VLOOKUP(GESTAO.DE.RESIDUOS[[#This Row],[NOME]],'CADASTRO'!A:K,5,0)</f>
        <v>OPERADOR INDUSTRIAL III</v>
      </c>
      <c r="G335" s="29">
        <v>45279</v>
      </c>
      <c r="H335" s="39">
        <v>365</v>
      </c>
      <c r="I3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IF(G717="01/01/1900",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IF(GESTAO.DE.RESIDUOS[[#This Row],[TREINADO EM]]="", "",(GESTAO.DE.RESIDUOS[[#This Row],[TREINADO EM]]+GESTAO.DE.RESIDUOS[[#This Row],[VALIDADE]]))</f>
        <v>45644</v>
      </c>
      <c r="K335">
        <v>1</v>
      </c>
      <c r="L335" t="s">
        <v>5</v>
      </c>
      <c r="M335" t="str">
        <f>VLOOKUP(GESTAO.DE.RESIDUOS[[#This Row],[NOME]],'CADASTRO'!A:K,6,0)</f>
        <v>DESLIGADO</v>
      </c>
    </row>
    <row r="336" spans="1:14">
      <c r="A336" t="s">
        <v>516</v>
      </c>
      <c r="B336" t="s">
        <v>517</v>
      </c>
      <c r="C336" t="s">
        <v>433</v>
      </c>
      <c r="D336" t="s">
        <v>671</v>
      </c>
      <c r="E336" s="11" t="s">
        <v>399</v>
      </c>
      <c r="F336" s="11" t="str">
        <f>VLOOKUP(GESTAO.DE.RESIDUOS[[#This Row],[NOME]],'CADASTRO'!A:K,5,0)</f>
        <v>OPERADOR INDUSTRIAL III</v>
      </c>
      <c r="G336" s="29">
        <v>45645</v>
      </c>
      <c r="H336" s="39">
        <v>365</v>
      </c>
      <c r="I3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IF(G718="01/01/1900",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IF(GESTAO.DE.RESIDUOS[[#This Row],[TREINADO EM]]="", "",(GESTAO.DE.RESIDUOS[[#This Row],[TREINADO EM]]+GESTAO.DE.RESIDUOS[[#This Row],[VALIDADE]]))</f>
        <v>46010</v>
      </c>
      <c r="K336">
        <v>1</v>
      </c>
      <c r="L336" t="s">
        <v>5</v>
      </c>
      <c r="M336" t="str">
        <f>VLOOKUP(GESTAO.DE.RESIDUOS[[#This Row],[NOME]],'CADASTRO'!A:K,6,0)</f>
        <v>DESLIGADO</v>
      </c>
    </row>
    <row r="337" spans="1:14">
      <c r="A337" t="s">
        <v>516</v>
      </c>
      <c r="B337" t="s">
        <v>517</v>
      </c>
      <c r="C337" t="s">
        <v>433</v>
      </c>
      <c r="D337" t="s">
        <v>671</v>
      </c>
      <c r="E337" s="11" t="s">
        <v>399</v>
      </c>
      <c r="F337" s="11" t="str">
        <f>VLOOKUP(GESTAO.DE.RESIDUOS[[#This Row],[NOME]],'CADASTRO'!A:K,5,0)</f>
        <v>OPERADOR INDUSTRIAL III</v>
      </c>
      <c r="G337" s="29">
        <v>46210.385543981502</v>
      </c>
      <c r="H337" s="39">
        <v>183</v>
      </c>
      <c r="I3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IF(G719="01/01/1900",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IF(GESTAO.DE.RESIDUOS[[#This Row],[TREINADO EM]]="", "",(GESTAO.DE.RESIDUOS[[#This Row],[TREINADO EM]]+GESTAO.DE.RESIDUOS[[#This Row],[VALIDADE]]))</f>
        <v>46393.385543981502</v>
      </c>
      <c r="K337">
        <v>1</v>
      </c>
      <c r="L337" t="s">
        <v>3</v>
      </c>
      <c r="M337" t="str">
        <f>VLOOKUP(GESTAO.DE.RESIDUOS[[#This Row],[NOME]],'CADASTRO'!A:K,6,0)</f>
        <v>DESLIGADO</v>
      </c>
      <c r="N337" s="63"/>
    </row>
    <row r="338" spans="1:14">
      <c r="A338" t="s">
        <v>516</v>
      </c>
      <c r="B338" t="s">
        <v>517</v>
      </c>
      <c r="C338" t="s">
        <v>266</v>
      </c>
      <c r="D338" t="s">
        <v>671</v>
      </c>
      <c r="E338" s="11" t="s">
        <v>400</v>
      </c>
      <c r="F338" s="11" t="str">
        <f>VLOOKUP(GESTAO.DE.RESIDUOS[[#This Row],[NOME]],'CADASTRO'!A:K,5,0)</f>
        <v>TECNICO MECANICO III</v>
      </c>
      <c r="G338" s="29">
        <v>45064</v>
      </c>
      <c r="H338" s="39">
        <v>365</v>
      </c>
      <c r="I3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IF(G720="01/01/1900",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IF(GESTAO.DE.RESIDUOS[[#This Row],[TREINADO EM]]="", "",(GESTAO.DE.RESIDUOS[[#This Row],[TREINADO EM]]+GESTAO.DE.RESIDUOS[[#This Row],[VALIDADE]]))</f>
        <v>45429</v>
      </c>
      <c r="K338">
        <v>1</v>
      </c>
      <c r="L338" t="s">
        <v>5</v>
      </c>
      <c r="M338" t="str">
        <f>VLOOKUP(GESTAO.DE.RESIDUOS[[#This Row],[NOME]],'CADASTRO'!A:K,6,0)</f>
        <v>ATIVO</v>
      </c>
    </row>
    <row r="339" spans="1:14">
      <c r="A339" t="s">
        <v>516</v>
      </c>
      <c r="B339" t="s">
        <v>517</v>
      </c>
      <c r="C339" t="s">
        <v>266</v>
      </c>
      <c r="D339" t="s">
        <v>671</v>
      </c>
      <c r="E339" s="11" t="s">
        <v>400</v>
      </c>
      <c r="F339" s="11" t="str">
        <f>VLOOKUP(GESTAO.DE.RESIDUOS[[#This Row],[NOME]],'CADASTRO'!A:K,5,0)</f>
        <v>TECNICO MECANICO III</v>
      </c>
      <c r="G339" s="29">
        <v>45279</v>
      </c>
      <c r="H339" s="39">
        <v>365</v>
      </c>
      <c r="I3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IF(G721="01/01/1900",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IF(GESTAO.DE.RESIDUOS[[#This Row],[TREINADO EM]]="", "",(GESTAO.DE.RESIDUOS[[#This Row],[TREINADO EM]]+GESTAO.DE.RESIDUOS[[#This Row],[VALIDADE]]))</f>
        <v>45644</v>
      </c>
      <c r="K339">
        <v>1</v>
      </c>
      <c r="L339" t="s">
        <v>5</v>
      </c>
      <c r="M339" t="str">
        <f>VLOOKUP(GESTAO.DE.RESIDUOS[[#This Row],[NOME]],'CADASTRO'!A:K,6,0)</f>
        <v>ATIVO</v>
      </c>
    </row>
    <row r="340" spans="1:14">
      <c r="A340" t="s">
        <v>516</v>
      </c>
      <c r="B340" t="s">
        <v>517</v>
      </c>
      <c r="C340" t="s">
        <v>433</v>
      </c>
      <c r="D340" t="s">
        <v>671</v>
      </c>
      <c r="E340" s="11" t="s">
        <v>400</v>
      </c>
      <c r="F340" s="11" t="str">
        <f>VLOOKUP(GESTAO.DE.RESIDUOS[[#This Row],[NOME]],'CADASTRO'!A:K,5,0)</f>
        <v>TECNICO MECANICO III</v>
      </c>
      <c r="G340" s="29">
        <v>45547</v>
      </c>
      <c r="H340" s="39">
        <v>365</v>
      </c>
      <c r="I3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IF(G722="01/01/1900",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IF(GESTAO.DE.RESIDUOS[[#This Row],[TREINADO EM]]="", "",(GESTAO.DE.RESIDUOS[[#This Row],[TREINADO EM]]+GESTAO.DE.RESIDUOS[[#This Row],[VALIDADE]]))</f>
        <v>45912</v>
      </c>
      <c r="K340">
        <v>1</v>
      </c>
      <c r="L340" t="s">
        <v>5</v>
      </c>
      <c r="M340" t="str">
        <f>VLOOKUP(GESTAO.DE.RESIDUOS[[#This Row],[NOME]],'CADASTRO'!A:K,6,0)</f>
        <v>ATIVO</v>
      </c>
    </row>
    <row r="341" spans="1:14">
      <c r="A341" t="s">
        <v>516</v>
      </c>
      <c r="B341" t="s">
        <v>517</v>
      </c>
      <c r="C341" t="s">
        <v>433</v>
      </c>
      <c r="D341" t="s">
        <v>671</v>
      </c>
      <c r="E341" s="11" t="s">
        <v>400</v>
      </c>
      <c r="F341" s="11" t="str">
        <f>VLOOKUP(GESTAO.DE.RESIDUOS[[#This Row],[NOME]],'CADASTRO'!A:K,5,0)</f>
        <v>TECNICO MECANICO III</v>
      </c>
      <c r="G341" s="29">
        <v>45645</v>
      </c>
      <c r="H341" s="39">
        <v>365</v>
      </c>
      <c r="I3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IF(G723="01/01/1900",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IF(GESTAO.DE.RESIDUOS[[#This Row],[TREINADO EM]]="", "",(GESTAO.DE.RESIDUOS[[#This Row],[TREINADO EM]]+GESTAO.DE.RESIDUOS[[#This Row],[VALIDADE]]))</f>
        <v>46010</v>
      </c>
      <c r="K341">
        <v>1</v>
      </c>
      <c r="L341" t="s">
        <v>5</v>
      </c>
      <c r="M341" t="str">
        <f>VLOOKUP(GESTAO.DE.RESIDUOS[[#This Row],[NOME]],'CADASTRO'!A:K,6,0)</f>
        <v>ATIVO</v>
      </c>
    </row>
    <row r="342" spans="1:14">
      <c r="A342" t="s">
        <v>516</v>
      </c>
      <c r="B342" t="s">
        <v>517</v>
      </c>
      <c r="C342" t="s">
        <v>433</v>
      </c>
      <c r="D342" t="s">
        <v>671</v>
      </c>
      <c r="E342" s="11" t="s">
        <v>400</v>
      </c>
      <c r="F342" s="11" t="str">
        <f>VLOOKUP(GESTAO.DE.RESIDUOS[[#This Row],[NOME]],'CADASTRO'!A:K,5,0)</f>
        <v>TECNICO MECANICO III</v>
      </c>
      <c r="G342" s="29">
        <v>46211.7046064815</v>
      </c>
      <c r="H342" s="39">
        <v>183</v>
      </c>
      <c r="I3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IF(G724="01/01/1900", "SEM REGISTRO",
                        IF((G342+H342)&gt;TODAY(), "NO PRAZO", "VENCIDO"
                        )
                    )
                )
            )
        )
    ),"N.A.")</f>
        <v>NO PRAZO</v>
      </c>
      <c r="J342" s="14">
        <f>IF(GESTAO.DE.RESIDUOS[[#This Row],[TREINADO EM]]="", "",(GESTAO.DE.RESIDUOS[[#This Row],[TREINADO EM]]+GESTAO.DE.RESIDUOS[[#This Row],[VALIDADE]]))</f>
        <v>46394.7046064815</v>
      </c>
      <c r="K342">
        <v>1</v>
      </c>
      <c r="L342" t="s">
        <v>3</v>
      </c>
      <c r="M342" t="str">
        <f>VLOOKUP(GESTAO.DE.RESIDUOS[[#This Row],[NOME]],'CADASTRO'!A:K,6,0)</f>
        <v>ATIVO</v>
      </c>
      <c r="N342" s="63"/>
    </row>
    <row r="343" spans="1:14">
      <c r="A343" t="s">
        <v>516</v>
      </c>
      <c r="B343" t="s">
        <v>517</v>
      </c>
      <c r="C343" t="s">
        <v>433</v>
      </c>
      <c r="D343" t="s">
        <v>671</v>
      </c>
      <c r="E343" t="s">
        <v>486</v>
      </c>
      <c r="F343" s="11" t="str">
        <f>VLOOKUP(GESTAO.DE.RESIDUOS[[#This Row],[NOME]],'CADASTRO'!A:K,5,0)</f>
        <v>OPERADOR INDUSTRIAL I</v>
      </c>
      <c r="G343" s="29">
        <v>46238</v>
      </c>
      <c r="H343" s="39">
        <v>365</v>
      </c>
      <c r="I3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IF(G725="01/01/1900", "SEM REGISTRO",
                        IF((G343+H343)&gt;TODAY(), "NO PRAZO", "VENCIDO"
                        )
                    )
                )
            )
        )
    ),"N.A.")</f>
        <v>NO PRAZO</v>
      </c>
      <c r="J343" s="14">
        <f>IF(GESTAO.DE.RESIDUOS[[#This Row],[TREINADO EM]]="", "",(GESTAO.DE.RESIDUOS[[#This Row],[TREINADO EM]]+GESTAO.DE.RESIDUOS[[#This Row],[VALIDADE]]))</f>
        <v>46603</v>
      </c>
      <c r="K343">
        <v>1</v>
      </c>
      <c r="L343" t="s">
        <v>3</v>
      </c>
      <c r="M343" t="str">
        <f>VLOOKUP(GESTAO.DE.RESIDUOS[[#This Row],[NOME]],'CADASTRO'!A:K,6,0)</f>
        <v>ATIVO</v>
      </c>
      <c r="N343" s="63"/>
    </row>
    <row r="344" spans="1:14">
      <c r="A344" t="s">
        <v>516</v>
      </c>
      <c r="B344" t="s">
        <v>517</v>
      </c>
      <c r="C344" t="s">
        <v>266</v>
      </c>
      <c r="D344" t="s">
        <v>671</v>
      </c>
      <c r="E344" s="11" t="s">
        <v>401</v>
      </c>
      <c r="F344" s="11" t="str">
        <f>VLOOKUP(GESTAO.DE.RESIDUOS[[#This Row],[NOME]],'CADASTRO'!A:K,5,0)</f>
        <v>TECNICO MECANICO I</v>
      </c>
      <c r="G344" s="29">
        <v>44928</v>
      </c>
      <c r="H344" s="39">
        <v>365</v>
      </c>
      <c r="I3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IF(G726="01/01/1900",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IF(GESTAO.DE.RESIDUOS[[#This Row],[TREINADO EM]]="", "",(GESTAO.DE.RESIDUOS[[#This Row],[TREINADO EM]]+GESTAO.DE.RESIDUOS[[#This Row],[VALIDADE]]))</f>
        <v>45293</v>
      </c>
      <c r="K344">
        <v>1</v>
      </c>
      <c r="L344" t="s">
        <v>5</v>
      </c>
      <c r="M344" t="str">
        <f>VLOOKUP(GESTAO.DE.RESIDUOS[[#This Row],[NOME]],'CADASTRO'!A:K,6,0)</f>
        <v>ATIVO</v>
      </c>
    </row>
    <row r="345" spans="1:14">
      <c r="A345" t="s">
        <v>516</v>
      </c>
      <c r="B345" t="s">
        <v>517</v>
      </c>
      <c r="C345" t="s">
        <v>266</v>
      </c>
      <c r="D345" t="s">
        <v>671</v>
      </c>
      <c r="E345" s="11" t="s">
        <v>401</v>
      </c>
      <c r="F345" s="11" t="str">
        <f>VLOOKUP(GESTAO.DE.RESIDUOS[[#This Row],[NOME]],'CADASTRO'!A:K,5,0)</f>
        <v>TECNICO MECANICO I</v>
      </c>
      <c r="G345" s="29">
        <v>45279</v>
      </c>
      <c r="H345" s="39">
        <v>365</v>
      </c>
      <c r="I3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IF(G727="01/01/1900",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IF(GESTAO.DE.RESIDUOS[[#This Row],[TREINADO EM]]="", "",(GESTAO.DE.RESIDUOS[[#This Row],[TREINADO EM]]+GESTAO.DE.RESIDUOS[[#This Row],[VALIDADE]]))</f>
        <v>45644</v>
      </c>
      <c r="K345">
        <v>1</v>
      </c>
      <c r="L345" t="s">
        <v>5</v>
      </c>
      <c r="M345" t="str">
        <f>VLOOKUP(GESTAO.DE.RESIDUOS[[#This Row],[NOME]],'CADASTRO'!A:K,6,0)</f>
        <v>ATIVO</v>
      </c>
    </row>
    <row r="346" spans="1:14">
      <c r="A346" t="s">
        <v>516</v>
      </c>
      <c r="B346" t="s">
        <v>517</v>
      </c>
      <c r="C346" t="s">
        <v>433</v>
      </c>
      <c r="D346" t="s">
        <v>671</v>
      </c>
      <c r="E346" s="11" t="s">
        <v>401</v>
      </c>
      <c r="F346" s="11" t="str">
        <f>VLOOKUP(GESTAO.DE.RESIDUOS[[#This Row],[NOME]],'CADASTRO'!A:K,5,0)</f>
        <v>TECNICO MECANICO I</v>
      </c>
      <c r="G346" s="46">
        <v>45645</v>
      </c>
      <c r="H346" s="39">
        <v>365</v>
      </c>
      <c r="I3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IF(G728="01/01/1900",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IF(GESTAO.DE.RESIDUOS[[#This Row],[TREINADO EM]]="", "",(GESTAO.DE.RESIDUOS[[#This Row],[TREINADO EM]]+GESTAO.DE.RESIDUOS[[#This Row],[VALIDADE]]))</f>
        <v>46010</v>
      </c>
      <c r="K346">
        <v>1</v>
      </c>
      <c r="L346" t="s">
        <v>5</v>
      </c>
      <c r="M346" t="str">
        <f>VLOOKUP(GESTAO.DE.RESIDUOS[[#This Row],[NOME]],'CADASTRO'!A:K,6,0)</f>
        <v>ATIVO</v>
      </c>
    </row>
    <row r="347" spans="1:14">
      <c r="A347" t="s">
        <v>516</v>
      </c>
      <c r="B347" t="s">
        <v>517</v>
      </c>
      <c r="C347" t="s">
        <v>433</v>
      </c>
      <c r="D347" t="s">
        <v>671</v>
      </c>
      <c r="E347" s="11" t="s">
        <v>401</v>
      </c>
      <c r="F347" s="11" t="str">
        <f>VLOOKUP(GESTAO.DE.RESIDUOS[[#This Row],[NOME]],'CADASTRO'!A:K,5,0)</f>
        <v>TECNICO MECANICO I</v>
      </c>
      <c r="G347" s="46">
        <v>46207.3827199074</v>
      </c>
      <c r="H347" s="39">
        <v>183</v>
      </c>
      <c r="I3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IF(G729="01/01/1900", "SEM REGISTRO",
                        IF((G347+H347)&gt;TODAY(), "NO PRAZO", "VENCIDO"
                        )
                    )
                )
            )
        )
    ),"N.A.")</f>
        <v>NO PRAZO</v>
      </c>
      <c r="J347" s="14">
        <f>IF(GESTAO.DE.RESIDUOS[[#This Row],[TREINADO EM]]="", "",(GESTAO.DE.RESIDUOS[[#This Row],[TREINADO EM]]+GESTAO.DE.RESIDUOS[[#This Row],[VALIDADE]]))</f>
        <v>46390.3827199074</v>
      </c>
      <c r="K347">
        <v>1</v>
      </c>
      <c r="L347" t="s">
        <v>3</v>
      </c>
      <c r="M347" t="str">
        <f>VLOOKUP(GESTAO.DE.RESIDUOS[[#This Row],[NOME]],'CADASTRO'!A:K,6,0)</f>
        <v>ATIVO</v>
      </c>
      <c r="N347" s="63"/>
    </row>
    <row r="348" spans="1:14">
      <c r="A348" t="s">
        <v>516</v>
      </c>
      <c r="B348" t="s">
        <v>517</v>
      </c>
      <c r="C348" t="s">
        <v>266</v>
      </c>
      <c r="D348" t="s">
        <v>671</v>
      </c>
      <c r="E348" s="11" t="s">
        <v>403</v>
      </c>
      <c r="F348" s="11" t="str">
        <f>VLOOKUP(GESTAO.DE.RESIDUOS[[#This Row],[NOME]],'CADASTRO'!A:K,5,0)</f>
        <v>OPERADOR INDUSTRIAL I</v>
      </c>
      <c r="G348" s="46">
        <v>45253</v>
      </c>
      <c r="H348" s="39">
        <v>365</v>
      </c>
      <c r="I3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IF(G730="01/01/1900",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IF(GESTAO.DE.RESIDUOS[[#This Row],[TREINADO EM]]="", "",(GESTAO.DE.RESIDUOS[[#This Row],[TREINADO EM]]+GESTAO.DE.RESIDUOS[[#This Row],[VALIDADE]]))</f>
        <v>45618</v>
      </c>
      <c r="K348">
        <v>1</v>
      </c>
      <c r="L348" t="s">
        <v>5</v>
      </c>
      <c r="M348" t="str">
        <f>VLOOKUP(GESTAO.DE.RESIDUOS[[#This Row],[NOME]],'CADASTRO'!A:K,6,0)</f>
        <v>ATIVO</v>
      </c>
    </row>
    <row r="349" spans="1:14">
      <c r="A349" t="s">
        <v>516</v>
      </c>
      <c r="B349" t="s">
        <v>517</v>
      </c>
      <c r="C349" t="s">
        <v>266</v>
      </c>
      <c r="D349" t="s">
        <v>671</v>
      </c>
      <c r="E349" s="11" t="s">
        <v>403</v>
      </c>
      <c r="F349" s="11" t="str">
        <f>VLOOKUP(GESTAO.DE.RESIDUOS[[#This Row],[NOME]],'CADASTRO'!A:K,5,0)</f>
        <v>OPERADOR INDUSTRIAL I</v>
      </c>
      <c r="G349" s="46">
        <v>45279</v>
      </c>
      <c r="H349" s="39">
        <v>365</v>
      </c>
      <c r="I3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IF(G731="01/01/1900",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IF(GESTAO.DE.RESIDUOS[[#This Row],[TREINADO EM]]="", "",(GESTAO.DE.RESIDUOS[[#This Row],[TREINADO EM]]+GESTAO.DE.RESIDUOS[[#This Row],[VALIDADE]]))</f>
        <v>45644</v>
      </c>
      <c r="K349">
        <v>1</v>
      </c>
      <c r="L349" t="s">
        <v>5</v>
      </c>
      <c r="M349" t="str">
        <f>VLOOKUP(GESTAO.DE.RESIDUOS[[#This Row],[NOME]],'CADASTRO'!A:K,6,0)</f>
        <v>ATIVO</v>
      </c>
    </row>
    <row r="350" spans="1:14" ht="14.1" customHeight="1">
      <c r="A350" t="s">
        <v>516</v>
      </c>
      <c r="B350" t="s">
        <v>517</v>
      </c>
      <c r="C350" t="s">
        <v>76</v>
      </c>
      <c r="D350" t="s">
        <v>671</v>
      </c>
      <c r="E350" s="11" t="s">
        <v>403</v>
      </c>
      <c r="F350" s="11" t="str">
        <f>VLOOKUP(GESTAO.DE.RESIDUOS[[#This Row],[NOME]],'CADASTRO'!A:K,5,0)</f>
        <v>OPERADOR INDUSTRIAL I</v>
      </c>
      <c r="G350" s="46">
        <v>45645</v>
      </c>
      <c r="H350" s="39">
        <v>365</v>
      </c>
      <c r="I3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IF(G732="01/01/1900",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IF(GESTAO.DE.RESIDUOS[[#This Row],[TREINADO EM]]="", "",(GESTAO.DE.RESIDUOS[[#This Row],[TREINADO EM]]+GESTAO.DE.RESIDUOS[[#This Row],[VALIDADE]]))</f>
        <v>46010</v>
      </c>
      <c r="K350">
        <v>1</v>
      </c>
      <c r="L350" t="s">
        <v>5</v>
      </c>
      <c r="M350" t="str">
        <f>VLOOKUP(GESTAO.DE.RESIDUOS[[#This Row],[NOME]],'CADASTRO'!A:K,6,0)</f>
        <v>ATIVO</v>
      </c>
    </row>
    <row r="351" spans="1:14">
      <c r="A351" t="s">
        <v>516</v>
      </c>
      <c r="B351" t="s">
        <v>517</v>
      </c>
      <c r="C351" t="s">
        <v>433</v>
      </c>
      <c r="D351" t="s">
        <v>671</v>
      </c>
      <c r="E351" s="11" t="s">
        <v>403</v>
      </c>
      <c r="F351" s="11" t="str">
        <f>VLOOKUP(GESTAO.DE.RESIDUOS[[#This Row],[NOME]],'CADASTRO'!A:K,5,0)</f>
        <v>OPERADOR INDUSTRIAL I</v>
      </c>
      <c r="G351" s="46">
        <v>46209.151458333297</v>
      </c>
      <c r="H351" s="39">
        <v>183</v>
      </c>
      <c r="I3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IF(G733="01/01/1900", "SEM REGISTRO",
                        IF((G351+H351)&gt;TODAY(), "NO PRAZO", "VENCIDO"
                        )
                    )
                )
            )
        )
    ),"N.A.")</f>
        <v>NO PRAZO</v>
      </c>
      <c r="J351" s="14">
        <f>IF(GESTAO.DE.RESIDUOS[[#This Row],[TREINADO EM]]="", "",(GESTAO.DE.RESIDUOS[[#This Row],[TREINADO EM]]+GESTAO.DE.RESIDUOS[[#This Row],[VALIDADE]]))</f>
        <v>46392.151458333297</v>
      </c>
      <c r="K351">
        <v>1</v>
      </c>
      <c r="L351" t="s">
        <v>3</v>
      </c>
      <c r="M351" t="str">
        <f>VLOOKUP(GESTAO.DE.RESIDUOS[[#This Row],[NOME]],'CADASTRO'!A:K,6,0)</f>
        <v>ATIVO</v>
      </c>
      <c r="N351" s="63"/>
    </row>
    <row r="352" spans="1:14">
      <c r="A352" t="s">
        <v>516</v>
      </c>
      <c r="B352" t="s">
        <v>517</v>
      </c>
      <c r="C352" t="s">
        <v>266</v>
      </c>
      <c r="D352" t="s">
        <v>671</v>
      </c>
      <c r="E352" s="11" t="s">
        <v>404</v>
      </c>
      <c r="F352" s="11" t="str">
        <f>VLOOKUP(GESTAO.DE.RESIDUOS[[#This Row],[NOME]],'CADASTRO'!A:K,5,0)</f>
        <v>ANALISTA TREINAMENTO JR</v>
      </c>
      <c r="G352" s="46">
        <v>45092</v>
      </c>
      <c r="H352" s="39">
        <v>365</v>
      </c>
      <c r="I3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IF(G734="01/01/1900",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IF(GESTAO.DE.RESIDUOS[[#This Row],[TREINADO EM]]="", "",(GESTAO.DE.RESIDUOS[[#This Row],[TREINADO EM]]+GESTAO.DE.RESIDUOS[[#This Row],[VALIDADE]]))</f>
        <v>45457</v>
      </c>
      <c r="K352">
        <v>1</v>
      </c>
      <c r="L352" t="s">
        <v>5</v>
      </c>
      <c r="M352" t="str">
        <f>VLOOKUP(GESTAO.DE.RESIDUOS[[#This Row],[NOME]],'CADASTRO'!A:K,6,0)</f>
        <v>ATIVO</v>
      </c>
    </row>
    <row r="353" spans="1:14">
      <c r="A353" t="s">
        <v>516</v>
      </c>
      <c r="B353" t="s">
        <v>517</v>
      </c>
      <c r="C353" t="s">
        <v>433</v>
      </c>
      <c r="D353" t="s">
        <v>671</v>
      </c>
      <c r="E353" s="11" t="s">
        <v>404</v>
      </c>
      <c r="F353" s="11" t="str">
        <f>VLOOKUP(GESTAO.DE.RESIDUOS[[#This Row],[NOME]],'CADASTRO'!A:K,5,0)</f>
        <v>ANALISTA TREINAMENTO JR</v>
      </c>
      <c r="G353" s="46">
        <v>45547</v>
      </c>
      <c r="H353" s="39">
        <v>365</v>
      </c>
      <c r="I3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IF(G735="01/01/1900",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IF(GESTAO.DE.RESIDUOS[[#This Row],[TREINADO EM]]="", "",(GESTAO.DE.RESIDUOS[[#This Row],[TREINADO EM]]+GESTAO.DE.RESIDUOS[[#This Row],[VALIDADE]]))</f>
        <v>45912</v>
      </c>
      <c r="K353">
        <v>1</v>
      </c>
      <c r="L353" t="s">
        <v>5</v>
      </c>
      <c r="M353" t="str">
        <f>VLOOKUP(GESTAO.DE.RESIDUOS[[#This Row],[NOME]],'CADASTRO'!A:K,6,0)</f>
        <v>ATIVO</v>
      </c>
    </row>
    <row r="354" spans="1:14">
      <c r="A354" t="s">
        <v>516</v>
      </c>
      <c r="B354" t="s">
        <v>517</v>
      </c>
      <c r="C354" t="s">
        <v>433</v>
      </c>
      <c r="D354" t="s">
        <v>671</v>
      </c>
      <c r="E354" s="84" t="s">
        <v>404</v>
      </c>
      <c r="F354" s="11" t="str">
        <f>VLOOKUP(GESTAO.DE.RESIDUOS[[#This Row],[NOME]],'CADASTRO'!A:K,5,0)</f>
        <v>ANALISTA TREINAMENTO JR</v>
      </c>
      <c r="G354" s="46">
        <v>46209.465023148099</v>
      </c>
      <c r="H354" s="39">
        <v>183</v>
      </c>
      <c r="I3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IF(G736="01/01/1900", "SEM REGISTRO",
                        IF((G354+H354)&gt;TODAY(), "NO PRAZO", "VENCIDO"
                        )
                    )
                )
            )
        )
    ),"N.A.")</f>
        <v>NO PRAZO</v>
      </c>
      <c r="J354" s="14">
        <f>IF(GESTAO.DE.RESIDUOS[[#This Row],[TREINADO EM]]="", "",(GESTAO.DE.RESIDUOS[[#This Row],[TREINADO EM]]+GESTAO.DE.RESIDUOS[[#This Row],[VALIDADE]]))</f>
        <v>46392.465023148099</v>
      </c>
      <c r="K354">
        <v>1</v>
      </c>
      <c r="L354" t="s">
        <v>3</v>
      </c>
      <c r="M354" t="str">
        <f>VLOOKUP(GESTAO.DE.RESIDUOS[[#This Row],[NOME]],'CADASTRO'!A:K,6,0)</f>
        <v>ATIVO</v>
      </c>
      <c r="N354" s="63"/>
    </row>
    <row r="355" spans="1:14">
      <c r="A355" t="s">
        <v>516</v>
      </c>
      <c r="B355" t="s">
        <v>517</v>
      </c>
      <c r="C355" t="s">
        <v>102</v>
      </c>
      <c r="D355" t="s">
        <v>671</v>
      </c>
      <c r="E355" s="84" t="s">
        <v>154</v>
      </c>
      <c r="F355" s="11" t="str">
        <f>VLOOKUP(GESTAO.DE.RESIDUOS[[#This Row],[NOME]],'CADASTRO'!A:K,5,0)</f>
        <v>ESTAGIARIO</v>
      </c>
      <c r="G355" s="46">
        <v>45358</v>
      </c>
      <c r="H355" s="39">
        <v>365</v>
      </c>
      <c r="I3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IF(G737="01/01/1900",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IF(GESTAO.DE.RESIDUOS[[#This Row],[TREINADO EM]]="", "",(GESTAO.DE.RESIDUOS[[#This Row],[TREINADO EM]]+GESTAO.DE.RESIDUOS[[#This Row],[VALIDADE]]))</f>
        <v>45723</v>
      </c>
      <c r="K355">
        <v>1</v>
      </c>
      <c r="L355" t="s">
        <v>3</v>
      </c>
      <c r="M355" t="str">
        <f>VLOOKUP(GESTAO.DE.RESIDUOS[[#This Row],[NOME]],'CADASTRO'!A:K,6,0)</f>
        <v>DESLIGADO</v>
      </c>
    </row>
    <row r="356" spans="1:14">
      <c r="A356" t="s">
        <v>516</v>
      </c>
      <c r="B356" t="s">
        <v>517</v>
      </c>
      <c r="C356" t="s">
        <v>266</v>
      </c>
      <c r="D356" t="s">
        <v>671</v>
      </c>
      <c r="E356" s="11" t="s">
        <v>406</v>
      </c>
      <c r="F356" s="11" t="str">
        <f>VLOOKUP(GESTAO.DE.RESIDUOS[[#This Row],[NOME]],'CADASTRO'!A:K,5,0)</f>
        <v>OPERADOR LOGISTICO II</v>
      </c>
      <c r="G356" s="46">
        <v>44928</v>
      </c>
      <c r="H356" s="39">
        <v>365</v>
      </c>
      <c r="I3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IF(G738="01/01/1900",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IF(GESTAO.DE.RESIDUOS[[#This Row],[TREINADO EM]]="", "",(GESTAO.DE.RESIDUOS[[#This Row],[TREINADO EM]]+GESTAO.DE.RESIDUOS[[#This Row],[VALIDADE]]))</f>
        <v>45293</v>
      </c>
      <c r="K356">
        <v>1</v>
      </c>
      <c r="L356" t="s">
        <v>5</v>
      </c>
      <c r="M356" t="str">
        <f>VLOOKUP(GESTAO.DE.RESIDUOS[[#This Row],[NOME]],'CADASTRO'!A:K,6,0)</f>
        <v>ATIVO</v>
      </c>
    </row>
    <row r="357" spans="1:14">
      <c r="A357" t="s">
        <v>516</v>
      </c>
      <c r="B357" t="s">
        <v>517</v>
      </c>
      <c r="C357" t="s">
        <v>266</v>
      </c>
      <c r="D357" t="s">
        <v>671</v>
      </c>
      <c r="E357" s="11" t="s">
        <v>406</v>
      </c>
      <c r="F357" s="11" t="str">
        <f>VLOOKUP(GESTAO.DE.RESIDUOS[[#This Row],[NOME]],'CADASTRO'!A:K,5,0)</f>
        <v>OPERADOR LOGISTICO II</v>
      </c>
      <c r="G357" s="46">
        <v>45279</v>
      </c>
      <c r="H357" s="39">
        <v>365</v>
      </c>
      <c r="I3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IF(G739="01/01/1900",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IF(GESTAO.DE.RESIDUOS[[#This Row],[TREINADO EM]]="", "",(GESTAO.DE.RESIDUOS[[#This Row],[TREINADO EM]]+GESTAO.DE.RESIDUOS[[#This Row],[VALIDADE]]))</f>
        <v>45644</v>
      </c>
      <c r="K357">
        <v>1</v>
      </c>
      <c r="L357" t="s">
        <v>5</v>
      </c>
      <c r="M357" t="str">
        <f>VLOOKUP(GESTAO.DE.RESIDUOS[[#This Row],[NOME]],'CADASTRO'!A:K,6,0)</f>
        <v>ATIVO</v>
      </c>
    </row>
    <row r="358" spans="1:14">
      <c r="A358" t="s">
        <v>516</v>
      </c>
      <c r="B358" t="s">
        <v>517</v>
      </c>
      <c r="C358" t="s">
        <v>76</v>
      </c>
      <c r="D358" t="s">
        <v>671</v>
      </c>
      <c r="E358" s="11" t="s">
        <v>406</v>
      </c>
      <c r="F358" s="11" t="str">
        <f>VLOOKUP(GESTAO.DE.RESIDUOS[[#This Row],[NOME]],'CADASTRO'!A:K,5,0)</f>
        <v>OPERADOR LOGISTICO II</v>
      </c>
      <c r="G358" s="46">
        <v>45645</v>
      </c>
      <c r="H358" s="39">
        <v>365</v>
      </c>
      <c r="I3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IF(G740="01/01/1900",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IF(GESTAO.DE.RESIDUOS[[#This Row],[TREINADO EM]]="", "",(GESTAO.DE.RESIDUOS[[#This Row],[TREINADO EM]]+GESTAO.DE.RESIDUOS[[#This Row],[VALIDADE]]))</f>
        <v>46010</v>
      </c>
      <c r="K358">
        <v>1</v>
      </c>
      <c r="L358" t="s">
        <v>5</v>
      </c>
      <c r="M358" t="str">
        <f>VLOOKUP(GESTAO.DE.RESIDUOS[[#This Row],[NOME]],'CADASTRO'!A:K,6,0)</f>
        <v>ATIVO</v>
      </c>
    </row>
    <row r="359" spans="1:14">
      <c r="A359" t="s">
        <v>516</v>
      </c>
      <c r="B359" t="s">
        <v>517</v>
      </c>
      <c r="C359" t="s">
        <v>433</v>
      </c>
      <c r="D359" t="s">
        <v>671</v>
      </c>
      <c r="E359" s="11" t="s">
        <v>406</v>
      </c>
      <c r="F359" s="11" t="str">
        <f>VLOOKUP(GESTAO.DE.RESIDUOS[[#This Row],[NOME]],'CADASTRO'!A:K,5,0)</f>
        <v>OPERADOR LOGISTICO II</v>
      </c>
      <c r="G359" s="46">
        <v>46008</v>
      </c>
      <c r="H359" s="39">
        <v>365</v>
      </c>
      <c r="I3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IF(G741="01/01/1900", "SEM REGISTRO",
                        IF((G359+H359)&gt;TODAY(), "NO PRAZO", "VENCIDO"
                        )
                    )
                )
            )
        )
    ),"N.A.")</f>
        <v>NO PRAZO</v>
      </c>
      <c r="J359" s="14">
        <f>IF(GESTAO.DE.RESIDUOS[[#This Row],[TREINADO EM]]="", "",(GESTAO.DE.RESIDUOS[[#This Row],[TREINADO EM]]+GESTAO.DE.RESIDUOS[[#This Row],[VALIDADE]]))</f>
        <v>46373</v>
      </c>
      <c r="K359">
        <v>1</v>
      </c>
      <c r="L359" t="s">
        <v>3</v>
      </c>
      <c r="M359" t="str">
        <f>VLOOKUP(GESTAO.DE.RESIDUOS[[#This Row],[NOME]],'CADASTRO'!A:K,6,0)</f>
        <v>ATIVO</v>
      </c>
    </row>
    <row r="360" spans="1:14">
      <c r="A360" t="s">
        <v>516</v>
      </c>
      <c r="B360" t="s">
        <v>517</v>
      </c>
      <c r="C360" t="s">
        <v>102</v>
      </c>
      <c r="D360" t="s">
        <v>671</v>
      </c>
      <c r="E360" s="85" t="s">
        <v>152</v>
      </c>
      <c r="F360" s="11" t="str">
        <f>VLOOKUP(GESTAO.DE.RESIDUOS[[#This Row],[NOME]],'CADASTRO'!A:K,5,0)</f>
        <v>OPERADOR LOGISTICO I</v>
      </c>
      <c r="G360" s="46">
        <v>45393</v>
      </c>
      <c r="H360" s="39">
        <v>365</v>
      </c>
      <c r="I3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IF(G742="01/01/1900",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IF(GESTAO.DE.RESIDUOS[[#This Row],[TREINADO EM]]="", "",(GESTAO.DE.RESIDUOS[[#This Row],[TREINADO EM]]+GESTAO.DE.RESIDUOS[[#This Row],[VALIDADE]]))</f>
        <v>45758</v>
      </c>
      <c r="K360">
        <v>1</v>
      </c>
      <c r="L360" t="s">
        <v>5</v>
      </c>
      <c r="M360" t="str">
        <f>VLOOKUP(GESTAO.DE.RESIDUOS[[#This Row],[NOME]],'CADASTRO'!A:K,6,0)</f>
        <v>DESLIGADO</v>
      </c>
    </row>
    <row r="361" spans="1:14">
      <c r="A361" t="s">
        <v>516</v>
      </c>
      <c r="B361" t="s">
        <v>517</v>
      </c>
      <c r="C361" t="s">
        <v>76</v>
      </c>
      <c r="D361" t="s">
        <v>671</v>
      </c>
      <c r="E361" s="86" t="s">
        <v>152</v>
      </c>
      <c r="F361" s="11" t="str">
        <f>VLOOKUP(GESTAO.DE.RESIDUOS[[#This Row],[NOME]],'CADASTRO'!A:K,5,0)</f>
        <v>OPERADOR LOGISTICO I</v>
      </c>
      <c r="G361" s="46">
        <v>45645</v>
      </c>
      <c r="H361" s="39">
        <v>365</v>
      </c>
      <c r="I3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IF(G743="01/01/1900",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IF(GESTAO.DE.RESIDUOS[[#This Row],[TREINADO EM]]="", "",(GESTAO.DE.RESIDUOS[[#This Row],[TREINADO EM]]+GESTAO.DE.RESIDUOS[[#This Row],[VALIDADE]]))</f>
        <v>46010</v>
      </c>
      <c r="K361">
        <v>1</v>
      </c>
      <c r="L361" t="s">
        <v>3</v>
      </c>
      <c r="M361" t="str">
        <f>VLOOKUP(GESTAO.DE.RESIDUOS[[#This Row],[NOME]],'CADASTRO'!A:K,6,0)</f>
        <v>DESLIGADO</v>
      </c>
    </row>
    <row r="362" spans="1:14">
      <c r="A362" t="s">
        <v>516</v>
      </c>
      <c r="B362" t="s">
        <v>517</v>
      </c>
      <c r="C362" t="s">
        <v>266</v>
      </c>
      <c r="D362" t="s">
        <v>671</v>
      </c>
      <c r="E362" s="86" t="s">
        <v>150</v>
      </c>
      <c r="F362" s="11" t="str">
        <f>VLOOKUP(GESTAO.DE.RESIDUOS[[#This Row],[NOME]],'CADASTRO'!A:K,5,0)</f>
        <v>TECNICO MECANICO II</v>
      </c>
      <c r="G362" s="46">
        <v>44928</v>
      </c>
      <c r="H362" s="39">
        <v>365</v>
      </c>
      <c r="I3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IF(G744="01/01/1900",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IF(GESTAO.DE.RESIDUOS[[#This Row],[TREINADO EM]]="", "",(GESTAO.DE.RESIDUOS[[#This Row],[TREINADO EM]]+GESTAO.DE.RESIDUOS[[#This Row],[VALIDADE]]))</f>
        <v>45293</v>
      </c>
      <c r="K362">
        <v>1</v>
      </c>
      <c r="L362" t="s">
        <v>5</v>
      </c>
      <c r="M362" t="str">
        <f>VLOOKUP(GESTAO.DE.RESIDUOS[[#This Row],[NOME]],'CADASTRO'!A:K,6,0)</f>
        <v>DESLIGADO</v>
      </c>
    </row>
    <row r="363" spans="1:14">
      <c r="A363" t="s">
        <v>516</v>
      </c>
      <c r="B363" t="s">
        <v>517</v>
      </c>
      <c r="C363" t="s">
        <v>266</v>
      </c>
      <c r="D363" t="s">
        <v>671</v>
      </c>
      <c r="E363" s="86" t="s">
        <v>150</v>
      </c>
      <c r="F363" s="11" t="str">
        <f>VLOOKUP(GESTAO.DE.RESIDUOS[[#This Row],[NOME]],'CADASTRO'!A:K,5,0)</f>
        <v>TECNICO MECANICO II</v>
      </c>
      <c r="G363" s="46">
        <v>45279</v>
      </c>
      <c r="H363" s="39">
        <v>365</v>
      </c>
      <c r="I3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IF(G745="01/01/1900",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IF(GESTAO.DE.RESIDUOS[[#This Row],[TREINADO EM]]="", "",(GESTAO.DE.RESIDUOS[[#This Row],[TREINADO EM]]+GESTAO.DE.RESIDUOS[[#This Row],[VALIDADE]]))</f>
        <v>45644</v>
      </c>
      <c r="K363">
        <v>1</v>
      </c>
      <c r="L363" t="s">
        <v>3</v>
      </c>
      <c r="M363" t="str">
        <f>VLOOKUP(GESTAO.DE.RESIDUOS[[#This Row],[NOME]],'CADASTRO'!A:K,6,0)</f>
        <v>DESLIGADO</v>
      </c>
    </row>
    <row r="364" spans="1:14">
      <c r="A364" t="s">
        <v>516</v>
      </c>
      <c r="B364" t="s">
        <v>517</v>
      </c>
      <c r="C364" t="s">
        <v>433</v>
      </c>
      <c r="D364" t="s">
        <v>671</v>
      </c>
      <c r="E364" s="86" t="s">
        <v>407</v>
      </c>
      <c r="F364" s="11" t="str">
        <f>VLOOKUP(GESTAO.DE.RESIDUOS[[#This Row],[NOME]],'CADASTRO'!A:K,5,0)</f>
        <v>TECNICO MECANICO II</v>
      </c>
      <c r="G364" s="46">
        <v>45782</v>
      </c>
      <c r="H364" s="39">
        <v>365</v>
      </c>
      <c r="I3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IF(G746="01/01/1900",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IF(GESTAO.DE.RESIDUOS[[#This Row],[TREINADO EM]]="", "",(GESTAO.DE.RESIDUOS[[#This Row],[TREINADO EM]]+GESTAO.DE.RESIDUOS[[#This Row],[VALIDADE]]))</f>
        <v>46147</v>
      </c>
      <c r="K364">
        <v>1</v>
      </c>
      <c r="L364" t="s">
        <v>5</v>
      </c>
      <c r="M364" t="str">
        <f>VLOOKUP(GESTAO.DE.RESIDUOS[[#This Row],[NOME]],'CADASTRO'!A:K,6,0)</f>
        <v>ATIVO</v>
      </c>
    </row>
    <row r="365" spans="1:14">
      <c r="A365" t="s">
        <v>516</v>
      </c>
      <c r="B365" t="s">
        <v>517</v>
      </c>
      <c r="C365" t="s">
        <v>433</v>
      </c>
      <c r="D365" t="s">
        <v>671</v>
      </c>
      <c r="E365" s="86" t="s">
        <v>407</v>
      </c>
      <c r="F365" s="11" t="str">
        <f>VLOOKUP(GESTAO.DE.RESIDUOS[[#This Row],[NOME]],'CADASTRO'!A:K,5,0)</f>
        <v>TECNICO MECANICO II</v>
      </c>
      <c r="G365" s="60">
        <v>46211.623182870397</v>
      </c>
      <c r="H365" s="39">
        <v>183</v>
      </c>
      <c r="I3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IF(G747="01/01/1900",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IF(GESTAO.DE.RESIDUOS[[#This Row],[TREINADO EM]]="", "",(GESTAO.DE.RESIDUOS[[#This Row],[TREINADO EM]]+GESTAO.DE.RESIDUOS[[#This Row],[VALIDADE]]))</f>
        <v>46394.623182870397</v>
      </c>
      <c r="K365">
        <v>1</v>
      </c>
      <c r="L365" t="s">
        <v>3</v>
      </c>
      <c r="M365" t="str">
        <f>VLOOKUP(GESTAO.DE.RESIDUOS[[#This Row],[NOME]],'CADASTRO'!A:K,6,0)</f>
        <v>ATIVO</v>
      </c>
      <c r="N365" s="63"/>
    </row>
    <row r="366" spans="1:14">
      <c r="A366" t="s">
        <v>516</v>
      </c>
      <c r="B366" t="s">
        <v>517</v>
      </c>
      <c r="C366" t="s">
        <v>266</v>
      </c>
      <c r="D366" t="s">
        <v>671</v>
      </c>
      <c r="E366" s="11" t="s">
        <v>409</v>
      </c>
      <c r="F366" s="11" t="str">
        <f>VLOOKUP(GESTAO.DE.RESIDUOS[[#This Row],[NOME]],'CADASTRO'!A:K,5,0)</f>
        <v>OPERADOR LOGISTICO I</v>
      </c>
      <c r="G366" s="46">
        <v>45064</v>
      </c>
      <c r="H366" s="39">
        <v>365</v>
      </c>
      <c r="I3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IF(G748="01/01/1900", "SEM REGISTRO",
                        IF((G366+H366)&gt;TODAY(), "NO PRAZO", "VENCIDO"
                        )
                    )
                )
            )
        )
    ),"N.A.")</f>
        <v>HISTORICO</v>
      </c>
      <c r="J366" s="14">
        <f>IF(GESTAO.DE.RESIDUOS[[#This Row],[TREINADO EM]]="", "",(GESTAO.DE.RESIDUOS[[#This Row],[TREINADO EM]]+GESTAO.DE.RESIDUOS[[#This Row],[VALIDADE]]))</f>
        <v>45429</v>
      </c>
      <c r="K366">
        <v>1</v>
      </c>
      <c r="L366" t="s">
        <v>5</v>
      </c>
      <c r="M366" t="str">
        <f>VLOOKUP(GESTAO.DE.RESIDUOS[[#This Row],[NOME]],'CADASTRO'!A:K,6,0)</f>
        <v>ATIVO</v>
      </c>
    </row>
    <row r="367" spans="1:14">
      <c r="A367" t="s">
        <v>516</v>
      </c>
      <c r="B367" t="s">
        <v>517</v>
      </c>
      <c r="C367" t="s">
        <v>266</v>
      </c>
      <c r="D367" t="s">
        <v>671</v>
      </c>
      <c r="E367" s="11" t="s">
        <v>409</v>
      </c>
      <c r="F367" s="11" t="str">
        <f>VLOOKUP(GESTAO.DE.RESIDUOS[[#This Row],[NOME]],'CADASTRO'!A:K,5,0)</f>
        <v>OPERADOR LOGISTICO I</v>
      </c>
      <c r="G367" s="46">
        <v>45279</v>
      </c>
      <c r="H367" s="39">
        <v>365</v>
      </c>
      <c r="I3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IF(G749="01/01/1900",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IF(GESTAO.DE.RESIDUOS[[#This Row],[TREINADO EM]]="", "",(GESTAO.DE.RESIDUOS[[#This Row],[TREINADO EM]]+GESTAO.DE.RESIDUOS[[#This Row],[VALIDADE]]))</f>
        <v>45644</v>
      </c>
      <c r="K367">
        <v>1</v>
      </c>
      <c r="L367" t="s">
        <v>5</v>
      </c>
      <c r="M367" t="str">
        <f>VLOOKUP(GESTAO.DE.RESIDUOS[[#This Row],[NOME]],'CADASTRO'!A:K,6,0)</f>
        <v>ATIVO</v>
      </c>
    </row>
    <row r="368" spans="1:14">
      <c r="A368" t="s">
        <v>516</v>
      </c>
      <c r="B368" t="s">
        <v>517</v>
      </c>
      <c r="C368" t="s">
        <v>76</v>
      </c>
      <c r="D368" t="s">
        <v>671</v>
      </c>
      <c r="E368" s="11" t="s">
        <v>409</v>
      </c>
      <c r="F368" s="11" t="str">
        <f>VLOOKUP(GESTAO.DE.RESIDUOS[[#This Row],[NOME]],'CADASTRO'!A:K,5,0)</f>
        <v>OPERADOR LOGISTICO I</v>
      </c>
      <c r="G368" s="46">
        <v>45645</v>
      </c>
      <c r="H368" s="39">
        <v>365</v>
      </c>
      <c r="I3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IF(G750="01/01/1900",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IF(GESTAO.DE.RESIDUOS[[#This Row],[TREINADO EM]]="", "",(GESTAO.DE.RESIDUOS[[#This Row],[TREINADO EM]]+GESTAO.DE.RESIDUOS[[#This Row],[VALIDADE]]))</f>
        <v>46010</v>
      </c>
      <c r="K368">
        <v>1</v>
      </c>
      <c r="L368" t="s">
        <v>5</v>
      </c>
      <c r="M368" t="str">
        <f>VLOOKUP(GESTAO.DE.RESIDUOS[[#This Row],[NOME]],'CADASTRO'!A:K,6,0)</f>
        <v>ATIVO</v>
      </c>
    </row>
    <row r="369" spans="1:13">
      <c r="A369" t="s">
        <v>516</v>
      </c>
      <c r="B369" t="s">
        <v>517</v>
      </c>
      <c r="C369" t="s">
        <v>433</v>
      </c>
      <c r="D369" t="s">
        <v>671</v>
      </c>
      <c r="E369" s="11" t="s">
        <v>409</v>
      </c>
      <c r="F369" s="11" t="str">
        <f>VLOOKUP(GESTAO.DE.RESIDUOS[[#This Row],[NOME]],'CADASTRO'!A:K,5,0)</f>
        <v>OPERADOR LOGISTICO I</v>
      </c>
      <c r="G369" s="46">
        <v>46009</v>
      </c>
      <c r="H369" s="39">
        <v>365</v>
      </c>
      <c r="I3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IF(G751="01/01/1900", "SEM REGISTRO",
                        IF((G369+H369)&gt;TODAY(), "NO PRAZO", "VENCIDO"
                        )
                    )
                )
            )
        )
    ),"N.A.")</f>
        <v>NO PRAZO</v>
      </c>
      <c r="J369" s="14">
        <f>IF(GESTAO.DE.RESIDUOS[[#This Row],[TREINADO EM]]="", "",(GESTAO.DE.RESIDUOS[[#This Row],[TREINADO EM]]+GESTAO.DE.RESIDUOS[[#This Row],[VALIDADE]]))</f>
        <v>46374</v>
      </c>
      <c r="K369">
        <v>1</v>
      </c>
      <c r="L369" t="s">
        <v>3</v>
      </c>
      <c r="M369" t="str">
        <f>VLOOKUP(GESTAO.DE.RESIDUOS[[#This Row],[NOME]],'CADASTRO'!A:K,6,0)</f>
        <v>ATIVO</v>
      </c>
    </row>
    <row r="370" spans="1:13">
      <c r="A370" t="s">
        <v>516</v>
      </c>
      <c r="B370" t="s">
        <v>517</v>
      </c>
      <c r="C370" t="s">
        <v>266</v>
      </c>
      <c r="D370" t="s">
        <v>671</v>
      </c>
      <c r="E370" s="11" t="s">
        <v>141</v>
      </c>
      <c r="F370" s="11" t="str">
        <f>VLOOKUP(GESTAO.DE.RESIDUOS[[#This Row],[NOME]],'CADASTRO'!A:K,5,0)</f>
        <v xml:space="preserve">ANALISTA CONTROLE QUALIDADE PL      </v>
      </c>
      <c r="G370" s="46">
        <v>45064</v>
      </c>
      <c r="H370" s="39">
        <v>365</v>
      </c>
      <c r="I3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IF(G752="01/01/1900",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IF(GESTAO.DE.RESIDUOS[[#This Row],[TREINADO EM]]="", "",(GESTAO.DE.RESIDUOS[[#This Row],[TREINADO EM]]+GESTAO.DE.RESIDUOS[[#This Row],[VALIDADE]]))</f>
        <v>45429</v>
      </c>
      <c r="K370">
        <v>1</v>
      </c>
      <c r="L370" t="s">
        <v>3</v>
      </c>
      <c r="M370" t="str">
        <f>VLOOKUP(GESTAO.DE.RESIDUOS[[#This Row],[NOME]],'CADASTRO'!A:K,6,0)</f>
        <v>DESLIGADO</v>
      </c>
    </row>
    <row r="371" spans="1:13">
      <c r="A371" t="s">
        <v>516</v>
      </c>
      <c r="B371" t="s">
        <v>517</v>
      </c>
      <c r="C371" t="s">
        <v>391</v>
      </c>
      <c r="D371" t="s">
        <v>671</v>
      </c>
      <c r="E371" s="11" t="s">
        <v>481</v>
      </c>
      <c r="F371" s="11" t="str">
        <f>VLOOKUP(GESTAO.DE.RESIDUOS[[#This Row],[NOME]],'CADASTRO'!A:K,5,0)</f>
        <v>ESTAGIARIO</v>
      </c>
      <c r="G371" s="46">
        <v>45938</v>
      </c>
      <c r="H371" s="39">
        <v>365</v>
      </c>
      <c r="I3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IF(G753="01/01/1900",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IF(GESTAO.DE.RESIDUOS[[#This Row],[TREINADO EM]]="", "",(GESTAO.DE.RESIDUOS[[#This Row],[TREINADO EM]]+GESTAO.DE.RESIDUOS[[#This Row],[VALIDADE]]))</f>
        <v>46303</v>
      </c>
      <c r="K371">
        <v>1</v>
      </c>
      <c r="L371" t="s">
        <v>3</v>
      </c>
      <c r="M371" t="str">
        <f>VLOOKUP(GESTAO.DE.RESIDUOS[[#This Row],[NOME]],'CADASTRO'!A:K,6,0)</f>
        <v>TRANSFERIDO</v>
      </c>
    </row>
    <row r="372" spans="1:13">
      <c r="A372" t="s">
        <v>516</v>
      </c>
      <c r="B372" t="s">
        <v>517</v>
      </c>
      <c r="C372" t="s">
        <v>391</v>
      </c>
      <c r="D372" t="s">
        <v>671</v>
      </c>
      <c r="E372" s="11" t="s">
        <v>138</v>
      </c>
      <c r="F372" s="11" t="str">
        <f>VLOOKUP(GESTAO.DE.RESIDUOS[[#This Row],[NOME]],'CADASTRO'!A:K,5,0)</f>
        <v>AUXILIAR INDUSTRIAL</v>
      </c>
      <c r="G372" s="46">
        <v>45922</v>
      </c>
      <c r="H372" s="39">
        <v>365</v>
      </c>
      <c r="I3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IF(G754="01/01/1900",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IF(GESTAO.DE.RESIDUOS[[#This Row],[TREINADO EM]]="", "",(GESTAO.DE.RESIDUOS[[#This Row],[TREINADO EM]]+GESTAO.DE.RESIDUOS[[#This Row],[VALIDADE]]))</f>
        <v>46287</v>
      </c>
      <c r="K372">
        <v>1</v>
      </c>
      <c r="L372" t="s">
        <v>5</v>
      </c>
      <c r="M372" t="str">
        <f>VLOOKUP(GESTAO.DE.RESIDUOS[[#This Row],[NOME]],'CADASTRO'!A:K,6,0)</f>
        <v>DESLIGADO</v>
      </c>
    </row>
    <row r="373" spans="1:13">
      <c r="A373" t="s">
        <v>516</v>
      </c>
      <c r="B373" t="s">
        <v>517</v>
      </c>
      <c r="C373" t="s">
        <v>433</v>
      </c>
      <c r="D373" t="s">
        <v>671</v>
      </c>
      <c r="E373" s="11" t="s">
        <v>138</v>
      </c>
      <c r="F373" s="11" t="str">
        <f>VLOOKUP(GESTAO.DE.RESIDUOS[[#This Row],[NOME]],'CADASTRO'!A:K,5,0)</f>
        <v>AUXILIAR INDUSTRIAL</v>
      </c>
      <c r="G373" s="46">
        <v>46009</v>
      </c>
      <c r="H373" s="39">
        <v>365</v>
      </c>
      <c r="I3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IF(G755="01/01/1900",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IF(GESTAO.DE.RESIDUOS[[#This Row],[TREINADO EM]]="", "",(GESTAO.DE.RESIDUOS[[#This Row],[TREINADO EM]]+GESTAO.DE.RESIDUOS[[#This Row],[VALIDADE]]))</f>
        <v>46374</v>
      </c>
      <c r="K373">
        <v>1</v>
      </c>
      <c r="L373" t="s">
        <v>3</v>
      </c>
      <c r="M373" t="str">
        <f>VLOOKUP(GESTAO.DE.RESIDUOS[[#This Row],[NOME]],'CADASTRO'!A:K,6,0)</f>
        <v>DESLIGADO</v>
      </c>
    </row>
    <row r="374" spans="1:13">
      <c r="A374" t="s">
        <v>516</v>
      </c>
      <c r="B374" t="s">
        <v>517</v>
      </c>
      <c r="C374" t="s">
        <v>391</v>
      </c>
      <c r="D374" t="s">
        <v>671</v>
      </c>
      <c r="E374" s="11" t="s">
        <v>410</v>
      </c>
      <c r="F374" s="11" t="str">
        <f>VLOOKUP(GESTAO.DE.RESIDUOS[[#This Row],[NOME]],'CADASTRO'!A:K,5,0)</f>
        <v>ESTAGIARIO</v>
      </c>
      <c r="G374" s="46">
        <v>45938</v>
      </c>
      <c r="H374" s="39">
        <v>365</v>
      </c>
      <c r="I3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IF(G756="01/01/1900", "SEM REGISTRO",
                        IF((G374+H374)&gt;TODAY(), "NO PRAZO", "VENCIDO"
                        )
                    )
                )
            )
        )
    ),"N.A.")</f>
        <v>VENCIDO</v>
      </c>
      <c r="J374" s="14">
        <f>IF(GESTAO.DE.RESIDUOS[[#This Row],[TREINADO EM]]="", "",(GESTAO.DE.RESIDUOS[[#This Row],[TREINADO EM]]+GESTAO.DE.RESIDUOS[[#This Row],[VALIDADE]]))</f>
        <v>46303</v>
      </c>
      <c r="K374">
        <v>1</v>
      </c>
      <c r="L374" t="s">
        <v>3</v>
      </c>
      <c r="M374" t="str">
        <f>VLOOKUP(GESTAO.DE.RESIDUOS[[#This Row],[NOME]],'CADASTRO'!A:K,6,0)</f>
        <v>ATIVO</v>
      </c>
    </row>
    <row r="375" spans="1:13">
      <c r="A375" t="s">
        <v>516</v>
      </c>
      <c r="B375" t="s">
        <v>517</v>
      </c>
      <c r="C375" t="s">
        <v>266</v>
      </c>
      <c r="D375" t="s">
        <v>671</v>
      </c>
      <c r="E375" s="84" t="s">
        <v>411</v>
      </c>
      <c r="F375" s="11" t="str">
        <f>VLOOKUP(GESTAO.DE.RESIDUOS[[#This Row],[NOME]],'CADASTRO'!A:K,5,0)</f>
        <v>OPERADOR LOGISTICO II</v>
      </c>
      <c r="G375" s="46">
        <v>44928</v>
      </c>
      <c r="H375" s="39">
        <v>365</v>
      </c>
      <c r="I3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IF(G757="01/01/1900",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IF(GESTAO.DE.RESIDUOS[[#This Row],[TREINADO EM]]="", "",(GESTAO.DE.RESIDUOS[[#This Row],[TREINADO EM]]+GESTAO.DE.RESIDUOS[[#This Row],[VALIDADE]]))</f>
        <v>45293</v>
      </c>
      <c r="K375">
        <v>1</v>
      </c>
      <c r="L375" t="s">
        <v>5</v>
      </c>
      <c r="M375" t="str">
        <f>VLOOKUP(GESTAO.DE.RESIDUOS[[#This Row],[NOME]],'CADASTRO'!A:K,6,0)</f>
        <v>ATIVO</v>
      </c>
    </row>
    <row r="376" spans="1:13">
      <c r="A376" t="s">
        <v>516</v>
      </c>
      <c r="B376" t="s">
        <v>517</v>
      </c>
      <c r="C376" t="s">
        <v>266</v>
      </c>
      <c r="D376" t="s">
        <v>671</v>
      </c>
      <c r="E376" s="31" t="s">
        <v>411</v>
      </c>
      <c r="F376" s="11" t="str">
        <f>VLOOKUP(GESTAO.DE.RESIDUOS[[#This Row],[NOME]],'CADASTRO'!A:K,5,0)</f>
        <v>OPERADOR LOGISTICO II</v>
      </c>
      <c r="G376" s="46">
        <v>45279</v>
      </c>
      <c r="H376" s="39">
        <v>365</v>
      </c>
      <c r="I3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IF(G758="01/01/1900",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IF(GESTAO.DE.RESIDUOS[[#This Row],[TREINADO EM]]="", "",(GESTAO.DE.RESIDUOS[[#This Row],[TREINADO EM]]+GESTAO.DE.RESIDUOS[[#This Row],[VALIDADE]]))</f>
        <v>45644</v>
      </c>
      <c r="K376">
        <v>1</v>
      </c>
      <c r="L376" t="s">
        <v>5</v>
      </c>
      <c r="M376" t="str">
        <f>VLOOKUP(GESTAO.DE.RESIDUOS[[#This Row],[NOME]],'CADASTRO'!A:K,6,0)</f>
        <v>ATIVO</v>
      </c>
    </row>
    <row r="377" spans="1:13">
      <c r="A377" t="s">
        <v>516</v>
      </c>
      <c r="B377" t="s">
        <v>517</v>
      </c>
      <c r="C377" t="s">
        <v>76</v>
      </c>
      <c r="D377" t="s">
        <v>671</v>
      </c>
      <c r="E377" s="84" t="s">
        <v>411</v>
      </c>
      <c r="F377" s="11" t="str">
        <f>VLOOKUP(GESTAO.DE.RESIDUOS[[#This Row],[NOME]],'CADASTRO'!A:K,5,0)</f>
        <v>OPERADOR LOGISTICO II</v>
      </c>
      <c r="G377" s="46">
        <v>45645</v>
      </c>
      <c r="H377" s="39">
        <v>365</v>
      </c>
      <c r="I3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IF(G759="01/01/1900",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IF(GESTAO.DE.RESIDUOS[[#This Row],[TREINADO EM]]="", "",(GESTAO.DE.RESIDUOS[[#This Row],[TREINADO EM]]+GESTAO.DE.RESIDUOS[[#This Row],[VALIDADE]]))</f>
        <v>46010</v>
      </c>
      <c r="K377">
        <v>1</v>
      </c>
      <c r="L377" t="s">
        <v>5</v>
      </c>
      <c r="M377" t="str">
        <f>VLOOKUP(GESTAO.DE.RESIDUOS[[#This Row],[NOME]],'CADASTRO'!A:K,6,0)</f>
        <v>ATIVO</v>
      </c>
    </row>
    <row r="378" spans="1:13">
      <c r="A378" t="s">
        <v>516</v>
      </c>
      <c r="B378" t="s">
        <v>517</v>
      </c>
      <c r="C378" t="s">
        <v>433</v>
      </c>
      <c r="D378" t="s">
        <v>671</v>
      </c>
      <c r="E378" s="84" t="s">
        <v>411</v>
      </c>
      <c r="F378" s="11" t="str">
        <f>VLOOKUP(GESTAO.DE.RESIDUOS[[#This Row],[NOME]],'CADASTRO'!A:K,5,0)</f>
        <v>OPERADOR LOGISTICO II</v>
      </c>
      <c r="G378" s="46">
        <v>46009</v>
      </c>
      <c r="H378" s="39">
        <v>365</v>
      </c>
      <c r="I3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IF(G760="01/01/1900", "SEM REGISTRO",
                        IF((G378+H378)&gt;TODAY(), "NO PRAZO", "VENCIDO"
                        )
                    )
                )
            )
        )
    ),"N.A.")</f>
        <v>NO PRAZO</v>
      </c>
      <c r="J378" s="14">
        <f>IF(GESTAO.DE.RESIDUOS[[#This Row],[TREINADO EM]]="", "",(GESTAO.DE.RESIDUOS[[#This Row],[TREINADO EM]]+GESTAO.DE.RESIDUOS[[#This Row],[VALIDADE]]))</f>
        <v>46374</v>
      </c>
      <c r="K378">
        <v>1</v>
      </c>
      <c r="L378" t="s">
        <v>3</v>
      </c>
      <c r="M378" t="str">
        <f>VLOOKUP(GESTAO.DE.RESIDUOS[[#This Row],[NOME]],'CADASTRO'!A:K,6,0)</f>
        <v>ATIVO</v>
      </c>
    </row>
    <row r="379" spans="1:13">
      <c r="A379" t="s">
        <v>516</v>
      </c>
      <c r="B379" t="s">
        <v>517</v>
      </c>
      <c r="C379" t="s">
        <v>391</v>
      </c>
      <c r="D379" t="s">
        <v>671</v>
      </c>
      <c r="E379" s="84" t="s">
        <v>136</v>
      </c>
      <c r="F379" s="11" t="str">
        <f>VLOOKUP(GESTAO.DE.RESIDUOS[[#This Row],[NOME]],'CADASTRO'!A:K,5,0)</f>
        <v>AUXILIAR INDUSTRIAL</v>
      </c>
      <c r="G379" s="46">
        <v>45861</v>
      </c>
      <c r="H379" s="39">
        <v>365</v>
      </c>
      <c r="I3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IF(G761="01/01/1900",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IF(GESTAO.DE.RESIDUOS[[#This Row],[TREINADO EM]]="", "",(GESTAO.DE.RESIDUOS[[#This Row],[TREINADO EM]]+GESTAO.DE.RESIDUOS[[#This Row],[VALIDADE]]))</f>
        <v>46226</v>
      </c>
      <c r="K379">
        <v>1</v>
      </c>
      <c r="L379" t="s">
        <v>3</v>
      </c>
      <c r="M379" t="str">
        <f>VLOOKUP(GESTAO.DE.RESIDUOS[[#This Row],[NOME]],'CADASTRO'!A:K,6,0)</f>
        <v>DESLIGADO</v>
      </c>
    </row>
    <row r="380" spans="1:13">
      <c r="A380" t="s">
        <v>516</v>
      </c>
      <c r="B380" t="s">
        <v>517</v>
      </c>
      <c r="C380" t="s">
        <v>102</v>
      </c>
      <c r="D380" t="s">
        <v>671</v>
      </c>
      <c r="E380" s="84" t="s">
        <v>412</v>
      </c>
      <c r="F380" s="11" t="str">
        <f>VLOOKUP(GESTAO.DE.RESIDUOS[[#This Row],[NOME]],'CADASTRO'!A:K,5,0)</f>
        <v>OPERADOR LOGISTICO I</v>
      </c>
      <c r="G380" s="46">
        <v>45630</v>
      </c>
      <c r="H380" s="39">
        <v>365</v>
      </c>
      <c r="I3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IF(G762="01/01/1900",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IF(GESTAO.DE.RESIDUOS[[#This Row],[TREINADO EM]]="", "",(GESTAO.DE.RESIDUOS[[#This Row],[TREINADO EM]]+GESTAO.DE.RESIDUOS[[#This Row],[VALIDADE]]))</f>
        <v>45995</v>
      </c>
      <c r="K380">
        <v>1</v>
      </c>
      <c r="L380" t="s">
        <v>5</v>
      </c>
      <c r="M380" t="str">
        <f>VLOOKUP(GESTAO.DE.RESIDUOS[[#This Row],[NOME]],'CADASTRO'!A:K,6,0)</f>
        <v>DESLIGADO</v>
      </c>
    </row>
    <row r="381" spans="1:13">
      <c r="A381" t="s">
        <v>516</v>
      </c>
      <c r="B381" t="s">
        <v>517</v>
      </c>
      <c r="C381" t="s">
        <v>391</v>
      </c>
      <c r="D381" t="s">
        <v>671</v>
      </c>
      <c r="E381" s="84" t="s">
        <v>412</v>
      </c>
      <c r="F381" s="11" t="str">
        <f>VLOOKUP(GESTAO.DE.RESIDUOS[[#This Row],[NOME]],'CADASTRO'!A:K,5,0)</f>
        <v>OPERADOR LOGISTICO I</v>
      </c>
      <c r="G381" s="46">
        <v>45854</v>
      </c>
      <c r="H381" s="39">
        <v>365</v>
      </c>
      <c r="I3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IF(G763="01/01/1900",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IF(GESTAO.DE.RESIDUOS[[#This Row],[TREINADO EM]]="", "",(GESTAO.DE.RESIDUOS[[#This Row],[TREINADO EM]]+GESTAO.DE.RESIDUOS[[#This Row],[VALIDADE]]))</f>
        <v>46219</v>
      </c>
      <c r="K381">
        <v>1</v>
      </c>
      <c r="L381" t="s">
        <v>5</v>
      </c>
      <c r="M381" t="str">
        <f>VLOOKUP(GESTAO.DE.RESIDUOS[[#This Row],[NOME]],'CADASTRO'!A:K,6,0)</f>
        <v>DESLIGADO</v>
      </c>
    </row>
    <row r="382" spans="1:13">
      <c r="A382" t="s">
        <v>516</v>
      </c>
      <c r="B382" t="s">
        <v>517</v>
      </c>
      <c r="C382" t="s">
        <v>433</v>
      </c>
      <c r="D382" t="s">
        <v>671</v>
      </c>
      <c r="E382" s="84" t="s">
        <v>412</v>
      </c>
      <c r="F382" s="11" t="str">
        <f>VLOOKUP(GESTAO.DE.RESIDUOS[[#This Row],[NOME]],'CADASTRO'!A:K,5,0)</f>
        <v>OPERADOR LOGISTICO I</v>
      </c>
      <c r="G382" s="46">
        <v>46008</v>
      </c>
      <c r="H382" s="39">
        <v>365</v>
      </c>
      <c r="I3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IF(G764="01/01/1900",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IF(GESTAO.DE.RESIDUOS[[#This Row],[TREINADO EM]]="", "",(GESTAO.DE.RESIDUOS[[#This Row],[TREINADO EM]]+GESTAO.DE.RESIDUOS[[#This Row],[VALIDADE]]))</f>
        <v>46373</v>
      </c>
      <c r="K382">
        <v>1</v>
      </c>
      <c r="L382" t="s">
        <v>3</v>
      </c>
      <c r="M382" t="str">
        <f>VLOOKUP(GESTAO.DE.RESIDUOS[[#This Row],[NOME]],'CADASTRO'!A:K,6,0)</f>
        <v>DESLIGADO</v>
      </c>
    </row>
    <row r="383" spans="1:13">
      <c r="A383" t="s">
        <v>516</v>
      </c>
      <c r="B383" t="s">
        <v>517</v>
      </c>
      <c r="C383" t="s">
        <v>266</v>
      </c>
      <c r="D383" t="s">
        <v>671</v>
      </c>
      <c r="E383" s="84" t="s">
        <v>33</v>
      </c>
      <c r="F383" s="11" t="str">
        <f>VLOOKUP(GESTAO.DE.RESIDUOS[[#This Row],[NOME]],'CADASTRO'!A:K,5,0)</f>
        <v>COORDENADOR PRODUCAO</v>
      </c>
      <c r="G383" s="46">
        <v>45064</v>
      </c>
      <c r="H383" s="39">
        <v>365</v>
      </c>
      <c r="I3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IF(G765="01/01/1900",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IF(GESTAO.DE.RESIDUOS[[#This Row],[TREINADO EM]]="", "",(GESTAO.DE.RESIDUOS[[#This Row],[TREINADO EM]]+GESTAO.DE.RESIDUOS[[#This Row],[VALIDADE]]))</f>
        <v>45429</v>
      </c>
      <c r="K383">
        <v>1</v>
      </c>
      <c r="L383" t="s">
        <v>5</v>
      </c>
      <c r="M383" t="str">
        <f>VLOOKUP(GESTAO.DE.RESIDUOS[[#This Row],[NOME]],'CADASTRO'!A:K,6,0)</f>
        <v>ATIVO</v>
      </c>
    </row>
    <row r="384" spans="1:13">
      <c r="A384" t="s">
        <v>516</v>
      </c>
      <c r="B384" t="s">
        <v>517</v>
      </c>
      <c r="C384" t="s">
        <v>266</v>
      </c>
      <c r="D384" t="s">
        <v>671</v>
      </c>
      <c r="E384" s="11" t="s">
        <v>33</v>
      </c>
      <c r="F384" s="11" t="str">
        <f>VLOOKUP(GESTAO.DE.RESIDUOS[[#This Row],[NOME]],'CADASTRO'!A:K,5,0)</f>
        <v>COORDENADOR PRODUCAO</v>
      </c>
      <c r="G384" s="46">
        <v>45279</v>
      </c>
      <c r="H384" s="39">
        <v>365</v>
      </c>
      <c r="I3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IF(G766="01/01/1900",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IF(GESTAO.DE.RESIDUOS[[#This Row],[TREINADO EM]]="", "",(GESTAO.DE.RESIDUOS[[#This Row],[TREINADO EM]]+GESTAO.DE.RESIDUOS[[#This Row],[VALIDADE]]))</f>
        <v>45644</v>
      </c>
      <c r="K384">
        <v>1</v>
      </c>
      <c r="L384" t="s">
        <v>5</v>
      </c>
      <c r="M384" t="str">
        <f>VLOOKUP(GESTAO.DE.RESIDUOS[[#This Row],[NOME]],'CADASTRO'!A:K,6,0)</f>
        <v>ATIVO</v>
      </c>
    </row>
    <row r="385" spans="1:14">
      <c r="A385" t="s">
        <v>516</v>
      </c>
      <c r="B385" t="s">
        <v>517</v>
      </c>
      <c r="C385" t="s">
        <v>433</v>
      </c>
      <c r="D385" t="s">
        <v>671</v>
      </c>
      <c r="E385" s="11" t="s">
        <v>33</v>
      </c>
      <c r="F385" s="11" t="str">
        <f>VLOOKUP(GESTAO.DE.RESIDUOS[[#This Row],[NOME]],'CADASTRO'!A:K,5,0)</f>
        <v>COORDENADOR PRODUCAO</v>
      </c>
      <c r="G385" s="46">
        <v>45645</v>
      </c>
      <c r="H385" s="39">
        <v>365</v>
      </c>
      <c r="I3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IF(G767="01/01/1900",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IF(GESTAO.DE.RESIDUOS[[#This Row],[TREINADO EM]]="", "",(GESTAO.DE.RESIDUOS[[#This Row],[TREINADO EM]]+GESTAO.DE.RESIDUOS[[#This Row],[VALIDADE]]))</f>
        <v>46010</v>
      </c>
      <c r="K385">
        <v>1</v>
      </c>
      <c r="L385" t="s">
        <v>5</v>
      </c>
      <c r="M385" t="str">
        <f>VLOOKUP(GESTAO.DE.RESIDUOS[[#This Row],[NOME]],'CADASTRO'!A:K,6,0)</f>
        <v>ATIVO</v>
      </c>
    </row>
    <row r="386" spans="1:14">
      <c r="A386" t="s">
        <v>516</v>
      </c>
      <c r="B386" t="s">
        <v>517</v>
      </c>
      <c r="C386" t="s">
        <v>433</v>
      </c>
      <c r="D386" t="s">
        <v>671</v>
      </c>
      <c r="E386" s="11" t="s">
        <v>33</v>
      </c>
      <c r="F386" s="11" t="str">
        <f>VLOOKUP(GESTAO.DE.RESIDUOS[[#This Row],[NOME]],'CADASTRO'!A:K,5,0)</f>
        <v>COORDENADOR PRODUCAO</v>
      </c>
      <c r="G386" s="46">
        <v>46213.3898611111</v>
      </c>
      <c r="H386" s="39">
        <v>183</v>
      </c>
      <c r="I3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IF(G768="01/01/1900", "SEM REGISTRO",
                        IF((G386+H386)&gt;TODAY(), "NO PRAZO", "VENCIDO"
                        )
                    )
                )
            )
        )
    ),"N.A.")</f>
        <v>NO PRAZO</v>
      </c>
      <c r="J386" s="14">
        <f>IF(GESTAO.DE.RESIDUOS[[#This Row],[TREINADO EM]]="", "",(GESTAO.DE.RESIDUOS[[#This Row],[TREINADO EM]]+GESTAO.DE.RESIDUOS[[#This Row],[VALIDADE]]))</f>
        <v>46396.3898611111</v>
      </c>
      <c r="K386">
        <v>1</v>
      </c>
      <c r="L386" t="s">
        <v>3</v>
      </c>
      <c r="M386" t="str">
        <f>VLOOKUP(GESTAO.DE.RESIDUOS[[#This Row],[NOME]],'CADASTRO'!A:K,6,0)</f>
        <v>ATIVO</v>
      </c>
    </row>
    <row r="387" spans="1:14">
      <c r="A387" t="s">
        <v>516</v>
      </c>
      <c r="B387" t="s">
        <v>517</v>
      </c>
      <c r="C387" t="s">
        <v>266</v>
      </c>
      <c r="D387" t="s">
        <v>671</v>
      </c>
      <c r="E387" s="11" t="s">
        <v>413</v>
      </c>
      <c r="F387" s="11" t="str">
        <f>VLOOKUP(GESTAO.DE.RESIDUOS[[#This Row],[NOME]],'CADASTRO'!A:K,5,0)</f>
        <v>ANALISTA PRODUCAO JR</v>
      </c>
      <c r="G387" s="46">
        <v>44928</v>
      </c>
      <c r="H387" s="39">
        <v>365</v>
      </c>
      <c r="I3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IF(G769="01/01/1900",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IF(GESTAO.DE.RESIDUOS[[#This Row],[TREINADO EM]]="", "",(GESTAO.DE.RESIDUOS[[#This Row],[TREINADO EM]]+GESTAO.DE.RESIDUOS[[#This Row],[VALIDADE]]))</f>
        <v>45293</v>
      </c>
      <c r="K387">
        <v>1</v>
      </c>
      <c r="L387" t="s">
        <v>5</v>
      </c>
      <c r="M387" t="str">
        <f>VLOOKUP(GESTAO.DE.RESIDUOS[[#This Row],[NOME]],'CADASTRO'!A:K,6,0)</f>
        <v>ATIVO</v>
      </c>
    </row>
    <row r="388" spans="1:14">
      <c r="A388" t="s">
        <v>516</v>
      </c>
      <c r="B388" t="s">
        <v>517</v>
      </c>
      <c r="C388" t="s">
        <v>266</v>
      </c>
      <c r="D388" t="s">
        <v>671</v>
      </c>
      <c r="E388" s="11" t="s">
        <v>413</v>
      </c>
      <c r="F388" s="11" t="str">
        <f>VLOOKUP(GESTAO.DE.RESIDUOS[[#This Row],[NOME]],'CADASTRO'!A:K,5,0)</f>
        <v>ANALISTA PRODUCAO JR</v>
      </c>
      <c r="G388" s="46">
        <v>45279</v>
      </c>
      <c r="H388" s="39">
        <v>365</v>
      </c>
      <c r="I3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IF(G770="01/01/1900",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IF(GESTAO.DE.RESIDUOS[[#This Row],[TREINADO EM]]="", "",(GESTAO.DE.RESIDUOS[[#This Row],[TREINADO EM]]+GESTAO.DE.RESIDUOS[[#This Row],[VALIDADE]]))</f>
        <v>45644</v>
      </c>
      <c r="K388">
        <v>1</v>
      </c>
      <c r="L388" t="s">
        <v>5</v>
      </c>
      <c r="M388" t="str">
        <f>VLOOKUP(GESTAO.DE.RESIDUOS[[#This Row],[NOME]],'CADASTRO'!A:K,6,0)</f>
        <v>ATIVO</v>
      </c>
    </row>
    <row r="389" spans="1:14">
      <c r="A389" t="s">
        <v>516</v>
      </c>
      <c r="B389" t="s">
        <v>517</v>
      </c>
      <c r="C389" t="s">
        <v>433</v>
      </c>
      <c r="D389" t="s">
        <v>671</v>
      </c>
      <c r="E389" s="11" t="s">
        <v>413</v>
      </c>
      <c r="F389" s="11" t="str">
        <f>VLOOKUP(GESTAO.DE.RESIDUOS[[#This Row],[NOME]],'CADASTRO'!A:K,5,0)</f>
        <v>ANALISTA PRODUCAO JR</v>
      </c>
      <c r="G389" s="46">
        <v>45645</v>
      </c>
      <c r="H389" s="39">
        <v>365</v>
      </c>
      <c r="I3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IF(G771="01/01/1900",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IF(GESTAO.DE.RESIDUOS[[#This Row],[TREINADO EM]]="", "",(GESTAO.DE.RESIDUOS[[#This Row],[TREINADO EM]]+GESTAO.DE.RESIDUOS[[#This Row],[VALIDADE]]))</f>
        <v>46010</v>
      </c>
      <c r="K389">
        <v>1</v>
      </c>
      <c r="L389" t="s">
        <v>5</v>
      </c>
      <c r="M389" t="str">
        <f>VLOOKUP(GESTAO.DE.RESIDUOS[[#This Row],[NOME]],'CADASTRO'!A:K,6,0)</f>
        <v>ATIVO</v>
      </c>
    </row>
    <row r="390" spans="1:14">
      <c r="A390" t="s">
        <v>516</v>
      </c>
      <c r="B390" t="s">
        <v>517</v>
      </c>
      <c r="C390" t="s">
        <v>433</v>
      </c>
      <c r="D390" t="s">
        <v>671</v>
      </c>
      <c r="E390" s="11" t="s">
        <v>413</v>
      </c>
      <c r="F390" s="11" t="str">
        <f>VLOOKUP(GESTAO.DE.RESIDUOS[[#This Row],[NOME]],'CADASTRO'!A:K,5,0)</f>
        <v>ANALISTA PRODUCAO JR</v>
      </c>
      <c r="G390" s="46">
        <v>46006</v>
      </c>
      <c r="H390" s="39">
        <v>365</v>
      </c>
      <c r="I3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IF(G772="01/01/1900",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IF(GESTAO.DE.RESIDUOS[[#This Row],[TREINADO EM]]="", "",(GESTAO.DE.RESIDUOS[[#This Row],[TREINADO EM]]+GESTAO.DE.RESIDUOS[[#This Row],[VALIDADE]]))</f>
        <v>46371</v>
      </c>
      <c r="K390" s="64">
        <v>1</v>
      </c>
      <c r="L390" t="s">
        <v>3</v>
      </c>
      <c r="M390" t="str">
        <f>VLOOKUP(GESTAO.DE.RESIDUOS[[#This Row],[NOME]],'CADASTRO'!A:K,6,0)</f>
        <v>ATIVO</v>
      </c>
      <c r="N390" s="63" t="s">
        <v>675</v>
      </c>
    </row>
    <row r="391" spans="1:14">
      <c r="A391" t="s">
        <v>516</v>
      </c>
      <c r="B391" t="s">
        <v>517</v>
      </c>
      <c r="C391" t="s">
        <v>266</v>
      </c>
      <c r="D391" t="s">
        <v>671</v>
      </c>
      <c r="E391" s="11" t="s">
        <v>480</v>
      </c>
      <c r="F391" s="11" t="str">
        <f>VLOOKUP(GESTAO.DE.RESIDUOS[[#This Row],[NOME]],'CADASTRO'!A:K,5,0)</f>
        <v>ANALISTA PROJETOS PL</v>
      </c>
      <c r="G391" s="46">
        <v>45029</v>
      </c>
      <c r="H391" s="39">
        <v>365</v>
      </c>
      <c r="I3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IF(G773="01/01/1900",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IF(GESTAO.DE.RESIDUOS[[#This Row],[TREINADO EM]]="", "",(GESTAO.DE.RESIDUOS[[#This Row],[TREINADO EM]]+GESTAO.DE.RESIDUOS[[#This Row],[VALIDADE]]))</f>
        <v>45394</v>
      </c>
      <c r="K391">
        <v>1</v>
      </c>
      <c r="L391" t="s">
        <v>5</v>
      </c>
      <c r="M391" t="str">
        <f>VLOOKUP(GESTAO.DE.RESIDUOS[[#This Row],[NOME]],'CADASTRO'!A:K,6,0)</f>
        <v>TRANSFERIDO</v>
      </c>
    </row>
    <row r="392" spans="1:14">
      <c r="A392" t="s">
        <v>516</v>
      </c>
      <c r="B392" t="s">
        <v>517</v>
      </c>
      <c r="C392" t="s">
        <v>433</v>
      </c>
      <c r="D392" t="s">
        <v>671</v>
      </c>
      <c r="E392" s="11" t="s">
        <v>480</v>
      </c>
      <c r="F392" s="11" t="str">
        <f>VLOOKUP(GESTAO.DE.RESIDUOS[[#This Row],[NOME]],'CADASTRO'!A:K,5,0)</f>
        <v>ANALISTA PROJETOS PL</v>
      </c>
      <c r="G392" s="46">
        <v>45547</v>
      </c>
      <c r="H392" s="39">
        <v>365</v>
      </c>
      <c r="I3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IF(G774="01/01/1900",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IF(GESTAO.DE.RESIDUOS[[#This Row],[TREINADO EM]]="", "",(GESTAO.DE.RESIDUOS[[#This Row],[TREINADO EM]]+GESTAO.DE.RESIDUOS[[#This Row],[VALIDADE]]))</f>
        <v>45912</v>
      </c>
      <c r="K392">
        <v>1</v>
      </c>
      <c r="L392" t="s">
        <v>3</v>
      </c>
      <c r="M392" t="str">
        <f>VLOOKUP(GESTAO.DE.RESIDUOS[[#This Row],[NOME]],'CADASTRO'!A:K,6,0)</f>
        <v>TRANSFERIDO</v>
      </c>
    </row>
    <row r="393" spans="1:14">
      <c r="A393" t="s">
        <v>516</v>
      </c>
      <c r="B393" t="s">
        <v>517</v>
      </c>
      <c r="C393" t="s">
        <v>433</v>
      </c>
      <c r="D393" t="s">
        <v>671</v>
      </c>
      <c r="E393" s="11" t="s">
        <v>132</v>
      </c>
      <c r="F393" s="11" t="str">
        <f>VLOOKUP(GESTAO.DE.RESIDUOS[[#This Row],[NOME]],'CADASTRO'!A:K,5,0)</f>
        <v>ANALISTA CONTROLE QUALIDADE JR</v>
      </c>
      <c r="G393" s="46">
        <v>45547</v>
      </c>
      <c r="H393" s="39">
        <v>365</v>
      </c>
      <c r="I3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IF(G775="01/01/1900",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IF(GESTAO.DE.RESIDUOS[[#This Row],[TREINADO EM]]="", "",(GESTAO.DE.RESIDUOS[[#This Row],[TREINADO EM]]+GESTAO.DE.RESIDUOS[[#This Row],[VALIDADE]]))</f>
        <v>45912</v>
      </c>
      <c r="K393">
        <v>1</v>
      </c>
      <c r="L393" t="s">
        <v>5</v>
      </c>
      <c r="M393" t="str">
        <f>VLOOKUP(GESTAO.DE.RESIDUOS[[#This Row],[NOME]],'CADASTRO'!A:K,6,0)</f>
        <v>DESLIGADO</v>
      </c>
    </row>
    <row r="394" spans="1:14">
      <c r="A394" t="s">
        <v>516</v>
      </c>
      <c r="B394" t="s">
        <v>517</v>
      </c>
      <c r="C394" t="s">
        <v>391</v>
      </c>
      <c r="D394" t="s">
        <v>671</v>
      </c>
      <c r="E394" s="11" t="s">
        <v>132</v>
      </c>
      <c r="F394" s="11" t="str">
        <f>VLOOKUP(GESTAO.DE.RESIDUOS[[#This Row],[NOME]],'CADASTRO'!A:K,5,0)</f>
        <v>ANALISTA CONTROLE QUALIDADE JR</v>
      </c>
      <c r="G394" s="46">
        <v>45943</v>
      </c>
      <c r="H394" s="39">
        <v>365</v>
      </c>
      <c r="I3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IF(G776="01/01/1900",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IF(GESTAO.DE.RESIDUOS[[#This Row],[TREINADO EM]]="", "",(GESTAO.DE.RESIDUOS[[#This Row],[TREINADO EM]]+GESTAO.DE.RESIDUOS[[#This Row],[VALIDADE]]))</f>
        <v>46308</v>
      </c>
      <c r="K394">
        <v>1</v>
      </c>
      <c r="L394" t="s">
        <v>3</v>
      </c>
      <c r="M394" t="str">
        <f>VLOOKUP(GESTAO.DE.RESIDUOS[[#This Row],[NOME]],'CADASTRO'!A:K,6,0)</f>
        <v>DESLIGADO</v>
      </c>
    </row>
    <row r="395" spans="1:14">
      <c r="A395" t="s">
        <v>516</v>
      </c>
      <c r="B395" t="s">
        <v>517</v>
      </c>
      <c r="C395" t="s">
        <v>433</v>
      </c>
      <c r="D395" t="s">
        <v>671</v>
      </c>
      <c r="E395" s="11" t="s">
        <v>415</v>
      </c>
      <c r="F395" s="11" t="str">
        <f>VLOOKUP(GESTAO.DE.RESIDUOS[[#This Row],[NOME]],'CADASTRO'!A:K,5,0)</f>
        <v>ESTAGIARIO</v>
      </c>
      <c r="G395" s="46">
        <v>46091</v>
      </c>
      <c r="H395" s="39">
        <v>365</v>
      </c>
      <c r="I3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IF(G777="01/01/1900", "SEM REGISTRO",
                        IF((G395+H395)&gt;TODAY(), "NO PRAZO", "VENCIDO"
                        )
                    )
                )
            )
        )
    ),"N.A.")</f>
        <v>NO PRAZO</v>
      </c>
      <c r="J395" s="14">
        <f>IF(GESTAO.DE.RESIDUOS[[#This Row],[TREINADO EM]]="", "",(GESTAO.DE.RESIDUOS[[#This Row],[TREINADO EM]]+GESTAO.DE.RESIDUOS[[#This Row],[VALIDADE]]))</f>
        <v>46456</v>
      </c>
      <c r="K395">
        <v>1</v>
      </c>
      <c r="L395" t="s">
        <v>3</v>
      </c>
      <c r="M395" t="str">
        <f>VLOOKUP(GESTAO.DE.RESIDUOS[[#This Row],[NOME]],'CADASTRO'!A:K,6,0)</f>
        <v>ATIVO</v>
      </c>
    </row>
    <row r="396" spans="1:14">
      <c r="A396" t="s">
        <v>516</v>
      </c>
      <c r="B396" t="s">
        <v>517</v>
      </c>
      <c r="C396" t="s">
        <v>266</v>
      </c>
      <c r="D396" t="s">
        <v>671</v>
      </c>
      <c r="E396" s="11" t="s">
        <v>416</v>
      </c>
      <c r="F396" s="11" t="str">
        <f>VLOOKUP(GESTAO.DE.RESIDUOS[[#This Row],[NOME]],'CADASTRO'!A:K,5,0)</f>
        <v>ENCARREGADO EXPEDICAO</v>
      </c>
      <c r="G396" s="46">
        <v>44928</v>
      </c>
      <c r="H396" s="39">
        <v>365</v>
      </c>
      <c r="I3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IF(G778="01/01/1900",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IF(GESTAO.DE.RESIDUOS[[#This Row],[TREINADO EM]]="", "",(GESTAO.DE.RESIDUOS[[#This Row],[TREINADO EM]]+GESTAO.DE.RESIDUOS[[#This Row],[VALIDADE]]))</f>
        <v>45293</v>
      </c>
      <c r="K396">
        <v>1</v>
      </c>
      <c r="L396" t="s">
        <v>5</v>
      </c>
      <c r="M396" t="str">
        <f>VLOOKUP(GESTAO.DE.RESIDUOS[[#This Row],[NOME]],'CADASTRO'!A:K,6,0)</f>
        <v>ATIVO</v>
      </c>
    </row>
    <row r="397" spans="1:14">
      <c r="A397" t="s">
        <v>516</v>
      </c>
      <c r="B397" t="s">
        <v>517</v>
      </c>
      <c r="C397" t="s">
        <v>266</v>
      </c>
      <c r="D397" t="s">
        <v>671</v>
      </c>
      <c r="E397" s="11" t="s">
        <v>416</v>
      </c>
      <c r="F397" s="11" t="str">
        <f>VLOOKUP(GESTAO.DE.RESIDUOS[[#This Row],[NOME]],'CADASTRO'!A:K,5,0)</f>
        <v>ENCARREGADO EXPEDICAO</v>
      </c>
      <c r="G397" s="46">
        <v>45279</v>
      </c>
      <c r="H397" s="39">
        <v>365</v>
      </c>
      <c r="I3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IF(G779="01/01/1900",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IF(GESTAO.DE.RESIDUOS[[#This Row],[TREINADO EM]]="", "",(GESTAO.DE.RESIDUOS[[#This Row],[TREINADO EM]]+GESTAO.DE.RESIDUOS[[#This Row],[VALIDADE]]))</f>
        <v>45644</v>
      </c>
      <c r="K397">
        <v>1</v>
      </c>
      <c r="L397" t="s">
        <v>5</v>
      </c>
      <c r="M397" t="str">
        <f>VLOOKUP(GESTAO.DE.RESIDUOS[[#This Row],[NOME]],'CADASTRO'!A:K,6,0)</f>
        <v>ATIVO</v>
      </c>
    </row>
    <row r="398" spans="1:14">
      <c r="A398" t="s">
        <v>516</v>
      </c>
      <c r="B398" t="s">
        <v>517</v>
      </c>
      <c r="C398" t="s">
        <v>433</v>
      </c>
      <c r="D398" t="s">
        <v>671</v>
      </c>
      <c r="E398" s="11" t="s">
        <v>416</v>
      </c>
      <c r="F398" s="11" t="str">
        <f>VLOOKUP(GESTAO.DE.RESIDUOS[[#This Row],[NOME]],'CADASTRO'!A:K,5,0)</f>
        <v>ENCARREGADO EXPEDICAO</v>
      </c>
      <c r="G398" s="46">
        <v>45645</v>
      </c>
      <c r="H398" s="39">
        <v>365</v>
      </c>
      <c r="I3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IF(G780="01/01/1900",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IF(GESTAO.DE.RESIDUOS[[#This Row],[TREINADO EM]]="", "",(GESTAO.DE.RESIDUOS[[#This Row],[TREINADO EM]]+GESTAO.DE.RESIDUOS[[#This Row],[VALIDADE]]))</f>
        <v>46010</v>
      </c>
      <c r="K398">
        <v>1</v>
      </c>
      <c r="L398" t="s">
        <v>5</v>
      </c>
      <c r="M398" t="str">
        <f>VLOOKUP(GESTAO.DE.RESIDUOS[[#This Row],[NOME]],'CADASTRO'!A:K,6,0)</f>
        <v>ATIVO</v>
      </c>
    </row>
    <row r="399" spans="1:14">
      <c r="A399" t="s">
        <v>516</v>
      </c>
      <c r="B399" t="s">
        <v>517</v>
      </c>
      <c r="C399" t="s">
        <v>391</v>
      </c>
      <c r="D399" t="s">
        <v>671</v>
      </c>
      <c r="E399" s="11" t="s">
        <v>416</v>
      </c>
      <c r="F399" s="11" t="str">
        <f>VLOOKUP(GESTAO.DE.RESIDUOS[[#This Row],[NOME]],'CADASTRO'!A:K,5,0)</f>
        <v>ENCARREGADO EXPEDICAO</v>
      </c>
      <c r="G399" s="46">
        <v>45882</v>
      </c>
      <c r="H399" s="39">
        <v>365</v>
      </c>
      <c r="I3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IF(G781="01/01/1900",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IF(GESTAO.DE.RESIDUOS[[#This Row],[TREINADO EM]]="", "",(GESTAO.DE.RESIDUOS[[#This Row],[TREINADO EM]]+GESTAO.DE.RESIDUOS[[#This Row],[VALIDADE]]))</f>
        <v>46247</v>
      </c>
      <c r="K399">
        <v>1</v>
      </c>
      <c r="L399" t="s">
        <v>5</v>
      </c>
      <c r="M399" t="str">
        <f>VLOOKUP(GESTAO.DE.RESIDUOS[[#This Row],[NOME]],'CADASTRO'!A:K,6,0)</f>
        <v>ATIVO</v>
      </c>
    </row>
    <row r="400" spans="1:14">
      <c r="A400" t="s">
        <v>516</v>
      </c>
      <c r="B400" t="s">
        <v>517</v>
      </c>
      <c r="C400" t="s">
        <v>433</v>
      </c>
      <c r="D400" t="s">
        <v>671</v>
      </c>
      <c r="E400" s="11" t="s">
        <v>416</v>
      </c>
      <c r="F400" s="11" t="str">
        <f>VLOOKUP(GESTAO.DE.RESIDUOS[[#This Row],[NOME]],'CADASTRO'!A:K,5,0)</f>
        <v>ENCARREGADO EXPEDICAO</v>
      </c>
      <c r="G400" s="46">
        <v>46289.335960648146</v>
      </c>
      <c r="H400" s="39">
        <v>365</v>
      </c>
      <c r="I4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IF(G782="01/01/1900", "SEM REGISTRO",
                        IF((G400+H400)&gt;TODAY(), "NO PRAZO", "VENCIDO"
                        )
                    )
                )
            )
        )
    ),"N.A.")</f>
        <v>NO PRAZO</v>
      </c>
      <c r="J400" s="14">
        <f>IF(GESTAO.DE.RESIDUOS[[#This Row],[TREINADO EM]]="", "",(GESTAO.DE.RESIDUOS[[#This Row],[TREINADO EM]]+GESTAO.DE.RESIDUOS[[#This Row],[VALIDADE]]))</f>
        <v>46654.335960648146</v>
      </c>
      <c r="K400">
        <v>1</v>
      </c>
      <c r="L400" t="s">
        <v>3</v>
      </c>
      <c r="M400" t="str">
        <f>VLOOKUP(GESTAO.DE.RESIDUOS[[#This Row],[NOME]],'CADASTRO'!A:K,6,0)</f>
        <v>ATIVO</v>
      </c>
    </row>
    <row r="401" spans="1:13">
      <c r="A401" t="s">
        <v>516</v>
      </c>
      <c r="B401" t="s">
        <v>517</v>
      </c>
      <c r="C401" t="s">
        <v>391</v>
      </c>
      <c r="D401" t="s">
        <v>671</v>
      </c>
      <c r="E401" s="11" t="s">
        <v>418</v>
      </c>
      <c r="F401" s="11" t="str">
        <f>VLOOKUP(GESTAO.DE.RESIDUOS[[#This Row],[NOME]],'CADASTRO'!A:K,5,0)</f>
        <v>AUXILIAR INDUSTRIAL</v>
      </c>
      <c r="G401" s="46">
        <v>45922</v>
      </c>
      <c r="H401" s="39">
        <v>365</v>
      </c>
      <c r="I4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IF(G783="01/01/1900",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IF(GESTAO.DE.RESIDUOS[[#This Row],[TREINADO EM]]="", "",(GESTAO.DE.RESIDUOS[[#This Row],[TREINADO EM]]+GESTAO.DE.RESIDUOS[[#This Row],[VALIDADE]]))</f>
        <v>46287</v>
      </c>
      <c r="K401">
        <v>1</v>
      </c>
      <c r="L401" t="s">
        <v>5</v>
      </c>
      <c r="M401" t="str">
        <f>VLOOKUP(GESTAO.DE.RESIDUOS[[#This Row],[NOME]],'CADASTRO'!A:K,6,0)</f>
        <v>ATIVO</v>
      </c>
    </row>
    <row r="402" spans="1:13">
      <c r="A402" t="s">
        <v>516</v>
      </c>
      <c r="B402" t="s">
        <v>517</v>
      </c>
      <c r="C402" t="s">
        <v>433</v>
      </c>
      <c r="D402" t="s">
        <v>671</v>
      </c>
      <c r="E402" s="11" t="s">
        <v>418</v>
      </c>
      <c r="F402" s="11" t="str">
        <f>VLOOKUP(GESTAO.DE.RESIDUOS[[#This Row],[NOME]],'CADASTRO'!A:K,5,0)</f>
        <v>AUXILIAR INDUSTRIAL</v>
      </c>
      <c r="G402" s="46">
        <v>46009</v>
      </c>
      <c r="H402" s="39">
        <v>365</v>
      </c>
      <c r="I4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IF(G784="01/01/1900", "SEM REGISTRO",
                        IF((G402+H402)&gt;TODAY(), "NO PRAZO", "VENCIDO"
                        )
                    )
                )
            )
        )
    ),"N.A.")</f>
        <v>NO PRAZO</v>
      </c>
      <c r="J402" s="14">
        <f>IF(GESTAO.DE.RESIDUOS[[#This Row],[TREINADO EM]]="", "",(GESTAO.DE.RESIDUOS[[#This Row],[TREINADO EM]]+GESTAO.DE.RESIDUOS[[#This Row],[VALIDADE]]))</f>
        <v>46374</v>
      </c>
      <c r="K402">
        <v>1</v>
      </c>
      <c r="L402" t="s">
        <v>3</v>
      </c>
      <c r="M402" t="str">
        <f>VLOOKUP(GESTAO.DE.RESIDUOS[[#This Row],[NOME]],'CADASTRO'!A:K,6,0)</f>
        <v>ATIVO</v>
      </c>
    </row>
    <row r="403" spans="1:13">
      <c r="A403" t="s">
        <v>516</v>
      </c>
      <c r="B403" t="s">
        <v>517</v>
      </c>
      <c r="C403" t="s">
        <v>433</v>
      </c>
      <c r="D403" t="s">
        <v>671</v>
      </c>
      <c r="E403" s="11" t="s">
        <v>131</v>
      </c>
      <c r="F403" s="11" t="str">
        <f>VLOOKUP(GESTAO.DE.RESIDUOS[[#This Row],[NOME]],'CADASTRO'!A:K,5,0)</f>
        <v>AUXILIAR INDUSTRIAL</v>
      </c>
      <c r="G403" s="48">
        <v>45847</v>
      </c>
      <c r="H403" s="39">
        <v>365</v>
      </c>
      <c r="I4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IF(G785="01/01/1900",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IF(GESTAO.DE.RESIDUOS[[#This Row],[TREINADO EM]]="", "",(GESTAO.DE.RESIDUOS[[#This Row],[TREINADO EM]]+GESTAO.DE.RESIDUOS[[#This Row],[VALIDADE]]))</f>
        <v>46212</v>
      </c>
      <c r="K403">
        <v>1</v>
      </c>
      <c r="L403" t="s">
        <v>3</v>
      </c>
      <c r="M403" t="str">
        <f>VLOOKUP(GESTAO.DE.RESIDUOS[[#This Row],[NOME]],'CADASTRO'!A:K,6,0)</f>
        <v>DESLIGADO</v>
      </c>
    </row>
    <row r="404" spans="1:13">
      <c r="A404" t="s">
        <v>516</v>
      </c>
      <c r="B404" t="s">
        <v>517</v>
      </c>
      <c r="C404" t="s">
        <v>433</v>
      </c>
      <c r="D404" t="s">
        <v>671</v>
      </c>
      <c r="E404" s="11" t="s">
        <v>131</v>
      </c>
      <c r="F404" s="11" t="str">
        <f>VLOOKUP(GESTAO.DE.RESIDUOS[[#This Row],[NOME]],'CADASTRO'!A:K,5,0)</f>
        <v>AUXILIAR INDUSTRIAL</v>
      </c>
      <c r="G404" s="46">
        <v>46009</v>
      </c>
      <c r="H404" s="39">
        <v>365</v>
      </c>
      <c r="I4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IF(G786="01/01/1900",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IF(GESTAO.DE.RESIDUOS[[#This Row],[TREINADO EM]]="", "",(GESTAO.DE.RESIDUOS[[#This Row],[TREINADO EM]]+GESTAO.DE.RESIDUOS[[#This Row],[VALIDADE]]))</f>
        <v>46374</v>
      </c>
      <c r="K404">
        <v>1</v>
      </c>
      <c r="L404" t="s">
        <v>3</v>
      </c>
      <c r="M404" t="str">
        <f>VLOOKUP(GESTAO.DE.RESIDUOS[[#This Row],[NOME]],'CADASTRO'!A:K,6,0)</f>
        <v>DESLIGADO</v>
      </c>
    </row>
    <row r="405" spans="1:13">
      <c r="A405" t="s">
        <v>516</v>
      </c>
      <c r="B405" t="s">
        <v>517</v>
      </c>
      <c r="C405" t="s">
        <v>266</v>
      </c>
      <c r="D405" t="s">
        <v>671</v>
      </c>
      <c r="E405" s="11" t="s">
        <v>419</v>
      </c>
      <c r="F405" s="11" t="str">
        <f>VLOOKUP(GESTAO.DE.RESIDUOS[[#This Row],[NOME]],'CADASTRO'!A:K,5,0)</f>
        <v>OPERADOR INDUSTRIAL II</v>
      </c>
      <c r="G405" s="46">
        <v>44928</v>
      </c>
      <c r="H405" s="39">
        <v>365</v>
      </c>
      <c r="I4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IF(G787="01/01/1900",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IF(GESTAO.DE.RESIDUOS[[#This Row],[TREINADO EM]]="", "",(GESTAO.DE.RESIDUOS[[#This Row],[TREINADO EM]]+GESTAO.DE.RESIDUOS[[#This Row],[VALIDADE]]))</f>
        <v>45293</v>
      </c>
      <c r="K405">
        <v>1</v>
      </c>
      <c r="L405" t="s">
        <v>5</v>
      </c>
      <c r="M405" t="str">
        <f>VLOOKUP(GESTAO.DE.RESIDUOS[[#This Row],[NOME]],'CADASTRO'!A:K,6,0)</f>
        <v>ATIVO</v>
      </c>
    </row>
    <row r="406" spans="1:13">
      <c r="A406" t="s">
        <v>516</v>
      </c>
      <c r="B406" t="s">
        <v>517</v>
      </c>
      <c r="C406" t="s">
        <v>102</v>
      </c>
      <c r="D406" t="s">
        <v>671</v>
      </c>
      <c r="E406" s="11" t="s">
        <v>419</v>
      </c>
      <c r="F406" s="11" t="str">
        <f>VLOOKUP(GESTAO.DE.RESIDUOS[[#This Row],[NOME]],'CADASTRO'!A:K,5,0)</f>
        <v>OPERADOR INDUSTRIAL II</v>
      </c>
      <c r="G406" s="46">
        <v>45568</v>
      </c>
      <c r="H406" s="39">
        <v>365</v>
      </c>
      <c r="I4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IF(G788="01/01/1900",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IF(GESTAO.DE.RESIDUOS[[#This Row],[TREINADO EM]]="", "",(GESTAO.DE.RESIDUOS[[#This Row],[TREINADO EM]]+GESTAO.DE.RESIDUOS[[#This Row],[VALIDADE]]))</f>
        <v>45933</v>
      </c>
      <c r="K406">
        <v>1</v>
      </c>
      <c r="L406" t="s">
        <v>5</v>
      </c>
      <c r="M406" t="str">
        <f>VLOOKUP(GESTAO.DE.RESIDUOS[[#This Row],[NOME]],'CADASTRO'!A:K,6,0)</f>
        <v>ATIVO</v>
      </c>
    </row>
    <row r="407" spans="1:13">
      <c r="A407" t="s">
        <v>516</v>
      </c>
      <c r="B407" t="s">
        <v>517</v>
      </c>
      <c r="C407" t="s">
        <v>433</v>
      </c>
      <c r="D407" t="s">
        <v>671</v>
      </c>
      <c r="E407" s="11" t="s">
        <v>419</v>
      </c>
      <c r="F407" s="11" t="str">
        <f>VLOOKUP(GESTAO.DE.RESIDUOS[[#This Row],[NOME]],'CADASTRO'!A:K,5,0)</f>
        <v>OPERADOR INDUSTRIAL II</v>
      </c>
      <c r="G407" s="46">
        <v>46009</v>
      </c>
      <c r="H407" s="39">
        <v>365</v>
      </c>
      <c r="I4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IF(G789="01/01/1900", "SEM REGISTRO",
                        IF((G407+H407)&gt;TODAY(), "NO PRAZO", "VENCIDO"
                        )
                    )
                )
            )
        )
    ),"N.A.")</f>
        <v>NO PRAZO</v>
      </c>
      <c r="J407" s="14">
        <f>IF(GESTAO.DE.RESIDUOS[[#This Row],[TREINADO EM]]="", "",(GESTAO.DE.RESIDUOS[[#This Row],[TREINADO EM]]+GESTAO.DE.RESIDUOS[[#This Row],[VALIDADE]]))</f>
        <v>46374</v>
      </c>
      <c r="K407">
        <v>1</v>
      </c>
      <c r="L407" t="s">
        <v>3</v>
      </c>
      <c r="M407" t="str">
        <f>VLOOKUP(GESTAO.DE.RESIDUOS[[#This Row],[NOME]],'CADASTRO'!A:K,6,0)</f>
        <v>ATIVO</v>
      </c>
    </row>
    <row r="408" spans="1:13">
      <c r="A408" t="s">
        <v>516</v>
      </c>
      <c r="B408" t="s">
        <v>517</v>
      </c>
      <c r="C408" t="s">
        <v>391</v>
      </c>
      <c r="D408" t="s">
        <v>671</v>
      </c>
      <c r="E408" s="11" t="s">
        <v>420</v>
      </c>
      <c r="F408" s="11" t="str">
        <f>VLOOKUP(GESTAO.DE.RESIDUOS[[#This Row],[NOME]],'CADASTRO'!A:K,5,0)</f>
        <v>Almoxarife de Manutencao</v>
      </c>
      <c r="G408" s="46">
        <v>45950</v>
      </c>
      <c r="H408" s="39">
        <v>365</v>
      </c>
      <c r="I4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IF(G790="01/01/1900", "SEM REGISTRO",
                        IF((G408+H408)&gt;TODAY(), "NO PRAZO", "VENCIDO"
                        )
                    )
                )
            )
        )
    ),"N.A.")</f>
        <v>VENCIDO</v>
      </c>
      <c r="J408" s="14">
        <f>IF(GESTAO.DE.RESIDUOS[[#This Row],[TREINADO EM]]="", "",(GESTAO.DE.RESIDUOS[[#This Row],[TREINADO EM]]+GESTAO.DE.RESIDUOS[[#This Row],[VALIDADE]]))</f>
        <v>46315</v>
      </c>
      <c r="K408">
        <v>1</v>
      </c>
      <c r="L408" t="s">
        <v>3</v>
      </c>
      <c r="M408" t="str">
        <f>VLOOKUP(GESTAO.DE.RESIDUOS[[#This Row],[NOME]],'CADASTRO'!A:K,6,0)</f>
        <v>ATIVO</v>
      </c>
    </row>
    <row r="409" spans="1:13">
      <c r="A409" t="s">
        <v>516</v>
      </c>
      <c r="B409" t="s">
        <v>517</v>
      </c>
      <c r="C409" t="s">
        <v>391</v>
      </c>
      <c r="D409" t="s">
        <v>671</v>
      </c>
      <c r="E409" s="11" t="s">
        <v>126</v>
      </c>
      <c r="F409" s="11" t="str">
        <f>VLOOKUP(GESTAO.DE.RESIDUOS[[#This Row],[NOME]],'CADASTRO'!A:K,5,0)</f>
        <v>ESTAGIARIO</v>
      </c>
      <c r="G409" s="46">
        <v>45826</v>
      </c>
      <c r="H409" s="39">
        <v>365</v>
      </c>
      <c r="I4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IF(G791="01/01/1900",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IF(GESTAO.DE.RESIDUOS[[#This Row],[TREINADO EM]]="", "",(GESTAO.DE.RESIDUOS[[#This Row],[TREINADO EM]]+GESTAO.DE.RESIDUOS[[#This Row],[VALIDADE]]))</f>
        <v>46191</v>
      </c>
      <c r="K409">
        <v>1</v>
      </c>
      <c r="L409" t="s">
        <v>3</v>
      </c>
      <c r="M409" t="str">
        <f>VLOOKUP(GESTAO.DE.RESIDUOS[[#This Row],[NOME]],'CADASTRO'!A:K,6,0)</f>
        <v>DESLIGADO</v>
      </c>
    </row>
    <row r="410" spans="1:13">
      <c r="A410" t="s">
        <v>516</v>
      </c>
      <c r="B410" t="s">
        <v>517</v>
      </c>
      <c r="C410" t="s">
        <v>433</v>
      </c>
      <c r="D410" t="s">
        <v>671</v>
      </c>
      <c r="E410" s="11" t="s">
        <v>423</v>
      </c>
      <c r="F410" s="11" t="str">
        <f>VLOOKUP(GESTAO.DE.RESIDUOS[[#This Row],[NOME]],'CADASTRO'!A:K,5,0)</f>
        <v>AUXILIAR INDUSTRIAL</v>
      </c>
      <c r="G410" s="46">
        <v>46009</v>
      </c>
      <c r="H410" s="39">
        <v>365</v>
      </c>
      <c r="I4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IF(G792="01/01/1900", "SEM REGISTRO",
                        IF((G410+H410)&gt;TODAY(), "NO PRAZO", "VENCIDO"
                        )
                    )
                )
            )
        )
    ),"N.A.")</f>
        <v>NO PRAZO</v>
      </c>
      <c r="J410" s="14">
        <f>IF(GESTAO.DE.RESIDUOS[[#This Row],[TREINADO EM]]="", "",(GESTAO.DE.RESIDUOS[[#This Row],[TREINADO EM]]+GESTAO.DE.RESIDUOS[[#This Row],[VALIDADE]]))</f>
        <v>46374</v>
      </c>
      <c r="K410">
        <v>1</v>
      </c>
      <c r="L410" t="s">
        <v>3</v>
      </c>
      <c r="M410" t="str">
        <f>VLOOKUP(GESTAO.DE.RESIDUOS[[#This Row],[NOME]],'CADASTRO'!A:K,6,0)</f>
        <v>ATIVO</v>
      </c>
    </row>
    <row r="411" spans="1:13">
      <c r="A411" t="s">
        <v>516</v>
      </c>
      <c r="B411" t="s">
        <v>517</v>
      </c>
      <c r="C411" t="s">
        <v>102</v>
      </c>
      <c r="D411" t="s">
        <v>671</v>
      </c>
      <c r="E411" s="11" t="s">
        <v>124</v>
      </c>
      <c r="F411" s="11" t="str">
        <f>VLOOKUP(GESTAO.DE.RESIDUOS[[#This Row],[NOME]],'CADASTRO'!A:K,5,0)</f>
        <v>ANALISTA CONTROLE QUALIDADE JR</v>
      </c>
      <c r="G411" s="46">
        <v>45407</v>
      </c>
      <c r="H411" s="39">
        <v>365</v>
      </c>
      <c r="I4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IF(G793="01/01/1900",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IF(GESTAO.DE.RESIDUOS[[#This Row],[TREINADO EM]]="", "",(GESTAO.DE.RESIDUOS[[#This Row],[TREINADO EM]]+GESTAO.DE.RESIDUOS[[#This Row],[VALIDADE]]))</f>
        <v>45772</v>
      </c>
      <c r="K411">
        <v>1</v>
      </c>
      <c r="L411" t="s">
        <v>5</v>
      </c>
      <c r="M411" t="str">
        <f>VLOOKUP(GESTAO.DE.RESIDUOS[[#This Row],[NOME]],'CADASTRO'!A:K,6,0)</f>
        <v>DESLIGADO</v>
      </c>
    </row>
    <row r="412" spans="1:13">
      <c r="A412" t="s">
        <v>516</v>
      </c>
      <c r="B412" t="s">
        <v>517</v>
      </c>
      <c r="C412" t="s">
        <v>433</v>
      </c>
      <c r="D412" t="s">
        <v>671</v>
      </c>
      <c r="E412" s="11" t="s">
        <v>124</v>
      </c>
      <c r="F412" s="11" t="str">
        <f>VLOOKUP(GESTAO.DE.RESIDUOS[[#This Row],[NOME]],'CADASTRO'!A:K,5,0)</f>
        <v>ANALISTA CONTROLE QUALIDADE JR</v>
      </c>
      <c r="G412" s="46">
        <v>45645</v>
      </c>
      <c r="H412" s="39">
        <v>365</v>
      </c>
      <c r="I4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IF(G794="01/01/1900",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IF(GESTAO.DE.RESIDUOS[[#This Row],[TREINADO EM]]="", "",(GESTAO.DE.RESIDUOS[[#This Row],[TREINADO EM]]+GESTAO.DE.RESIDUOS[[#This Row],[VALIDADE]]))</f>
        <v>46010</v>
      </c>
      <c r="K412">
        <v>1</v>
      </c>
      <c r="L412" t="s">
        <v>3</v>
      </c>
      <c r="M412" t="str">
        <f>VLOOKUP(GESTAO.DE.RESIDUOS[[#This Row],[NOME]],'CADASTRO'!A:K,6,0)</f>
        <v>DESLIGADO</v>
      </c>
    </row>
    <row r="413" spans="1:13">
      <c r="A413" t="s">
        <v>516</v>
      </c>
      <c r="B413" t="s">
        <v>517</v>
      </c>
      <c r="C413" t="s">
        <v>266</v>
      </c>
      <c r="D413" t="s">
        <v>671</v>
      </c>
      <c r="E413" s="11" t="s">
        <v>424</v>
      </c>
      <c r="F413" s="11" t="str">
        <f>VLOOKUP(GESTAO.DE.RESIDUOS[[#This Row],[NOME]],'CADASTRO'!A:K,5,0)</f>
        <v>OPERADOR INDUSTRIAL III</v>
      </c>
      <c r="G413" s="46">
        <v>45302</v>
      </c>
      <c r="H413" s="39">
        <v>365</v>
      </c>
      <c r="I4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IF(G795="01/01/1900",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IF(GESTAO.DE.RESIDUOS[[#This Row],[TREINADO EM]]="", "",(GESTAO.DE.RESIDUOS[[#This Row],[TREINADO EM]]+GESTAO.DE.RESIDUOS[[#This Row],[VALIDADE]]))</f>
        <v>45667</v>
      </c>
      <c r="K413">
        <v>1</v>
      </c>
      <c r="L413" t="s">
        <v>5</v>
      </c>
      <c r="M413" t="str">
        <f>VLOOKUP(GESTAO.DE.RESIDUOS[[#This Row],[NOME]],'CADASTRO'!A:K,6,0)</f>
        <v>ATIVO</v>
      </c>
    </row>
    <row r="414" spans="1:13">
      <c r="A414" t="s">
        <v>516</v>
      </c>
      <c r="B414" t="s">
        <v>517</v>
      </c>
      <c r="C414" t="s">
        <v>76</v>
      </c>
      <c r="D414" t="s">
        <v>671</v>
      </c>
      <c r="E414" s="11" t="s">
        <v>424</v>
      </c>
      <c r="F414" s="11" t="str">
        <f>VLOOKUP(GESTAO.DE.RESIDUOS[[#This Row],[NOME]],'CADASTRO'!A:K,5,0)</f>
        <v>OPERADOR INDUSTRIAL III</v>
      </c>
      <c r="G414" s="46">
        <v>45645</v>
      </c>
      <c r="H414" s="39">
        <v>365</v>
      </c>
      <c r="I4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IF(G796="01/01/1900",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IF(GESTAO.DE.RESIDUOS[[#This Row],[TREINADO EM]]="", "",(GESTAO.DE.RESIDUOS[[#This Row],[TREINADO EM]]+GESTAO.DE.RESIDUOS[[#This Row],[VALIDADE]]))</f>
        <v>46010</v>
      </c>
      <c r="K414">
        <v>1</v>
      </c>
      <c r="L414" t="s">
        <v>5</v>
      </c>
      <c r="M414" t="str">
        <f>VLOOKUP(GESTAO.DE.RESIDUOS[[#This Row],[NOME]],'CADASTRO'!A:K,6,0)</f>
        <v>ATIVO</v>
      </c>
    </row>
    <row r="415" spans="1:13">
      <c r="A415" t="s">
        <v>516</v>
      </c>
      <c r="B415" t="s">
        <v>517</v>
      </c>
      <c r="C415" t="s">
        <v>433</v>
      </c>
      <c r="D415" t="s">
        <v>671</v>
      </c>
      <c r="E415" s="11" t="s">
        <v>424</v>
      </c>
      <c r="F415" s="11" t="str">
        <f>VLOOKUP(GESTAO.DE.RESIDUOS[[#This Row],[NOME]],'CADASTRO'!A:K,5,0)</f>
        <v>OPERADOR INDUSTRIAL III</v>
      </c>
      <c r="G415" s="46">
        <v>46009</v>
      </c>
      <c r="H415" s="39">
        <v>365</v>
      </c>
      <c r="I4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IF(G797="01/01/1900", "SEM REGISTRO",
                        IF((G415+H415)&gt;TODAY(), "NO PRAZO", "VENCIDO"
                        )
                    )
                )
            )
        )
    ),"N.A.")</f>
        <v>NO PRAZO</v>
      </c>
      <c r="J415" s="14">
        <f>IF(GESTAO.DE.RESIDUOS[[#This Row],[TREINADO EM]]="", "",(GESTAO.DE.RESIDUOS[[#This Row],[TREINADO EM]]+GESTAO.DE.RESIDUOS[[#This Row],[VALIDADE]]))</f>
        <v>46374</v>
      </c>
      <c r="K415">
        <v>1</v>
      </c>
      <c r="L415" t="s">
        <v>3</v>
      </c>
      <c r="M415" t="str">
        <f>VLOOKUP(GESTAO.DE.RESIDUOS[[#This Row],[NOME]],'CADASTRO'!A:K,6,0)</f>
        <v>ATIVO</v>
      </c>
    </row>
    <row r="416" spans="1:13">
      <c r="A416" t="s">
        <v>516</v>
      </c>
      <c r="B416" t="s">
        <v>517</v>
      </c>
      <c r="C416" t="s">
        <v>433</v>
      </c>
      <c r="D416" t="s">
        <v>671</v>
      </c>
      <c r="E416" s="11" t="s">
        <v>488</v>
      </c>
      <c r="F416" s="11" t="str">
        <f>VLOOKUP(GESTAO.DE.RESIDUOS[[#This Row],[NOME]],'CADASTRO'!A:K,5,0)</f>
        <v>TECNICO ELETRONICO II</v>
      </c>
      <c r="G416" s="46">
        <v>46245.585914351854</v>
      </c>
      <c r="H416" s="39">
        <v>365</v>
      </c>
      <c r="I4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IF(G798="01/01/1900", "SEM REGISTRO",
                        IF((G416+H416)&gt;TODAY(), "NO PRAZO", "VENCIDO"
                        )
                    )
                )
            )
        )
    ),"N.A.")</f>
        <v>NO PRAZO</v>
      </c>
      <c r="J416" s="14">
        <f>IF(GESTAO.DE.RESIDUOS[[#This Row],[TREINADO EM]]="", "",(GESTAO.DE.RESIDUOS[[#This Row],[TREINADO EM]]+GESTAO.DE.RESIDUOS[[#This Row],[VALIDADE]]))</f>
        <v>46610.585914351854</v>
      </c>
      <c r="K416">
        <v>1</v>
      </c>
      <c r="L416" t="s">
        <v>3</v>
      </c>
      <c r="M416" t="str">
        <f>VLOOKUP(GESTAO.DE.RESIDUOS[[#This Row],[NOME]],'CADASTRO'!A:K,6,0)</f>
        <v>ATIVO</v>
      </c>
    </row>
    <row r="417" spans="1:14">
      <c r="A417" t="s">
        <v>516</v>
      </c>
      <c r="B417" t="s">
        <v>517</v>
      </c>
      <c r="C417" t="s">
        <v>266</v>
      </c>
      <c r="D417" t="s">
        <v>671</v>
      </c>
      <c r="E417" s="11" t="s">
        <v>425</v>
      </c>
      <c r="F417" s="11" t="str">
        <f>VLOOKUP(GESTAO.DE.RESIDUOS[[#This Row],[NOME]],'CADASTRO'!A:K,5,0)</f>
        <v>ANALISTA LOGISTICA JR</v>
      </c>
      <c r="G417" s="46">
        <v>45064</v>
      </c>
      <c r="H417" s="39">
        <v>365</v>
      </c>
      <c r="I4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IF(G799="01/01/1900",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IF(GESTAO.DE.RESIDUOS[[#This Row],[TREINADO EM]]="", "",(GESTAO.DE.RESIDUOS[[#This Row],[TREINADO EM]]+GESTAO.DE.RESIDUOS[[#This Row],[VALIDADE]]))</f>
        <v>45429</v>
      </c>
      <c r="K417">
        <v>1</v>
      </c>
      <c r="L417" t="s">
        <v>5</v>
      </c>
      <c r="M417" t="str">
        <f>VLOOKUP(GESTAO.DE.RESIDUOS[[#This Row],[NOME]],'CADASTRO'!A:K,6,0)</f>
        <v>ATIVO</v>
      </c>
    </row>
    <row r="418" spans="1:14">
      <c r="A418" t="s">
        <v>516</v>
      </c>
      <c r="B418" t="s">
        <v>517</v>
      </c>
      <c r="C418" t="s">
        <v>266</v>
      </c>
      <c r="D418" t="s">
        <v>671</v>
      </c>
      <c r="E418" s="11" t="s">
        <v>425</v>
      </c>
      <c r="F418" s="11" t="str">
        <f>VLOOKUP(GESTAO.DE.RESIDUOS[[#This Row],[NOME]],'CADASTRO'!A:K,5,0)</f>
        <v>ANALISTA LOGISTICA JR</v>
      </c>
      <c r="G418" s="46">
        <v>45279</v>
      </c>
      <c r="H418" s="39">
        <v>365</v>
      </c>
      <c r="I4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IF(G800="01/01/1900",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IF(GESTAO.DE.RESIDUOS[[#This Row],[TREINADO EM]]="", "",(GESTAO.DE.RESIDUOS[[#This Row],[TREINADO EM]]+GESTAO.DE.RESIDUOS[[#This Row],[VALIDADE]]))</f>
        <v>45644</v>
      </c>
      <c r="K418">
        <v>1</v>
      </c>
      <c r="L418" t="s">
        <v>5</v>
      </c>
      <c r="M418" t="str">
        <f>VLOOKUP(GESTAO.DE.RESIDUOS[[#This Row],[NOME]],'CADASTRO'!A:K,6,0)</f>
        <v>ATIVO</v>
      </c>
    </row>
    <row r="419" spans="1:14">
      <c r="A419" t="s">
        <v>516</v>
      </c>
      <c r="B419" t="s">
        <v>517</v>
      </c>
      <c r="C419" t="s">
        <v>433</v>
      </c>
      <c r="D419" t="s">
        <v>671</v>
      </c>
      <c r="E419" s="11" t="s">
        <v>425</v>
      </c>
      <c r="F419" s="11" t="str">
        <f>VLOOKUP(GESTAO.DE.RESIDUOS[[#This Row],[NOME]],'CADASTRO'!A:K,5,0)</f>
        <v>ANALISTA LOGISTICA JR</v>
      </c>
      <c r="G419" s="46">
        <v>45645</v>
      </c>
      <c r="H419" s="39">
        <v>365</v>
      </c>
      <c r="I4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IF(G801="01/01/1900",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IF(GESTAO.DE.RESIDUOS[[#This Row],[TREINADO EM]]="", "",(GESTAO.DE.RESIDUOS[[#This Row],[TREINADO EM]]+GESTAO.DE.RESIDUOS[[#This Row],[VALIDADE]]))</f>
        <v>46010</v>
      </c>
      <c r="K419">
        <v>1</v>
      </c>
      <c r="L419" t="s">
        <v>5</v>
      </c>
      <c r="M419" t="str">
        <f>VLOOKUP(GESTAO.DE.RESIDUOS[[#This Row],[NOME]],'CADASTRO'!A:K,6,0)</f>
        <v>ATIVO</v>
      </c>
    </row>
    <row r="420" spans="1:14">
      <c r="A420" t="s">
        <v>516</v>
      </c>
      <c r="B420" t="s">
        <v>517</v>
      </c>
      <c r="C420" t="s">
        <v>433</v>
      </c>
      <c r="D420" t="s">
        <v>671</v>
      </c>
      <c r="E420" s="11" t="s">
        <v>425</v>
      </c>
      <c r="F420" s="11" t="str">
        <f>VLOOKUP(GESTAO.DE.RESIDUOS[[#This Row],[NOME]],'CADASTRO'!A:K,5,0)</f>
        <v>ANALISTA LOGISTICA JR</v>
      </c>
      <c r="G420" s="46">
        <v>46008</v>
      </c>
      <c r="H420" s="39">
        <v>365</v>
      </c>
      <c r="I4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IF(G802="01/01/1900", "SEM REGISTRO",
                        IF((G420+H420)&gt;TODAY(), "NO PRAZO", "VENCIDO"
                        )
                    )
                )
            )
        )
    ),"N.A.")</f>
        <v>NO PRAZO</v>
      </c>
      <c r="J420" s="14">
        <f>IF(GESTAO.DE.RESIDUOS[[#This Row],[TREINADO EM]]="", "",(GESTAO.DE.RESIDUOS[[#This Row],[TREINADO EM]]+GESTAO.DE.RESIDUOS[[#This Row],[VALIDADE]]))</f>
        <v>46373</v>
      </c>
      <c r="K420">
        <v>1</v>
      </c>
      <c r="L420" t="s">
        <v>3</v>
      </c>
      <c r="M420" t="str">
        <f>VLOOKUP(GESTAO.DE.RESIDUOS[[#This Row],[NOME]],'CADASTRO'!A:K,6,0)</f>
        <v>ATIVO</v>
      </c>
    </row>
    <row r="421" spans="1:14">
      <c r="A421" t="s">
        <v>516</v>
      </c>
      <c r="B421" t="s">
        <v>517</v>
      </c>
      <c r="C421" t="s">
        <v>266</v>
      </c>
      <c r="D421" t="s">
        <v>671</v>
      </c>
      <c r="E421" s="11" t="s">
        <v>116</v>
      </c>
      <c r="F421" s="11" t="str">
        <f>VLOOKUP(GESTAO.DE.RESIDUOS[[#This Row],[NOME]],'CADASTRO'!A:K,5,0)</f>
        <v>OPERADOR INDUSTRIAL I</v>
      </c>
      <c r="G421" s="46">
        <v>45197</v>
      </c>
      <c r="H421" s="39">
        <v>365</v>
      </c>
      <c r="I4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IF(G803="01/01/1900",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IF(GESTAO.DE.RESIDUOS[[#This Row],[TREINADO EM]]="", "",(GESTAO.DE.RESIDUOS[[#This Row],[TREINADO EM]]+GESTAO.DE.RESIDUOS[[#This Row],[VALIDADE]]))</f>
        <v>45562</v>
      </c>
      <c r="K421">
        <v>1</v>
      </c>
      <c r="L421" t="s">
        <v>5</v>
      </c>
      <c r="M421" t="str">
        <f>VLOOKUP(GESTAO.DE.RESIDUOS[[#This Row],[NOME]],'CADASTRO'!A:K,6,0)</f>
        <v>DESLIGADO</v>
      </c>
    </row>
    <row r="422" spans="1:14">
      <c r="A422" t="s">
        <v>516</v>
      </c>
      <c r="B422" t="s">
        <v>517</v>
      </c>
      <c r="C422" t="s">
        <v>266</v>
      </c>
      <c r="D422" t="s">
        <v>671</v>
      </c>
      <c r="E422" s="11" t="s">
        <v>116</v>
      </c>
      <c r="F422" s="11" t="str">
        <f>VLOOKUP(GESTAO.DE.RESIDUOS[[#This Row],[NOME]],'CADASTRO'!A:K,5,0)</f>
        <v>OPERADOR INDUSTRIAL I</v>
      </c>
      <c r="G422" s="46">
        <v>45279</v>
      </c>
      <c r="H422" s="39">
        <v>365</v>
      </c>
      <c r="I4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IF(G804="01/01/1900",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IF(GESTAO.DE.RESIDUOS[[#This Row],[TREINADO EM]]="", "",(GESTAO.DE.RESIDUOS[[#This Row],[TREINADO EM]]+GESTAO.DE.RESIDUOS[[#This Row],[VALIDADE]]))</f>
        <v>45644</v>
      </c>
      <c r="K422">
        <v>1</v>
      </c>
      <c r="L422" t="s">
        <v>5</v>
      </c>
      <c r="M422" t="str">
        <f>VLOOKUP(GESTAO.DE.RESIDUOS[[#This Row],[NOME]],'CADASTRO'!A:K,6,0)</f>
        <v>DESLIGADO</v>
      </c>
    </row>
    <row r="423" spans="1:14">
      <c r="A423" t="s">
        <v>516</v>
      </c>
      <c r="B423" t="s">
        <v>517</v>
      </c>
      <c r="C423" t="s">
        <v>433</v>
      </c>
      <c r="D423" t="s">
        <v>671</v>
      </c>
      <c r="E423" s="11" t="s">
        <v>116</v>
      </c>
      <c r="F423" s="11" t="str">
        <f>VLOOKUP(GESTAO.DE.RESIDUOS[[#This Row],[NOME]],'CADASTRO'!A:K,5,0)</f>
        <v>OPERADOR INDUSTRIAL I</v>
      </c>
      <c r="G423" s="46">
        <v>45589</v>
      </c>
      <c r="H423" s="39">
        <v>365</v>
      </c>
      <c r="I4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IF(G805="01/01/1900",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IF(GESTAO.DE.RESIDUOS[[#This Row],[TREINADO EM]]="", "",(GESTAO.DE.RESIDUOS[[#This Row],[TREINADO EM]]+GESTAO.DE.RESIDUOS[[#This Row],[VALIDADE]]))</f>
        <v>45954</v>
      </c>
      <c r="K423">
        <v>1</v>
      </c>
      <c r="L423" t="s">
        <v>5</v>
      </c>
      <c r="M423" t="str">
        <f>VLOOKUP(GESTAO.DE.RESIDUOS[[#This Row],[NOME]],'CADASTRO'!A:K,6,0)</f>
        <v>DESLIGADO</v>
      </c>
    </row>
    <row r="424" spans="1:14">
      <c r="A424" t="s">
        <v>516</v>
      </c>
      <c r="B424" t="s">
        <v>517</v>
      </c>
      <c r="C424" t="s">
        <v>76</v>
      </c>
      <c r="D424" t="s">
        <v>671</v>
      </c>
      <c r="E424" s="11" t="s">
        <v>116</v>
      </c>
      <c r="F424" s="11" t="str">
        <f>VLOOKUP(GESTAO.DE.RESIDUOS[[#This Row],[NOME]],'CADASTRO'!A:K,5,0)</f>
        <v>OPERADOR INDUSTRIAL I</v>
      </c>
      <c r="G424" s="46">
        <v>45645</v>
      </c>
      <c r="H424" s="39">
        <v>365</v>
      </c>
      <c r="I4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IF(G806="01/01/1900",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IF(GESTAO.DE.RESIDUOS[[#This Row],[TREINADO EM]]="", "",(GESTAO.DE.RESIDUOS[[#This Row],[TREINADO EM]]+GESTAO.DE.RESIDUOS[[#This Row],[VALIDADE]]))</f>
        <v>46010</v>
      </c>
      <c r="K424">
        <v>1</v>
      </c>
      <c r="L424" t="s">
        <v>3</v>
      </c>
      <c r="M424" t="str">
        <f>VLOOKUP(GESTAO.DE.RESIDUOS[[#This Row],[NOME]],'CADASTRO'!A:K,6,0)</f>
        <v>DESLIGADO</v>
      </c>
    </row>
    <row r="425" spans="1:14">
      <c r="A425" t="s">
        <v>516</v>
      </c>
      <c r="B425" t="s">
        <v>517</v>
      </c>
      <c r="C425" t="s">
        <v>266</v>
      </c>
      <c r="D425" t="s">
        <v>671</v>
      </c>
      <c r="E425" s="11" t="s">
        <v>338</v>
      </c>
      <c r="F425" s="11" t="str">
        <f>VLOOKUP(GESTAO.DE.RESIDUOS[[#This Row],[NOME]],'CADASTRO'!A:K,5,0)</f>
        <v>LIDER DE TURNO</v>
      </c>
      <c r="G425" s="46">
        <v>44928</v>
      </c>
      <c r="H425" s="39">
        <v>365</v>
      </c>
      <c r="I4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IF(G807="01/01/1900",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IF(GESTAO.DE.RESIDUOS[[#This Row],[TREINADO EM]]="", "",(GESTAO.DE.RESIDUOS[[#This Row],[TREINADO EM]]+GESTAO.DE.RESIDUOS[[#This Row],[VALIDADE]]))</f>
        <v>45293</v>
      </c>
      <c r="K425">
        <v>1</v>
      </c>
      <c r="L425" t="s">
        <v>5</v>
      </c>
      <c r="M425" t="str">
        <f>VLOOKUP(GESTAO.DE.RESIDUOS[[#This Row],[NOME]],'CADASTRO'!A:K,6,0)</f>
        <v>ATIVO</v>
      </c>
    </row>
    <row r="426" spans="1:14">
      <c r="A426" t="s">
        <v>516</v>
      </c>
      <c r="B426" t="s">
        <v>517</v>
      </c>
      <c r="C426" t="s">
        <v>266</v>
      </c>
      <c r="D426" t="s">
        <v>671</v>
      </c>
      <c r="E426" s="11" t="s">
        <v>338</v>
      </c>
      <c r="F426" s="11" t="str">
        <f>VLOOKUP(GESTAO.DE.RESIDUOS[[#This Row],[NOME]],'CADASTRO'!A:K,5,0)</f>
        <v>LIDER DE TURNO</v>
      </c>
      <c r="G426" s="46">
        <v>45279</v>
      </c>
      <c r="H426" s="39">
        <v>365</v>
      </c>
      <c r="I4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IF(G808="01/01/1900",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IF(GESTAO.DE.RESIDUOS[[#This Row],[TREINADO EM]]="", "",(GESTAO.DE.RESIDUOS[[#This Row],[TREINADO EM]]+GESTAO.DE.RESIDUOS[[#This Row],[VALIDADE]]))</f>
        <v>45644</v>
      </c>
      <c r="K426">
        <v>1</v>
      </c>
      <c r="L426" t="s">
        <v>5</v>
      </c>
      <c r="M426" t="str">
        <f>VLOOKUP(GESTAO.DE.RESIDUOS[[#This Row],[NOME]],'CADASTRO'!A:K,6,0)</f>
        <v>ATIVO</v>
      </c>
    </row>
    <row r="427" spans="1:14">
      <c r="A427" t="s">
        <v>516</v>
      </c>
      <c r="B427" t="s">
        <v>517</v>
      </c>
      <c r="C427" t="s">
        <v>433</v>
      </c>
      <c r="D427" t="s">
        <v>671</v>
      </c>
      <c r="E427" s="11" t="s">
        <v>338</v>
      </c>
      <c r="F427" s="11" t="str">
        <f>VLOOKUP(GESTAO.DE.RESIDUOS[[#This Row],[NOME]],'CADASTRO'!A:K,5,0)</f>
        <v>LIDER DE TURNO</v>
      </c>
      <c r="G427" s="46">
        <v>45645</v>
      </c>
      <c r="H427" s="39">
        <v>365</v>
      </c>
      <c r="I4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IF(G809="01/01/1900",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IF(GESTAO.DE.RESIDUOS[[#This Row],[TREINADO EM]]="", "",(GESTAO.DE.RESIDUOS[[#This Row],[TREINADO EM]]+GESTAO.DE.RESIDUOS[[#This Row],[VALIDADE]]))</f>
        <v>46010</v>
      </c>
      <c r="K427">
        <v>1</v>
      </c>
      <c r="L427" t="s">
        <v>5</v>
      </c>
      <c r="M427" t="str">
        <f>VLOOKUP(GESTAO.DE.RESIDUOS[[#This Row],[NOME]],'CADASTRO'!A:K,6,0)</f>
        <v>ATIVO</v>
      </c>
    </row>
    <row r="428" spans="1:14">
      <c r="A428" t="s">
        <v>516</v>
      </c>
      <c r="B428" t="s">
        <v>517</v>
      </c>
      <c r="C428" t="s">
        <v>433</v>
      </c>
      <c r="D428" t="s">
        <v>671</v>
      </c>
      <c r="E428" s="11" t="s">
        <v>338</v>
      </c>
      <c r="F428" s="11" t="str">
        <f>VLOOKUP(GESTAO.DE.RESIDUOS[[#This Row],[NOME]],'CADASTRO'!A:K,5,0)</f>
        <v>LIDER DE TURNO</v>
      </c>
      <c r="G428" s="46">
        <v>46006</v>
      </c>
      <c r="H428" s="39">
        <v>365</v>
      </c>
      <c r="I4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IF(G810="01/01/1900",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IF(GESTAO.DE.RESIDUOS[[#This Row],[TREINADO EM]]="", "",(GESTAO.DE.RESIDUOS[[#This Row],[TREINADO EM]]+GESTAO.DE.RESIDUOS[[#This Row],[VALIDADE]]))</f>
        <v>46371</v>
      </c>
      <c r="K428">
        <v>1</v>
      </c>
      <c r="L428" t="s">
        <v>3</v>
      </c>
      <c r="M428" t="str">
        <f>VLOOKUP(GESTAO.DE.RESIDUOS[[#This Row],[NOME]],'CADASTRO'!A:K,6,0)</f>
        <v>ATIVO</v>
      </c>
      <c r="N428" s="63" t="s">
        <v>675</v>
      </c>
    </row>
    <row r="429" spans="1:14">
      <c r="A429" t="s">
        <v>516</v>
      </c>
      <c r="B429" t="s">
        <v>517</v>
      </c>
      <c r="C429" t="s">
        <v>433</v>
      </c>
      <c r="D429" t="s">
        <v>671</v>
      </c>
      <c r="E429" s="11" t="s">
        <v>110</v>
      </c>
      <c r="F429" s="11" t="str">
        <f>VLOOKUP(GESTAO.DE.RESIDUOS[[#This Row],[NOME]],'CADASTRO'!A:K,5,0)</f>
        <v>OPERADOR INDUSTRIAL I</v>
      </c>
      <c r="G429" s="48">
        <v>45847</v>
      </c>
      <c r="H429" s="39">
        <v>365</v>
      </c>
      <c r="I4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IF(G811="01/01/1900",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IF(GESTAO.DE.RESIDUOS[[#This Row],[TREINADO EM]]="", "",(GESTAO.DE.RESIDUOS[[#This Row],[TREINADO EM]]+GESTAO.DE.RESIDUOS[[#This Row],[VALIDADE]]))</f>
        <v>46212</v>
      </c>
      <c r="K429">
        <v>1</v>
      </c>
      <c r="L429" t="s">
        <v>3</v>
      </c>
      <c r="M429" t="str">
        <f>VLOOKUP(GESTAO.DE.RESIDUOS[[#This Row],[NOME]],'CADASTRO'!A:K,6,0)</f>
        <v>DESLIGADO</v>
      </c>
    </row>
    <row r="430" spans="1:14">
      <c r="A430" t="s">
        <v>516</v>
      </c>
      <c r="B430" t="s">
        <v>517</v>
      </c>
      <c r="C430" t="s">
        <v>266</v>
      </c>
      <c r="D430" t="s">
        <v>671</v>
      </c>
      <c r="E430" s="11" t="s">
        <v>45</v>
      </c>
      <c r="F430" s="11" t="str">
        <f>VLOOKUP(GESTAO.DE.RESIDUOS[[#This Row],[NOME]],'CADASTRO'!A:K,5,0)</f>
        <v>COORDENADOR PRODUCAO</v>
      </c>
      <c r="G430" s="46">
        <v>45092</v>
      </c>
      <c r="H430" s="39">
        <v>365</v>
      </c>
      <c r="I4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IF(G812="01/01/1900",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IF(GESTAO.DE.RESIDUOS[[#This Row],[TREINADO EM]]="", "",(GESTAO.DE.RESIDUOS[[#This Row],[TREINADO EM]]+GESTAO.DE.RESIDUOS[[#This Row],[VALIDADE]]))</f>
        <v>45457</v>
      </c>
      <c r="K430">
        <v>1</v>
      </c>
      <c r="L430" t="s">
        <v>5</v>
      </c>
      <c r="M430" t="str">
        <f>VLOOKUP(GESTAO.DE.RESIDUOS[[#This Row],[NOME]],'CADASTRO'!A:K,6,0)</f>
        <v>TRANSFERIDO</v>
      </c>
    </row>
    <row r="431" spans="1:14">
      <c r="A431" t="s">
        <v>516</v>
      </c>
      <c r="B431" t="s">
        <v>517</v>
      </c>
      <c r="C431" t="s">
        <v>266</v>
      </c>
      <c r="D431" t="s">
        <v>671</v>
      </c>
      <c r="E431" s="11" t="s">
        <v>45</v>
      </c>
      <c r="F431" s="11" t="str">
        <f>VLOOKUP(GESTAO.DE.RESIDUOS[[#This Row],[NOME]],'CADASTRO'!A:K,5,0)</f>
        <v>COORDENADOR PRODUCAO</v>
      </c>
      <c r="G431" s="46">
        <v>45279</v>
      </c>
      <c r="H431" s="39">
        <v>365</v>
      </c>
      <c r="I4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IF(G813="01/01/1900",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IF(GESTAO.DE.RESIDUOS[[#This Row],[TREINADO EM]]="", "",(GESTAO.DE.RESIDUOS[[#This Row],[TREINADO EM]]+GESTAO.DE.RESIDUOS[[#This Row],[VALIDADE]]))</f>
        <v>45644</v>
      </c>
      <c r="K431">
        <v>1</v>
      </c>
      <c r="L431" t="s">
        <v>5</v>
      </c>
      <c r="M431" t="str">
        <f>VLOOKUP(GESTAO.DE.RESIDUOS[[#This Row],[NOME]],'CADASTRO'!A:K,6,0)</f>
        <v>TRANSFERIDO</v>
      </c>
    </row>
    <row r="432" spans="1:14">
      <c r="A432" t="s">
        <v>516</v>
      </c>
      <c r="B432" t="s">
        <v>517</v>
      </c>
      <c r="C432" t="s">
        <v>76</v>
      </c>
      <c r="D432" t="s">
        <v>671</v>
      </c>
      <c r="E432" s="11" t="s">
        <v>45</v>
      </c>
      <c r="F432" s="11" t="str">
        <f>VLOOKUP(GESTAO.DE.RESIDUOS[[#This Row],[NOME]],'CADASTRO'!A:K,5,0)</f>
        <v>COORDENADOR PRODUCAO</v>
      </c>
      <c r="G432" s="46">
        <v>45645</v>
      </c>
      <c r="H432" s="39">
        <v>365</v>
      </c>
      <c r="I4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IF(G814="01/01/1900",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IF(GESTAO.DE.RESIDUOS[[#This Row],[TREINADO EM]]="", "",(GESTAO.DE.RESIDUOS[[#This Row],[TREINADO EM]]+GESTAO.DE.RESIDUOS[[#This Row],[VALIDADE]]))</f>
        <v>46010</v>
      </c>
      <c r="K432">
        <v>1</v>
      </c>
      <c r="L432" t="s">
        <v>3</v>
      </c>
      <c r="M432" t="str">
        <f>VLOOKUP(GESTAO.DE.RESIDUOS[[#This Row],[NOME]],'CADASTRO'!A:K,6,0)</f>
        <v>TRANSFERIDO</v>
      </c>
    </row>
    <row r="433" spans="1:13">
      <c r="A433" t="s">
        <v>516</v>
      </c>
      <c r="B433" t="s">
        <v>517</v>
      </c>
      <c r="C433" t="s">
        <v>76</v>
      </c>
      <c r="D433" t="s">
        <v>671</v>
      </c>
      <c r="E433" s="11" t="s">
        <v>109</v>
      </c>
      <c r="F433" s="11" t="str">
        <f>VLOOKUP(GESTAO.DE.RESIDUOS[[#This Row],[NOME]],'CADASTRO'!A:K,5,0)</f>
        <v>OPERADOR INDUSTRIAL I</v>
      </c>
      <c r="G433" s="46">
        <v>45645</v>
      </c>
      <c r="H433" s="39">
        <v>365</v>
      </c>
      <c r="I4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IF(G815="01/01/1900",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IF(GESTAO.DE.RESIDUOS[[#This Row],[TREINADO EM]]="", "",(GESTAO.DE.RESIDUOS[[#This Row],[TREINADO EM]]+GESTAO.DE.RESIDUOS[[#This Row],[VALIDADE]]))</f>
        <v>46010</v>
      </c>
      <c r="K433">
        <v>1</v>
      </c>
      <c r="L433" t="s">
        <v>5</v>
      </c>
      <c r="M433" t="str">
        <f>VLOOKUP(GESTAO.DE.RESIDUOS[[#This Row],[NOME]],'CADASTRO'!A:K,6,0)</f>
        <v>DESLIGADO</v>
      </c>
    </row>
    <row r="434" spans="1:13">
      <c r="A434" t="s">
        <v>516</v>
      </c>
      <c r="B434" t="s">
        <v>517</v>
      </c>
      <c r="C434" t="s">
        <v>391</v>
      </c>
      <c r="D434" t="s">
        <v>671</v>
      </c>
      <c r="E434" s="11" t="s">
        <v>109</v>
      </c>
      <c r="F434" s="11" t="str">
        <f>VLOOKUP(GESTAO.DE.RESIDUOS[[#This Row],[NOME]],'CADASTRO'!A:K,5,0)</f>
        <v>OPERADOR INDUSTRIAL I</v>
      </c>
      <c r="G434" s="46">
        <v>45882</v>
      </c>
      <c r="H434" s="39">
        <v>365</v>
      </c>
      <c r="I4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IF(G816="01/01/1900",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IF(GESTAO.DE.RESIDUOS[[#This Row],[TREINADO EM]]="", "",(GESTAO.DE.RESIDUOS[[#This Row],[TREINADO EM]]+GESTAO.DE.RESIDUOS[[#This Row],[VALIDADE]]))</f>
        <v>46247</v>
      </c>
      <c r="K434">
        <v>1</v>
      </c>
      <c r="L434" t="s">
        <v>5</v>
      </c>
      <c r="M434" t="str">
        <f>VLOOKUP(GESTAO.DE.RESIDUOS[[#This Row],[NOME]],'CADASTRO'!A:K,6,0)</f>
        <v>DESLIGADO</v>
      </c>
    </row>
    <row r="435" spans="1:13">
      <c r="A435" t="s">
        <v>516</v>
      </c>
      <c r="B435" t="s">
        <v>517</v>
      </c>
      <c r="C435" t="s">
        <v>433</v>
      </c>
      <c r="D435" t="s">
        <v>671</v>
      </c>
      <c r="E435" s="11" t="s">
        <v>109</v>
      </c>
      <c r="F435" s="11" t="str">
        <f>VLOOKUP(GESTAO.DE.RESIDUOS[[#This Row],[NOME]],'CADASTRO'!A:K,5,0)</f>
        <v>OPERADOR INDUSTRIAL I</v>
      </c>
      <c r="G435" s="46">
        <v>46009</v>
      </c>
      <c r="H435" s="39">
        <v>365</v>
      </c>
      <c r="I4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IF(G817="01/01/1900",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IF(GESTAO.DE.RESIDUOS[[#This Row],[TREINADO EM]]="", "",(GESTAO.DE.RESIDUOS[[#This Row],[TREINADO EM]]+GESTAO.DE.RESIDUOS[[#This Row],[VALIDADE]]))</f>
        <v>46374</v>
      </c>
      <c r="K435">
        <v>1</v>
      </c>
      <c r="L435" t="s">
        <v>3</v>
      </c>
      <c r="M435" t="str">
        <f>VLOOKUP(GESTAO.DE.RESIDUOS[[#This Row],[NOME]],'CADASTRO'!A:K,6,0)</f>
        <v>DESLIGADO</v>
      </c>
    </row>
    <row r="436" spans="1:13">
      <c r="A436" t="s">
        <v>516</v>
      </c>
      <c r="B436" t="s">
        <v>517</v>
      </c>
      <c r="C436" t="s">
        <v>266</v>
      </c>
      <c r="D436" t="s">
        <v>671</v>
      </c>
      <c r="E436" s="11" t="s">
        <v>107</v>
      </c>
      <c r="F436" s="11" t="str">
        <f>VLOOKUP(GESTAO.DE.RESIDUOS[[#This Row],[NOME]],'CADASTRO'!A:K,5,0)</f>
        <v>TECNICO MECANICO II</v>
      </c>
      <c r="G436" s="46">
        <v>44928</v>
      </c>
      <c r="H436" s="39">
        <v>365</v>
      </c>
      <c r="I4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IF(G818="01/01/1900",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IF(GESTAO.DE.RESIDUOS[[#This Row],[TREINADO EM]]="", "",(GESTAO.DE.RESIDUOS[[#This Row],[TREINADO EM]]+GESTAO.DE.RESIDUOS[[#This Row],[VALIDADE]]))</f>
        <v>45293</v>
      </c>
      <c r="K436">
        <v>1</v>
      </c>
      <c r="L436" t="s">
        <v>5</v>
      </c>
      <c r="M436" t="str">
        <f>VLOOKUP(GESTAO.DE.RESIDUOS[[#This Row],[NOME]],'CADASTRO'!A:K,6,0)</f>
        <v>DESLIGADO</v>
      </c>
    </row>
    <row r="437" spans="1:13">
      <c r="A437" t="s">
        <v>516</v>
      </c>
      <c r="B437" t="s">
        <v>517</v>
      </c>
      <c r="C437" t="s">
        <v>266</v>
      </c>
      <c r="D437" t="s">
        <v>671</v>
      </c>
      <c r="E437" s="11" t="s">
        <v>107</v>
      </c>
      <c r="F437" s="11" t="str">
        <f>VLOOKUP(GESTAO.DE.RESIDUOS[[#This Row],[NOME]],'CADASTRO'!A:K,5,0)</f>
        <v>TECNICO MECANICO II</v>
      </c>
      <c r="G437" s="46">
        <v>45279</v>
      </c>
      <c r="H437" s="39">
        <v>365</v>
      </c>
      <c r="I4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IF(G819="01/01/1900",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IF(GESTAO.DE.RESIDUOS[[#This Row],[TREINADO EM]]="", "",(GESTAO.DE.RESIDUOS[[#This Row],[TREINADO EM]]+GESTAO.DE.RESIDUOS[[#This Row],[VALIDADE]]))</f>
        <v>45644</v>
      </c>
      <c r="K437">
        <v>1</v>
      </c>
      <c r="L437" t="s">
        <v>3</v>
      </c>
      <c r="M437" t="str">
        <f>VLOOKUP(GESTAO.DE.RESIDUOS[[#This Row],[NOME]],'CADASTRO'!A:K,6,0)</f>
        <v>DESLIGADO</v>
      </c>
    </row>
    <row r="438" spans="1:13">
      <c r="A438" t="s">
        <v>516</v>
      </c>
      <c r="B438" t="s">
        <v>517</v>
      </c>
      <c r="C438" t="s">
        <v>266</v>
      </c>
      <c r="D438" t="s">
        <v>671</v>
      </c>
      <c r="E438" s="11" t="s">
        <v>106</v>
      </c>
      <c r="F438" s="11" t="str">
        <f>VLOOKUP(GESTAO.DE.RESIDUOS[[#This Row],[NOME]],'CADASTRO'!A:K,5,0)</f>
        <v>OPERADOR INDUSTRIAL II</v>
      </c>
      <c r="G438" s="46">
        <v>44983</v>
      </c>
      <c r="H438" s="39">
        <v>365</v>
      </c>
      <c r="I4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IF(G820="01/01/1900",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IF(GESTAO.DE.RESIDUOS[[#This Row],[TREINADO EM]]="", "",(GESTAO.DE.RESIDUOS[[#This Row],[TREINADO EM]]+GESTAO.DE.RESIDUOS[[#This Row],[VALIDADE]]))</f>
        <v>45348</v>
      </c>
      <c r="K438">
        <v>1</v>
      </c>
      <c r="L438" t="s">
        <v>5</v>
      </c>
      <c r="M438" t="str">
        <f>VLOOKUP(GESTAO.DE.RESIDUOS[[#This Row],[NOME]],'CADASTRO'!A:K,6,0)</f>
        <v>DESLIGADO</v>
      </c>
    </row>
    <row r="439" spans="1:13">
      <c r="A439" t="s">
        <v>516</v>
      </c>
      <c r="B439" t="s">
        <v>517</v>
      </c>
      <c r="C439" t="s">
        <v>266</v>
      </c>
      <c r="D439" t="s">
        <v>671</v>
      </c>
      <c r="E439" s="11" t="s">
        <v>106</v>
      </c>
      <c r="F439" s="11" t="str">
        <f>VLOOKUP(GESTAO.DE.RESIDUOS[[#This Row],[NOME]],'CADASTRO'!A:K,5,0)</f>
        <v>OPERADOR INDUSTRIAL II</v>
      </c>
      <c r="G439" s="46">
        <v>45092</v>
      </c>
      <c r="H439" s="39">
        <v>365</v>
      </c>
      <c r="I4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IF(G821="01/01/1900",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IF(GESTAO.DE.RESIDUOS[[#This Row],[TREINADO EM]]="", "",(GESTAO.DE.RESIDUOS[[#This Row],[TREINADO EM]]+GESTAO.DE.RESIDUOS[[#This Row],[VALIDADE]]))</f>
        <v>45457</v>
      </c>
      <c r="K439">
        <v>1</v>
      </c>
      <c r="L439" t="s">
        <v>5</v>
      </c>
      <c r="M439" t="str">
        <f>VLOOKUP(GESTAO.DE.RESIDUOS[[#This Row],[NOME]],'CADASTRO'!A:K,6,0)</f>
        <v>DESLIGADO</v>
      </c>
    </row>
    <row r="440" spans="1:13">
      <c r="A440" t="s">
        <v>516</v>
      </c>
      <c r="B440" t="s">
        <v>517</v>
      </c>
      <c r="C440" t="s">
        <v>266</v>
      </c>
      <c r="D440" t="s">
        <v>671</v>
      </c>
      <c r="E440" s="11" t="s">
        <v>106</v>
      </c>
      <c r="F440" s="11" t="str">
        <f>VLOOKUP(GESTAO.DE.RESIDUOS[[#This Row],[NOME]],'CADASTRO'!A:K,5,0)</f>
        <v>OPERADOR INDUSTRIAL II</v>
      </c>
      <c r="G440" s="46">
        <v>45279</v>
      </c>
      <c r="H440" s="39">
        <v>365</v>
      </c>
      <c r="I4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IF(G822="01/01/1900",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IF(GESTAO.DE.RESIDUOS[[#This Row],[TREINADO EM]]="", "",(GESTAO.DE.RESIDUOS[[#This Row],[TREINADO EM]]+GESTAO.DE.RESIDUOS[[#This Row],[VALIDADE]]))</f>
        <v>45644</v>
      </c>
      <c r="K440">
        <v>1</v>
      </c>
      <c r="L440" t="s">
        <v>3</v>
      </c>
      <c r="M440" t="str">
        <f>VLOOKUP(GESTAO.DE.RESIDUOS[[#This Row],[NOME]],'CADASTRO'!A:K,6,0)</f>
        <v>DESLIGADO</v>
      </c>
    </row>
    <row r="441" spans="1:13">
      <c r="A441" t="s">
        <v>516</v>
      </c>
      <c r="B441" t="s">
        <v>517</v>
      </c>
      <c r="C441" t="s">
        <v>266</v>
      </c>
      <c r="D441" t="s">
        <v>671</v>
      </c>
      <c r="E441" s="11" t="s">
        <v>104</v>
      </c>
      <c r="F441" s="11" t="str">
        <f>VLOOKUP(GESTAO.DE.RESIDUOS[[#This Row],[NOME]],'CADASTRO'!A:K,5,0)</f>
        <v>OPERADOR INDUSTRIAL II</v>
      </c>
      <c r="G441" s="46">
        <v>44928</v>
      </c>
      <c r="H441" s="39">
        <v>365</v>
      </c>
      <c r="I4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IF(G823="01/01/1900",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IF(GESTAO.DE.RESIDUOS[[#This Row],[TREINADO EM]]="", "",(GESTAO.DE.RESIDUOS[[#This Row],[TREINADO EM]]+GESTAO.DE.RESIDUOS[[#This Row],[VALIDADE]]))</f>
        <v>45293</v>
      </c>
      <c r="K441">
        <v>1</v>
      </c>
      <c r="L441" t="s">
        <v>5</v>
      </c>
      <c r="M441" t="str">
        <f>VLOOKUP(GESTAO.DE.RESIDUOS[[#This Row],[NOME]],'CADASTRO'!A:K,6,0)</f>
        <v>DESLIGADO</v>
      </c>
    </row>
    <row r="442" spans="1:13">
      <c r="A442" t="s">
        <v>516</v>
      </c>
      <c r="B442" t="s">
        <v>517</v>
      </c>
      <c r="C442" t="s">
        <v>266</v>
      </c>
      <c r="D442" t="s">
        <v>671</v>
      </c>
      <c r="E442" s="11" t="s">
        <v>104</v>
      </c>
      <c r="F442" s="11" t="str">
        <f>VLOOKUP(GESTAO.DE.RESIDUOS[[#This Row],[NOME]],'CADASTRO'!A:K,5,0)</f>
        <v>OPERADOR INDUSTRIAL II</v>
      </c>
      <c r="G442" s="46">
        <v>45279</v>
      </c>
      <c r="H442" s="39">
        <v>365</v>
      </c>
      <c r="I4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IF(G824="01/01/1900",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IF(GESTAO.DE.RESIDUOS[[#This Row],[TREINADO EM]]="", "",(GESTAO.DE.RESIDUOS[[#This Row],[TREINADO EM]]+GESTAO.DE.RESIDUOS[[#This Row],[VALIDADE]]))</f>
        <v>45644</v>
      </c>
      <c r="K442">
        <v>1</v>
      </c>
      <c r="L442" t="s">
        <v>5</v>
      </c>
      <c r="M442" t="str">
        <f>VLOOKUP(GESTAO.DE.RESIDUOS[[#This Row],[NOME]],'CADASTRO'!A:K,6,0)</f>
        <v>DESLIGADO</v>
      </c>
    </row>
    <row r="443" spans="1:13">
      <c r="A443" t="s">
        <v>516</v>
      </c>
      <c r="B443" t="s">
        <v>517</v>
      </c>
      <c r="C443" t="s">
        <v>433</v>
      </c>
      <c r="D443" t="s">
        <v>671</v>
      </c>
      <c r="E443" s="11" t="s">
        <v>104</v>
      </c>
      <c r="F443" s="11" t="str">
        <f>VLOOKUP(GESTAO.DE.RESIDUOS[[#This Row],[NOME]],'CADASTRO'!A:K,5,0)</f>
        <v>OPERADOR INDUSTRIAL II</v>
      </c>
      <c r="G443" s="46">
        <v>45645</v>
      </c>
      <c r="H443" s="39">
        <v>365</v>
      </c>
      <c r="I4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IF(G825="01/01/1900",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IF(GESTAO.DE.RESIDUOS[[#This Row],[TREINADO EM]]="", "",(GESTAO.DE.RESIDUOS[[#This Row],[TREINADO EM]]+GESTAO.DE.RESIDUOS[[#This Row],[VALIDADE]]))</f>
        <v>46010</v>
      </c>
      <c r="K443">
        <v>1</v>
      </c>
      <c r="L443" t="s">
        <v>3</v>
      </c>
      <c r="M443" t="str">
        <f>VLOOKUP(GESTAO.DE.RESIDUOS[[#This Row],[NOME]],'CADASTRO'!A:K,6,0)</f>
        <v>DESLIGADO</v>
      </c>
    </row>
    <row r="444" spans="1:13">
      <c r="A444" t="s">
        <v>516</v>
      </c>
      <c r="B444" t="s">
        <v>517</v>
      </c>
      <c r="C444" t="s">
        <v>433</v>
      </c>
      <c r="D444" t="s">
        <v>671</v>
      </c>
      <c r="E444" s="11" t="s">
        <v>426</v>
      </c>
      <c r="F444" s="11" t="str">
        <f>VLOOKUP(GESTAO.DE.RESIDUOS[[#This Row],[NOME]],'CADASTRO'!A:K,5,0)</f>
        <v>OPERADOR INDUSTRIAL II</v>
      </c>
      <c r="G444" s="46">
        <v>45533</v>
      </c>
      <c r="H444" s="39">
        <v>365</v>
      </c>
      <c r="I4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IF(G826="01/01/1900",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IF(GESTAO.DE.RESIDUOS[[#This Row],[TREINADO EM]]="", "",(GESTAO.DE.RESIDUOS[[#This Row],[TREINADO EM]]+GESTAO.DE.RESIDUOS[[#This Row],[VALIDADE]]))</f>
        <v>45898</v>
      </c>
      <c r="K444">
        <v>1</v>
      </c>
      <c r="L444" t="s">
        <v>5</v>
      </c>
      <c r="M444" t="str">
        <f>VLOOKUP(GESTAO.DE.RESIDUOS[[#This Row],[NOME]],'CADASTRO'!A:K,6,0)</f>
        <v>ATIVO</v>
      </c>
    </row>
    <row r="445" spans="1:13">
      <c r="A445" t="s">
        <v>516</v>
      </c>
      <c r="B445" t="s">
        <v>517</v>
      </c>
      <c r="C445" t="s">
        <v>76</v>
      </c>
      <c r="D445" t="s">
        <v>671</v>
      </c>
      <c r="E445" s="11" t="s">
        <v>426</v>
      </c>
      <c r="F445" s="11" t="str">
        <f>VLOOKUP(GESTAO.DE.RESIDUOS[[#This Row],[NOME]],'CADASTRO'!A:K,5,0)</f>
        <v>OPERADOR INDUSTRIAL II</v>
      </c>
      <c r="G445" s="46">
        <v>45645</v>
      </c>
      <c r="H445" s="39">
        <v>365</v>
      </c>
      <c r="I4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IF(G827="01/01/1900",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IF(GESTAO.DE.RESIDUOS[[#This Row],[TREINADO EM]]="", "",(GESTAO.DE.RESIDUOS[[#This Row],[TREINADO EM]]+GESTAO.DE.RESIDUOS[[#This Row],[VALIDADE]]))</f>
        <v>46010</v>
      </c>
      <c r="K445">
        <v>1</v>
      </c>
      <c r="L445" t="s">
        <v>5</v>
      </c>
      <c r="M445" t="str">
        <f>VLOOKUP(GESTAO.DE.RESIDUOS[[#This Row],[NOME]],'CADASTRO'!A:K,6,0)</f>
        <v>ATIVO</v>
      </c>
    </row>
    <row r="446" spans="1:13">
      <c r="A446" t="s">
        <v>516</v>
      </c>
      <c r="B446" t="s">
        <v>517</v>
      </c>
      <c r="C446" t="s">
        <v>433</v>
      </c>
      <c r="D446" t="s">
        <v>671</v>
      </c>
      <c r="E446" s="11" t="s">
        <v>426</v>
      </c>
      <c r="F446" s="11" t="str">
        <f>VLOOKUP(GESTAO.DE.RESIDUOS[[#This Row],[NOME]],'CADASTRO'!A:K,5,0)</f>
        <v>OPERADOR INDUSTRIAL II</v>
      </c>
      <c r="G446" s="46">
        <v>46009</v>
      </c>
      <c r="H446" s="39">
        <v>365</v>
      </c>
      <c r="I4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IF(G828="01/01/1900",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IF(GESTAO.DE.RESIDUOS[[#This Row],[TREINADO EM]]="", "",(GESTAO.DE.RESIDUOS[[#This Row],[TREINADO EM]]+GESTAO.DE.RESIDUOS[[#This Row],[VALIDADE]]))</f>
        <v>46374</v>
      </c>
      <c r="K446">
        <v>1</v>
      </c>
      <c r="L446" t="s">
        <v>3</v>
      </c>
      <c r="M446" t="str">
        <f>VLOOKUP(GESTAO.DE.RESIDUOS[[#This Row],[NOME]],'CADASTRO'!A:K,6,0)</f>
        <v>ATIVO</v>
      </c>
    </row>
    <row r="447" spans="1:13">
      <c r="A447" t="s">
        <v>516</v>
      </c>
      <c r="B447" t="s">
        <v>517</v>
      </c>
      <c r="C447" t="s">
        <v>266</v>
      </c>
      <c r="D447" t="s">
        <v>671</v>
      </c>
      <c r="E447" s="11" t="s">
        <v>102</v>
      </c>
      <c r="F447" s="11" t="str">
        <f>VLOOKUP(GESTAO.DE.RESIDUOS[[#This Row],[NOME]],'CADASTRO'!A:K,5,0)</f>
        <v>ESTAGIARIO</v>
      </c>
      <c r="G447" s="46">
        <v>45155</v>
      </c>
      <c r="H447" s="39">
        <v>365</v>
      </c>
      <c r="I4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IF(G829="01/01/1900",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IF(GESTAO.DE.RESIDUOS[[#This Row],[TREINADO EM]]="", "",(GESTAO.DE.RESIDUOS[[#This Row],[TREINADO EM]]+GESTAO.DE.RESIDUOS[[#This Row],[VALIDADE]]))</f>
        <v>45520</v>
      </c>
      <c r="K447">
        <v>1</v>
      </c>
      <c r="L447" t="s">
        <v>3</v>
      </c>
      <c r="M447" t="str">
        <f>VLOOKUP(GESTAO.DE.RESIDUOS[[#This Row],[NOME]],'CADASTRO'!A:K,6,0)</f>
        <v>DESLIGADO</v>
      </c>
    </row>
    <row r="448" spans="1:13">
      <c r="A448" t="s">
        <v>516</v>
      </c>
      <c r="B448" t="s">
        <v>517</v>
      </c>
      <c r="C448" t="s">
        <v>433</v>
      </c>
      <c r="D448" t="s">
        <v>671</v>
      </c>
      <c r="E448" s="11" t="s">
        <v>101</v>
      </c>
      <c r="F448" s="11" t="str">
        <f>VLOOKUP(GESTAO.DE.RESIDUOS[[#This Row],[NOME]],'CADASTRO'!A:K,5,0)</f>
        <v>OPERADOR INDUSTRIAL I</v>
      </c>
      <c r="G448" s="46">
        <v>45784</v>
      </c>
      <c r="H448" s="39">
        <v>365</v>
      </c>
      <c r="I4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IF(G830="01/01/1900",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IF(GESTAO.DE.RESIDUOS[[#This Row],[TREINADO EM]]="", "",(GESTAO.DE.RESIDUOS[[#This Row],[TREINADO EM]]+GESTAO.DE.RESIDUOS[[#This Row],[VALIDADE]]))</f>
        <v>46149</v>
      </c>
      <c r="K448">
        <v>0.5</v>
      </c>
      <c r="L448" t="s">
        <v>3</v>
      </c>
      <c r="M448" t="str">
        <f>VLOOKUP(GESTAO.DE.RESIDUOS[[#This Row],[NOME]],'CADASTRO'!A:K,6,0)</f>
        <v>DESLIGADO</v>
      </c>
    </row>
    <row r="449" spans="1:14">
      <c r="A449" t="s">
        <v>516</v>
      </c>
      <c r="B449" t="s">
        <v>517</v>
      </c>
      <c r="C449" t="s">
        <v>266</v>
      </c>
      <c r="D449" t="s">
        <v>671</v>
      </c>
      <c r="E449" s="11" t="s">
        <v>100</v>
      </c>
      <c r="F449" s="11" t="str">
        <f>VLOOKUP(GESTAO.DE.RESIDUOS[[#This Row],[NOME]],'CADASTRO'!A:K,5,0)</f>
        <v>AUXILIAR INDUSTRIAL</v>
      </c>
      <c r="G449" s="46">
        <v>44988</v>
      </c>
      <c r="H449" s="39">
        <v>365</v>
      </c>
      <c r="I4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IF(G831="01/01/1900",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IF(GESTAO.DE.RESIDUOS[[#This Row],[TREINADO EM]]="", "",(GESTAO.DE.RESIDUOS[[#This Row],[TREINADO EM]]+GESTAO.DE.RESIDUOS[[#This Row],[VALIDADE]]))</f>
        <v>45353</v>
      </c>
      <c r="K449">
        <v>1</v>
      </c>
      <c r="L449" t="s">
        <v>5</v>
      </c>
      <c r="M449" t="str">
        <f>VLOOKUP(GESTAO.DE.RESIDUOS[[#This Row],[NOME]],'CADASTRO'!A:K,6,0)</f>
        <v>DESLIGADO</v>
      </c>
    </row>
    <row r="450" spans="1:14">
      <c r="A450" t="s">
        <v>516</v>
      </c>
      <c r="B450" t="s">
        <v>517</v>
      </c>
      <c r="C450" t="s">
        <v>266</v>
      </c>
      <c r="D450" t="s">
        <v>671</v>
      </c>
      <c r="E450" s="11" t="s">
        <v>100</v>
      </c>
      <c r="F450" s="11" t="str">
        <f>VLOOKUP(GESTAO.DE.RESIDUOS[[#This Row],[NOME]],'CADASTRO'!A:K,5,0)</f>
        <v>AUXILIAR INDUSTRIAL</v>
      </c>
      <c r="G450" s="46">
        <v>45279</v>
      </c>
      <c r="H450" s="39">
        <v>365</v>
      </c>
      <c r="I4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IF(G832="01/01/1900",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IF(GESTAO.DE.RESIDUOS[[#This Row],[TREINADO EM]]="", "",(GESTAO.DE.RESIDUOS[[#This Row],[TREINADO EM]]+GESTAO.DE.RESIDUOS[[#This Row],[VALIDADE]]))</f>
        <v>45644</v>
      </c>
      <c r="K450">
        <v>1</v>
      </c>
      <c r="L450" t="s">
        <v>3</v>
      </c>
      <c r="M450" t="str">
        <f>VLOOKUP(GESTAO.DE.RESIDUOS[[#This Row],[NOME]],'CADASTRO'!A:K,6,0)</f>
        <v>DESLIGADO</v>
      </c>
    </row>
    <row r="451" spans="1:14">
      <c r="A451" t="s">
        <v>516</v>
      </c>
      <c r="B451" t="s">
        <v>517</v>
      </c>
      <c r="C451" t="s">
        <v>266</v>
      </c>
      <c r="D451" t="s">
        <v>671</v>
      </c>
      <c r="E451" s="11" t="s">
        <v>427</v>
      </c>
      <c r="F451" s="11" t="str">
        <f>VLOOKUP(GESTAO.DE.RESIDUOS[[#This Row],[NOME]],'CADASTRO'!A:K,5,0)</f>
        <v>CONTROLADOR QUALIDADE</v>
      </c>
      <c r="G451" s="46">
        <v>44928</v>
      </c>
      <c r="H451" s="39">
        <v>365</v>
      </c>
      <c r="I4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IF(G833="01/01/1900",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IF(GESTAO.DE.RESIDUOS[[#This Row],[TREINADO EM]]="", "",(GESTAO.DE.RESIDUOS[[#This Row],[TREINADO EM]]+GESTAO.DE.RESIDUOS[[#This Row],[VALIDADE]]))</f>
        <v>45293</v>
      </c>
      <c r="K451">
        <v>1</v>
      </c>
      <c r="L451" t="s">
        <v>5</v>
      </c>
      <c r="M451" t="str">
        <f>VLOOKUP(GESTAO.DE.RESIDUOS[[#This Row],[NOME]],'CADASTRO'!A:K,6,0)</f>
        <v>ATIVO</v>
      </c>
    </row>
    <row r="452" spans="1:14">
      <c r="A452" t="s">
        <v>516</v>
      </c>
      <c r="B452" t="s">
        <v>517</v>
      </c>
      <c r="C452" t="s">
        <v>433</v>
      </c>
      <c r="D452" t="s">
        <v>671</v>
      </c>
      <c r="E452" s="11" t="s">
        <v>427</v>
      </c>
      <c r="F452" s="11" t="str">
        <f>VLOOKUP(GESTAO.DE.RESIDUOS[[#This Row],[NOME]],'CADASTRO'!A:K,5,0)</f>
        <v>CONTROLADOR QUALIDADE</v>
      </c>
      <c r="G452" s="46">
        <v>45645</v>
      </c>
      <c r="H452" s="39">
        <v>365</v>
      </c>
      <c r="I4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IF(G834="01/01/1900",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IF(GESTAO.DE.RESIDUOS[[#This Row],[TREINADO EM]]="", "",(GESTAO.DE.RESIDUOS[[#This Row],[TREINADO EM]]+GESTAO.DE.RESIDUOS[[#This Row],[VALIDADE]]))</f>
        <v>46010</v>
      </c>
      <c r="K452">
        <v>1</v>
      </c>
      <c r="L452" t="s">
        <v>5</v>
      </c>
      <c r="M452" t="str">
        <f>VLOOKUP(GESTAO.DE.RESIDUOS[[#This Row],[NOME]],'CADASTRO'!A:K,6,0)</f>
        <v>ATIVO</v>
      </c>
    </row>
    <row r="453" spans="1:14">
      <c r="A453" t="s">
        <v>516</v>
      </c>
      <c r="B453" t="s">
        <v>517</v>
      </c>
      <c r="C453" t="s">
        <v>433</v>
      </c>
      <c r="D453" t="s">
        <v>671</v>
      </c>
      <c r="E453" s="11" t="s">
        <v>427</v>
      </c>
      <c r="F453" s="11" t="str">
        <f>VLOOKUP(GESTAO.DE.RESIDUOS[[#This Row],[NOME]],'CADASTRO'!A:K,5,0)</f>
        <v>CONTROLADOR QUALIDADE</v>
      </c>
      <c r="G453" s="46">
        <v>46213.3898611111</v>
      </c>
      <c r="H453" s="39">
        <v>183</v>
      </c>
      <c r="I4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IF(G835="01/01/1900", "SEM REGISTRO",
                        IF((G453+H453)&gt;TODAY(), "NO PRAZO", "VENCIDO"
                        )
                    )
                )
            )
        )
    ),"N.A.")</f>
        <v>NO PRAZO</v>
      </c>
      <c r="J453" s="14">
        <f>IF(GESTAO.DE.RESIDUOS[[#This Row],[TREINADO EM]]="", "",(GESTAO.DE.RESIDUOS[[#This Row],[TREINADO EM]]+GESTAO.DE.RESIDUOS[[#This Row],[VALIDADE]]))</f>
        <v>46396.3898611111</v>
      </c>
      <c r="K453">
        <v>1</v>
      </c>
      <c r="L453" t="s">
        <v>3</v>
      </c>
      <c r="M453" t="str">
        <f>VLOOKUP(GESTAO.DE.RESIDUOS[[#This Row],[NOME]],'CADASTRO'!A:K,6,0)</f>
        <v>ATIVO</v>
      </c>
    </row>
    <row r="454" spans="1:14">
      <c r="A454" t="s">
        <v>516</v>
      </c>
      <c r="B454" t="s">
        <v>517</v>
      </c>
      <c r="C454" t="s">
        <v>266</v>
      </c>
      <c r="D454" t="s">
        <v>671</v>
      </c>
      <c r="E454" s="11" t="s">
        <v>428</v>
      </c>
      <c r="F454" s="11" t="str">
        <f>VLOOKUP(GESTAO.DE.RESIDUOS[[#This Row],[NOME]],'CADASTRO'!A:K,5,0)</f>
        <v>ANALISTA PROCESSOS</v>
      </c>
      <c r="G454" s="46">
        <v>45092</v>
      </c>
      <c r="H454" s="39">
        <v>365</v>
      </c>
      <c r="I4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IF(G836="01/01/1900",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IF(GESTAO.DE.RESIDUOS[[#This Row],[TREINADO EM]]="", "",(GESTAO.DE.RESIDUOS[[#This Row],[TREINADO EM]]+GESTAO.DE.RESIDUOS[[#This Row],[VALIDADE]]))</f>
        <v>45457</v>
      </c>
      <c r="K454">
        <v>1</v>
      </c>
      <c r="L454" t="s">
        <v>5</v>
      </c>
      <c r="M454" t="str">
        <f>VLOOKUP(GESTAO.DE.RESIDUOS[[#This Row],[NOME]],'CADASTRO'!A:K,6,0)</f>
        <v>ATIVO</v>
      </c>
    </row>
    <row r="455" spans="1:14">
      <c r="A455" t="s">
        <v>516</v>
      </c>
      <c r="B455" t="s">
        <v>517</v>
      </c>
      <c r="C455" t="s">
        <v>433</v>
      </c>
      <c r="D455" t="s">
        <v>671</v>
      </c>
      <c r="E455" s="11" t="s">
        <v>428</v>
      </c>
      <c r="F455" s="11" t="str">
        <f>VLOOKUP(GESTAO.DE.RESIDUOS[[#This Row],[NOME]],'CADASTRO'!A:K,5,0)</f>
        <v>ANALISTA PROCESSOS</v>
      </c>
      <c r="G455" s="46">
        <v>45547</v>
      </c>
      <c r="H455" s="39">
        <v>365</v>
      </c>
      <c r="I4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IF(G837="01/01/1900",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IF(GESTAO.DE.RESIDUOS[[#This Row],[TREINADO EM]]="", "",(GESTAO.DE.RESIDUOS[[#This Row],[TREINADO EM]]+GESTAO.DE.RESIDUOS[[#This Row],[VALIDADE]]))</f>
        <v>45912</v>
      </c>
      <c r="K455">
        <v>1</v>
      </c>
      <c r="L455" t="s">
        <v>5</v>
      </c>
      <c r="M455" t="str">
        <f>VLOOKUP(GESTAO.DE.RESIDUOS[[#This Row],[NOME]],'CADASTRO'!A:K,6,0)</f>
        <v>ATIVO</v>
      </c>
    </row>
    <row r="456" spans="1:14">
      <c r="A456" t="s">
        <v>516</v>
      </c>
      <c r="B456" t="s">
        <v>517</v>
      </c>
      <c r="C456" t="s">
        <v>433</v>
      </c>
      <c r="D456" t="s">
        <v>671</v>
      </c>
      <c r="E456" s="11" t="s">
        <v>428</v>
      </c>
      <c r="F456" s="11" t="str">
        <f>VLOOKUP(GESTAO.DE.RESIDUOS[[#This Row],[NOME]],'CADASTRO'!A:K,5,0)</f>
        <v>ANALISTA PROCESSOS</v>
      </c>
      <c r="G456" s="46">
        <v>46126</v>
      </c>
      <c r="H456" s="39">
        <v>365</v>
      </c>
      <c r="I4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IF(G838="01/01/1900", "SEM REGISTRO",
                        IF((G456+H456)&gt;TODAY(), "NO PRAZO", "VENCIDO"
                        )
                    )
                )
            )
        )
    ),"N.A.")</f>
        <v>NO PRAZO</v>
      </c>
      <c r="J456" s="14">
        <f>IF(GESTAO.DE.RESIDUOS[[#This Row],[TREINADO EM]]="", "",(GESTAO.DE.RESIDUOS[[#This Row],[TREINADO EM]]+GESTAO.DE.RESIDUOS[[#This Row],[VALIDADE]]))</f>
        <v>46491</v>
      </c>
      <c r="K456">
        <v>0.25</v>
      </c>
      <c r="L456" t="s">
        <v>3</v>
      </c>
      <c r="M456" t="str">
        <f>VLOOKUP(GESTAO.DE.RESIDUOS[[#This Row],[NOME]],'CADASTRO'!A:K,6,0)</f>
        <v>ATIVO</v>
      </c>
      <c r="N456" s="63" t="s">
        <v>683</v>
      </c>
    </row>
    <row r="457" spans="1:14">
      <c r="A457" t="s">
        <v>516</v>
      </c>
      <c r="B457" t="s">
        <v>517</v>
      </c>
      <c r="C457" t="s">
        <v>391</v>
      </c>
      <c r="D457" t="s">
        <v>671</v>
      </c>
      <c r="E457" s="11" t="s">
        <v>430</v>
      </c>
      <c r="F457" s="11" t="str">
        <f>VLOOKUP(GESTAO.DE.RESIDUOS[[#This Row],[NOME]],'CADASTRO'!A:K,5,0)</f>
        <v>OPERADOR INDUSTRIAL I</v>
      </c>
      <c r="G457" s="46">
        <v>45854</v>
      </c>
      <c r="H457" s="39">
        <v>365</v>
      </c>
      <c r="I4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IF(G839="01/01/1900",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IF(GESTAO.DE.RESIDUOS[[#This Row],[TREINADO EM]]="", "",(GESTAO.DE.RESIDUOS[[#This Row],[TREINADO EM]]+GESTAO.DE.RESIDUOS[[#This Row],[VALIDADE]]))</f>
        <v>46219</v>
      </c>
      <c r="K457">
        <v>1</v>
      </c>
      <c r="L457" t="s">
        <v>5</v>
      </c>
      <c r="M457" t="str">
        <f>VLOOKUP(GESTAO.DE.RESIDUOS[[#This Row],[NOME]],'CADASTRO'!A:K,6,0)</f>
        <v>ATIVO</v>
      </c>
    </row>
    <row r="458" spans="1:14">
      <c r="A458" t="s">
        <v>516</v>
      </c>
      <c r="B458" t="s">
        <v>517</v>
      </c>
      <c r="C458" t="s">
        <v>433</v>
      </c>
      <c r="D458" t="s">
        <v>671</v>
      </c>
      <c r="E458" s="11" t="s">
        <v>430</v>
      </c>
      <c r="F458" s="11" t="str">
        <f>VLOOKUP(GESTAO.DE.RESIDUOS[[#This Row],[NOME]],'CADASTRO'!A:K,5,0)</f>
        <v>OPERADOR INDUSTRIAL I</v>
      </c>
      <c r="G458" s="46">
        <v>46009</v>
      </c>
      <c r="H458" s="39">
        <v>365</v>
      </c>
      <c r="I4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IF(G840="01/01/1900",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IF(GESTAO.DE.RESIDUOS[[#This Row],[TREINADO EM]]="", "",(GESTAO.DE.RESIDUOS[[#This Row],[TREINADO EM]]+GESTAO.DE.RESIDUOS[[#This Row],[VALIDADE]]))</f>
        <v>46374</v>
      </c>
      <c r="K458">
        <v>1</v>
      </c>
      <c r="L458" t="s">
        <v>3</v>
      </c>
      <c r="M458" t="str">
        <f>VLOOKUP(GESTAO.DE.RESIDUOS[[#This Row],[NOME]],'CADASTRO'!A:K,6,0)</f>
        <v>ATIVO</v>
      </c>
    </row>
    <row r="459" spans="1:14">
      <c r="A459" t="s">
        <v>516</v>
      </c>
      <c r="B459" t="s">
        <v>517</v>
      </c>
      <c r="C459" t="s">
        <v>266</v>
      </c>
      <c r="D459" t="s">
        <v>671</v>
      </c>
      <c r="E459" s="11" t="s">
        <v>431</v>
      </c>
      <c r="F459" s="11" t="str">
        <f>VLOOKUP(GESTAO.DE.RESIDUOS[[#This Row],[NOME]],'CADASTRO'!A:K,5,0)</f>
        <v>ANALISTA PROJETOS PL</v>
      </c>
      <c r="G459" s="46">
        <v>44974</v>
      </c>
      <c r="H459" s="39">
        <v>365</v>
      </c>
      <c r="I4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IF(G841="01/01/1900",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IF(GESTAO.DE.RESIDUOS[[#This Row],[TREINADO EM]]="", "",(GESTAO.DE.RESIDUOS[[#This Row],[TREINADO EM]]+GESTAO.DE.RESIDUOS[[#This Row],[VALIDADE]]))</f>
        <v>45339</v>
      </c>
      <c r="K459">
        <v>1</v>
      </c>
      <c r="L459" t="s">
        <v>5</v>
      </c>
      <c r="M459" t="str">
        <f>VLOOKUP(GESTAO.DE.RESIDUOS[[#This Row],[NOME]],'CADASTRO'!A:K,6,0)</f>
        <v>ATIVO</v>
      </c>
    </row>
    <row r="460" spans="1:14">
      <c r="A460" t="s">
        <v>516</v>
      </c>
      <c r="B460" t="s">
        <v>517</v>
      </c>
      <c r="C460" t="s">
        <v>433</v>
      </c>
      <c r="D460" t="s">
        <v>671</v>
      </c>
      <c r="E460" s="11" t="s">
        <v>431</v>
      </c>
      <c r="F460" s="11" t="str">
        <f>VLOOKUP(GESTAO.DE.RESIDUOS[[#This Row],[NOME]],'CADASTRO'!A:K,5,0)</f>
        <v>ANALISTA PROJETOS PL</v>
      </c>
      <c r="G460" s="46">
        <v>45533</v>
      </c>
      <c r="H460" s="39">
        <v>365</v>
      </c>
      <c r="I4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IF(G842="01/01/1900",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IF(GESTAO.DE.RESIDUOS[[#This Row],[TREINADO EM]]="", "",(GESTAO.DE.RESIDUOS[[#This Row],[TREINADO EM]]+GESTAO.DE.RESIDUOS[[#This Row],[VALIDADE]]))</f>
        <v>45898</v>
      </c>
      <c r="K460">
        <v>1</v>
      </c>
      <c r="L460" t="s">
        <v>5</v>
      </c>
      <c r="M460" t="str">
        <f>VLOOKUP(GESTAO.DE.RESIDUOS[[#This Row],[NOME]],'CADASTRO'!A:K,6,0)</f>
        <v>ATIVO</v>
      </c>
    </row>
    <row r="461" spans="1:14">
      <c r="A461" t="s">
        <v>516</v>
      </c>
      <c r="B461" t="s">
        <v>517</v>
      </c>
      <c r="C461" t="s">
        <v>433</v>
      </c>
      <c r="D461" t="s">
        <v>671</v>
      </c>
      <c r="E461" s="11" t="s">
        <v>431</v>
      </c>
      <c r="F461" s="11" t="str">
        <f>VLOOKUP(GESTAO.DE.RESIDUOS[[#This Row],[NOME]],'CADASTRO'!A:K,5,0)</f>
        <v>ANALISTA PROJETOS PL</v>
      </c>
      <c r="G461" s="46">
        <v>46126</v>
      </c>
      <c r="H461" s="39">
        <v>365</v>
      </c>
      <c r="I4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IF(G843="01/01/1900", "SEM REGISTRO",
                        IF((G461+H461)&gt;TODAY(), "NO PRAZO", "VENCIDO"
                        )
                    )
                )
            )
        )
    ),"N.A.")</f>
        <v>NO PRAZO</v>
      </c>
      <c r="J461" s="14">
        <f>IF(GESTAO.DE.RESIDUOS[[#This Row],[TREINADO EM]]="", "",(GESTAO.DE.RESIDUOS[[#This Row],[TREINADO EM]]+GESTAO.DE.RESIDUOS[[#This Row],[VALIDADE]]))</f>
        <v>46491</v>
      </c>
      <c r="K461">
        <v>0.25</v>
      </c>
      <c r="L461" t="s">
        <v>3</v>
      </c>
      <c r="M461" t="str">
        <f>VLOOKUP(GESTAO.DE.RESIDUOS[[#This Row],[NOME]],'CADASTRO'!A:K,6,0)</f>
        <v>ATIVO</v>
      </c>
      <c r="N461" s="63" t="s">
        <v>683</v>
      </c>
    </row>
    <row r="462" spans="1:14">
      <c r="A462" t="s">
        <v>516</v>
      </c>
      <c r="B462" t="s">
        <v>517</v>
      </c>
      <c r="C462" t="s">
        <v>266</v>
      </c>
      <c r="D462" t="s">
        <v>671</v>
      </c>
      <c r="E462" s="11" t="s">
        <v>433</v>
      </c>
      <c r="F462" s="11" t="str">
        <f>VLOOKUP(GESTAO.DE.RESIDUOS[[#This Row],[NOME]],'CADASTRO'!A:K,5,0)</f>
        <v>ANALISTA SEGURANCA TRABALHO E MEIO</v>
      </c>
      <c r="G462" s="46">
        <v>44928</v>
      </c>
      <c r="H462" s="39">
        <v>365</v>
      </c>
      <c r="I4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IF(G844="01/01/1900",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IF(GESTAO.DE.RESIDUOS[[#This Row],[TREINADO EM]]="", "",(GESTAO.DE.RESIDUOS[[#This Row],[TREINADO EM]]+GESTAO.DE.RESIDUOS[[#This Row],[VALIDADE]]))</f>
        <v>45293</v>
      </c>
      <c r="K462">
        <v>1</v>
      </c>
      <c r="L462" t="s">
        <v>5</v>
      </c>
      <c r="M462" t="str">
        <f>VLOOKUP(GESTAO.DE.RESIDUOS[[#This Row],[NOME]],'CADASTRO'!A:K,6,0)</f>
        <v>ATIVO</v>
      </c>
    </row>
    <row r="463" spans="1:14">
      <c r="A463" t="s">
        <v>516</v>
      </c>
      <c r="B463" t="s">
        <v>517</v>
      </c>
      <c r="C463" t="s">
        <v>266</v>
      </c>
      <c r="D463" t="s">
        <v>671</v>
      </c>
      <c r="E463" s="11" t="s">
        <v>433</v>
      </c>
      <c r="F463" s="11" t="str">
        <f>VLOOKUP(GESTAO.DE.RESIDUOS[[#This Row],[NOME]],'CADASTRO'!A:K,5,0)</f>
        <v>ANALISTA SEGURANCA TRABALHO E MEIO</v>
      </c>
      <c r="G463" s="46">
        <v>45279</v>
      </c>
      <c r="H463" s="39">
        <v>5000</v>
      </c>
      <c r="I4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IF(G845="01/01/1900", "SEM REGISTRO",
                        IF((G463+H463)&gt;TODAY(), "NO PRAZO", "VENCIDO"
                        )
                    )
                )
            )
        )
    ),"N.A.")</f>
        <v>NO PRAZO</v>
      </c>
      <c r="J463" s="14">
        <f>IF(GESTAO.DE.RESIDUOS[[#This Row],[TREINADO EM]]="", "",(GESTAO.DE.RESIDUOS[[#This Row],[TREINADO EM]]+GESTAO.DE.RESIDUOS[[#This Row],[VALIDADE]]))</f>
        <v>50279</v>
      </c>
      <c r="K463">
        <v>1</v>
      </c>
      <c r="L463" t="s">
        <v>3</v>
      </c>
      <c r="M463" t="str">
        <f>VLOOKUP(GESTAO.DE.RESIDUOS[[#This Row],[NOME]],'CADASTRO'!A:K,6,0)</f>
        <v>ATIVO</v>
      </c>
    </row>
    <row r="464" spans="1:14">
      <c r="A464" t="s">
        <v>516</v>
      </c>
      <c r="B464" t="s">
        <v>517</v>
      </c>
      <c r="C464" t="s">
        <v>266</v>
      </c>
      <c r="D464" t="s">
        <v>671</v>
      </c>
      <c r="E464" s="11" t="s">
        <v>96</v>
      </c>
      <c r="F464" s="11" t="str">
        <f>VLOOKUP(GESTAO.DE.RESIDUOS[[#This Row],[NOME]],'CADASTRO'!A:K,5,0)</f>
        <v>OPERADOR INDUSTRIAL II</v>
      </c>
      <c r="G464" s="46">
        <v>44928</v>
      </c>
      <c r="H464" s="39">
        <v>365</v>
      </c>
      <c r="I4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IF(G846="01/01/1900",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IF(GESTAO.DE.RESIDUOS[[#This Row],[TREINADO EM]]="", "",(GESTAO.DE.RESIDUOS[[#This Row],[TREINADO EM]]+GESTAO.DE.RESIDUOS[[#This Row],[VALIDADE]]))</f>
        <v>45293</v>
      </c>
      <c r="K464">
        <v>1</v>
      </c>
      <c r="L464" t="s">
        <v>5</v>
      </c>
      <c r="M464" t="str">
        <f>VLOOKUP(GESTAO.DE.RESIDUOS[[#This Row],[NOME]],'CADASTRO'!A:K,6,0)</f>
        <v>DESLIGADO</v>
      </c>
    </row>
    <row r="465" spans="1:14">
      <c r="A465" t="s">
        <v>516</v>
      </c>
      <c r="B465" t="s">
        <v>517</v>
      </c>
      <c r="C465" t="s">
        <v>266</v>
      </c>
      <c r="D465" t="s">
        <v>671</v>
      </c>
      <c r="E465" s="11" t="s">
        <v>96</v>
      </c>
      <c r="F465" s="11" t="str">
        <f>VLOOKUP(GESTAO.DE.RESIDUOS[[#This Row],[NOME]],'CADASTRO'!A:K,5,0)</f>
        <v>OPERADOR INDUSTRIAL II</v>
      </c>
      <c r="G465" s="46">
        <v>45279</v>
      </c>
      <c r="H465" s="39">
        <v>365</v>
      </c>
      <c r="I4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IF(G847="01/01/1900",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IF(GESTAO.DE.RESIDUOS[[#This Row],[TREINADO EM]]="", "",(GESTAO.DE.RESIDUOS[[#This Row],[TREINADO EM]]+GESTAO.DE.RESIDUOS[[#This Row],[VALIDADE]]))</f>
        <v>45644</v>
      </c>
      <c r="K465">
        <v>1</v>
      </c>
      <c r="L465" t="s">
        <v>5</v>
      </c>
      <c r="M465" t="str">
        <f>VLOOKUP(GESTAO.DE.RESIDUOS[[#This Row],[NOME]],'CADASTRO'!A:K,6,0)</f>
        <v>DESLIGADO</v>
      </c>
    </row>
    <row r="466" spans="1:14">
      <c r="A466" t="s">
        <v>516</v>
      </c>
      <c r="B466" t="s">
        <v>517</v>
      </c>
      <c r="C466" t="s">
        <v>76</v>
      </c>
      <c r="D466" t="s">
        <v>671</v>
      </c>
      <c r="E466" s="11" t="s">
        <v>96</v>
      </c>
      <c r="F466" s="11" t="str">
        <f>VLOOKUP(GESTAO.DE.RESIDUOS[[#This Row],[NOME]],'CADASTRO'!A:K,5,0)</f>
        <v>OPERADOR INDUSTRIAL II</v>
      </c>
      <c r="G466" s="46">
        <v>45645</v>
      </c>
      <c r="H466" s="39">
        <v>365</v>
      </c>
      <c r="I4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IF(G848="01/01/1900",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IF(GESTAO.DE.RESIDUOS[[#This Row],[TREINADO EM]]="", "",(GESTAO.DE.RESIDUOS[[#This Row],[TREINADO EM]]+GESTAO.DE.RESIDUOS[[#This Row],[VALIDADE]]))</f>
        <v>46010</v>
      </c>
      <c r="K466">
        <v>1</v>
      </c>
      <c r="L466" t="s">
        <v>3</v>
      </c>
      <c r="M466" t="str">
        <f>VLOOKUP(GESTAO.DE.RESIDUOS[[#This Row],[NOME]],'CADASTRO'!A:K,6,0)</f>
        <v>DESLIGADO</v>
      </c>
    </row>
    <row r="467" spans="1:14">
      <c r="A467" t="s">
        <v>516</v>
      </c>
      <c r="B467" t="s">
        <v>517</v>
      </c>
      <c r="C467" t="s">
        <v>266</v>
      </c>
      <c r="D467" t="s">
        <v>671</v>
      </c>
      <c r="E467" s="11" t="s">
        <v>211</v>
      </c>
      <c r="F467" s="11" t="str">
        <f>VLOOKUP(GESTAO.DE.RESIDUOS[[#This Row],[NOME]],'CADASTRO'!A:K,5,0)</f>
        <v>CONTROLADOR PLANTA</v>
      </c>
      <c r="G467" s="46">
        <v>45064</v>
      </c>
      <c r="H467" s="39">
        <v>365</v>
      </c>
      <c r="I4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IF(G849="01/01/1900",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IF(GESTAO.DE.RESIDUOS[[#This Row],[TREINADO EM]]="", "",(GESTAO.DE.RESIDUOS[[#This Row],[TREINADO EM]]+GESTAO.DE.RESIDUOS[[#This Row],[VALIDADE]]))</f>
        <v>45429</v>
      </c>
      <c r="K467">
        <v>1</v>
      </c>
      <c r="L467" t="s">
        <v>5</v>
      </c>
      <c r="M467" t="str">
        <f>VLOOKUP(GESTAO.DE.RESIDUOS[[#This Row],[NOME]],'CADASTRO'!A:K,6,0)</f>
        <v>ATIVO</v>
      </c>
    </row>
    <row r="468" spans="1:14">
      <c r="A468" t="s">
        <v>516</v>
      </c>
      <c r="B468" t="s">
        <v>517</v>
      </c>
      <c r="C468" t="s">
        <v>266</v>
      </c>
      <c r="D468" t="s">
        <v>671</v>
      </c>
      <c r="E468" s="11" t="s">
        <v>211</v>
      </c>
      <c r="F468" s="11" t="str">
        <f>VLOOKUP(GESTAO.DE.RESIDUOS[[#This Row],[NOME]],'CADASTRO'!A:K,5,0)</f>
        <v>CONTROLADOR PLANTA</v>
      </c>
      <c r="G468" s="46">
        <v>45330</v>
      </c>
      <c r="H468" s="39">
        <v>365</v>
      </c>
      <c r="I4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IF(G850="01/01/1900",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IF(GESTAO.DE.RESIDUOS[[#This Row],[TREINADO EM]]="", "",(GESTAO.DE.RESIDUOS[[#This Row],[TREINADO EM]]+GESTAO.DE.RESIDUOS[[#This Row],[VALIDADE]]))</f>
        <v>45695</v>
      </c>
      <c r="K468">
        <v>1</v>
      </c>
      <c r="L468" t="s">
        <v>5</v>
      </c>
      <c r="M468" t="str">
        <f>VLOOKUP(GESTAO.DE.RESIDUOS[[#This Row],[NOME]],'CADASTRO'!A:K,6,0)</f>
        <v>ATIVO</v>
      </c>
    </row>
    <row r="469" spans="1:14">
      <c r="A469" t="s">
        <v>516</v>
      </c>
      <c r="B469" t="s">
        <v>517</v>
      </c>
      <c r="C469" t="s">
        <v>433</v>
      </c>
      <c r="D469" t="s">
        <v>671</v>
      </c>
      <c r="E469" s="11" t="s">
        <v>211</v>
      </c>
      <c r="F469" s="11" t="str">
        <f>VLOOKUP(GESTAO.DE.RESIDUOS[[#This Row],[NOME]],'CADASTRO'!A:K,5,0)</f>
        <v>CONTROLADOR PLANTA</v>
      </c>
      <c r="G469" s="46">
        <v>45645</v>
      </c>
      <c r="H469" s="39">
        <v>365</v>
      </c>
      <c r="I4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IF(G851="01/01/1900",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IF(GESTAO.DE.RESIDUOS[[#This Row],[TREINADO EM]]="", "",(GESTAO.DE.RESIDUOS[[#This Row],[TREINADO EM]]+GESTAO.DE.RESIDUOS[[#This Row],[VALIDADE]]))</f>
        <v>46010</v>
      </c>
      <c r="K469">
        <v>1</v>
      </c>
      <c r="L469" t="s">
        <v>5</v>
      </c>
      <c r="M469" t="str">
        <f>VLOOKUP(GESTAO.DE.RESIDUOS[[#This Row],[NOME]],'CADASTRO'!A:K,6,0)</f>
        <v>ATIVO</v>
      </c>
    </row>
    <row r="470" spans="1:14">
      <c r="A470" t="s">
        <v>516</v>
      </c>
      <c r="B470" t="s">
        <v>517</v>
      </c>
      <c r="C470" t="s">
        <v>433</v>
      </c>
      <c r="D470" t="s">
        <v>671</v>
      </c>
      <c r="E470" s="11" t="s">
        <v>211</v>
      </c>
      <c r="F470" s="11" t="str">
        <f>VLOOKUP(GESTAO.DE.RESIDUOS[[#This Row],[NOME]],'CADASTRO'!A:K,5,0)</f>
        <v>CONTROLADOR PLANTA</v>
      </c>
      <c r="G470" s="46">
        <v>46006</v>
      </c>
      <c r="H470" s="39">
        <v>365</v>
      </c>
      <c r="I4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IF(G852="01/01/1900",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IF(GESTAO.DE.RESIDUOS[[#This Row],[TREINADO EM]]="", "",(GESTAO.DE.RESIDUOS[[#This Row],[TREINADO EM]]+GESTAO.DE.RESIDUOS[[#This Row],[VALIDADE]]))</f>
        <v>46371</v>
      </c>
      <c r="K470">
        <v>1</v>
      </c>
      <c r="L470" t="s">
        <v>3</v>
      </c>
      <c r="M470" t="str">
        <f>VLOOKUP(GESTAO.DE.RESIDUOS[[#This Row],[NOME]],'CADASTRO'!A:K,6,0)</f>
        <v>ATIVO</v>
      </c>
      <c r="N470" s="63" t="s">
        <v>675</v>
      </c>
    </row>
    <row r="471" spans="1:14">
      <c r="A471" t="s">
        <v>516</v>
      </c>
      <c r="B471" t="s">
        <v>517</v>
      </c>
      <c r="C471" t="s">
        <v>433</v>
      </c>
      <c r="D471" t="s">
        <v>671</v>
      </c>
      <c r="E471" s="11" t="s">
        <v>436</v>
      </c>
      <c r="F471" s="11" t="str">
        <f>VLOOKUP(GESTAO.DE.RESIDUOS[[#This Row],[NOME]],'CADASTRO'!A:K,5,0)</f>
        <v>TECNICO ELETRONICO II</v>
      </c>
      <c r="G471" s="46">
        <v>45547</v>
      </c>
      <c r="H471" s="39">
        <v>365</v>
      </c>
      <c r="I4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IF(G853="01/01/1900",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IF(GESTAO.DE.RESIDUOS[[#This Row],[TREINADO EM]]="", "",(GESTAO.DE.RESIDUOS[[#This Row],[TREINADO EM]]+GESTAO.DE.RESIDUOS[[#This Row],[VALIDADE]]))</f>
        <v>45912</v>
      </c>
      <c r="K471">
        <v>1</v>
      </c>
      <c r="L471" t="s">
        <v>5</v>
      </c>
      <c r="M471" t="str">
        <f>VLOOKUP(GESTAO.DE.RESIDUOS[[#This Row],[NOME]],'CADASTRO'!A:K,6,0)</f>
        <v>ATIVO</v>
      </c>
    </row>
    <row r="472" spans="1:14">
      <c r="A472" t="s">
        <v>516</v>
      </c>
      <c r="B472" t="s">
        <v>517</v>
      </c>
      <c r="C472" t="s">
        <v>433</v>
      </c>
      <c r="D472" t="s">
        <v>671</v>
      </c>
      <c r="E472" s="11" t="s">
        <v>436</v>
      </c>
      <c r="F472" s="11" t="str">
        <f>VLOOKUP(GESTAO.DE.RESIDUOS[[#This Row],[NOME]],'CADASTRO'!A:K,5,0)</f>
        <v>TECNICO ELETRONICO II</v>
      </c>
      <c r="G472" s="46">
        <v>45645</v>
      </c>
      <c r="H472" s="39">
        <v>365</v>
      </c>
      <c r="I4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IF(G854="01/01/1900",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IF(GESTAO.DE.RESIDUOS[[#This Row],[TREINADO EM]]="", "",(GESTAO.DE.RESIDUOS[[#This Row],[TREINADO EM]]+GESTAO.DE.RESIDUOS[[#This Row],[VALIDADE]]))</f>
        <v>46010</v>
      </c>
      <c r="K472">
        <v>1</v>
      </c>
      <c r="L472" t="s">
        <v>5</v>
      </c>
      <c r="M472" t="str">
        <f>VLOOKUP(GESTAO.DE.RESIDUOS[[#This Row],[NOME]],'CADASTRO'!A:K,6,0)</f>
        <v>ATIVO</v>
      </c>
    </row>
    <row r="473" spans="1:14">
      <c r="A473" t="s">
        <v>516</v>
      </c>
      <c r="B473" t="s">
        <v>517</v>
      </c>
      <c r="C473" t="s">
        <v>433</v>
      </c>
      <c r="D473" t="s">
        <v>671</v>
      </c>
      <c r="E473" s="11" t="s">
        <v>436</v>
      </c>
      <c r="F473" s="11" t="str">
        <f>VLOOKUP(GESTAO.DE.RESIDUOS[[#This Row],[NOME]],'CADASTRO'!A:K,5,0)</f>
        <v>TECNICO ELETRONICO II</v>
      </c>
      <c r="G473" s="46">
        <v>46212.156643518501</v>
      </c>
      <c r="H473" s="39">
        <v>183</v>
      </c>
      <c r="I4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IF(G855="01/01/1900",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IF(GESTAO.DE.RESIDUOS[[#This Row],[TREINADO EM]]="", "",(GESTAO.DE.RESIDUOS[[#This Row],[TREINADO EM]]+GESTAO.DE.RESIDUOS[[#This Row],[VALIDADE]]))</f>
        <v>46395.156643518501</v>
      </c>
      <c r="K473">
        <v>1</v>
      </c>
      <c r="L473" t="s">
        <v>3</v>
      </c>
      <c r="M473" t="str">
        <f>VLOOKUP(GESTAO.DE.RESIDUOS[[#This Row],[NOME]],'CADASTRO'!A:K,6,0)</f>
        <v>ATIVO</v>
      </c>
      <c r="N473" s="63"/>
    </row>
    <row r="474" spans="1:14">
      <c r="A474" t="s">
        <v>516</v>
      </c>
      <c r="B474" t="s">
        <v>517</v>
      </c>
      <c r="C474" t="s">
        <v>266</v>
      </c>
      <c r="D474" t="s">
        <v>671</v>
      </c>
      <c r="E474" s="11" t="s">
        <v>437</v>
      </c>
      <c r="F474" s="11" t="str">
        <f>VLOOKUP(GESTAO.DE.RESIDUOS[[#This Row],[NOME]],'CADASTRO'!A:K,5,0)</f>
        <v>ANALISTA CONTROLE QUALIDADE PL</v>
      </c>
      <c r="G474" s="46">
        <v>45197</v>
      </c>
      <c r="H474" s="39">
        <v>365</v>
      </c>
      <c r="I4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IF(G856="01/01/1900",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IF(GESTAO.DE.RESIDUOS[[#This Row],[TREINADO EM]]="", "",(GESTAO.DE.RESIDUOS[[#This Row],[TREINADO EM]]+GESTAO.DE.RESIDUOS[[#This Row],[VALIDADE]]))</f>
        <v>45562</v>
      </c>
      <c r="K474">
        <v>1</v>
      </c>
      <c r="L474" t="s">
        <v>5</v>
      </c>
      <c r="M474" t="str">
        <f>VLOOKUP(GESTAO.DE.RESIDUOS[[#This Row],[NOME]],'CADASTRO'!A:K,6,0)</f>
        <v>ATIVO</v>
      </c>
    </row>
    <row r="475" spans="1:14">
      <c r="A475" t="s">
        <v>516</v>
      </c>
      <c r="B475" t="s">
        <v>517</v>
      </c>
      <c r="C475" t="s">
        <v>433</v>
      </c>
      <c r="D475" t="s">
        <v>671</v>
      </c>
      <c r="E475" s="11" t="s">
        <v>437</v>
      </c>
      <c r="F475" s="11" t="str">
        <f>VLOOKUP(GESTAO.DE.RESIDUOS[[#This Row],[NOME]],'CADASTRO'!A:K,5,0)</f>
        <v>ANALISTA CONTROLE QUALIDADE PL</v>
      </c>
      <c r="G475" s="46">
        <v>45645</v>
      </c>
      <c r="H475" s="39">
        <v>365</v>
      </c>
      <c r="I4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IF(G857="01/01/1900",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IF(GESTAO.DE.RESIDUOS[[#This Row],[TREINADO EM]]="", "",(GESTAO.DE.RESIDUOS[[#This Row],[TREINADO EM]]+GESTAO.DE.RESIDUOS[[#This Row],[VALIDADE]]))</f>
        <v>46010</v>
      </c>
      <c r="K475">
        <v>1</v>
      </c>
      <c r="L475" t="s">
        <v>5</v>
      </c>
      <c r="M475" t="str">
        <f>VLOOKUP(GESTAO.DE.RESIDUOS[[#This Row],[NOME]],'CADASTRO'!A:K,6,0)</f>
        <v>ATIVO</v>
      </c>
    </row>
    <row r="476" spans="1:14">
      <c r="A476" t="s">
        <v>516</v>
      </c>
      <c r="B476" t="s">
        <v>517</v>
      </c>
      <c r="C476" t="s">
        <v>433</v>
      </c>
      <c r="D476" t="s">
        <v>671</v>
      </c>
      <c r="E476" s="11" t="s">
        <v>437</v>
      </c>
      <c r="F476" s="11" t="str">
        <f>VLOOKUP(GESTAO.DE.RESIDUOS[[#This Row],[NOME]],'CADASTRO'!A:K,5,0)</f>
        <v>ANALISTA CONTROLE QUALIDADE PL</v>
      </c>
      <c r="G476" s="46">
        <v>46293</v>
      </c>
      <c r="H476" s="39">
        <v>365</v>
      </c>
      <c r="I4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IF(G858="01/01/1900", "SEM REGISTRO",
                        IF((G476+H476)&gt;TODAY(), "NO PRAZO", "VENCIDO"
                        )
                    )
                )
            )
        )
    ),"N.A.")</f>
        <v>NO PRAZO</v>
      </c>
      <c r="J476" s="14">
        <f>IF(GESTAO.DE.RESIDUOS[[#This Row],[TREINADO EM]]="", "",(GESTAO.DE.RESIDUOS[[#This Row],[TREINADO EM]]+GESTAO.DE.RESIDUOS[[#This Row],[VALIDADE]]))</f>
        <v>46658</v>
      </c>
      <c r="K476">
        <v>1</v>
      </c>
      <c r="L476" t="s">
        <v>3</v>
      </c>
      <c r="M476" t="str">
        <f>VLOOKUP(GESTAO.DE.RESIDUOS[[#This Row],[NOME]],'CADASTRO'!A:K,6,0)</f>
        <v>ATIVO</v>
      </c>
    </row>
    <row r="477" spans="1:14">
      <c r="A477" t="s">
        <v>516</v>
      </c>
      <c r="B477" t="s">
        <v>517</v>
      </c>
      <c r="C477" t="s">
        <v>266</v>
      </c>
      <c r="D477" t="s">
        <v>671</v>
      </c>
      <c r="E477" s="11" t="s">
        <v>439</v>
      </c>
      <c r="F477" s="11" t="str">
        <f>VLOOKUP(GESTAO.DE.RESIDUOS[[#This Row],[NOME]],'CADASTRO'!A:K,5,0)</f>
        <v>ANALISTA CONTROLE ESTOQUE PL</v>
      </c>
      <c r="G477" s="46">
        <v>44973</v>
      </c>
      <c r="H477" s="39">
        <v>365</v>
      </c>
      <c r="I4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IF(G859="01/01/1900",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IF(GESTAO.DE.RESIDUOS[[#This Row],[TREINADO EM]]="", "",(GESTAO.DE.RESIDUOS[[#This Row],[TREINADO EM]]+GESTAO.DE.RESIDUOS[[#This Row],[VALIDADE]]))</f>
        <v>45338</v>
      </c>
      <c r="K477">
        <v>1</v>
      </c>
      <c r="L477" t="s">
        <v>5</v>
      </c>
      <c r="M477" t="str">
        <f>VLOOKUP(GESTAO.DE.RESIDUOS[[#This Row],[NOME]],'CADASTRO'!A:K,6,0)</f>
        <v>ATIVO</v>
      </c>
    </row>
    <row r="478" spans="1:14">
      <c r="A478" t="s">
        <v>516</v>
      </c>
      <c r="B478" t="s">
        <v>517</v>
      </c>
      <c r="C478" t="s">
        <v>433</v>
      </c>
      <c r="D478" t="s">
        <v>671</v>
      </c>
      <c r="E478" s="11" t="s">
        <v>439</v>
      </c>
      <c r="F478" s="11" t="str">
        <f>VLOOKUP(GESTAO.DE.RESIDUOS[[#This Row],[NOME]],'CADASTRO'!A:K,5,0)</f>
        <v>ANALISTA CONTROLE ESTOQUE PL</v>
      </c>
      <c r="G478" s="46">
        <v>45541</v>
      </c>
      <c r="H478" s="39">
        <v>365</v>
      </c>
      <c r="I4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IF(G860="01/01/1900",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IF(GESTAO.DE.RESIDUOS[[#This Row],[TREINADO EM]]="", "",(GESTAO.DE.RESIDUOS[[#This Row],[TREINADO EM]]+GESTAO.DE.RESIDUOS[[#This Row],[VALIDADE]]))</f>
        <v>45906</v>
      </c>
      <c r="K478">
        <v>1</v>
      </c>
      <c r="L478" t="s">
        <v>5</v>
      </c>
      <c r="M478" t="str">
        <f>VLOOKUP(GESTAO.DE.RESIDUOS[[#This Row],[NOME]],'CADASTRO'!A:K,6,0)</f>
        <v>ATIVO</v>
      </c>
    </row>
    <row r="479" spans="1:14">
      <c r="A479" t="s">
        <v>516</v>
      </c>
      <c r="B479" t="s">
        <v>517</v>
      </c>
      <c r="C479" t="s">
        <v>433</v>
      </c>
      <c r="D479" t="s">
        <v>671</v>
      </c>
      <c r="E479" s="11" t="s">
        <v>439</v>
      </c>
      <c r="F479" s="11" t="str">
        <f>VLOOKUP(GESTAO.DE.RESIDUOS[[#This Row],[NOME]],'CADASTRO'!A:K,5,0)</f>
        <v>ANALISTA CONTROLE ESTOQUE PL</v>
      </c>
      <c r="G479" s="46">
        <v>45645</v>
      </c>
      <c r="H479" s="39">
        <v>365</v>
      </c>
      <c r="I4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IF(G861="01/01/1900",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IF(GESTAO.DE.RESIDUOS[[#This Row],[TREINADO EM]]="", "",(GESTAO.DE.RESIDUOS[[#This Row],[TREINADO EM]]+GESTAO.DE.RESIDUOS[[#This Row],[VALIDADE]]))</f>
        <v>46010</v>
      </c>
      <c r="K479">
        <v>1</v>
      </c>
      <c r="L479" t="s">
        <v>5</v>
      </c>
      <c r="M479" t="str">
        <f>VLOOKUP(GESTAO.DE.RESIDUOS[[#This Row],[NOME]],'CADASTRO'!A:K,6,0)</f>
        <v>ATIVO</v>
      </c>
    </row>
    <row r="480" spans="1:14">
      <c r="A480" t="s">
        <v>516</v>
      </c>
      <c r="B480" t="s">
        <v>517</v>
      </c>
      <c r="C480" t="s">
        <v>433</v>
      </c>
      <c r="D480" t="s">
        <v>671</v>
      </c>
      <c r="E480" s="11" t="s">
        <v>439</v>
      </c>
      <c r="F480" s="11" t="str">
        <f>VLOOKUP(GESTAO.DE.RESIDUOS[[#This Row],[NOME]],'CADASTRO'!A:K,5,0)</f>
        <v>ANALISTA CONTROLE ESTOQUE PL</v>
      </c>
      <c r="G480" s="46">
        <v>46006</v>
      </c>
      <c r="H480" s="39">
        <v>365</v>
      </c>
      <c r="I4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IF(G862="01/01/1900", "SEM REGISTRO",
                        IF((G480+H480)&gt;TODAY(), "NO PRAZO", "VENCIDO"
                        )
                    )
                )
            )
        )
    ),"N.A.")</f>
        <v>NO PRAZO</v>
      </c>
      <c r="J480" s="14">
        <f>IF(GESTAO.DE.RESIDUOS[[#This Row],[TREINADO EM]]="", "",(GESTAO.DE.RESIDUOS[[#This Row],[TREINADO EM]]+GESTAO.DE.RESIDUOS[[#This Row],[VALIDADE]]))</f>
        <v>46371</v>
      </c>
      <c r="K480">
        <v>1</v>
      </c>
      <c r="L480" t="s">
        <v>3</v>
      </c>
      <c r="M480" t="str">
        <f>VLOOKUP(GESTAO.DE.RESIDUOS[[#This Row],[NOME]],'CADASTRO'!A:K,6,0)</f>
        <v>ATIVO</v>
      </c>
      <c r="N480" s="63" t="s">
        <v>675</v>
      </c>
    </row>
    <row r="481" spans="1:14">
      <c r="A481" t="s">
        <v>516</v>
      </c>
      <c r="B481" t="s">
        <v>517</v>
      </c>
      <c r="C481" t="s">
        <v>266</v>
      </c>
      <c r="D481" t="s">
        <v>671</v>
      </c>
      <c r="E481" s="11" t="s">
        <v>88</v>
      </c>
      <c r="F481" s="11" t="str">
        <f>VLOOKUP(GESTAO.DE.RESIDUOS[[#This Row],[NOME]],'CADASTRO'!A:K,5,0)</f>
        <v>ESTAGIARIO</v>
      </c>
      <c r="G481" s="46">
        <v>44977</v>
      </c>
      <c r="H481" s="39">
        <v>365</v>
      </c>
      <c r="I4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IF(G863="01/01/1900",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IF(GESTAO.DE.RESIDUOS[[#This Row],[TREINADO EM]]="", "",(GESTAO.DE.RESIDUOS[[#This Row],[TREINADO EM]]+GESTAO.DE.RESIDUOS[[#This Row],[VALIDADE]]))</f>
        <v>45342</v>
      </c>
      <c r="K481">
        <v>1</v>
      </c>
      <c r="L481" t="s">
        <v>3</v>
      </c>
      <c r="M481" t="str">
        <f>VLOOKUP(GESTAO.DE.RESIDUOS[[#This Row],[NOME]],'CADASTRO'!A:K,6,0)</f>
        <v>DESLIGADO</v>
      </c>
    </row>
    <row r="482" spans="1:14">
      <c r="A482" t="s">
        <v>516</v>
      </c>
      <c r="B482" t="s">
        <v>517</v>
      </c>
      <c r="C482" t="s">
        <v>76</v>
      </c>
      <c r="D482" t="s">
        <v>671</v>
      </c>
      <c r="E482" s="11" t="s">
        <v>441</v>
      </c>
      <c r="F482" s="11" t="str">
        <f>VLOOKUP(GESTAO.DE.RESIDUOS[[#This Row],[NOME]],'CADASTRO'!A:K,5,0)</f>
        <v>OPERADOR INDUSTRIAL I</v>
      </c>
      <c r="G482" s="46">
        <v>45645</v>
      </c>
      <c r="H482" s="39">
        <v>365</v>
      </c>
      <c r="I4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IF(G864="01/01/1900",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IF(GESTAO.DE.RESIDUOS[[#This Row],[TREINADO EM]]="", "",(GESTAO.DE.RESIDUOS[[#This Row],[TREINADO EM]]+GESTAO.DE.RESIDUOS[[#This Row],[VALIDADE]]))</f>
        <v>46010</v>
      </c>
      <c r="K482">
        <v>1</v>
      </c>
      <c r="L482" t="s">
        <v>5</v>
      </c>
      <c r="M482" t="str">
        <f>VLOOKUP(GESTAO.DE.RESIDUOS[[#This Row],[NOME]],'CADASTRO'!A:K,6,0)</f>
        <v>ATIVO</v>
      </c>
    </row>
    <row r="483" spans="1:14">
      <c r="A483" t="s">
        <v>516</v>
      </c>
      <c r="B483" t="s">
        <v>517</v>
      </c>
      <c r="C483" t="s">
        <v>433</v>
      </c>
      <c r="D483" t="s">
        <v>671</v>
      </c>
      <c r="E483" s="11" t="s">
        <v>441</v>
      </c>
      <c r="F483" s="11" t="str">
        <f>VLOOKUP(GESTAO.DE.RESIDUOS[[#This Row],[NOME]],'CADASTRO'!A:K,5,0)</f>
        <v>OPERADOR INDUSTRIAL I</v>
      </c>
      <c r="G483" s="46">
        <v>46210.909895833298</v>
      </c>
      <c r="H483" s="39">
        <v>183</v>
      </c>
      <c r="I4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IF(G865="01/01/1900",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IF(GESTAO.DE.RESIDUOS[[#This Row],[TREINADO EM]]="", "",(GESTAO.DE.RESIDUOS[[#This Row],[TREINADO EM]]+GESTAO.DE.RESIDUOS[[#This Row],[VALIDADE]]))</f>
        <v>46393.909895833298</v>
      </c>
      <c r="K483">
        <v>1</v>
      </c>
      <c r="L483" t="s">
        <v>3</v>
      </c>
      <c r="M483" t="str">
        <f>VLOOKUP(GESTAO.DE.RESIDUOS[[#This Row],[NOME]],'CADASTRO'!A:K,6,0)</f>
        <v>ATIVO</v>
      </c>
      <c r="N483" s="63"/>
    </row>
    <row r="484" spans="1:14">
      <c r="A484" t="s">
        <v>516</v>
      </c>
      <c r="B484" t="s">
        <v>517</v>
      </c>
      <c r="C484" t="s">
        <v>391</v>
      </c>
      <c r="D484" t="s">
        <v>671</v>
      </c>
      <c r="E484" s="11" t="s">
        <v>442</v>
      </c>
      <c r="F484" s="11" t="str">
        <f>VLOOKUP(GESTAO.DE.RESIDUOS[[#This Row],[NOME]],'CADASTRO'!A:K,5,0)</f>
        <v>ANALISTA CONTROLE QUALIDADE PL</v>
      </c>
      <c r="G484" s="46">
        <v>45999</v>
      </c>
      <c r="H484" s="39">
        <v>365</v>
      </c>
      <c r="I4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IF(G866="01/01/1900",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IF(GESTAO.DE.RESIDUOS[[#This Row],[TREINADO EM]]="", "",(GESTAO.DE.RESIDUOS[[#This Row],[TREINADO EM]]+GESTAO.DE.RESIDUOS[[#This Row],[VALIDADE]]))</f>
        <v>46364</v>
      </c>
      <c r="K484">
        <v>0.5</v>
      </c>
      <c r="L484" t="s">
        <v>3</v>
      </c>
      <c r="M484" t="str">
        <f>VLOOKUP(GESTAO.DE.RESIDUOS[[#This Row],[NOME]],'CADASTRO'!A:K,6,0)</f>
        <v>ATIVO</v>
      </c>
      <c r="N484" s="63" t="s">
        <v>684</v>
      </c>
    </row>
    <row r="485" spans="1:14">
      <c r="A485" t="s">
        <v>516</v>
      </c>
      <c r="B485" t="s">
        <v>517</v>
      </c>
      <c r="C485" t="s">
        <v>391</v>
      </c>
      <c r="D485" t="s">
        <v>671</v>
      </c>
      <c r="E485" s="11" t="s">
        <v>79</v>
      </c>
      <c r="F485" s="11" t="str">
        <f>VLOOKUP(GESTAO.DE.RESIDUOS[[#This Row],[NOME]],'CADASTRO'!A:K,5,0)</f>
        <v>AUXILIAR INDUSTRIAL</v>
      </c>
      <c r="G485" s="46">
        <v>45903</v>
      </c>
      <c r="H485" s="39">
        <v>365</v>
      </c>
      <c r="I4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IF(G867="01/01/1900",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IF(GESTAO.DE.RESIDUOS[[#This Row],[TREINADO EM]]="", "",(GESTAO.DE.RESIDUOS[[#This Row],[TREINADO EM]]+GESTAO.DE.RESIDUOS[[#This Row],[VALIDADE]]))</f>
        <v>46268</v>
      </c>
      <c r="K485">
        <v>1</v>
      </c>
      <c r="L485" t="s">
        <v>3</v>
      </c>
      <c r="M485" t="str">
        <f>VLOOKUP(GESTAO.DE.RESIDUOS[[#This Row],[NOME]],'CADASTRO'!A:K,6,0)</f>
        <v>DESLIGADO</v>
      </c>
    </row>
    <row r="486" spans="1:14">
      <c r="A486" t="s">
        <v>516</v>
      </c>
      <c r="B486" t="s">
        <v>517</v>
      </c>
      <c r="C486" t="s">
        <v>266</v>
      </c>
      <c r="D486" t="s">
        <v>671</v>
      </c>
      <c r="E486" s="11" t="s">
        <v>70</v>
      </c>
      <c r="F486" s="11" t="str">
        <f>VLOOKUP(GESTAO.DE.RESIDUOS[[#This Row],[NOME]],'CADASTRO'!A:K,5,0)</f>
        <v>OPERADOR INDUSTRIAL I</v>
      </c>
      <c r="G486" s="46">
        <v>45120</v>
      </c>
      <c r="H486" s="39">
        <v>365</v>
      </c>
      <c r="I4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IF(G868="01/01/1900",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IF(GESTAO.DE.RESIDUOS[[#This Row],[TREINADO EM]]="", "",(GESTAO.DE.RESIDUOS[[#This Row],[TREINADO EM]]+GESTAO.DE.RESIDUOS[[#This Row],[VALIDADE]]))</f>
        <v>45485</v>
      </c>
      <c r="K486">
        <v>1</v>
      </c>
      <c r="L486" t="s">
        <v>3</v>
      </c>
      <c r="M486" t="str">
        <f>VLOOKUP(GESTAO.DE.RESIDUOS[[#This Row],[NOME]],'CADASTRO'!A:K,6,0)</f>
        <v>DESLIGADO</v>
      </c>
    </row>
    <row r="487" spans="1:14">
      <c r="A487" t="s">
        <v>516</v>
      </c>
      <c r="B487" t="s">
        <v>517</v>
      </c>
      <c r="C487" t="s">
        <v>433</v>
      </c>
      <c r="D487" t="s">
        <v>671</v>
      </c>
      <c r="E487" s="11" t="s">
        <v>76</v>
      </c>
      <c r="F487" s="11" t="str">
        <f>VLOOKUP(GESTAO.DE.RESIDUOS[[#This Row],[NOME]],'CADASTRO'!A:K,5,0)</f>
        <v>COORDENADOR SEG DO TRABALHO E MEIO</v>
      </c>
      <c r="G487" s="46">
        <v>46207.680532407401</v>
      </c>
      <c r="H487" s="39">
        <v>5000</v>
      </c>
      <c r="I4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IF(G869="01/01/1900", "SEM REGISTRO",
                        IF((G487+H487)&gt;TODAY(), "NO PRAZO", "VENCIDO"
                        )
                    )
                )
            )
        )
    ),"N.A.")</f>
        <v>NO PRAZO</v>
      </c>
      <c r="J487" s="14">
        <f>IF(GESTAO.DE.RESIDUOS[[#This Row],[TREINADO EM]]="", "",(GESTAO.DE.RESIDUOS[[#This Row],[TREINADO EM]]+GESTAO.DE.RESIDUOS[[#This Row],[VALIDADE]]))</f>
        <v>51207.680532407401</v>
      </c>
      <c r="K487">
        <v>1</v>
      </c>
      <c r="L487" t="s">
        <v>3</v>
      </c>
      <c r="M487" t="str">
        <f>VLOOKUP(GESTAO.DE.RESIDUOS[[#This Row],[NOME]],'CADASTRO'!A:K,6,0)</f>
        <v>ATIVO</v>
      </c>
      <c r="N487" s="63"/>
    </row>
    <row r="488" spans="1:14">
      <c r="A488" t="s">
        <v>516</v>
      </c>
      <c r="B488" t="s">
        <v>517</v>
      </c>
      <c r="C488" t="s">
        <v>266</v>
      </c>
      <c r="D488" t="s">
        <v>671</v>
      </c>
      <c r="E488" s="11" t="s">
        <v>66</v>
      </c>
      <c r="F488" s="11" t="str">
        <f>VLOOKUP(GESTAO.DE.RESIDUOS[[#This Row],[NOME]],'CADASTRO'!A:K,5,0)</f>
        <v>OPERADOR INDUSTRIAL II</v>
      </c>
      <c r="G488" s="46">
        <v>44928</v>
      </c>
      <c r="H488" s="39">
        <v>365</v>
      </c>
      <c r="I4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IF(G870="01/01/1900",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IF(GESTAO.DE.RESIDUOS[[#This Row],[TREINADO EM]]="", "",(GESTAO.DE.RESIDUOS[[#This Row],[TREINADO EM]]+GESTAO.DE.RESIDUOS[[#This Row],[VALIDADE]]))</f>
        <v>45293</v>
      </c>
      <c r="K488">
        <v>1</v>
      </c>
      <c r="L488" t="s">
        <v>5</v>
      </c>
      <c r="M488" t="str">
        <f>VLOOKUP(GESTAO.DE.RESIDUOS[[#This Row],[NOME]],'CADASTRO'!A:K,6,0)</f>
        <v>DESLIGADO</v>
      </c>
    </row>
    <row r="489" spans="1:14">
      <c r="A489" t="s">
        <v>516</v>
      </c>
      <c r="B489" t="s">
        <v>517</v>
      </c>
      <c r="C489" t="s">
        <v>266</v>
      </c>
      <c r="D489" t="s">
        <v>671</v>
      </c>
      <c r="E489" s="11" t="s">
        <v>66</v>
      </c>
      <c r="F489" s="11" t="str">
        <f>VLOOKUP(GESTAO.DE.RESIDUOS[[#This Row],[NOME]],'CADASTRO'!A:K,5,0)</f>
        <v>OPERADOR INDUSTRIAL II</v>
      </c>
      <c r="G489" s="46">
        <v>45279</v>
      </c>
      <c r="H489" s="39">
        <v>365</v>
      </c>
      <c r="I4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IF(G871="01/01/1900",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IF(GESTAO.DE.RESIDUOS[[#This Row],[TREINADO EM]]="", "",(GESTAO.DE.RESIDUOS[[#This Row],[TREINADO EM]]+GESTAO.DE.RESIDUOS[[#This Row],[VALIDADE]]))</f>
        <v>45644</v>
      </c>
      <c r="K489">
        <v>1</v>
      </c>
      <c r="L489" t="s">
        <v>5</v>
      </c>
      <c r="M489" t="str">
        <f>VLOOKUP(GESTAO.DE.RESIDUOS[[#This Row],[NOME]],'CADASTRO'!A:K,6,0)</f>
        <v>DESLIGADO</v>
      </c>
    </row>
    <row r="490" spans="1:14">
      <c r="A490" t="s">
        <v>516</v>
      </c>
      <c r="B490" t="s">
        <v>517</v>
      </c>
      <c r="C490" t="s">
        <v>433</v>
      </c>
      <c r="D490" t="s">
        <v>671</v>
      </c>
      <c r="E490" s="11" t="s">
        <v>66</v>
      </c>
      <c r="F490" s="11" t="str">
        <f>VLOOKUP(GESTAO.DE.RESIDUOS[[#This Row],[NOME]],'CADASTRO'!A:K,5,0)</f>
        <v>OPERADOR INDUSTRIAL II</v>
      </c>
      <c r="G490" s="46">
        <v>45645</v>
      </c>
      <c r="H490" s="39">
        <v>365</v>
      </c>
      <c r="I4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IF(G872="01/01/1900",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IF(GESTAO.DE.RESIDUOS[[#This Row],[TREINADO EM]]="", "",(GESTAO.DE.RESIDUOS[[#This Row],[TREINADO EM]]+GESTAO.DE.RESIDUOS[[#This Row],[VALIDADE]]))</f>
        <v>46010</v>
      </c>
      <c r="K490">
        <v>1</v>
      </c>
      <c r="L490" t="s">
        <v>5</v>
      </c>
      <c r="M490" t="str">
        <f>VLOOKUP(GESTAO.DE.RESIDUOS[[#This Row],[NOME]],'CADASTRO'!A:K,6,0)</f>
        <v>DESLIGADO</v>
      </c>
    </row>
    <row r="491" spans="1:14">
      <c r="A491" t="s">
        <v>516</v>
      </c>
      <c r="B491" t="s">
        <v>517</v>
      </c>
      <c r="C491" t="s">
        <v>391</v>
      </c>
      <c r="D491" t="s">
        <v>671</v>
      </c>
      <c r="E491" s="11" t="s">
        <v>66</v>
      </c>
      <c r="F491" s="11" t="str">
        <f>VLOOKUP(GESTAO.DE.RESIDUOS[[#This Row],[NOME]],'CADASTRO'!A:K,5,0)</f>
        <v>OPERADOR INDUSTRIAL II</v>
      </c>
      <c r="G491" s="46">
        <v>45882</v>
      </c>
      <c r="H491" s="39">
        <v>365</v>
      </c>
      <c r="I4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IF(G873="01/01/1900",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IF(GESTAO.DE.RESIDUOS[[#This Row],[TREINADO EM]]="", "",(GESTAO.DE.RESIDUOS[[#This Row],[TREINADO EM]]+GESTAO.DE.RESIDUOS[[#This Row],[VALIDADE]]))</f>
        <v>46247</v>
      </c>
      <c r="K491">
        <v>1</v>
      </c>
      <c r="L491" t="s">
        <v>3</v>
      </c>
      <c r="M491" t="str">
        <f>VLOOKUP(GESTAO.DE.RESIDUOS[[#This Row],[NOME]],'CADASTRO'!A:K,6,0)</f>
        <v>DESLIGADO</v>
      </c>
    </row>
    <row r="492" spans="1:14">
      <c r="A492" t="s">
        <v>516</v>
      </c>
      <c r="B492" t="s">
        <v>517</v>
      </c>
      <c r="C492" t="s">
        <v>391</v>
      </c>
      <c r="D492" t="s">
        <v>671</v>
      </c>
      <c r="E492" s="11" t="s">
        <v>443</v>
      </c>
      <c r="F492" s="11" t="str">
        <f>VLOOKUP(GESTAO.DE.RESIDUOS[[#This Row],[NOME]],'CADASTRO'!A:K,5,0)</f>
        <v>ESTAGIARIO</v>
      </c>
      <c r="G492" s="46">
        <v>45875</v>
      </c>
      <c r="H492" s="39">
        <v>365</v>
      </c>
      <c r="I4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IF(G874="01/01/1900",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IF(GESTAO.DE.RESIDUOS[[#This Row],[TREINADO EM]]="", "",(GESTAO.DE.RESIDUOS[[#This Row],[TREINADO EM]]+GESTAO.DE.RESIDUOS[[#This Row],[VALIDADE]]))</f>
        <v>46240</v>
      </c>
      <c r="K492">
        <v>1</v>
      </c>
      <c r="L492" t="s">
        <v>5</v>
      </c>
      <c r="M492" t="str">
        <f>VLOOKUP(GESTAO.DE.RESIDUOS[[#This Row],[NOME]],'CADASTRO'!A:K,6,0)</f>
        <v>ATIVO</v>
      </c>
    </row>
    <row r="493" spans="1:14">
      <c r="A493" t="s">
        <v>516</v>
      </c>
      <c r="B493" t="s">
        <v>517</v>
      </c>
      <c r="C493" t="s">
        <v>433</v>
      </c>
      <c r="D493" t="s">
        <v>671</v>
      </c>
      <c r="E493" s="11" t="s">
        <v>443</v>
      </c>
      <c r="F493" s="11" t="str">
        <f>VLOOKUP(GESTAO.DE.RESIDUOS[[#This Row],[NOME]],'CADASTRO'!A:K,5,0)</f>
        <v>ESTAGIARIO</v>
      </c>
      <c r="G493" s="46">
        <v>46273.600798611114</v>
      </c>
      <c r="H493" s="39">
        <v>365</v>
      </c>
      <c r="I4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IF(G875="01/01/1900",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IF(GESTAO.DE.RESIDUOS[[#This Row],[TREINADO EM]]="", "",(GESTAO.DE.RESIDUOS[[#This Row],[TREINADO EM]]+GESTAO.DE.RESIDUOS[[#This Row],[VALIDADE]]))</f>
        <v>46638.600798611114</v>
      </c>
      <c r="K493">
        <v>1</v>
      </c>
      <c r="L493" t="s">
        <v>3</v>
      </c>
      <c r="M493" t="str">
        <f>VLOOKUP(GESTAO.DE.RESIDUOS[[#This Row],[NOME]],'CADASTRO'!A:K,6,0)</f>
        <v>ATIVO</v>
      </c>
      <c r="N493" s="63" t="s">
        <v>677</v>
      </c>
    </row>
    <row r="494" spans="1:14">
      <c r="A494" t="s">
        <v>516</v>
      </c>
      <c r="B494" t="s">
        <v>517</v>
      </c>
      <c r="C494" t="s">
        <v>266</v>
      </c>
      <c r="D494" t="s">
        <v>671</v>
      </c>
      <c r="E494" s="11" t="s">
        <v>63</v>
      </c>
      <c r="F494" s="11" t="str">
        <f>VLOOKUP(GESTAO.DE.RESIDUOS[[#This Row],[NOME]],'CADASTRO'!A:K,5,0)</f>
        <v>ESTAGIARIO</v>
      </c>
      <c r="G494" s="46">
        <v>44975</v>
      </c>
      <c r="H494" s="39">
        <v>365</v>
      </c>
      <c r="I4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IF(G876="01/01/1900",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IF(GESTAO.DE.RESIDUOS[[#This Row],[TREINADO EM]]="", "",(GESTAO.DE.RESIDUOS[[#This Row],[TREINADO EM]]+GESTAO.DE.RESIDUOS[[#This Row],[VALIDADE]]))</f>
        <v>45340</v>
      </c>
      <c r="K494">
        <v>1</v>
      </c>
      <c r="L494" t="s">
        <v>3</v>
      </c>
      <c r="M494" t="str">
        <f>VLOOKUP(GESTAO.DE.RESIDUOS[[#This Row],[NOME]],'CADASTRO'!A:K,6,0)</f>
        <v>DESLIGADO</v>
      </c>
    </row>
    <row r="495" spans="1:14">
      <c r="A495" t="s">
        <v>516</v>
      </c>
      <c r="B495" t="s">
        <v>517</v>
      </c>
      <c r="C495" t="s">
        <v>266</v>
      </c>
      <c r="D495" t="s">
        <v>671</v>
      </c>
      <c r="E495" s="11" t="s">
        <v>473</v>
      </c>
      <c r="F495" s="11" t="str">
        <f>VLOOKUP(GESTAO.DE.RESIDUOS[[#This Row],[NOME]],'CADASTRO'!A:K,5,0)</f>
        <v>AUXILIAR INDUSTRIAL</v>
      </c>
      <c r="G495" s="46">
        <v>44928</v>
      </c>
      <c r="H495" s="39">
        <v>365</v>
      </c>
      <c r="I4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IF(G877="01/01/1900",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IF(GESTAO.DE.RESIDUOS[[#This Row],[TREINADO EM]]="", "",(GESTAO.DE.RESIDUOS[[#This Row],[TREINADO EM]]+GESTAO.DE.RESIDUOS[[#This Row],[VALIDADE]]))</f>
        <v>45293</v>
      </c>
      <c r="K495">
        <v>1</v>
      </c>
      <c r="L495" t="s">
        <v>5</v>
      </c>
      <c r="M495" t="str">
        <f>VLOOKUP(GESTAO.DE.RESIDUOS[[#This Row],[NOME]],'CADASTRO'!A:K,6,0)</f>
        <v>S-AFASTADO</v>
      </c>
    </row>
    <row r="496" spans="1:14">
      <c r="A496" t="s">
        <v>516</v>
      </c>
      <c r="B496" t="s">
        <v>517</v>
      </c>
      <c r="C496" t="s">
        <v>266</v>
      </c>
      <c r="D496" t="s">
        <v>671</v>
      </c>
      <c r="E496" s="11" t="s">
        <v>473</v>
      </c>
      <c r="F496" s="11" t="str">
        <f>VLOOKUP(GESTAO.DE.RESIDUOS[[#This Row],[NOME]],'CADASTRO'!A:K,5,0)</f>
        <v>AUXILIAR INDUSTRIAL</v>
      </c>
      <c r="G496" s="46">
        <v>45279</v>
      </c>
      <c r="H496" s="39">
        <v>365</v>
      </c>
      <c r="I4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IF(G878="01/01/1900",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IF(GESTAO.DE.RESIDUOS[[#This Row],[TREINADO EM]]="", "",(GESTAO.DE.RESIDUOS[[#This Row],[TREINADO EM]]+GESTAO.DE.RESIDUOS[[#This Row],[VALIDADE]]))</f>
        <v>45644</v>
      </c>
      <c r="K496">
        <v>1</v>
      </c>
      <c r="L496" t="s">
        <v>5</v>
      </c>
      <c r="M496" t="str">
        <f>VLOOKUP(GESTAO.DE.RESIDUOS[[#This Row],[NOME]],'CADASTRO'!A:K,6,0)</f>
        <v>S-AFASTADO</v>
      </c>
    </row>
    <row r="497" spans="1:14">
      <c r="A497" t="s">
        <v>516</v>
      </c>
      <c r="B497" t="s">
        <v>517</v>
      </c>
      <c r="C497" t="s">
        <v>76</v>
      </c>
      <c r="D497" t="s">
        <v>671</v>
      </c>
      <c r="E497" s="11" t="s">
        <v>473</v>
      </c>
      <c r="F497" s="11" t="str">
        <f>VLOOKUP(GESTAO.DE.RESIDUOS[[#This Row],[NOME]],'CADASTRO'!A:K,5,0)</f>
        <v>AUXILIAR INDUSTRIAL</v>
      </c>
      <c r="G497" s="46">
        <v>45645</v>
      </c>
      <c r="H497" s="39">
        <v>365</v>
      </c>
      <c r="I4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IF(G879="01/01/1900",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IF(GESTAO.DE.RESIDUOS[[#This Row],[TREINADO EM]]="", "",(GESTAO.DE.RESIDUOS[[#This Row],[TREINADO EM]]+GESTAO.DE.RESIDUOS[[#This Row],[VALIDADE]]))</f>
        <v>46010</v>
      </c>
      <c r="K497">
        <v>1</v>
      </c>
      <c r="L497" t="s">
        <v>5</v>
      </c>
      <c r="M497" t="str">
        <f>VLOOKUP(GESTAO.DE.RESIDUOS[[#This Row],[NOME]],'CADASTRO'!A:K,6,0)</f>
        <v>S-AFASTADO</v>
      </c>
    </row>
    <row r="498" spans="1:14">
      <c r="A498" t="s">
        <v>516</v>
      </c>
      <c r="B498" t="s">
        <v>517</v>
      </c>
      <c r="C498" t="s">
        <v>433</v>
      </c>
      <c r="D498" t="s">
        <v>671</v>
      </c>
      <c r="E498" s="11" t="s">
        <v>473</v>
      </c>
      <c r="F498" s="11" t="str">
        <f>VLOOKUP(GESTAO.DE.RESIDUOS[[#This Row],[NOME]],'CADASTRO'!A:K,5,0)</f>
        <v>AUXILIAR INDUSTRIAL</v>
      </c>
      <c r="G498" s="46">
        <v>46009</v>
      </c>
      <c r="H498" s="39">
        <v>365</v>
      </c>
      <c r="I4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IF(G880="01/01/1900",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IF(GESTAO.DE.RESIDUOS[[#This Row],[TREINADO EM]]="", "",(GESTAO.DE.RESIDUOS[[#This Row],[TREINADO EM]]+GESTAO.DE.RESIDUOS[[#This Row],[VALIDADE]]))</f>
        <v>46374</v>
      </c>
      <c r="K498">
        <v>1</v>
      </c>
      <c r="L498" t="s">
        <v>3</v>
      </c>
      <c r="M498" t="str">
        <f>VLOOKUP(GESTAO.DE.RESIDUOS[[#This Row],[NOME]],'CADASTRO'!A:K,6,0)</f>
        <v>S-AFASTADO</v>
      </c>
    </row>
    <row r="499" spans="1:14">
      <c r="A499" t="s">
        <v>516</v>
      </c>
      <c r="B499" t="s">
        <v>517</v>
      </c>
      <c r="C499" t="s">
        <v>433</v>
      </c>
      <c r="D499" t="s">
        <v>671</v>
      </c>
      <c r="E499" s="11" t="s">
        <v>492</v>
      </c>
      <c r="F499" s="11" t="str">
        <f>VLOOKUP(GESTAO.DE.RESIDUOS[[#This Row],[NOME]],'CADASTRO'!A:K,5,0)</f>
        <v>APRENDIZ</v>
      </c>
      <c r="G499" s="46">
        <v>46266</v>
      </c>
      <c r="H499" s="39">
        <v>365</v>
      </c>
      <c r="I4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IF(G881="01/01/1900", "SEM REGISTRO",
                        IF((G499+H499)&gt;TODAY(), "NO PRAZO", "VENCIDO"
                        )
                    )
                )
            )
        )
    ),"N.A.")</f>
        <v>NO PRAZO</v>
      </c>
      <c r="J499" s="14">
        <f>IF(GESTAO.DE.RESIDUOS[[#This Row],[TREINADO EM]]="", "",(GESTAO.DE.RESIDUOS[[#This Row],[TREINADO EM]]+GESTAO.DE.RESIDUOS[[#This Row],[VALIDADE]]))</f>
        <v>46631</v>
      </c>
      <c r="K499">
        <v>1</v>
      </c>
      <c r="L499" t="s">
        <v>3</v>
      </c>
      <c r="M499" t="str">
        <f>VLOOKUP(GESTAO.DE.RESIDUOS[[#This Row],[NOME]],'CADASTRO'!A:K,6,0)</f>
        <v>ATIVO</v>
      </c>
      <c r="N499" s="63" t="s">
        <v>682</v>
      </c>
    </row>
    <row r="500" spans="1:14">
      <c r="A500" t="s">
        <v>516</v>
      </c>
      <c r="B500" t="s">
        <v>517</v>
      </c>
      <c r="C500" t="s">
        <v>433</v>
      </c>
      <c r="D500" t="s">
        <v>671</v>
      </c>
      <c r="E500" s="11" t="s">
        <v>493</v>
      </c>
      <c r="F500" s="11" t="str">
        <f>VLOOKUP(GESTAO.DE.RESIDUOS[[#This Row],[NOME]],'CADASTRO'!A:K,5,0)</f>
        <v>ESTAGIARIO</v>
      </c>
      <c r="G500" s="46">
        <v>46273</v>
      </c>
      <c r="H500" s="39">
        <v>365</v>
      </c>
      <c r="I5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IF(G882="01/01/1900",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IF(GESTAO.DE.RESIDUOS[[#This Row],[TREINADO EM]]="", "",(GESTAO.DE.RESIDUOS[[#This Row],[TREINADO EM]]+GESTAO.DE.RESIDUOS[[#This Row],[VALIDADE]]))</f>
        <v>46638</v>
      </c>
      <c r="K500">
        <v>1</v>
      </c>
      <c r="L500" t="s">
        <v>3</v>
      </c>
      <c r="M500" t="str">
        <f>VLOOKUP(GESTAO.DE.RESIDUOS[[#This Row],[NOME]],'CADASTRO'!A:K,6,0)</f>
        <v>ATIVO</v>
      </c>
      <c r="N500" s="63" t="s">
        <v>677</v>
      </c>
    </row>
    <row r="501" spans="1:14">
      <c r="A501" t="s">
        <v>516</v>
      </c>
      <c r="B501" t="s">
        <v>517</v>
      </c>
      <c r="C501" t="s">
        <v>266</v>
      </c>
      <c r="D501" t="s">
        <v>671</v>
      </c>
      <c r="E501" s="11" t="s">
        <v>478</v>
      </c>
      <c r="F501" s="11" t="str">
        <f>VLOOKUP(GESTAO.DE.RESIDUOS[[#This Row],[NOME]],'CADASTRO'!A:K,5,0)</f>
        <v>ANALISTA PROCESSOS</v>
      </c>
      <c r="G501" s="46">
        <v>45064</v>
      </c>
      <c r="H501" s="39">
        <v>365</v>
      </c>
      <c r="I5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IF(G883="01/01/1900",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IF(GESTAO.DE.RESIDUOS[[#This Row],[TREINADO EM]]="", "",(GESTAO.DE.RESIDUOS[[#This Row],[TREINADO EM]]+GESTAO.DE.RESIDUOS[[#This Row],[VALIDADE]]))</f>
        <v>45429</v>
      </c>
      <c r="K501">
        <v>1</v>
      </c>
      <c r="L501" t="s">
        <v>5</v>
      </c>
      <c r="M501" t="str">
        <f>VLOOKUP(GESTAO.DE.RESIDUOS[[#This Row],[NOME]],'CADASTRO'!A:K,6,0)</f>
        <v>TRANSFERIDO</v>
      </c>
    </row>
    <row r="502" spans="1:14">
      <c r="A502" t="s">
        <v>516</v>
      </c>
      <c r="B502" t="s">
        <v>517</v>
      </c>
      <c r="C502" t="s">
        <v>433</v>
      </c>
      <c r="D502" t="s">
        <v>671</v>
      </c>
      <c r="E502" s="11" t="s">
        <v>478</v>
      </c>
      <c r="F502" s="11" t="str">
        <f>VLOOKUP(GESTAO.DE.RESIDUOS[[#This Row],[NOME]],'CADASTRO'!A:K,5,0)</f>
        <v>ANALISTA PROCESSOS</v>
      </c>
      <c r="G502" s="46">
        <v>45547</v>
      </c>
      <c r="H502" s="39">
        <v>365</v>
      </c>
      <c r="I5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IF(G884="01/01/1900",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IF(GESTAO.DE.RESIDUOS[[#This Row],[TREINADO EM]]="", "",(GESTAO.DE.RESIDUOS[[#This Row],[TREINADO EM]]+GESTAO.DE.RESIDUOS[[#This Row],[VALIDADE]]))</f>
        <v>45912</v>
      </c>
      <c r="K502">
        <v>1</v>
      </c>
      <c r="L502" t="s">
        <v>3</v>
      </c>
      <c r="M502" t="str">
        <f>VLOOKUP(GESTAO.DE.RESIDUOS[[#This Row],[NOME]],'CADASTRO'!A:K,6,0)</f>
        <v>TRANSFERIDO</v>
      </c>
    </row>
    <row r="503" spans="1:14">
      <c r="A503" t="s">
        <v>516</v>
      </c>
      <c r="B503" t="s">
        <v>517</v>
      </c>
      <c r="C503" t="s">
        <v>266</v>
      </c>
      <c r="D503" t="s">
        <v>671</v>
      </c>
      <c r="E503" s="1" t="s">
        <v>444</v>
      </c>
      <c r="F503" s="11" t="str">
        <f>VLOOKUP(GESTAO.DE.RESIDUOS[[#This Row],[NOME]],'CADASTRO'!A:K,5,0)</f>
        <v>TECNICO MECANICO II</v>
      </c>
      <c r="G503" s="46">
        <v>45279</v>
      </c>
      <c r="H503" s="39">
        <v>365</v>
      </c>
      <c r="I5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IF(G885="01/01/1900",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IF(GESTAO.DE.RESIDUOS[[#This Row],[TREINADO EM]]="", "",(GESTAO.DE.RESIDUOS[[#This Row],[TREINADO EM]]+GESTAO.DE.RESIDUOS[[#This Row],[VALIDADE]]))</f>
        <v>45644</v>
      </c>
      <c r="K503">
        <v>1</v>
      </c>
      <c r="L503" t="s">
        <v>5</v>
      </c>
      <c r="M503" t="str">
        <f>VLOOKUP(GESTAO.DE.RESIDUOS[[#This Row],[NOME]],'CADASTRO'!A:K,6,0)</f>
        <v>ATIVO</v>
      </c>
    </row>
    <row r="504" spans="1:14">
      <c r="A504" t="s">
        <v>516</v>
      </c>
      <c r="B504" t="s">
        <v>517</v>
      </c>
      <c r="C504" t="s">
        <v>102</v>
      </c>
      <c r="D504" t="s">
        <v>671</v>
      </c>
      <c r="E504" s="11" t="s">
        <v>444</v>
      </c>
      <c r="F504" s="11" t="str">
        <f>VLOOKUP(GESTAO.DE.RESIDUOS[[#This Row],[NOME]],'CADASTRO'!A:K,5,0)</f>
        <v>TECNICO MECANICO II</v>
      </c>
      <c r="G504" s="46">
        <v>45372</v>
      </c>
      <c r="H504" s="39">
        <v>365</v>
      </c>
      <c r="I5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IF(G886="01/01/1900",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IF(GESTAO.DE.RESIDUOS[[#This Row],[TREINADO EM]]="", "",(GESTAO.DE.RESIDUOS[[#This Row],[TREINADO EM]]+GESTAO.DE.RESIDUOS[[#This Row],[VALIDADE]]))</f>
        <v>45737</v>
      </c>
      <c r="K504">
        <v>1</v>
      </c>
      <c r="L504" t="s">
        <v>5</v>
      </c>
      <c r="M504" t="str">
        <f>VLOOKUP(GESTAO.DE.RESIDUOS[[#This Row],[NOME]],'CADASTRO'!A:K,6,0)</f>
        <v>ATIVO</v>
      </c>
    </row>
    <row r="505" spans="1:14">
      <c r="A505" t="s">
        <v>516</v>
      </c>
      <c r="B505" t="s">
        <v>517</v>
      </c>
      <c r="C505" t="s">
        <v>433</v>
      </c>
      <c r="D505" t="s">
        <v>671</v>
      </c>
      <c r="E505" s="11" t="s">
        <v>444</v>
      </c>
      <c r="F505" s="11" t="str">
        <f>VLOOKUP(GESTAO.DE.RESIDUOS[[#This Row],[NOME]],'CADASTRO'!A:K,5,0)</f>
        <v>TECNICO MECANICO II</v>
      </c>
      <c r="G505" s="46">
        <v>45645</v>
      </c>
      <c r="H505" s="39">
        <v>365</v>
      </c>
      <c r="I5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IF(G887="01/01/1900",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IF(GESTAO.DE.RESIDUOS[[#This Row],[TREINADO EM]]="", "",(GESTAO.DE.RESIDUOS[[#This Row],[TREINADO EM]]+GESTAO.DE.RESIDUOS[[#This Row],[VALIDADE]]))</f>
        <v>46010</v>
      </c>
      <c r="K505">
        <v>1</v>
      </c>
      <c r="L505" t="s">
        <v>5</v>
      </c>
      <c r="M505" t="str">
        <f>VLOOKUP(GESTAO.DE.RESIDUOS[[#This Row],[NOME]],'CADASTRO'!A:K,6,0)</f>
        <v>ATIVO</v>
      </c>
    </row>
    <row r="506" spans="1:14">
      <c r="A506" t="s">
        <v>516</v>
      </c>
      <c r="B506" t="s">
        <v>517</v>
      </c>
      <c r="C506" t="s">
        <v>433</v>
      </c>
      <c r="D506" t="s">
        <v>671</v>
      </c>
      <c r="E506" s="11" t="s">
        <v>444</v>
      </c>
      <c r="F506" s="11" t="str">
        <f>VLOOKUP(GESTAO.DE.RESIDUOS[[#This Row],[NOME]],'CADASTRO'!A:K,5,0)</f>
        <v>TECNICO MECANICO II</v>
      </c>
      <c r="G506" s="46">
        <v>46211.615312499998</v>
      </c>
      <c r="H506" s="39">
        <v>183</v>
      </c>
      <c r="I5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IF(G888="01/01/1900", "SEM REGISTRO",
                        IF((G506+H506)&gt;TODAY(), "NO PRAZO", "VENCIDO"
                        )
                    )
                )
            )
        )
    ),"N.A.")</f>
        <v>NO PRAZO</v>
      </c>
      <c r="J506" s="14">
        <f>IF(GESTAO.DE.RESIDUOS[[#This Row],[TREINADO EM]]="", "",(GESTAO.DE.RESIDUOS[[#This Row],[TREINADO EM]]+GESTAO.DE.RESIDUOS[[#This Row],[VALIDADE]]))</f>
        <v>46394.615312499998</v>
      </c>
      <c r="K506">
        <v>1</v>
      </c>
      <c r="L506" t="s">
        <v>3</v>
      </c>
      <c r="M506" t="str">
        <f>VLOOKUP(GESTAO.DE.RESIDUOS[[#This Row],[NOME]],'CADASTRO'!A:K,6,0)</f>
        <v>ATIVO</v>
      </c>
      <c r="N506" s="63"/>
    </row>
    <row r="507" spans="1:14">
      <c r="A507" t="s">
        <v>516</v>
      </c>
      <c r="B507" t="s">
        <v>517</v>
      </c>
      <c r="C507" t="s">
        <v>433</v>
      </c>
      <c r="D507" t="s">
        <v>671</v>
      </c>
      <c r="E507" s="11" t="s">
        <v>458</v>
      </c>
      <c r="F507" s="11" t="str">
        <f>VLOOKUP(GESTAO.DE.RESIDUOS[[#This Row],[NOME]],'CADASTRO'!A:K,5,0)</f>
        <v>TECNICO MECANICO II</v>
      </c>
      <c r="G507" s="46">
        <v>46217</v>
      </c>
      <c r="H507" s="39">
        <v>365</v>
      </c>
      <c r="I5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IF(G889="01/01/1900",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IF(GESTAO.DE.RESIDUOS[[#This Row],[TREINADO EM]]="", "",(GESTAO.DE.RESIDUOS[[#This Row],[TREINADO EM]]+GESTAO.DE.RESIDUOS[[#This Row],[VALIDADE]]))</f>
        <v>46582</v>
      </c>
      <c r="K507">
        <v>1</v>
      </c>
      <c r="L507" t="s">
        <v>3</v>
      </c>
      <c r="M507" t="str">
        <f>VLOOKUP(GESTAO.DE.RESIDUOS[[#This Row],[NOME]],'CADASTRO'!A:K,6,0)</f>
        <v>ATIVO</v>
      </c>
      <c r="N507" s="63" t="s">
        <v>685</v>
      </c>
    </row>
    <row r="508" spans="1:14">
      <c r="A508" t="s">
        <v>516</v>
      </c>
      <c r="B508" t="s">
        <v>517</v>
      </c>
      <c r="C508" t="s">
        <v>391</v>
      </c>
      <c r="D508" t="s">
        <v>671</v>
      </c>
      <c r="E508" s="11" t="s">
        <v>445</v>
      </c>
      <c r="F508" s="11" t="str">
        <f>VLOOKUP(GESTAO.DE.RESIDUOS[[#This Row],[NOME]],'CADASTRO'!A:K,5,0)</f>
        <v>OPERADOR INDUSTRIAL II</v>
      </c>
      <c r="G508" s="46">
        <v>45861</v>
      </c>
      <c r="H508" s="39">
        <v>365</v>
      </c>
      <c r="I5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IF(G890="01/01/1900",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IF(GESTAO.DE.RESIDUOS[[#This Row],[TREINADO EM]]="", "",(GESTAO.DE.RESIDUOS[[#This Row],[TREINADO EM]]+GESTAO.DE.RESIDUOS[[#This Row],[VALIDADE]]))</f>
        <v>46226</v>
      </c>
      <c r="K508">
        <v>1</v>
      </c>
      <c r="L508" t="s">
        <v>5</v>
      </c>
      <c r="M508" t="str">
        <f>VLOOKUP(GESTAO.DE.RESIDUOS[[#This Row],[NOME]],'CADASTRO'!A:K,6,0)</f>
        <v>ATIVO</v>
      </c>
    </row>
    <row r="509" spans="1:14">
      <c r="A509" t="s">
        <v>516</v>
      </c>
      <c r="B509" t="s">
        <v>517</v>
      </c>
      <c r="C509" t="s">
        <v>433</v>
      </c>
      <c r="D509" t="s">
        <v>671</v>
      </c>
      <c r="E509" s="11" t="s">
        <v>445</v>
      </c>
      <c r="F509" s="11" t="str">
        <f>VLOOKUP(GESTAO.DE.RESIDUOS[[#This Row],[NOME]],'CADASTRO'!A:K,5,0)</f>
        <v>OPERADOR INDUSTRIAL II</v>
      </c>
      <c r="G509" s="46">
        <v>46009</v>
      </c>
      <c r="H509" s="39">
        <v>365</v>
      </c>
      <c r="I5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IF(G891="01/01/1900",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IF(GESTAO.DE.RESIDUOS[[#This Row],[TREINADO EM]]="", "",(GESTAO.DE.RESIDUOS[[#This Row],[TREINADO EM]]+GESTAO.DE.RESIDUOS[[#This Row],[VALIDADE]]))</f>
        <v>46374</v>
      </c>
      <c r="K509">
        <v>1</v>
      </c>
      <c r="L509" t="s">
        <v>3</v>
      </c>
      <c r="M509" t="str">
        <f>VLOOKUP(GESTAO.DE.RESIDUOS[[#This Row],[NOME]],'CADASTRO'!A:K,6,0)</f>
        <v>ATIVO</v>
      </c>
    </row>
    <row r="510" spans="1:14">
      <c r="A510" t="s">
        <v>516</v>
      </c>
      <c r="B510" t="s">
        <v>517</v>
      </c>
      <c r="C510" t="s">
        <v>266</v>
      </c>
      <c r="D510" t="s">
        <v>671</v>
      </c>
      <c r="E510" s="11" t="s">
        <v>446</v>
      </c>
      <c r="F510" s="11" t="str">
        <f>VLOOKUP(GESTAO.DE.RESIDUOS[[#This Row],[NOME]],'CADASTRO'!A:K,5,0)</f>
        <v>OPERADOR INDUSTRIAL III</v>
      </c>
      <c r="G510" s="46">
        <v>45064</v>
      </c>
      <c r="H510" s="39">
        <v>365</v>
      </c>
      <c r="I5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IF(G892="01/01/1900",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IF(GESTAO.DE.RESIDUOS[[#This Row],[TREINADO EM]]="", "",(GESTAO.DE.RESIDUOS[[#This Row],[TREINADO EM]]+GESTAO.DE.RESIDUOS[[#This Row],[VALIDADE]]))</f>
        <v>45429</v>
      </c>
      <c r="K510">
        <v>1</v>
      </c>
      <c r="L510" t="s">
        <v>5</v>
      </c>
      <c r="M510" t="str">
        <f>VLOOKUP(GESTAO.DE.RESIDUOS[[#This Row],[NOME]],'CADASTRO'!A:K,6,0)</f>
        <v>ATIVO</v>
      </c>
    </row>
    <row r="511" spans="1:14">
      <c r="A511" t="s">
        <v>516</v>
      </c>
      <c r="B511" t="s">
        <v>517</v>
      </c>
      <c r="C511" t="s">
        <v>266</v>
      </c>
      <c r="D511" t="s">
        <v>671</v>
      </c>
      <c r="E511" s="11" t="s">
        <v>446</v>
      </c>
      <c r="F511" s="11" t="str">
        <f>VLOOKUP(GESTAO.DE.RESIDUOS[[#This Row],[NOME]],'CADASTRO'!A:K,5,0)</f>
        <v>OPERADOR INDUSTRIAL III</v>
      </c>
      <c r="G511" s="46">
        <v>45279</v>
      </c>
      <c r="H511" s="39">
        <v>365</v>
      </c>
      <c r="I5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IF(G893="01/01/1900",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IF(GESTAO.DE.RESIDUOS[[#This Row],[TREINADO EM]]="", "",(GESTAO.DE.RESIDUOS[[#This Row],[TREINADO EM]]+GESTAO.DE.RESIDUOS[[#This Row],[VALIDADE]]))</f>
        <v>45644</v>
      </c>
      <c r="K511">
        <v>1</v>
      </c>
      <c r="L511" t="s">
        <v>5</v>
      </c>
      <c r="M511" t="str">
        <f>VLOOKUP(GESTAO.DE.RESIDUOS[[#This Row],[NOME]],'CADASTRO'!A:K,6,0)</f>
        <v>ATIVO</v>
      </c>
    </row>
    <row r="512" spans="1:14">
      <c r="A512" t="s">
        <v>516</v>
      </c>
      <c r="B512" t="s">
        <v>517</v>
      </c>
      <c r="C512" t="s">
        <v>433</v>
      </c>
      <c r="D512" t="s">
        <v>671</v>
      </c>
      <c r="E512" s="11" t="s">
        <v>446</v>
      </c>
      <c r="F512" s="11" t="str">
        <f>VLOOKUP(GESTAO.DE.RESIDUOS[[#This Row],[NOME]],'CADASTRO'!A:K,5,0)</f>
        <v>OPERADOR INDUSTRIAL III</v>
      </c>
      <c r="G512" s="46">
        <v>45645</v>
      </c>
      <c r="H512" s="39">
        <v>365</v>
      </c>
      <c r="I5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IF(G894="01/01/1900",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IF(GESTAO.DE.RESIDUOS[[#This Row],[TREINADO EM]]="", "",(GESTAO.DE.RESIDUOS[[#This Row],[TREINADO EM]]+GESTAO.DE.RESIDUOS[[#This Row],[VALIDADE]]))</f>
        <v>46010</v>
      </c>
      <c r="K512">
        <v>1</v>
      </c>
      <c r="L512" t="s">
        <v>5</v>
      </c>
      <c r="M512" t="str">
        <f>VLOOKUP(GESTAO.DE.RESIDUOS[[#This Row],[NOME]],'CADASTRO'!A:K,6,0)</f>
        <v>ATIVO</v>
      </c>
    </row>
    <row r="513" spans="1:14">
      <c r="A513" t="s">
        <v>516</v>
      </c>
      <c r="B513" t="s">
        <v>517</v>
      </c>
      <c r="C513" t="s">
        <v>433</v>
      </c>
      <c r="D513" t="s">
        <v>671</v>
      </c>
      <c r="E513" s="11" t="s">
        <v>446</v>
      </c>
      <c r="F513" s="11" t="str">
        <f>VLOOKUP(GESTAO.DE.RESIDUOS[[#This Row],[NOME]],'CADASTRO'!A:K,5,0)</f>
        <v>OPERADOR INDUSTRIAL III</v>
      </c>
      <c r="G513" s="48">
        <v>45847</v>
      </c>
      <c r="H513" s="39">
        <v>365</v>
      </c>
      <c r="I5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IF(G895="01/01/1900",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IF(GESTAO.DE.RESIDUOS[[#This Row],[TREINADO EM]]="", "",(GESTAO.DE.RESIDUOS[[#This Row],[TREINADO EM]]+GESTAO.DE.RESIDUOS[[#This Row],[VALIDADE]]))</f>
        <v>46212</v>
      </c>
      <c r="K513">
        <v>1</v>
      </c>
      <c r="L513" t="s">
        <v>5</v>
      </c>
      <c r="M513" t="str">
        <f>VLOOKUP(GESTAO.DE.RESIDUOS[[#This Row],[NOME]],'CADASTRO'!A:K,6,0)</f>
        <v>ATIVO</v>
      </c>
    </row>
    <row r="514" spans="1:14">
      <c r="A514" t="s">
        <v>516</v>
      </c>
      <c r="B514" t="s">
        <v>517</v>
      </c>
      <c r="C514" t="s">
        <v>433</v>
      </c>
      <c r="D514" t="s">
        <v>671</v>
      </c>
      <c r="E514" s="11" t="s">
        <v>446</v>
      </c>
      <c r="F514" s="11" t="str">
        <f>VLOOKUP(GESTAO.DE.RESIDUOS[[#This Row],[NOME]],'CADASTRO'!A:K,5,0)</f>
        <v>OPERADOR INDUSTRIAL III</v>
      </c>
      <c r="G514" s="46">
        <v>46210.952743055597</v>
      </c>
      <c r="H514" s="39">
        <v>183</v>
      </c>
      <c r="I5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IF(G896="01/01/1900", "SEM REGISTRO",
                        IF((G514+H514)&gt;TODAY(), "NO PRAZO", "VENCIDO"
                        )
                    )
                )
            )
        )
    ),"N.A.")</f>
        <v>NO PRAZO</v>
      </c>
      <c r="J514" s="14">
        <f>IF(GESTAO.DE.RESIDUOS[[#This Row],[TREINADO EM]]="", "",(GESTAO.DE.RESIDUOS[[#This Row],[TREINADO EM]]+GESTAO.DE.RESIDUOS[[#This Row],[VALIDADE]]))</f>
        <v>46393.952743055597</v>
      </c>
      <c r="K514">
        <v>1</v>
      </c>
      <c r="L514" t="s">
        <v>3</v>
      </c>
      <c r="M514" t="str">
        <f>VLOOKUP(GESTAO.DE.RESIDUOS[[#This Row],[NOME]],'CADASTRO'!A:K,6,0)</f>
        <v>ATIVO</v>
      </c>
      <c r="N514" s="63"/>
    </row>
    <row r="515" spans="1:14">
      <c r="A515" t="s">
        <v>516</v>
      </c>
      <c r="B515" t="s">
        <v>517</v>
      </c>
      <c r="C515" t="s">
        <v>391</v>
      </c>
      <c r="D515" t="s">
        <v>671</v>
      </c>
      <c r="E515" s="11" t="s">
        <v>447</v>
      </c>
      <c r="F515" s="11" t="str">
        <f>VLOOKUP(GESTAO.DE.RESIDUOS[[#This Row],[NOME]],'CADASTRO'!A:K,5,0)</f>
        <v>APRENDIZ</v>
      </c>
      <c r="G515" s="46">
        <v>45903</v>
      </c>
      <c r="H515" s="39">
        <v>365</v>
      </c>
      <c r="I5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IF(G897="01/01/1900",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IF(GESTAO.DE.RESIDUOS[[#This Row],[TREINADO EM]]="", "",(GESTAO.DE.RESIDUOS[[#This Row],[TREINADO EM]]+GESTAO.DE.RESIDUOS[[#This Row],[VALIDADE]]))</f>
        <v>46268</v>
      </c>
      <c r="K515">
        <v>1</v>
      </c>
      <c r="L515" t="s">
        <v>5</v>
      </c>
      <c r="M515" t="str">
        <f>VLOOKUP(GESTAO.DE.RESIDUOS[[#This Row],[NOME]],'CADASTRO'!A:K,6,0)</f>
        <v>ATIVO</v>
      </c>
    </row>
    <row r="516" spans="1:14">
      <c r="A516" t="s">
        <v>516</v>
      </c>
      <c r="B516" t="s">
        <v>517</v>
      </c>
      <c r="C516" t="s">
        <v>433</v>
      </c>
      <c r="D516" t="s">
        <v>671</v>
      </c>
      <c r="E516" s="11" t="s">
        <v>447</v>
      </c>
      <c r="F516" s="11" t="str">
        <f>VLOOKUP(GESTAO.DE.RESIDUOS[[#This Row],[NOME]],'CADASTRO'!A:K,5,0)</f>
        <v>APRENDIZ</v>
      </c>
      <c r="G516" s="46">
        <v>46241</v>
      </c>
      <c r="H516" s="39">
        <v>365</v>
      </c>
      <c r="I5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IF(G898="01/01/1900", "SEM REGISTRO",
                        IF((G516+H516)&gt;TODAY(), "NO PRAZO", "VENCIDO"
                        )
                    )
                )
            )
        )
    ),"N.A.")</f>
        <v>NO PRAZO</v>
      </c>
      <c r="J516" s="14">
        <f>IF(GESTAO.DE.RESIDUOS[[#This Row],[TREINADO EM]]="", "",(GESTAO.DE.RESIDUOS[[#This Row],[TREINADO EM]]+GESTAO.DE.RESIDUOS[[#This Row],[VALIDADE]]))</f>
        <v>46606</v>
      </c>
      <c r="K516">
        <v>1</v>
      </c>
      <c r="L516" t="s">
        <v>3</v>
      </c>
      <c r="M516" t="str">
        <f>VLOOKUP(GESTAO.DE.RESIDUOS[[#This Row],[NOME]],'CADASTRO'!A:K,6,0)</f>
        <v>ATIVO</v>
      </c>
    </row>
    <row r="517" spans="1:14">
      <c r="A517" t="s">
        <v>516</v>
      </c>
      <c r="B517" t="s">
        <v>517</v>
      </c>
      <c r="C517" t="s">
        <v>266</v>
      </c>
      <c r="D517" t="s">
        <v>671</v>
      </c>
      <c r="E517" s="11" t="s">
        <v>448</v>
      </c>
      <c r="F517" s="11" t="str">
        <f>VLOOKUP(GESTAO.DE.RESIDUOS[[#This Row],[NOME]],'CADASTRO'!A:K,5,0)</f>
        <v>OPERADOR INDUSTRIAL II</v>
      </c>
      <c r="G517" s="46">
        <v>44928</v>
      </c>
      <c r="H517" s="39">
        <v>365</v>
      </c>
      <c r="I5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IF(G899="01/01/1900",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IF(GESTAO.DE.RESIDUOS[[#This Row],[TREINADO EM]]="", "",(GESTAO.DE.RESIDUOS[[#This Row],[TREINADO EM]]+GESTAO.DE.RESIDUOS[[#This Row],[VALIDADE]]))</f>
        <v>45293</v>
      </c>
      <c r="K517">
        <v>1</v>
      </c>
      <c r="L517" t="s">
        <v>5</v>
      </c>
      <c r="M517" t="str">
        <f>VLOOKUP(GESTAO.DE.RESIDUOS[[#This Row],[NOME]],'CADASTRO'!A:K,6,0)</f>
        <v>DESLIGADO</v>
      </c>
    </row>
    <row r="518" spans="1:14">
      <c r="A518" t="s">
        <v>516</v>
      </c>
      <c r="B518" t="s">
        <v>517</v>
      </c>
      <c r="C518" t="s">
        <v>266</v>
      </c>
      <c r="D518" t="s">
        <v>671</v>
      </c>
      <c r="E518" s="11" t="s">
        <v>448</v>
      </c>
      <c r="F518" s="11" t="str">
        <f>VLOOKUP(GESTAO.DE.RESIDUOS[[#This Row],[NOME]],'CADASTRO'!A:K,5,0)</f>
        <v>OPERADOR INDUSTRIAL II</v>
      </c>
      <c r="G518" s="46">
        <v>45279</v>
      </c>
      <c r="H518" s="39">
        <v>365</v>
      </c>
      <c r="I5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IF(G900="01/01/1900",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IF(GESTAO.DE.RESIDUOS[[#This Row],[TREINADO EM]]="", "",(GESTAO.DE.RESIDUOS[[#This Row],[TREINADO EM]]+GESTAO.DE.RESIDUOS[[#This Row],[VALIDADE]]))</f>
        <v>45644</v>
      </c>
      <c r="K518">
        <v>1</v>
      </c>
      <c r="L518" t="s">
        <v>5</v>
      </c>
      <c r="M518" t="str">
        <f>VLOOKUP(GESTAO.DE.RESIDUOS[[#This Row],[NOME]],'CADASTRO'!A:K,6,0)</f>
        <v>DESLIGADO</v>
      </c>
    </row>
    <row r="519" spans="1:14">
      <c r="A519" t="s">
        <v>516</v>
      </c>
      <c r="B519" t="s">
        <v>517</v>
      </c>
      <c r="C519" t="s">
        <v>76</v>
      </c>
      <c r="D519" t="s">
        <v>671</v>
      </c>
      <c r="E519" s="11" t="s">
        <v>448</v>
      </c>
      <c r="F519" s="11" t="str">
        <f>VLOOKUP(GESTAO.DE.RESIDUOS[[#This Row],[NOME]],'CADASTRO'!A:K,5,0)</f>
        <v>OPERADOR INDUSTRIAL II</v>
      </c>
      <c r="G519" s="46">
        <v>45645</v>
      </c>
      <c r="H519" s="39">
        <v>365</v>
      </c>
      <c r="I5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IF(G901="01/01/1900",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IF(GESTAO.DE.RESIDUOS[[#This Row],[TREINADO EM]]="", "",(GESTAO.DE.RESIDUOS[[#This Row],[TREINADO EM]]+GESTAO.DE.RESIDUOS[[#This Row],[VALIDADE]]))</f>
        <v>46010</v>
      </c>
      <c r="K519">
        <v>1</v>
      </c>
      <c r="L519" t="s">
        <v>5</v>
      </c>
      <c r="M519" t="str">
        <f>VLOOKUP(GESTAO.DE.RESIDUOS[[#This Row],[NOME]],'CADASTRO'!A:K,6,0)</f>
        <v>DESLIGADO</v>
      </c>
    </row>
    <row r="520" spans="1:14">
      <c r="A520" t="s">
        <v>516</v>
      </c>
      <c r="B520" t="s">
        <v>517</v>
      </c>
      <c r="C520" t="s">
        <v>433</v>
      </c>
      <c r="D520" t="s">
        <v>671</v>
      </c>
      <c r="E520" s="11" t="s">
        <v>448</v>
      </c>
      <c r="F520" s="11" t="str">
        <f>VLOOKUP(GESTAO.DE.RESIDUOS[[#This Row],[NOME]],'CADASTRO'!A:K,5,0)</f>
        <v>OPERADOR INDUSTRIAL II</v>
      </c>
      <c r="G520" s="46">
        <v>46009</v>
      </c>
      <c r="H520" s="39">
        <v>365</v>
      </c>
      <c r="I5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IF(G902="01/01/1900",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IF(GESTAO.DE.RESIDUOS[[#This Row],[TREINADO EM]]="", "",(GESTAO.DE.RESIDUOS[[#This Row],[TREINADO EM]]+GESTAO.DE.RESIDUOS[[#This Row],[VALIDADE]]))</f>
        <v>46374</v>
      </c>
      <c r="K520">
        <v>1</v>
      </c>
      <c r="L520" t="s">
        <v>3</v>
      </c>
      <c r="M520" t="str">
        <f>VLOOKUP(GESTAO.DE.RESIDUOS[[#This Row],[NOME]],'CADASTRO'!A:K,6,0)</f>
        <v>DESLIGADO</v>
      </c>
    </row>
    <row r="521" spans="1:14">
      <c r="A521" t="s">
        <v>516</v>
      </c>
      <c r="B521" t="s">
        <v>517</v>
      </c>
      <c r="C521" t="s">
        <v>266</v>
      </c>
      <c r="D521" t="s">
        <v>671</v>
      </c>
      <c r="E521" s="11" t="s">
        <v>449</v>
      </c>
      <c r="F521" s="11" t="str">
        <f>VLOOKUP(GESTAO.DE.RESIDUOS[[#This Row],[NOME]],'CADASTRO'!A:K,5,0)</f>
        <v>TECNICO ELETRONICO II</v>
      </c>
      <c r="G521" s="46">
        <v>45001</v>
      </c>
      <c r="H521" s="39">
        <v>365</v>
      </c>
      <c r="I5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IF(G903="01/01/1900", "SEM REGISTRO",
                        IF((G521+H521)&gt;TODAY(), "NO PRAZO", "VENCIDO"
                        )
                    )
                )
            )
        )
    ),"N.A.")</f>
        <v>HISTORICO</v>
      </c>
      <c r="J521" s="14">
        <f>IF(GESTAO.DE.RESIDUOS[[#This Row],[TREINADO EM]]="", "",(GESTAO.DE.RESIDUOS[[#This Row],[TREINADO EM]]+GESTAO.DE.RESIDUOS[[#This Row],[VALIDADE]]))</f>
        <v>45366</v>
      </c>
      <c r="K521">
        <v>1</v>
      </c>
      <c r="L521" t="s">
        <v>5</v>
      </c>
      <c r="M521" t="str">
        <f>VLOOKUP(GESTAO.DE.RESIDUOS[[#This Row],[NOME]],'CADASTRO'!A:K,6,0)</f>
        <v>ATIVO</v>
      </c>
    </row>
    <row r="522" spans="1:14">
      <c r="A522" t="s">
        <v>516</v>
      </c>
      <c r="B522" t="s">
        <v>517</v>
      </c>
      <c r="C522" t="s">
        <v>266</v>
      </c>
      <c r="D522" t="s">
        <v>671</v>
      </c>
      <c r="E522" s="11" t="s">
        <v>449</v>
      </c>
      <c r="F522" s="11" t="str">
        <f>VLOOKUP(GESTAO.DE.RESIDUOS[[#This Row],[NOME]],'CADASTRO'!A:K,5,0)</f>
        <v>TECNICO ELETRONICO II</v>
      </c>
      <c r="G522" s="46">
        <v>45279</v>
      </c>
      <c r="H522" s="39">
        <v>365</v>
      </c>
      <c r="I5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IF(G904="01/01/1900",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IF(GESTAO.DE.RESIDUOS[[#This Row],[TREINADO EM]]="", "",(GESTAO.DE.RESIDUOS[[#This Row],[TREINADO EM]]+GESTAO.DE.RESIDUOS[[#This Row],[VALIDADE]]))</f>
        <v>45644</v>
      </c>
      <c r="K522">
        <v>1</v>
      </c>
      <c r="L522" t="s">
        <v>5</v>
      </c>
      <c r="M522" t="str">
        <f>VLOOKUP(GESTAO.DE.RESIDUOS[[#This Row],[NOME]],'CADASTRO'!A:K,6,0)</f>
        <v>ATIVO</v>
      </c>
    </row>
    <row r="523" spans="1:14">
      <c r="A523" t="s">
        <v>516</v>
      </c>
      <c r="B523" t="s">
        <v>517</v>
      </c>
      <c r="C523" t="s">
        <v>433</v>
      </c>
      <c r="D523" t="s">
        <v>671</v>
      </c>
      <c r="E523" s="11" t="s">
        <v>449</v>
      </c>
      <c r="F523" s="11" t="str">
        <f>VLOOKUP(GESTAO.DE.RESIDUOS[[#This Row],[NOME]],'CADASTRO'!A:K,5,0)</f>
        <v>TECNICO ELETRONICO II</v>
      </c>
      <c r="G523" s="46">
        <v>45547</v>
      </c>
      <c r="H523" s="39">
        <v>365</v>
      </c>
      <c r="I5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IF(G905="01/01/1900",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IF(GESTAO.DE.RESIDUOS[[#This Row],[TREINADO EM]]="", "",(GESTAO.DE.RESIDUOS[[#This Row],[TREINADO EM]]+GESTAO.DE.RESIDUOS[[#This Row],[VALIDADE]]))</f>
        <v>45912</v>
      </c>
      <c r="K523">
        <v>1</v>
      </c>
      <c r="L523" t="s">
        <v>5</v>
      </c>
      <c r="M523" t="str">
        <f>VLOOKUP(GESTAO.DE.RESIDUOS[[#This Row],[NOME]],'CADASTRO'!A:K,6,0)</f>
        <v>ATIVO</v>
      </c>
    </row>
    <row r="524" spans="1:14">
      <c r="A524" t="s">
        <v>516</v>
      </c>
      <c r="B524" t="s">
        <v>517</v>
      </c>
      <c r="C524" t="s">
        <v>433</v>
      </c>
      <c r="D524" t="s">
        <v>671</v>
      </c>
      <c r="E524" s="11" t="s">
        <v>449</v>
      </c>
      <c r="F524" s="11" t="str">
        <f>VLOOKUP(GESTAO.DE.RESIDUOS[[#This Row],[NOME]],'CADASTRO'!A:K,5,0)</f>
        <v>TECNICO ELETRONICO II</v>
      </c>
      <c r="G524" s="46">
        <v>46006</v>
      </c>
      <c r="H524" s="39">
        <v>365</v>
      </c>
      <c r="I5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IF(G906="01/01/1900",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IF(GESTAO.DE.RESIDUOS[[#This Row],[TREINADO EM]]="", "",(GESTAO.DE.RESIDUOS[[#This Row],[TREINADO EM]]+GESTAO.DE.RESIDUOS[[#This Row],[VALIDADE]]))</f>
        <v>46371</v>
      </c>
      <c r="K524">
        <v>1</v>
      </c>
      <c r="L524" t="s">
        <v>3</v>
      </c>
      <c r="M524" t="str">
        <f>VLOOKUP(GESTAO.DE.RESIDUOS[[#This Row],[NOME]],'CADASTRO'!A:K,6,0)</f>
        <v>ATIVO</v>
      </c>
      <c r="N524" s="63" t="s">
        <v>675</v>
      </c>
    </row>
    <row r="525" spans="1:14">
      <c r="A525" t="s">
        <v>516</v>
      </c>
      <c r="B525" t="s">
        <v>517</v>
      </c>
      <c r="C525" t="s">
        <v>266</v>
      </c>
      <c r="D525" t="s">
        <v>671</v>
      </c>
      <c r="E525" s="11" t="s">
        <v>52</v>
      </c>
      <c r="F525" s="11" t="str">
        <f>VLOOKUP(GESTAO.DE.RESIDUOS[[#This Row],[NOME]],'CADASTRO'!A:K,5,0)</f>
        <v>OPERADOR LOGISTICO I</v>
      </c>
      <c r="G525" s="46">
        <v>44928</v>
      </c>
      <c r="H525" s="39">
        <v>365</v>
      </c>
      <c r="I5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IF(G907="01/01/1900",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IF(GESTAO.DE.RESIDUOS[[#This Row],[TREINADO EM]]="", "",(GESTAO.DE.RESIDUOS[[#This Row],[TREINADO EM]]+GESTAO.DE.RESIDUOS[[#This Row],[VALIDADE]]))</f>
        <v>45293</v>
      </c>
      <c r="K525">
        <v>1</v>
      </c>
      <c r="L525" t="s">
        <v>3</v>
      </c>
      <c r="M525" t="str">
        <f>VLOOKUP(GESTAO.DE.RESIDUOS[[#This Row],[NOME]],'CADASTRO'!A:K,6,0)</f>
        <v>DESLIGADO</v>
      </c>
    </row>
    <row r="526" spans="1:14">
      <c r="A526" t="s">
        <v>516</v>
      </c>
      <c r="B526" t="s">
        <v>517</v>
      </c>
      <c r="C526" t="s">
        <v>266</v>
      </c>
      <c r="D526" t="s">
        <v>671</v>
      </c>
      <c r="E526" s="11" t="s">
        <v>450</v>
      </c>
      <c r="F526" s="11" t="str">
        <f>VLOOKUP(GESTAO.DE.RESIDUOS[[#This Row],[NOME]],'CADASTRO'!A:K,5,0)</f>
        <v>OPERADOR INDUSTRIAL II</v>
      </c>
      <c r="G526" s="46">
        <v>44928</v>
      </c>
      <c r="H526" s="39">
        <v>365</v>
      </c>
      <c r="I5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IF(G908="01/01/1900",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IF(GESTAO.DE.RESIDUOS[[#This Row],[TREINADO EM]]="", "",(GESTAO.DE.RESIDUOS[[#This Row],[TREINADO EM]]+GESTAO.DE.RESIDUOS[[#This Row],[VALIDADE]]))</f>
        <v>45293</v>
      </c>
      <c r="K526">
        <v>1</v>
      </c>
      <c r="L526" t="s">
        <v>5</v>
      </c>
      <c r="M526" t="str">
        <f>VLOOKUP(GESTAO.DE.RESIDUOS[[#This Row],[NOME]],'CADASTRO'!A:K,6,0)</f>
        <v>ATIVO</v>
      </c>
    </row>
    <row r="527" spans="1:14">
      <c r="A527" t="s">
        <v>516</v>
      </c>
      <c r="B527" t="s">
        <v>517</v>
      </c>
      <c r="C527" t="s">
        <v>266</v>
      </c>
      <c r="D527" t="s">
        <v>671</v>
      </c>
      <c r="E527" s="11" t="s">
        <v>450</v>
      </c>
      <c r="F527" s="11" t="str">
        <f>VLOOKUP(GESTAO.DE.RESIDUOS[[#This Row],[NOME]],'CADASTRO'!A:K,5,0)</f>
        <v>OPERADOR INDUSTRIAL II</v>
      </c>
      <c r="G527" s="46">
        <v>45279</v>
      </c>
      <c r="H527" s="39">
        <v>365</v>
      </c>
      <c r="I5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IF(G909="01/01/1900",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IF(GESTAO.DE.RESIDUOS[[#This Row],[TREINADO EM]]="", "",(GESTAO.DE.RESIDUOS[[#This Row],[TREINADO EM]]+GESTAO.DE.RESIDUOS[[#This Row],[VALIDADE]]))</f>
        <v>45644</v>
      </c>
      <c r="K527">
        <v>1</v>
      </c>
      <c r="L527" t="s">
        <v>5</v>
      </c>
      <c r="M527" t="str">
        <f>VLOOKUP(GESTAO.DE.RESIDUOS[[#This Row],[NOME]],'CADASTRO'!A:K,6,0)</f>
        <v>ATIVO</v>
      </c>
    </row>
    <row r="528" spans="1:14">
      <c r="A528" t="s">
        <v>516</v>
      </c>
      <c r="B528" t="s">
        <v>517</v>
      </c>
      <c r="C528" t="s">
        <v>76</v>
      </c>
      <c r="D528" t="s">
        <v>671</v>
      </c>
      <c r="E528" s="11" t="s">
        <v>450</v>
      </c>
      <c r="F528" s="11" t="str">
        <f>VLOOKUP(GESTAO.DE.RESIDUOS[[#This Row],[NOME]],'CADASTRO'!A:K,5,0)</f>
        <v>OPERADOR INDUSTRIAL II</v>
      </c>
      <c r="G528" s="46">
        <v>45645</v>
      </c>
      <c r="H528" s="39">
        <v>365</v>
      </c>
      <c r="I5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IF(G910="01/01/1900",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IF(GESTAO.DE.RESIDUOS[[#This Row],[TREINADO EM]]="", "",(GESTAO.DE.RESIDUOS[[#This Row],[TREINADO EM]]+GESTAO.DE.RESIDUOS[[#This Row],[VALIDADE]]))</f>
        <v>46010</v>
      </c>
      <c r="K528">
        <v>1</v>
      </c>
      <c r="L528" t="s">
        <v>5</v>
      </c>
      <c r="M528" t="str">
        <f>VLOOKUP(GESTAO.DE.RESIDUOS[[#This Row],[NOME]],'CADASTRO'!A:K,6,0)</f>
        <v>ATIVO</v>
      </c>
    </row>
    <row r="529" spans="1:14">
      <c r="A529" t="s">
        <v>516</v>
      </c>
      <c r="B529" t="s">
        <v>517</v>
      </c>
      <c r="C529" t="s">
        <v>433</v>
      </c>
      <c r="D529" t="s">
        <v>671</v>
      </c>
      <c r="E529" s="11" t="s">
        <v>450</v>
      </c>
      <c r="F529" s="11" t="str">
        <f>VLOOKUP(GESTAO.DE.RESIDUOS[[#This Row],[NOME]],'CADASTRO'!A:K,5,0)</f>
        <v>OPERADOR INDUSTRIAL II</v>
      </c>
      <c r="G529" s="46">
        <v>46207.385173611103</v>
      </c>
      <c r="H529" s="39">
        <v>183</v>
      </c>
      <c r="I5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IF(G911="01/01/1900", "SEM REGISTRO",
                        IF((G529+H529)&gt;TODAY(), "NO PRAZO", "VENCIDO"
                        )
                    )
                )
            )
        )
    ),"N.A.")</f>
        <v>NO PRAZO</v>
      </c>
      <c r="J529" s="14">
        <f>IF(GESTAO.DE.RESIDUOS[[#This Row],[TREINADO EM]]="", "",(GESTAO.DE.RESIDUOS[[#This Row],[TREINADO EM]]+GESTAO.DE.RESIDUOS[[#This Row],[VALIDADE]]))</f>
        <v>46390.385173611103</v>
      </c>
      <c r="K529">
        <v>1</v>
      </c>
      <c r="L529" t="s">
        <v>3</v>
      </c>
      <c r="M529" t="str">
        <f>VLOOKUP(GESTAO.DE.RESIDUOS[[#This Row],[NOME]],'CADASTRO'!A:K,6,0)</f>
        <v>ATIVO</v>
      </c>
      <c r="N529" s="63"/>
    </row>
    <row r="530" spans="1:14">
      <c r="A530" t="s">
        <v>516</v>
      </c>
      <c r="B530" t="s">
        <v>517</v>
      </c>
      <c r="C530" t="s">
        <v>266</v>
      </c>
      <c r="D530" t="s">
        <v>671</v>
      </c>
      <c r="E530" s="11" t="s">
        <v>46</v>
      </c>
      <c r="F530" s="11" t="str">
        <f>VLOOKUP(GESTAO.DE.RESIDUOS[[#This Row],[NOME]],'CADASTRO'!A:K,5,0)</f>
        <v>OPERADOR LOGISTICO I</v>
      </c>
      <c r="G530" s="46">
        <v>44928</v>
      </c>
      <c r="H530" s="39">
        <v>365</v>
      </c>
      <c r="I5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IF(G912="01/01/1900",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IF(GESTAO.DE.RESIDUOS[[#This Row],[TREINADO EM]]="", "",(GESTAO.DE.RESIDUOS[[#This Row],[TREINADO EM]]+GESTAO.DE.RESIDUOS[[#This Row],[VALIDADE]]))</f>
        <v>45293</v>
      </c>
      <c r="K530">
        <v>1</v>
      </c>
      <c r="L530" t="s">
        <v>5</v>
      </c>
      <c r="M530" t="str">
        <f>VLOOKUP(GESTAO.DE.RESIDUOS[[#This Row],[NOME]],'CADASTRO'!A:K,6,0)</f>
        <v>DESLIGADO</v>
      </c>
    </row>
    <row r="531" spans="1:14">
      <c r="A531" t="s">
        <v>516</v>
      </c>
      <c r="B531" t="s">
        <v>517</v>
      </c>
      <c r="C531" t="s">
        <v>266</v>
      </c>
      <c r="D531" t="s">
        <v>671</v>
      </c>
      <c r="E531" s="1" t="s">
        <v>46</v>
      </c>
      <c r="F531" s="11" t="str">
        <f>VLOOKUP(GESTAO.DE.RESIDUOS[[#This Row],[NOME]],'CADASTRO'!A:K,5,0)</f>
        <v>OPERADOR LOGISTICO I</v>
      </c>
      <c r="G531" s="46">
        <v>45279</v>
      </c>
      <c r="H531" s="39">
        <v>365</v>
      </c>
      <c r="I5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IF(G913="01/01/1900",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IF(GESTAO.DE.RESIDUOS[[#This Row],[TREINADO EM]]="", "",(GESTAO.DE.RESIDUOS[[#This Row],[TREINADO EM]]+GESTAO.DE.RESIDUOS[[#This Row],[VALIDADE]]))</f>
        <v>45644</v>
      </c>
      <c r="K531">
        <v>1</v>
      </c>
      <c r="L531" t="s">
        <v>5</v>
      </c>
      <c r="M531" t="str">
        <f>VLOOKUP(GESTAO.DE.RESIDUOS[[#This Row],[NOME]],'CADASTRO'!A:K,6,0)</f>
        <v>DESLIGADO</v>
      </c>
    </row>
    <row r="532" spans="1:14">
      <c r="A532" t="s">
        <v>516</v>
      </c>
      <c r="B532" t="s">
        <v>517</v>
      </c>
      <c r="C532" t="s">
        <v>76</v>
      </c>
      <c r="D532" t="s">
        <v>671</v>
      </c>
      <c r="E532" s="11" t="s">
        <v>46</v>
      </c>
      <c r="F532" s="11" t="str">
        <f>VLOOKUP(GESTAO.DE.RESIDUOS[[#This Row],[NOME]],'CADASTRO'!A:K,5,0)</f>
        <v>OPERADOR LOGISTICO I</v>
      </c>
      <c r="G532" s="46">
        <v>45645</v>
      </c>
      <c r="H532" s="39">
        <v>365</v>
      </c>
      <c r="I5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IF(G914="01/01/1900",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IF(GESTAO.DE.RESIDUOS[[#This Row],[TREINADO EM]]="", "",(GESTAO.DE.RESIDUOS[[#This Row],[TREINADO EM]]+GESTAO.DE.RESIDUOS[[#This Row],[VALIDADE]]))</f>
        <v>46010</v>
      </c>
      <c r="K532">
        <v>1</v>
      </c>
      <c r="L532" t="s">
        <v>3</v>
      </c>
      <c r="M532" t="str">
        <f>VLOOKUP(GESTAO.DE.RESIDUOS[[#This Row],[NOME]],'CADASTRO'!A:K,6,0)</f>
        <v>DESLIGADO</v>
      </c>
    </row>
    <row r="533" spans="1:14">
      <c r="A533" t="s">
        <v>516</v>
      </c>
      <c r="B533" t="s">
        <v>517</v>
      </c>
      <c r="C533" t="s">
        <v>433</v>
      </c>
      <c r="D533" t="s">
        <v>671</v>
      </c>
      <c r="E533" s="11" t="s">
        <v>451</v>
      </c>
      <c r="F533" s="11" t="str">
        <f>VLOOKUP(GESTAO.DE.RESIDUOS[[#This Row],[NOME]],'CADASTRO'!A:K,5,0)</f>
        <v>ESTAGIARIO</v>
      </c>
      <c r="G533" s="46">
        <v>46091</v>
      </c>
      <c r="H533" s="39">
        <v>365</v>
      </c>
      <c r="I5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IF(G915="01/01/1900", "SEM REGISTRO",
                        IF((G533+H533)&gt;TODAY(), "NO PRAZO", "VENCIDO"
                        )
                    )
                )
            )
        )
    ),"N.A.")</f>
        <v>NO PRAZO</v>
      </c>
      <c r="J533" s="14">
        <f>IF(GESTAO.DE.RESIDUOS[[#This Row],[TREINADO EM]]="", "",(GESTAO.DE.RESIDUOS[[#This Row],[TREINADO EM]]+GESTAO.DE.RESIDUOS[[#This Row],[VALIDADE]]))</f>
        <v>46456</v>
      </c>
      <c r="K533">
        <v>1</v>
      </c>
      <c r="L533" t="s">
        <v>3</v>
      </c>
      <c r="M533" t="str">
        <f>VLOOKUP(GESTAO.DE.RESIDUOS[[#This Row],[NOME]],'CADASTRO'!A:K,6,0)</f>
        <v>ATIVO</v>
      </c>
    </row>
    <row r="534" spans="1:14">
      <c r="A534" t="s">
        <v>516</v>
      </c>
      <c r="B534" t="s">
        <v>517</v>
      </c>
      <c r="C534" t="s">
        <v>266</v>
      </c>
      <c r="D534" t="s">
        <v>671</v>
      </c>
      <c r="E534" s="11" t="s">
        <v>30</v>
      </c>
      <c r="F534" s="11" t="str">
        <f>VLOOKUP(GESTAO.DE.RESIDUOS[[#This Row],[NOME]],'CADASTRO'!A:K,5,0)</f>
        <v>OPERADOR INDUSTRIAL I</v>
      </c>
      <c r="G534" s="46">
        <v>45029</v>
      </c>
      <c r="H534" s="39">
        <v>365</v>
      </c>
      <c r="I5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IF(G916="01/01/1900",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IF(GESTAO.DE.RESIDUOS[[#This Row],[TREINADO EM]]="", "",(GESTAO.DE.RESIDUOS[[#This Row],[TREINADO EM]]+GESTAO.DE.RESIDUOS[[#This Row],[VALIDADE]]))</f>
        <v>45394</v>
      </c>
      <c r="K534">
        <v>1</v>
      </c>
      <c r="L534" t="s">
        <v>5</v>
      </c>
      <c r="M534" t="str">
        <f>VLOOKUP(GESTAO.DE.RESIDUOS[[#This Row],[NOME]],'CADASTRO'!A:K,6,0)</f>
        <v>DESLIGADO</v>
      </c>
    </row>
    <row r="535" spans="1:14">
      <c r="A535" t="s">
        <v>516</v>
      </c>
      <c r="B535" t="s">
        <v>517</v>
      </c>
      <c r="C535" t="s">
        <v>266</v>
      </c>
      <c r="D535" t="s">
        <v>671</v>
      </c>
      <c r="E535" s="11" t="s">
        <v>30</v>
      </c>
      <c r="F535" s="11" t="str">
        <f>VLOOKUP(GESTAO.DE.RESIDUOS[[#This Row],[NOME]],'CADASTRO'!A:K,5,0)</f>
        <v>OPERADOR INDUSTRIAL I</v>
      </c>
      <c r="G535" s="46">
        <v>45279</v>
      </c>
      <c r="H535" s="39">
        <v>365</v>
      </c>
      <c r="I5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IF(G917="01/01/1900",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IF(GESTAO.DE.RESIDUOS[[#This Row],[TREINADO EM]]="", "",(GESTAO.DE.RESIDUOS[[#This Row],[TREINADO EM]]+GESTAO.DE.RESIDUOS[[#This Row],[VALIDADE]]))</f>
        <v>45644</v>
      </c>
      <c r="K535">
        <v>1</v>
      </c>
      <c r="L535" t="s">
        <v>5</v>
      </c>
      <c r="M535" t="str">
        <f>VLOOKUP(GESTAO.DE.RESIDUOS[[#This Row],[NOME]],'CADASTRO'!A:K,6,0)</f>
        <v>DESLIGADO</v>
      </c>
    </row>
    <row r="536" spans="1:14">
      <c r="A536" t="s">
        <v>516</v>
      </c>
      <c r="B536" t="s">
        <v>517</v>
      </c>
      <c r="C536" t="s">
        <v>76</v>
      </c>
      <c r="D536" t="s">
        <v>671</v>
      </c>
      <c r="E536" s="11" t="s">
        <v>30</v>
      </c>
      <c r="F536" s="11" t="str">
        <f>VLOOKUP(GESTAO.DE.RESIDUOS[[#This Row],[NOME]],'CADASTRO'!A:K,5,0)</f>
        <v>OPERADOR INDUSTRIAL I</v>
      </c>
      <c r="G536" s="46">
        <v>45645</v>
      </c>
      <c r="H536" s="39">
        <v>365</v>
      </c>
      <c r="I5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IF(G918="01/01/1900",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IF(GESTAO.DE.RESIDUOS[[#This Row],[TREINADO EM]]="", "",(GESTAO.DE.RESIDUOS[[#This Row],[TREINADO EM]]+GESTAO.DE.RESIDUOS[[#This Row],[VALIDADE]]))</f>
        <v>46010</v>
      </c>
      <c r="K536">
        <v>1</v>
      </c>
      <c r="L536" t="s">
        <v>5</v>
      </c>
      <c r="M536" t="str">
        <f>VLOOKUP(GESTAO.DE.RESIDUOS[[#This Row],[NOME]],'CADASTRO'!A:K,6,0)</f>
        <v>DESLIGADO</v>
      </c>
    </row>
    <row r="537" spans="1:14">
      <c r="A537" t="s">
        <v>516</v>
      </c>
      <c r="B537" t="s">
        <v>517</v>
      </c>
      <c r="C537" t="s">
        <v>433</v>
      </c>
      <c r="D537" t="s">
        <v>671</v>
      </c>
      <c r="E537" s="11" t="s">
        <v>30</v>
      </c>
      <c r="F537" s="11" t="str">
        <f>VLOOKUP(GESTAO.DE.RESIDUOS[[#This Row],[NOME]],'CADASTRO'!A:K,5,0)</f>
        <v>OPERADOR INDUSTRIAL I</v>
      </c>
      <c r="G537" s="46">
        <v>46009</v>
      </c>
      <c r="H537" s="39">
        <v>365</v>
      </c>
      <c r="I5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IF(G919="01/01/1900",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IF(GESTAO.DE.RESIDUOS[[#This Row],[TREINADO EM]]="", "",(GESTAO.DE.RESIDUOS[[#This Row],[TREINADO EM]]+GESTAO.DE.RESIDUOS[[#This Row],[VALIDADE]]))</f>
        <v>46374</v>
      </c>
      <c r="K537">
        <v>1</v>
      </c>
      <c r="L537" t="s">
        <v>3</v>
      </c>
      <c r="M537" t="str">
        <f>VLOOKUP(GESTAO.DE.RESIDUOS[[#This Row],[NOME]],'CADASTRO'!A:K,6,0)</f>
        <v>DESLIGADO</v>
      </c>
    </row>
    <row r="538" spans="1:14">
      <c r="A538" t="s">
        <v>516</v>
      </c>
      <c r="B538" t="s">
        <v>517</v>
      </c>
      <c r="C538" t="s">
        <v>433</v>
      </c>
      <c r="D538" t="s">
        <v>671</v>
      </c>
      <c r="E538" s="11" t="s">
        <v>539</v>
      </c>
      <c r="F538" s="11" t="e">
        <f>VLOOKUP(GESTAO.DE.RESIDUOS[[#This Row],[NOME]],'CADASTRO'!A:K,5,0)</f>
        <v>#N/A</v>
      </c>
      <c r="G538" s="46">
        <v>46161</v>
      </c>
      <c r="H538" s="39">
        <v>365</v>
      </c>
      <c r="I538" s="6" t="e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IF(G920="01/01/1900", "SEM REGISTRO",
                        IF((G538+H538)&gt;TODAY(), "NO PRAZO", "VENCIDO"
                        )
                    )
                )
            )
        )
    ),"N.A.")</f>
        <v>#N/A</v>
      </c>
      <c r="J538" s="14">
        <f>IF(GESTAO.DE.RESIDUOS[[#This Row],[TREINADO EM]]="", "",(GESTAO.DE.RESIDUOS[[#This Row],[TREINADO EM]]+GESTAO.DE.RESIDUOS[[#This Row],[VALIDADE]]))</f>
        <v>46526</v>
      </c>
      <c r="K538">
        <v>1</v>
      </c>
      <c r="L538" t="s">
        <v>5</v>
      </c>
      <c r="M538" t="e">
        <f>VLOOKUP(GESTAO.DE.RESIDUOS[[#This Row],[NOME]],'CADASTRO'!A:K,6,0)</f>
        <v>#N/A</v>
      </c>
      <c r="N538" s="63"/>
    </row>
    <row r="539" spans="1:14">
      <c r="A539" t="s">
        <v>516</v>
      </c>
      <c r="B539" t="s">
        <v>517</v>
      </c>
      <c r="C539" t="s">
        <v>433</v>
      </c>
      <c r="D539" t="s">
        <v>671</v>
      </c>
      <c r="E539" s="11" t="s">
        <v>539</v>
      </c>
      <c r="F539" s="11" t="e">
        <f>VLOOKUP(GESTAO.DE.RESIDUOS[[#This Row],[NOME]],'CADASTRO'!A:K,5,0)</f>
        <v>#N/A</v>
      </c>
      <c r="G539" s="46">
        <v>46252.606006944443</v>
      </c>
      <c r="H539" s="39">
        <v>365</v>
      </c>
      <c r="I539" s="6" t="e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IF(G921="01/01/1900", "SEM REGISTRO",
                        IF((G539+H539)&gt;TODAY(), "NO PRAZO", "VENCIDO"
                        )
                    )
                )
            )
        )
    ),"N.A.")</f>
        <v>#N/A</v>
      </c>
      <c r="J539" s="14">
        <f>IF(GESTAO.DE.RESIDUOS[[#This Row],[TREINADO EM]]="", "",(GESTAO.DE.RESIDUOS[[#This Row],[TREINADO EM]]+GESTAO.DE.RESIDUOS[[#This Row],[VALIDADE]]))</f>
        <v>46617.606006944443</v>
      </c>
      <c r="K539">
        <v>1</v>
      </c>
      <c r="L539" t="s">
        <v>3</v>
      </c>
      <c r="M539" t="e">
        <f>VLOOKUP(GESTAO.DE.RESIDUOS[[#This Row],[NOME]],'CADASTRO'!A:K,6,0)</f>
        <v>#N/A</v>
      </c>
      <c r="N539" s="63" t="s">
        <v>679</v>
      </c>
    </row>
    <row r="540" spans="1:14">
      <c r="A540" t="s">
        <v>516</v>
      </c>
      <c r="B540" t="s">
        <v>517</v>
      </c>
      <c r="C540" t="s">
        <v>433</v>
      </c>
      <c r="D540" t="s">
        <v>671</v>
      </c>
      <c r="E540" s="11" t="s">
        <v>42</v>
      </c>
      <c r="F540" s="11" t="str">
        <f>VLOOKUP(GESTAO.DE.RESIDUOS[[#This Row],[NOME]],'CADASTRO'!A:K,5,0)</f>
        <v>AUXILIAR INDUSTRIAL</v>
      </c>
      <c r="G540" s="46">
        <v>45812</v>
      </c>
      <c r="H540" s="39">
        <v>365</v>
      </c>
      <c r="I5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IF(G922="01/01/1900", "SEM REGISTRO",
                        IF((G540+H540)&gt;TODAY(), "NO PRAZO", "VENCIDO"
                        )
                    )
                )
            )
        )
    ),"N.A.")</f>
        <v>N.A.</v>
      </c>
      <c r="J540" s="14">
        <f>IF(GESTAO.DE.RESIDUOS[[#This Row],[TREINADO EM]]="", "",(GESTAO.DE.RESIDUOS[[#This Row],[TREINADO EM]]+GESTAO.DE.RESIDUOS[[#This Row],[VALIDADE]]))</f>
        <v>46177</v>
      </c>
      <c r="K540">
        <v>1</v>
      </c>
      <c r="L540" t="s">
        <v>3</v>
      </c>
      <c r="M540" t="str">
        <f>VLOOKUP(GESTAO.DE.RESIDUOS[[#This Row],[NOME]],'CADASTRO'!A:K,6,0)</f>
        <v>DESLIGADO</v>
      </c>
    </row>
    <row r="541" spans="1:14">
      <c r="A541" t="s">
        <v>516</v>
      </c>
      <c r="B541" t="s">
        <v>517</v>
      </c>
      <c r="C541" t="s">
        <v>433</v>
      </c>
      <c r="D541" t="s">
        <v>671</v>
      </c>
      <c r="E541" t="s">
        <v>496</v>
      </c>
      <c r="F541" s="11" t="str">
        <f>VLOOKUP(GESTAO.DE.RESIDUOS[[#This Row],[NOME]],'CADASTRO'!A:K,5,0)</f>
        <v>AUXILIAR INDUSTRIAL</v>
      </c>
      <c r="G541" s="41">
        <v>46301</v>
      </c>
      <c r="H541" s="39">
        <v>365</v>
      </c>
      <c r="I5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IF(G923="01/01/1900", "SEM REGISTRO",
                        IF((G541+H541)&gt;TODAY(), "NO PRAZO", "VENCIDO"
                        )
                    )
                )
            )
        )
    ),"N.A.")</f>
        <v>NO PRAZO</v>
      </c>
      <c r="J541" s="14">
        <f>IF(GESTAO.DE.RESIDUOS[[#This Row],[TREINADO EM]]="", "",(GESTAO.DE.RESIDUOS[[#This Row],[TREINADO EM]]+GESTAO.DE.RESIDUOS[[#This Row],[VALIDADE]]))</f>
        <v>46666</v>
      </c>
      <c r="K541">
        <v>1</v>
      </c>
      <c r="L541" t="s">
        <v>3</v>
      </c>
      <c r="M541" t="str">
        <f>VLOOKUP(GESTAO.DE.RESIDUOS[[#This Row],[NOME]],'CADASTRO'!A:K,6,0)</f>
        <v>ATIVO</v>
      </c>
    </row>
    <row r="542" spans="1:14">
      <c r="A542" t="s">
        <v>516</v>
      </c>
      <c r="B542" t="s">
        <v>517</v>
      </c>
      <c r="C542" t="s">
        <v>433</v>
      </c>
      <c r="D542" t="s">
        <v>671</v>
      </c>
      <c r="E542" t="s">
        <v>497</v>
      </c>
      <c r="F542" s="11" t="str">
        <f>VLOOKUP(GESTAO.DE.RESIDUOS[[#This Row],[NOME]],'CADASTRO'!A:K,5,0)</f>
        <v>OPERADOR LOGISTICO I</v>
      </c>
      <c r="G542" s="41">
        <v>46301</v>
      </c>
      <c r="H542" s="39">
        <v>365</v>
      </c>
      <c r="I5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IF(G924="01/01/1900", "SEM REGISTRO",
                        IF((G542+H542)&gt;TODAY(), "NO PRAZO", "VENCIDO"
                        )
                    )
                )
            )
        )
    ),"N.A.")</f>
        <v>NO PRAZO</v>
      </c>
      <c r="J542" s="14">
        <f>IF(GESTAO.DE.RESIDUOS[[#This Row],[TREINADO EM]]="", "",(GESTAO.DE.RESIDUOS[[#This Row],[TREINADO EM]]+GESTAO.DE.RESIDUOS[[#This Row],[VALIDADE]]))</f>
        <v>46666</v>
      </c>
      <c r="K542">
        <v>1</v>
      </c>
      <c r="L542" t="s">
        <v>3</v>
      </c>
      <c r="M542" t="str">
        <f>VLOOKUP(GESTAO.DE.RESIDUOS[[#This Row],[NOME]],'CADASTRO'!A:K,6,0)</f>
        <v>ATIVO</v>
      </c>
    </row>
  </sheetData>
  <sheetProtection sort="0" autoFilter="0"/>
  <conditionalFormatting sqref="E222">
    <cfRule type="duplicateValues" dxfId="577" priority="2"/>
    <cfRule type="duplicateValues" dxfId="576" priority="3"/>
    <cfRule type="duplicateValues" dxfId="575" priority="4"/>
  </conditionalFormatting>
  <conditionalFormatting sqref="I1:I1048576">
    <cfRule type="cellIs" dxfId="574" priority="1" operator="equal">
      <formula>"SEM REGISTRO"</formula>
    </cfRule>
  </conditionalFormatting>
  <conditionalFormatting sqref="I2:I542">
    <cfRule type="cellIs" dxfId="573" priority="54" operator="equal">
      <formula>"REPROVADO"</formula>
    </cfRule>
    <cfRule type="cellIs" dxfId="572" priority="55" stopIfTrue="1" operator="equal">
      <formula>"HISTORICO"</formula>
    </cfRule>
  </conditionalFormatting>
  <conditionalFormatting sqref="I2:J542">
    <cfRule type="cellIs" dxfId="571" priority="56" stopIfTrue="1" operator="equal">
      <formula>"N.A."</formula>
    </cfRule>
    <cfRule type="cellIs" dxfId="570" priority="57" stopIfTrue="1" operator="equal">
      <formula>"NO PRAZO"</formula>
    </cfRule>
    <cfRule type="cellIs" dxfId="569" priority="58" stopIfTrue="1" operator="equal">
      <formula>"VENCIDO"</formula>
    </cfRule>
  </conditionalFormatting>
  <hyperlinks>
    <hyperlink ref="N484" r:id="rId1" display="../../../../:b:/s/TreinamentosPiumhi/IQB2F_oTX_e6TLaXUEKBloKSAdyiMCL7rmCuw8KoaZLC2mA?e=xDMNAs" xr:uid="{4847150A-35C6-4936-8DDC-63C4537372BE}"/>
    <hyperlink ref="N470" r:id="rId2" display="../../../../:b:/s/TreinamentosPiumhi/IQArwWFuaGP9TreCNMMahsx7AcE05eEOLFcnwqUdBhAkcUo?e=T32Z19" xr:uid="{021B6F70-4858-435C-8395-5548B39F2F1D}"/>
    <hyperlink ref="N390" r:id="rId3" display="../../../../:b:/s/TreinamentosPiumhi/IQArwWFuaGP9TreCNMMahsx7AcE05eEOLFcnwqUdBhAkcUo?e=T32Z19" xr:uid="{0ADFC925-9127-4BBC-9514-F3A52993EC28}"/>
    <hyperlink ref="N480" r:id="rId4" display="../../../../:b:/s/TreinamentosPiumhi/IQArwWFuaGP9TreCNMMahsx7AcE05eEOLFcnwqUdBhAkcUo?e=T32Z19" xr:uid="{6E72859E-A916-4DB2-869A-D5C01FD70968}"/>
    <hyperlink ref="N524" r:id="rId5" display="../../../../:b:/s/TreinamentosPiumhi/IQArwWFuaGP9TreCNMMahsx7AcE05eEOLFcnwqUdBhAkcUo?e=T32Z19" xr:uid="{F81D6311-8AE9-48C2-9A41-24EAD865FA27}"/>
    <hyperlink ref="N177" r:id="rId6" display="../../../../:b:/s/TreinamentosPiumhi/IQArwWFuaGP9TreCNMMahsx7AcE05eEOLFcnwqUdBhAkcUo?e=T32Z19" xr:uid="{C1175F6D-323D-4ECE-A141-5FCDB18CAF5C}"/>
    <hyperlink ref="N428" r:id="rId7" display="../../../../:b:/s/TreinamentosPiumhi/IQArwWFuaGP9TreCNMMahsx7AcE05eEOLFcnwqUdBhAkcUo?e=T32Z19" xr:uid="{2D091D1E-F809-4253-9D22-A46446ED61CB}"/>
    <hyperlink ref="N277" r:id="rId8" display="../../../../:b:/s/TreinamentosPiumhi/IQArwWFuaGP9TreCNMMahsx7AcE05eEOLFcnwqUdBhAkcUo?e=T32Z19" xr:uid="{ADEB82FC-75F9-4497-9EA0-41B3B9706159}"/>
    <hyperlink ref="N250" r:id="rId9" display="../../../../:b:/s/TreinamentosPiumhi/IQArwWFuaGP9TreCNMMahsx7AcE05eEOLFcnwqUdBhAkcUo?e=T32Z19" xr:uid="{53F36A47-28B5-4B44-B226-65ECC405C0F8}"/>
    <hyperlink ref="N232" r:id="rId10" display="../../../../:b:/s/TreinamentosPiumhi/IQArwWFuaGP9TreCNMMahsx7AcE05eEOLFcnwqUdBhAkcUo?e=T32Z19" xr:uid="{E5DF2E2F-B96A-401D-85DF-3ADED773C9CB}"/>
    <hyperlink ref="N138" r:id="rId11" display="../../../../:b:/s/TreinamentosPiumhi/IQArwWFuaGP9TreCNMMahsx7AcE05eEOLFcnwqUdBhAkcUo?e=T32Z19" xr:uid="{ACE92EF1-92D5-480A-BFE6-91BA85CA0781}"/>
    <hyperlink ref="N42" r:id="rId12" display="https://coffeeandtea.sharepoint.com/:b:/s/TreinamentosPiumhi/IQBkPixdjQCIR4EG7sYVvYDiAed8LSVDkxHFVwipnAob-G8?e=dvyU7P" xr:uid="{B7D87EBC-77F3-4F30-B1BD-D7E09C5B3329}"/>
    <hyperlink ref="N24" r:id="rId13" display="https://coffeeandtea.sharepoint.com/:b:/s/TreinamentosPiumhi/IQBkPixdjQCIR4EG7sYVvYDiAed8LSVDkxHFVwipnAob-G8?e=dvyU7P" xr:uid="{A1D3326B-AA4E-4991-B8F4-DDF8EEA8BA8E}"/>
    <hyperlink ref="N260" r:id="rId14" display="https://coffeeandtea.sharepoint.com/:b:/s/TreinamentosPiumhi/IQBMU5ZQbWYFR50IoTp98htDAT-I2Rk1rB6jOWhR65oaY2Y?e=CcqloX" xr:uid="{44FED689-78FB-489A-AF73-0978FC6DB156}"/>
    <hyperlink ref="N218" r:id="rId15" display="https://coffeeandtea.sharepoint.com/:b:/s/TreinamentosPiumhi/IQBwsC9QYcV9S7ZYsk7JUtrsAS1y_qJ1CCXqao8Ru5yddyA?e=NouXoa" xr:uid="{B26B17B1-E827-4213-B027-E2F86EF4D3EB}"/>
    <hyperlink ref="N456" r:id="rId16" display="https://coffeeandtea.sharepoint.com/:b:/s/TreinamentosPiumhi/IQCnqlhQpLjgQLIN1LgnltSeAes8fLofQtG-yP_ic1KGusU?e=YkJwF7" xr:uid="{8575EED1-3AB2-451E-ACFF-B7177BDEA650}"/>
    <hyperlink ref="N461" r:id="rId17" display="https://coffeeandtea.sharepoint.com/:b:/s/TreinamentosPiumhi/IQCnqlhQpLjgQLIN1LgnltSeAes8fLofQtG-yP_ic1KGusU?e=YkJwF7" xr:uid="{3A1CC38D-4E7E-4975-A670-741A15344F56}"/>
    <hyperlink ref="N68" r:id="rId18" display="https://coffeeandtea.sharepoint.com/:b:/s/TreinamentosPiumhi/IQD2RWhWcerZQIQlr3kIw8jOAfuO_Dhyw6brIyqDsKjGgq4?e=F2sGbg" xr:uid="{477C53AB-EF8B-437E-B9EA-A55982026EFC}"/>
    <hyperlink ref="N2" r:id="rId19" display="https://coffeeandtea.sharepoint.com/:b:/s/TreinamentosPiumhi/IQD2RWhWcerZQIQlr3kIw8jOAfuO_Dhyw6brIyqDsKjGgq4?e=F2sGbg" xr:uid="{A8D5E935-2BB1-46C5-B3D9-82C9812B6F10}"/>
    <hyperlink ref="N43" r:id="rId20" display="../../../../:i:/s/TreinamentosPiumhi/IQDgFX3Hmd5XTJ04qKYeM7ReAWzVV_1xqBePQc3uEEt1npU?e=cMTChR" xr:uid="{A34973A9-6967-43D7-BED4-C049D495FA08}"/>
    <hyperlink ref="N326" r:id="rId21" display="../../../../:i:/s/TreinamentosPiumhi/IQDgFX3Hmd5XTJ04qKYeM7ReAWzVV_1xqBePQc3uEEt1npU?e=cMTChR" xr:uid="{DF10C9A5-C686-4DDE-9E6B-9938187CF645}"/>
    <hyperlink ref="N242" r:id="rId22" display="https://coffeeandtea.sharepoint.com/:b:/s/TreinamentosPiumhi/IQAs-FKNAH2wRKE6WS82euzmARtN1GWjjnSXPVoxxgGAGTY?e=3XMc4y" xr:uid="{5433C47B-D333-4492-827E-BF8E08BD0F08}"/>
    <hyperlink ref="N330" r:id="rId23" display="https://coffeeandtea.sharepoint.com/:b:/s/TreinamentosPiumhi/IQAs-FKNAH2wRKE6WS82euzmARtN1GWjjnSXPVoxxgGAGTY?e=3XMc4y" xr:uid="{8E6BC9D1-D57C-4757-AB21-10BBB323C292}"/>
    <hyperlink ref="N507" r:id="rId24" display="https://coffeeandtea.sharepoint.com/:b:/s/TreinamentosPiumhi/IQD5NqD52o6pQarv4uBM09BdAZ2PAlJ0cwgqKekXQMPLL6U?e=jr30bH" xr:uid="{68D2FD85-E602-40B8-87CA-D77E6B1B8EBB}"/>
    <hyperlink ref="N153" r:id="rId25" display="https://coffeeandtea.sharepoint.com/:b:/s/TreinamentosPiumhi/IQDXSMW62yquSZC0VljzLmY6AZCLdmPqt2lxv1Vei6E4l_s?e=wRDqpG" xr:uid="{AD39979E-816D-4FA5-AB2E-6D9977A7CFFE}"/>
    <hyperlink ref="N241" r:id="rId26" display="https://coffeeandtea.sharepoint.com/:b:/s/TreinamentosPiumhi/IQAEHu7nffloSI2tLBPRLL5DAecOQn_5XqC1FCyvOsD7Vec?e=jIZirM" xr:uid="{D8B4FA4F-176C-4BF2-96D3-B54FE98A5C4A}"/>
    <hyperlink ref="N539" r:id="rId27" display="https://coffeeandtea.sharepoint.com/:b:/s/TreinamentosPiumhi/IQAEHu7nffloSI2tLBPRLL5DAecOQn_5XqC1FCyvOsD7Vec?e=jIZirM" xr:uid="{07279C0B-2EEE-415F-B24F-BF4B9607F4B0}"/>
    <hyperlink ref="N499" r:id="rId28" display="https://coffeeandtea.sharepoint.com/:b:/s/TreinamentosPiumhi/IQBgYYKFrxbFTqLbxGPa74u6AW0El2dHl07-lErU9biBI8U?e=WnTinb" xr:uid="{61AC7F7C-140C-42BA-956A-DD56CC33AE71}"/>
    <hyperlink ref="N265" r:id="rId29" display="https://coffeeandtea.sharepoint.com/:b:/s/TreinamentosPiumhi/IQBgYYKFrxbFTqLbxGPa74u6AW0El2dHl07-lErU9biBI8U?e=WnTinb" xr:uid="{55F9470C-9276-4E95-9D05-51C67A0FCB87}"/>
    <hyperlink ref="N493" r:id="rId30" display="https://coffeeandtea.sharepoint.com/:b:/s/TreinamentosPiumhi/IQCxZIswaQe6ToQ3tGUZQimUAYx9UF4HsmazihAP3brssuE?e=qbEsq4" xr:uid="{09AE3406-0F2D-4EA4-9C3A-3D783585BA2A}"/>
    <hyperlink ref="N500" r:id="rId31" display="https://coffeeandtea.sharepoint.com/:b:/s/TreinamentosPiumhi/IQCxZIswaQe6ToQ3tGUZQimUAYx9UF4HsmazihAP3brssuE?e=qbEsq4" xr:uid="{904B22FD-D083-4993-823F-9ED8FAB01D9E}"/>
    <hyperlink ref="N160" r:id="rId32" display="https://coffeeandtea.sharepoint.com/:b:/s/TreinamentosPiumhi/IQCxZIswaQe6ToQ3tGUZQimUAYx9UF4HsmazihAP3brssuE?e=qbEsq4" xr:uid="{C96C7681-DDD9-482D-B78B-7F5DFC285606}"/>
  </hyperlinks>
  <pageMargins left="0.511811024" right="0.511811024" top="0.78740157499999996" bottom="0.78740157499999996" header="0.31496062000000002" footer="0.31496062000000002"/>
  <pageSetup paperSize="9" orientation="portrait" r:id="rId33"/>
  <tableParts count="1">
    <tablePart r:id="rId3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DE9026-ECAD-498A-9B99-FE5256331E6A}">
          <x14:formula1>
            <xm:f>'BASE '!$A$2:$A$6</xm:f>
          </x14:formula1>
          <xm:sqref>L2:L542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89D5-8A05-4844-A5A0-036D28E66DAB}">
  <sheetPr codeName="Planilha43">
    <tabColor theme="9"/>
  </sheetPr>
  <dimension ref="A1:N533"/>
  <sheetViews>
    <sheetView zoomScale="70" zoomScaleNormal="70" workbookViewId="0">
      <pane ySplit="1" topLeftCell="A2" activePane="bottomLeft" state="frozen"/>
      <selection pane="bottomLeft" activeCell="I2" sqref="I2:I533"/>
    </sheetView>
  </sheetViews>
  <sheetFormatPr defaultColWidth="8.7109375" defaultRowHeight="14.45"/>
  <cols>
    <col min="1" max="1" width="9.5703125" customWidth="1"/>
    <col min="2" max="2" width="7.28515625" customWidth="1"/>
    <col min="3" max="3" width="27.28515625" customWidth="1"/>
    <col min="4" max="4" width="25.7109375" customWidth="1"/>
    <col min="5" max="5" width="37.42578125" customWidth="1"/>
    <col min="6" max="6" width="37.42578125" bestFit="1" customWidth="1"/>
    <col min="7" max="7" width="18.28515625" bestFit="1" customWidth="1"/>
    <col min="8" max="8" width="14.5703125" bestFit="1" customWidth="1"/>
    <col min="9" max="9" width="11.7109375" bestFit="1" customWidth="1"/>
    <col min="10" max="10" width="14.7109375" bestFit="1" customWidth="1"/>
    <col min="11" max="11" width="8.28515625" customWidth="1"/>
    <col min="12" max="12" width="15" bestFit="1" customWidth="1"/>
    <col min="13" max="13" width="14.5703125" bestFit="1" customWidth="1"/>
    <col min="14" max="14" width="31.710937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50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433</v>
      </c>
      <c r="D2" t="s">
        <v>686</v>
      </c>
      <c r="E2" s="11" t="s">
        <v>323</v>
      </c>
      <c r="F2" s="11" t="str">
        <f>VLOOKUP(REPORTE.INCIDENTES[[#This Row],[NOME]],'CADASTRO'!A:K,5,0)</f>
        <v>OPERADOR INDUSTRIAL I</v>
      </c>
      <c r="G2" s="27">
        <v>46119</v>
      </c>
      <c r="H2" s="39">
        <v>365</v>
      </c>
      <c r="I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IF(G367="01/01/1900",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IF(REPORTE.INCIDENTES[[#This Row],[TREINADO EM]]="", "",(REPORTE.INCIDENTES[[#This Row],[TREINADO EM]]+REPORTE.INCIDENTES[[#This Row],[VALIDADE]]))</f>
        <v>46484</v>
      </c>
      <c r="K2">
        <v>0.15</v>
      </c>
      <c r="L2" t="s">
        <v>3</v>
      </c>
      <c r="M2" t="str">
        <f>VLOOKUP(REPORTE.INCIDENTES[[#This Row],[NOME]],'CADASTRO'!A:K,6,0)</f>
        <v>ATIVO</v>
      </c>
      <c r="N2" s="77" t="s">
        <v>687</v>
      </c>
    </row>
    <row r="3" spans="1:14">
      <c r="A3" t="s">
        <v>516</v>
      </c>
      <c r="B3" t="s">
        <v>517</v>
      </c>
      <c r="C3" t="s">
        <v>391</v>
      </c>
      <c r="D3" t="s">
        <v>686</v>
      </c>
      <c r="E3" s="11" t="s">
        <v>185</v>
      </c>
      <c r="F3" s="11" t="str">
        <f>VLOOKUP(REPORTE.INCIDENTES[[#This Row],[NOME]],'CADASTRO'!A:K,5,0)</f>
        <v>AUXILIAR INDUSTRIAL</v>
      </c>
      <c r="G3" s="27">
        <v>45922</v>
      </c>
      <c r="H3" s="39">
        <v>365</v>
      </c>
      <c r="I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IF(G368="01/01/1900", "SEM REGISTRO",
                        IF((G3+H3)&gt;TODAY(), "NO PRAZO", "VENCIDO"
                        )
                    )
                )
            )
        )
    ),"N.A.")</f>
        <v>N.A.</v>
      </c>
      <c r="J3" s="14">
        <f>IF(REPORTE.INCIDENTES[[#This Row],[TREINADO EM]]="", "",(REPORTE.INCIDENTES[[#This Row],[TREINADO EM]]+REPORTE.INCIDENTES[[#This Row],[VALIDADE]]))</f>
        <v>46287</v>
      </c>
      <c r="K3">
        <v>1</v>
      </c>
      <c r="L3" t="s">
        <v>3</v>
      </c>
      <c r="M3" t="str">
        <f>VLOOKUP(REPORTE.INCIDENTES[[#This Row],[NOME]],'CADASTRO'!A:K,6,0)</f>
        <v>DESLIGADO</v>
      </c>
    </row>
    <row r="4" spans="1:14">
      <c r="A4" t="s">
        <v>516</v>
      </c>
      <c r="B4" t="s">
        <v>517</v>
      </c>
      <c r="C4" t="s">
        <v>266</v>
      </c>
      <c r="D4" t="s">
        <v>686</v>
      </c>
      <c r="E4" s="11" t="s">
        <v>319</v>
      </c>
      <c r="F4" s="11" t="str">
        <f>VLOOKUP(REPORTE.INCIDENTES[[#This Row],[NOME]],'CADASTRO'!A:K,5,0)</f>
        <v>TECNICO MECANICO II</v>
      </c>
      <c r="G4" s="27">
        <v>45092</v>
      </c>
      <c r="H4" s="39">
        <v>365</v>
      </c>
      <c r="I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IF(G369="01/01/1900",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IF(REPORTE.INCIDENTES[[#This Row],[TREINADO EM]]="", "",(REPORTE.INCIDENTES[[#This Row],[TREINADO EM]]+REPORTE.INCIDENTES[[#This Row],[VALIDADE]]))</f>
        <v>45457</v>
      </c>
      <c r="K4">
        <v>1</v>
      </c>
      <c r="L4" t="s">
        <v>5</v>
      </c>
      <c r="M4" t="str">
        <f>VLOOKUP(REPORTE.INCIDENTES[[#This Row],[NOME]],'CADASTRO'!A:K,6,0)</f>
        <v>ATIVO</v>
      </c>
    </row>
    <row r="5" spans="1:14">
      <c r="A5" t="s">
        <v>516</v>
      </c>
      <c r="B5" t="s">
        <v>517</v>
      </c>
      <c r="C5" t="s">
        <v>76</v>
      </c>
      <c r="D5" t="s">
        <v>686</v>
      </c>
      <c r="E5" s="11" t="s">
        <v>319</v>
      </c>
      <c r="F5" s="11" t="str">
        <f>VLOOKUP(REPORTE.INCIDENTES[[#This Row],[NOME]],'CADASTRO'!A:K,5,0)</f>
        <v>TECNICO MECANICO II</v>
      </c>
      <c r="G5" s="28">
        <v>45279</v>
      </c>
      <c r="H5" s="39">
        <v>365</v>
      </c>
      <c r="I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IF(G370="01/01/1900", "SEM REGISTRO",
                        IF((G5+H5)&gt;TODAY(), "NO PRAZO", "VENCIDO"
                        )
                    )
                )
            )
        )
    ),"N.A.")</f>
        <v>HISTORICO</v>
      </c>
      <c r="J5" s="14">
        <f>IF(REPORTE.INCIDENTES[[#This Row],[TREINADO EM]]="", "",(REPORTE.INCIDENTES[[#This Row],[TREINADO EM]]+REPORTE.INCIDENTES[[#This Row],[VALIDADE]]))</f>
        <v>45644</v>
      </c>
      <c r="K5">
        <v>1</v>
      </c>
      <c r="L5" t="s">
        <v>5</v>
      </c>
      <c r="M5" t="str">
        <f>VLOOKUP(REPORTE.INCIDENTES[[#This Row],[NOME]],'CADASTRO'!A:K,6,0)</f>
        <v>ATIVO</v>
      </c>
    </row>
    <row r="6" spans="1:14">
      <c r="A6" t="s">
        <v>516</v>
      </c>
      <c r="B6" t="s">
        <v>517</v>
      </c>
      <c r="C6" t="s">
        <v>433</v>
      </c>
      <c r="D6" t="s">
        <v>686</v>
      </c>
      <c r="E6" s="11" t="s">
        <v>319</v>
      </c>
      <c r="F6" s="11" t="str">
        <f>VLOOKUP(REPORTE.INCIDENTES[[#This Row],[NOME]],'CADASTRO'!A:K,5,0)</f>
        <v>TECNICO MECANICO II</v>
      </c>
      <c r="G6" s="28">
        <v>46211.549803240698</v>
      </c>
      <c r="H6" s="39">
        <v>183</v>
      </c>
      <c r="I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IF(G371="01/01/1900", "SEM REGISTRO",
                        IF((G6+H6)&gt;TODAY(), "NO PRAZO", "VENCIDO"
                        )
                    )
                )
            )
        )
    ),"N.A.")</f>
        <v>HISTORICO</v>
      </c>
      <c r="J6" s="14">
        <f>IF(REPORTE.INCIDENTES[[#This Row],[TREINADO EM]]="", "",(REPORTE.INCIDENTES[[#This Row],[TREINADO EM]]+REPORTE.INCIDENTES[[#This Row],[VALIDADE]]))</f>
        <v>46394.549803240698</v>
      </c>
      <c r="K6">
        <v>1</v>
      </c>
      <c r="L6" t="s">
        <v>5</v>
      </c>
      <c r="M6" t="str">
        <f>VLOOKUP(REPORTE.INCIDENTES[[#This Row],[NOME]],'CADASTRO'!A:K,6,0)</f>
        <v>ATIVO</v>
      </c>
      <c r="N6" s="63"/>
    </row>
    <row r="7" spans="1:14">
      <c r="A7" t="s">
        <v>516</v>
      </c>
      <c r="B7" t="s">
        <v>517</v>
      </c>
      <c r="C7" t="s">
        <v>391</v>
      </c>
      <c r="D7" t="s">
        <v>686</v>
      </c>
      <c r="E7" s="11" t="s">
        <v>319</v>
      </c>
      <c r="F7" s="11" t="str">
        <f>VLOOKUP(REPORTE.INCIDENTES[[#This Row],[NOME]],'CADASTRO'!A:K,5,0)</f>
        <v>TECNICO MECANICO II</v>
      </c>
      <c r="G7" s="28">
        <v>46295</v>
      </c>
      <c r="H7" s="39">
        <v>365</v>
      </c>
      <c r="I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IF(G372="01/01/1900", "SEM REGISTRO",
                        IF((G7+H7)&gt;TODAY(), "NO PRAZO", "VENCIDO"
                        )
                    )
                )
            )
        )
    ),"N.A.")</f>
        <v>NO PRAZO</v>
      </c>
      <c r="J7" s="14">
        <f>IF(REPORTE.INCIDENTES[[#This Row],[TREINADO EM]]="", "",(REPORTE.INCIDENTES[[#This Row],[TREINADO EM]]+REPORTE.INCIDENTES[[#This Row],[VALIDADE]]))</f>
        <v>46660</v>
      </c>
      <c r="K7" s="64" t="s">
        <v>688</v>
      </c>
      <c r="L7" t="s">
        <v>3</v>
      </c>
      <c r="M7" t="str">
        <f>VLOOKUP(REPORTE.INCIDENTES[[#This Row],[NOME]],'CADASTRO'!A:K,6,0)</f>
        <v>ATIVO</v>
      </c>
    </row>
    <row r="8" spans="1:14">
      <c r="A8" t="s">
        <v>516</v>
      </c>
      <c r="B8" t="s">
        <v>517</v>
      </c>
      <c r="C8" t="s">
        <v>76</v>
      </c>
      <c r="D8" t="s">
        <v>686</v>
      </c>
      <c r="E8" s="11" t="s">
        <v>322</v>
      </c>
      <c r="F8" s="11" t="str">
        <f>VLOOKUP(REPORTE.INCIDENTES[[#This Row],[NOME]],'CADASTRO'!A:K,5,0)</f>
        <v>OPERADOR INDUSTRIAL II</v>
      </c>
      <c r="G8" s="28">
        <v>44929</v>
      </c>
      <c r="H8" s="39">
        <v>365</v>
      </c>
      <c r="I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IF(G373="01/01/1900",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IF(REPORTE.INCIDENTES[[#This Row],[TREINADO EM]]="", "",(REPORTE.INCIDENTES[[#This Row],[TREINADO EM]]+REPORTE.INCIDENTES[[#This Row],[VALIDADE]]))</f>
        <v>45294</v>
      </c>
      <c r="K8">
        <v>1</v>
      </c>
      <c r="L8" t="s">
        <v>5</v>
      </c>
      <c r="M8" t="str">
        <f>VLOOKUP(REPORTE.INCIDENTES[[#This Row],[NOME]],'CADASTRO'!A:K,6,0)</f>
        <v>ATIVO</v>
      </c>
    </row>
    <row r="9" spans="1:14">
      <c r="A9" t="s">
        <v>516</v>
      </c>
      <c r="B9" t="s">
        <v>517</v>
      </c>
      <c r="C9" t="s">
        <v>76</v>
      </c>
      <c r="D9" t="s">
        <v>686</v>
      </c>
      <c r="E9" s="11" t="s">
        <v>322</v>
      </c>
      <c r="F9" s="11" t="str">
        <f>VLOOKUP(REPORTE.INCIDENTES[[#This Row],[NOME]],'CADASTRO'!A:K,5,0)</f>
        <v>OPERADOR INDUSTRIAL II</v>
      </c>
      <c r="G9" s="28">
        <v>45279</v>
      </c>
      <c r="H9" s="39">
        <v>365</v>
      </c>
      <c r="I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IF(G374="01/01/1900",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IF(REPORTE.INCIDENTES[[#This Row],[TREINADO EM]]="", "",(REPORTE.INCIDENTES[[#This Row],[TREINADO EM]]+REPORTE.INCIDENTES[[#This Row],[VALIDADE]]))</f>
        <v>45644</v>
      </c>
      <c r="K9">
        <v>1</v>
      </c>
      <c r="L9" t="s">
        <v>5</v>
      </c>
      <c r="M9" t="str">
        <f>VLOOKUP(REPORTE.INCIDENTES[[#This Row],[NOME]],'CADASTRO'!A:K,6,0)</f>
        <v>ATIVO</v>
      </c>
    </row>
    <row r="10" spans="1:14">
      <c r="A10" t="s">
        <v>516</v>
      </c>
      <c r="B10" t="s">
        <v>517</v>
      </c>
      <c r="C10" t="s">
        <v>381</v>
      </c>
      <c r="D10" t="s">
        <v>686</v>
      </c>
      <c r="E10" s="11" t="s">
        <v>322</v>
      </c>
      <c r="F10" s="11" t="str">
        <f>VLOOKUP(REPORTE.INCIDENTES[[#This Row],[NOME]],'CADASTRO'!A:K,5,0)</f>
        <v>OPERADOR INDUSTRIAL II</v>
      </c>
      <c r="G10" s="28">
        <v>45645</v>
      </c>
      <c r="H10" s="39">
        <v>365</v>
      </c>
      <c r="I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IF(G375="01/01/1900",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IF(REPORTE.INCIDENTES[[#This Row],[TREINADO EM]]="", "",(REPORTE.INCIDENTES[[#This Row],[TREINADO EM]]+REPORTE.INCIDENTES[[#This Row],[VALIDADE]]))</f>
        <v>46010</v>
      </c>
      <c r="K10">
        <v>1</v>
      </c>
      <c r="L10" t="s">
        <v>5</v>
      </c>
      <c r="M10" t="str">
        <f>VLOOKUP(REPORTE.INCIDENTES[[#This Row],[NOME]],'CADASTRO'!A:K,6,0)</f>
        <v>ATIVO</v>
      </c>
    </row>
    <row r="11" spans="1:14">
      <c r="A11" t="s">
        <v>516</v>
      </c>
      <c r="B11" t="s">
        <v>517</v>
      </c>
      <c r="C11" t="s">
        <v>391</v>
      </c>
      <c r="D11" t="s">
        <v>686</v>
      </c>
      <c r="E11" s="11" t="s">
        <v>322</v>
      </c>
      <c r="F11" s="11" t="str">
        <f>VLOOKUP(REPORTE.INCIDENTES[[#This Row],[NOME]],'CADASTRO'!A:K,5,0)</f>
        <v>OPERADOR INDUSTRIAL II</v>
      </c>
      <c r="G11" s="28">
        <v>46288.412199074075</v>
      </c>
      <c r="H11" s="39">
        <v>365</v>
      </c>
      <c r="I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IF(G376="01/01/1900",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IF(REPORTE.INCIDENTES[[#This Row],[TREINADO EM]]="", "",(REPORTE.INCIDENTES[[#This Row],[TREINADO EM]]+REPORTE.INCIDENTES[[#This Row],[VALIDADE]]))</f>
        <v>46653.412199074075</v>
      </c>
      <c r="K11">
        <v>1</v>
      </c>
      <c r="L11" t="s">
        <v>3</v>
      </c>
      <c r="M11" t="str">
        <f>VLOOKUP(REPORTE.INCIDENTES[[#This Row],[NOME]],'CADASTRO'!A:K,6,0)</f>
        <v>ATIVO</v>
      </c>
    </row>
    <row r="12" spans="1:14">
      <c r="A12" t="s">
        <v>516</v>
      </c>
      <c r="B12" t="s">
        <v>517</v>
      </c>
      <c r="C12" t="s">
        <v>266</v>
      </c>
      <c r="D12" t="s">
        <v>686</v>
      </c>
      <c r="E12" s="11" t="s">
        <v>186</v>
      </c>
      <c r="F12" s="11" t="str">
        <f>VLOOKUP(REPORTE.INCIDENTES[[#This Row],[NOME]],'CADASTRO'!A:K,5,0)</f>
        <v>OPERADOR LOGISTICO I</v>
      </c>
      <c r="G12" s="29">
        <v>45253</v>
      </c>
      <c r="H12" s="39">
        <v>365</v>
      </c>
      <c r="I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IF(G377="01/01/1900",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IF(REPORTE.INCIDENTES[[#This Row],[TREINADO EM]]="", "",(REPORTE.INCIDENTES[[#This Row],[TREINADO EM]]+REPORTE.INCIDENTES[[#This Row],[VALIDADE]]))</f>
        <v>45618</v>
      </c>
      <c r="K12">
        <v>1</v>
      </c>
      <c r="L12" t="s">
        <v>5</v>
      </c>
      <c r="M12" t="str">
        <f>VLOOKUP(REPORTE.INCIDENTES[[#This Row],[NOME]],'CADASTRO'!A:K,6,0)</f>
        <v>DESLIGADO</v>
      </c>
    </row>
    <row r="13" spans="1:14">
      <c r="A13" t="s">
        <v>516</v>
      </c>
      <c r="B13" t="s">
        <v>517</v>
      </c>
      <c r="C13" t="s">
        <v>76</v>
      </c>
      <c r="D13" t="s">
        <v>686</v>
      </c>
      <c r="E13" s="11" t="s">
        <v>186</v>
      </c>
      <c r="F13" s="11" t="str">
        <f>VLOOKUP(REPORTE.INCIDENTES[[#This Row],[NOME]],'CADASTRO'!A:K,5,0)</f>
        <v>OPERADOR LOGISTICO I</v>
      </c>
      <c r="G13" s="28">
        <v>45279</v>
      </c>
      <c r="H13" s="39">
        <v>365</v>
      </c>
      <c r="I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IF(G378="01/01/1900",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IF(REPORTE.INCIDENTES[[#This Row],[TREINADO EM]]="", "",(REPORTE.INCIDENTES[[#This Row],[TREINADO EM]]+REPORTE.INCIDENTES[[#This Row],[VALIDADE]]))</f>
        <v>45644</v>
      </c>
      <c r="K13">
        <v>1</v>
      </c>
      <c r="L13" t="s">
        <v>5</v>
      </c>
      <c r="M13" t="str">
        <f>VLOOKUP(REPORTE.INCIDENTES[[#This Row],[NOME]],'CADASTRO'!A:K,6,0)</f>
        <v>DESLIGADO</v>
      </c>
    </row>
    <row r="14" spans="1:14">
      <c r="A14" t="s">
        <v>516</v>
      </c>
      <c r="B14" t="s">
        <v>517</v>
      </c>
      <c r="C14" t="s">
        <v>381</v>
      </c>
      <c r="D14" t="s">
        <v>686</v>
      </c>
      <c r="E14" s="11" t="s">
        <v>186</v>
      </c>
      <c r="F14" s="11" t="str">
        <f>VLOOKUP(REPORTE.INCIDENTES[[#This Row],[NOME]],'CADASTRO'!A:K,5,0)</f>
        <v>OPERADOR LOGISTICO I</v>
      </c>
      <c r="G14" s="28">
        <v>45645</v>
      </c>
      <c r="H14" s="39">
        <v>365</v>
      </c>
      <c r="I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IF(G379="01/01/1900",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IF(REPORTE.INCIDENTES[[#This Row],[TREINADO EM]]="", "",(REPORTE.INCIDENTES[[#This Row],[TREINADO EM]]+REPORTE.INCIDENTES[[#This Row],[VALIDADE]]))</f>
        <v>46010</v>
      </c>
      <c r="K14">
        <v>1</v>
      </c>
      <c r="L14" t="s">
        <v>5</v>
      </c>
      <c r="M14" t="str">
        <f>VLOOKUP(REPORTE.INCIDENTES[[#This Row],[NOME]],'CADASTRO'!A:K,6,0)</f>
        <v>DESLIGADO</v>
      </c>
    </row>
    <row r="15" spans="1:14">
      <c r="A15" t="s">
        <v>516</v>
      </c>
      <c r="B15" t="s">
        <v>517</v>
      </c>
      <c r="C15" t="s">
        <v>433</v>
      </c>
      <c r="D15" t="s">
        <v>686</v>
      </c>
      <c r="E15" s="11" t="s">
        <v>186</v>
      </c>
      <c r="F15" s="11" t="str">
        <f>VLOOKUP(REPORTE.INCIDENTES[[#This Row],[NOME]],'CADASTRO'!A:K,5,0)</f>
        <v>OPERADOR LOGISTICO I</v>
      </c>
      <c r="G15" s="28">
        <v>46009</v>
      </c>
      <c r="H15" s="39">
        <v>365</v>
      </c>
      <c r="I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IF(G380="01/01/1900", "SEM REGISTRO",
                        IF((G15+H15)&gt;TODAY(), "NO PRAZO", "VENCIDO"
                        )
                    )
                )
            )
        )
    ),"N.A.")</f>
        <v>N.A.</v>
      </c>
      <c r="J15" s="14">
        <f>IF(REPORTE.INCIDENTES[[#This Row],[TREINADO EM]]="", "",(REPORTE.INCIDENTES[[#This Row],[TREINADO EM]]+REPORTE.INCIDENTES[[#This Row],[VALIDADE]]))</f>
        <v>46374</v>
      </c>
      <c r="K15">
        <v>1</v>
      </c>
      <c r="L15" t="s">
        <v>3</v>
      </c>
      <c r="M15" t="str">
        <f>VLOOKUP(REPORTE.INCIDENTES[[#This Row],[NOME]],'CADASTRO'!A:K,6,0)</f>
        <v>DESLIGADO</v>
      </c>
    </row>
    <row r="16" spans="1:14">
      <c r="A16" t="s">
        <v>516</v>
      </c>
      <c r="B16" t="s">
        <v>517</v>
      </c>
      <c r="C16" t="s">
        <v>76</v>
      </c>
      <c r="D16" t="s">
        <v>686</v>
      </c>
      <c r="E16" s="11" t="s">
        <v>325</v>
      </c>
      <c r="F16" s="11" t="str">
        <f>VLOOKUP(REPORTE.INCIDENTES[[#This Row],[NOME]],'CADASTRO'!A:K,5,0)</f>
        <v>TECNICO MECANICO III</v>
      </c>
      <c r="G16" s="28">
        <v>44929</v>
      </c>
      <c r="H16" s="39">
        <v>365</v>
      </c>
      <c r="I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IF(G381="01/01/1900",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IF(REPORTE.INCIDENTES[[#This Row],[TREINADO EM]]="", "",(REPORTE.INCIDENTES[[#This Row],[TREINADO EM]]+REPORTE.INCIDENTES[[#This Row],[VALIDADE]]))</f>
        <v>45294</v>
      </c>
      <c r="K16">
        <v>1</v>
      </c>
      <c r="L16" t="s">
        <v>5</v>
      </c>
      <c r="M16" t="str">
        <f>VLOOKUP(REPORTE.INCIDENTES[[#This Row],[NOME]],'CADASTRO'!A:K,6,0)</f>
        <v>ATIVO</v>
      </c>
    </row>
    <row r="17" spans="1:14">
      <c r="A17" t="s">
        <v>516</v>
      </c>
      <c r="B17" t="s">
        <v>517</v>
      </c>
      <c r="C17" t="s">
        <v>102</v>
      </c>
      <c r="D17" t="s">
        <v>686</v>
      </c>
      <c r="E17" s="11" t="s">
        <v>325</v>
      </c>
      <c r="F17" s="11" t="str">
        <f>VLOOKUP(REPORTE.INCIDENTES[[#This Row],[NOME]],'CADASTRO'!A:K,5,0)</f>
        <v>TECNICO MECANICO III</v>
      </c>
      <c r="G17" s="28">
        <v>45358</v>
      </c>
      <c r="H17" s="39">
        <v>365</v>
      </c>
      <c r="I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IF(G382="01/01/1900",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IF(REPORTE.INCIDENTES[[#This Row],[TREINADO EM]]="", "",(REPORTE.INCIDENTES[[#This Row],[TREINADO EM]]+REPORTE.INCIDENTES[[#This Row],[VALIDADE]]))</f>
        <v>45723</v>
      </c>
      <c r="K17">
        <v>1</v>
      </c>
      <c r="L17" t="s">
        <v>5</v>
      </c>
      <c r="M17" t="str">
        <f>VLOOKUP(REPORTE.INCIDENTES[[#This Row],[NOME]],'CADASTRO'!A:K,6,0)</f>
        <v>ATIVO</v>
      </c>
    </row>
    <row r="18" spans="1:14">
      <c r="A18" t="s">
        <v>516</v>
      </c>
      <c r="B18" t="s">
        <v>517</v>
      </c>
      <c r="C18" t="s">
        <v>381</v>
      </c>
      <c r="D18" t="s">
        <v>686</v>
      </c>
      <c r="E18" s="11" t="s">
        <v>325</v>
      </c>
      <c r="F18" s="11" t="str">
        <f>VLOOKUP(REPORTE.INCIDENTES[[#This Row],[NOME]],'CADASTRO'!A:K,5,0)</f>
        <v>TECNICO MECANICO III</v>
      </c>
      <c r="G18" s="28">
        <v>45645</v>
      </c>
      <c r="H18" s="39">
        <v>365</v>
      </c>
      <c r="I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IF(G383="01/01/1900",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IF(REPORTE.INCIDENTES[[#This Row],[TREINADO EM]]="", "",(REPORTE.INCIDENTES[[#This Row],[TREINADO EM]]+REPORTE.INCIDENTES[[#This Row],[VALIDADE]]))</f>
        <v>46010</v>
      </c>
      <c r="K18">
        <v>1</v>
      </c>
      <c r="L18" t="s">
        <v>5</v>
      </c>
      <c r="M18" t="str">
        <f>VLOOKUP(REPORTE.INCIDENTES[[#This Row],[NOME]],'CADASTRO'!A:K,6,0)</f>
        <v>ATIVO</v>
      </c>
    </row>
    <row r="19" spans="1:14">
      <c r="A19" t="s">
        <v>516</v>
      </c>
      <c r="B19" t="s">
        <v>517</v>
      </c>
      <c r="C19" t="s">
        <v>433</v>
      </c>
      <c r="D19" t="s">
        <v>686</v>
      </c>
      <c r="E19" s="11" t="s">
        <v>325</v>
      </c>
      <c r="F19" s="11" t="str">
        <f>VLOOKUP(REPORTE.INCIDENTES[[#This Row],[NOME]],'CADASTRO'!A:K,5,0)</f>
        <v>TECNICO MECANICO III</v>
      </c>
      <c r="G19" s="28">
        <v>46211.576180555603</v>
      </c>
      <c r="H19" s="39">
        <v>183</v>
      </c>
      <c r="I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IF(G384="01/01/1900",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IF(REPORTE.INCIDENTES[[#This Row],[TREINADO EM]]="", "",(REPORTE.INCIDENTES[[#This Row],[TREINADO EM]]+REPORTE.INCIDENTES[[#This Row],[VALIDADE]]))</f>
        <v>46394.576180555603</v>
      </c>
      <c r="K19">
        <v>1</v>
      </c>
      <c r="L19" t="s">
        <v>3</v>
      </c>
      <c r="M19" t="str">
        <f>VLOOKUP(REPORTE.INCIDENTES[[#This Row],[NOME]],'CADASTRO'!A:K,6,0)</f>
        <v>ATIVO</v>
      </c>
      <c r="N19" s="63"/>
    </row>
    <row r="20" spans="1:14">
      <c r="A20" t="s">
        <v>516</v>
      </c>
      <c r="B20" t="s">
        <v>517</v>
      </c>
      <c r="C20" t="s">
        <v>76</v>
      </c>
      <c r="D20" t="s">
        <v>686</v>
      </c>
      <c r="E20" s="11" t="s">
        <v>343</v>
      </c>
      <c r="F20" s="11" t="str">
        <f>VLOOKUP(REPORTE.INCIDENTES[[#This Row],[NOME]],'CADASTRO'!A:K,5,0)</f>
        <v>TECNICO MECANICO II</v>
      </c>
      <c r="G20" s="28">
        <v>44929</v>
      </c>
      <c r="H20" s="39">
        <v>365</v>
      </c>
      <c r="I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IF(G385="01/01/1900",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IF(REPORTE.INCIDENTES[[#This Row],[TREINADO EM]]="", "",(REPORTE.INCIDENTES[[#This Row],[TREINADO EM]]+REPORTE.INCIDENTES[[#This Row],[VALIDADE]]))</f>
        <v>45294</v>
      </c>
      <c r="K20">
        <v>1</v>
      </c>
      <c r="L20" t="s">
        <v>5</v>
      </c>
      <c r="M20" t="str">
        <f>VLOOKUP(REPORTE.INCIDENTES[[#This Row],[NOME]],'CADASTRO'!A:K,6,0)</f>
        <v>ATIVO</v>
      </c>
    </row>
    <row r="21" spans="1:14">
      <c r="A21" t="s">
        <v>516</v>
      </c>
      <c r="B21" t="s">
        <v>517</v>
      </c>
      <c r="C21" t="s">
        <v>76</v>
      </c>
      <c r="D21" t="s">
        <v>686</v>
      </c>
      <c r="E21" s="11" t="s">
        <v>343</v>
      </c>
      <c r="F21" s="11" t="str">
        <f>VLOOKUP(REPORTE.INCIDENTES[[#This Row],[NOME]],'CADASTRO'!A:K,5,0)</f>
        <v>TECNICO MECANICO II</v>
      </c>
      <c r="G21" s="28">
        <v>45279</v>
      </c>
      <c r="H21" s="39">
        <v>365</v>
      </c>
      <c r="I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IF(G386="01/01/1900",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IF(REPORTE.INCIDENTES[[#This Row],[TREINADO EM]]="", "",(REPORTE.INCIDENTES[[#This Row],[TREINADO EM]]+REPORTE.INCIDENTES[[#This Row],[VALIDADE]]))</f>
        <v>45644</v>
      </c>
      <c r="K21">
        <v>1</v>
      </c>
      <c r="L21" t="s">
        <v>5</v>
      </c>
      <c r="M21" t="str">
        <f>VLOOKUP(REPORTE.INCIDENTES[[#This Row],[NOME]],'CADASTRO'!A:K,6,0)</f>
        <v>ATIVO</v>
      </c>
    </row>
    <row r="22" spans="1:14">
      <c r="A22" t="s">
        <v>516</v>
      </c>
      <c r="B22" t="s">
        <v>517</v>
      </c>
      <c r="C22" t="s">
        <v>381</v>
      </c>
      <c r="D22" t="s">
        <v>686</v>
      </c>
      <c r="E22" s="11" t="s">
        <v>343</v>
      </c>
      <c r="F22" s="11" t="str">
        <f>VLOOKUP(REPORTE.INCIDENTES[[#This Row],[NOME]],'CADASTRO'!A:K,5,0)</f>
        <v>TECNICO MECANICO II</v>
      </c>
      <c r="G22" s="28">
        <v>45645</v>
      </c>
      <c r="H22" s="39">
        <v>365</v>
      </c>
      <c r="I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IF(G387="01/01/1900",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IF(REPORTE.INCIDENTES[[#This Row],[TREINADO EM]]="", "",(REPORTE.INCIDENTES[[#This Row],[TREINADO EM]]+REPORTE.INCIDENTES[[#This Row],[VALIDADE]]))</f>
        <v>46010</v>
      </c>
      <c r="K22">
        <v>1</v>
      </c>
      <c r="L22" t="s">
        <v>5</v>
      </c>
      <c r="M22" t="str">
        <f>VLOOKUP(REPORTE.INCIDENTES[[#This Row],[NOME]],'CADASTRO'!A:K,6,0)</f>
        <v>ATIVO</v>
      </c>
    </row>
    <row r="23" spans="1:14">
      <c r="A23" t="s">
        <v>516</v>
      </c>
      <c r="B23" t="s">
        <v>517</v>
      </c>
      <c r="C23" t="s">
        <v>433</v>
      </c>
      <c r="D23" t="s">
        <v>686</v>
      </c>
      <c r="E23" s="11" t="s">
        <v>343</v>
      </c>
      <c r="F23" s="11" t="str">
        <f>VLOOKUP(REPORTE.INCIDENTES[[#This Row],[NOME]],'CADASTRO'!A:K,5,0)</f>
        <v>TECNICO MECANICO II</v>
      </c>
      <c r="G23" s="28">
        <v>46212.014571759297</v>
      </c>
      <c r="H23" s="39">
        <v>183</v>
      </c>
      <c r="I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IF(G388="01/01/1900",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IF(REPORTE.INCIDENTES[[#This Row],[TREINADO EM]]="", "",(REPORTE.INCIDENTES[[#This Row],[TREINADO EM]]+REPORTE.INCIDENTES[[#This Row],[VALIDADE]]))</f>
        <v>46395.014571759297</v>
      </c>
      <c r="K23">
        <v>1</v>
      </c>
      <c r="L23" t="s">
        <v>3</v>
      </c>
      <c r="M23" t="str">
        <f>VLOOKUP(REPORTE.INCIDENTES[[#This Row],[NOME]],'CADASTRO'!A:K,6,0)</f>
        <v>ATIVO</v>
      </c>
      <c r="N23" s="63"/>
    </row>
    <row r="24" spans="1:14">
      <c r="A24" t="s">
        <v>516</v>
      </c>
      <c r="B24" t="s">
        <v>517</v>
      </c>
      <c r="C24" t="s">
        <v>433</v>
      </c>
      <c r="D24" t="s">
        <v>686</v>
      </c>
      <c r="E24" s="11" t="s">
        <v>326</v>
      </c>
      <c r="F24" s="11" t="str">
        <f>VLOOKUP(REPORTE.INCIDENTES[[#This Row],[NOME]],'CADASTRO'!A:K,5,0)</f>
        <v>ANALISTA GESTAO QUALIDADE PL</v>
      </c>
      <c r="G24" s="28">
        <v>46098</v>
      </c>
      <c r="H24" s="39">
        <v>365</v>
      </c>
      <c r="I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IF(G389="01/01/1900",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IF(REPORTE.INCIDENTES[[#This Row],[TREINADO EM]]="", "",(REPORTE.INCIDENTES[[#This Row],[TREINADO EM]]+REPORTE.INCIDENTES[[#This Row],[VALIDADE]]))</f>
        <v>46463</v>
      </c>
      <c r="K24">
        <v>1</v>
      </c>
      <c r="L24" t="s">
        <v>3</v>
      </c>
      <c r="M24" t="str">
        <f>VLOOKUP(REPORTE.INCIDENTES[[#This Row],[NOME]],'CADASTRO'!A:K,6,0)</f>
        <v>ATIVO</v>
      </c>
      <c r="N24" s="63" t="s">
        <v>689</v>
      </c>
    </row>
    <row r="25" spans="1:14">
      <c r="A25" t="s">
        <v>516</v>
      </c>
      <c r="B25" t="s">
        <v>517</v>
      </c>
      <c r="C25" t="s">
        <v>266</v>
      </c>
      <c r="D25" t="s">
        <v>686</v>
      </c>
      <c r="E25" s="11" t="s">
        <v>327</v>
      </c>
      <c r="F25" s="11" t="str">
        <f>VLOOKUP(REPORTE.INCIDENTES[[#This Row],[NOME]],'CADASTRO'!A:K,5,0)</f>
        <v>ASSISTENTE ADMINISTRATIVO</v>
      </c>
      <c r="G25" s="28">
        <v>45274</v>
      </c>
      <c r="H25" s="39">
        <v>365</v>
      </c>
      <c r="I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IF(G390="01/01/1900",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IF(REPORTE.INCIDENTES[[#This Row],[TREINADO EM]]="", "",(REPORTE.INCIDENTES[[#This Row],[TREINADO EM]]+REPORTE.INCIDENTES[[#This Row],[VALIDADE]]))</f>
        <v>45639</v>
      </c>
      <c r="K25">
        <v>1</v>
      </c>
      <c r="L25" t="s">
        <v>5</v>
      </c>
      <c r="M25" t="str">
        <f>VLOOKUP(REPORTE.INCIDENTES[[#This Row],[NOME]],'CADASTRO'!A:K,6,0)</f>
        <v>ATIVO</v>
      </c>
    </row>
    <row r="26" spans="1:14">
      <c r="A26" t="s">
        <v>516</v>
      </c>
      <c r="B26" t="s">
        <v>517</v>
      </c>
      <c r="C26" t="s">
        <v>391</v>
      </c>
      <c r="D26" t="s">
        <v>686</v>
      </c>
      <c r="E26" s="11" t="s">
        <v>327</v>
      </c>
      <c r="F26" s="11" t="str">
        <f>VLOOKUP(REPORTE.INCIDENTES[[#This Row],[NOME]],'CADASTRO'!A:K,5,0)</f>
        <v>ASSISTENTE ADMINISTRATIVO</v>
      </c>
      <c r="G26" s="28">
        <v>45826</v>
      </c>
      <c r="H26" s="39">
        <v>365</v>
      </c>
      <c r="I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IF(G391="01/01/1900",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IF(REPORTE.INCIDENTES[[#This Row],[TREINADO EM]]="", "",(REPORTE.INCIDENTES[[#This Row],[TREINADO EM]]+REPORTE.INCIDENTES[[#This Row],[VALIDADE]]))</f>
        <v>46191</v>
      </c>
      <c r="K26">
        <v>1</v>
      </c>
      <c r="L26" t="s">
        <v>5</v>
      </c>
      <c r="M26" t="str">
        <f>VLOOKUP(REPORTE.INCIDENTES[[#This Row],[NOME]],'CADASTRO'!A:K,6,0)</f>
        <v>ATIVO</v>
      </c>
    </row>
    <row r="27" spans="1:14">
      <c r="A27" t="s">
        <v>516</v>
      </c>
      <c r="B27" t="s">
        <v>517</v>
      </c>
      <c r="C27" t="s">
        <v>433</v>
      </c>
      <c r="D27" t="s">
        <v>686</v>
      </c>
      <c r="E27" s="11" t="s">
        <v>327</v>
      </c>
      <c r="F27" s="11" t="str">
        <f>VLOOKUP(REPORTE.INCIDENTES[[#This Row],[NOME]],'CADASTRO'!A:K,5,0)</f>
        <v>ASSISTENTE ADMINISTRATIVO</v>
      </c>
      <c r="G27" s="27">
        <v>46191</v>
      </c>
      <c r="H27" s="39">
        <v>365</v>
      </c>
      <c r="I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IF(G392="01/01/1900",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IF(REPORTE.INCIDENTES[[#This Row],[TREINADO EM]]="", "",(REPORTE.INCIDENTES[[#This Row],[TREINADO EM]]+REPORTE.INCIDENTES[[#This Row],[VALIDADE]]))</f>
        <v>46556</v>
      </c>
      <c r="K27">
        <v>1</v>
      </c>
      <c r="L27" t="s">
        <v>3</v>
      </c>
      <c r="M27" t="str">
        <f>VLOOKUP(REPORTE.INCIDENTES[[#This Row],[NOME]],'CADASTRO'!A:K,6,0)</f>
        <v>ATIVO</v>
      </c>
      <c r="N27" s="63"/>
    </row>
    <row r="28" spans="1:14">
      <c r="A28" t="s">
        <v>516</v>
      </c>
      <c r="B28" t="s">
        <v>517</v>
      </c>
      <c r="C28" t="s">
        <v>433</v>
      </c>
      <c r="D28" t="s">
        <v>686</v>
      </c>
      <c r="E28" s="11" t="s">
        <v>454</v>
      </c>
      <c r="F28" s="11" t="str">
        <f>VLOOKUP(REPORTE.INCIDENTES[[#This Row],[NOME]],'CADASTRO'!A:K,5,0)</f>
        <v>ESTAGIARIO</v>
      </c>
      <c r="G28" s="27">
        <v>46182</v>
      </c>
      <c r="H28" s="39">
        <v>365</v>
      </c>
      <c r="I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IF(G393="01/01/1900",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IF(REPORTE.INCIDENTES[[#This Row],[TREINADO EM]]="", "",(REPORTE.INCIDENTES[[#This Row],[TREINADO EM]]+REPORTE.INCIDENTES[[#This Row],[VALIDADE]]))</f>
        <v>46547</v>
      </c>
      <c r="K28">
        <v>1</v>
      </c>
      <c r="L28" t="s">
        <v>3</v>
      </c>
      <c r="M28" t="str">
        <f>VLOOKUP(REPORTE.INCIDENTES[[#This Row],[NOME]],'CADASTRO'!A:K,6,0)</f>
        <v>ATIVO</v>
      </c>
      <c r="N28" s="63"/>
    </row>
    <row r="29" spans="1:14">
      <c r="A29" t="s">
        <v>516</v>
      </c>
      <c r="B29" t="s">
        <v>517</v>
      </c>
      <c r="C29" t="s">
        <v>391</v>
      </c>
      <c r="D29" t="s">
        <v>686</v>
      </c>
      <c r="E29" s="11" t="s">
        <v>328</v>
      </c>
      <c r="F29" s="11" t="str">
        <f>VLOOKUP(REPORTE.INCIDENTES[[#This Row],[NOME]],'CADASTRO'!A:K,5,0)</f>
        <v>ASSISTENTE ADMINISTRATIVO</v>
      </c>
      <c r="G29" s="27">
        <v>45826</v>
      </c>
      <c r="H29" s="39">
        <v>365</v>
      </c>
      <c r="I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IF(G394="01/01/1900",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IF(REPORTE.INCIDENTES[[#This Row],[TREINADO EM]]="", "",(REPORTE.INCIDENTES[[#This Row],[TREINADO EM]]+REPORTE.INCIDENTES[[#This Row],[VALIDADE]]))</f>
        <v>46191</v>
      </c>
      <c r="K29">
        <v>1</v>
      </c>
      <c r="L29" t="s">
        <v>5</v>
      </c>
      <c r="M29" t="str">
        <f>VLOOKUP(REPORTE.INCIDENTES[[#This Row],[NOME]],'CADASTRO'!A:K,6,0)</f>
        <v>ATIVO</v>
      </c>
    </row>
    <row r="30" spans="1:14">
      <c r="A30" t="s">
        <v>516</v>
      </c>
      <c r="B30" t="s">
        <v>517</v>
      </c>
      <c r="C30" t="s">
        <v>391</v>
      </c>
      <c r="D30" t="s">
        <v>686</v>
      </c>
      <c r="E30" s="11" t="s">
        <v>328</v>
      </c>
      <c r="F30" s="11" t="str">
        <f>VLOOKUP(REPORTE.INCIDENTES[[#This Row],[NOME]],'CADASTRO'!A:K,5,0)</f>
        <v>ASSISTENTE ADMINISTRATIVO</v>
      </c>
      <c r="G30" s="28">
        <v>45882</v>
      </c>
      <c r="H30" s="39">
        <v>365</v>
      </c>
      <c r="I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IF(G395="01/01/1900",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IF(REPORTE.INCIDENTES[[#This Row],[TREINADO EM]]="", "",(REPORTE.INCIDENTES[[#This Row],[TREINADO EM]]+REPORTE.INCIDENTES[[#This Row],[VALIDADE]]))</f>
        <v>46247</v>
      </c>
      <c r="K30">
        <v>1</v>
      </c>
      <c r="L30" t="s">
        <v>5</v>
      </c>
      <c r="M30" t="str">
        <f>VLOOKUP(REPORTE.INCIDENTES[[#This Row],[NOME]],'CADASTRO'!A:K,6,0)</f>
        <v>ATIVO</v>
      </c>
    </row>
    <row r="31" spans="1:14">
      <c r="A31" t="s">
        <v>516</v>
      </c>
      <c r="B31" t="s">
        <v>517</v>
      </c>
      <c r="C31" t="s">
        <v>391</v>
      </c>
      <c r="D31" t="s">
        <v>686</v>
      </c>
      <c r="E31" s="11" t="s">
        <v>328</v>
      </c>
      <c r="F31" s="11" t="str">
        <f>VLOOKUP(REPORTE.INCIDENTES[[#This Row],[NOME]],'CADASTRO'!A:K,5,0)</f>
        <v>ASSISTENTE ADMINISTRATIVO</v>
      </c>
      <c r="G31" s="28">
        <v>46274.429930555554</v>
      </c>
      <c r="H31" s="39">
        <v>365</v>
      </c>
      <c r="I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IF(G396="01/01/1900",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IF(REPORTE.INCIDENTES[[#This Row],[TREINADO EM]]="", "",(REPORTE.INCIDENTES[[#This Row],[TREINADO EM]]+REPORTE.INCIDENTES[[#This Row],[VALIDADE]]))</f>
        <v>46639.429930555554</v>
      </c>
      <c r="K31">
        <v>1</v>
      </c>
      <c r="L31" t="s">
        <v>3</v>
      </c>
      <c r="M31" t="str">
        <f>VLOOKUP(REPORTE.INCIDENTES[[#This Row],[NOME]],'CADASTRO'!A:K,6,0)</f>
        <v>ATIVO</v>
      </c>
    </row>
    <row r="32" spans="1:14">
      <c r="A32" t="s">
        <v>516</v>
      </c>
      <c r="B32" t="s">
        <v>517</v>
      </c>
      <c r="C32" t="s">
        <v>433</v>
      </c>
      <c r="D32" t="s">
        <v>686</v>
      </c>
      <c r="E32" s="11" t="s">
        <v>330</v>
      </c>
      <c r="F32" s="11" t="str">
        <f>VLOOKUP(REPORTE.INCIDENTES[[#This Row],[NOME]],'CADASTRO'!A:K,5,0)</f>
        <v>OPERADOR INDUSTRIAL I</v>
      </c>
      <c r="G32" s="28">
        <v>45812</v>
      </c>
      <c r="H32" s="39">
        <v>365</v>
      </c>
      <c r="I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IF(G397="01/01/1900",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IF(REPORTE.INCIDENTES[[#This Row],[TREINADO EM]]="", "",(REPORTE.INCIDENTES[[#This Row],[TREINADO EM]]+REPORTE.INCIDENTES[[#This Row],[VALIDADE]]))</f>
        <v>46177</v>
      </c>
      <c r="K32">
        <v>1</v>
      </c>
      <c r="L32" t="s">
        <v>5</v>
      </c>
      <c r="M32" t="str">
        <f>VLOOKUP(REPORTE.INCIDENTES[[#This Row],[NOME]],'CADASTRO'!A:K,6,0)</f>
        <v>ATIVO</v>
      </c>
    </row>
    <row r="33" spans="1:14">
      <c r="A33" t="s">
        <v>516</v>
      </c>
      <c r="B33" t="s">
        <v>517</v>
      </c>
      <c r="C33" t="s">
        <v>433</v>
      </c>
      <c r="D33" t="s">
        <v>686</v>
      </c>
      <c r="E33" s="11" t="s">
        <v>330</v>
      </c>
      <c r="F33" s="11" t="str">
        <f>VLOOKUP(REPORTE.INCIDENTES[[#This Row],[NOME]],'CADASTRO'!A:K,5,0)</f>
        <v>OPERADOR INDUSTRIAL I</v>
      </c>
      <c r="G33" s="28">
        <v>46009</v>
      </c>
      <c r="H33" s="39">
        <v>365</v>
      </c>
      <c r="I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IF(G398="01/01/1900",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IF(REPORTE.INCIDENTES[[#This Row],[TREINADO EM]]="", "",(REPORTE.INCIDENTES[[#This Row],[TREINADO EM]]+REPORTE.INCIDENTES[[#This Row],[VALIDADE]]))</f>
        <v>46374</v>
      </c>
      <c r="K33">
        <v>1</v>
      </c>
      <c r="L33" t="s">
        <v>3</v>
      </c>
      <c r="M33" t="str">
        <f>VLOOKUP(REPORTE.INCIDENTES[[#This Row],[NOME]],'CADASTRO'!A:K,6,0)</f>
        <v>ATIVO</v>
      </c>
    </row>
    <row r="34" spans="1:14">
      <c r="A34" t="s">
        <v>516</v>
      </c>
      <c r="B34" t="s">
        <v>517</v>
      </c>
      <c r="C34" t="s">
        <v>266</v>
      </c>
      <c r="D34" t="s">
        <v>686</v>
      </c>
      <c r="E34" s="11" t="s">
        <v>191</v>
      </c>
      <c r="F34" s="11" t="str">
        <f>VLOOKUP(REPORTE.INCIDENTES[[#This Row],[NOME]],'CADASTRO'!A:K,5,0)</f>
        <v>ESTAGIARIO</v>
      </c>
      <c r="G34" s="28">
        <v>45064</v>
      </c>
      <c r="H34" s="39">
        <v>365</v>
      </c>
      <c r="I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IF(G399="01/01/1900", "SEM REGISTRO",
                        IF((G34+H34)&gt;TODAY(), "NO PRAZO", "VENCIDO"
                        )
                    )
                )
            )
        )
    ),"N.A.")</f>
        <v>N.A.</v>
      </c>
      <c r="J34" s="14">
        <f>IF(REPORTE.INCIDENTES[[#This Row],[TREINADO EM]]="", "",(REPORTE.INCIDENTES[[#This Row],[TREINADO EM]]+REPORTE.INCIDENTES[[#This Row],[VALIDADE]]))</f>
        <v>45429</v>
      </c>
      <c r="K34">
        <v>1</v>
      </c>
      <c r="L34" t="s">
        <v>3</v>
      </c>
      <c r="M34" t="str">
        <f>VLOOKUP(REPORTE.INCIDENTES[[#This Row],[NOME]],'CADASTRO'!A:K,6,0)</f>
        <v>DESLIGADO</v>
      </c>
    </row>
    <row r="35" spans="1:14">
      <c r="A35" t="s">
        <v>516</v>
      </c>
      <c r="B35" t="s">
        <v>517</v>
      </c>
      <c r="C35" t="s">
        <v>433</v>
      </c>
      <c r="D35" t="s">
        <v>686</v>
      </c>
      <c r="E35" s="11" t="s">
        <v>332</v>
      </c>
      <c r="F35" s="11" t="str">
        <f>VLOOKUP(REPORTE.INCIDENTES[[#This Row],[NOME]],'CADASTRO'!A:K,5,0)</f>
        <v>ASSISTENTE ADMINISTRATIVO</v>
      </c>
      <c r="G35" s="28">
        <v>46126</v>
      </c>
      <c r="H35" s="39">
        <v>365</v>
      </c>
      <c r="I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IF(G400="01/01/1900",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IF(REPORTE.INCIDENTES[[#This Row],[TREINADO EM]]="", "",(REPORTE.INCIDENTES[[#This Row],[TREINADO EM]]+REPORTE.INCIDENTES[[#This Row],[VALIDADE]]))</f>
        <v>46491</v>
      </c>
      <c r="K35">
        <v>1</v>
      </c>
      <c r="L35" t="s">
        <v>3</v>
      </c>
      <c r="M35" t="str">
        <f>VLOOKUP(REPORTE.INCIDENTES[[#This Row],[NOME]],'CADASTRO'!A:K,6,0)</f>
        <v>ATIVO</v>
      </c>
      <c r="N35" s="63"/>
    </row>
    <row r="36" spans="1:14">
      <c r="A36" t="s">
        <v>516</v>
      </c>
      <c r="B36" t="s">
        <v>517</v>
      </c>
      <c r="C36" t="s">
        <v>266</v>
      </c>
      <c r="D36" t="s">
        <v>686</v>
      </c>
      <c r="E36" s="11" t="s">
        <v>333</v>
      </c>
      <c r="F36" s="11" t="str">
        <f>VLOOKUP(REPORTE.INCIDENTES[[#This Row],[NOME]],'CADASTRO'!A:K,5,0)</f>
        <v>ANALISTA FACILITIES</v>
      </c>
      <c r="G36" s="28">
        <v>45092</v>
      </c>
      <c r="H36" s="39">
        <v>365</v>
      </c>
      <c r="I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IF(G401="01/01/1900",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IF(REPORTE.INCIDENTES[[#This Row],[TREINADO EM]]="", "",(REPORTE.INCIDENTES[[#This Row],[TREINADO EM]]+REPORTE.INCIDENTES[[#This Row],[VALIDADE]]))</f>
        <v>45457</v>
      </c>
      <c r="K36">
        <v>1</v>
      </c>
      <c r="L36" t="s">
        <v>5</v>
      </c>
      <c r="M36" t="str">
        <f>VLOOKUP(REPORTE.INCIDENTES[[#This Row],[NOME]],'CADASTRO'!A:K,6,0)</f>
        <v>ATIVO</v>
      </c>
    </row>
    <row r="37" spans="1:14">
      <c r="A37" t="s">
        <v>516</v>
      </c>
      <c r="B37" t="s">
        <v>517</v>
      </c>
      <c r="C37" t="s">
        <v>433</v>
      </c>
      <c r="D37" t="s">
        <v>686</v>
      </c>
      <c r="E37" s="11" t="s">
        <v>333</v>
      </c>
      <c r="F37" s="11" t="str">
        <f>VLOOKUP(REPORTE.INCIDENTES[[#This Row],[NOME]],'CADASTRO'!A:K,5,0)</f>
        <v>ANALISTA FACILITIES</v>
      </c>
      <c r="G37" s="28">
        <v>45547</v>
      </c>
      <c r="H37" s="39">
        <v>365</v>
      </c>
      <c r="I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IF(G402="01/01/1900",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IF(REPORTE.INCIDENTES[[#This Row],[TREINADO EM]]="", "",(REPORTE.INCIDENTES[[#This Row],[TREINADO EM]]+REPORTE.INCIDENTES[[#This Row],[VALIDADE]]))</f>
        <v>45912</v>
      </c>
      <c r="K37">
        <v>1</v>
      </c>
      <c r="L37" t="s">
        <v>5</v>
      </c>
      <c r="M37" t="str">
        <f>VLOOKUP(REPORTE.INCIDENTES[[#This Row],[NOME]],'CADASTRO'!A:K,6,0)</f>
        <v>ATIVO</v>
      </c>
    </row>
    <row r="38" spans="1:14">
      <c r="A38" t="s">
        <v>516</v>
      </c>
      <c r="B38" t="s">
        <v>517</v>
      </c>
      <c r="C38" t="s">
        <v>433</v>
      </c>
      <c r="D38" t="s">
        <v>686</v>
      </c>
      <c r="E38" s="11" t="s">
        <v>333</v>
      </c>
      <c r="F38" s="11" t="str">
        <f>VLOOKUP(REPORTE.INCIDENTES[[#This Row],[NOME]],'CADASTRO'!A:K,5,0)</f>
        <v>ANALISTA FACILITIES</v>
      </c>
      <c r="G38" s="28">
        <v>46212.014606481498</v>
      </c>
      <c r="H38" s="39">
        <v>183</v>
      </c>
      <c r="I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IF(G403="01/01/1900",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IF(REPORTE.INCIDENTES[[#This Row],[TREINADO EM]]="", "",(REPORTE.INCIDENTES[[#This Row],[TREINADO EM]]+REPORTE.INCIDENTES[[#This Row],[VALIDADE]]))</f>
        <v>46395.014606481498</v>
      </c>
      <c r="K38">
        <v>1</v>
      </c>
      <c r="L38" t="s">
        <v>5</v>
      </c>
      <c r="M38" t="str">
        <f>VLOOKUP(REPORTE.INCIDENTES[[#This Row],[NOME]],'CADASTRO'!A:K,6,0)</f>
        <v>ATIVO</v>
      </c>
      <c r="N38" s="63"/>
    </row>
    <row r="39" spans="1:14">
      <c r="A39" t="s">
        <v>516</v>
      </c>
      <c r="B39" t="s">
        <v>517</v>
      </c>
      <c r="C39" t="s">
        <v>391</v>
      </c>
      <c r="D39" t="s">
        <v>686</v>
      </c>
      <c r="E39" s="11" t="s">
        <v>333</v>
      </c>
      <c r="F39" s="11" t="str">
        <f>VLOOKUP(REPORTE.INCIDENTES[[#This Row],[NOME]],'CADASTRO'!A:K,5,0)</f>
        <v>ANALISTA FACILITIES</v>
      </c>
      <c r="G39" s="28">
        <v>46280</v>
      </c>
      <c r="H39" s="39">
        <v>365</v>
      </c>
      <c r="I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IF(G404="01/01/1900",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IF(REPORTE.INCIDENTES[[#This Row],[TREINADO EM]]="", "",(REPORTE.INCIDENTES[[#This Row],[TREINADO EM]]+REPORTE.INCIDENTES[[#This Row],[VALIDADE]]))</f>
        <v>46645</v>
      </c>
      <c r="K39">
        <v>1</v>
      </c>
      <c r="L39" t="s">
        <v>3</v>
      </c>
      <c r="M39" t="str">
        <f>VLOOKUP(REPORTE.INCIDENTES[[#This Row],[NOME]],'CADASTRO'!A:K,6,0)</f>
        <v>ATIVO</v>
      </c>
    </row>
    <row r="40" spans="1:14">
      <c r="A40" t="s">
        <v>516</v>
      </c>
      <c r="B40" t="s">
        <v>517</v>
      </c>
      <c r="C40" t="s">
        <v>102</v>
      </c>
      <c r="D40" t="s">
        <v>686</v>
      </c>
      <c r="E40" s="11" t="s">
        <v>335</v>
      </c>
      <c r="F40" s="11" t="str">
        <f>VLOOKUP(REPORTE.INCIDENTES[[#This Row],[NOME]],'CADASTRO'!A:K,5,0)</f>
        <v>ANALISTA CONTROLE QUALIDADE JR</v>
      </c>
      <c r="G40" s="28">
        <v>45568</v>
      </c>
      <c r="H40" s="39">
        <v>365</v>
      </c>
      <c r="I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IF(G405="01/01/1900",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IF(REPORTE.INCIDENTES[[#This Row],[TREINADO EM]]="", "",(REPORTE.INCIDENTES[[#This Row],[TREINADO EM]]+REPORTE.INCIDENTES[[#This Row],[VALIDADE]]))</f>
        <v>45933</v>
      </c>
      <c r="K40">
        <v>1</v>
      </c>
      <c r="L40" t="s">
        <v>5</v>
      </c>
      <c r="M40" t="str">
        <f>VLOOKUP(REPORTE.INCIDENTES[[#This Row],[NOME]],'CADASTRO'!A:K,6,0)</f>
        <v>ATIVO</v>
      </c>
    </row>
    <row r="41" spans="1:14">
      <c r="A41" t="s">
        <v>516</v>
      </c>
      <c r="B41" t="s">
        <v>517</v>
      </c>
      <c r="C41" t="s">
        <v>381</v>
      </c>
      <c r="D41" t="s">
        <v>686</v>
      </c>
      <c r="E41" s="11" t="s">
        <v>335</v>
      </c>
      <c r="F41" s="11" t="str">
        <f>VLOOKUP(REPORTE.INCIDENTES[[#This Row],[NOME]],'CADASTRO'!A:K,5,0)</f>
        <v>ANALISTA CONTROLE QUALIDADE JR</v>
      </c>
      <c r="G41" s="28">
        <v>45645</v>
      </c>
      <c r="H41" s="39">
        <v>365</v>
      </c>
      <c r="I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IF(G406="01/01/1900",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IF(REPORTE.INCIDENTES[[#This Row],[TREINADO EM]]="", "",(REPORTE.INCIDENTES[[#This Row],[TREINADO EM]]+REPORTE.INCIDENTES[[#This Row],[VALIDADE]]))</f>
        <v>46010</v>
      </c>
      <c r="K41">
        <v>1</v>
      </c>
      <c r="L41" t="s">
        <v>5</v>
      </c>
      <c r="M41" t="str">
        <f>VLOOKUP(REPORTE.INCIDENTES[[#This Row],[NOME]],'CADASTRO'!A:K,6,0)</f>
        <v>ATIVO</v>
      </c>
    </row>
    <row r="42" spans="1:14">
      <c r="A42" t="s">
        <v>516</v>
      </c>
      <c r="B42" t="s">
        <v>517</v>
      </c>
      <c r="C42" t="s">
        <v>433</v>
      </c>
      <c r="D42" t="s">
        <v>686</v>
      </c>
      <c r="E42" s="11" t="s">
        <v>335</v>
      </c>
      <c r="F42" s="11" t="str">
        <f>VLOOKUP(REPORTE.INCIDENTES[[#This Row],[NOME]],'CADASTRO'!A:K,5,0)</f>
        <v>ANALISTA CONTROLE QUALIDADE JR</v>
      </c>
      <c r="G42" s="28">
        <v>46098</v>
      </c>
      <c r="H42" s="39">
        <v>365</v>
      </c>
      <c r="I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IF(G407="01/01/1900",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IF(REPORTE.INCIDENTES[[#This Row],[TREINADO EM]]="", "",(REPORTE.INCIDENTES[[#This Row],[TREINADO EM]]+REPORTE.INCIDENTES[[#This Row],[VALIDADE]]))</f>
        <v>46463</v>
      </c>
      <c r="K42">
        <v>1</v>
      </c>
      <c r="L42" t="s">
        <v>3</v>
      </c>
      <c r="M42" t="str">
        <f>VLOOKUP(REPORTE.INCIDENTES[[#This Row],[NOME]],'CADASTRO'!A:K,6,0)</f>
        <v>ATIVO</v>
      </c>
      <c r="N42" s="63" t="s">
        <v>689</v>
      </c>
    </row>
    <row r="43" spans="1:14">
      <c r="A43" t="s">
        <v>516</v>
      </c>
      <c r="B43" t="s">
        <v>517</v>
      </c>
      <c r="C43" t="s">
        <v>433</v>
      </c>
      <c r="D43" t="s">
        <v>686</v>
      </c>
      <c r="E43" s="11" t="s">
        <v>337</v>
      </c>
      <c r="F43" s="11" t="str">
        <f>VLOOKUP(REPORTE.INCIDENTES[[#This Row],[NOME]],'CADASTRO'!A:K,5,0)</f>
        <v>OPERADOR INDUSTRIAL I</v>
      </c>
      <c r="G43" s="28">
        <v>46154</v>
      </c>
      <c r="H43" s="39">
        <v>365</v>
      </c>
      <c r="I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IF(G408="01/01/1900", "SEM REGISTRO",
                        IF((G43+H43)&gt;TODAY(), "NO PRAZO", "VENCIDO"
                        )
                    )
                )
            )
        )
    ),"N.A.")</f>
        <v>N.A.</v>
      </c>
      <c r="J43" s="14">
        <f>IF(REPORTE.INCIDENTES[[#This Row],[TREINADO EM]]="", "",(REPORTE.INCIDENTES[[#This Row],[TREINADO EM]]+REPORTE.INCIDENTES[[#This Row],[VALIDADE]]))</f>
        <v>46519</v>
      </c>
      <c r="K43">
        <v>1</v>
      </c>
      <c r="L43" t="s">
        <v>3</v>
      </c>
      <c r="M43" t="str">
        <f>VLOOKUP(REPORTE.INCIDENTES[[#This Row],[NOME]],'CADASTRO'!A:K,6,0)</f>
        <v>DESLIGADO</v>
      </c>
      <c r="N43" s="63" t="s">
        <v>690</v>
      </c>
    </row>
    <row r="44" spans="1:14">
      <c r="A44" t="s">
        <v>516</v>
      </c>
      <c r="B44" t="s">
        <v>517</v>
      </c>
      <c r="C44" t="s">
        <v>391</v>
      </c>
      <c r="D44" t="s">
        <v>686</v>
      </c>
      <c r="E44" s="11" t="s">
        <v>487</v>
      </c>
      <c r="F44" s="11" t="str">
        <f>VLOOKUP(REPORTE.INCIDENTES[[#This Row],[NOME]],'CADASTRO'!A:K,5,0)</f>
        <v>TECNICO ELETRONICO II</v>
      </c>
      <c r="G44" s="28">
        <v>46245.574490740742</v>
      </c>
      <c r="H44" s="39">
        <v>365</v>
      </c>
      <c r="I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IF(G409="01/01/1900",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IF(REPORTE.INCIDENTES[[#This Row],[TREINADO EM]]="", "",(REPORTE.INCIDENTES[[#This Row],[TREINADO EM]]+REPORTE.INCIDENTES[[#This Row],[VALIDADE]]))</f>
        <v>46610.574490740742</v>
      </c>
      <c r="K44">
        <v>1</v>
      </c>
      <c r="L44" t="s">
        <v>3</v>
      </c>
      <c r="M44" t="str">
        <f>VLOOKUP(REPORTE.INCIDENTES[[#This Row],[NOME]],'CADASTRO'!A:K,6,0)</f>
        <v>ATIVO</v>
      </c>
    </row>
    <row r="45" spans="1:14">
      <c r="A45" t="s">
        <v>516</v>
      </c>
      <c r="B45" t="s">
        <v>517</v>
      </c>
      <c r="C45" t="s">
        <v>433</v>
      </c>
      <c r="D45" t="s">
        <v>686</v>
      </c>
      <c r="E45" s="11" t="s">
        <v>339</v>
      </c>
      <c r="F45" s="11" t="str">
        <f>VLOOKUP(REPORTE.INCIDENTES[[#This Row],[NOME]],'CADASTRO'!A:K,5,0)</f>
        <v>ANALISTA MANUTENCAO JR</v>
      </c>
      <c r="G45" s="28">
        <v>45889</v>
      </c>
      <c r="H45" s="39">
        <v>365</v>
      </c>
      <c r="I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IF(G410="01/01/1900",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IF(REPORTE.INCIDENTES[[#This Row],[TREINADO EM]]="", "",(REPORTE.INCIDENTES[[#This Row],[TREINADO EM]]+REPORTE.INCIDENTES[[#This Row],[VALIDADE]]))</f>
        <v>46254</v>
      </c>
      <c r="K45">
        <v>1</v>
      </c>
      <c r="L45" t="s">
        <v>5</v>
      </c>
      <c r="M45" t="str">
        <f>VLOOKUP(REPORTE.INCIDENTES[[#This Row],[NOME]],'CADASTRO'!A:K,6,0)</f>
        <v>ATIVO</v>
      </c>
    </row>
    <row r="46" spans="1:14">
      <c r="A46" t="s">
        <v>516</v>
      </c>
      <c r="B46" t="s">
        <v>517</v>
      </c>
      <c r="C46" t="s">
        <v>391</v>
      </c>
      <c r="D46" t="s">
        <v>686</v>
      </c>
      <c r="E46" s="11" t="s">
        <v>339</v>
      </c>
      <c r="F46" s="11" t="str">
        <f>VLOOKUP(REPORTE.INCIDENTES[[#This Row],[NOME]],'CADASTRO'!A:K,5,0)</f>
        <v>ANALISTA MANUTENCAO JR</v>
      </c>
      <c r="G46" s="28">
        <v>46293</v>
      </c>
      <c r="H46" s="39">
        <v>365</v>
      </c>
      <c r="I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IF(G411="01/01/1900",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IF(REPORTE.INCIDENTES[[#This Row],[TREINADO EM]]="", "",(REPORTE.INCIDENTES[[#This Row],[TREINADO EM]]+REPORTE.INCIDENTES[[#This Row],[VALIDADE]]))</f>
        <v>46658</v>
      </c>
      <c r="K46">
        <v>1</v>
      </c>
      <c r="L46" t="s">
        <v>3</v>
      </c>
      <c r="M46" t="str">
        <f>VLOOKUP(REPORTE.INCIDENTES[[#This Row],[NOME]],'CADASTRO'!A:K,6,0)</f>
        <v>ATIVO</v>
      </c>
    </row>
    <row r="47" spans="1:14">
      <c r="A47" t="s">
        <v>516</v>
      </c>
      <c r="B47" t="s">
        <v>517</v>
      </c>
      <c r="C47" t="s">
        <v>76</v>
      </c>
      <c r="D47" t="s">
        <v>686</v>
      </c>
      <c r="E47" s="11" t="s">
        <v>340</v>
      </c>
      <c r="F47" s="11" t="str">
        <f>VLOOKUP(REPORTE.INCIDENTES[[#This Row],[NOME]],'CADASTRO'!A:K,5,0)</f>
        <v>AUXILIAR INDUSTRIAL</v>
      </c>
      <c r="G47" s="28">
        <v>44929</v>
      </c>
      <c r="H47" s="39">
        <v>365</v>
      </c>
      <c r="I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IF(G412="01/01/1900",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IF(REPORTE.INCIDENTES[[#This Row],[TREINADO EM]]="", "",(REPORTE.INCIDENTES[[#This Row],[TREINADO EM]]+REPORTE.INCIDENTES[[#This Row],[VALIDADE]]))</f>
        <v>45294</v>
      </c>
      <c r="K47">
        <v>1</v>
      </c>
      <c r="L47" t="s">
        <v>5</v>
      </c>
      <c r="M47" t="str">
        <f>VLOOKUP(REPORTE.INCIDENTES[[#This Row],[NOME]],'CADASTRO'!A:K,6,0)</f>
        <v>ATIVO</v>
      </c>
    </row>
    <row r="48" spans="1:14">
      <c r="A48" t="s">
        <v>516</v>
      </c>
      <c r="B48" t="s">
        <v>517</v>
      </c>
      <c r="C48" t="s">
        <v>76</v>
      </c>
      <c r="D48" t="s">
        <v>686</v>
      </c>
      <c r="E48" s="11" t="s">
        <v>340</v>
      </c>
      <c r="F48" s="11" t="str">
        <f>VLOOKUP(REPORTE.INCIDENTES[[#This Row],[NOME]],'CADASTRO'!A:K,5,0)</f>
        <v>AUXILIAR INDUSTRIAL</v>
      </c>
      <c r="G48" s="28">
        <v>45279</v>
      </c>
      <c r="H48" s="39">
        <v>365</v>
      </c>
      <c r="I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IF(G413="01/01/1900",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IF(REPORTE.INCIDENTES[[#This Row],[TREINADO EM]]="", "",(REPORTE.INCIDENTES[[#This Row],[TREINADO EM]]+REPORTE.INCIDENTES[[#This Row],[VALIDADE]]))</f>
        <v>45644</v>
      </c>
      <c r="K48">
        <v>1</v>
      </c>
      <c r="L48" t="s">
        <v>5</v>
      </c>
      <c r="M48" t="str">
        <f>VLOOKUP(REPORTE.INCIDENTES[[#This Row],[NOME]],'CADASTRO'!A:K,6,0)</f>
        <v>ATIVO</v>
      </c>
    </row>
    <row r="49" spans="1:14">
      <c r="A49" t="s">
        <v>516</v>
      </c>
      <c r="B49" t="s">
        <v>517</v>
      </c>
      <c r="C49" t="s">
        <v>381</v>
      </c>
      <c r="D49" t="s">
        <v>686</v>
      </c>
      <c r="E49" s="11" t="s">
        <v>340</v>
      </c>
      <c r="F49" s="11" t="str">
        <f>VLOOKUP(REPORTE.INCIDENTES[[#This Row],[NOME]],'CADASTRO'!A:K,5,0)</f>
        <v>AUXILIAR INDUSTRIAL</v>
      </c>
      <c r="G49" s="28">
        <v>45645</v>
      </c>
      <c r="H49" s="39">
        <v>365</v>
      </c>
      <c r="I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IF(G414="01/01/1900",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IF(REPORTE.INCIDENTES[[#This Row],[TREINADO EM]]="", "",(REPORTE.INCIDENTES[[#This Row],[TREINADO EM]]+REPORTE.INCIDENTES[[#This Row],[VALIDADE]]))</f>
        <v>46010</v>
      </c>
      <c r="K49">
        <v>1</v>
      </c>
      <c r="L49" t="s">
        <v>5</v>
      </c>
      <c r="M49" t="str">
        <f>VLOOKUP(REPORTE.INCIDENTES[[#This Row],[NOME]],'CADASTRO'!A:K,6,0)</f>
        <v>ATIVO</v>
      </c>
    </row>
    <row r="50" spans="1:14">
      <c r="A50" t="s">
        <v>516</v>
      </c>
      <c r="B50" t="s">
        <v>517</v>
      </c>
      <c r="C50" t="s">
        <v>433</v>
      </c>
      <c r="D50" t="s">
        <v>686</v>
      </c>
      <c r="E50" s="11" t="s">
        <v>340</v>
      </c>
      <c r="F50" s="11" t="str">
        <f>VLOOKUP(REPORTE.INCIDENTES[[#This Row],[NOME]],'CADASTRO'!A:K,5,0)</f>
        <v>AUXILIAR INDUSTRIAL</v>
      </c>
      <c r="G50" s="28">
        <v>46009</v>
      </c>
      <c r="H50" s="39">
        <v>365</v>
      </c>
      <c r="I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IF(G415="01/01/1900",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IF(REPORTE.INCIDENTES[[#This Row],[TREINADO EM]]="", "",(REPORTE.INCIDENTES[[#This Row],[TREINADO EM]]+REPORTE.INCIDENTES[[#This Row],[VALIDADE]]))</f>
        <v>46374</v>
      </c>
      <c r="K50">
        <v>1</v>
      </c>
      <c r="L50" t="s">
        <v>3</v>
      </c>
      <c r="M50" t="str">
        <f>VLOOKUP(REPORTE.INCIDENTES[[#This Row],[NOME]],'CADASTRO'!A:K,6,0)</f>
        <v>ATIVO</v>
      </c>
    </row>
    <row r="51" spans="1:14">
      <c r="A51" t="s">
        <v>516</v>
      </c>
      <c r="B51" t="s">
        <v>517</v>
      </c>
      <c r="C51" t="s">
        <v>266</v>
      </c>
      <c r="D51" t="s">
        <v>686</v>
      </c>
      <c r="E51" s="11" t="s">
        <v>341</v>
      </c>
      <c r="F51" s="11" t="str">
        <f>VLOOKUP(REPORTE.INCIDENTES[[#This Row],[NOME]],'CADASTRO'!A:K,5,0)</f>
        <v>Analista PCM PL</v>
      </c>
      <c r="G51" s="28">
        <v>44973</v>
      </c>
      <c r="H51" s="39">
        <v>365</v>
      </c>
      <c r="I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IF(G416="01/01/1900",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IF(REPORTE.INCIDENTES[[#This Row],[TREINADO EM]]="", "",(REPORTE.INCIDENTES[[#This Row],[TREINADO EM]]+REPORTE.INCIDENTES[[#This Row],[VALIDADE]]))</f>
        <v>45338</v>
      </c>
      <c r="K51">
        <v>1</v>
      </c>
      <c r="L51" t="s">
        <v>5</v>
      </c>
      <c r="M51" t="str">
        <f>VLOOKUP(REPORTE.INCIDENTES[[#This Row],[NOME]],'CADASTRO'!A:K,6,0)</f>
        <v>ATIVO</v>
      </c>
    </row>
    <row r="52" spans="1:14">
      <c r="A52" t="s">
        <v>516</v>
      </c>
      <c r="B52" t="s">
        <v>517</v>
      </c>
      <c r="C52" t="s">
        <v>433</v>
      </c>
      <c r="D52" t="s">
        <v>686</v>
      </c>
      <c r="E52" s="11" t="s">
        <v>341</v>
      </c>
      <c r="F52" s="11" t="str">
        <f>VLOOKUP(REPORTE.INCIDENTES[[#This Row],[NOME]],'CADASTRO'!A:K,5,0)</f>
        <v>Analista PCM PL</v>
      </c>
      <c r="G52" s="27">
        <v>45533</v>
      </c>
      <c r="H52" s="39">
        <v>365</v>
      </c>
      <c r="I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IF(G417="01/01/1900",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IF(REPORTE.INCIDENTES[[#This Row],[TREINADO EM]]="", "",(REPORTE.INCIDENTES[[#This Row],[TREINADO EM]]+REPORTE.INCIDENTES[[#This Row],[VALIDADE]]))</f>
        <v>45898</v>
      </c>
      <c r="K52">
        <v>1</v>
      </c>
      <c r="L52" t="s">
        <v>5</v>
      </c>
      <c r="M52" t="str">
        <f>VLOOKUP(REPORTE.INCIDENTES[[#This Row],[NOME]],'CADASTRO'!A:K,6,0)</f>
        <v>ATIVO</v>
      </c>
    </row>
    <row r="53" spans="1:14">
      <c r="A53" t="s">
        <v>516</v>
      </c>
      <c r="B53" t="s">
        <v>517</v>
      </c>
      <c r="C53" t="s">
        <v>433</v>
      </c>
      <c r="D53" t="s">
        <v>686</v>
      </c>
      <c r="E53" s="11" t="s">
        <v>341</v>
      </c>
      <c r="F53" s="11" t="str">
        <f>VLOOKUP(REPORTE.INCIDENTES[[#This Row],[NOME]],'CADASTRO'!A:K,5,0)</f>
        <v>Analista PCM PL</v>
      </c>
      <c r="G53" s="27">
        <v>46091</v>
      </c>
      <c r="H53" s="39">
        <v>365</v>
      </c>
      <c r="I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IF(G418="01/01/1900",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IF(REPORTE.INCIDENTES[[#This Row],[TREINADO EM]]="", "",(REPORTE.INCIDENTES[[#This Row],[TREINADO EM]]+REPORTE.INCIDENTES[[#This Row],[VALIDADE]]))</f>
        <v>46456</v>
      </c>
      <c r="K53">
        <v>0.25</v>
      </c>
      <c r="L53" t="s">
        <v>3</v>
      </c>
      <c r="M53" t="str">
        <f>VLOOKUP(REPORTE.INCIDENTES[[#This Row],[NOME]],'CADASTRO'!A:K,6,0)</f>
        <v>ATIVO</v>
      </c>
      <c r="N53" s="63" t="s">
        <v>691</v>
      </c>
    </row>
    <row r="54" spans="1:14">
      <c r="A54" t="s">
        <v>516</v>
      </c>
      <c r="B54" t="s">
        <v>517</v>
      </c>
      <c r="C54" t="s">
        <v>102</v>
      </c>
      <c r="D54" t="s">
        <v>686</v>
      </c>
      <c r="E54" s="11" t="s">
        <v>194</v>
      </c>
      <c r="F54" s="11" t="str">
        <f>VLOOKUP(REPORTE.INCIDENTES[[#This Row],[NOME]],'CADASTRO'!A:K,5,0)</f>
        <v>SUPERVISOR DE MANUTENCAO</v>
      </c>
      <c r="G54" s="27">
        <v>45393</v>
      </c>
      <c r="H54" s="39">
        <v>365</v>
      </c>
      <c r="I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IF(G419="01/01/1900", "SEM REGISTRO",
                        IF((G54+H54)&gt;TODAY(), "NO PRAZO", "VENCIDO"
                        )
                    )
                )
            )
        )
    ),"N.A.")</f>
        <v>N.A.</v>
      </c>
      <c r="J54" s="14">
        <f>IF(REPORTE.INCIDENTES[[#This Row],[TREINADO EM]]="", "",(REPORTE.INCIDENTES[[#This Row],[TREINADO EM]]+REPORTE.INCIDENTES[[#This Row],[VALIDADE]]))</f>
        <v>45758</v>
      </c>
      <c r="K54">
        <v>1</v>
      </c>
      <c r="L54" t="s">
        <v>3</v>
      </c>
      <c r="M54" t="str">
        <f>VLOOKUP(REPORTE.INCIDENTES[[#This Row],[NOME]],'CADASTRO'!A:K,6,0)</f>
        <v>DESLIGADO</v>
      </c>
    </row>
    <row r="55" spans="1:14">
      <c r="A55" t="s">
        <v>516</v>
      </c>
      <c r="B55" t="s">
        <v>517</v>
      </c>
      <c r="C55" t="s">
        <v>76</v>
      </c>
      <c r="D55" t="s">
        <v>686</v>
      </c>
      <c r="E55" s="11" t="s">
        <v>345</v>
      </c>
      <c r="F55" s="11" t="str">
        <f>VLOOKUP(REPORTE.INCIDENTES[[#This Row],[NOME]],'CADASTRO'!A:K,5,0)</f>
        <v>OPERADOR INDUSTRIAL II</v>
      </c>
      <c r="G55" s="28">
        <v>44929</v>
      </c>
      <c r="H55" s="39">
        <v>365</v>
      </c>
      <c r="I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IF(G420="01/01/1900",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IF(REPORTE.INCIDENTES[[#This Row],[TREINADO EM]]="", "",(REPORTE.INCIDENTES[[#This Row],[TREINADO EM]]+REPORTE.INCIDENTES[[#This Row],[VALIDADE]]))</f>
        <v>45294</v>
      </c>
      <c r="K55">
        <v>1</v>
      </c>
      <c r="L55" t="s">
        <v>5</v>
      </c>
      <c r="M55" t="str">
        <f>VLOOKUP(REPORTE.INCIDENTES[[#This Row],[NOME]],'CADASTRO'!A:K,6,0)</f>
        <v>ATIVO</v>
      </c>
    </row>
    <row r="56" spans="1:14">
      <c r="A56" t="s">
        <v>516</v>
      </c>
      <c r="B56" t="s">
        <v>517</v>
      </c>
      <c r="C56" t="s">
        <v>76</v>
      </c>
      <c r="D56" t="s">
        <v>686</v>
      </c>
      <c r="E56" s="11" t="s">
        <v>345</v>
      </c>
      <c r="F56" s="11" t="str">
        <f>VLOOKUP(REPORTE.INCIDENTES[[#This Row],[NOME]],'CADASTRO'!A:K,5,0)</f>
        <v>OPERADOR INDUSTRIAL II</v>
      </c>
      <c r="G56" s="28">
        <v>45279</v>
      </c>
      <c r="H56" s="39">
        <v>365</v>
      </c>
      <c r="I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IF(G421="01/01/1900",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IF(REPORTE.INCIDENTES[[#This Row],[TREINADO EM]]="", "",(REPORTE.INCIDENTES[[#This Row],[TREINADO EM]]+REPORTE.INCIDENTES[[#This Row],[VALIDADE]]))</f>
        <v>45644</v>
      </c>
      <c r="K56">
        <v>1</v>
      </c>
      <c r="L56" t="s">
        <v>5</v>
      </c>
      <c r="M56" t="str">
        <f>VLOOKUP(REPORTE.INCIDENTES[[#This Row],[NOME]],'CADASTRO'!A:K,6,0)</f>
        <v>ATIVO</v>
      </c>
    </row>
    <row r="57" spans="1:14">
      <c r="A57" t="s">
        <v>516</v>
      </c>
      <c r="B57" t="s">
        <v>517</v>
      </c>
      <c r="C57" t="s">
        <v>381</v>
      </c>
      <c r="D57" t="s">
        <v>686</v>
      </c>
      <c r="E57" s="11" t="s">
        <v>345</v>
      </c>
      <c r="F57" s="11" t="str">
        <f>VLOOKUP(REPORTE.INCIDENTES[[#This Row],[NOME]],'CADASTRO'!A:K,5,0)</f>
        <v>OPERADOR INDUSTRIAL II</v>
      </c>
      <c r="G57" s="28">
        <v>45645</v>
      </c>
      <c r="H57" s="39">
        <v>365</v>
      </c>
      <c r="I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IF(G422="01/01/1900",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IF(REPORTE.INCIDENTES[[#This Row],[TREINADO EM]]="", "",(REPORTE.INCIDENTES[[#This Row],[TREINADO EM]]+REPORTE.INCIDENTES[[#This Row],[VALIDADE]]))</f>
        <v>46010</v>
      </c>
      <c r="K57">
        <v>1</v>
      </c>
      <c r="L57" t="s">
        <v>5</v>
      </c>
      <c r="M57" t="str">
        <f>VLOOKUP(REPORTE.INCIDENTES[[#This Row],[NOME]],'CADASTRO'!A:K,6,0)</f>
        <v>ATIVO</v>
      </c>
    </row>
    <row r="58" spans="1:14">
      <c r="A58" t="s">
        <v>516</v>
      </c>
      <c r="B58" t="s">
        <v>517</v>
      </c>
      <c r="C58" t="s">
        <v>433</v>
      </c>
      <c r="D58" t="s">
        <v>686</v>
      </c>
      <c r="E58" s="11" t="s">
        <v>345</v>
      </c>
      <c r="F58" s="11" t="str">
        <f>VLOOKUP(REPORTE.INCIDENTES[[#This Row],[NOME]],'CADASTRO'!A:K,5,0)</f>
        <v>OPERADOR INDUSTRIAL II</v>
      </c>
      <c r="G58" s="28">
        <v>46009</v>
      </c>
      <c r="H58" s="39">
        <v>365</v>
      </c>
      <c r="I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IF(G423="01/01/1900", "SEM REGISTRO",
                        IF((G58+H58)&gt;TODAY(), "NO PRAZO", "VENCIDO"
                        )
                    )
                )
            )
        )
    ),"N.A.")</f>
        <v>NO PRAZO</v>
      </c>
      <c r="J58" s="14">
        <f>IF(REPORTE.INCIDENTES[[#This Row],[TREINADO EM]]="", "",(REPORTE.INCIDENTES[[#This Row],[TREINADO EM]]+REPORTE.INCIDENTES[[#This Row],[VALIDADE]]))</f>
        <v>46374</v>
      </c>
      <c r="K58">
        <v>1</v>
      </c>
      <c r="L58" t="s">
        <v>3</v>
      </c>
      <c r="M58" t="str">
        <f>VLOOKUP(REPORTE.INCIDENTES[[#This Row],[NOME]],'CADASTRO'!A:K,6,0)</f>
        <v>ATIVO</v>
      </c>
    </row>
    <row r="59" spans="1:14">
      <c r="A59" t="s">
        <v>516</v>
      </c>
      <c r="B59" t="s">
        <v>517</v>
      </c>
      <c r="C59" t="s">
        <v>266</v>
      </c>
      <c r="D59" t="s">
        <v>686</v>
      </c>
      <c r="E59" s="11" t="s">
        <v>93</v>
      </c>
      <c r="F59" s="11" t="str">
        <f>VLOOKUP(REPORTE.INCIDENTES[[#This Row],[NOME]],'CADASTRO'!A:K,5,0)</f>
        <v>COORDENADOR CONTROLE DE QUALIDADE</v>
      </c>
      <c r="G59" s="28">
        <v>45092</v>
      </c>
      <c r="H59" s="39">
        <v>365</v>
      </c>
      <c r="I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IF(G424="01/01/1900", "SEM REGISTRO",
                        IF((G59+H59)&gt;TODAY(), "NO PRAZO", "VENCIDO"
                        )
                    )
                )
            )
        )
    ),"N.A.")</f>
        <v>N.A.</v>
      </c>
      <c r="J59" s="14">
        <f>IF(REPORTE.INCIDENTES[[#This Row],[TREINADO EM]]="", "",(REPORTE.INCIDENTES[[#This Row],[TREINADO EM]]+REPORTE.INCIDENTES[[#This Row],[VALIDADE]]))</f>
        <v>45457</v>
      </c>
      <c r="K59">
        <v>1</v>
      </c>
      <c r="L59" t="s">
        <v>3</v>
      </c>
      <c r="M59" t="str">
        <f>VLOOKUP(REPORTE.INCIDENTES[[#This Row],[NOME]],'CADASTRO'!A:K,6,0)</f>
        <v>DESLIGADO</v>
      </c>
    </row>
    <row r="60" spans="1:14">
      <c r="A60" t="s">
        <v>516</v>
      </c>
      <c r="B60" t="s">
        <v>517</v>
      </c>
      <c r="C60" t="s">
        <v>266</v>
      </c>
      <c r="D60" t="s">
        <v>686</v>
      </c>
      <c r="E60" s="11" t="s">
        <v>199</v>
      </c>
      <c r="F60" s="11" t="str">
        <f>VLOOKUP(REPORTE.INCIDENTES[[#This Row],[NOME]],'CADASTRO'!A:K,5,0)</f>
        <v>TECNICO ELETRONICO II</v>
      </c>
      <c r="G60" s="28">
        <v>45092</v>
      </c>
      <c r="H60" s="39">
        <v>365</v>
      </c>
      <c r="I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IF(G425="01/01/1900", "SEM REGISTRO",
                        IF((G60+H60)&gt;TODAY(), "NO PRAZO", "VENCIDO"
                        )
                    )
                )
            )
        )
    ),"N.A.")</f>
        <v>N.A.</v>
      </c>
      <c r="J60" s="14">
        <f>IF(REPORTE.INCIDENTES[[#This Row],[TREINADO EM]]="", "",(REPORTE.INCIDENTES[[#This Row],[TREINADO EM]]+REPORTE.INCIDENTES[[#This Row],[VALIDADE]]))</f>
        <v>45457</v>
      </c>
      <c r="K60">
        <v>1</v>
      </c>
      <c r="L60" t="s">
        <v>5</v>
      </c>
      <c r="M60" t="str">
        <f>VLOOKUP(REPORTE.INCIDENTES[[#This Row],[NOME]],'CADASTRO'!A:K,6,0)</f>
        <v>DESLIGADO</v>
      </c>
    </row>
    <row r="61" spans="1:14">
      <c r="A61" t="s">
        <v>516</v>
      </c>
      <c r="B61" t="s">
        <v>517</v>
      </c>
      <c r="C61" t="s">
        <v>76</v>
      </c>
      <c r="D61" t="s">
        <v>686</v>
      </c>
      <c r="E61" s="11" t="s">
        <v>199</v>
      </c>
      <c r="F61" s="11" t="str">
        <f>VLOOKUP(REPORTE.INCIDENTES[[#This Row],[NOME]],'CADASTRO'!A:K,5,0)</f>
        <v>TECNICO ELETRONICO II</v>
      </c>
      <c r="G61" s="28">
        <v>45279</v>
      </c>
      <c r="H61" s="39">
        <v>365</v>
      </c>
      <c r="I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IF(G426="01/01/1900",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IF(REPORTE.INCIDENTES[[#This Row],[TREINADO EM]]="", "",(REPORTE.INCIDENTES[[#This Row],[TREINADO EM]]+REPORTE.INCIDENTES[[#This Row],[VALIDADE]]))</f>
        <v>45644</v>
      </c>
      <c r="K61">
        <v>1</v>
      </c>
      <c r="L61" t="s">
        <v>5</v>
      </c>
      <c r="M61" t="str">
        <f>VLOOKUP(REPORTE.INCIDENTES[[#This Row],[NOME]],'CADASTRO'!A:K,6,0)</f>
        <v>DESLIGADO</v>
      </c>
    </row>
    <row r="62" spans="1:14">
      <c r="A62" t="s">
        <v>516</v>
      </c>
      <c r="B62" t="s">
        <v>517</v>
      </c>
      <c r="C62" t="s">
        <v>381</v>
      </c>
      <c r="D62" t="s">
        <v>686</v>
      </c>
      <c r="E62" s="11" t="s">
        <v>199</v>
      </c>
      <c r="F62" s="11" t="str">
        <f>VLOOKUP(REPORTE.INCIDENTES[[#This Row],[NOME]],'CADASTRO'!A:K,5,0)</f>
        <v>TECNICO ELETRONICO II</v>
      </c>
      <c r="G62" s="28">
        <v>45645</v>
      </c>
      <c r="H62" s="39">
        <v>365</v>
      </c>
      <c r="I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IF(G427="01/01/1900", "SEM REGISTRO",
                        IF((G62+H62)&gt;TODAY(), "NO PRAZO", "VENCIDO"
                        )
                    )
                )
            )
        )
    ),"N.A.")</f>
        <v>N.A.</v>
      </c>
      <c r="J62" s="14">
        <f>IF(REPORTE.INCIDENTES[[#This Row],[TREINADO EM]]="", "",(REPORTE.INCIDENTES[[#This Row],[TREINADO EM]]+REPORTE.INCIDENTES[[#This Row],[VALIDADE]]))</f>
        <v>46010</v>
      </c>
      <c r="K62">
        <v>1</v>
      </c>
      <c r="L62" t="s">
        <v>3</v>
      </c>
      <c r="M62" t="str">
        <f>VLOOKUP(REPORTE.INCIDENTES[[#This Row],[NOME]],'CADASTRO'!A:K,6,0)</f>
        <v>DESLIGADO</v>
      </c>
    </row>
    <row r="63" spans="1:14">
      <c r="A63" t="s">
        <v>516</v>
      </c>
      <c r="B63" t="s">
        <v>517</v>
      </c>
      <c r="C63" t="s">
        <v>76</v>
      </c>
      <c r="D63" t="s">
        <v>686</v>
      </c>
      <c r="E63" s="11" t="s">
        <v>344</v>
      </c>
      <c r="F63" s="11" t="str">
        <f>VLOOKUP(REPORTE.INCIDENTES[[#This Row],[NOME]],'CADASTRO'!A:K,5,0)</f>
        <v>TECNICO MECANICO II</v>
      </c>
      <c r="G63" s="28">
        <v>44929</v>
      </c>
      <c r="H63" s="39">
        <v>365</v>
      </c>
      <c r="I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IF(G428="01/01/1900",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IF(REPORTE.INCIDENTES[[#This Row],[TREINADO EM]]="", "",(REPORTE.INCIDENTES[[#This Row],[TREINADO EM]]+REPORTE.INCIDENTES[[#This Row],[VALIDADE]]))</f>
        <v>45294</v>
      </c>
      <c r="K63">
        <v>1</v>
      </c>
      <c r="L63" t="s">
        <v>5</v>
      </c>
      <c r="M63" t="str">
        <f>VLOOKUP(REPORTE.INCIDENTES[[#This Row],[NOME]],'CADASTRO'!A:K,6,0)</f>
        <v>ATIVO</v>
      </c>
    </row>
    <row r="64" spans="1:14">
      <c r="A64" t="s">
        <v>516</v>
      </c>
      <c r="B64" t="s">
        <v>517</v>
      </c>
      <c r="C64" t="s">
        <v>433</v>
      </c>
      <c r="D64" t="s">
        <v>686</v>
      </c>
      <c r="E64" s="11" t="s">
        <v>344</v>
      </c>
      <c r="F64" s="11" t="str">
        <f>VLOOKUP(REPORTE.INCIDENTES[[#This Row],[NOME]],'CADASTRO'!A:K,5,0)</f>
        <v>TECNICO MECANICO II</v>
      </c>
      <c r="G64" s="28">
        <v>45547</v>
      </c>
      <c r="H64" s="39">
        <v>365</v>
      </c>
      <c r="I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IF(G429="01/01/1900",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IF(REPORTE.INCIDENTES[[#This Row],[TREINADO EM]]="", "",(REPORTE.INCIDENTES[[#This Row],[TREINADO EM]]+REPORTE.INCIDENTES[[#This Row],[VALIDADE]]))</f>
        <v>45912</v>
      </c>
      <c r="K64">
        <v>1</v>
      </c>
      <c r="L64" t="s">
        <v>5</v>
      </c>
      <c r="M64" t="str">
        <f>VLOOKUP(REPORTE.INCIDENTES[[#This Row],[NOME]],'CADASTRO'!A:K,6,0)</f>
        <v>ATIVO</v>
      </c>
    </row>
    <row r="65" spans="1:14">
      <c r="A65" t="s">
        <v>516</v>
      </c>
      <c r="B65" t="s">
        <v>517</v>
      </c>
      <c r="C65" t="s">
        <v>381</v>
      </c>
      <c r="D65" t="s">
        <v>686</v>
      </c>
      <c r="E65" s="11" t="s">
        <v>344</v>
      </c>
      <c r="F65" s="11" t="str">
        <f>VLOOKUP(REPORTE.INCIDENTES[[#This Row],[NOME]],'CADASTRO'!A:K,5,0)</f>
        <v>TECNICO MECANICO II</v>
      </c>
      <c r="G65" s="28">
        <v>45645</v>
      </c>
      <c r="H65" s="39">
        <v>365</v>
      </c>
      <c r="I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IF(G430="01/01/1900",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IF(REPORTE.INCIDENTES[[#This Row],[TREINADO EM]]="", "",(REPORTE.INCIDENTES[[#This Row],[TREINADO EM]]+REPORTE.INCIDENTES[[#This Row],[VALIDADE]]))</f>
        <v>46010</v>
      </c>
      <c r="K65">
        <v>1</v>
      </c>
      <c r="L65" t="s">
        <v>5</v>
      </c>
      <c r="M65" t="str">
        <f>VLOOKUP(REPORTE.INCIDENTES[[#This Row],[NOME]],'CADASTRO'!A:K,6,0)</f>
        <v>ATIVO</v>
      </c>
    </row>
    <row r="66" spans="1:14">
      <c r="A66" t="s">
        <v>516</v>
      </c>
      <c r="B66" t="s">
        <v>517</v>
      </c>
      <c r="C66" t="s">
        <v>433</v>
      </c>
      <c r="D66" t="s">
        <v>686</v>
      </c>
      <c r="E66" s="11" t="s">
        <v>344</v>
      </c>
      <c r="F66" s="11" t="str">
        <f>VLOOKUP(REPORTE.INCIDENTES[[#This Row],[NOME]],'CADASTRO'!A:K,5,0)</f>
        <v>TECNICO MECANICO II</v>
      </c>
      <c r="G66" s="28">
        <v>46211.618738425903</v>
      </c>
      <c r="H66" s="39">
        <v>183</v>
      </c>
      <c r="I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IF(G431="01/01/1900", "SEM REGISTRO",
                        IF((G66+H66)&gt;TODAY(), "NO PRAZO", "VENCIDO"
                        )
                    )
                )
            )
        )
    ),"N.A.")</f>
        <v>NO PRAZO</v>
      </c>
      <c r="J66" s="14">
        <f>IF(REPORTE.INCIDENTES[[#This Row],[TREINADO EM]]="", "",(REPORTE.INCIDENTES[[#This Row],[TREINADO EM]]+REPORTE.INCIDENTES[[#This Row],[VALIDADE]]))</f>
        <v>46394.618738425903</v>
      </c>
      <c r="K66">
        <v>1</v>
      </c>
      <c r="L66" t="s">
        <v>3</v>
      </c>
      <c r="M66" t="str">
        <f>VLOOKUP(REPORTE.INCIDENTES[[#This Row],[NOME]],'CADASTRO'!A:K,6,0)</f>
        <v>ATIVO</v>
      </c>
      <c r="N66" s="63"/>
    </row>
    <row r="67" spans="1:14">
      <c r="A67" t="s">
        <v>516</v>
      </c>
      <c r="B67" t="s">
        <v>517</v>
      </c>
      <c r="C67" t="s">
        <v>433</v>
      </c>
      <c r="D67" t="s">
        <v>686</v>
      </c>
      <c r="E67" s="11" t="s">
        <v>201</v>
      </c>
      <c r="F67" s="11" t="str">
        <f>VLOOKUP(REPORTE.INCIDENTES[[#This Row],[NOME]],'CADASTRO'!A:K,5,0)</f>
        <v>OPERADOR INDUSTRIAL I</v>
      </c>
      <c r="G67" s="28">
        <v>46119</v>
      </c>
      <c r="H67" s="39">
        <v>365</v>
      </c>
      <c r="I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IF(G432="01/01/1900",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IF(REPORTE.INCIDENTES[[#This Row],[TREINADO EM]]="", "",(REPORTE.INCIDENTES[[#This Row],[TREINADO EM]]+REPORTE.INCIDENTES[[#This Row],[VALIDADE]]))</f>
        <v>46484</v>
      </c>
      <c r="K67">
        <v>0.15</v>
      </c>
      <c r="L67" t="s">
        <v>3</v>
      </c>
      <c r="M67" t="str">
        <f>VLOOKUP(REPORTE.INCIDENTES[[#This Row],[NOME]],'CADASTRO'!A:K,6,0)</f>
        <v>DESLIGADO</v>
      </c>
      <c r="N67" s="77" t="s">
        <v>687</v>
      </c>
    </row>
    <row r="68" spans="1:14">
      <c r="A68" t="s">
        <v>516</v>
      </c>
      <c r="B68" t="s">
        <v>517</v>
      </c>
      <c r="C68" t="s">
        <v>102</v>
      </c>
      <c r="D68" t="s">
        <v>686</v>
      </c>
      <c r="E68" s="11" t="s">
        <v>202</v>
      </c>
      <c r="F68" s="11" t="str">
        <f>VLOOKUP(REPORTE.INCIDENTES[[#This Row],[NOME]],'CADASTRO'!A:K,5,0)</f>
        <v>ASSISTENTE ADMINISTRATIVO</v>
      </c>
      <c r="G68" s="28">
        <v>45358</v>
      </c>
      <c r="H68" s="39">
        <v>365</v>
      </c>
      <c r="I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IF(G433="01/01/1900",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IF(REPORTE.INCIDENTES[[#This Row],[TREINADO EM]]="", "",(REPORTE.INCIDENTES[[#This Row],[TREINADO EM]]+REPORTE.INCIDENTES[[#This Row],[VALIDADE]]))</f>
        <v>45723</v>
      </c>
      <c r="K68">
        <v>1</v>
      </c>
      <c r="L68" t="s">
        <v>5</v>
      </c>
      <c r="M68" t="str">
        <f>VLOOKUP(REPORTE.INCIDENTES[[#This Row],[NOME]],'CADASTRO'!A:K,6,0)</f>
        <v>DESLIGADO</v>
      </c>
    </row>
    <row r="69" spans="1:14">
      <c r="A69" t="s">
        <v>516</v>
      </c>
      <c r="B69" t="s">
        <v>517</v>
      </c>
      <c r="C69" t="s">
        <v>381</v>
      </c>
      <c r="D69" t="s">
        <v>686</v>
      </c>
      <c r="E69" s="11" t="s">
        <v>202</v>
      </c>
      <c r="F69" s="11" t="str">
        <f>VLOOKUP(REPORTE.INCIDENTES[[#This Row],[NOME]],'CADASTRO'!A:K,5,0)</f>
        <v>ASSISTENTE ADMINISTRATIVO</v>
      </c>
      <c r="G69" s="28">
        <v>45645</v>
      </c>
      <c r="H69" s="39">
        <v>365</v>
      </c>
      <c r="I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IF(G434="01/01/1900",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IF(REPORTE.INCIDENTES[[#This Row],[TREINADO EM]]="", "",(REPORTE.INCIDENTES[[#This Row],[TREINADO EM]]+REPORTE.INCIDENTES[[#This Row],[VALIDADE]]))</f>
        <v>46010</v>
      </c>
      <c r="K69">
        <v>1</v>
      </c>
      <c r="L69" t="s">
        <v>5</v>
      </c>
      <c r="M69" t="str">
        <f>VLOOKUP(REPORTE.INCIDENTES[[#This Row],[NOME]],'CADASTRO'!A:K,6,0)</f>
        <v>DESLIGADO</v>
      </c>
    </row>
    <row r="70" spans="1:14">
      <c r="A70" t="s">
        <v>516</v>
      </c>
      <c r="B70" t="s">
        <v>517</v>
      </c>
      <c r="C70" t="s">
        <v>433</v>
      </c>
      <c r="D70" t="s">
        <v>686</v>
      </c>
      <c r="E70" s="11" t="s">
        <v>202</v>
      </c>
      <c r="F70" s="11" t="str">
        <f>VLOOKUP(REPORTE.INCIDENTES[[#This Row],[NOME]],'CADASTRO'!A:K,5,0)</f>
        <v>ASSISTENTE ADMINISTRATIVO</v>
      </c>
      <c r="G70" s="28">
        <v>46009</v>
      </c>
      <c r="H70" s="39">
        <v>365</v>
      </c>
      <c r="I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IF(G435="01/01/1900",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IF(REPORTE.INCIDENTES[[#This Row],[TREINADO EM]]="", "",(REPORTE.INCIDENTES[[#This Row],[TREINADO EM]]+REPORTE.INCIDENTES[[#This Row],[VALIDADE]]))</f>
        <v>46374</v>
      </c>
      <c r="K70">
        <v>1</v>
      </c>
      <c r="L70" t="s">
        <v>3</v>
      </c>
      <c r="M70" t="str">
        <f>VLOOKUP(REPORTE.INCIDENTES[[#This Row],[NOME]],'CADASTRO'!A:K,6,0)</f>
        <v>DESLIGADO</v>
      </c>
    </row>
    <row r="71" spans="1:14">
      <c r="A71" t="s">
        <v>516</v>
      </c>
      <c r="B71" t="s">
        <v>517</v>
      </c>
      <c r="C71" t="s">
        <v>391</v>
      </c>
      <c r="D71" t="s">
        <v>686</v>
      </c>
      <c r="E71" s="11" t="s">
        <v>204</v>
      </c>
      <c r="F71" s="11" t="str">
        <f>VLOOKUP(REPORTE.INCIDENTES[[#This Row],[NOME]],'CADASTRO'!A:K,5,0)</f>
        <v>AUXILIAR INDUSTRIAL</v>
      </c>
      <c r="G71" s="28">
        <v>45875</v>
      </c>
      <c r="H71" s="39">
        <v>365</v>
      </c>
      <c r="I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IF(G436="01/01/1900",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IF(REPORTE.INCIDENTES[[#This Row],[TREINADO EM]]="", "",(REPORTE.INCIDENTES[[#This Row],[TREINADO EM]]+REPORTE.INCIDENTES[[#This Row],[VALIDADE]]))</f>
        <v>46240</v>
      </c>
      <c r="K71">
        <v>1</v>
      </c>
      <c r="L71" t="s">
        <v>3</v>
      </c>
      <c r="M71" t="str">
        <f>VLOOKUP(REPORTE.INCIDENTES[[#This Row],[NOME]],'CADASTRO'!A:K,6,0)</f>
        <v>DESLIGADO</v>
      </c>
    </row>
    <row r="72" spans="1:14">
      <c r="A72" t="s">
        <v>516</v>
      </c>
      <c r="B72" t="s">
        <v>517</v>
      </c>
      <c r="C72" t="s">
        <v>76</v>
      </c>
      <c r="D72" t="s">
        <v>686</v>
      </c>
      <c r="E72" s="11" t="s">
        <v>475</v>
      </c>
      <c r="F72" s="11" t="str">
        <f>VLOOKUP(REPORTE.INCIDENTES[[#This Row],[NOME]],'CADASTRO'!A:K,5,0)</f>
        <v>OPERADOR INDUSTRIAL I</v>
      </c>
      <c r="G72" s="28">
        <v>44929</v>
      </c>
      <c r="H72" s="39">
        <v>365</v>
      </c>
      <c r="I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IF(G437="01/01/1900",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IF(REPORTE.INCIDENTES[[#This Row],[TREINADO EM]]="", "",(REPORTE.INCIDENTES[[#This Row],[TREINADO EM]]+REPORTE.INCIDENTES[[#This Row],[VALIDADE]]))</f>
        <v>45294</v>
      </c>
      <c r="K72">
        <v>1</v>
      </c>
      <c r="L72" t="s">
        <v>5</v>
      </c>
      <c r="M72" t="str">
        <f>VLOOKUP(REPORTE.INCIDENTES[[#This Row],[NOME]],'CADASTRO'!A:K,6,0)</f>
        <v>S-AFASTADO</v>
      </c>
    </row>
    <row r="73" spans="1:14">
      <c r="A73" t="s">
        <v>516</v>
      </c>
      <c r="B73" t="s">
        <v>517</v>
      </c>
      <c r="C73" t="s">
        <v>76</v>
      </c>
      <c r="D73" t="s">
        <v>686</v>
      </c>
      <c r="E73" s="11" t="s">
        <v>475</v>
      </c>
      <c r="F73" s="11" t="str">
        <f>VLOOKUP(REPORTE.INCIDENTES[[#This Row],[NOME]],'CADASTRO'!A:K,5,0)</f>
        <v>OPERADOR INDUSTRIAL I</v>
      </c>
      <c r="G73" s="28">
        <v>45279</v>
      </c>
      <c r="H73" s="39">
        <v>365</v>
      </c>
      <c r="I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IF(G438="01/01/1900",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IF(REPORTE.INCIDENTES[[#This Row],[TREINADO EM]]="", "",(REPORTE.INCIDENTES[[#This Row],[TREINADO EM]]+REPORTE.INCIDENTES[[#This Row],[VALIDADE]]))</f>
        <v>45644</v>
      </c>
      <c r="K73">
        <v>1</v>
      </c>
      <c r="L73" t="s">
        <v>5</v>
      </c>
      <c r="M73" t="str">
        <f>VLOOKUP(REPORTE.INCIDENTES[[#This Row],[NOME]],'CADASTRO'!A:K,6,0)</f>
        <v>S-AFASTADO</v>
      </c>
    </row>
    <row r="74" spans="1:14">
      <c r="A74" t="s">
        <v>516</v>
      </c>
      <c r="B74" t="s">
        <v>517</v>
      </c>
      <c r="C74" t="s">
        <v>433</v>
      </c>
      <c r="D74" t="s">
        <v>686</v>
      </c>
      <c r="E74" s="11" t="s">
        <v>475</v>
      </c>
      <c r="F74" s="11" t="str">
        <f>VLOOKUP(REPORTE.INCIDENTES[[#This Row],[NOME]],'CADASTRO'!A:K,5,0)</f>
        <v>OPERADOR INDUSTRIAL I</v>
      </c>
      <c r="G74" s="28">
        <v>45589</v>
      </c>
      <c r="H74" s="39">
        <v>365</v>
      </c>
      <c r="I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IF(G439="01/01/1900", "SEM REGISTRO",
                        IF((G74+H74)&gt;TODAY(), "NO PRAZO", "VENCIDO"
                        )
                    )
                )
            )
        )
    ),"N.A.")</f>
        <v>N.A.</v>
      </c>
      <c r="J74" s="14">
        <f>IF(REPORTE.INCIDENTES[[#This Row],[TREINADO EM]]="", "",(REPORTE.INCIDENTES[[#This Row],[TREINADO EM]]+REPORTE.INCIDENTES[[#This Row],[VALIDADE]]))</f>
        <v>45954</v>
      </c>
      <c r="K74">
        <v>1</v>
      </c>
      <c r="L74" t="s">
        <v>5</v>
      </c>
      <c r="M74" t="str">
        <f>VLOOKUP(REPORTE.INCIDENTES[[#This Row],[NOME]],'CADASTRO'!A:K,6,0)</f>
        <v>S-AFASTADO</v>
      </c>
    </row>
    <row r="75" spans="1:14">
      <c r="A75" t="s">
        <v>516</v>
      </c>
      <c r="B75" t="s">
        <v>517</v>
      </c>
      <c r="C75" t="s">
        <v>433</v>
      </c>
      <c r="D75" t="s">
        <v>686</v>
      </c>
      <c r="E75" s="11" t="s">
        <v>475</v>
      </c>
      <c r="F75" s="11" t="str">
        <f>VLOOKUP(REPORTE.INCIDENTES[[#This Row],[NOME]],'CADASTRO'!A:K,5,0)</f>
        <v>OPERADOR INDUSTRIAL I</v>
      </c>
      <c r="G75" s="28">
        <v>45609</v>
      </c>
      <c r="H75" s="39">
        <v>365</v>
      </c>
      <c r="I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IF(G440="01/01/1900",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IF(REPORTE.INCIDENTES[[#This Row],[TREINADO EM]]="", "",(REPORTE.INCIDENTES[[#This Row],[TREINADO EM]]+REPORTE.INCIDENTES[[#This Row],[VALIDADE]]))</f>
        <v>45974</v>
      </c>
      <c r="K75">
        <v>1</v>
      </c>
      <c r="L75" t="s">
        <v>5</v>
      </c>
      <c r="M75" t="str">
        <f>VLOOKUP(REPORTE.INCIDENTES[[#This Row],[NOME]],'CADASTRO'!A:K,6,0)</f>
        <v>S-AFASTADO</v>
      </c>
    </row>
    <row r="76" spans="1:14">
      <c r="A76" t="s">
        <v>516</v>
      </c>
      <c r="B76" t="s">
        <v>517</v>
      </c>
      <c r="C76" t="s">
        <v>433</v>
      </c>
      <c r="D76" t="s">
        <v>686</v>
      </c>
      <c r="E76" s="11" t="s">
        <v>475</v>
      </c>
      <c r="F76" s="11" t="str">
        <f>VLOOKUP(REPORTE.INCIDENTES[[#This Row],[NOME]],'CADASTRO'!A:K,5,0)</f>
        <v>OPERADOR INDUSTRIAL I</v>
      </c>
      <c r="G76" s="28">
        <v>46009</v>
      </c>
      <c r="H76" s="39">
        <v>365</v>
      </c>
      <c r="I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IF(G441="01/01/1900",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IF(REPORTE.INCIDENTES[[#This Row],[TREINADO EM]]="", "",(REPORTE.INCIDENTES[[#This Row],[TREINADO EM]]+REPORTE.INCIDENTES[[#This Row],[VALIDADE]]))</f>
        <v>46374</v>
      </c>
      <c r="K76">
        <v>1</v>
      </c>
      <c r="L76" t="s">
        <v>3</v>
      </c>
      <c r="M76" t="str">
        <f>VLOOKUP(REPORTE.INCIDENTES[[#This Row],[NOME]],'CADASTRO'!A:K,6,0)</f>
        <v>S-AFASTADO</v>
      </c>
    </row>
    <row r="77" spans="1:14">
      <c r="A77" t="s">
        <v>516</v>
      </c>
      <c r="B77" t="s">
        <v>517</v>
      </c>
      <c r="C77" t="s">
        <v>391</v>
      </c>
      <c r="D77" t="s">
        <v>686</v>
      </c>
      <c r="E77" s="11" t="s">
        <v>353</v>
      </c>
      <c r="F77" s="11" t="str">
        <f>VLOOKUP(REPORTE.INCIDENTES[[#This Row],[NOME]],'CADASTRO'!A:K,5,0)</f>
        <v>Almoxarife</v>
      </c>
      <c r="G77" s="28">
        <v>45922</v>
      </c>
      <c r="H77" s="39">
        <v>365</v>
      </c>
      <c r="I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IF(G442="01/01/1900",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IF(REPORTE.INCIDENTES[[#This Row],[TREINADO EM]]="", "",(REPORTE.INCIDENTES[[#This Row],[TREINADO EM]]+REPORTE.INCIDENTES[[#This Row],[VALIDADE]]))</f>
        <v>46287</v>
      </c>
      <c r="K77">
        <v>1</v>
      </c>
      <c r="L77" t="s">
        <v>5</v>
      </c>
      <c r="M77" t="str">
        <f>VLOOKUP(REPORTE.INCIDENTES[[#This Row],[NOME]],'CADASTRO'!A:K,6,0)</f>
        <v>ATIVO</v>
      </c>
    </row>
    <row r="78" spans="1:14">
      <c r="A78" t="s">
        <v>516</v>
      </c>
      <c r="B78" t="s">
        <v>517</v>
      </c>
      <c r="C78" t="s">
        <v>391</v>
      </c>
      <c r="D78" t="s">
        <v>686</v>
      </c>
      <c r="E78" s="11" t="s">
        <v>353</v>
      </c>
      <c r="F78" s="11" t="str">
        <f>VLOOKUP(REPORTE.INCIDENTES[[#This Row],[NOME]],'CADASTRO'!A:K,5,0)</f>
        <v>Almoxarife</v>
      </c>
      <c r="G78" s="28">
        <v>46269.201435185183</v>
      </c>
      <c r="H78" s="39">
        <v>365</v>
      </c>
      <c r="I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IF(G443="01/01/1900", "SEM REGISTRO",
                        IF((G78+H78)&gt;TODAY(), "NO PRAZO", "VENCIDO"
                        )
                    )
                )
            )
        )
    ),"N.A.")</f>
        <v>NO PRAZO</v>
      </c>
      <c r="J78" s="14">
        <f>IF(REPORTE.INCIDENTES[[#This Row],[TREINADO EM]]="", "",(REPORTE.INCIDENTES[[#This Row],[TREINADO EM]]+REPORTE.INCIDENTES[[#This Row],[VALIDADE]]))</f>
        <v>46634.201435185183</v>
      </c>
      <c r="K78">
        <v>1</v>
      </c>
      <c r="L78" t="s">
        <v>3</v>
      </c>
      <c r="M78" t="str">
        <f>VLOOKUP(REPORTE.INCIDENTES[[#This Row],[NOME]],'CADASTRO'!A:K,6,0)</f>
        <v>ATIVO</v>
      </c>
    </row>
    <row r="79" spans="1:14">
      <c r="A79" t="s">
        <v>516</v>
      </c>
      <c r="B79" t="s">
        <v>517</v>
      </c>
      <c r="C79" t="s">
        <v>266</v>
      </c>
      <c r="D79" t="s">
        <v>686</v>
      </c>
      <c r="E79" s="11" t="s">
        <v>205</v>
      </c>
      <c r="F79" s="11" t="str">
        <f>VLOOKUP(REPORTE.INCIDENTES[[#This Row],[NOME]],'CADASTRO'!A:K,5,0)</f>
        <v>AUXILIAR INDUSTRIAL</v>
      </c>
      <c r="G79" s="28">
        <v>45092</v>
      </c>
      <c r="H79" s="39">
        <v>365</v>
      </c>
      <c r="I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IF(G444="01/01/1900", "SEM REGISTRO",
                        IF((G79+H79)&gt;TODAY(), "NO PRAZO", "VENCIDO"
                        )
                    )
                )
            )
        )
    ),"N.A.")</f>
        <v>N.A.</v>
      </c>
      <c r="J79" s="14">
        <f>IF(REPORTE.INCIDENTES[[#This Row],[TREINADO EM]]="", "",(REPORTE.INCIDENTES[[#This Row],[TREINADO EM]]+REPORTE.INCIDENTES[[#This Row],[VALIDADE]]))</f>
        <v>45457</v>
      </c>
      <c r="K79">
        <v>1</v>
      </c>
      <c r="L79" t="s">
        <v>5</v>
      </c>
      <c r="M79" t="str">
        <f>VLOOKUP(REPORTE.INCIDENTES[[#This Row],[NOME]],'CADASTRO'!A:K,6,0)</f>
        <v>DESLIGADO</v>
      </c>
    </row>
    <row r="80" spans="1:14">
      <c r="A80" t="s">
        <v>516</v>
      </c>
      <c r="B80" t="s">
        <v>517</v>
      </c>
      <c r="C80" t="s">
        <v>76</v>
      </c>
      <c r="D80" t="s">
        <v>686</v>
      </c>
      <c r="E80" s="11" t="s">
        <v>205</v>
      </c>
      <c r="F80" s="11" t="str">
        <f>VLOOKUP(REPORTE.INCIDENTES[[#This Row],[NOME]],'CADASTRO'!A:K,5,0)</f>
        <v>AUXILIAR INDUSTRIAL</v>
      </c>
      <c r="G80" s="28">
        <v>45279</v>
      </c>
      <c r="H80" s="39">
        <v>365</v>
      </c>
      <c r="I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IF(G445="01/01/1900",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IF(REPORTE.INCIDENTES[[#This Row],[TREINADO EM]]="", "",(REPORTE.INCIDENTES[[#This Row],[TREINADO EM]]+REPORTE.INCIDENTES[[#This Row],[VALIDADE]]))</f>
        <v>45644</v>
      </c>
      <c r="K80">
        <v>1</v>
      </c>
      <c r="L80" t="s">
        <v>5</v>
      </c>
      <c r="M80" t="str">
        <f>VLOOKUP(REPORTE.INCIDENTES[[#This Row],[NOME]],'CADASTRO'!A:K,6,0)</f>
        <v>DESLIGADO</v>
      </c>
    </row>
    <row r="81" spans="1:14">
      <c r="A81" t="s">
        <v>516</v>
      </c>
      <c r="B81" t="s">
        <v>517</v>
      </c>
      <c r="C81" t="s">
        <v>433</v>
      </c>
      <c r="D81" t="s">
        <v>686</v>
      </c>
      <c r="E81" s="11" t="s">
        <v>205</v>
      </c>
      <c r="F81" s="11" t="str">
        <f>VLOOKUP(REPORTE.INCIDENTES[[#This Row],[NOME]],'CADASTRO'!A:K,5,0)</f>
        <v>AUXILIAR INDUSTRIAL</v>
      </c>
      <c r="G81" s="28">
        <v>45589</v>
      </c>
      <c r="H81" s="39">
        <v>365</v>
      </c>
      <c r="I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IF(G446="01/01/1900",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IF(REPORTE.INCIDENTES[[#This Row],[TREINADO EM]]="", "",(REPORTE.INCIDENTES[[#This Row],[TREINADO EM]]+REPORTE.INCIDENTES[[#This Row],[VALIDADE]]))</f>
        <v>45954</v>
      </c>
      <c r="K81">
        <v>1</v>
      </c>
      <c r="L81" t="s">
        <v>5</v>
      </c>
      <c r="M81" t="str">
        <f>VLOOKUP(REPORTE.INCIDENTES[[#This Row],[NOME]],'CADASTRO'!A:K,6,0)</f>
        <v>DESLIGADO</v>
      </c>
    </row>
    <row r="82" spans="1:14">
      <c r="A82" t="s">
        <v>516</v>
      </c>
      <c r="B82" t="s">
        <v>517</v>
      </c>
      <c r="C82" t="s">
        <v>381</v>
      </c>
      <c r="D82" t="s">
        <v>686</v>
      </c>
      <c r="E82" s="11" t="s">
        <v>205</v>
      </c>
      <c r="F82" s="11" t="str">
        <f>VLOOKUP(REPORTE.INCIDENTES[[#This Row],[NOME]],'CADASTRO'!A:K,5,0)</f>
        <v>AUXILIAR INDUSTRIAL</v>
      </c>
      <c r="G82" s="28">
        <v>45645</v>
      </c>
      <c r="H82" s="39">
        <v>365</v>
      </c>
      <c r="I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IF(G447="01/01/1900",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IF(REPORTE.INCIDENTES[[#This Row],[TREINADO EM]]="", "",(REPORTE.INCIDENTES[[#This Row],[TREINADO EM]]+REPORTE.INCIDENTES[[#This Row],[VALIDADE]]))</f>
        <v>46010</v>
      </c>
      <c r="K82">
        <v>1</v>
      </c>
      <c r="L82" t="s">
        <v>3</v>
      </c>
      <c r="M82" t="str">
        <f>VLOOKUP(REPORTE.INCIDENTES[[#This Row],[NOME]],'CADASTRO'!A:K,6,0)</f>
        <v>DESLIGADO</v>
      </c>
    </row>
    <row r="83" spans="1:14">
      <c r="A83" t="s">
        <v>516</v>
      </c>
      <c r="B83" t="s">
        <v>517</v>
      </c>
      <c r="C83" t="s">
        <v>266</v>
      </c>
      <c r="D83" t="s">
        <v>686</v>
      </c>
      <c r="E83" s="11" t="s">
        <v>68</v>
      </c>
      <c r="F83" s="11" t="str">
        <f>VLOOKUP(REPORTE.INCIDENTES[[#This Row],[NOME]],'CADASTRO'!A:K,5,0)</f>
        <v>COORDENADOR CONTROLE DE QUALIDADE</v>
      </c>
      <c r="G83" s="28">
        <v>45092</v>
      </c>
      <c r="H83" s="39">
        <v>365</v>
      </c>
      <c r="I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IF(G448="01/01/1900",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IF(REPORTE.INCIDENTES[[#This Row],[TREINADO EM]]="", "",(REPORTE.INCIDENTES[[#This Row],[TREINADO EM]]+REPORTE.INCIDENTES[[#This Row],[VALIDADE]]))</f>
        <v>45457</v>
      </c>
      <c r="K83">
        <v>1</v>
      </c>
      <c r="L83" t="s">
        <v>5</v>
      </c>
      <c r="M83" t="str">
        <f>VLOOKUP(REPORTE.INCIDENTES[[#This Row],[NOME]],'CADASTRO'!A:K,6,0)</f>
        <v>ATIVO</v>
      </c>
    </row>
    <row r="84" spans="1:14">
      <c r="A84" t="s">
        <v>516</v>
      </c>
      <c r="B84" t="s">
        <v>517</v>
      </c>
      <c r="C84" t="s">
        <v>433</v>
      </c>
      <c r="D84" t="s">
        <v>686</v>
      </c>
      <c r="E84" s="11" t="s">
        <v>68</v>
      </c>
      <c r="F84" s="11" t="str">
        <f>VLOOKUP(REPORTE.INCIDENTES[[#This Row],[NOME]],'CADASTRO'!A:K,5,0)</f>
        <v>COORDENADOR CONTROLE DE QUALIDADE</v>
      </c>
      <c r="G84" s="28">
        <v>45547</v>
      </c>
      <c r="H84" s="39">
        <v>365</v>
      </c>
      <c r="I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IF(G449="01/01/1900",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IF(REPORTE.INCIDENTES[[#This Row],[TREINADO EM]]="", "",(REPORTE.INCIDENTES[[#This Row],[TREINADO EM]]+REPORTE.INCIDENTES[[#This Row],[VALIDADE]]))</f>
        <v>45912</v>
      </c>
      <c r="K84">
        <v>1</v>
      </c>
      <c r="L84" t="s">
        <v>5</v>
      </c>
      <c r="M84" t="str">
        <f>VLOOKUP(REPORTE.INCIDENTES[[#This Row],[NOME]],'CADASTRO'!A:K,6,0)</f>
        <v>ATIVO</v>
      </c>
    </row>
    <row r="85" spans="1:14">
      <c r="A85" t="s">
        <v>516</v>
      </c>
      <c r="B85" t="s">
        <v>517</v>
      </c>
      <c r="C85" t="s">
        <v>381</v>
      </c>
      <c r="D85" t="s">
        <v>686</v>
      </c>
      <c r="E85" s="11" t="s">
        <v>68</v>
      </c>
      <c r="F85" s="11" t="str">
        <f>VLOOKUP(REPORTE.INCIDENTES[[#This Row],[NOME]],'CADASTRO'!A:K,5,0)</f>
        <v>COORDENADOR CONTROLE DE QUALIDADE</v>
      </c>
      <c r="G85" s="28">
        <v>45645</v>
      </c>
      <c r="H85" s="39">
        <v>365</v>
      </c>
      <c r="I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IF(G450="01/01/1900",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IF(REPORTE.INCIDENTES[[#This Row],[TREINADO EM]]="", "",(REPORTE.INCIDENTES[[#This Row],[TREINADO EM]]+REPORTE.INCIDENTES[[#This Row],[VALIDADE]]))</f>
        <v>46010</v>
      </c>
      <c r="K85">
        <v>1</v>
      </c>
      <c r="L85" t="s">
        <v>5</v>
      </c>
      <c r="M85" t="str">
        <f>VLOOKUP(REPORTE.INCIDENTES[[#This Row],[NOME]],'CADASTRO'!A:K,6,0)</f>
        <v>ATIVO</v>
      </c>
    </row>
    <row r="86" spans="1:14">
      <c r="A86" t="s">
        <v>516</v>
      </c>
      <c r="B86" t="s">
        <v>517</v>
      </c>
      <c r="C86" t="s">
        <v>433</v>
      </c>
      <c r="D86" t="s">
        <v>686</v>
      </c>
      <c r="E86" s="11" t="s">
        <v>68</v>
      </c>
      <c r="F86" s="11" t="str">
        <f>VLOOKUP(REPORTE.INCIDENTES[[#This Row],[NOME]],'CADASTRO'!A:K,5,0)</f>
        <v>COORDENADOR CONTROLE DE QUALIDADE</v>
      </c>
      <c r="G86" s="28">
        <v>46212.014606481498</v>
      </c>
      <c r="H86" s="39">
        <v>183</v>
      </c>
      <c r="I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IF(G451="01/01/1900", "SEM REGISTRO",
                        IF((G86+H86)&gt;TODAY(), "NO PRAZO", "VENCIDO"
                        )
                    )
                )
            )
        )
    ),"N.A.")</f>
        <v>NO PRAZO</v>
      </c>
      <c r="J86" s="14">
        <f>IF(REPORTE.INCIDENTES[[#This Row],[TREINADO EM]]="", "",(REPORTE.INCIDENTES[[#This Row],[TREINADO EM]]+REPORTE.INCIDENTES[[#This Row],[VALIDADE]]))</f>
        <v>46395.014606481498</v>
      </c>
      <c r="K86">
        <v>1</v>
      </c>
      <c r="L86" t="s">
        <v>3</v>
      </c>
      <c r="M86" t="str">
        <f>VLOOKUP(REPORTE.INCIDENTES[[#This Row],[NOME]],'CADASTRO'!A:K,6,0)</f>
        <v>ATIVO</v>
      </c>
      <c r="N86" s="63"/>
    </row>
    <row r="87" spans="1:14">
      <c r="A87" t="s">
        <v>516</v>
      </c>
      <c r="B87" t="s">
        <v>517</v>
      </c>
      <c r="C87" t="s">
        <v>76</v>
      </c>
      <c r="D87" t="s">
        <v>686</v>
      </c>
      <c r="E87" s="11" t="s">
        <v>209</v>
      </c>
      <c r="F87" s="11" t="str">
        <f>VLOOKUP(REPORTE.INCIDENTES[[#This Row],[NOME]],'CADASTRO'!A:K,5,0)</f>
        <v>ASSISTENTE ADMINISTRATIVO</v>
      </c>
      <c r="G87" s="28">
        <v>44929</v>
      </c>
      <c r="H87" s="39">
        <v>365</v>
      </c>
      <c r="I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IF(G452="01/01/1900", "SEM REGISTRO",
                        IF((G87+H87)&gt;TODAY(), "NO PRAZO", "VENCIDO"
                        )
                    )
                )
            )
        )
    ),"N.A.")</f>
        <v>N.A.</v>
      </c>
      <c r="J87" s="14">
        <f>IF(REPORTE.INCIDENTES[[#This Row],[TREINADO EM]]="", "",(REPORTE.INCIDENTES[[#This Row],[TREINADO EM]]+REPORTE.INCIDENTES[[#This Row],[VALIDADE]]))</f>
        <v>45294</v>
      </c>
      <c r="K87">
        <v>1</v>
      </c>
      <c r="L87" t="s">
        <v>5</v>
      </c>
      <c r="M87" t="str">
        <f>VLOOKUP(REPORTE.INCIDENTES[[#This Row],[NOME]],'CADASTRO'!A:K,6,0)</f>
        <v>DESLIGADO</v>
      </c>
    </row>
    <row r="88" spans="1:14">
      <c r="A88" t="s">
        <v>516</v>
      </c>
      <c r="B88" t="s">
        <v>517</v>
      </c>
      <c r="C88" t="s">
        <v>76</v>
      </c>
      <c r="D88" t="s">
        <v>686</v>
      </c>
      <c r="E88" s="11" t="s">
        <v>209</v>
      </c>
      <c r="F88" s="11" t="str">
        <f>VLOOKUP(REPORTE.INCIDENTES[[#This Row],[NOME]],'CADASTRO'!A:K,5,0)</f>
        <v>ASSISTENTE ADMINISTRATIVO</v>
      </c>
      <c r="G88" s="28">
        <v>45279</v>
      </c>
      <c r="H88" s="39">
        <v>365</v>
      </c>
      <c r="I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IF(G453="01/01/1900", "SEM REGISTRO",
                        IF((G88+H88)&gt;TODAY(), "NO PRAZO", "VENCIDO"
                        )
                    )
                )
            )
        )
    ),"N.A.")</f>
        <v>N.A.</v>
      </c>
      <c r="J88" s="14">
        <f>IF(REPORTE.INCIDENTES[[#This Row],[TREINADO EM]]="", "",(REPORTE.INCIDENTES[[#This Row],[TREINADO EM]]+REPORTE.INCIDENTES[[#This Row],[VALIDADE]]))</f>
        <v>45644</v>
      </c>
      <c r="K88">
        <v>1</v>
      </c>
      <c r="L88" t="s">
        <v>5</v>
      </c>
      <c r="M88" t="str">
        <f>VLOOKUP(REPORTE.INCIDENTES[[#This Row],[NOME]],'CADASTRO'!A:K,6,0)</f>
        <v>DESLIGADO</v>
      </c>
    </row>
    <row r="89" spans="1:14">
      <c r="A89" t="s">
        <v>516</v>
      </c>
      <c r="B89" t="s">
        <v>517</v>
      </c>
      <c r="C89" t="s">
        <v>433</v>
      </c>
      <c r="D89" t="s">
        <v>686</v>
      </c>
      <c r="E89" s="11" t="s">
        <v>209</v>
      </c>
      <c r="F89" s="11" t="str">
        <f>VLOOKUP(REPORTE.INCIDENTES[[#This Row],[NOME]],'CADASTRO'!A:K,5,0)</f>
        <v>ASSISTENTE ADMINISTRATIVO</v>
      </c>
      <c r="G89" s="28">
        <v>45589</v>
      </c>
      <c r="H89" s="39">
        <v>365</v>
      </c>
      <c r="I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IF(G454="01/01/1900",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IF(REPORTE.INCIDENTES[[#This Row],[TREINADO EM]]="", "",(REPORTE.INCIDENTES[[#This Row],[TREINADO EM]]+REPORTE.INCIDENTES[[#This Row],[VALIDADE]]))</f>
        <v>45954</v>
      </c>
      <c r="K89">
        <v>1</v>
      </c>
      <c r="L89" t="s">
        <v>5</v>
      </c>
      <c r="M89" t="str">
        <f>VLOOKUP(REPORTE.INCIDENTES[[#This Row],[NOME]],'CADASTRO'!A:K,6,0)</f>
        <v>DESLIGADO</v>
      </c>
    </row>
    <row r="90" spans="1:14">
      <c r="A90" t="s">
        <v>516</v>
      </c>
      <c r="B90" t="s">
        <v>517</v>
      </c>
      <c r="C90" t="s">
        <v>391</v>
      </c>
      <c r="D90" t="s">
        <v>686</v>
      </c>
      <c r="E90" s="11" t="s">
        <v>209</v>
      </c>
      <c r="F90" s="11" t="str">
        <f>VLOOKUP(REPORTE.INCIDENTES[[#This Row],[NOME]],'CADASTRO'!A:K,5,0)</f>
        <v>ASSISTENTE ADMINISTRATIVO</v>
      </c>
      <c r="G90" s="28">
        <v>45882</v>
      </c>
      <c r="H90" s="39">
        <v>365</v>
      </c>
      <c r="I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IF(G455="01/01/1900",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IF(REPORTE.INCIDENTES[[#This Row],[TREINADO EM]]="", "",(REPORTE.INCIDENTES[[#This Row],[TREINADO EM]]+REPORTE.INCIDENTES[[#This Row],[VALIDADE]]))</f>
        <v>46247</v>
      </c>
      <c r="K90">
        <v>1</v>
      </c>
      <c r="L90" t="s">
        <v>3</v>
      </c>
      <c r="M90" t="str">
        <f>VLOOKUP(REPORTE.INCIDENTES[[#This Row],[NOME]],'CADASTRO'!A:K,6,0)</f>
        <v>DESLIGADO</v>
      </c>
    </row>
    <row r="91" spans="1:14">
      <c r="A91" t="s">
        <v>516</v>
      </c>
      <c r="B91" t="s">
        <v>517</v>
      </c>
      <c r="C91" t="s">
        <v>266</v>
      </c>
      <c r="D91" t="s">
        <v>686</v>
      </c>
      <c r="E91" s="11" t="s">
        <v>212</v>
      </c>
      <c r="F91" s="11" t="str">
        <f>VLOOKUP(REPORTE.INCIDENTES[[#This Row],[NOME]],'CADASTRO'!A:K,5,0)</f>
        <v>ANALISTA LOGISTICA PL</v>
      </c>
      <c r="G91" s="28">
        <v>45064</v>
      </c>
      <c r="H91" s="39">
        <v>365</v>
      </c>
      <c r="I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IF(G456="01/01/1900",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IF(REPORTE.INCIDENTES[[#This Row],[TREINADO EM]]="", "",(REPORTE.INCIDENTES[[#This Row],[TREINADO EM]]+REPORTE.INCIDENTES[[#This Row],[VALIDADE]]))</f>
        <v>45429</v>
      </c>
      <c r="K91">
        <v>1</v>
      </c>
      <c r="L91" t="s">
        <v>5</v>
      </c>
      <c r="M91" t="str">
        <f>VLOOKUP(REPORTE.INCIDENTES[[#This Row],[NOME]],'CADASTRO'!A:K,6,0)</f>
        <v>DESLIGADO</v>
      </c>
    </row>
    <row r="92" spans="1:14">
      <c r="A92" t="s">
        <v>516</v>
      </c>
      <c r="B92" t="s">
        <v>517</v>
      </c>
      <c r="C92" t="s">
        <v>76</v>
      </c>
      <c r="D92" t="s">
        <v>686</v>
      </c>
      <c r="E92" s="11" t="s">
        <v>212</v>
      </c>
      <c r="F92" s="11" t="str">
        <f>VLOOKUP(REPORTE.INCIDENTES[[#This Row],[NOME]],'CADASTRO'!A:K,5,0)</f>
        <v>ANALISTA LOGISTICA PL</v>
      </c>
      <c r="G92" s="28">
        <v>45279</v>
      </c>
      <c r="H92" s="39">
        <v>365</v>
      </c>
      <c r="I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IF(G457="01/01/1900",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IF(REPORTE.INCIDENTES[[#This Row],[TREINADO EM]]="", "",(REPORTE.INCIDENTES[[#This Row],[TREINADO EM]]+REPORTE.INCIDENTES[[#This Row],[VALIDADE]]))</f>
        <v>45644</v>
      </c>
      <c r="K92">
        <v>1</v>
      </c>
      <c r="L92" t="s">
        <v>5</v>
      </c>
      <c r="M92" t="str">
        <f>VLOOKUP(REPORTE.INCIDENTES[[#This Row],[NOME]],'CADASTRO'!A:K,6,0)</f>
        <v>DESLIGADO</v>
      </c>
    </row>
    <row r="93" spans="1:14">
      <c r="A93" t="s">
        <v>516</v>
      </c>
      <c r="B93" t="s">
        <v>517</v>
      </c>
      <c r="C93" t="s">
        <v>381</v>
      </c>
      <c r="D93" t="s">
        <v>686</v>
      </c>
      <c r="E93" s="11" t="s">
        <v>212</v>
      </c>
      <c r="F93" s="11" t="str">
        <f>VLOOKUP(REPORTE.INCIDENTES[[#This Row],[NOME]],'CADASTRO'!A:K,5,0)</f>
        <v>ANALISTA LOGISTICA PL</v>
      </c>
      <c r="G93" s="28">
        <v>45645</v>
      </c>
      <c r="H93" s="39">
        <v>365</v>
      </c>
      <c r="I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IF(G458="01/01/1900", "SEM REGISTRO",
                        IF((G93+H93)&gt;TODAY(), "NO PRAZO", "VENCIDO"
                        )
                    )
                )
            )
        )
    ),"N.A.")</f>
        <v>N.A.</v>
      </c>
      <c r="J93" s="14">
        <f>IF(REPORTE.INCIDENTES[[#This Row],[TREINADO EM]]="", "",(REPORTE.INCIDENTES[[#This Row],[TREINADO EM]]+REPORTE.INCIDENTES[[#This Row],[VALIDADE]]))</f>
        <v>46010</v>
      </c>
      <c r="K93">
        <v>1</v>
      </c>
      <c r="L93" t="s">
        <v>3</v>
      </c>
      <c r="M93" t="str">
        <f>VLOOKUP(REPORTE.INCIDENTES[[#This Row],[NOME]],'CADASTRO'!A:K,6,0)</f>
        <v>DESLIGADO</v>
      </c>
    </row>
    <row r="94" spans="1:14">
      <c r="A94" t="s">
        <v>516</v>
      </c>
      <c r="B94" t="s">
        <v>517</v>
      </c>
      <c r="C94" t="s">
        <v>266</v>
      </c>
      <c r="D94" t="s">
        <v>686</v>
      </c>
      <c r="E94" s="11" t="s">
        <v>482</v>
      </c>
      <c r="F94" s="11" t="str">
        <f>VLOOKUP(REPORTE.INCIDENTES[[#This Row],[NOME]],'CADASTRO'!A:K,5,0)</f>
        <v>TECNICO MECANICO II</v>
      </c>
      <c r="G94" s="28">
        <v>45092</v>
      </c>
      <c r="H94" s="39">
        <v>365</v>
      </c>
      <c r="I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IF(G459="01/01/1900",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IF(REPORTE.INCIDENTES[[#This Row],[TREINADO EM]]="", "",(REPORTE.INCIDENTES[[#This Row],[TREINADO EM]]+REPORTE.INCIDENTES[[#This Row],[VALIDADE]]))</f>
        <v>45457</v>
      </c>
      <c r="K94">
        <v>1</v>
      </c>
      <c r="L94" t="s">
        <v>3</v>
      </c>
      <c r="M94" t="str">
        <f>VLOOKUP(REPORTE.INCIDENTES[[#This Row],[NOME]],'CADASTRO'!A:K,6,0)</f>
        <v>TRANSFERIDO</v>
      </c>
    </row>
    <row r="95" spans="1:14">
      <c r="A95" t="s">
        <v>516</v>
      </c>
      <c r="B95" t="s">
        <v>517</v>
      </c>
      <c r="C95" t="s">
        <v>266</v>
      </c>
      <c r="D95" t="s">
        <v>686</v>
      </c>
      <c r="E95" s="11" t="s">
        <v>346</v>
      </c>
      <c r="F95" s="11" t="str">
        <f>VLOOKUP(REPORTE.INCIDENTES[[#This Row],[NOME]],'CADASTRO'!A:K,5,0)</f>
        <v>Almoxarife</v>
      </c>
      <c r="G95" s="28">
        <v>45092</v>
      </c>
      <c r="H95" s="39">
        <v>365</v>
      </c>
      <c r="I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IF(G460="01/01/1900",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IF(REPORTE.INCIDENTES[[#This Row],[TREINADO EM]]="", "",(REPORTE.INCIDENTES[[#This Row],[TREINADO EM]]+REPORTE.INCIDENTES[[#This Row],[VALIDADE]]))</f>
        <v>45457</v>
      </c>
      <c r="K95">
        <v>1</v>
      </c>
      <c r="L95" t="s">
        <v>5</v>
      </c>
      <c r="M95" t="str">
        <f>VLOOKUP(REPORTE.INCIDENTES[[#This Row],[NOME]],'CADASTRO'!A:K,6,0)</f>
        <v>ATIVO</v>
      </c>
    </row>
    <row r="96" spans="1:14">
      <c r="A96" t="s">
        <v>516</v>
      </c>
      <c r="B96" t="s">
        <v>517</v>
      </c>
      <c r="C96" t="s">
        <v>433</v>
      </c>
      <c r="D96" t="s">
        <v>686</v>
      </c>
      <c r="E96" s="11" t="s">
        <v>346</v>
      </c>
      <c r="F96" s="11" t="str">
        <f>VLOOKUP(REPORTE.INCIDENTES[[#This Row],[NOME]],'CADASTRO'!A:K,5,0)</f>
        <v>Almoxarife</v>
      </c>
      <c r="G96" s="28">
        <v>45547</v>
      </c>
      <c r="H96" s="39">
        <v>365</v>
      </c>
      <c r="I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IF(G461="01/01/1900",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IF(REPORTE.INCIDENTES[[#This Row],[TREINADO EM]]="", "",(REPORTE.INCIDENTES[[#This Row],[TREINADO EM]]+REPORTE.INCIDENTES[[#This Row],[VALIDADE]]))</f>
        <v>45912</v>
      </c>
      <c r="K96">
        <v>1</v>
      </c>
      <c r="L96" t="s">
        <v>5</v>
      </c>
      <c r="M96" t="str">
        <f>VLOOKUP(REPORTE.INCIDENTES[[#This Row],[NOME]],'CADASTRO'!A:K,6,0)</f>
        <v>ATIVO</v>
      </c>
    </row>
    <row r="97" spans="1:14">
      <c r="A97" t="s">
        <v>516</v>
      </c>
      <c r="B97" t="s">
        <v>517</v>
      </c>
      <c r="C97" t="s">
        <v>391</v>
      </c>
      <c r="D97" t="s">
        <v>686</v>
      </c>
      <c r="E97" s="11" t="s">
        <v>346</v>
      </c>
      <c r="F97" s="11" t="str">
        <f>VLOOKUP(REPORTE.INCIDENTES[[#This Row],[NOME]],'CADASTRO'!A:K,5,0)</f>
        <v>Almoxarife</v>
      </c>
      <c r="G97" s="28">
        <v>45875</v>
      </c>
      <c r="H97" s="39">
        <v>365</v>
      </c>
      <c r="I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IF(G462="01/01/1900",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IF(REPORTE.INCIDENTES[[#This Row],[TREINADO EM]]="", "",(REPORTE.INCIDENTES[[#This Row],[TREINADO EM]]+REPORTE.INCIDENTES[[#This Row],[VALIDADE]]))</f>
        <v>46240</v>
      </c>
      <c r="K97">
        <v>1</v>
      </c>
      <c r="L97" t="s">
        <v>5</v>
      </c>
      <c r="M97" t="str">
        <f>VLOOKUP(REPORTE.INCIDENTES[[#This Row],[NOME]],'CADASTRO'!A:K,6,0)</f>
        <v>ATIVO</v>
      </c>
    </row>
    <row r="98" spans="1:14">
      <c r="A98" t="s">
        <v>516</v>
      </c>
      <c r="B98" t="s">
        <v>517</v>
      </c>
      <c r="C98" t="s">
        <v>391</v>
      </c>
      <c r="D98" t="s">
        <v>686</v>
      </c>
      <c r="E98" s="11" t="s">
        <v>346</v>
      </c>
      <c r="F98" s="11" t="str">
        <f>VLOOKUP(REPORTE.INCIDENTES[[#This Row],[NOME]],'CADASTRO'!A:K,5,0)</f>
        <v>Almoxarife</v>
      </c>
      <c r="G98" s="28">
        <v>46266.576574074075</v>
      </c>
      <c r="H98" s="39">
        <v>365</v>
      </c>
      <c r="I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IF(G463="01/01/1900", "SEM REGISTRO",
                        IF((G98+H98)&gt;TODAY(), "NO PRAZO", "VENCIDO"
                        )
                    )
                )
            )
        )
    ),"N.A.")</f>
        <v>NO PRAZO</v>
      </c>
      <c r="J98" s="14">
        <f>IF(REPORTE.INCIDENTES[[#This Row],[TREINADO EM]]="", "",(REPORTE.INCIDENTES[[#This Row],[TREINADO EM]]+REPORTE.INCIDENTES[[#This Row],[VALIDADE]]))</f>
        <v>46631.576574074075</v>
      </c>
      <c r="K98">
        <v>1</v>
      </c>
      <c r="L98" t="s">
        <v>3</v>
      </c>
      <c r="M98" t="str">
        <f>VLOOKUP(REPORTE.INCIDENTES[[#This Row],[NOME]],'CADASTRO'!A:K,6,0)</f>
        <v>ATIVO</v>
      </c>
    </row>
    <row r="99" spans="1:14">
      <c r="A99" t="s">
        <v>516</v>
      </c>
      <c r="B99" t="s">
        <v>517</v>
      </c>
      <c r="C99" t="s">
        <v>433</v>
      </c>
      <c r="D99" t="s">
        <v>686</v>
      </c>
      <c r="E99" t="s">
        <v>347</v>
      </c>
      <c r="F99" s="11" t="str">
        <f>VLOOKUP(REPORTE.INCIDENTES[[#This Row],[NOME]],'CADASTRO'!A:K,5,0)</f>
        <v>SUPERVISOR DE OPERAÇÕES</v>
      </c>
      <c r="G99" s="28">
        <v>46063</v>
      </c>
      <c r="H99" s="39">
        <v>365</v>
      </c>
      <c r="I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IF(G464="01/01/1900", "SEM REGISTRO",
                        IF((G99+H99)&gt;TODAY(), "NO PRAZO", "VENCIDO"
                        )
                    )
                )
            )
        )
    ),"N.A.")</f>
        <v>NO PRAZO</v>
      </c>
      <c r="J99" s="14">
        <f>IF(REPORTE.INCIDENTES[[#This Row],[TREINADO EM]]="", "",(REPORTE.INCIDENTES[[#This Row],[TREINADO EM]]+REPORTE.INCIDENTES[[#This Row],[VALIDADE]]))</f>
        <v>46428</v>
      </c>
      <c r="K99">
        <v>1</v>
      </c>
      <c r="L99" t="s">
        <v>3</v>
      </c>
      <c r="M99" t="str">
        <f>VLOOKUP(REPORTE.INCIDENTES[[#This Row],[NOME]],'CADASTRO'!A:K,6,0)</f>
        <v>ATIVO</v>
      </c>
      <c r="N99" s="63" t="s">
        <v>692</v>
      </c>
    </row>
    <row r="100" spans="1:14">
      <c r="A100" t="s">
        <v>516</v>
      </c>
      <c r="B100" t="s">
        <v>517</v>
      </c>
      <c r="C100" t="s">
        <v>76</v>
      </c>
      <c r="D100" t="s">
        <v>686</v>
      </c>
      <c r="E100" s="11" t="s">
        <v>351</v>
      </c>
      <c r="F100" s="11" t="str">
        <f>VLOOKUP(REPORTE.INCIDENTES[[#This Row],[NOME]],'CADASTRO'!A:K,5,0)</f>
        <v>CONTROLADOR QUALIDADE</v>
      </c>
      <c r="G100" s="28">
        <v>44929</v>
      </c>
      <c r="H100" s="39">
        <v>365</v>
      </c>
      <c r="I1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IF(G465="01/01/1900",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IF(REPORTE.INCIDENTES[[#This Row],[TREINADO EM]]="", "",(REPORTE.INCIDENTES[[#This Row],[TREINADO EM]]+REPORTE.INCIDENTES[[#This Row],[VALIDADE]]))</f>
        <v>45294</v>
      </c>
      <c r="K100">
        <v>1</v>
      </c>
      <c r="L100" t="s">
        <v>5</v>
      </c>
      <c r="M100" t="str">
        <f>VLOOKUP(REPORTE.INCIDENTES[[#This Row],[NOME]],'CADASTRO'!A:K,6,0)</f>
        <v>ATIVO</v>
      </c>
    </row>
    <row r="101" spans="1:14">
      <c r="A101" t="s">
        <v>516</v>
      </c>
      <c r="B101" t="s">
        <v>517</v>
      </c>
      <c r="C101" t="s">
        <v>76</v>
      </c>
      <c r="D101" t="s">
        <v>686</v>
      </c>
      <c r="E101" s="11" t="s">
        <v>351</v>
      </c>
      <c r="F101" s="11" t="str">
        <f>VLOOKUP(REPORTE.INCIDENTES[[#This Row],[NOME]],'CADASTRO'!A:K,5,0)</f>
        <v>CONTROLADOR QUALIDADE</v>
      </c>
      <c r="G101" s="28">
        <v>45279</v>
      </c>
      <c r="H101" s="39">
        <v>365</v>
      </c>
      <c r="I1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IF(G466="01/01/1900",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IF(REPORTE.INCIDENTES[[#This Row],[TREINADO EM]]="", "",(REPORTE.INCIDENTES[[#This Row],[TREINADO EM]]+REPORTE.INCIDENTES[[#This Row],[VALIDADE]]))</f>
        <v>45644</v>
      </c>
      <c r="K101">
        <v>1</v>
      </c>
      <c r="L101" t="s">
        <v>5</v>
      </c>
      <c r="M101" t="str">
        <f>VLOOKUP(REPORTE.INCIDENTES[[#This Row],[NOME]],'CADASTRO'!A:K,6,0)</f>
        <v>ATIVO</v>
      </c>
    </row>
    <row r="102" spans="1:14">
      <c r="A102" t="s">
        <v>516</v>
      </c>
      <c r="B102" t="s">
        <v>517</v>
      </c>
      <c r="C102" t="s">
        <v>381</v>
      </c>
      <c r="D102" t="s">
        <v>686</v>
      </c>
      <c r="E102" s="11" t="s">
        <v>351</v>
      </c>
      <c r="F102" s="11" t="str">
        <f>VLOOKUP(REPORTE.INCIDENTES[[#This Row],[NOME]],'CADASTRO'!A:K,5,0)</f>
        <v>CONTROLADOR QUALIDADE</v>
      </c>
      <c r="G102" s="28">
        <v>45645</v>
      </c>
      <c r="H102" s="39">
        <v>365</v>
      </c>
      <c r="I1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IF(G467="01/01/1900",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IF(REPORTE.INCIDENTES[[#This Row],[TREINADO EM]]="", "",(REPORTE.INCIDENTES[[#This Row],[TREINADO EM]]+REPORTE.INCIDENTES[[#This Row],[VALIDADE]]))</f>
        <v>46010</v>
      </c>
      <c r="K102">
        <v>1</v>
      </c>
      <c r="L102" t="s">
        <v>5</v>
      </c>
      <c r="M102" t="str">
        <f>VLOOKUP(REPORTE.INCIDENTES[[#This Row],[NOME]],'CADASTRO'!A:K,6,0)</f>
        <v>ATIVO</v>
      </c>
    </row>
    <row r="103" spans="1:14">
      <c r="A103" t="s">
        <v>516</v>
      </c>
      <c r="B103" t="s">
        <v>517</v>
      </c>
      <c r="C103" t="s">
        <v>433</v>
      </c>
      <c r="D103" t="s">
        <v>686</v>
      </c>
      <c r="E103" s="11" t="s">
        <v>351</v>
      </c>
      <c r="F103" s="11" t="str">
        <f>VLOOKUP(REPORTE.INCIDENTES[[#This Row],[NOME]],'CADASTRO'!A:K,5,0)</f>
        <v>CONTROLADOR QUALIDADE</v>
      </c>
      <c r="G103" s="28">
        <v>46213</v>
      </c>
      <c r="H103" s="39">
        <v>183</v>
      </c>
      <c r="I1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IF(G468="01/01/1900", "SEM REGISTRO",
                        IF((G103+H103)&gt;TODAY(), "NO PRAZO", "VENCIDO"
                        )
                    )
                )
            )
        )
    ),"N.A.")</f>
        <v>NO PRAZO</v>
      </c>
      <c r="J103" s="14">
        <f>IF(REPORTE.INCIDENTES[[#This Row],[TREINADO EM]]="", "",(REPORTE.INCIDENTES[[#This Row],[TREINADO EM]]+REPORTE.INCIDENTES[[#This Row],[VALIDADE]]))</f>
        <v>46396</v>
      </c>
      <c r="K103">
        <v>1</v>
      </c>
      <c r="L103" t="s">
        <v>3</v>
      </c>
      <c r="M103" t="str">
        <f>VLOOKUP(REPORTE.INCIDENTES[[#This Row],[NOME]],'CADASTRO'!A:K,6,0)</f>
        <v>ATIVO</v>
      </c>
    </row>
    <row r="104" spans="1:14">
      <c r="A104" t="s">
        <v>516</v>
      </c>
      <c r="B104" t="s">
        <v>517</v>
      </c>
      <c r="C104" t="s">
        <v>266</v>
      </c>
      <c r="D104" t="s">
        <v>686</v>
      </c>
      <c r="E104" s="11" t="s">
        <v>216</v>
      </c>
      <c r="F104" s="11" t="str">
        <f>VLOOKUP(REPORTE.INCIDENTES[[#This Row],[NOME]],'CADASTRO'!A:K,5,0)</f>
        <v>AUXILIAR INDUSTRIAL</v>
      </c>
      <c r="G104" s="28">
        <v>45302</v>
      </c>
      <c r="H104" s="39">
        <v>365</v>
      </c>
      <c r="I1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IF(G469="01/01/1900",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IF(REPORTE.INCIDENTES[[#This Row],[TREINADO EM]]="", "",(REPORTE.INCIDENTES[[#This Row],[TREINADO EM]]+REPORTE.INCIDENTES[[#This Row],[VALIDADE]]))</f>
        <v>45667</v>
      </c>
      <c r="K104">
        <v>1</v>
      </c>
      <c r="L104" t="s">
        <v>3</v>
      </c>
      <c r="M104" t="str">
        <f>VLOOKUP(REPORTE.INCIDENTES[[#This Row],[NOME]],'CADASTRO'!A:K,6,0)</f>
        <v>DESLIGADO</v>
      </c>
    </row>
    <row r="105" spans="1:14">
      <c r="A105" t="s">
        <v>516</v>
      </c>
      <c r="B105" t="s">
        <v>517</v>
      </c>
      <c r="C105" t="s">
        <v>76</v>
      </c>
      <c r="D105" t="s">
        <v>686</v>
      </c>
      <c r="E105" s="11" t="s">
        <v>352</v>
      </c>
      <c r="F105" s="11" t="str">
        <f>VLOOKUP(REPORTE.INCIDENTES[[#This Row],[NOME]],'CADASTRO'!A:K,5,0)</f>
        <v>OPERADOR LOGISTICO I</v>
      </c>
      <c r="G105" s="28">
        <v>44929</v>
      </c>
      <c r="H105" s="39">
        <v>365</v>
      </c>
      <c r="I1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IF(G470="01/01/1900",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IF(REPORTE.INCIDENTES[[#This Row],[TREINADO EM]]="", "",(REPORTE.INCIDENTES[[#This Row],[TREINADO EM]]+REPORTE.INCIDENTES[[#This Row],[VALIDADE]]))</f>
        <v>45294</v>
      </c>
      <c r="K105">
        <v>1</v>
      </c>
      <c r="L105" t="s">
        <v>5</v>
      </c>
      <c r="M105" t="str">
        <f>VLOOKUP(REPORTE.INCIDENTES[[#This Row],[NOME]],'CADASTRO'!A:K,6,0)</f>
        <v>ATIVO</v>
      </c>
    </row>
    <row r="106" spans="1:14">
      <c r="A106" t="s">
        <v>516</v>
      </c>
      <c r="B106" t="s">
        <v>517</v>
      </c>
      <c r="C106" t="s">
        <v>76</v>
      </c>
      <c r="D106" t="s">
        <v>686</v>
      </c>
      <c r="E106" s="11" t="s">
        <v>352</v>
      </c>
      <c r="F106" s="11" t="str">
        <f>VLOOKUP(REPORTE.INCIDENTES[[#This Row],[NOME]],'CADASTRO'!A:K,5,0)</f>
        <v>OPERADOR LOGISTICO I</v>
      </c>
      <c r="G106" s="28">
        <v>45279</v>
      </c>
      <c r="H106" s="39">
        <v>365</v>
      </c>
      <c r="I1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IF(G471="01/01/1900",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IF(REPORTE.INCIDENTES[[#This Row],[TREINADO EM]]="", "",(REPORTE.INCIDENTES[[#This Row],[TREINADO EM]]+REPORTE.INCIDENTES[[#This Row],[VALIDADE]]))</f>
        <v>45644</v>
      </c>
      <c r="K106">
        <v>1</v>
      </c>
      <c r="L106" t="s">
        <v>5</v>
      </c>
      <c r="M106" t="str">
        <f>VLOOKUP(REPORTE.INCIDENTES[[#This Row],[NOME]],'CADASTRO'!A:K,6,0)</f>
        <v>ATIVO</v>
      </c>
    </row>
    <row r="107" spans="1:14">
      <c r="A107" t="s">
        <v>516</v>
      </c>
      <c r="B107" t="s">
        <v>517</v>
      </c>
      <c r="C107" t="s">
        <v>381</v>
      </c>
      <c r="D107" t="s">
        <v>686</v>
      </c>
      <c r="E107" s="11" t="s">
        <v>352</v>
      </c>
      <c r="F107" s="11" t="str">
        <f>VLOOKUP(REPORTE.INCIDENTES[[#This Row],[NOME]],'CADASTRO'!A:K,5,0)</f>
        <v>OPERADOR LOGISTICO I</v>
      </c>
      <c r="G107" s="28">
        <v>45645</v>
      </c>
      <c r="H107" s="39">
        <v>365</v>
      </c>
      <c r="I1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IF(G472="01/01/1900",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IF(REPORTE.INCIDENTES[[#This Row],[TREINADO EM]]="", "",(REPORTE.INCIDENTES[[#This Row],[TREINADO EM]]+REPORTE.INCIDENTES[[#This Row],[VALIDADE]]))</f>
        <v>46010</v>
      </c>
      <c r="K107">
        <v>1</v>
      </c>
      <c r="L107" t="s">
        <v>5</v>
      </c>
      <c r="M107" t="str">
        <f>VLOOKUP(REPORTE.INCIDENTES[[#This Row],[NOME]],'CADASTRO'!A:K,6,0)</f>
        <v>ATIVO</v>
      </c>
    </row>
    <row r="108" spans="1:14">
      <c r="A108" t="s">
        <v>516</v>
      </c>
      <c r="B108" t="s">
        <v>517</v>
      </c>
      <c r="C108" t="s">
        <v>433</v>
      </c>
      <c r="D108" t="s">
        <v>686</v>
      </c>
      <c r="E108" s="11" t="s">
        <v>352</v>
      </c>
      <c r="F108" s="11" t="str">
        <f>VLOOKUP(REPORTE.INCIDENTES[[#This Row],[NOME]],'CADASTRO'!A:K,5,0)</f>
        <v>OPERADOR LOGISTICO I</v>
      </c>
      <c r="G108" s="28">
        <v>46008</v>
      </c>
      <c r="H108" s="39">
        <v>365</v>
      </c>
      <c r="I1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IF(G473="01/01/1900", "SEM REGISTRO",
                        IF((G108+H108)&gt;TODAY(), "NO PRAZO", "VENCIDO"
                        )
                    )
                )
            )
        )
    ),"N.A.")</f>
        <v>NO PRAZO</v>
      </c>
      <c r="J108" s="14">
        <f>IF(REPORTE.INCIDENTES[[#This Row],[TREINADO EM]]="", "",(REPORTE.INCIDENTES[[#This Row],[TREINADO EM]]+REPORTE.INCIDENTES[[#This Row],[VALIDADE]]))</f>
        <v>46373</v>
      </c>
      <c r="K108">
        <v>1</v>
      </c>
      <c r="L108" t="s">
        <v>3</v>
      </c>
      <c r="M108" t="str">
        <f>VLOOKUP(REPORTE.INCIDENTES[[#This Row],[NOME]],'CADASTRO'!A:K,6,0)</f>
        <v>ATIVO</v>
      </c>
    </row>
    <row r="109" spans="1:14">
      <c r="A109" t="s">
        <v>516</v>
      </c>
      <c r="B109" t="s">
        <v>517</v>
      </c>
      <c r="C109" t="s">
        <v>266</v>
      </c>
      <c r="D109" t="s">
        <v>686</v>
      </c>
      <c r="E109" s="11" t="s">
        <v>354</v>
      </c>
      <c r="F109" s="11" t="str">
        <f>VLOOKUP(REPORTE.INCIDENTES[[#This Row],[NOME]],'CADASTRO'!A:K,5,0)</f>
        <v>OPERADOR INDUSTRIAL I</v>
      </c>
      <c r="G109" s="28">
        <v>45204</v>
      </c>
      <c r="H109" s="39">
        <v>365</v>
      </c>
      <c r="I1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IF(G474="01/01/1900",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IF(REPORTE.INCIDENTES[[#This Row],[TREINADO EM]]="", "",(REPORTE.INCIDENTES[[#This Row],[TREINADO EM]]+REPORTE.INCIDENTES[[#This Row],[VALIDADE]]))</f>
        <v>45569</v>
      </c>
      <c r="K109">
        <v>1</v>
      </c>
      <c r="L109" t="s">
        <v>5</v>
      </c>
      <c r="M109" t="str">
        <f>VLOOKUP(REPORTE.INCIDENTES[[#This Row],[NOME]],'CADASTRO'!A:K,6,0)</f>
        <v>ATIVO</v>
      </c>
    </row>
    <row r="110" spans="1:14">
      <c r="A110" t="s">
        <v>516</v>
      </c>
      <c r="B110" t="s">
        <v>517</v>
      </c>
      <c r="C110" t="s">
        <v>76</v>
      </c>
      <c r="D110" t="s">
        <v>686</v>
      </c>
      <c r="E110" s="11" t="s">
        <v>354</v>
      </c>
      <c r="F110" s="11" t="str">
        <f>VLOOKUP(REPORTE.INCIDENTES[[#This Row],[NOME]],'CADASTRO'!A:K,5,0)</f>
        <v>OPERADOR INDUSTRIAL I</v>
      </c>
      <c r="G110" s="28">
        <v>45279</v>
      </c>
      <c r="H110" s="39">
        <v>365</v>
      </c>
      <c r="I1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IF(G475="01/01/1900",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IF(REPORTE.INCIDENTES[[#This Row],[TREINADO EM]]="", "",(REPORTE.INCIDENTES[[#This Row],[TREINADO EM]]+REPORTE.INCIDENTES[[#This Row],[VALIDADE]]))</f>
        <v>45644</v>
      </c>
      <c r="K110">
        <v>1</v>
      </c>
      <c r="L110" t="s">
        <v>5</v>
      </c>
      <c r="M110" t="str">
        <f>VLOOKUP(REPORTE.INCIDENTES[[#This Row],[NOME]],'CADASTRO'!A:K,6,0)</f>
        <v>ATIVO</v>
      </c>
    </row>
    <row r="111" spans="1:14">
      <c r="A111" t="s">
        <v>516</v>
      </c>
      <c r="B111" t="s">
        <v>517</v>
      </c>
      <c r="C111" t="s">
        <v>433</v>
      </c>
      <c r="D111" t="s">
        <v>686</v>
      </c>
      <c r="E111" s="11" t="s">
        <v>354</v>
      </c>
      <c r="F111" s="11" t="str">
        <f>VLOOKUP(REPORTE.INCIDENTES[[#This Row],[NOME]],'CADASTRO'!A:K,5,0)</f>
        <v>OPERADOR INDUSTRIAL I</v>
      </c>
      <c r="G111" s="28">
        <v>46209.165902777801</v>
      </c>
      <c r="H111" s="39">
        <v>183</v>
      </c>
      <c r="I1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IF(G476="01/01/1900",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IF(REPORTE.INCIDENTES[[#This Row],[TREINADO EM]]="", "",(REPORTE.INCIDENTES[[#This Row],[TREINADO EM]]+REPORTE.INCIDENTES[[#This Row],[VALIDADE]]))</f>
        <v>46392.165902777801</v>
      </c>
      <c r="K111">
        <v>1</v>
      </c>
      <c r="L111" t="s">
        <v>3</v>
      </c>
      <c r="M111" t="str">
        <f>VLOOKUP(REPORTE.INCIDENTES[[#This Row],[NOME]],'CADASTRO'!A:K,6,0)</f>
        <v>ATIVO</v>
      </c>
      <c r="N111" s="63"/>
    </row>
    <row r="112" spans="1:14">
      <c r="A112" t="s">
        <v>516</v>
      </c>
      <c r="B112" t="s">
        <v>517</v>
      </c>
      <c r="C112" t="s">
        <v>266</v>
      </c>
      <c r="D112" t="s">
        <v>686</v>
      </c>
      <c r="E112" s="11" t="s">
        <v>217</v>
      </c>
      <c r="F112" s="11" t="str">
        <f>VLOOKUP(REPORTE.INCIDENTES[[#This Row],[NOME]],'CADASTRO'!A:K,5,0)</f>
        <v>OPERADOR INDUSTRIAL I</v>
      </c>
      <c r="G112" s="29">
        <v>44973</v>
      </c>
      <c r="H112" s="39">
        <v>365</v>
      </c>
      <c r="I1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IF(G477="01/01/1900",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IF(REPORTE.INCIDENTES[[#This Row],[TREINADO EM]]="", "",(REPORTE.INCIDENTES[[#This Row],[TREINADO EM]]+REPORTE.INCIDENTES[[#This Row],[VALIDADE]]))</f>
        <v>45338</v>
      </c>
      <c r="K112">
        <v>1</v>
      </c>
      <c r="L112" t="s">
        <v>3</v>
      </c>
      <c r="M112" t="str">
        <f>VLOOKUP(REPORTE.INCIDENTES[[#This Row],[NOME]],'CADASTRO'!A:K,6,0)</f>
        <v>DESLIGADO</v>
      </c>
    </row>
    <row r="113" spans="1:14">
      <c r="A113" t="s">
        <v>516</v>
      </c>
      <c r="B113" t="s">
        <v>517</v>
      </c>
      <c r="C113" t="s">
        <v>391</v>
      </c>
      <c r="D113" t="s">
        <v>686</v>
      </c>
      <c r="E113" s="11" t="s">
        <v>218</v>
      </c>
      <c r="F113" s="11" t="str">
        <f>VLOOKUP(REPORTE.INCIDENTES[[#This Row],[NOME]],'CADASTRO'!A:K,5,0)</f>
        <v>TECNICO MECANICO II</v>
      </c>
      <c r="G113" s="28">
        <v>45943</v>
      </c>
      <c r="H113" s="39">
        <v>365</v>
      </c>
      <c r="I1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IF(G478="01/01/1900",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IF(REPORTE.INCIDENTES[[#This Row],[TREINADO EM]]="", "",(REPORTE.INCIDENTES[[#This Row],[TREINADO EM]]+REPORTE.INCIDENTES[[#This Row],[VALIDADE]]))</f>
        <v>46308</v>
      </c>
      <c r="K113">
        <v>1</v>
      </c>
      <c r="L113" t="s">
        <v>3</v>
      </c>
      <c r="M113" t="str">
        <f>VLOOKUP(REPORTE.INCIDENTES[[#This Row],[NOME]],'CADASTRO'!A:K,6,0)</f>
        <v>DESLIGADO</v>
      </c>
    </row>
    <row r="114" spans="1:14">
      <c r="A114" t="s">
        <v>516</v>
      </c>
      <c r="B114" t="s">
        <v>517</v>
      </c>
      <c r="C114" t="s">
        <v>391</v>
      </c>
      <c r="D114" t="s">
        <v>686</v>
      </c>
      <c r="E114" s="11" t="s">
        <v>218</v>
      </c>
      <c r="F114" s="11" t="str">
        <f>VLOOKUP(REPORTE.INCIDENTES[[#This Row],[NOME]],'CADASTRO'!A:K,5,0)</f>
        <v>TECNICO MECANICO II</v>
      </c>
      <c r="G114" s="28">
        <v>45943</v>
      </c>
      <c r="H114" s="39">
        <v>365</v>
      </c>
      <c r="I1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IF(G479="01/01/1900",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IF(REPORTE.INCIDENTES[[#This Row],[TREINADO EM]]="", "",(REPORTE.INCIDENTES[[#This Row],[TREINADO EM]]+REPORTE.INCIDENTES[[#This Row],[VALIDADE]]))</f>
        <v>46308</v>
      </c>
      <c r="K114">
        <v>2</v>
      </c>
      <c r="L114" t="s">
        <v>5</v>
      </c>
      <c r="M114" t="str">
        <f>VLOOKUP(REPORTE.INCIDENTES[[#This Row],[NOME]],'CADASTRO'!A:K,6,0)</f>
        <v>DESLIGADO</v>
      </c>
    </row>
    <row r="115" spans="1:14">
      <c r="A115" t="s">
        <v>516</v>
      </c>
      <c r="B115" t="s">
        <v>517</v>
      </c>
      <c r="C115" t="s">
        <v>433</v>
      </c>
      <c r="D115" t="s">
        <v>686</v>
      </c>
      <c r="E115" s="11" t="s">
        <v>221</v>
      </c>
      <c r="F115" s="11" t="str">
        <f>VLOOKUP(REPORTE.INCIDENTES[[#This Row],[NOME]],'CADASTRO'!A:K,5,0)</f>
        <v>AUXILIAR INDUSTRIAL</v>
      </c>
      <c r="G115" s="28">
        <v>46006</v>
      </c>
      <c r="H115" s="39">
        <v>365</v>
      </c>
      <c r="I1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IF(G480="01/01/1900",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IF(REPORTE.INCIDENTES[[#This Row],[TREINADO EM]]="", "",(REPORTE.INCIDENTES[[#This Row],[TREINADO EM]]+REPORTE.INCIDENTES[[#This Row],[VALIDADE]]))</f>
        <v>46371</v>
      </c>
      <c r="K115">
        <v>1</v>
      </c>
      <c r="L115" t="s">
        <v>3</v>
      </c>
      <c r="M115" t="str">
        <f>VLOOKUP(REPORTE.INCIDENTES[[#This Row],[NOME]],'CADASTRO'!A:K,6,0)</f>
        <v>DESLIGADO</v>
      </c>
    </row>
    <row r="116" spans="1:14">
      <c r="A116" t="s">
        <v>516</v>
      </c>
      <c r="B116" t="s">
        <v>517</v>
      </c>
      <c r="C116" t="s">
        <v>76</v>
      </c>
      <c r="D116" t="s">
        <v>686</v>
      </c>
      <c r="E116" s="11" t="s">
        <v>358</v>
      </c>
      <c r="F116" s="11" t="str">
        <f>VLOOKUP(REPORTE.INCIDENTES[[#This Row],[NOME]],'CADASTRO'!A:K,5,0)</f>
        <v>OPERADOR INDUSTRIAL II</v>
      </c>
      <c r="G116" s="28">
        <v>44929</v>
      </c>
      <c r="H116" s="39">
        <v>365</v>
      </c>
      <c r="I1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IF(G481="01/01/1900",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IF(REPORTE.INCIDENTES[[#This Row],[TREINADO EM]]="", "",(REPORTE.INCIDENTES[[#This Row],[TREINADO EM]]+REPORTE.INCIDENTES[[#This Row],[VALIDADE]]))</f>
        <v>45294</v>
      </c>
      <c r="K116">
        <v>1</v>
      </c>
      <c r="L116" t="s">
        <v>5</v>
      </c>
      <c r="M116" t="str">
        <f>VLOOKUP(REPORTE.INCIDENTES[[#This Row],[NOME]],'CADASTRO'!A:K,6,0)</f>
        <v>ATIVO</v>
      </c>
    </row>
    <row r="117" spans="1:14">
      <c r="A117" t="s">
        <v>516</v>
      </c>
      <c r="B117" t="s">
        <v>517</v>
      </c>
      <c r="C117" t="s">
        <v>76</v>
      </c>
      <c r="D117" t="s">
        <v>686</v>
      </c>
      <c r="E117" s="11" t="s">
        <v>358</v>
      </c>
      <c r="F117" s="11" t="str">
        <f>VLOOKUP(REPORTE.INCIDENTES[[#This Row],[NOME]],'CADASTRO'!A:K,5,0)</f>
        <v>OPERADOR INDUSTRIAL II</v>
      </c>
      <c r="G117" s="28">
        <v>45279</v>
      </c>
      <c r="H117" s="39">
        <v>365</v>
      </c>
      <c r="I1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IF(G482="01/01/1900",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IF(REPORTE.INCIDENTES[[#This Row],[TREINADO EM]]="", "",(REPORTE.INCIDENTES[[#This Row],[TREINADO EM]]+REPORTE.INCIDENTES[[#This Row],[VALIDADE]]))</f>
        <v>45644</v>
      </c>
      <c r="K117">
        <v>1</v>
      </c>
      <c r="L117" t="s">
        <v>5</v>
      </c>
      <c r="M117" t="str">
        <f>VLOOKUP(REPORTE.INCIDENTES[[#This Row],[NOME]],'CADASTRO'!A:K,6,0)</f>
        <v>ATIVO</v>
      </c>
    </row>
    <row r="118" spans="1:14">
      <c r="A118" t="s">
        <v>516</v>
      </c>
      <c r="B118" t="s">
        <v>517</v>
      </c>
      <c r="C118" t="s">
        <v>433</v>
      </c>
      <c r="D118" t="s">
        <v>686</v>
      </c>
      <c r="E118" s="11" t="s">
        <v>358</v>
      </c>
      <c r="F118" s="11" t="str">
        <f>VLOOKUP(REPORTE.INCIDENTES[[#This Row],[NOME]],'CADASTRO'!A:K,5,0)</f>
        <v>OPERADOR INDUSTRIAL II</v>
      </c>
      <c r="G118" s="28">
        <v>46207.025243055599</v>
      </c>
      <c r="H118" s="39">
        <v>183</v>
      </c>
      <c r="I1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IF(G483="01/01/1900",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IF(REPORTE.INCIDENTES[[#This Row],[TREINADO EM]]="", "",(REPORTE.INCIDENTES[[#This Row],[TREINADO EM]]+REPORTE.INCIDENTES[[#This Row],[VALIDADE]]))</f>
        <v>46390.025243055599</v>
      </c>
      <c r="K118">
        <v>1</v>
      </c>
      <c r="L118" t="s">
        <v>3</v>
      </c>
      <c r="M118" t="str">
        <f>VLOOKUP(REPORTE.INCIDENTES[[#This Row],[NOME]],'CADASTRO'!A:K,6,0)</f>
        <v>ATIVO</v>
      </c>
      <c r="N118" s="63"/>
    </row>
    <row r="119" spans="1:14">
      <c r="A119" t="s">
        <v>516</v>
      </c>
      <c r="B119" t="s">
        <v>517</v>
      </c>
      <c r="C119" t="s">
        <v>266</v>
      </c>
      <c r="D119" t="s">
        <v>686</v>
      </c>
      <c r="E119" s="11" t="s">
        <v>225</v>
      </c>
      <c r="F119" s="11" t="str">
        <f>VLOOKUP(REPORTE.INCIDENTES[[#This Row],[NOME]],'CADASTRO'!A:K,5,0)</f>
        <v>AUXILIAR INDUSTRIAL</v>
      </c>
      <c r="G119" s="28">
        <v>45029</v>
      </c>
      <c r="H119" s="39">
        <v>365</v>
      </c>
      <c r="I1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IF(G484="01/01/1900",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IF(REPORTE.INCIDENTES[[#This Row],[TREINADO EM]]="", "",(REPORTE.INCIDENTES[[#This Row],[TREINADO EM]]+REPORTE.INCIDENTES[[#This Row],[VALIDADE]]))</f>
        <v>45394</v>
      </c>
      <c r="K119">
        <v>1</v>
      </c>
      <c r="L119" t="s">
        <v>5</v>
      </c>
      <c r="M119" t="str">
        <f>VLOOKUP(REPORTE.INCIDENTES[[#This Row],[NOME]],'CADASTRO'!A:K,6,0)</f>
        <v>DESLIGADO</v>
      </c>
    </row>
    <row r="120" spans="1:14">
      <c r="A120" t="s">
        <v>516</v>
      </c>
      <c r="B120" t="s">
        <v>517</v>
      </c>
      <c r="C120" t="s">
        <v>76</v>
      </c>
      <c r="D120" t="s">
        <v>686</v>
      </c>
      <c r="E120" s="11" t="s">
        <v>225</v>
      </c>
      <c r="F120" s="11" t="str">
        <f>VLOOKUP(REPORTE.INCIDENTES[[#This Row],[NOME]],'CADASTRO'!A:K,5,0)</f>
        <v>AUXILIAR INDUSTRIAL</v>
      </c>
      <c r="G120" s="28">
        <v>45279</v>
      </c>
      <c r="H120" s="39">
        <v>365</v>
      </c>
      <c r="I1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IF(G485="01/01/1900",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IF(REPORTE.INCIDENTES[[#This Row],[TREINADO EM]]="", "",(REPORTE.INCIDENTES[[#This Row],[TREINADO EM]]+REPORTE.INCIDENTES[[#This Row],[VALIDADE]]))</f>
        <v>45644</v>
      </c>
      <c r="K120">
        <v>1</v>
      </c>
      <c r="L120" t="s">
        <v>3</v>
      </c>
      <c r="M120" t="str">
        <f>VLOOKUP(REPORTE.INCIDENTES[[#This Row],[NOME]],'CADASTRO'!A:K,6,0)</f>
        <v>DESLIGADO</v>
      </c>
    </row>
    <row r="121" spans="1:14">
      <c r="A121" t="s">
        <v>516</v>
      </c>
      <c r="B121" t="s">
        <v>517</v>
      </c>
      <c r="C121" t="s">
        <v>76</v>
      </c>
      <c r="D121" t="s">
        <v>686</v>
      </c>
      <c r="E121" s="11" t="s">
        <v>356</v>
      </c>
      <c r="F121" s="11" t="str">
        <f>VLOOKUP(REPORTE.INCIDENTES[[#This Row],[NOME]],'CADASTRO'!A:K,5,0)</f>
        <v>OPERADOR INDUSTRIAL II</v>
      </c>
      <c r="G121" s="28">
        <v>45645</v>
      </c>
      <c r="H121" s="39">
        <v>365</v>
      </c>
      <c r="I1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IF(G486="01/01/1900",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IF(REPORTE.INCIDENTES[[#This Row],[TREINADO EM]]="", "",(REPORTE.INCIDENTES[[#This Row],[TREINADO EM]]+REPORTE.INCIDENTES[[#This Row],[VALIDADE]]))</f>
        <v>46010</v>
      </c>
      <c r="K121">
        <v>1</v>
      </c>
      <c r="L121" t="s">
        <v>5</v>
      </c>
      <c r="M121" t="str">
        <f>VLOOKUP(REPORTE.INCIDENTES[[#This Row],[NOME]],'CADASTRO'!A:K,6,0)</f>
        <v>ATIVO</v>
      </c>
    </row>
    <row r="122" spans="1:14">
      <c r="A122" t="s">
        <v>516</v>
      </c>
      <c r="B122" t="s">
        <v>517</v>
      </c>
      <c r="C122" t="s">
        <v>433</v>
      </c>
      <c r="D122" t="s">
        <v>686</v>
      </c>
      <c r="E122" s="11" t="s">
        <v>356</v>
      </c>
      <c r="F122" s="11" t="str">
        <f>VLOOKUP(REPORTE.INCIDENTES[[#This Row],[NOME]],'CADASTRO'!A:K,5,0)</f>
        <v>OPERADOR INDUSTRIAL II</v>
      </c>
      <c r="G122" s="28">
        <v>46009</v>
      </c>
      <c r="H122" s="39">
        <v>365</v>
      </c>
      <c r="I1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IF(G487="01/01/1900",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IF(REPORTE.INCIDENTES[[#This Row],[TREINADO EM]]="", "",(REPORTE.INCIDENTES[[#This Row],[TREINADO EM]]+REPORTE.INCIDENTES[[#This Row],[VALIDADE]]))</f>
        <v>46374</v>
      </c>
      <c r="K122">
        <v>1</v>
      </c>
      <c r="L122" t="s">
        <v>3</v>
      </c>
      <c r="M122" t="str">
        <f>VLOOKUP(REPORTE.INCIDENTES[[#This Row],[NOME]],'CADASTRO'!A:K,6,0)</f>
        <v>ATIVO</v>
      </c>
    </row>
    <row r="123" spans="1:14">
      <c r="A123" t="s">
        <v>516</v>
      </c>
      <c r="B123" t="s">
        <v>517</v>
      </c>
      <c r="C123" t="s">
        <v>433</v>
      </c>
      <c r="D123" t="s">
        <v>686</v>
      </c>
      <c r="E123" s="11" t="s">
        <v>357</v>
      </c>
      <c r="F123" s="11" t="str">
        <f>VLOOKUP(REPORTE.INCIDENTES[[#This Row],[NOME]],'CADASTRO'!A:K,5,0)</f>
        <v>OPERADOR INDUSTRIAL II</v>
      </c>
      <c r="G123" s="28">
        <v>46028</v>
      </c>
      <c r="H123" s="39">
        <v>365</v>
      </c>
      <c r="I1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IF(G488="01/01/1900", "SEM REGISTRO",
                        IF((G123+H123)&gt;TODAY(), "NO PRAZO", "VENCIDO"
                        )
                    )
                )
            )
        )
    ),"N.A.")</f>
        <v>NO PRAZO</v>
      </c>
      <c r="J123" s="14">
        <f>IF(REPORTE.INCIDENTES[[#This Row],[TREINADO EM]]="", "",(REPORTE.INCIDENTES[[#This Row],[TREINADO EM]]+REPORTE.INCIDENTES[[#This Row],[VALIDADE]]))</f>
        <v>46393</v>
      </c>
      <c r="K123">
        <v>1</v>
      </c>
      <c r="L123" t="s">
        <v>3</v>
      </c>
      <c r="M123" t="str">
        <f>VLOOKUP(REPORTE.INCIDENTES[[#This Row],[NOME]],'CADASTRO'!A:K,6,0)</f>
        <v>ATIVO</v>
      </c>
      <c r="N123" s="63"/>
    </row>
    <row r="124" spans="1:14">
      <c r="A124" t="s">
        <v>516</v>
      </c>
      <c r="B124" t="s">
        <v>517</v>
      </c>
      <c r="C124" t="s">
        <v>76</v>
      </c>
      <c r="D124" t="s">
        <v>686</v>
      </c>
      <c r="E124" s="11" t="s">
        <v>230</v>
      </c>
      <c r="F124" s="11" t="str">
        <f>VLOOKUP(REPORTE.INCIDENTES[[#This Row],[NOME]],'CADASTRO'!A:K,5,0)</f>
        <v>OPERADOR INDUSTRIAL I</v>
      </c>
      <c r="G124" s="28">
        <v>44929</v>
      </c>
      <c r="H124" s="39">
        <v>365</v>
      </c>
      <c r="I1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IF(G489="01/01/1900",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IF(REPORTE.INCIDENTES[[#This Row],[TREINADO EM]]="", "",(REPORTE.INCIDENTES[[#This Row],[TREINADO EM]]+REPORTE.INCIDENTES[[#This Row],[VALIDADE]]))</f>
        <v>45294</v>
      </c>
      <c r="K124">
        <v>1</v>
      </c>
      <c r="L124" t="s">
        <v>3</v>
      </c>
      <c r="M124" t="str">
        <f>VLOOKUP(REPORTE.INCIDENTES[[#This Row],[NOME]],'CADASTRO'!A:K,6,0)</f>
        <v>DESLIGADO</v>
      </c>
    </row>
    <row r="125" spans="1:14">
      <c r="A125" t="s">
        <v>516</v>
      </c>
      <c r="B125" t="s">
        <v>517</v>
      </c>
      <c r="C125" t="s">
        <v>76</v>
      </c>
      <c r="D125" t="s">
        <v>686</v>
      </c>
      <c r="E125" s="11" t="s">
        <v>320</v>
      </c>
      <c r="F125" s="11" t="str">
        <f>VLOOKUP(REPORTE.INCIDENTES[[#This Row],[NOME]],'CADASTRO'!A:K,5,0)</f>
        <v>CONTROLADOR QUALIDADE</v>
      </c>
      <c r="G125" s="28">
        <v>44929</v>
      </c>
      <c r="H125" s="39">
        <v>365</v>
      </c>
      <c r="I1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IF(G490="01/01/1900",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IF(REPORTE.INCIDENTES[[#This Row],[TREINADO EM]]="", "",(REPORTE.INCIDENTES[[#This Row],[TREINADO EM]]+REPORTE.INCIDENTES[[#This Row],[VALIDADE]]))</f>
        <v>45294</v>
      </c>
      <c r="K125">
        <v>1</v>
      </c>
      <c r="L125" t="s">
        <v>5</v>
      </c>
      <c r="M125" t="str">
        <f>VLOOKUP(REPORTE.INCIDENTES[[#This Row],[NOME]],'CADASTRO'!A:K,6,0)</f>
        <v>ATIVO</v>
      </c>
    </row>
    <row r="126" spans="1:14">
      <c r="A126" t="s">
        <v>516</v>
      </c>
      <c r="B126" t="s">
        <v>517</v>
      </c>
      <c r="C126" t="s">
        <v>76</v>
      </c>
      <c r="D126" t="s">
        <v>686</v>
      </c>
      <c r="E126" s="11" t="s">
        <v>320</v>
      </c>
      <c r="F126" s="11" t="str">
        <f>VLOOKUP(REPORTE.INCIDENTES[[#This Row],[NOME]],'CADASTRO'!A:K,5,0)</f>
        <v>CONTROLADOR QUALIDADE</v>
      </c>
      <c r="G126" s="28">
        <v>45279</v>
      </c>
      <c r="H126" s="39">
        <v>365</v>
      </c>
      <c r="I1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IF(G491="01/01/1900",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IF(REPORTE.INCIDENTES[[#This Row],[TREINADO EM]]="", "",(REPORTE.INCIDENTES[[#This Row],[TREINADO EM]]+REPORTE.INCIDENTES[[#This Row],[VALIDADE]]))</f>
        <v>45644</v>
      </c>
      <c r="K126">
        <v>1</v>
      </c>
      <c r="L126" t="s">
        <v>5</v>
      </c>
      <c r="M126" t="str">
        <f>VLOOKUP(REPORTE.INCIDENTES[[#This Row],[NOME]],'CADASTRO'!A:K,6,0)</f>
        <v>ATIVO</v>
      </c>
    </row>
    <row r="127" spans="1:14">
      <c r="A127" t="s">
        <v>516</v>
      </c>
      <c r="B127" t="s">
        <v>517</v>
      </c>
      <c r="C127" t="s">
        <v>381</v>
      </c>
      <c r="D127" t="s">
        <v>686</v>
      </c>
      <c r="E127" s="11" t="s">
        <v>320</v>
      </c>
      <c r="F127" s="11" t="str">
        <f>VLOOKUP(REPORTE.INCIDENTES[[#This Row],[NOME]],'CADASTRO'!A:K,5,0)</f>
        <v>CONTROLADOR QUALIDADE</v>
      </c>
      <c r="G127" s="28">
        <v>45645</v>
      </c>
      <c r="H127" s="39">
        <v>365</v>
      </c>
      <c r="I1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IF(G492="01/01/1900",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IF(REPORTE.INCIDENTES[[#This Row],[TREINADO EM]]="", "",(REPORTE.INCIDENTES[[#This Row],[TREINADO EM]]+REPORTE.INCIDENTES[[#This Row],[VALIDADE]]))</f>
        <v>46010</v>
      </c>
      <c r="K127">
        <v>1</v>
      </c>
      <c r="L127" t="s">
        <v>5</v>
      </c>
      <c r="M127" t="str">
        <f>VLOOKUP(REPORTE.INCIDENTES[[#This Row],[NOME]],'CADASTRO'!A:K,6,0)</f>
        <v>ATIVO</v>
      </c>
    </row>
    <row r="128" spans="1:14">
      <c r="A128" t="s">
        <v>516</v>
      </c>
      <c r="B128" t="s">
        <v>517</v>
      </c>
      <c r="C128" t="s">
        <v>433</v>
      </c>
      <c r="D128" t="s">
        <v>686</v>
      </c>
      <c r="E128" s="11" t="s">
        <v>320</v>
      </c>
      <c r="F128" s="11" t="str">
        <f>VLOOKUP(REPORTE.INCIDENTES[[#This Row],[NOME]],'CADASTRO'!A:K,5,0)</f>
        <v>CONTROLADOR QUALIDADE</v>
      </c>
      <c r="G128" s="28">
        <v>46212</v>
      </c>
      <c r="H128" s="39">
        <v>183</v>
      </c>
      <c r="I1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IF(G493="01/01/1900", "SEM REGISTRO",
                        IF((G128+H128)&gt;TODAY(), "NO PRAZO", "VENCIDO"
                        )
                    )
                )
            )
        )
    ),"N.A.")</f>
        <v>NO PRAZO</v>
      </c>
      <c r="J128" s="14">
        <f>IF(REPORTE.INCIDENTES[[#This Row],[TREINADO EM]]="", "",(REPORTE.INCIDENTES[[#This Row],[TREINADO EM]]+REPORTE.INCIDENTES[[#This Row],[VALIDADE]]))</f>
        <v>46395</v>
      </c>
      <c r="K128">
        <v>1</v>
      </c>
      <c r="L128" t="s">
        <v>3</v>
      </c>
      <c r="M128" t="str">
        <f>VLOOKUP(REPORTE.INCIDENTES[[#This Row],[NOME]],'CADASTRO'!A:K,6,0)</f>
        <v>ATIVO</v>
      </c>
    </row>
    <row r="129" spans="1:14">
      <c r="A129" t="s">
        <v>516</v>
      </c>
      <c r="B129" t="s">
        <v>517</v>
      </c>
      <c r="C129" t="s">
        <v>266</v>
      </c>
      <c r="D129" t="s">
        <v>686</v>
      </c>
      <c r="E129" s="11" t="s">
        <v>231</v>
      </c>
      <c r="F129" s="11" t="str">
        <f>VLOOKUP(REPORTE.INCIDENTES[[#This Row],[NOME]],'CADASTRO'!A:K,5,0)</f>
        <v>OPERADOR INDUSTRIAL I</v>
      </c>
      <c r="G129" s="28">
        <v>45001</v>
      </c>
      <c r="H129" s="39">
        <v>365</v>
      </c>
      <c r="I1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IF(G494="01/01/1900",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IF(REPORTE.INCIDENTES[[#This Row],[TREINADO EM]]="", "",(REPORTE.INCIDENTES[[#This Row],[TREINADO EM]]+REPORTE.INCIDENTES[[#This Row],[VALIDADE]]))</f>
        <v>45366</v>
      </c>
      <c r="K129">
        <v>1</v>
      </c>
      <c r="L129" t="s">
        <v>3</v>
      </c>
      <c r="M129" t="str">
        <f>VLOOKUP(REPORTE.INCIDENTES[[#This Row],[NOME]],'CADASTRO'!A:K,6,0)</f>
        <v>DESLIGADO</v>
      </c>
    </row>
    <row r="130" spans="1:14">
      <c r="A130" t="s">
        <v>516</v>
      </c>
      <c r="B130" t="s">
        <v>517</v>
      </c>
      <c r="C130" t="s">
        <v>266</v>
      </c>
      <c r="D130" t="s">
        <v>686</v>
      </c>
      <c r="E130" s="11" t="s">
        <v>359</v>
      </c>
      <c r="F130" s="11" t="str">
        <f>VLOOKUP(REPORTE.INCIDENTES[[#This Row],[NOME]],'CADASTRO'!A:K,5,0)</f>
        <v>CLASSIFICADOR TECNICO CAFE JR</v>
      </c>
      <c r="G130" s="28">
        <v>44973</v>
      </c>
      <c r="H130" s="39">
        <v>365</v>
      </c>
      <c r="I1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IF(G495="01/01/1900",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IF(REPORTE.INCIDENTES[[#This Row],[TREINADO EM]]="", "",(REPORTE.INCIDENTES[[#This Row],[TREINADO EM]]+REPORTE.INCIDENTES[[#This Row],[VALIDADE]]))</f>
        <v>45338</v>
      </c>
      <c r="K130">
        <v>1</v>
      </c>
      <c r="L130" t="s">
        <v>5</v>
      </c>
      <c r="M130" t="str">
        <f>VLOOKUP(REPORTE.INCIDENTES[[#This Row],[NOME]],'CADASTRO'!A:K,6,0)</f>
        <v>ATIVO</v>
      </c>
    </row>
    <row r="131" spans="1:14">
      <c r="A131" t="s">
        <v>516</v>
      </c>
      <c r="B131" t="s">
        <v>517</v>
      </c>
      <c r="C131" t="s">
        <v>76</v>
      </c>
      <c r="D131" t="s">
        <v>686</v>
      </c>
      <c r="E131" s="11" t="s">
        <v>359</v>
      </c>
      <c r="F131" s="11" t="str">
        <f>VLOOKUP(REPORTE.INCIDENTES[[#This Row],[NOME]],'CADASTRO'!A:K,5,0)</f>
        <v>CLASSIFICADOR TECNICO CAFE JR</v>
      </c>
      <c r="G131" s="28">
        <v>45279</v>
      </c>
      <c r="H131" s="39">
        <v>365</v>
      </c>
      <c r="I1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IF(G496="01/01/1900",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IF(REPORTE.INCIDENTES[[#This Row],[TREINADO EM]]="", "",(REPORTE.INCIDENTES[[#This Row],[TREINADO EM]]+REPORTE.INCIDENTES[[#This Row],[VALIDADE]]))</f>
        <v>45644</v>
      </c>
      <c r="K131">
        <v>1</v>
      </c>
      <c r="L131" t="s">
        <v>5</v>
      </c>
      <c r="M131" t="str">
        <f>VLOOKUP(REPORTE.INCIDENTES[[#This Row],[NOME]],'CADASTRO'!A:K,6,0)</f>
        <v>ATIVO</v>
      </c>
    </row>
    <row r="132" spans="1:14">
      <c r="A132" t="s">
        <v>516</v>
      </c>
      <c r="B132" t="s">
        <v>517</v>
      </c>
      <c r="C132" t="s">
        <v>381</v>
      </c>
      <c r="D132" t="s">
        <v>686</v>
      </c>
      <c r="E132" s="11" t="s">
        <v>359</v>
      </c>
      <c r="F132" s="11" t="str">
        <f>VLOOKUP(REPORTE.INCIDENTES[[#This Row],[NOME]],'CADASTRO'!A:K,5,0)</f>
        <v>CLASSIFICADOR TECNICO CAFE JR</v>
      </c>
      <c r="G132" s="28">
        <v>45645</v>
      </c>
      <c r="H132" s="39">
        <v>365</v>
      </c>
      <c r="I1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IF(G497="01/01/1900",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IF(REPORTE.INCIDENTES[[#This Row],[TREINADO EM]]="", "",(REPORTE.INCIDENTES[[#This Row],[TREINADO EM]]+REPORTE.INCIDENTES[[#This Row],[VALIDADE]]))</f>
        <v>46010</v>
      </c>
      <c r="K132">
        <v>1</v>
      </c>
      <c r="L132" t="s">
        <v>5</v>
      </c>
      <c r="M132" t="str">
        <f>VLOOKUP(REPORTE.INCIDENTES[[#This Row],[NOME]],'CADASTRO'!A:K,6,0)</f>
        <v>ATIVO</v>
      </c>
    </row>
    <row r="133" spans="1:14">
      <c r="A133" t="s">
        <v>516</v>
      </c>
      <c r="B133" t="s">
        <v>517</v>
      </c>
      <c r="C133" t="s">
        <v>433</v>
      </c>
      <c r="D133" t="s">
        <v>686</v>
      </c>
      <c r="E133" s="11" t="s">
        <v>359</v>
      </c>
      <c r="F133" s="11" t="str">
        <f>VLOOKUP(REPORTE.INCIDENTES[[#This Row],[NOME]],'CADASTRO'!A:K,5,0)</f>
        <v>CLASSIFICADOR TECNICO CAFE JR</v>
      </c>
      <c r="G133" s="28">
        <v>46006</v>
      </c>
      <c r="H133" s="39">
        <v>365</v>
      </c>
      <c r="I1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IF(G498="01/01/1900",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IF(REPORTE.INCIDENTES[[#This Row],[TREINADO EM]]="", "",(REPORTE.INCIDENTES[[#This Row],[TREINADO EM]]+REPORTE.INCIDENTES[[#This Row],[VALIDADE]]))</f>
        <v>46371</v>
      </c>
      <c r="K133">
        <v>1</v>
      </c>
      <c r="L133" t="s">
        <v>3</v>
      </c>
      <c r="M133" t="str">
        <f>VLOOKUP(REPORTE.INCIDENTES[[#This Row],[NOME]],'CADASTRO'!A:K,6,0)</f>
        <v>ATIVO</v>
      </c>
      <c r="N133" s="63" t="s">
        <v>693</v>
      </c>
    </row>
    <row r="134" spans="1:14">
      <c r="A134" t="s">
        <v>516</v>
      </c>
      <c r="B134" t="s">
        <v>517</v>
      </c>
      <c r="C134" t="s">
        <v>433</v>
      </c>
      <c r="D134" t="s">
        <v>686</v>
      </c>
      <c r="E134" s="11" t="s">
        <v>456</v>
      </c>
      <c r="F134" s="11" t="str">
        <f>VLOOKUP(REPORTE.INCIDENTES[[#This Row],[NOME]],'CADASTRO'!A:K,5,0)</f>
        <v>OPERADOR INDUSTRIAL I</v>
      </c>
      <c r="G134" s="28">
        <v>46217</v>
      </c>
      <c r="H134" s="39">
        <v>365</v>
      </c>
      <c r="I1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IF(G499="01/01/1900",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IF(REPORTE.INCIDENTES[[#This Row],[TREINADO EM]]="", "",(REPORTE.INCIDENTES[[#This Row],[TREINADO EM]]+REPORTE.INCIDENTES[[#This Row],[VALIDADE]]))</f>
        <v>46582</v>
      </c>
      <c r="K134">
        <v>1</v>
      </c>
      <c r="L134" t="s">
        <v>3</v>
      </c>
      <c r="M134" t="str">
        <f>VLOOKUP(REPORTE.INCIDENTES[[#This Row],[NOME]],'CADASTRO'!A:K,6,0)</f>
        <v>ATIVO</v>
      </c>
      <c r="N134" s="63" t="s">
        <v>694</v>
      </c>
    </row>
    <row r="135" spans="1:14">
      <c r="A135" t="s">
        <v>516</v>
      </c>
      <c r="B135" t="s">
        <v>517</v>
      </c>
      <c r="C135" t="s">
        <v>76</v>
      </c>
      <c r="D135" t="s">
        <v>686</v>
      </c>
      <c r="E135" s="11" t="s">
        <v>360</v>
      </c>
      <c r="F135" s="11" t="str">
        <f>VLOOKUP(REPORTE.INCIDENTES[[#This Row],[NOME]],'CADASTRO'!A:K,5,0)</f>
        <v>OPERADOR LOGISTICO II</v>
      </c>
      <c r="G135" s="28">
        <v>44929</v>
      </c>
      <c r="H135" s="39">
        <v>365</v>
      </c>
      <c r="I1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IF(G500="01/01/1900",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IF(REPORTE.INCIDENTES[[#This Row],[TREINADO EM]]="", "",(REPORTE.INCIDENTES[[#This Row],[TREINADO EM]]+REPORTE.INCIDENTES[[#This Row],[VALIDADE]]))</f>
        <v>45294</v>
      </c>
      <c r="K135">
        <v>1</v>
      </c>
      <c r="L135" t="s">
        <v>5</v>
      </c>
      <c r="M135" t="str">
        <f>VLOOKUP(REPORTE.INCIDENTES[[#This Row],[NOME]],'CADASTRO'!A:K,6,0)</f>
        <v>ATIVO</v>
      </c>
    </row>
    <row r="136" spans="1:14">
      <c r="A136" t="s">
        <v>516</v>
      </c>
      <c r="B136" t="s">
        <v>517</v>
      </c>
      <c r="C136" t="s">
        <v>76</v>
      </c>
      <c r="D136" t="s">
        <v>686</v>
      </c>
      <c r="E136" s="11" t="s">
        <v>360</v>
      </c>
      <c r="F136" s="11" t="str">
        <f>VLOOKUP(REPORTE.INCIDENTES[[#This Row],[NOME]],'CADASTRO'!A:K,5,0)</f>
        <v>OPERADOR LOGISTICO II</v>
      </c>
      <c r="G136" s="28">
        <v>45279</v>
      </c>
      <c r="H136" s="39">
        <v>365</v>
      </c>
      <c r="I1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IF(G501="01/01/1900",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IF(REPORTE.INCIDENTES[[#This Row],[TREINADO EM]]="", "",(REPORTE.INCIDENTES[[#This Row],[TREINADO EM]]+REPORTE.INCIDENTES[[#This Row],[VALIDADE]]))</f>
        <v>45644</v>
      </c>
      <c r="K136">
        <v>1</v>
      </c>
      <c r="L136" t="s">
        <v>5</v>
      </c>
      <c r="M136" t="str">
        <f>VLOOKUP(REPORTE.INCIDENTES[[#This Row],[NOME]],'CADASTRO'!A:K,6,0)</f>
        <v>ATIVO</v>
      </c>
    </row>
    <row r="137" spans="1:14">
      <c r="A137" t="s">
        <v>516</v>
      </c>
      <c r="B137" t="s">
        <v>517</v>
      </c>
      <c r="C137" t="s">
        <v>381</v>
      </c>
      <c r="D137" t="s">
        <v>686</v>
      </c>
      <c r="E137" s="11" t="s">
        <v>360</v>
      </c>
      <c r="F137" s="11" t="str">
        <f>VLOOKUP(REPORTE.INCIDENTES[[#This Row],[NOME]],'CADASTRO'!A:K,5,0)</f>
        <v>OPERADOR LOGISTICO II</v>
      </c>
      <c r="G137" s="28">
        <v>45645</v>
      </c>
      <c r="H137" s="39">
        <v>365</v>
      </c>
      <c r="I1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IF(G502="01/01/1900",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IF(REPORTE.INCIDENTES[[#This Row],[TREINADO EM]]="", "",(REPORTE.INCIDENTES[[#This Row],[TREINADO EM]]+REPORTE.INCIDENTES[[#This Row],[VALIDADE]]))</f>
        <v>46010</v>
      </c>
      <c r="K137">
        <v>1</v>
      </c>
      <c r="L137" t="s">
        <v>5</v>
      </c>
      <c r="M137" t="str">
        <f>VLOOKUP(REPORTE.INCIDENTES[[#This Row],[NOME]],'CADASTRO'!A:K,6,0)</f>
        <v>ATIVO</v>
      </c>
    </row>
    <row r="138" spans="1:14">
      <c r="A138" t="s">
        <v>516</v>
      </c>
      <c r="B138" t="s">
        <v>517</v>
      </c>
      <c r="C138" t="s">
        <v>433</v>
      </c>
      <c r="D138" t="s">
        <v>686</v>
      </c>
      <c r="E138" s="11" t="s">
        <v>360</v>
      </c>
      <c r="F138" s="11" t="str">
        <f>VLOOKUP(REPORTE.INCIDENTES[[#This Row],[NOME]],'CADASTRO'!A:K,5,0)</f>
        <v>OPERADOR LOGISTICO II</v>
      </c>
      <c r="G138" s="28">
        <v>46008</v>
      </c>
      <c r="H138" s="39">
        <v>365</v>
      </c>
      <c r="I1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IF(G503="01/01/1900",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IF(REPORTE.INCIDENTES[[#This Row],[TREINADO EM]]="", "",(REPORTE.INCIDENTES[[#This Row],[TREINADO EM]]+REPORTE.INCIDENTES[[#This Row],[VALIDADE]]))</f>
        <v>46373</v>
      </c>
      <c r="K138">
        <v>1</v>
      </c>
      <c r="L138" t="s">
        <v>3</v>
      </c>
      <c r="M138" t="str">
        <f>VLOOKUP(REPORTE.INCIDENTES[[#This Row],[NOME]],'CADASTRO'!A:K,6,0)</f>
        <v>ATIVO</v>
      </c>
    </row>
    <row r="139" spans="1:14">
      <c r="A139" t="s">
        <v>516</v>
      </c>
      <c r="B139" t="s">
        <v>517</v>
      </c>
      <c r="C139" t="s">
        <v>391</v>
      </c>
      <c r="D139" t="s">
        <v>686</v>
      </c>
      <c r="E139" s="11" t="s">
        <v>232</v>
      </c>
      <c r="F139" s="11" t="str">
        <f>VLOOKUP(REPORTE.INCIDENTES[[#This Row],[NOME]],'CADASTRO'!A:K,5,0)</f>
        <v>AUXILIAR INDUSTRIAL</v>
      </c>
      <c r="G139" s="28">
        <v>45903</v>
      </c>
      <c r="H139" s="39">
        <v>365</v>
      </c>
      <c r="I1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IF(G504="01/01/1900",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IF(REPORTE.INCIDENTES[[#This Row],[TREINADO EM]]="", "",(REPORTE.INCIDENTES[[#This Row],[TREINADO EM]]+REPORTE.INCIDENTES[[#This Row],[VALIDADE]]))</f>
        <v>46268</v>
      </c>
      <c r="K139">
        <v>1</v>
      </c>
      <c r="L139" t="s">
        <v>3</v>
      </c>
      <c r="M139" t="str">
        <f>VLOOKUP(REPORTE.INCIDENTES[[#This Row],[NOME]],'CADASTRO'!A:K,6,0)</f>
        <v>DESLIGADO</v>
      </c>
    </row>
    <row r="140" spans="1:14">
      <c r="A140" t="s">
        <v>516</v>
      </c>
      <c r="B140" t="s">
        <v>517</v>
      </c>
      <c r="C140" t="s">
        <v>76</v>
      </c>
      <c r="D140" t="s">
        <v>686</v>
      </c>
      <c r="E140" s="11" t="s">
        <v>233</v>
      </c>
      <c r="F140" s="11" t="str">
        <f>VLOOKUP(REPORTE.INCIDENTES[[#This Row],[NOME]],'CADASTRO'!A:K,5,0)</f>
        <v>OPERADOR INDUSTRIAL II</v>
      </c>
      <c r="G140" s="28">
        <v>44848</v>
      </c>
      <c r="H140" s="39">
        <v>365</v>
      </c>
      <c r="I1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IF(G505="01/01/1900",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IF(REPORTE.INCIDENTES[[#This Row],[TREINADO EM]]="", "",(REPORTE.INCIDENTES[[#This Row],[TREINADO EM]]+REPORTE.INCIDENTES[[#This Row],[VALIDADE]]))</f>
        <v>45213</v>
      </c>
      <c r="K140">
        <v>1</v>
      </c>
      <c r="L140" t="s">
        <v>5</v>
      </c>
      <c r="M140" t="str">
        <f>VLOOKUP(REPORTE.INCIDENTES[[#This Row],[NOME]],'CADASTRO'!A:K,6,0)</f>
        <v>DESLIGADO</v>
      </c>
    </row>
    <row r="141" spans="1:14">
      <c r="A141" t="s">
        <v>516</v>
      </c>
      <c r="B141" t="s">
        <v>517</v>
      </c>
      <c r="C141" t="s">
        <v>76</v>
      </c>
      <c r="D141" t="s">
        <v>686</v>
      </c>
      <c r="E141" s="11" t="s">
        <v>233</v>
      </c>
      <c r="F141" s="11" t="str">
        <f>VLOOKUP(REPORTE.INCIDENTES[[#This Row],[NOME]],'CADASTRO'!A:K,5,0)</f>
        <v>OPERADOR INDUSTRIAL II</v>
      </c>
      <c r="G141" s="28">
        <v>44929</v>
      </c>
      <c r="H141" s="39">
        <v>365</v>
      </c>
      <c r="I1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IF(G506="01/01/1900",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IF(REPORTE.INCIDENTES[[#This Row],[TREINADO EM]]="", "",(REPORTE.INCIDENTES[[#This Row],[TREINADO EM]]+REPORTE.INCIDENTES[[#This Row],[VALIDADE]]))</f>
        <v>45294</v>
      </c>
      <c r="K141">
        <v>1</v>
      </c>
      <c r="L141" t="s">
        <v>5</v>
      </c>
      <c r="M141" t="str">
        <f>VLOOKUP(REPORTE.INCIDENTES[[#This Row],[NOME]],'CADASTRO'!A:K,6,0)</f>
        <v>DESLIGADO</v>
      </c>
    </row>
    <row r="142" spans="1:14">
      <c r="A142" t="s">
        <v>516</v>
      </c>
      <c r="B142" t="s">
        <v>517</v>
      </c>
      <c r="C142" t="s">
        <v>266</v>
      </c>
      <c r="D142" t="s">
        <v>686</v>
      </c>
      <c r="E142" s="11" t="s">
        <v>233</v>
      </c>
      <c r="F142" s="11" t="str">
        <f>VLOOKUP(REPORTE.INCIDENTES[[#This Row],[NOME]],'CADASTRO'!A:K,5,0)</f>
        <v>OPERADOR INDUSTRIAL II</v>
      </c>
      <c r="G142" s="28">
        <v>45302</v>
      </c>
      <c r="H142" s="39">
        <v>365</v>
      </c>
      <c r="I1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IF(G507="01/01/1900",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IF(REPORTE.INCIDENTES[[#This Row],[TREINADO EM]]="", "",(REPORTE.INCIDENTES[[#This Row],[TREINADO EM]]+REPORTE.INCIDENTES[[#This Row],[VALIDADE]]))</f>
        <v>45667</v>
      </c>
      <c r="K142">
        <v>1</v>
      </c>
      <c r="L142" t="s">
        <v>3</v>
      </c>
      <c r="M142" t="str">
        <f>VLOOKUP(REPORTE.INCIDENTES[[#This Row],[NOME]],'CADASTRO'!A:K,6,0)</f>
        <v>DESLIGADO</v>
      </c>
    </row>
    <row r="143" spans="1:14">
      <c r="A143" t="s">
        <v>516</v>
      </c>
      <c r="B143" t="s">
        <v>517</v>
      </c>
      <c r="C143" t="s">
        <v>266</v>
      </c>
      <c r="D143" t="s">
        <v>686</v>
      </c>
      <c r="E143" s="11" t="s">
        <v>234</v>
      </c>
      <c r="F143" s="11" t="str">
        <f>VLOOKUP(REPORTE.INCIDENTES[[#This Row],[NOME]],'CADASTRO'!A:K,5,0)</f>
        <v>ANALISTA CONTROLE QUALIDADE JR</v>
      </c>
      <c r="G143" s="28">
        <v>44973</v>
      </c>
      <c r="H143" s="39">
        <v>365</v>
      </c>
      <c r="I1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IF(G508="01/01/1900",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IF(REPORTE.INCIDENTES[[#This Row],[TREINADO EM]]="", "",(REPORTE.INCIDENTES[[#This Row],[TREINADO EM]]+REPORTE.INCIDENTES[[#This Row],[VALIDADE]]))</f>
        <v>45338</v>
      </c>
      <c r="K143">
        <v>1</v>
      </c>
      <c r="L143" t="s">
        <v>3</v>
      </c>
      <c r="M143" t="str">
        <f>VLOOKUP(REPORTE.INCIDENTES[[#This Row],[NOME]],'CADASTRO'!A:K,6,0)</f>
        <v>DESLIGADO</v>
      </c>
    </row>
    <row r="144" spans="1:14">
      <c r="A144" t="s">
        <v>516</v>
      </c>
      <c r="B144" t="s">
        <v>517</v>
      </c>
      <c r="C144" t="s">
        <v>433</v>
      </c>
      <c r="D144" t="s">
        <v>686</v>
      </c>
      <c r="E144" s="11" t="s">
        <v>235</v>
      </c>
      <c r="F144" s="11" t="str">
        <f>VLOOKUP(REPORTE.INCIDENTES[[#This Row],[NOME]],'CADASTRO'!A:K,5,0)</f>
        <v>AUXILIAR INDUSTRIAL</v>
      </c>
      <c r="G144" s="28">
        <v>45547</v>
      </c>
      <c r="H144" s="39">
        <v>365</v>
      </c>
      <c r="I1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IF(G509="01/01/1900",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IF(REPORTE.INCIDENTES[[#This Row],[TREINADO EM]]="", "",(REPORTE.INCIDENTES[[#This Row],[TREINADO EM]]+REPORTE.INCIDENTES[[#This Row],[VALIDADE]]))</f>
        <v>45912</v>
      </c>
      <c r="K144">
        <v>1</v>
      </c>
      <c r="L144" t="s">
        <v>5</v>
      </c>
      <c r="M144" t="str">
        <f>VLOOKUP(REPORTE.INCIDENTES[[#This Row],[NOME]],'CADASTRO'!A:K,6,0)</f>
        <v>DESLIGADO</v>
      </c>
    </row>
    <row r="145" spans="1:14">
      <c r="A145" t="s">
        <v>516</v>
      </c>
      <c r="B145" t="s">
        <v>517</v>
      </c>
      <c r="C145" t="s">
        <v>381</v>
      </c>
      <c r="D145" t="s">
        <v>686</v>
      </c>
      <c r="E145" s="11" t="s">
        <v>235</v>
      </c>
      <c r="F145" s="11" t="str">
        <f>VLOOKUP(REPORTE.INCIDENTES[[#This Row],[NOME]],'CADASTRO'!A:K,5,0)</f>
        <v>AUXILIAR INDUSTRIAL</v>
      </c>
      <c r="G145" s="28">
        <v>45645</v>
      </c>
      <c r="H145" s="39">
        <v>365</v>
      </c>
      <c r="I1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IF(G510="01/01/1900",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IF(REPORTE.INCIDENTES[[#This Row],[TREINADO EM]]="", "",(REPORTE.INCIDENTES[[#This Row],[TREINADO EM]]+REPORTE.INCIDENTES[[#This Row],[VALIDADE]]))</f>
        <v>46010</v>
      </c>
      <c r="K145">
        <v>1</v>
      </c>
      <c r="L145" t="s">
        <v>3</v>
      </c>
      <c r="M145" t="str">
        <f>VLOOKUP(REPORTE.INCIDENTES[[#This Row],[NOME]],'CADASTRO'!A:K,6,0)</f>
        <v>DESLIGADO</v>
      </c>
    </row>
    <row r="146" spans="1:14">
      <c r="A146" t="s">
        <v>516</v>
      </c>
      <c r="B146" t="s">
        <v>517</v>
      </c>
      <c r="C146" t="s">
        <v>266</v>
      </c>
      <c r="D146" t="s">
        <v>686</v>
      </c>
      <c r="E146" s="11" t="s">
        <v>483</v>
      </c>
      <c r="F146" s="11" t="str">
        <f>VLOOKUP(REPORTE.INCIDENTES[[#This Row],[NOME]],'CADASTRO'!A:K,5,0)</f>
        <v>LIDER OPERACOES</v>
      </c>
      <c r="G146" s="28">
        <v>45064</v>
      </c>
      <c r="H146" s="39">
        <v>365</v>
      </c>
      <c r="I1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IF(G511="01/01/1900",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IF(REPORTE.INCIDENTES[[#This Row],[TREINADO EM]]="", "",(REPORTE.INCIDENTES[[#This Row],[TREINADO EM]]+REPORTE.INCIDENTES[[#This Row],[VALIDADE]]))</f>
        <v>45429</v>
      </c>
      <c r="K146">
        <v>1</v>
      </c>
      <c r="L146" t="s">
        <v>5</v>
      </c>
      <c r="M146" t="str">
        <f>VLOOKUP(REPORTE.INCIDENTES[[#This Row],[NOME]],'CADASTRO'!A:K,6,0)</f>
        <v>TRANSFERIDO</v>
      </c>
    </row>
    <row r="147" spans="1:14">
      <c r="A147" t="s">
        <v>516</v>
      </c>
      <c r="B147" t="s">
        <v>517</v>
      </c>
      <c r="C147" t="s">
        <v>76</v>
      </c>
      <c r="D147" t="s">
        <v>686</v>
      </c>
      <c r="E147" s="11" t="s">
        <v>483</v>
      </c>
      <c r="F147" s="11" t="str">
        <f>VLOOKUP(REPORTE.INCIDENTES[[#This Row],[NOME]],'CADASTRO'!A:K,5,0)</f>
        <v>LIDER OPERACOES</v>
      </c>
      <c r="G147" s="28">
        <v>45279</v>
      </c>
      <c r="H147" s="39">
        <v>365</v>
      </c>
      <c r="I1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IF(G512="01/01/1900",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IF(REPORTE.INCIDENTES[[#This Row],[TREINADO EM]]="", "",(REPORTE.INCIDENTES[[#This Row],[TREINADO EM]]+REPORTE.INCIDENTES[[#This Row],[VALIDADE]]))</f>
        <v>45644</v>
      </c>
      <c r="K147">
        <v>1</v>
      </c>
      <c r="L147" t="s">
        <v>3</v>
      </c>
      <c r="M147" t="str">
        <f>VLOOKUP(REPORTE.INCIDENTES[[#This Row],[NOME]],'CADASTRO'!A:K,6,0)</f>
        <v>TRANSFERIDO</v>
      </c>
    </row>
    <row r="148" spans="1:14">
      <c r="A148" t="s">
        <v>516</v>
      </c>
      <c r="B148" t="s">
        <v>517</v>
      </c>
      <c r="C148" t="s">
        <v>433</v>
      </c>
      <c r="D148" t="s">
        <v>686</v>
      </c>
      <c r="E148" s="11" t="s">
        <v>457</v>
      </c>
      <c r="F148" s="11" t="str">
        <f>VLOOKUP(REPORTE.INCIDENTES[[#This Row],[NOME]],'CADASTRO'!A:K,5,0)</f>
        <v>AUXILIAR DE CARGA E DESCARGA</v>
      </c>
      <c r="G148" s="28">
        <v>46189</v>
      </c>
      <c r="H148" s="39">
        <v>365</v>
      </c>
      <c r="I1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IF(G513="01/01/1900",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IF(REPORTE.INCIDENTES[[#This Row],[TREINADO EM]]="", "",(REPORTE.INCIDENTES[[#This Row],[TREINADO EM]]+REPORTE.INCIDENTES[[#This Row],[VALIDADE]]))</f>
        <v>46554</v>
      </c>
      <c r="K148">
        <v>1</v>
      </c>
      <c r="L148" t="s">
        <v>3</v>
      </c>
      <c r="M148" t="str">
        <f>VLOOKUP(REPORTE.INCIDENTES[[#This Row],[NOME]],'CADASTRO'!A:K,6,0)</f>
        <v>ATIVO</v>
      </c>
      <c r="N148" s="63" t="s">
        <v>692</v>
      </c>
    </row>
    <row r="149" spans="1:14">
      <c r="A149" t="s">
        <v>516</v>
      </c>
      <c r="B149" t="s">
        <v>517</v>
      </c>
      <c r="C149" t="s">
        <v>266</v>
      </c>
      <c r="D149" t="s">
        <v>686</v>
      </c>
      <c r="E149" s="11" t="s">
        <v>361</v>
      </c>
      <c r="F149" s="11" t="str">
        <f>VLOOKUP(REPORTE.INCIDENTES[[#This Row],[NOME]],'CADASTRO'!A:K,5,0)</f>
        <v>TECNICO MECANICO II</v>
      </c>
      <c r="G149" s="28">
        <v>45064</v>
      </c>
      <c r="H149" s="39">
        <v>365</v>
      </c>
      <c r="I1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IF(G514="01/01/1900",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IF(REPORTE.INCIDENTES[[#This Row],[TREINADO EM]]="", "",(REPORTE.INCIDENTES[[#This Row],[TREINADO EM]]+REPORTE.INCIDENTES[[#This Row],[VALIDADE]]))</f>
        <v>45429</v>
      </c>
      <c r="K149">
        <v>1</v>
      </c>
      <c r="L149" t="s">
        <v>5</v>
      </c>
      <c r="M149" t="str">
        <f>VLOOKUP(REPORTE.INCIDENTES[[#This Row],[NOME]],'CADASTRO'!A:K,6,0)</f>
        <v>ATIVO</v>
      </c>
    </row>
    <row r="150" spans="1:14">
      <c r="A150" t="s">
        <v>516</v>
      </c>
      <c r="B150" t="s">
        <v>517</v>
      </c>
      <c r="C150" t="s">
        <v>76</v>
      </c>
      <c r="D150" t="s">
        <v>686</v>
      </c>
      <c r="E150" s="11" t="s">
        <v>361</v>
      </c>
      <c r="F150" s="11" t="str">
        <f>VLOOKUP(REPORTE.INCIDENTES[[#This Row],[NOME]],'CADASTRO'!A:K,5,0)</f>
        <v>TECNICO MECANICO II</v>
      </c>
      <c r="G150" s="28">
        <v>45279</v>
      </c>
      <c r="H150" s="39">
        <v>365</v>
      </c>
      <c r="I1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IF(G515="01/01/1900",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IF(REPORTE.INCIDENTES[[#This Row],[TREINADO EM]]="", "",(REPORTE.INCIDENTES[[#This Row],[TREINADO EM]]+REPORTE.INCIDENTES[[#This Row],[VALIDADE]]))</f>
        <v>45644</v>
      </c>
      <c r="K150">
        <v>1</v>
      </c>
      <c r="L150" t="s">
        <v>5</v>
      </c>
      <c r="M150" t="str">
        <f>VLOOKUP(REPORTE.INCIDENTES[[#This Row],[NOME]],'CADASTRO'!A:K,6,0)</f>
        <v>ATIVO</v>
      </c>
    </row>
    <row r="151" spans="1:14">
      <c r="A151" t="s">
        <v>516</v>
      </c>
      <c r="B151" t="s">
        <v>517</v>
      </c>
      <c r="C151" t="s">
        <v>102</v>
      </c>
      <c r="D151" t="s">
        <v>686</v>
      </c>
      <c r="E151" s="11" t="s">
        <v>361</v>
      </c>
      <c r="F151" s="11" t="str">
        <f>VLOOKUP(REPORTE.INCIDENTES[[#This Row],[NOME]],'CADASTRO'!A:K,5,0)</f>
        <v>TECNICO MECANICO II</v>
      </c>
      <c r="G151" s="28">
        <v>45372</v>
      </c>
      <c r="H151" s="39">
        <v>365</v>
      </c>
      <c r="I1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IF(G516="01/01/1900",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IF(REPORTE.INCIDENTES[[#This Row],[TREINADO EM]]="", "",(REPORTE.INCIDENTES[[#This Row],[TREINADO EM]]+REPORTE.INCIDENTES[[#This Row],[VALIDADE]]))</f>
        <v>45737</v>
      </c>
      <c r="K151">
        <v>1</v>
      </c>
      <c r="L151" t="s">
        <v>5</v>
      </c>
      <c r="M151" t="str">
        <f>VLOOKUP(REPORTE.INCIDENTES[[#This Row],[NOME]],'CADASTRO'!A:K,6,0)</f>
        <v>ATIVO</v>
      </c>
    </row>
    <row r="152" spans="1:14">
      <c r="A152" t="s">
        <v>516</v>
      </c>
      <c r="B152" t="s">
        <v>517</v>
      </c>
      <c r="C152" t="s">
        <v>381</v>
      </c>
      <c r="D152" t="s">
        <v>686</v>
      </c>
      <c r="E152" s="11" t="s">
        <v>361</v>
      </c>
      <c r="F152" s="11" t="str">
        <f>VLOOKUP(REPORTE.INCIDENTES[[#This Row],[NOME]],'CADASTRO'!A:K,5,0)</f>
        <v>TECNICO MECANICO II</v>
      </c>
      <c r="G152" s="28">
        <v>45645</v>
      </c>
      <c r="H152" s="39">
        <v>365</v>
      </c>
      <c r="I1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IF(G517="01/01/1900",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IF(REPORTE.INCIDENTES[[#This Row],[TREINADO EM]]="", "",(REPORTE.INCIDENTES[[#This Row],[TREINADO EM]]+REPORTE.INCIDENTES[[#This Row],[VALIDADE]]))</f>
        <v>46010</v>
      </c>
      <c r="K152">
        <v>1</v>
      </c>
      <c r="L152" t="s">
        <v>5</v>
      </c>
      <c r="M152" t="str">
        <f>VLOOKUP(REPORTE.INCIDENTES[[#This Row],[NOME]],'CADASTRO'!A:K,6,0)</f>
        <v>ATIVO</v>
      </c>
    </row>
    <row r="153" spans="1:14">
      <c r="A153" t="s">
        <v>516</v>
      </c>
      <c r="B153" t="s">
        <v>517</v>
      </c>
      <c r="C153" t="s">
        <v>433</v>
      </c>
      <c r="D153" t="s">
        <v>686</v>
      </c>
      <c r="E153" s="11" t="s">
        <v>361</v>
      </c>
      <c r="F153" s="11" t="str">
        <f>VLOOKUP(REPORTE.INCIDENTES[[#This Row],[NOME]],'CADASTRO'!A:K,5,0)</f>
        <v>TECNICO MECANICO II</v>
      </c>
      <c r="G153" s="28">
        <v>46294</v>
      </c>
      <c r="H153" s="39">
        <v>365</v>
      </c>
      <c r="I1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IF(G518="01/01/1900",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IF(REPORTE.INCIDENTES[[#This Row],[TREINADO EM]]="", "",(REPORTE.INCIDENTES[[#This Row],[TREINADO EM]]+REPORTE.INCIDENTES[[#This Row],[VALIDADE]]))</f>
        <v>46659</v>
      </c>
      <c r="K153">
        <v>1</v>
      </c>
      <c r="L153" t="s">
        <v>3</v>
      </c>
      <c r="M153" t="str">
        <f>VLOOKUP(REPORTE.INCIDENTES[[#This Row],[NOME]],'CADASTRO'!A:K,6,0)</f>
        <v>ATIVO</v>
      </c>
    </row>
    <row r="154" spans="1:14">
      <c r="A154" t="s">
        <v>516</v>
      </c>
      <c r="B154" t="s">
        <v>517</v>
      </c>
      <c r="C154" t="s">
        <v>391</v>
      </c>
      <c r="D154" t="s">
        <v>686</v>
      </c>
      <c r="E154" s="11" t="s">
        <v>490</v>
      </c>
      <c r="F154" s="11" t="str">
        <f>VLOOKUP(REPORTE.INCIDENTES[[#This Row],[NOME]],'CADASTRO'!A:K,5,0)</f>
        <v>ESTAGIARIO</v>
      </c>
      <c r="G154" s="28">
        <v>46273</v>
      </c>
      <c r="H154" s="39">
        <v>365</v>
      </c>
      <c r="I1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IF(G519="01/01/1900", "SEM REGISTRO",
                        IF((G154+H154)&gt;TODAY(), "NO PRAZO", "VENCIDO"
                        )
                    )
                )
            )
        )
    ),"N.A.")</f>
        <v>NO PRAZO</v>
      </c>
      <c r="J154" s="14">
        <f>IF(REPORTE.INCIDENTES[[#This Row],[TREINADO EM]]="", "",(REPORTE.INCIDENTES[[#This Row],[TREINADO EM]]+REPORTE.INCIDENTES[[#This Row],[VALIDADE]]))</f>
        <v>46638</v>
      </c>
      <c r="K154">
        <v>1</v>
      </c>
      <c r="L154" t="s">
        <v>3</v>
      </c>
      <c r="M154" t="str">
        <f>VLOOKUP(REPORTE.INCIDENTES[[#This Row],[NOME]],'CADASTRO'!A:K,6,0)</f>
        <v>ATIVO</v>
      </c>
      <c r="N154" s="63" t="s">
        <v>695</v>
      </c>
    </row>
    <row r="155" spans="1:14">
      <c r="A155" t="s">
        <v>516</v>
      </c>
      <c r="B155" t="s">
        <v>517</v>
      </c>
      <c r="C155" t="s">
        <v>76</v>
      </c>
      <c r="D155" t="s">
        <v>686</v>
      </c>
      <c r="E155" s="11" t="s">
        <v>362</v>
      </c>
      <c r="F155" s="11" t="str">
        <f>VLOOKUP(REPORTE.INCIDENTES[[#This Row],[NOME]],'CADASTRO'!A:K,5,0)</f>
        <v>OPERADOR INDUSTRIAL III</v>
      </c>
      <c r="G155" s="28">
        <v>44929</v>
      </c>
      <c r="H155" s="39">
        <v>365</v>
      </c>
      <c r="I1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IF(G520="01/01/1900",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IF(REPORTE.INCIDENTES[[#This Row],[TREINADO EM]]="", "",(REPORTE.INCIDENTES[[#This Row],[TREINADO EM]]+REPORTE.INCIDENTES[[#This Row],[VALIDADE]]))</f>
        <v>45294</v>
      </c>
      <c r="K155">
        <v>1</v>
      </c>
      <c r="L155" t="s">
        <v>5</v>
      </c>
      <c r="M155" t="str">
        <f>VLOOKUP(REPORTE.INCIDENTES[[#This Row],[NOME]],'CADASTRO'!A:K,6,0)</f>
        <v>ATIVO</v>
      </c>
    </row>
    <row r="156" spans="1:14">
      <c r="A156" t="s">
        <v>516</v>
      </c>
      <c r="B156" t="s">
        <v>517</v>
      </c>
      <c r="C156" t="s">
        <v>76</v>
      </c>
      <c r="D156" t="s">
        <v>686</v>
      </c>
      <c r="E156" s="11" t="s">
        <v>362</v>
      </c>
      <c r="F156" s="11" t="str">
        <f>VLOOKUP(REPORTE.INCIDENTES[[#This Row],[NOME]],'CADASTRO'!A:K,5,0)</f>
        <v>OPERADOR INDUSTRIAL III</v>
      </c>
      <c r="G156" s="28">
        <v>45279</v>
      </c>
      <c r="H156" s="39">
        <v>365</v>
      </c>
      <c r="I1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IF(G521="01/01/1900",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IF(REPORTE.INCIDENTES[[#This Row],[TREINADO EM]]="", "",(REPORTE.INCIDENTES[[#This Row],[TREINADO EM]]+REPORTE.INCIDENTES[[#This Row],[VALIDADE]]))</f>
        <v>45644</v>
      </c>
      <c r="K156">
        <v>1</v>
      </c>
      <c r="L156" t="s">
        <v>5</v>
      </c>
      <c r="M156" t="str">
        <f>VLOOKUP(REPORTE.INCIDENTES[[#This Row],[NOME]],'CADASTRO'!A:K,6,0)</f>
        <v>ATIVO</v>
      </c>
    </row>
    <row r="157" spans="1:14">
      <c r="A157" t="s">
        <v>516</v>
      </c>
      <c r="B157" t="s">
        <v>517</v>
      </c>
      <c r="C157" t="s">
        <v>381</v>
      </c>
      <c r="D157" t="s">
        <v>686</v>
      </c>
      <c r="E157" s="11" t="s">
        <v>362</v>
      </c>
      <c r="F157" s="11" t="str">
        <f>VLOOKUP(REPORTE.INCIDENTES[[#This Row],[NOME]],'CADASTRO'!A:K,5,0)</f>
        <v>OPERADOR INDUSTRIAL III</v>
      </c>
      <c r="G157" s="28">
        <v>45645</v>
      </c>
      <c r="H157" s="39">
        <v>365</v>
      </c>
      <c r="I1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IF(G522="01/01/1900",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IF(REPORTE.INCIDENTES[[#This Row],[TREINADO EM]]="", "",(REPORTE.INCIDENTES[[#This Row],[TREINADO EM]]+REPORTE.INCIDENTES[[#This Row],[VALIDADE]]))</f>
        <v>46010</v>
      </c>
      <c r="K157">
        <v>1</v>
      </c>
      <c r="L157" t="s">
        <v>5</v>
      </c>
      <c r="M157" t="str">
        <f>VLOOKUP(REPORTE.INCIDENTES[[#This Row],[NOME]],'CADASTRO'!A:K,6,0)</f>
        <v>ATIVO</v>
      </c>
    </row>
    <row r="158" spans="1:14">
      <c r="A158" t="s">
        <v>516</v>
      </c>
      <c r="B158" t="s">
        <v>517</v>
      </c>
      <c r="C158" t="s">
        <v>381</v>
      </c>
      <c r="D158" t="s">
        <v>686</v>
      </c>
      <c r="E158" s="11" t="s">
        <v>362</v>
      </c>
      <c r="F158" s="11" t="str">
        <f>VLOOKUP(REPORTE.INCIDENTES[[#This Row],[NOME]],'CADASTRO'!A:K,5,0)</f>
        <v>OPERADOR INDUSTRIAL III</v>
      </c>
      <c r="G158" s="28">
        <v>46235</v>
      </c>
      <c r="H158" s="39">
        <v>365</v>
      </c>
      <c r="I1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IF(G523="01/01/1900",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IF(REPORTE.INCIDENTES[[#This Row],[TREINADO EM]]="", "",(REPORTE.INCIDENTES[[#This Row],[TREINADO EM]]+REPORTE.INCIDENTES[[#This Row],[VALIDADE]]))</f>
        <v>46600</v>
      </c>
      <c r="K158">
        <v>1</v>
      </c>
      <c r="L158" t="s">
        <v>5</v>
      </c>
      <c r="M158" t="str">
        <f>VLOOKUP(REPORTE.INCIDENTES[[#This Row],[NOME]],'CADASTRO'!A:K,6,0)</f>
        <v>ATIVO</v>
      </c>
    </row>
    <row r="159" spans="1:14">
      <c r="A159" t="s">
        <v>516</v>
      </c>
      <c r="B159" t="s">
        <v>517</v>
      </c>
      <c r="C159" t="s">
        <v>391</v>
      </c>
      <c r="D159" t="s">
        <v>686</v>
      </c>
      <c r="E159" s="11" t="s">
        <v>362</v>
      </c>
      <c r="F159" s="11" t="str">
        <f>VLOOKUP(REPORTE.INCIDENTES[[#This Row],[NOME]],'CADASTRO'!A:K,5,0)</f>
        <v>OPERADOR INDUSTRIAL III</v>
      </c>
      <c r="G159" s="28">
        <v>46288.705057870371</v>
      </c>
      <c r="H159" s="39">
        <v>365</v>
      </c>
      <c r="I1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IF(G524="01/01/1900", "SEM REGISTRO",
                        IF((G159+H159)&gt;TODAY(), "NO PRAZO", "VENCIDO"
                        )
                    )
                )
            )
        )
    ),"N.A.")</f>
        <v>NO PRAZO</v>
      </c>
      <c r="J159" s="14">
        <f>IF(REPORTE.INCIDENTES[[#This Row],[TREINADO EM]]="", "",(REPORTE.INCIDENTES[[#This Row],[TREINADO EM]]+REPORTE.INCIDENTES[[#This Row],[VALIDADE]]))</f>
        <v>46653.705057870371</v>
      </c>
      <c r="K159">
        <v>1</v>
      </c>
      <c r="L159" t="s">
        <v>3</v>
      </c>
      <c r="M159" t="str">
        <f>VLOOKUP(REPORTE.INCIDENTES[[#This Row],[NOME]],'CADASTRO'!A:K,6,0)</f>
        <v>ATIVO</v>
      </c>
    </row>
    <row r="160" spans="1:14">
      <c r="A160" t="s">
        <v>516</v>
      </c>
      <c r="B160" t="s">
        <v>517</v>
      </c>
      <c r="C160" t="s">
        <v>433</v>
      </c>
      <c r="D160" t="s">
        <v>686</v>
      </c>
      <c r="E160" s="11" t="s">
        <v>237</v>
      </c>
      <c r="F160" s="11" t="str">
        <f>VLOOKUP(REPORTE.INCIDENTES[[#This Row],[NOME]],'CADASTRO'!A:K,5,0)</f>
        <v>AUXILIAR INDUSTRIAL</v>
      </c>
      <c r="G160" s="28">
        <v>46084</v>
      </c>
      <c r="H160" s="39">
        <v>365</v>
      </c>
      <c r="I1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IF(G525="01/01/1900",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IF(REPORTE.INCIDENTES[[#This Row],[TREINADO EM]]="", "",(REPORTE.INCIDENTES[[#This Row],[TREINADO EM]]+REPORTE.INCIDENTES[[#This Row],[VALIDADE]]))</f>
        <v>46449</v>
      </c>
      <c r="K160">
        <v>1</v>
      </c>
      <c r="L160" t="s">
        <v>3</v>
      </c>
      <c r="M160" t="str">
        <f>VLOOKUP(REPORTE.INCIDENTES[[#This Row],[NOME]],'CADASTRO'!A:K,6,0)</f>
        <v>DESLIGADO</v>
      </c>
      <c r="N160" s="63"/>
    </row>
    <row r="161" spans="1:14">
      <c r="A161" t="s">
        <v>516</v>
      </c>
      <c r="B161" t="s">
        <v>517</v>
      </c>
      <c r="C161" t="s">
        <v>76</v>
      </c>
      <c r="D161" t="s">
        <v>686</v>
      </c>
      <c r="E161" s="11" t="s">
        <v>363</v>
      </c>
      <c r="F161" s="11" t="str">
        <f>VLOOKUP(REPORTE.INCIDENTES[[#This Row],[NOME]],'CADASTRO'!A:K,5,0)</f>
        <v>OPERADOR INDUSTRIAL III</v>
      </c>
      <c r="G161" s="28">
        <v>44929</v>
      </c>
      <c r="H161" s="39">
        <v>365</v>
      </c>
      <c r="I1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IF(G526="01/01/1900",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IF(REPORTE.INCIDENTES[[#This Row],[TREINADO EM]]="", "",(REPORTE.INCIDENTES[[#This Row],[TREINADO EM]]+REPORTE.INCIDENTES[[#This Row],[VALIDADE]]))</f>
        <v>45294</v>
      </c>
      <c r="K161">
        <v>1</v>
      </c>
      <c r="L161" t="s">
        <v>5</v>
      </c>
      <c r="M161" t="str">
        <f>VLOOKUP(REPORTE.INCIDENTES[[#This Row],[NOME]],'CADASTRO'!A:K,6,0)</f>
        <v>ATIVO</v>
      </c>
    </row>
    <row r="162" spans="1:14">
      <c r="A162" t="s">
        <v>516</v>
      </c>
      <c r="B162" t="s">
        <v>517</v>
      </c>
      <c r="C162" t="s">
        <v>76</v>
      </c>
      <c r="D162" t="s">
        <v>686</v>
      </c>
      <c r="E162" s="11" t="s">
        <v>363</v>
      </c>
      <c r="F162" s="11" t="str">
        <f>VLOOKUP(REPORTE.INCIDENTES[[#This Row],[NOME]],'CADASTRO'!A:K,5,0)</f>
        <v>OPERADOR INDUSTRIAL III</v>
      </c>
      <c r="G162" s="28">
        <v>45279</v>
      </c>
      <c r="H162" s="39">
        <v>365</v>
      </c>
      <c r="I1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IF(G527="01/01/1900",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IF(REPORTE.INCIDENTES[[#This Row],[TREINADO EM]]="", "",(REPORTE.INCIDENTES[[#This Row],[TREINADO EM]]+REPORTE.INCIDENTES[[#This Row],[VALIDADE]]))</f>
        <v>45644</v>
      </c>
      <c r="K162">
        <v>1</v>
      </c>
      <c r="L162" t="s">
        <v>5</v>
      </c>
      <c r="M162" t="str">
        <f>VLOOKUP(REPORTE.INCIDENTES[[#This Row],[NOME]],'CADASTRO'!A:K,6,0)</f>
        <v>ATIVO</v>
      </c>
    </row>
    <row r="163" spans="1:14">
      <c r="A163" t="s">
        <v>516</v>
      </c>
      <c r="B163" t="s">
        <v>517</v>
      </c>
      <c r="C163" t="s">
        <v>381</v>
      </c>
      <c r="D163" t="s">
        <v>686</v>
      </c>
      <c r="E163" s="11" t="s">
        <v>363</v>
      </c>
      <c r="F163" s="11" t="str">
        <f>VLOOKUP(REPORTE.INCIDENTES[[#This Row],[NOME]],'CADASTRO'!A:K,5,0)</f>
        <v>OPERADOR INDUSTRIAL III</v>
      </c>
      <c r="G163" s="28">
        <v>45645</v>
      </c>
      <c r="H163" s="39">
        <v>365</v>
      </c>
      <c r="I1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IF(G528="01/01/1900",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IF(REPORTE.INCIDENTES[[#This Row],[TREINADO EM]]="", "",(REPORTE.INCIDENTES[[#This Row],[TREINADO EM]]+REPORTE.INCIDENTES[[#This Row],[VALIDADE]]))</f>
        <v>46010</v>
      </c>
      <c r="K163">
        <v>1</v>
      </c>
      <c r="L163" t="s">
        <v>5</v>
      </c>
      <c r="M163" t="str">
        <f>VLOOKUP(REPORTE.INCIDENTES[[#This Row],[NOME]],'CADASTRO'!A:K,6,0)</f>
        <v>ATIVO</v>
      </c>
    </row>
    <row r="164" spans="1:14">
      <c r="A164" t="s">
        <v>516</v>
      </c>
      <c r="B164" t="s">
        <v>517</v>
      </c>
      <c r="C164" t="s">
        <v>433</v>
      </c>
      <c r="D164" t="s">
        <v>686</v>
      </c>
      <c r="E164" s="11" t="s">
        <v>363</v>
      </c>
      <c r="F164" s="11" t="str">
        <f>VLOOKUP(REPORTE.INCIDENTES[[#This Row],[NOME]],'CADASTRO'!A:K,5,0)</f>
        <v>OPERADOR INDUSTRIAL III</v>
      </c>
      <c r="G164" s="28">
        <v>46209.954976851797</v>
      </c>
      <c r="H164" s="39">
        <v>183</v>
      </c>
      <c r="I1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IF(G529="01/01/1900", "SEM REGISTRO",
                        IF((G164+H164)&gt;TODAY(), "NO PRAZO", "VENCIDO"
                        )
                    )
                )
            )
        )
    ),"N.A.")</f>
        <v>NO PRAZO</v>
      </c>
      <c r="J164" s="14">
        <f>IF(REPORTE.INCIDENTES[[#This Row],[TREINADO EM]]="", "",(REPORTE.INCIDENTES[[#This Row],[TREINADO EM]]+REPORTE.INCIDENTES[[#This Row],[VALIDADE]]))</f>
        <v>46392.954976851797</v>
      </c>
      <c r="K164">
        <v>1</v>
      </c>
      <c r="L164" t="s">
        <v>3</v>
      </c>
      <c r="M164" t="str">
        <f>VLOOKUP(REPORTE.INCIDENTES[[#This Row],[NOME]],'CADASTRO'!A:K,6,0)</f>
        <v>ATIVO</v>
      </c>
      <c r="N164" s="63"/>
    </row>
    <row r="165" spans="1:14">
      <c r="A165" t="s">
        <v>516</v>
      </c>
      <c r="B165" t="s">
        <v>517</v>
      </c>
      <c r="C165" t="s">
        <v>76</v>
      </c>
      <c r="D165" t="s">
        <v>686</v>
      </c>
      <c r="E165" s="11" t="s">
        <v>364</v>
      </c>
      <c r="F165" s="11" t="str">
        <f>VLOOKUP(REPORTE.INCIDENTES[[#This Row],[NOME]],'CADASTRO'!A:K,5,0)</f>
        <v>OPERADOR INDUSTRIAL III</v>
      </c>
      <c r="G165" s="28">
        <v>44929</v>
      </c>
      <c r="H165" s="39">
        <v>365</v>
      </c>
      <c r="I1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IF(G530="01/01/1900",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IF(REPORTE.INCIDENTES[[#This Row],[TREINADO EM]]="", "",(REPORTE.INCIDENTES[[#This Row],[TREINADO EM]]+REPORTE.INCIDENTES[[#This Row],[VALIDADE]]))</f>
        <v>45294</v>
      </c>
      <c r="K165">
        <v>1</v>
      </c>
      <c r="L165" t="s">
        <v>5</v>
      </c>
      <c r="M165" t="str">
        <f>VLOOKUP(REPORTE.INCIDENTES[[#This Row],[NOME]],'CADASTRO'!A:K,6,0)</f>
        <v>ATIVO</v>
      </c>
    </row>
    <row r="166" spans="1:14">
      <c r="A166" t="s">
        <v>516</v>
      </c>
      <c r="B166" t="s">
        <v>517</v>
      </c>
      <c r="C166" t="s">
        <v>266</v>
      </c>
      <c r="D166" t="s">
        <v>686</v>
      </c>
      <c r="E166" s="11" t="s">
        <v>364</v>
      </c>
      <c r="F166" s="11" t="str">
        <f>VLOOKUP(REPORTE.INCIDENTES[[#This Row],[NOME]],'CADASTRO'!A:K,5,0)</f>
        <v>OPERADOR INDUSTRIAL III</v>
      </c>
      <c r="G166" s="28">
        <v>45064</v>
      </c>
      <c r="H166" s="39">
        <v>365</v>
      </c>
      <c r="I1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IF(G531="01/01/1900",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IF(REPORTE.INCIDENTES[[#This Row],[TREINADO EM]]="", "",(REPORTE.INCIDENTES[[#This Row],[TREINADO EM]]+REPORTE.INCIDENTES[[#This Row],[VALIDADE]]))</f>
        <v>45429</v>
      </c>
      <c r="K166">
        <v>1</v>
      </c>
      <c r="L166" t="s">
        <v>5</v>
      </c>
      <c r="M166" t="str">
        <f>VLOOKUP(REPORTE.INCIDENTES[[#This Row],[NOME]],'CADASTRO'!A:K,6,0)</f>
        <v>ATIVO</v>
      </c>
    </row>
    <row r="167" spans="1:14">
      <c r="A167" t="s">
        <v>516</v>
      </c>
      <c r="B167" t="s">
        <v>517</v>
      </c>
      <c r="C167" t="s">
        <v>76</v>
      </c>
      <c r="D167" t="s">
        <v>686</v>
      </c>
      <c r="E167" s="11" t="s">
        <v>364</v>
      </c>
      <c r="F167" s="11" t="str">
        <f>VLOOKUP(REPORTE.INCIDENTES[[#This Row],[NOME]],'CADASTRO'!A:K,5,0)</f>
        <v>OPERADOR INDUSTRIAL III</v>
      </c>
      <c r="G167" s="28">
        <v>45279</v>
      </c>
      <c r="H167" s="39">
        <v>365</v>
      </c>
      <c r="I1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IF(G532="01/01/1900",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IF(REPORTE.INCIDENTES[[#This Row],[TREINADO EM]]="", "",(REPORTE.INCIDENTES[[#This Row],[TREINADO EM]]+REPORTE.INCIDENTES[[#This Row],[VALIDADE]]))</f>
        <v>45644</v>
      </c>
      <c r="K167">
        <v>1</v>
      </c>
      <c r="L167" t="s">
        <v>5</v>
      </c>
      <c r="M167" t="str">
        <f>VLOOKUP(REPORTE.INCIDENTES[[#This Row],[NOME]],'CADASTRO'!A:K,6,0)</f>
        <v>ATIVO</v>
      </c>
    </row>
    <row r="168" spans="1:14">
      <c r="A168" t="s">
        <v>516</v>
      </c>
      <c r="B168" t="s">
        <v>517</v>
      </c>
      <c r="C168" t="s">
        <v>381</v>
      </c>
      <c r="D168" t="s">
        <v>686</v>
      </c>
      <c r="E168" s="11" t="s">
        <v>364</v>
      </c>
      <c r="F168" s="11" t="str">
        <f>VLOOKUP(REPORTE.INCIDENTES[[#This Row],[NOME]],'CADASTRO'!A:K,5,0)</f>
        <v>OPERADOR INDUSTRIAL III</v>
      </c>
      <c r="G168" s="28">
        <v>45645</v>
      </c>
      <c r="H168" s="39">
        <v>365</v>
      </c>
      <c r="I1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IF(G533="01/01/1900",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IF(REPORTE.INCIDENTES[[#This Row],[TREINADO EM]]="", "",(REPORTE.INCIDENTES[[#This Row],[TREINADO EM]]+REPORTE.INCIDENTES[[#This Row],[VALIDADE]]))</f>
        <v>46010</v>
      </c>
      <c r="K168">
        <v>1</v>
      </c>
      <c r="L168" t="s">
        <v>5</v>
      </c>
      <c r="M168" t="str">
        <f>VLOOKUP(REPORTE.INCIDENTES[[#This Row],[NOME]],'CADASTRO'!A:K,6,0)</f>
        <v>ATIVO</v>
      </c>
    </row>
    <row r="169" spans="1:14">
      <c r="A169" t="s">
        <v>516</v>
      </c>
      <c r="B169" t="s">
        <v>517</v>
      </c>
      <c r="C169" t="s">
        <v>433</v>
      </c>
      <c r="D169" t="s">
        <v>686</v>
      </c>
      <c r="E169" s="11" t="s">
        <v>364</v>
      </c>
      <c r="F169" s="11" t="str">
        <f>VLOOKUP(REPORTE.INCIDENTES[[#This Row],[NOME]],'CADASTRO'!A:K,5,0)</f>
        <v>OPERADOR INDUSTRIAL III</v>
      </c>
      <c r="G169" s="28">
        <v>46207.011701388903</v>
      </c>
      <c r="H169" s="39">
        <v>183</v>
      </c>
      <c r="I1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IF(G534="01/01/1900", "SEM REGISTRO",
                        IF((G169+H169)&gt;TODAY(), "NO PRAZO", "VENCIDO"
                        )
                    )
                )
            )
        )
    ),"N.A.")</f>
        <v>NO PRAZO</v>
      </c>
      <c r="J169" s="14">
        <f>IF(REPORTE.INCIDENTES[[#This Row],[TREINADO EM]]="", "",(REPORTE.INCIDENTES[[#This Row],[TREINADO EM]]+REPORTE.INCIDENTES[[#This Row],[VALIDADE]]))</f>
        <v>46390.011701388903</v>
      </c>
      <c r="K169">
        <v>1</v>
      </c>
      <c r="L169" t="s">
        <v>3</v>
      </c>
      <c r="M169" t="str">
        <f>VLOOKUP(REPORTE.INCIDENTES[[#This Row],[NOME]],'CADASTRO'!A:K,6,0)</f>
        <v>ATIVO</v>
      </c>
      <c r="N169" s="63"/>
    </row>
    <row r="170" spans="1:14">
      <c r="A170" t="s">
        <v>516</v>
      </c>
      <c r="B170" t="s">
        <v>517</v>
      </c>
      <c r="C170" t="s">
        <v>266</v>
      </c>
      <c r="D170" t="s">
        <v>686</v>
      </c>
      <c r="E170" s="11" t="s">
        <v>57</v>
      </c>
      <c r="F170" s="11" t="str">
        <f>VLOOKUP(REPORTE.INCIDENTES[[#This Row],[NOME]],'CADASTRO'!A:K,5,0)</f>
        <v>COORDENADOR MANUTENCAO SR</v>
      </c>
      <c r="G170" s="28">
        <v>45092</v>
      </c>
      <c r="H170" s="39">
        <v>365</v>
      </c>
      <c r="I1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IF(G535="01/01/1900",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IF(REPORTE.INCIDENTES[[#This Row],[TREINADO EM]]="", "",(REPORTE.INCIDENTES[[#This Row],[TREINADO EM]]+REPORTE.INCIDENTES[[#This Row],[VALIDADE]]))</f>
        <v>45457</v>
      </c>
      <c r="K170">
        <v>1</v>
      </c>
      <c r="L170" t="s">
        <v>5</v>
      </c>
      <c r="M170" t="str">
        <f>VLOOKUP(REPORTE.INCIDENTES[[#This Row],[NOME]],'CADASTRO'!A:K,6,0)</f>
        <v>ATIVO</v>
      </c>
    </row>
    <row r="171" spans="1:14">
      <c r="A171" t="s">
        <v>516</v>
      </c>
      <c r="B171" t="s">
        <v>517</v>
      </c>
      <c r="C171" t="s">
        <v>76</v>
      </c>
      <c r="D171" t="s">
        <v>686</v>
      </c>
      <c r="E171" s="11" t="s">
        <v>57</v>
      </c>
      <c r="F171" s="11" t="str">
        <f>VLOOKUP(REPORTE.INCIDENTES[[#This Row],[NOME]],'CADASTRO'!A:K,5,0)</f>
        <v>COORDENADOR MANUTENCAO SR</v>
      </c>
      <c r="G171" s="28">
        <v>45279</v>
      </c>
      <c r="H171" s="39">
        <v>365</v>
      </c>
      <c r="I1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IF(G536="01/01/1900",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IF(REPORTE.INCIDENTES[[#This Row],[TREINADO EM]]="", "",(REPORTE.INCIDENTES[[#This Row],[TREINADO EM]]+REPORTE.INCIDENTES[[#This Row],[VALIDADE]]))</f>
        <v>45644</v>
      </c>
      <c r="K171">
        <v>1</v>
      </c>
      <c r="L171" t="s">
        <v>5</v>
      </c>
      <c r="M171" t="str">
        <f>VLOOKUP(REPORTE.INCIDENTES[[#This Row],[NOME]],'CADASTRO'!A:K,6,0)</f>
        <v>ATIVO</v>
      </c>
    </row>
    <row r="172" spans="1:14">
      <c r="A172" t="s">
        <v>516</v>
      </c>
      <c r="B172" t="s">
        <v>517</v>
      </c>
      <c r="C172" t="s">
        <v>391</v>
      </c>
      <c r="D172" t="s">
        <v>686</v>
      </c>
      <c r="E172" s="11" t="s">
        <v>57</v>
      </c>
      <c r="F172" s="11" t="str">
        <f>VLOOKUP(REPORTE.INCIDENTES[[#This Row],[NOME]],'CADASTRO'!A:K,5,0)</f>
        <v>COORDENADOR MANUTENCAO SR</v>
      </c>
      <c r="G172" s="28">
        <v>45882</v>
      </c>
      <c r="H172" s="39">
        <v>365</v>
      </c>
      <c r="I1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IF(G537="01/01/1900",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IF(REPORTE.INCIDENTES[[#This Row],[TREINADO EM]]="", "",(REPORTE.INCIDENTES[[#This Row],[TREINADO EM]]+REPORTE.INCIDENTES[[#This Row],[VALIDADE]]))</f>
        <v>46247</v>
      </c>
      <c r="K172">
        <v>1</v>
      </c>
      <c r="L172" t="s">
        <v>5</v>
      </c>
      <c r="M172" t="str">
        <f>VLOOKUP(REPORTE.INCIDENTES[[#This Row],[NOME]],'CADASTRO'!A:K,6,0)</f>
        <v>ATIVO</v>
      </c>
    </row>
    <row r="173" spans="1:14">
      <c r="A173" t="s">
        <v>516</v>
      </c>
      <c r="B173" t="s">
        <v>517</v>
      </c>
      <c r="C173" t="s">
        <v>433</v>
      </c>
      <c r="D173" t="s">
        <v>686</v>
      </c>
      <c r="E173" s="11" t="s">
        <v>57</v>
      </c>
      <c r="F173" s="11" t="str">
        <f>VLOOKUP(REPORTE.INCIDENTES[[#This Row],[NOME]],'CADASTRO'!A:K,5,0)</f>
        <v>COORDENADOR MANUTENCAO SR</v>
      </c>
      <c r="G173" s="28">
        <v>46006</v>
      </c>
      <c r="H173" s="39">
        <v>365</v>
      </c>
      <c r="I1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IF(G538="01/01/1900", "SEM REGISTRO",
                        IF((G173+H173)&gt;TODAY(), "NO PRAZO", "VENCIDO"
                        )
                    )
                )
            )
        )
    ),"N.A.")</f>
        <v>NO PRAZO</v>
      </c>
      <c r="J173" s="14">
        <f>IF(REPORTE.INCIDENTES[[#This Row],[TREINADO EM]]="", "",(REPORTE.INCIDENTES[[#This Row],[TREINADO EM]]+REPORTE.INCIDENTES[[#This Row],[VALIDADE]]))</f>
        <v>46371</v>
      </c>
      <c r="K173">
        <v>1</v>
      </c>
      <c r="L173" t="s">
        <v>3</v>
      </c>
      <c r="M173" t="str">
        <f>VLOOKUP(REPORTE.INCIDENTES[[#This Row],[NOME]],'CADASTRO'!A:K,6,0)</f>
        <v>ATIVO</v>
      </c>
      <c r="N173" s="63" t="s">
        <v>693</v>
      </c>
    </row>
    <row r="174" spans="1:14">
      <c r="A174" t="s">
        <v>516</v>
      </c>
      <c r="B174" t="s">
        <v>517</v>
      </c>
      <c r="C174" t="s">
        <v>76</v>
      </c>
      <c r="D174" t="s">
        <v>686</v>
      </c>
      <c r="E174" s="11" t="s">
        <v>243</v>
      </c>
      <c r="F174" s="11" t="str">
        <f>VLOOKUP(REPORTE.INCIDENTES[[#This Row],[NOME]],'CADASTRO'!A:K,5,0)</f>
        <v>AUXILIAR INDUSTRIAL</v>
      </c>
      <c r="G174" s="28">
        <v>44929</v>
      </c>
      <c r="H174" s="39">
        <v>365</v>
      </c>
      <c r="I1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IF(G539="01/01/1900",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IF(REPORTE.INCIDENTES[[#This Row],[TREINADO EM]]="", "",(REPORTE.INCIDENTES[[#This Row],[TREINADO EM]]+REPORTE.INCIDENTES[[#This Row],[VALIDADE]]))</f>
        <v>45294</v>
      </c>
      <c r="K174">
        <v>1</v>
      </c>
      <c r="L174" t="s">
        <v>3</v>
      </c>
      <c r="M174" t="str">
        <f>VLOOKUP(REPORTE.INCIDENTES[[#This Row],[NOME]],'CADASTRO'!A:K,6,0)</f>
        <v>DESLIGADO</v>
      </c>
    </row>
    <row r="175" spans="1:14">
      <c r="A175" t="s">
        <v>516</v>
      </c>
      <c r="B175" t="s">
        <v>517</v>
      </c>
      <c r="C175" t="s">
        <v>391</v>
      </c>
      <c r="D175" t="s">
        <v>686</v>
      </c>
      <c r="E175" s="11" t="s">
        <v>459</v>
      </c>
      <c r="F175" s="11" t="str">
        <f>VLOOKUP(REPORTE.INCIDENTES[[#This Row],[NOME]],'CADASTRO'!A:K,5,0)</f>
        <v>OPERADOR LOGISTICO I</v>
      </c>
      <c r="G175" s="28">
        <v>46224</v>
      </c>
      <c r="H175" s="39">
        <v>365</v>
      </c>
      <c r="I1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IF(G540="01/01/1900", "SEM REGISTRO",
                        IF((G175+H175)&gt;TODAY(), "NO PRAZO", "VENCIDO"
                        )
                    )
                )
            )
        )
    ),"N.A.")</f>
        <v>NO PRAZO</v>
      </c>
      <c r="J175" s="14">
        <f>IF(REPORTE.INCIDENTES[[#This Row],[TREINADO EM]]="", "",(REPORTE.INCIDENTES[[#This Row],[TREINADO EM]]+REPORTE.INCIDENTES[[#This Row],[VALIDADE]]))</f>
        <v>46589</v>
      </c>
      <c r="K175">
        <v>1</v>
      </c>
      <c r="L175" t="s">
        <v>3</v>
      </c>
      <c r="M175" t="str">
        <f>VLOOKUP(REPORTE.INCIDENTES[[#This Row],[NOME]],'CADASTRO'!A:K,6,0)</f>
        <v>ATIVO</v>
      </c>
    </row>
    <row r="176" spans="1:14">
      <c r="A176" t="s">
        <v>516</v>
      </c>
      <c r="B176" t="s">
        <v>517</v>
      </c>
      <c r="C176" t="s">
        <v>433</v>
      </c>
      <c r="D176" t="s">
        <v>686</v>
      </c>
      <c r="E176" s="11" t="s">
        <v>244</v>
      </c>
      <c r="F176" s="11" t="str">
        <f>VLOOKUP(REPORTE.INCIDENTES[[#This Row],[NOME]],'CADASTRO'!A:K,5,0)</f>
        <v>OPERADOR INDUSTRIAL I</v>
      </c>
      <c r="G176" s="28">
        <v>45358</v>
      </c>
      <c r="H176" s="39">
        <v>365</v>
      </c>
      <c r="I1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IF(G541="01/01/1900",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IF(REPORTE.INCIDENTES[[#This Row],[TREINADO EM]]="", "",(REPORTE.INCIDENTES[[#This Row],[TREINADO EM]]+REPORTE.INCIDENTES[[#This Row],[VALIDADE]]))</f>
        <v>45723</v>
      </c>
      <c r="K176">
        <v>1</v>
      </c>
      <c r="L176" t="s">
        <v>5</v>
      </c>
      <c r="M176" t="str">
        <f>VLOOKUP(REPORTE.INCIDENTES[[#This Row],[NOME]],'CADASTRO'!A:K,6,0)</f>
        <v>DESLIGADO</v>
      </c>
    </row>
    <row r="177" spans="1:14">
      <c r="A177" t="s">
        <v>516</v>
      </c>
      <c r="B177" t="s">
        <v>517</v>
      </c>
      <c r="C177" t="s">
        <v>391</v>
      </c>
      <c r="D177" t="s">
        <v>686</v>
      </c>
      <c r="E177" s="11" t="s">
        <v>244</v>
      </c>
      <c r="F177" s="11" t="str">
        <f>VLOOKUP(REPORTE.INCIDENTES[[#This Row],[NOME]],'CADASTRO'!A:K,5,0)</f>
        <v>OPERADOR INDUSTRIAL I</v>
      </c>
      <c r="G177" s="28">
        <v>45875</v>
      </c>
      <c r="H177" s="39">
        <v>365</v>
      </c>
      <c r="I1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IF(G542="01/01/1900",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IF(REPORTE.INCIDENTES[[#This Row],[TREINADO EM]]="", "",(REPORTE.INCIDENTES[[#This Row],[TREINADO EM]]+REPORTE.INCIDENTES[[#This Row],[VALIDADE]]))</f>
        <v>46240</v>
      </c>
      <c r="K177">
        <v>1</v>
      </c>
      <c r="L177" t="s">
        <v>3</v>
      </c>
      <c r="M177" t="str">
        <f>VLOOKUP(REPORTE.INCIDENTES[[#This Row],[NOME]],'CADASTRO'!A:K,6,0)</f>
        <v>DESLIGADO</v>
      </c>
    </row>
    <row r="178" spans="1:14">
      <c r="A178" t="s">
        <v>516</v>
      </c>
      <c r="B178" t="s">
        <v>517</v>
      </c>
      <c r="C178" t="s">
        <v>266</v>
      </c>
      <c r="D178" t="s">
        <v>686</v>
      </c>
      <c r="E178" s="11" t="s">
        <v>476</v>
      </c>
      <c r="F178" s="11" t="str">
        <f>VLOOKUP(REPORTE.INCIDENTES[[#This Row],[NOME]],'CADASTRO'!A:K,5,0)</f>
        <v>ASSISTENTE ADMINISTRATIVO</v>
      </c>
      <c r="G178" s="28">
        <v>45196</v>
      </c>
      <c r="H178" s="39">
        <v>365</v>
      </c>
      <c r="I1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IF(G543="01/01/1900",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IF(REPORTE.INCIDENTES[[#This Row],[TREINADO EM]]="", "",(REPORTE.INCIDENTES[[#This Row],[TREINADO EM]]+REPORTE.INCIDENTES[[#This Row],[VALIDADE]]))</f>
        <v>45561</v>
      </c>
      <c r="K178">
        <v>1</v>
      </c>
      <c r="L178" t="s">
        <v>5</v>
      </c>
      <c r="M178" t="str">
        <f>VLOOKUP(REPORTE.INCIDENTES[[#This Row],[NOME]],'CADASTRO'!A:K,6,0)</f>
        <v>S-AFASTADO</v>
      </c>
    </row>
    <row r="179" spans="1:14">
      <c r="A179" t="s">
        <v>516</v>
      </c>
      <c r="B179" t="s">
        <v>517</v>
      </c>
      <c r="C179" t="s">
        <v>76</v>
      </c>
      <c r="D179" t="s">
        <v>686</v>
      </c>
      <c r="E179" s="11" t="s">
        <v>476</v>
      </c>
      <c r="F179" s="11" t="str">
        <f>VLOOKUP(REPORTE.INCIDENTES[[#This Row],[NOME]],'CADASTRO'!A:K,5,0)</f>
        <v>ASSISTENTE ADMINISTRATIVO</v>
      </c>
      <c r="G179" s="28">
        <v>45279</v>
      </c>
      <c r="H179" s="39">
        <v>365</v>
      </c>
      <c r="I1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IF(G544="01/01/1900",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IF(REPORTE.INCIDENTES[[#This Row],[TREINADO EM]]="", "",(REPORTE.INCIDENTES[[#This Row],[TREINADO EM]]+REPORTE.INCIDENTES[[#This Row],[VALIDADE]]))</f>
        <v>45644</v>
      </c>
      <c r="K179">
        <v>1</v>
      </c>
      <c r="L179" t="s">
        <v>5</v>
      </c>
      <c r="M179" t="str">
        <f>VLOOKUP(REPORTE.INCIDENTES[[#This Row],[NOME]],'CADASTRO'!A:K,6,0)</f>
        <v>S-AFASTADO</v>
      </c>
    </row>
    <row r="180" spans="1:14">
      <c r="A180" t="s">
        <v>516</v>
      </c>
      <c r="B180" t="s">
        <v>517</v>
      </c>
      <c r="C180" t="s">
        <v>381</v>
      </c>
      <c r="D180" t="s">
        <v>686</v>
      </c>
      <c r="E180" s="11" t="s">
        <v>476</v>
      </c>
      <c r="F180" s="11" t="str">
        <f>VLOOKUP(REPORTE.INCIDENTES[[#This Row],[NOME]],'CADASTRO'!A:K,5,0)</f>
        <v>ASSISTENTE ADMINISTRATIVO</v>
      </c>
      <c r="G180" s="28">
        <v>45645</v>
      </c>
      <c r="H180" s="39">
        <v>365</v>
      </c>
      <c r="I1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IF(G545="01/01/1900",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IF(REPORTE.INCIDENTES[[#This Row],[TREINADO EM]]="", "",(REPORTE.INCIDENTES[[#This Row],[TREINADO EM]]+REPORTE.INCIDENTES[[#This Row],[VALIDADE]]))</f>
        <v>46010</v>
      </c>
      <c r="K180">
        <v>1</v>
      </c>
      <c r="L180" t="s">
        <v>5</v>
      </c>
      <c r="M180" t="str">
        <f>VLOOKUP(REPORTE.INCIDENTES[[#This Row],[NOME]],'CADASTRO'!A:K,6,0)</f>
        <v>S-AFASTADO</v>
      </c>
    </row>
    <row r="181" spans="1:14">
      <c r="A181" t="s">
        <v>516</v>
      </c>
      <c r="B181" t="s">
        <v>517</v>
      </c>
      <c r="C181" t="s">
        <v>433</v>
      </c>
      <c r="D181" t="s">
        <v>686</v>
      </c>
      <c r="E181" s="11" t="s">
        <v>476</v>
      </c>
      <c r="F181" s="11" t="str">
        <f>VLOOKUP(REPORTE.INCIDENTES[[#This Row],[NOME]],'CADASTRO'!A:K,5,0)</f>
        <v>ASSISTENTE ADMINISTRATIVO</v>
      </c>
      <c r="G181" s="28">
        <v>46009</v>
      </c>
      <c r="H181" s="39">
        <v>365</v>
      </c>
      <c r="I1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IF(G546="01/01/1900",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IF(REPORTE.INCIDENTES[[#This Row],[TREINADO EM]]="", "",(REPORTE.INCIDENTES[[#This Row],[TREINADO EM]]+REPORTE.INCIDENTES[[#This Row],[VALIDADE]]))</f>
        <v>46374</v>
      </c>
      <c r="K181">
        <v>1</v>
      </c>
      <c r="L181" t="s">
        <v>3</v>
      </c>
      <c r="M181" t="str">
        <f>VLOOKUP(REPORTE.INCIDENTES[[#This Row],[NOME]],'CADASTRO'!A:K,6,0)</f>
        <v>S-AFASTADO</v>
      </c>
    </row>
    <row r="182" spans="1:14">
      <c r="A182" t="s">
        <v>516</v>
      </c>
      <c r="B182" t="s">
        <v>517</v>
      </c>
      <c r="C182" t="s">
        <v>76</v>
      </c>
      <c r="D182" t="s">
        <v>686</v>
      </c>
      <c r="E182" s="11" t="s">
        <v>248</v>
      </c>
      <c r="F182" s="11" t="str">
        <f>VLOOKUP(REPORTE.INCIDENTES[[#This Row],[NOME]],'CADASTRO'!A:K,5,0)</f>
        <v>OPERADOR INDUSTRIAL II</v>
      </c>
      <c r="G182" s="28">
        <v>44929</v>
      </c>
      <c r="H182" s="39">
        <v>365</v>
      </c>
      <c r="I1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IF(G547="01/01/1900",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IF(REPORTE.INCIDENTES[[#This Row],[TREINADO EM]]="", "",(REPORTE.INCIDENTES[[#This Row],[TREINADO EM]]+REPORTE.INCIDENTES[[#This Row],[VALIDADE]]))</f>
        <v>45294</v>
      </c>
      <c r="K182">
        <v>1</v>
      </c>
      <c r="L182" t="s">
        <v>3</v>
      </c>
      <c r="M182" t="str">
        <f>VLOOKUP(REPORTE.INCIDENTES[[#This Row],[NOME]],'CADASTRO'!A:K,6,0)</f>
        <v>DESLIGADO</v>
      </c>
    </row>
    <row r="183" spans="1:14">
      <c r="A183" t="s">
        <v>516</v>
      </c>
      <c r="B183" t="s">
        <v>517</v>
      </c>
      <c r="C183" t="s">
        <v>76</v>
      </c>
      <c r="D183" t="s">
        <v>686</v>
      </c>
      <c r="E183" s="11" t="s">
        <v>366</v>
      </c>
      <c r="F183" s="11" t="str">
        <f>VLOOKUP(REPORTE.INCIDENTES[[#This Row],[NOME]],'CADASTRO'!A:K,5,0)</f>
        <v>OPERADOR LOGISTICO II</v>
      </c>
      <c r="G183" s="28">
        <v>44929</v>
      </c>
      <c r="H183" s="39">
        <v>365</v>
      </c>
      <c r="I1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IF(G548="01/01/1900",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IF(REPORTE.INCIDENTES[[#This Row],[TREINADO EM]]="", "",(REPORTE.INCIDENTES[[#This Row],[TREINADO EM]]+REPORTE.INCIDENTES[[#This Row],[VALIDADE]]))</f>
        <v>45294</v>
      </c>
      <c r="K183">
        <v>1</v>
      </c>
      <c r="L183" t="s">
        <v>5</v>
      </c>
      <c r="M183" t="str">
        <f>VLOOKUP(REPORTE.INCIDENTES[[#This Row],[NOME]],'CADASTRO'!A:K,6,0)</f>
        <v>ATIVO</v>
      </c>
    </row>
    <row r="184" spans="1:14">
      <c r="A184" t="s">
        <v>516</v>
      </c>
      <c r="B184" t="s">
        <v>517</v>
      </c>
      <c r="C184" t="s">
        <v>76</v>
      </c>
      <c r="D184" t="s">
        <v>686</v>
      </c>
      <c r="E184" s="11" t="s">
        <v>366</v>
      </c>
      <c r="F184" s="11" t="str">
        <f>VLOOKUP(REPORTE.INCIDENTES[[#This Row],[NOME]],'CADASTRO'!A:K,5,0)</f>
        <v>OPERADOR LOGISTICO II</v>
      </c>
      <c r="G184" s="28">
        <v>45279</v>
      </c>
      <c r="H184" s="39">
        <v>365</v>
      </c>
      <c r="I1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IF(G549="01/01/1900",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IF(REPORTE.INCIDENTES[[#This Row],[TREINADO EM]]="", "",(REPORTE.INCIDENTES[[#This Row],[TREINADO EM]]+REPORTE.INCIDENTES[[#This Row],[VALIDADE]]))</f>
        <v>45644</v>
      </c>
      <c r="K184">
        <v>1</v>
      </c>
      <c r="L184" t="s">
        <v>5</v>
      </c>
      <c r="M184" t="str">
        <f>VLOOKUP(REPORTE.INCIDENTES[[#This Row],[NOME]],'CADASTRO'!A:K,6,0)</f>
        <v>ATIVO</v>
      </c>
    </row>
    <row r="185" spans="1:14">
      <c r="A185" t="s">
        <v>516</v>
      </c>
      <c r="B185" t="s">
        <v>517</v>
      </c>
      <c r="C185" t="s">
        <v>433</v>
      </c>
      <c r="D185" t="s">
        <v>686</v>
      </c>
      <c r="E185" s="11" t="s">
        <v>366</v>
      </c>
      <c r="F185" s="11" t="str">
        <f>VLOOKUP(REPORTE.INCIDENTES[[#This Row],[NOME]],'CADASTRO'!A:K,5,0)</f>
        <v>OPERADOR LOGISTICO II</v>
      </c>
      <c r="G185" s="28">
        <v>46008</v>
      </c>
      <c r="H185" s="39">
        <v>365</v>
      </c>
      <c r="I1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IF(G550="01/01/1900", "SEM REGISTRO",
                        IF((G185+H185)&gt;TODAY(), "NO PRAZO", "VENCIDO"
                        )
                    )
                )
            )
        )
    ),"N.A.")</f>
        <v>NO PRAZO</v>
      </c>
      <c r="J185" s="14">
        <f>IF(REPORTE.INCIDENTES[[#This Row],[TREINADO EM]]="", "",(REPORTE.INCIDENTES[[#This Row],[TREINADO EM]]+REPORTE.INCIDENTES[[#This Row],[VALIDADE]]))</f>
        <v>46373</v>
      </c>
      <c r="K185">
        <v>1</v>
      </c>
      <c r="L185" t="s">
        <v>3</v>
      </c>
      <c r="M185" t="str">
        <f>VLOOKUP(REPORTE.INCIDENTES[[#This Row],[NOME]],'CADASTRO'!A:K,6,0)</f>
        <v>ATIVO</v>
      </c>
    </row>
    <row r="186" spans="1:14">
      <c r="A186" t="s">
        <v>516</v>
      </c>
      <c r="B186" t="s">
        <v>517</v>
      </c>
      <c r="C186" t="s">
        <v>76</v>
      </c>
      <c r="D186" t="s">
        <v>686</v>
      </c>
      <c r="E186" s="11" t="s">
        <v>49</v>
      </c>
      <c r="F186" s="11" t="str">
        <f>VLOOKUP(REPORTE.INCIDENTES[[#This Row],[NOME]],'CADASTRO'!A:K,5,0)</f>
        <v>LIDER OPERACOES</v>
      </c>
      <c r="G186" s="28">
        <v>45279</v>
      </c>
      <c r="H186" s="39">
        <v>365</v>
      </c>
      <c r="I1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IF(G551="01/01/1900",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IF(REPORTE.INCIDENTES[[#This Row],[TREINADO EM]]="", "",(REPORTE.INCIDENTES[[#This Row],[TREINADO EM]]+REPORTE.INCIDENTES[[#This Row],[VALIDADE]]))</f>
        <v>45644</v>
      </c>
      <c r="K186">
        <v>1</v>
      </c>
      <c r="L186" t="s">
        <v>5</v>
      </c>
      <c r="M186" t="str">
        <f>VLOOKUP(REPORTE.INCIDENTES[[#This Row],[NOME]],'CADASTRO'!A:K,6,0)</f>
        <v>ATIVO</v>
      </c>
    </row>
    <row r="187" spans="1:14">
      <c r="A187" t="s">
        <v>516</v>
      </c>
      <c r="B187" t="s">
        <v>517</v>
      </c>
      <c r="C187" t="s">
        <v>381</v>
      </c>
      <c r="D187" t="s">
        <v>686</v>
      </c>
      <c r="E187" s="11" t="s">
        <v>49</v>
      </c>
      <c r="F187" s="11" t="str">
        <f>VLOOKUP(REPORTE.INCIDENTES[[#This Row],[NOME]],'CADASTRO'!A:K,5,0)</f>
        <v>LIDER OPERACOES</v>
      </c>
      <c r="G187" s="28">
        <v>45645</v>
      </c>
      <c r="H187" s="39">
        <v>365</v>
      </c>
      <c r="I1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IF(G552="01/01/1900",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IF(REPORTE.INCIDENTES[[#This Row],[TREINADO EM]]="", "",(REPORTE.INCIDENTES[[#This Row],[TREINADO EM]]+REPORTE.INCIDENTES[[#This Row],[VALIDADE]]))</f>
        <v>46010</v>
      </c>
      <c r="K187">
        <v>1</v>
      </c>
      <c r="L187" t="s">
        <v>5</v>
      </c>
      <c r="M187" t="str">
        <f>VLOOKUP(REPORTE.INCIDENTES[[#This Row],[NOME]],'CADASTRO'!A:K,6,0)</f>
        <v>ATIVO</v>
      </c>
    </row>
    <row r="188" spans="1:14">
      <c r="A188" t="s">
        <v>516</v>
      </c>
      <c r="B188" t="s">
        <v>517</v>
      </c>
      <c r="C188" t="s">
        <v>433</v>
      </c>
      <c r="D188" t="s">
        <v>686</v>
      </c>
      <c r="E188" s="11" t="s">
        <v>49</v>
      </c>
      <c r="F188" s="11" t="str">
        <f>VLOOKUP(REPORTE.INCIDENTES[[#This Row],[NOME]],'CADASTRO'!A:K,5,0)</f>
        <v>LIDER OPERACOES</v>
      </c>
      <c r="G188" s="28">
        <v>46008</v>
      </c>
      <c r="H188" s="39">
        <v>365</v>
      </c>
      <c r="I1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IF(G553="01/01/1900", "SEM REGISTRO",
                        IF((G188+H188)&gt;TODAY(), "NO PRAZO", "VENCIDO"
                        )
                    )
                )
            )
        )
    ),"N.A.")</f>
        <v>NO PRAZO</v>
      </c>
      <c r="J188" s="14">
        <f>IF(REPORTE.INCIDENTES[[#This Row],[TREINADO EM]]="", "",(REPORTE.INCIDENTES[[#This Row],[TREINADO EM]]+REPORTE.INCIDENTES[[#This Row],[VALIDADE]]))</f>
        <v>46373</v>
      </c>
      <c r="K188">
        <v>1</v>
      </c>
      <c r="L188" t="s">
        <v>3</v>
      </c>
      <c r="M188" t="str">
        <f>VLOOKUP(REPORTE.INCIDENTES[[#This Row],[NOME]],'CADASTRO'!A:K,6,0)</f>
        <v>ATIVO</v>
      </c>
    </row>
    <row r="189" spans="1:14">
      <c r="A189" t="s">
        <v>516</v>
      </c>
      <c r="B189" t="s">
        <v>517</v>
      </c>
      <c r="C189" t="s">
        <v>76</v>
      </c>
      <c r="D189" t="s">
        <v>686</v>
      </c>
      <c r="E189" s="11" t="s">
        <v>369</v>
      </c>
      <c r="F189" s="11" t="str">
        <f>VLOOKUP(REPORTE.INCIDENTES[[#This Row],[NOME]],'CADASTRO'!A:K,5,0)</f>
        <v>TECNICO ELETRONICO III</v>
      </c>
      <c r="G189" s="28">
        <v>44929</v>
      </c>
      <c r="H189" s="39">
        <v>365</v>
      </c>
      <c r="I1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IF(G554="01/01/1900",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IF(REPORTE.INCIDENTES[[#This Row],[TREINADO EM]]="", "",(REPORTE.INCIDENTES[[#This Row],[TREINADO EM]]+REPORTE.INCIDENTES[[#This Row],[VALIDADE]]))</f>
        <v>45294</v>
      </c>
      <c r="K189">
        <v>1</v>
      </c>
      <c r="L189" t="s">
        <v>5</v>
      </c>
      <c r="M189" t="str">
        <f>VLOOKUP(REPORTE.INCIDENTES[[#This Row],[NOME]],'CADASTRO'!A:K,6,0)</f>
        <v>ATIVO</v>
      </c>
    </row>
    <row r="190" spans="1:14">
      <c r="A190" t="s">
        <v>516</v>
      </c>
      <c r="B190" t="s">
        <v>517</v>
      </c>
      <c r="C190" t="s">
        <v>76</v>
      </c>
      <c r="D190" t="s">
        <v>686</v>
      </c>
      <c r="E190" s="11" t="s">
        <v>369</v>
      </c>
      <c r="F190" s="11" t="str">
        <f>VLOOKUP(REPORTE.INCIDENTES[[#This Row],[NOME]],'CADASTRO'!A:K,5,0)</f>
        <v>TECNICO ELETRONICO III</v>
      </c>
      <c r="G190" s="28">
        <v>45279</v>
      </c>
      <c r="H190" s="39">
        <v>365</v>
      </c>
      <c r="I1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IF(G555="01/01/1900",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IF(REPORTE.INCIDENTES[[#This Row],[TREINADO EM]]="", "",(REPORTE.INCIDENTES[[#This Row],[TREINADO EM]]+REPORTE.INCIDENTES[[#This Row],[VALIDADE]]))</f>
        <v>45644</v>
      </c>
      <c r="K190">
        <v>1</v>
      </c>
      <c r="L190" t="s">
        <v>5</v>
      </c>
      <c r="M190" t="str">
        <f>VLOOKUP(REPORTE.INCIDENTES[[#This Row],[NOME]],'CADASTRO'!A:K,6,0)</f>
        <v>ATIVO</v>
      </c>
    </row>
    <row r="191" spans="1:14">
      <c r="A191" t="s">
        <v>516</v>
      </c>
      <c r="B191" t="s">
        <v>517</v>
      </c>
      <c r="C191" t="s">
        <v>381</v>
      </c>
      <c r="D191" t="s">
        <v>686</v>
      </c>
      <c r="E191" s="11" t="s">
        <v>369</v>
      </c>
      <c r="F191" s="11" t="str">
        <f>VLOOKUP(REPORTE.INCIDENTES[[#This Row],[NOME]],'CADASTRO'!A:K,5,0)</f>
        <v>TECNICO ELETRONICO III</v>
      </c>
      <c r="G191" s="28">
        <v>45645</v>
      </c>
      <c r="H191" s="39">
        <v>365</v>
      </c>
      <c r="I1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IF(G556="01/01/1900",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IF(REPORTE.INCIDENTES[[#This Row],[TREINADO EM]]="", "",(REPORTE.INCIDENTES[[#This Row],[TREINADO EM]]+REPORTE.INCIDENTES[[#This Row],[VALIDADE]]))</f>
        <v>46010</v>
      </c>
      <c r="K191">
        <v>1</v>
      </c>
      <c r="L191" t="s">
        <v>5</v>
      </c>
      <c r="M191" t="str">
        <f>VLOOKUP(REPORTE.INCIDENTES[[#This Row],[NOME]],'CADASTRO'!A:K,6,0)</f>
        <v>ATIVO</v>
      </c>
    </row>
    <row r="192" spans="1:14">
      <c r="A192" t="s">
        <v>516</v>
      </c>
      <c r="B192" t="s">
        <v>517</v>
      </c>
      <c r="C192" t="s">
        <v>433</v>
      </c>
      <c r="D192" t="s">
        <v>686</v>
      </c>
      <c r="E192" s="11" t="s">
        <v>369</v>
      </c>
      <c r="F192" s="11" t="str">
        <f>VLOOKUP(REPORTE.INCIDENTES[[#This Row],[NOME]],'CADASTRO'!A:K,5,0)</f>
        <v>TECNICO ELETRONICO III</v>
      </c>
      <c r="G192" s="28">
        <v>46211.618773148097</v>
      </c>
      <c r="H192" s="39">
        <v>183</v>
      </c>
      <c r="I1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IF(G557="01/01/1900", "SEM REGISTRO",
                        IF((G192+H192)&gt;TODAY(), "NO PRAZO", "VENCIDO"
                        )
                    )
                )
            )
        )
    ),"N.A.")</f>
        <v>NO PRAZO</v>
      </c>
      <c r="J192" s="14">
        <f>IF(REPORTE.INCIDENTES[[#This Row],[TREINADO EM]]="", "",(REPORTE.INCIDENTES[[#This Row],[TREINADO EM]]+REPORTE.INCIDENTES[[#This Row],[VALIDADE]]))</f>
        <v>46394.618773148097</v>
      </c>
      <c r="K192">
        <v>1</v>
      </c>
      <c r="L192" t="s">
        <v>3</v>
      </c>
      <c r="M192" t="str">
        <f>VLOOKUP(REPORTE.INCIDENTES[[#This Row],[NOME]],'CADASTRO'!A:K,6,0)</f>
        <v>ATIVO</v>
      </c>
      <c r="N192" s="63"/>
    </row>
    <row r="193" spans="1:14">
      <c r="A193" t="s">
        <v>516</v>
      </c>
      <c r="B193" t="s">
        <v>517</v>
      </c>
      <c r="C193" t="s">
        <v>266</v>
      </c>
      <c r="D193" t="s">
        <v>686</v>
      </c>
      <c r="E193" s="11" t="s">
        <v>249</v>
      </c>
      <c r="F193" s="11" t="str">
        <f>VLOOKUP(REPORTE.INCIDENTES[[#This Row],[NOME]],'CADASTRO'!A:K,5,0)</f>
        <v>APRENDIZ</v>
      </c>
      <c r="G193" s="28">
        <v>45029</v>
      </c>
      <c r="H193" s="39">
        <v>365</v>
      </c>
      <c r="I1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IF(G558="01/01/1900",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IF(REPORTE.INCIDENTES[[#This Row],[TREINADO EM]]="", "",(REPORTE.INCIDENTES[[#This Row],[TREINADO EM]]+REPORTE.INCIDENTES[[#This Row],[VALIDADE]]))</f>
        <v>45394</v>
      </c>
      <c r="K193">
        <v>1</v>
      </c>
      <c r="L193" t="s">
        <v>5</v>
      </c>
      <c r="M193" t="str">
        <f>VLOOKUP(REPORTE.INCIDENTES[[#This Row],[NOME]],'CADASTRO'!A:K,6,0)</f>
        <v>DESLIGADO</v>
      </c>
    </row>
    <row r="194" spans="1:14">
      <c r="A194" t="s">
        <v>516</v>
      </c>
      <c r="B194" t="s">
        <v>517</v>
      </c>
      <c r="C194" t="s">
        <v>266</v>
      </c>
      <c r="D194" t="s">
        <v>686</v>
      </c>
      <c r="E194" s="11" t="s">
        <v>249</v>
      </c>
      <c r="F194" s="11" t="str">
        <f>VLOOKUP(REPORTE.INCIDENTES[[#This Row],[NOME]],'CADASTRO'!A:K,5,0)</f>
        <v>APRENDIZ</v>
      </c>
      <c r="G194" s="28">
        <v>45064</v>
      </c>
      <c r="H194" s="39">
        <v>365</v>
      </c>
      <c r="I1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IF(G559="01/01/1900",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IF(REPORTE.INCIDENTES[[#This Row],[TREINADO EM]]="", "",(REPORTE.INCIDENTES[[#This Row],[TREINADO EM]]+REPORTE.INCIDENTES[[#This Row],[VALIDADE]]))</f>
        <v>45429</v>
      </c>
      <c r="K194">
        <v>1</v>
      </c>
      <c r="L194" t="s">
        <v>3</v>
      </c>
      <c r="M194" t="str">
        <f>VLOOKUP(REPORTE.INCIDENTES[[#This Row],[NOME]],'CADASTRO'!A:K,6,0)</f>
        <v>DESLIGADO</v>
      </c>
    </row>
    <row r="195" spans="1:14">
      <c r="A195" t="s">
        <v>516</v>
      </c>
      <c r="B195" t="s">
        <v>517</v>
      </c>
      <c r="C195" t="s">
        <v>76</v>
      </c>
      <c r="D195" t="s">
        <v>686</v>
      </c>
      <c r="E195" s="11" t="s">
        <v>371</v>
      </c>
      <c r="F195" s="11" t="str">
        <f>VLOOKUP(REPORTE.INCIDENTES[[#This Row],[NOME]],'CADASTRO'!A:K,5,0)</f>
        <v>OPERADOR INDUSTRIAL II</v>
      </c>
      <c r="G195" s="28">
        <v>44929</v>
      </c>
      <c r="H195" s="39">
        <v>365</v>
      </c>
      <c r="I1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IF(G560="01/01/1900",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IF(REPORTE.INCIDENTES[[#This Row],[TREINADO EM]]="", "",(REPORTE.INCIDENTES[[#This Row],[TREINADO EM]]+REPORTE.INCIDENTES[[#This Row],[VALIDADE]]))</f>
        <v>45294</v>
      </c>
      <c r="K195">
        <v>1</v>
      </c>
      <c r="L195" t="s">
        <v>5</v>
      </c>
      <c r="M195" t="str">
        <f>VLOOKUP(REPORTE.INCIDENTES[[#This Row],[NOME]],'CADASTRO'!A:K,6,0)</f>
        <v>ATIVO</v>
      </c>
    </row>
    <row r="196" spans="1:14">
      <c r="A196" t="s">
        <v>516</v>
      </c>
      <c r="B196" t="s">
        <v>517</v>
      </c>
      <c r="C196" t="s">
        <v>76</v>
      </c>
      <c r="D196" t="s">
        <v>686</v>
      </c>
      <c r="E196" s="11" t="s">
        <v>371</v>
      </c>
      <c r="F196" s="11" t="str">
        <f>VLOOKUP(REPORTE.INCIDENTES[[#This Row],[NOME]],'CADASTRO'!A:K,5,0)</f>
        <v>OPERADOR INDUSTRIAL II</v>
      </c>
      <c r="G196" s="28">
        <v>45279</v>
      </c>
      <c r="H196" s="39">
        <v>365</v>
      </c>
      <c r="I1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IF(G561="01/01/1900",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IF(REPORTE.INCIDENTES[[#This Row],[TREINADO EM]]="", "",(REPORTE.INCIDENTES[[#This Row],[TREINADO EM]]+REPORTE.INCIDENTES[[#This Row],[VALIDADE]]))</f>
        <v>45644</v>
      </c>
      <c r="K196">
        <v>1</v>
      </c>
      <c r="L196" t="s">
        <v>5</v>
      </c>
      <c r="M196" t="str">
        <f>VLOOKUP(REPORTE.INCIDENTES[[#This Row],[NOME]],'CADASTRO'!A:K,6,0)</f>
        <v>ATIVO</v>
      </c>
    </row>
    <row r="197" spans="1:14">
      <c r="A197" t="s">
        <v>516</v>
      </c>
      <c r="B197" t="s">
        <v>517</v>
      </c>
      <c r="C197" t="s">
        <v>381</v>
      </c>
      <c r="D197" t="s">
        <v>686</v>
      </c>
      <c r="E197" s="11" t="s">
        <v>371</v>
      </c>
      <c r="F197" s="11" t="str">
        <f>VLOOKUP(REPORTE.INCIDENTES[[#This Row],[NOME]],'CADASTRO'!A:K,5,0)</f>
        <v>OPERADOR INDUSTRIAL II</v>
      </c>
      <c r="G197" s="28">
        <v>45645</v>
      </c>
      <c r="H197" s="39">
        <v>365</v>
      </c>
      <c r="I1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IF(G562="01/01/1900",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IF(REPORTE.INCIDENTES[[#This Row],[TREINADO EM]]="", "",(REPORTE.INCIDENTES[[#This Row],[TREINADO EM]]+REPORTE.INCIDENTES[[#This Row],[VALIDADE]]))</f>
        <v>46010</v>
      </c>
      <c r="K197">
        <v>1</v>
      </c>
      <c r="L197" t="s">
        <v>5</v>
      </c>
      <c r="M197" t="str">
        <f>VLOOKUP(REPORTE.INCIDENTES[[#This Row],[NOME]],'CADASTRO'!A:K,6,0)</f>
        <v>ATIVO</v>
      </c>
    </row>
    <row r="198" spans="1:14">
      <c r="A198" t="s">
        <v>516</v>
      </c>
      <c r="B198" t="s">
        <v>517</v>
      </c>
      <c r="C198" t="s">
        <v>433</v>
      </c>
      <c r="D198" t="s">
        <v>686</v>
      </c>
      <c r="E198" s="11" t="s">
        <v>371</v>
      </c>
      <c r="F198" s="11" t="str">
        <f>VLOOKUP(REPORTE.INCIDENTES[[#This Row],[NOME]],'CADASTRO'!A:K,5,0)</f>
        <v>OPERADOR INDUSTRIAL II</v>
      </c>
      <c r="G198" s="28">
        <v>46009</v>
      </c>
      <c r="H198" s="39">
        <v>365</v>
      </c>
      <c r="I1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IF(G563="01/01/1900", "SEM REGISTRO",
                        IF((G198+H198)&gt;TODAY(), "NO PRAZO", "VENCIDO"
                        )
                    )
                )
            )
        )
    ),"N.A.")</f>
        <v>NO PRAZO</v>
      </c>
      <c r="J198" s="14">
        <f>IF(REPORTE.INCIDENTES[[#This Row],[TREINADO EM]]="", "",(REPORTE.INCIDENTES[[#This Row],[TREINADO EM]]+REPORTE.INCIDENTES[[#This Row],[VALIDADE]]))</f>
        <v>46374</v>
      </c>
      <c r="K198">
        <v>1</v>
      </c>
      <c r="L198" t="s">
        <v>3</v>
      </c>
      <c r="M198" t="str">
        <f>VLOOKUP(REPORTE.INCIDENTES[[#This Row],[NOME]],'CADASTRO'!A:K,6,0)</f>
        <v>ATIVO</v>
      </c>
    </row>
    <row r="199" spans="1:14">
      <c r="A199" t="s">
        <v>516</v>
      </c>
      <c r="B199" t="s">
        <v>517</v>
      </c>
      <c r="C199" t="s">
        <v>433</v>
      </c>
      <c r="D199" t="s">
        <v>686</v>
      </c>
      <c r="E199" t="s">
        <v>247</v>
      </c>
      <c r="F199" s="11" t="str">
        <f>VLOOKUP(REPORTE.INCIDENTES[[#This Row],[NOME]],'CADASTRO'!A:K,5,0)</f>
        <v>PARCEIRO DE NEGOCIO DE RH SR</v>
      </c>
      <c r="G199" s="28">
        <v>45726</v>
      </c>
      <c r="H199" s="39">
        <v>5000</v>
      </c>
      <c r="I1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IF(G564="01/01/1900", "SEM REGISTRO",
                        IF((G199+H199)&gt;TODAY(), "NO PRAZO", "VENCIDO"
                        )
                    )
                )
            )
        )
    ),"N.A.")</f>
        <v>NO PRAZO</v>
      </c>
      <c r="J199" s="14">
        <f>IF(REPORTE.INCIDENTES[[#This Row],[TREINADO EM]]="", "",(REPORTE.INCIDENTES[[#This Row],[TREINADO EM]]+REPORTE.INCIDENTES[[#This Row],[VALIDADE]]))</f>
        <v>50726</v>
      </c>
      <c r="K199">
        <v>1</v>
      </c>
      <c r="L199" t="s">
        <v>3</v>
      </c>
      <c r="M199" t="str">
        <f>VLOOKUP(REPORTE.INCIDENTES[[#This Row],[NOME]],'CADASTRO'!A:K,6,0)</f>
        <v>ATIVO</v>
      </c>
      <c r="N199" s="63" t="s">
        <v>692</v>
      </c>
    </row>
    <row r="200" spans="1:14">
      <c r="A200" t="s">
        <v>516</v>
      </c>
      <c r="B200" t="s">
        <v>517</v>
      </c>
      <c r="C200" t="s">
        <v>76</v>
      </c>
      <c r="D200" t="s">
        <v>686</v>
      </c>
      <c r="E200" s="11" t="s">
        <v>373</v>
      </c>
      <c r="F200" s="11" t="str">
        <f>VLOOKUP(REPORTE.INCIDENTES[[#This Row],[NOME]],'CADASTRO'!A:K,5,0)</f>
        <v>AUXILIAR DE CARGA E DESCARGA</v>
      </c>
      <c r="G200" s="28">
        <v>44929</v>
      </c>
      <c r="H200" s="39">
        <v>365</v>
      </c>
      <c r="I2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IF(G565="01/01/1900",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IF(REPORTE.INCIDENTES[[#This Row],[TREINADO EM]]="", "",(REPORTE.INCIDENTES[[#This Row],[TREINADO EM]]+REPORTE.INCIDENTES[[#This Row],[VALIDADE]]))</f>
        <v>45294</v>
      </c>
      <c r="K200">
        <v>1</v>
      </c>
      <c r="L200" t="s">
        <v>5</v>
      </c>
      <c r="M200" t="str">
        <f>VLOOKUP(REPORTE.INCIDENTES[[#This Row],[NOME]],'CADASTRO'!A:K,6,0)</f>
        <v>ATIVO</v>
      </c>
    </row>
    <row r="201" spans="1:14">
      <c r="A201" t="s">
        <v>516</v>
      </c>
      <c r="B201" t="s">
        <v>517</v>
      </c>
      <c r="C201" t="s">
        <v>76</v>
      </c>
      <c r="D201" t="s">
        <v>686</v>
      </c>
      <c r="E201" s="11" t="s">
        <v>373</v>
      </c>
      <c r="F201" s="11" t="str">
        <f>VLOOKUP(REPORTE.INCIDENTES[[#This Row],[NOME]],'CADASTRO'!A:K,5,0)</f>
        <v>AUXILIAR DE CARGA E DESCARGA</v>
      </c>
      <c r="G201" s="28">
        <v>45279</v>
      </c>
      <c r="H201" s="39">
        <v>365</v>
      </c>
      <c r="I2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IF(G566="01/01/1900",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IF(REPORTE.INCIDENTES[[#This Row],[TREINADO EM]]="", "",(REPORTE.INCIDENTES[[#This Row],[TREINADO EM]]+REPORTE.INCIDENTES[[#This Row],[VALIDADE]]))</f>
        <v>45644</v>
      </c>
      <c r="K201">
        <v>1</v>
      </c>
      <c r="L201" t="s">
        <v>5</v>
      </c>
      <c r="M201" t="str">
        <f>VLOOKUP(REPORTE.INCIDENTES[[#This Row],[NOME]],'CADASTRO'!A:K,6,0)</f>
        <v>ATIVO</v>
      </c>
    </row>
    <row r="202" spans="1:14">
      <c r="A202" t="s">
        <v>516</v>
      </c>
      <c r="B202" t="s">
        <v>517</v>
      </c>
      <c r="C202" t="s">
        <v>381</v>
      </c>
      <c r="D202" t="s">
        <v>686</v>
      </c>
      <c r="E202" s="11" t="s">
        <v>373</v>
      </c>
      <c r="F202" s="11" t="str">
        <f>VLOOKUP(REPORTE.INCIDENTES[[#This Row],[NOME]],'CADASTRO'!A:K,5,0)</f>
        <v>AUXILIAR DE CARGA E DESCARGA</v>
      </c>
      <c r="G202" s="28">
        <v>45645</v>
      </c>
      <c r="H202" s="39">
        <v>365</v>
      </c>
      <c r="I2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IF(G567="01/01/1900",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IF(REPORTE.INCIDENTES[[#This Row],[TREINADO EM]]="", "",(REPORTE.INCIDENTES[[#This Row],[TREINADO EM]]+REPORTE.INCIDENTES[[#This Row],[VALIDADE]]))</f>
        <v>46010</v>
      </c>
      <c r="K202">
        <v>1</v>
      </c>
      <c r="L202" t="s">
        <v>5</v>
      </c>
      <c r="M202" t="str">
        <f>VLOOKUP(REPORTE.INCIDENTES[[#This Row],[NOME]],'CADASTRO'!A:K,6,0)</f>
        <v>ATIVO</v>
      </c>
    </row>
    <row r="203" spans="1:14">
      <c r="A203" t="s">
        <v>516</v>
      </c>
      <c r="B203" t="s">
        <v>517</v>
      </c>
      <c r="C203" t="s">
        <v>391</v>
      </c>
      <c r="D203" t="s">
        <v>686</v>
      </c>
      <c r="E203" s="11" t="s">
        <v>373</v>
      </c>
      <c r="F203" s="11" t="str">
        <f>VLOOKUP(REPORTE.INCIDENTES[[#This Row],[NOME]],'CADASTRO'!A:K,5,0)</f>
        <v>AUXILIAR DE CARGA E DESCARGA</v>
      </c>
      <c r="G203" s="28">
        <v>45882</v>
      </c>
      <c r="H203" s="39">
        <v>365</v>
      </c>
      <c r="I2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IF(G568="01/01/1900",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IF(REPORTE.INCIDENTES[[#This Row],[TREINADO EM]]="", "",(REPORTE.INCIDENTES[[#This Row],[TREINADO EM]]+REPORTE.INCIDENTES[[#This Row],[VALIDADE]]))</f>
        <v>46247</v>
      </c>
      <c r="K203">
        <v>1</v>
      </c>
      <c r="L203" t="s">
        <v>5</v>
      </c>
      <c r="M203" t="str">
        <f>VLOOKUP(REPORTE.INCIDENTES[[#This Row],[NOME]],'CADASTRO'!A:K,6,0)</f>
        <v>ATIVO</v>
      </c>
    </row>
    <row r="204" spans="1:14">
      <c r="A204" t="s">
        <v>516</v>
      </c>
      <c r="B204" t="s">
        <v>517</v>
      </c>
      <c r="C204" t="s">
        <v>391</v>
      </c>
      <c r="D204" t="s">
        <v>686</v>
      </c>
      <c r="E204" s="11" t="s">
        <v>373</v>
      </c>
      <c r="F204" s="11" t="str">
        <f>VLOOKUP(REPORTE.INCIDENTES[[#This Row],[NOME]],'CADASTRO'!A:K,5,0)</f>
        <v>AUXILIAR DE CARGA E DESCARGA</v>
      </c>
      <c r="G204" s="28">
        <v>46290.351087962961</v>
      </c>
      <c r="H204" s="39">
        <v>365</v>
      </c>
      <c r="I2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IF(G569="01/01/1900",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IF(REPORTE.INCIDENTES[[#This Row],[TREINADO EM]]="", "",(REPORTE.INCIDENTES[[#This Row],[TREINADO EM]]+REPORTE.INCIDENTES[[#This Row],[VALIDADE]]))</f>
        <v>46655.351087962961</v>
      </c>
      <c r="K204">
        <v>1</v>
      </c>
      <c r="L204" t="s">
        <v>3</v>
      </c>
      <c r="M204" t="str">
        <f>VLOOKUP(REPORTE.INCIDENTES[[#This Row],[NOME]],'CADASTRO'!A:K,6,0)</f>
        <v>ATIVO</v>
      </c>
    </row>
    <row r="205" spans="1:14">
      <c r="A205" t="s">
        <v>516</v>
      </c>
      <c r="B205" t="s">
        <v>517</v>
      </c>
      <c r="C205" t="s">
        <v>433</v>
      </c>
      <c r="D205" t="s">
        <v>686</v>
      </c>
      <c r="E205" s="11" t="s">
        <v>251</v>
      </c>
      <c r="F205" s="11" t="str">
        <f>VLOOKUP(REPORTE.INCIDENTES[[#This Row],[NOME]],'CADASTRO'!A:K,5,0)</f>
        <v>OPERADOR INDUSTRIAL I</v>
      </c>
      <c r="G205" s="28">
        <v>45756</v>
      </c>
      <c r="H205" s="39">
        <v>365</v>
      </c>
      <c r="I2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IF(G570="01/01/1900",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IF(REPORTE.INCIDENTES[[#This Row],[TREINADO EM]]="", "",(REPORTE.INCIDENTES[[#This Row],[TREINADO EM]]+REPORTE.INCIDENTES[[#This Row],[VALIDADE]]))</f>
        <v>46121</v>
      </c>
      <c r="K205">
        <v>1</v>
      </c>
      <c r="L205" t="s">
        <v>3</v>
      </c>
      <c r="M205" t="str">
        <f>VLOOKUP(REPORTE.INCIDENTES[[#This Row],[NOME]],'CADASTRO'!A:K,6,0)</f>
        <v>DESLIGADO</v>
      </c>
    </row>
    <row r="206" spans="1:14">
      <c r="A206" t="s">
        <v>516</v>
      </c>
      <c r="B206" t="s">
        <v>517</v>
      </c>
      <c r="C206" t="s">
        <v>76</v>
      </c>
      <c r="D206" t="s">
        <v>686</v>
      </c>
      <c r="E206" s="11" t="s">
        <v>461</v>
      </c>
      <c r="F206" s="11" t="str">
        <f>VLOOKUP(REPORTE.INCIDENTES[[#This Row],[NOME]],'CADASTRO'!A:K,5,0)</f>
        <v>ANALISTA PRODUCAO JR</v>
      </c>
      <c r="G206" s="28">
        <v>44929</v>
      </c>
      <c r="H206" s="39">
        <v>365</v>
      </c>
      <c r="I2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IF(G571="01/01/1900",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IF(REPORTE.INCIDENTES[[#This Row],[TREINADO EM]]="", "",(REPORTE.INCIDENTES[[#This Row],[TREINADO EM]]+REPORTE.INCIDENTES[[#This Row],[VALIDADE]]))</f>
        <v>45294</v>
      </c>
      <c r="K206">
        <v>1</v>
      </c>
      <c r="L206" t="s">
        <v>5</v>
      </c>
      <c r="M206" t="str">
        <f>VLOOKUP(REPORTE.INCIDENTES[[#This Row],[NOME]],'CADASTRO'!A:K,6,0)</f>
        <v>DESLIGADO</v>
      </c>
    </row>
    <row r="207" spans="1:14">
      <c r="A207" t="s">
        <v>516</v>
      </c>
      <c r="B207" t="s">
        <v>517</v>
      </c>
      <c r="C207" t="s">
        <v>266</v>
      </c>
      <c r="D207" t="s">
        <v>686</v>
      </c>
      <c r="E207" s="11" t="s">
        <v>461</v>
      </c>
      <c r="F207" s="11" t="str">
        <f>VLOOKUP(REPORTE.INCIDENTES[[#This Row],[NOME]],'CADASTRO'!A:K,5,0)</f>
        <v>ANALISTA PRODUCAO JR</v>
      </c>
      <c r="G207" s="28">
        <v>45092</v>
      </c>
      <c r="H207" s="39">
        <v>365</v>
      </c>
      <c r="I2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IF(G572="01/01/1900",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IF(REPORTE.INCIDENTES[[#This Row],[TREINADO EM]]="", "",(REPORTE.INCIDENTES[[#This Row],[TREINADO EM]]+REPORTE.INCIDENTES[[#This Row],[VALIDADE]]))</f>
        <v>45457</v>
      </c>
      <c r="K207">
        <v>1</v>
      </c>
      <c r="L207" t="s">
        <v>3</v>
      </c>
      <c r="M207" t="str">
        <f>VLOOKUP(REPORTE.INCIDENTES[[#This Row],[NOME]],'CADASTRO'!A:K,6,0)</f>
        <v>DESLIGADO</v>
      </c>
    </row>
    <row r="208" spans="1:14">
      <c r="A208" t="s">
        <v>516</v>
      </c>
      <c r="B208" t="s">
        <v>517</v>
      </c>
      <c r="C208" t="s">
        <v>76</v>
      </c>
      <c r="D208" t="s">
        <v>686</v>
      </c>
      <c r="E208" s="11" t="s">
        <v>375</v>
      </c>
      <c r="F208" s="11" t="str">
        <f>VLOOKUP(REPORTE.INCIDENTES[[#This Row],[NOME]],'CADASTRO'!A:K,5,0)</f>
        <v>OPERADOR INDUSTRIAL II</v>
      </c>
      <c r="G208" s="28">
        <v>44929</v>
      </c>
      <c r="H208" s="39">
        <v>365</v>
      </c>
      <c r="I2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IF(G573="01/01/1900",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IF(REPORTE.INCIDENTES[[#This Row],[TREINADO EM]]="", "",(REPORTE.INCIDENTES[[#This Row],[TREINADO EM]]+REPORTE.INCIDENTES[[#This Row],[VALIDADE]]))</f>
        <v>45294</v>
      </c>
      <c r="K208">
        <v>1</v>
      </c>
      <c r="L208" t="s">
        <v>5</v>
      </c>
      <c r="M208" t="str">
        <f>VLOOKUP(REPORTE.INCIDENTES[[#This Row],[NOME]],'CADASTRO'!A:K,6,0)</f>
        <v>ATIVO</v>
      </c>
    </row>
    <row r="209" spans="1:14">
      <c r="A209" t="s">
        <v>516</v>
      </c>
      <c r="B209" t="s">
        <v>517</v>
      </c>
      <c r="C209" t="s">
        <v>102</v>
      </c>
      <c r="D209" t="s">
        <v>686</v>
      </c>
      <c r="E209" s="11" t="s">
        <v>375</v>
      </c>
      <c r="F209" s="11" t="str">
        <f>VLOOKUP(REPORTE.INCIDENTES[[#This Row],[NOME]],'CADASTRO'!A:K,5,0)</f>
        <v>OPERADOR INDUSTRIAL II</v>
      </c>
      <c r="G209" s="28">
        <v>45344</v>
      </c>
      <c r="H209" s="39">
        <v>365</v>
      </c>
      <c r="I2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IF(G574="01/01/1900",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IF(REPORTE.INCIDENTES[[#This Row],[TREINADO EM]]="", "",(REPORTE.INCIDENTES[[#This Row],[TREINADO EM]]+REPORTE.INCIDENTES[[#This Row],[VALIDADE]]))</f>
        <v>45709</v>
      </c>
      <c r="K209">
        <v>1</v>
      </c>
      <c r="L209" t="s">
        <v>5</v>
      </c>
      <c r="M209" t="str">
        <f>VLOOKUP(REPORTE.INCIDENTES[[#This Row],[NOME]],'CADASTRO'!A:K,6,0)</f>
        <v>ATIVO</v>
      </c>
    </row>
    <row r="210" spans="1:14">
      <c r="A210" t="s">
        <v>516</v>
      </c>
      <c r="B210" t="s">
        <v>517</v>
      </c>
      <c r="C210" t="s">
        <v>391</v>
      </c>
      <c r="D210" t="s">
        <v>686</v>
      </c>
      <c r="E210" s="11" t="s">
        <v>375</v>
      </c>
      <c r="F210" s="11" t="str">
        <f>VLOOKUP(REPORTE.INCIDENTES[[#This Row],[NOME]],'CADASTRO'!A:K,5,0)</f>
        <v>OPERADOR INDUSTRIAL II</v>
      </c>
      <c r="G210" s="28">
        <v>45875</v>
      </c>
      <c r="H210" s="39">
        <v>365</v>
      </c>
      <c r="I2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IF(G575="01/01/1900",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IF(REPORTE.INCIDENTES[[#This Row],[TREINADO EM]]="", "",(REPORTE.INCIDENTES[[#This Row],[TREINADO EM]]+REPORTE.INCIDENTES[[#This Row],[VALIDADE]]))</f>
        <v>46240</v>
      </c>
      <c r="K210">
        <v>1</v>
      </c>
      <c r="L210" t="s">
        <v>5</v>
      </c>
      <c r="M210" t="str">
        <f>VLOOKUP(REPORTE.INCIDENTES[[#This Row],[NOME]],'CADASTRO'!A:K,6,0)</f>
        <v>ATIVO</v>
      </c>
    </row>
    <row r="211" spans="1:14">
      <c r="A211" t="s">
        <v>516</v>
      </c>
      <c r="B211" t="s">
        <v>517</v>
      </c>
      <c r="C211" t="s">
        <v>391</v>
      </c>
      <c r="D211" t="s">
        <v>686</v>
      </c>
      <c r="E211" s="11" t="s">
        <v>375</v>
      </c>
      <c r="F211" s="11" t="str">
        <f>VLOOKUP(REPORTE.INCIDENTES[[#This Row],[NOME]],'CADASTRO'!A:K,5,0)</f>
        <v>OPERADOR INDUSTRIAL II</v>
      </c>
      <c r="G211" s="28">
        <v>46295</v>
      </c>
      <c r="H211" s="39">
        <v>365</v>
      </c>
      <c r="I2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IF(G576="01/01/1900",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IF(REPORTE.INCIDENTES[[#This Row],[TREINADO EM]]="", "",(REPORTE.INCIDENTES[[#This Row],[TREINADO EM]]+REPORTE.INCIDENTES[[#This Row],[VALIDADE]]))</f>
        <v>46660</v>
      </c>
      <c r="K211" s="64" t="s">
        <v>688</v>
      </c>
      <c r="L211" t="s">
        <v>3</v>
      </c>
      <c r="M211" t="str">
        <f>VLOOKUP(REPORTE.INCIDENTES[[#This Row],[NOME]],'CADASTRO'!A:K,6,0)</f>
        <v>ATIVO</v>
      </c>
    </row>
    <row r="212" spans="1:14">
      <c r="A212" t="s">
        <v>516</v>
      </c>
      <c r="B212" t="s">
        <v>517</v>
      </c>
      <c r="C212" t="s">
        <v>433</v>
      </c>
      <c r="D212" t="s">
        <v>686</v>
      </c>
      <c r="E212" s="11" t="s">
        <v>376</v>
      </c>
      <c r="F212" s="11" t="str">
        <f>VLOOKUP(REPORTE.INCIDENTES[[#This Row],[NOME]],'CADASTRO'!A:K,5,0)</f>
        <v>ESTAGIARIO</v>
      </c>
      <c r="G212" s="28">
        <v>46063</v>
      </c>
      <c r="H212" s="39">
        <v>365</v>
      </c>
      <c r="I2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IF(G577="01/01/1900", "SEM REGISTRO",
                        IF((G212+H212)&gt;TODAY(), "NO PRAZO", "VENCIDO"
                        )
                    )
                )
            )
        )
    ),"N.A.")</f>
        <v>NO PRAZO</v>
      </c>
      <c r="J212" s="14">
        <f>IF(REPORTE.INCIDENTES[[#This Row],[TREINADO EM]]="", "",(REPORTE.INCIDENTES[[#This Row],[TREINADO EM]]+REPORTE.INCIDENTES[[#This Row],[VALIDADE]]))</f>
        <v>46428</v>
      </c>
      <c r="K212">
        <v>1</v>
      </c>
      <c r="L212" t="s">
        <v>3</v>
      </c>
      <c r="M212" t="str">
        <f>VLOOKUP(REPORTE.INCIDENTES[[#This Row],[NOME]],'CADASTRO'!A:K,6,0)</f>
        <v>ATIVO</v>
      </c>
      <c r="N212" s="63" t="s">
        <v>696</v>
      </c>
    </row>
    <row r="213" spans="1:14">
      <c r="A213" t="s">
        <v>516</v>
      </c>
      <c r="B213" t="s">
        <v>517</v>
      </c>
      <c r="C213" t="s">
        <v>391</v>
      </c>
      <c r="D213" t="s">
        <v>686</v>
      </c>
      <c r="E213" s="11" t="s">
        <v>465</v>
      </c>
      <c r="F213" s="11" t="str">
        <f>VLOOKUP(REPORTE.INCIDENTES[[#This Row],[NOME]],'CADASTRO'!A:K,5,0)</f>
        <v>APRENDIZ</v>
      </c>
      <c r="G213" s="28">
        <v>45903</v>
      </c>
      <c r="H213" s="39">
        <v>365</v>
      </c>
      <c r="I2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IF(G578="01/01/1900",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IF(REPORTE.INCIDENTES[[#This Row],[TREINADO EM]]="", "",(REPORTE.INCIDENTES[[#This Row],[TREINADO EM]]+REPORTE.INCIDENTES[[#This Row],[VALIDADE]]))</f>
        <v>46268</v>
      </c>
      <c r="K213">
        <v>1</v>
      </c>
      <c r="L213" t="s">
        <v>3</v>
      </c>
      <c r="M213" t="str">
        <f>VLOOKUP(REPORTE.INCIDENTES[[#This Row],[NOME]],'CADASTRO'!A:K,6,0)</f>
        <v>DESLIGADO</v>
      </c>
    </row>
    <row r="214" spans="1:14">
      <c r="A214" t="s">
        <v>516</v>
      </c>
      <c r="B214" t="s">
        <v>517</v>
      </c>
      <c r="C214" t="s">
        <v>266</v>
      </c>
      <c r="D214" t="s">
        <v>686</v>
      </c>
      <c r="E214" s="11" t="s">
        <v>466</v>
      </c>
      <c r="F214" s="11" t="str">
        <f>VLOOKUP(REPORTE.INCIDENTES[[#This Row],[NOME]],'CADASTRO'!A:K,5,0)</f>
        <v>PARCEIRO DE NEGOCIO DE RH</v>
      </c>
      <c r="G214" s="29">
        <v>45064</v>
      </c>
      <c r="H214" s="39">
        <v>365</v>
      </c>
      <c r="I2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IF(G579="01/01/1900",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IF(REPORTE.INCIDENTES[[#This Row],[TREINADO EM]]="", "",(REPORTE.INCIDENTES[[#This Row],[TREINADO EM]]+REPORTE.INCIDENTES[[#This Row],[VALIDADE]]))</f>
        <v>45429</v>
      </c>
      <c r="K214">
        <v>1</v>
      </c>
      <c r="L214" t="s">
        <v>3</v>
      </c>
      <c r="M214" t="str">
        <f>VLOOKUP(REPORTE.INCIDENTES[[#This Row],[NOME]],'CADASTRO'!A:K,6,0)</f>
        <v>DESLIGADO</v>
      </c>
    </row>
    <row r="215" spans="1:14">
      <c r="A215" t="s">
        <v>516</v>
      </c>
      <c r="B215" t="s">
        <v>517</v>
      </c>
      <c r="C215" t="s">
        <v>76</v>
      </c>
      <c r="D215" t="s">
        <v>686</v>
      </c>
      <c r="E215" s="11" t="s">
        <v>467</v>
      </c>
      <c r="F215" s="11" t="str">
        <f>VLOOKUP(REPORTE.INCIDENTES[[#This Row],[NOME]],'CADASTRO'!A:K,5,0)</f>
        <v>OPERADOR INDUSTRIAL III</v>
      </c>
      <c r="G215" s="28">
        <v>44929</v>
      </c>
      <c r="H215" s="39">
        <v>365</v>
      </c>
      <c r="I2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IF(G580="01/01/1900",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IF(REPORTE.INCIDENTES[[#This Row],[TREINADO EM]]="", "",(REPORTE.INCIDENTES[[#This Row],[TREINADO EM]]+REPORTE.INCIDENTES[[#This Row],[VALIDADE]]))</f>
        <v>45294</v>
      </c>
      <c r="K215">
        <v>1</v>
      </c>
      <c r="L215" t="s">
        <v>5</v>
      </c>
      <c r="M215" t="str">
        <f>VLOOKUP(REPORTE.INCIDENTES[[#This Row],[NOME]],'CADASTRO'!A:K,6,0)</f>
        <v>DESLIGADO</v>
      </c>
    </row>
    <row r="216" spans="1:14">
      <c r="A216" t="s">
        <v>516</v>
      </c>
      <c r="B216" t="s">
        <v>517</v>
      </c>
      <c r="C216" t="s">
        <v>76</v>
      </c>
      <c r="D216" t="s">
        <v>686</v>
      </c>
      <c r="E216" s="11" t="s">
        <v>467</v>
      </c>
      <c r="F216" s="11" t="str">
        <f>VLOOKUP(REPORTE.INCIDENTES[[#This Row],[NOME]],'CADASTRO'!A:K,5,0)</f>
        <v>OPERADOR INDUSTRIAL III</v>
      </c>
      <c r="G216" s="28">
        <v>45279</v>
      </c>
      <c r="H216" s="39">
        <v>365</v>
      </c>
      <c r="I2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IF(G581="01/01/1900",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IF(REPORTE.INCIDENTES[[#This Row],[TREINADO EM]]="", "",(REPORTE.INCIDENTES[[#This Row],[TREINADO EM]]+REPORTE.INCIDENTES[[#This Row],[VALIDADE]]))</f>
        <v>45644</v>
      </c>
      <c r="K216">
        <v>1</v>
      </c>
      <c r="L216" t="s">
        <v>5</v>
      </c>
      <c r="M216" t="str">
        <f>VLOOKUP(REPORTE.INCIDENTES[[#This Row],[NOME]],'CADASTRO'!A:K,6,0)</f>
        <v>DESLIGADO</v>
      </c>
    </row>
    <row r="217" spans="1:14">
      <c r="A217" t="s">
        <v>516</v>
      </c>
      <c r="B217" t="s">
        <v>517</v>
      </c>
      <c r="C217" t="s">
        <v>381</v>
      </c>
      <c r="D217" t="s">
        <v>686</v>
      </c>
      <c r="E217" s="11" t="s">
        <v>467</v>
      </c>
      <c r="F217" s="11" t="str">
        <f>VLOOKUP(REPORTE.INCIDENTES[[#This Row],[NOME]],'CADASTRO'!A:K,5,0)</f>
        <v>OPERADOR INDUSTRIAL III</v>
      </c>
      <c r="G217" s="28">
        <v>45645</v>
      </c>
      <c r="H217" s="39">
        <v>365</v>
      </c>
      <c r="I2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IF(G582="01/01/1900",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IF(REPORTE.INCIDENTES[[#This Row],[TREINADO EM]]="", "",(REPORTE.INCIDENTES[[#This Row],[TREINADO EM]]+REPORTE.INCIDENTES[[#This Row],[VALIDADE]]))</f>
        <v>46010</v>
      </c>
      <c r="K217">
        <v>1</v>
      </c>
      <c r="L217" t="s">
        <v>3</v>
      </c>
      <c r="M217" t="str">
        <f>VLOOKUP(REPORTE.INCIDENTES[[#This Row],[NOME]],'CADASTRO'!A:K,6,0)</f>
        <v>DESLIGADO</v>
      </c>
    </row>
    <row r="218" spans="1:14">
      <c r="A218" t="s">
        <v>516</v>
      </c>
      <c r="B218" t="s">
        <v>517</v>
      </c>
      <c r="C218" t="s">
        <v>76</v>
      </c>
      <c r="D218" t="s">
        <v>686</v>
      </c>
      <c r="E218" s="11" t="s">
        <v>378</v>
      </c>
      <c r="F218" s="11" t="str">
        <f>VLOOKUP(REPORTE.INCIDENTES[[#This Row],[NOME]],'CADASTRO'!A:K,5,0)</f>
        <v>ANALISTA LOGISTICA JR</v>
      </c>
      <c r="G218" s="28">
        <v>44929</v>
      </c>
      <c r="H218" s="39">
        <v>365</v>
      </c>
      <c r="I2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IF(G583="01/01/1900",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IF(REPORTE.INCIDENTES[[#This Row],[TREINADO EM]]="", "",(REPORTE.INCIDENTES[[#This Row],[TREINADO EM]]+REPORTE.INCIDENTES[[#This Row],[VALIDADE]]))</f>
        <v>45294</v>
      </c>
      <c r="K218">
        <v>1</v>
      </c>
      <c r="L218" t="s">
        <v>5</v>
      </c>
      <c r="M218" t="str">
        <f>VLOOKUP(REPORTE.INCIDENTES[[#This Row],[NOME]],'CADASTRO'!A:K,6,0)</f>
        <v>ATIVO</v>
      </c>
    </row>
    <row r="219" spans="1:14">
      <c r="A219" t="s">
        <v>516</v>
      </c>
      <c r="B219" t="s">
        <v>517</v>
      </c>
      <c r="C219" t="s">
        <v>76</v>
      </c>
      <c r="D219" t="s">
        <v>686</v>
      </c>
      <c r="E219" s="11" t="s">
        <v>378</v>
      </c>
      <c r="F219" s="11" t="str">
        <f>VLOOKUP(REPORTE.INCIDENTES[[#This Row],[NOME]],'CADASTRO'!A:K,5,0)</f>
        <v>ANALISTA LOGISTICA JR</v>
      </c>
      <c r="G219" s="28">
        <v>45279</v>
      </c>
      <c r="H219" s="39">
        <v>365</v>
      </c>
      <c r="I2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IF(G584="01/01/1900",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IF(REPORTE.INCIDENTES[[#This Row],[TREINADO EM]]="", "",(REPORTE.INCIDENTES[[#This Row],[TREINADO EM]]+REPORTE.INCIDENTES[[#This Row],[VALIDADE]]))</f>
        <v>45644</v>
      </c>
      <c r="K219">
        <v>1</v>
      </c>
      <c r="L219" t="s">
        <v>5</v>
      </c>
      <c r="M219" t="str">
        <f>VLOOKUP(REPORTE.INCIDENTES[[#This Row],[NOME]],'CADASTRO'!A:K,6,0)</f>
        <v>ATIVO</v>
      </c>
    </row>
    <row r="220" spans="1:14">
      <c r="A220" t="s">
        <v>516</v>
      </c>
      <c r="B220" t="s">
        <v>517</v>
      </c>
      <c r="C220" t="s">
        <v>381</v>
      </c>
      <c r="D220" t="s">
        <v>686</v>
      </c>
      <c r="E220" s="11" t="s">
        <v>378</v>
      </c>
      <c r="F220" s="11" t="str">
        <f>VLOOKUP(REPORTE.INCIDENTES[[#This Row],[NOME]],'CADASTRO'!A:K,5,0)</f>
        <v>ANALISTA LOGISTICA JR</v>
      </c>
      <c r="G220" s="28">
        <v>45645</v>
      </c>
      <c r="H220" s="39">
        <v>365</v>
      </c>
      <c r="I2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IF(G585="01/01/1900",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IF(REPORTE.INCIDENTES[[#This Row],[TREINADO EM]]="", "",(REPORTE.INCIDENTES[[#This Row],[TREINADO EM]]+REPORTE.INCIDENTES[[#This Row],[VALIDADE]]))</f>
        <v>46010</v>
      </c>
      <c r="K220">
        <v>1</v>
      </c>
      <c r="L220" t="s">
        <v>5</v>
      </c>
      <c r="M220" t="str">
        <f>VLOOKUP(REPORTE.INCIDENTES[[#This Row],[NOME]],'CADASTRO'!A:K,6,0)</f>
        <v>ATIVO</v>
      </c>
    </row>
    <row r="221" spans="1:14">
      <c r="A221" t="s">
        <v>516</v>
      </c>
      <c r="B221" t="s">
        <v>517</v>
      </c>
      <c r="C221" t="s">
        <v>433</v>
      </c>
      <c r="D221" t="s">
        <v>686</v>
      </c>
      <c r="E221" s="11" t="s">
        <v>378</v>
      </c>
      <c r="F221" s="11" t="str">
        <f>VLOOKUP(REPORTE.INCIDENTES[[#This Row],[NOME]],'CADASTRO'!A:K,5,0)</f>
        <v>ANALISTA LOGISTICA JR</v>
      </c>
      <c r="G221" s="28">
        <v>46009</v>
      </c>
      <c r="H221" s="39">
        <v>365</v>
      </c>
      <c r="I2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IF(G586="01/01/1900",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IF(REPORTE.INCIDENTES[[#This Row],[TREINADO EM]]="", "",(REPORTE.INCIDENTES[[#This Row],[TREINADO EM]]+REPORTE.INCIDENTES[[#This Row],[VALIDADE]]))</f>
        <v>46374</v>
      </c>
      <c r="K221">
        <v>1</v>
      </c>
      <c r="L221" t="s">
        <v>3</v>
      </c>
      <c r="M221" t="str">
        <f>VLOOKUP(REPORTE.INCIDENTES[[#This Row],[NOME]],'CADASTRO'!A:K,6,0)</f>
        <v>ATIVO</v>
      </c>
    </row>
    <row r="222" spans="1:14">
      <c r="A222" t="s">
        <v>516</v>
      </c>
      <c r="B222" t="s">
        <v>517</v>
      </c>
      <c r="C222" t="s">
        <v>433</v>
      </c>
      <c r="D222" t="s">
        <v>686</v>
      </c>
      <c r="E222" s="11" t="s">
        <v>468</v>
      </c>
      <c r="F222" s="11" t="str">
        <f>VLOOKUP(REPORTE.INCIDENTES[[#This Row],[NOME]],'CADASTRO'!A:K,5,0)</f>
        <v>OPERADOR LOGISTICO I</v>
      </c>
      <c r="G222" s="29">
        <v>46008</v>
      </c>
      <c r="H222" s="39">
        <v>365</v>
      </c>
      <c r="I2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IF(G587="01/01/1900",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IF(REPORTE.INCIDENTES[[#This Row],[TREINADO EM]]="", "",(REPORTE.INCIDENTES[[#This Row],[TREINADO EM]]+REPORTE.INCIDENTES[[#This Row],[VALIDADE]]))</f>
        <v>46373</v>
      </c>
      <c r="K222">
        <v>1</v>
      </c>
      <c r="L222" t="s">
        <v>3</v>
      </c>
      <c r="M222" t="str">
        <f>VLOOKUP(REPORTE.INCIDENTES[[#This Row],[NOME]],'CADASTRO'!A:K,6,0)</f>
        <v>DESLIGADO</v>
      </c>
    </row>
    <row r="223" spans="1:14">
      <c r="A223" t="s">
        <v>516</v>
      </c>
      <c r="B223" t="s">
        <v>517</v>
      </c>
      <c r="C223" t="s">
        <v>391</v>
      </c>
      <c r="D223" t="s">
        <v>686</v>
      </c>
      <c r="E223" s="11" t="s">
        <v>469</v>
      </c>
      <c r="F223" s="11" t="str">
        <f>VLOOKUP(REPORTE.INCIDENTES[[#This Row],[NOME]],'CADASTRO'!A:K,5,0)</f>
        <v>AUXILIAR INDUSTRIAL</v>
      </c>
      <c r="G223" s="29">
        <v>45875</v>
      </c>
      <c r="H223" s="39">
        <v>365</v>
      </c>
      <c r="I2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IF(G588="01/01/1900",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IF(REPORTE.INCIDENTES[[#This Row],[TREINADO EM]]="", "",(REPORTE.INCIDENTES[[#This Row],[TREINADO EM]]+REPORTE.INCIDENTES[[#This Row],[VALIDADE]]))</f>
        <v>46240</v>
      </c>
      <c r="K223">
        <v>1</v>
      </c>
      <c r="L223" t="s">
        <v>3</v>
      </c>
      <c r="M223" t="str">
        <f>VLOOKUP(REPORTE.INCIDENTES[[#This Row],[NOME]],'CADASTRO'!A:K,6,0)</f>
        <v>DESLIGADO</v>
      </c>
    </row>
    <row r="224" spans="1:14">
      <c r="A224" t="s">
        <v>516</v>
      </c>
      <c r="B224" t="s">
        <v>517</v>
      </c>
      <c r="C224" t="s">
        <v>266</v>
      </c>
      <c r="D224" t="s">
        <v>686</v>
      </c>
      <c r="E224" s="11" t="s">
        <v>470</v>
      </c>
      <c r="F224" s="11" t="str">
        <f>VLOOKUP(REPORTE.INCIDENTES[[#This Row],[NOME]],'CADASTRO'!A:K,5,0)</f>
        <v>ASSISTENTE ADMINISTRATIVO</v>
      </c>
      <c r="G224" s="29">
        <v>45064</v>
      </c>
      <c r="H224" s="39">
        <v>365</v>
      </c>
      <c r="I2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IF(G589="01/01/1900",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IF(REPORTE.INCIDENTES[[#This Row],[TREINADO EM]]="", "",(REPORTE.INCIDENTES[[#This Row],[TREINADO EM]]+REPORTE.INCIDENTES[[#This Row],[VALIDADE]]))</f>
        <v>45429</v>
      </c>
      <c r="K224">
        <v>1</v>
      </c>
      <c r="L224" t="s">
        <v>3</v>
      </c>
      <c r="M224" t="str">
        <f>VLOOKUP(REPORTE.INCIDENTES[[#This Row],[NOME]],'CADASTRO'!A:K,6,0)</f>
        <v>DESLIGADO</v>
      </c>
    </row>
    <row r="225" spans="1:14">
      <c r="A225" t="s">
        <v>516</v>
      </c>
      <c r="B225" t="s">
        <v>517</v>
      </c>
      <c r="C225" t="s">
        <v>266</v>
      </c>
      <c r="D225" t="s">
        <v>686</v>
      </c>
      <c r="E225" s="11" t="s">
        <v>26</v>
      </c>
      <c r="F225" s="11" t="str">
        <f>VLOOKUP(REPORTE.INCIDENTES[[#This Row],[NOME]],'CADASTRO'!A:K,5,0)</f>
        <v>COORDENADOR PRODUCAO</v>
      </c>
      <c r="G225" s="29">
        <v>44973</v>
      </c>
      <c r="H225" s="39">
        <v>365</v>
      </c>
      <c r="I2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IF(G590="01/01/1900",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IF(REPORTE.INCIDENTES[[#This Row],[TREINADO EM]]="", "",(REPORTE.INCIDENTES[[#This Row],[TREINADO EM]]+REPORTE.INCIDENTES[[#This Row],[VALIDADE]]))</f>
        <v>45338</v>
      </c>
      <c r="K225">
        <v>1</v>
      </c>
      <c r="L225" t="s">
        <v>5</v>
      </c>
      <c r="M225" t="str">
        <f>VLOOKUP(REPORTE.INCIDENTES[[#This Row],[NOME]],'CADASTRO'!A:K,6,0)</f>
        <v>ATIVO</v>
      </c>
    </row>
    <row r="226" spans="1:14">
      <c r="A226" t="s">
        <v>516</v>
      </c>
      <c r="B226" t="s">
        <v>517</v>
      </c>
      <c r="C226" t="s">
        <v>433</v>
      </c>
      <c r="D226" t="s">
        <v>686</v>
      </c>
      <c r="E226" s="11" t="s">
        <v>26</v>
      </c>
      <c r="F226" s="11" t="str">
        <f>VLOOKUP(REPORTE.INCIDENTES[[#This Row],[NOME]],'CADASTRO'!A:K,5,0)</f>
        <v>COORDENADOR PRODUCAO</v>
      </c>
      <c r="G226" s="29">
        <v>45547</v>
      </c>
      <c r="H226" s="39">
        <v>365</v>
      </c>
      <c r="I2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IF(G591="01/01/1900",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IF(REPORTE.INCIDENTES[[#This Row],[TREINADO EM]]="", "",(REPORTE.INCIDENTES[[#This Row],[TREINADO EM]]+REPORTE.INCIDENTES[[#This Row],[VALIDADE]]))</f>
        <v>45912</v>
      </c>
      <c r="K226">
        <v>1</v>
      </c>
      <c r="L226" t="s">
        <v>5</v>
      </c>
      <c r="M226" t="str">
        <f>VLOOKUP(REPORTE.INCIDENTES[[#This Row],[NOME]],'CADASTRO'!A:K,6,0)</f>
        <v>ATIVO</v>
      </c>
    </row>
    <row r="227" spans="1:14">
      <c r="A227" t="s">
        <v>516</v>
      </c>
      <c r="B227" t="s">
        <v>517</v>
      </c>
      <c r="C227" t="s">
        <v>433</v>
      </c>
      <c r="D227" t="s">
        <v>686</v>
      </c>
      <c r="E227" s="11" t="s">
        <v>26</v>
      </c>
      <c r="F227" s="11" t="str">
        <f>VLOOKUP(REPORTE.INCIDENTES[[#This Row],[NOME]],'CADASTRO'!A:K,5,0)</f>
        <v>COORDENADOR PRODUCAO</v>
      </c>
      <c r="G227" s="29">
        <v>46006</v>
      </c>
      <c r="H227" s="39">
        <v>365</v>
      </c>
      <c r="I2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IF(G592="01/01/1900",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IF(REPORTE.INCIDENTES[[#This Row],[TREINADO EM]]="", "",(REPORTE.INCIDENTES[[#This Row],[TREINADO EM]]+REPORTE.INCIDENTES[[#This Row],[VALIDADE]]))</f>
        <v>46371</v>
      </c>
      <c r="K227">
        <v>1</v>
      </c>
      <c r="L227" t="s">
        <v>3</v>
      </c>
      <c r="M227" t="str">
        <f>VLOOKUP(REPORTE.INCIDENTES[[#This Row],[NOME]],'CADASTRO'!A:K,6,0)</f>
        <v>ATIVO</v>
      </c>
      <c r="N227" s="63" t="s">
        <v>693</v>
      </c>
    </row>
    <row r="228" spans="1:14">
      <c r="A228" t="s">
        <v>516</v>
      </c>
      <c r="B228" t="s">
        <v>517</v>
      </c>
      <c r="C228" t="s">
        <v>76</v>
      </c>
      <c r="D228" t="s">
        <v>686</v>
      </c>
      <c r="E228" s="11" t="s">
        <v>380</v>
      </c>
      <c r="F228" s="11" t="str">
        <f>VLOOKUP(REPORTE.INCIDENTES[[#This Row],[NOME]],'CADASTRO'!A:K,5,0)</f>
        <v>TECNICO ELETRONICO I</v>
      </c>
      <c r="G228" s="29">
        <v>44929</v>
      </c>
      <c r="H228" s="39">
        <v>365</v>
      </c>
      <c r="I2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IF(G593="01/01/1900",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IF(REPORTE.INCIDENTES[[#This Row],[TREINADO EM]]="", "",(REPORTE.INCIDENTES[[#This Row],[TREINADO EM]]+REPORTE.INCIDENTES[[#This Row],[VALIDADE]]))</f>
        <v>45294</v>
      </c>
      <c r="K228">
        <v>1</v>
      </c>
      <c r="L228" t="s">
        <v>5</v>
      </c>
      <c r="M228" t="str">
        <f>VLOOKUP(REPORTE.INCIDENTES[[#This Row],[NOME]],'CADASTRO'!A:K,6,0)</f>
        <v>ATIVO</v>
      </c>
    </row>
    <row r="229" spans="1:14">
      <c r="A229" t="s">
        <v>516</v>
      </c>
      <c r="B229" t="s">
        <v>517</v>
      </c>
      <c r="C229" t="s">
        <v>76</v>
      </c>
      <c r="D229" t="s">
        <v>686</v>
      </c>
      <c r="E229" s="11" t="s">
        <v>380</v>
      </c>
      <c r="F229" s="11" t="str">
        <f>VLOOKUP(REPORTE.INCIDENTES[[#This Row],[NOME]],'CADASTRO'!A:K,5,0)</f>
        <v>TECNICO ELETRONICO I</v>
      </c>
      <c r="G229" s="29">
        <v>45279</v>
      </c>
      <c r="H229" s="39">
        <v>365</v>
      </c>
      <c r="I2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IF(G594="01/01/1900",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IF(REPORTE.INCIDENTES[[#This Row],[TREINADO EM]]="", "",(REPORTE.INCIDENTES[[#This Row],[TREINADO EM]]+REPORTE.INCIDENTES[[#This Row],[VALIDADE]]))</f>
        <v>45644</v>
      </c>
      <c r="K229">
        <v>1</v>
      </c>
      <c r="L229" t="s">
        <v>5</v>
      </c>
      <c r="M229" t="str">
        <f>VLOOKUP(REPORTE.INCIDENTES[[#This Row],[NOME]],'CADASTRO'!A:K,6,0)</f>
        <v>ATIVO</v>
      </c>
    </row>
    <row r="230" spans="1:14">
      <c r="A230" t="s">
        <v>516</v>
      </c>
      <c r="B230" t="s">
        <v>517</v>
      </c>
      <c r="C230" t="s">
        <v>76</v>
      </c>
      <c r="D230" t="s">
        <v>686</v>
      </c>
      <c r="E230" s="11" t="s">
        <v>380</v>
      </c>
      <c r="F230" s="11" t="str">
        <f>VLOOKUP(REPORTE.INCIDENTES[[#This Row],[NOME]],'CADASTRO'!A:K,5,0)</f>
        <v>TECNICO ELETRONICO I</v>
      </c>
      <c r="G230" s="29">
        <v>45645</v>
      </c>
      <c r="H230" s="39">
        <v>365</v>
      </c>
      <c r="I2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IF(G595="01/01/1900",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IF(REPORTE.INCIDENTES[[#This Row],[TREINADO EM]]="", "",(REPORTE.INCIDENTES[[#This Row],[TREINADO EM]]+REPORTE.INCIDENTES[[#This Row],[VALIDADE]]))</f>
        <v>46010</v>
      </c>
      <c r="K230">
        <v>1</v>
      </c>
      <c r="L230" t="s">
        <v>5</v>
      </c>
      <c r="M230" t="str">
        <f>VLOOKUP(REPORTE.INCIDENTES[[#This Row],[NOME]],'CADASTRO'!A:K,6,0)</f>
        <v>ATIVO</v>
      </c>
    </row>
    <row r="231" spans="1:14">
      <c r="A231" t="s">
        <v>516</v>
      </c>
      <c r="B231" t="s">
        <v>517</v>
      </c>
      <c r="C231" t="s">
        <v>433</v>
      </c>
      <c r="D231" t="s">
        <v>686</v>
      </c>
      <c r="E231" s="11" t="s">
        <v>380</v>
      </c>
      <c r="F231" s="11" t="str">
        <f>VLOOKUP(REPORTE.INCIDENTES[[#This Row],[NOME]],'CADASTRO'!A:K,5,0)</f>
        <v>TECNICO ELETRONICO I</v>
      </c>
      <c r="G231" s="29">
        <v>46211.549756944398</v>
      </c>
      <c r="H231" s="39">
        <v>183</v>
      </c>
      <c r="I2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IF(G596="01/01/1900", "SEM REGISTRO",
                        IF((G231+H231)&gt;TODAY(), "NO PRAZO", "VENCIDO"
                        )
                    )
                )
            )
        )
    ),"N.A.")</f>
        <v>NO PRAZO</v>
      </c>
      <c r="J231" s="14">
        <f>IF(REPORTE.INCIDENTES[[#This Row],[TREINADO EM]]="", "",(REPORTE.INCIDENTES[[#This Row],[TREINADO EM]]+REPORTE.INCIDENTES[[#This Row],[VALIDADE]]))</f>
        <v>46394.549756944398</v>
      </c>
      <c r="K231">
        <v>1</v>
      </c>
      <c r="L231" t="s">
        <v>3</v>
      </c>
      <c r="M231" t="str">
        <f>VLOOKUP(REPORTE.INCIDENTES[[#This Row],[NOME]],'CADASTRO'!A:K,6,0)</f>
        <v>ATIVO</v>
      </c>
      <c r="N231" s="63"/>
    </row>
    <row r="232" spans="1:14">
      <c r="A232" t="s">
        <v>516</v>
      </c>
      <c r="B232" t="s">
        <v>517</v>
      </c>
      <c r="C232" t="s">
        <v>433</v>
      </c>
      <c r="D232" t="s">
        <v>686</v>
      </c>
      <c r="E232" t="s">
        <v>381</v>
      </c>
      <c r="F232" s="11" t="str">
        <f>VLOOKUP(REPORTE.INCIDENTES[[#This Row],[NOME]],'CADASTRO'!A:K,5,0)</f>
        <v>TECNICO SEGURANCA TRABALHO</v>
      </c>
      <c r="G232" s="29">
        <v>46211</v>
      </c>
      <c r="H232" s="39">
        <v>365</v>
      </c>
      <c r="I2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IF(G597="01/01/1900", "SEM REGISTRO",
                        IF((G232+H232)&gt;TODAY(), "NO PRAZO", "VENCIDO"
                        )
                    )
                )
            )
        )
    ),"N.A.")</f>
        <v>NO PRAZO</v>
      </c>
      <c r="J232" s="14">
        <f>IF(REPORTE.INCIDENTES[[#This Row],[TREINADO EM]]="", "",(REPORTE.INCIDENTES[[#This Row],[TREINADO EM]]+REPORTE.INCIDENTES[[#This Row],[VALIDADE]]))</f>
        <v>46576</v>
      </c>
      <c r="K232">
        <v>1</v>
      </c>
      <c r="L232" t="s">
        <v>3</v>
      </c>
      <c r="M232" t="str">
        <f>VLOOKUP(REPORTE.INCIDENTES[[#This Row],[NOME]],'CADASTRO'!A:K,6,0)</f>
        <v>ATIVO</v>
      </c>
      <c r="N232" s="63" t="s">
        <v>692</v>
      </c>
    </row>
    <row r="233" spans="1:14">
      <c r="A233" t="s">
        <v>516</v>
      </c>
      <c r="B233" t="s">
        <v>517</v>
      </c>
      <c r="C233" t="s">
        <v>433</v>
      </c>
      <c r="D233" t="s">
        <v>686</v>
      </c>
      <c r="E233" s="11" t="s">
        <v>382</v>
      </c>
      <c r="F233" s="11" t="str">
        <f>VLOOKUP(REPORTE.INCIDENTES[[#This Row],[NOME]],'CADASTRO'!A:K,5,0)</f>
        <v>ANALISTA CONTROLE QUALIDADE JR</v>
      </c>
      <c r="G233" s="29">
        <v>46213</v>
      </c>
      <c r="H233" s="39">
        <v>183</v>
      </c>
      <c r="I2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IF(G598="01/01/1900", "SEM REGISTRO",
                        IF((G233+H233)&gt;TODAY(), "NO PRAZO", "VENCIDO"
                        )
                    )
                )
            )
        )
    ),"N.A.")</f>
        <v>NO PRAZO</v>
      </c>
      <c r="J233" s="14">
        <f>IF(REPORTE.INCIDENTES[[#This Row],[TREINADO EM]]="", "",(REPORTE.INCIDENTES[[#This Row],[TREINADO EM]]+REPORTE.INCIDENTES[[#This Row],[VALIDADE]]))</f>
        <v>46396</v>
      </c>
      <c r="K233">
        <v>1</v>
      </c>
      <c r="L233" t="s">
        <v>3</v>
      </c>
      <c r="M233" t="str">
        <f>VLOOKUP(REPORTE.INCIDENTES[[#This Row],[NOME]],'CADASTRO'!A:K,6,0)</f>
        <v>ATIVO</v>
      </c>
    </row>
    <row r="234" spans="1:14">
      <c r="A234" t="s">
        <v>516</v>
      </c>
      <c r="B234" t="s">
        <v>517</v>
      </c>
      <c r="C234" t="s">
        <v>391</v>
      </c>
      <c r="D234" t="s">
        <v>686</v>
      </c>
      <c r="E234" s="11" t="s">
        <v>489</v>
      </c>
      <c r="F234" s="11" t="str">
        <f>VLOOKUP(REPORTE.INCIDENTES[[#This Row],[NOME]],'CADASTRO'!A:K,5,0)</f>
        <v>OPERADOR LOGISTICO I</v>
      </c>
      <c r="G234" s="29">
        <v>46252.591504629629</v>
      </c>
      <c r="H234" s="39">
        <v>365</v>
      </c>
      <c r="I2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IF(G599="01/01/1900",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IF(REPORTE.INCIDENTES[[#This Row],[TREINADO EM]]="", "",(REPORTE.INCIDENTES[[#This Row],[TREINADO EM]]+REPORTE.INCIDENTES[[#This Row],[VALIDADE]]))</f>
        <v>46617.591504629629</v>
      </c>
      <c r="K234">
        <v>1</v>
      </c>
      <c r="L234" t="s">
        <v>3</v>
      </c>
      <c r="M234" t="str">
        <f>VLOOKUP(REPORTE.INCIDENTES[[#This Row],[NOME]],'CADASTRO'!A:K,6,0)</f>
        <v>DESLIGADO</v>
      </c>
      <c r="N234" s="63" t="s">
        <v>697</v>
      </c>
    </row>
    <row r="235" spans="1:14">
      <c r="A235" t="s">
        <v>516</v>
      </c>
      <c r="B235" t="s">
        <v>517</v>
      </c>
      <c r="C235" t="s">
        <v>433</v>
      </c>
      <c r="D235" t="s">
        <v>686</v>
      </c>
      <c r="E235" s="11" t="s">
        <v>453</v>
      </c>
      <c r="F235" s="11" t="str">
        <f>VLOOKUP(REPORTE.INCIDENTES[[#This Row],[NOME]],'CADASTRO'!A:K,5,0)</f>
        <v>AUXILIAR INDUSTRIAL</v>
      </c>
      <c r="G235" s="29">
        <v>46175</v>
      </c>
      <c r="H235" s="39">
        <v>365</v>
      </c>
      <c r="I2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IF(G600="01/01/1900",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IF(REPORTE.INCIDENTES[[#This Row],[TREINADO EM]]="", "",(REPORTE.INCIDENTES[[#This Row],[TREINADO EM]]+REPORTE.INCIDENTES[[#This Row],[VALIDADE]]))</f>
        <v>46540</v>
      </c>
      <c r="K235">
        <v>1</v>
      </c>
      <c r="L235" t="s">
        <v>3</v>
      </c>
      <c r="M235" t="str">
        <f>VLOOKUP(REPORTE.INCIDENTES[[#This Row],[NOME]],'CADASTRO'!A:K,6,0)</f>
        <v>ATIVO</v>
      </c>
      <c r="N235" s="63" t="s">
        <v>698</v>
      </c>
    </row>
    <row r="236" spans="1:14">
      <c r="A236" t="s">
        <v>516</v>
      </c>
      <c r="B236" t="s">
        <v>517</v>
      </c>
      <c r="C236" t="s">
        <v>76</v>
      </c>
      <c r="D236" t="s">
        <v>686</v>
      </c>
      <c r="E236" s="11" t="s">
        <v>268</v>
      </c>
      <c r="F236" s="11" t="str">
        <f>VLOOKUP(REPORTE.INCIDENTES[[#This Row],[NOME]],'CADASTRO'!A:K,5,0)</f>
        <v>Almoxarife</v>
      </c>
      <c r="G236" s="29">
        <v>44848</v>
      </c>
      <c r="H236" s="39">
        <v>365</v>
      </c>
      <c r="I2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IF(G601="01/01/1900",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IF(REPORTE.INCIDENTES[[#This Row],[TREINADO EM]]="", "",(REPORTE.INCIDENTES[[#This Row],[TREINADO EM]]+REPORTE.INCIDENTES[[#This Row],[VALIDADE]]))</f>
        <v>45213</v>
      </c>
      <c r="K236">
        <v>1</v>
      </c>
      <c r="L236" t="s">
        <v>5</v>
      </c>
      <c r="M236" t="str">
        <f>VLOOKUP(REPORTE.INCIDENTES[[#This Row],[NOME]],'CADASTRO'!A:K,6,0)</f>
        <v>DESLIGADO</v>
      </c>
    </row>
    <row r="237" spans="1:14">
      <c r="A237" t="s">
        <v>516</v>
      </c>
      <c r="B237" t="s">
        <v>517</v>
      </c>
      <c r="C237" t="s">
        <v>266</v>
      </c>
      <c r="D237" t="s">
        <v>686</v>
      </c>
      <c r="E237" s="11" t="s">
        <v>268</v>
      </c>
      <c r="F237" s="11" t="str">
        <f>VLOOKUP(REPORTE.INCIDENTES[[#This Row],[NOME]],'CADASTRO'!A:K,5,0)</f>
        <v>Almoxarife</v>
      </c>
      <c r="G237" s="26">
        <v>45155</v>
      </c>
      <c r="H237" s="39">
        <v>365</v>
      </c>
      <c r="I2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IF(G602="01/01/1900",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IF(REPORTE.INCIDENTES[[#This Row],[TREINADO EM]]="", "",(REPORTE.INCIDENTES[[#This Row],[TREINADO EM]]+REPORTE.INCIDENTES[[#This Row],[VALIDADE]]))</f>
        <v>45520</v>
      </c>
      <c r="K237">
        <v>1</v>
      </c>
      <c r="L237" t="s">
        <v>5</v>
      </c>
      <c r="M237" t="str">
        <f>VLOOKUP(REPORTE.INCIDENTES[[#This Row],[NOME]],'CADASTRO'!A:K,6,0)</f>
        <v>DESLIGADO</v>
      </c>
    </row>
    <row r="238" spans="1:14">
      <c r="A238" t="s">
        <v>516</v>
      </c>
      <c r="B238" t="s">
        <v>517</v>
      </c>
      <c r="C238" t="s">
        <v>76</v>
      </c>
      <c r="D238" t="s">
        <v>686</v>
      </c>
      <c r="E238" s="11" t="s">
        <v>268</v>
      </c>
      <c r="F238" s="11" t="str">
        <f>VLOOKUP(REPORTE.INCIDENTES[[#This Row],[NOME]],'CADASTRO'!A:K,5,0)</f>
        <v>Almoxarife</v>
      </c>
      <c r="G238" s="29">
        <v>45279</v>
      </c>
      <c r="H238" s="39">
        <v>365</v>
      </c>
      <c r="I2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IF(G603="01/01/1900",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IF(REPORTE.INCIDENTES[[#This Row],[TREINADO EM]]="", "",(REPORTE.INCIDENTES[[#This Row],[TREINADO EM]]+REPORTE.INCIDENTES[[#This Row],[VALIDADE]]))</f>
        <v>45644</v>
      </c>
      <c r="K238">
        <v>1</v>
      </c>
      <c r="L238" t="s">
        <v>5</v>
      </c>
      <c r="M238" t="str">
        <f>VLOOKUP(REPORTE.INCIDENTES[[#This Row],[NOME]],'CADASTRO'!A:K,6,0)</f>
        <v>DESLIGADO</v>
      </c>
    </row>
    <row r="239" spans="1:14">
      <c r="A239" t="s">
        <v>516</v>
      </c>
      <c r="B239" t="s">
        <v>517</v>
      </c>
      <c r="C239" t="s">
        <v>433</v>
      </c>
      <c r="D239" t="s">
        <v>686</v>
      </c>
      <c r="E239" s="11" t="s">
        <v>268</v>
      </c>
      <c r="F239" s="11" t="str">
        <f>VLOOKUP(REPORTE.INCIDENTES[[#This Row],[NOME]],'CADASTRO'!A:K,5,0)</f>
        <v>Almoxarife</v>
      </c>
      <c r="G239" s="29">
        <v>45589</v>
      </c>
      <c r="H239" s="39">
        <v>365</v>
      </c>
      <c r="I2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IF(G604="01/01/1900",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IF(REPORTE.INCIDENTES[[#This Row],[TREINADO EM]]="", "",(REPORTE.INCIDENTES[[#This Row],[TREINADO EM]]+REPORTE.INCIDENTES[[#This Row],[VALIDADE]]))</f>
        <v>45954</v>
      </c>
      <c r="K239">
        <v>1</v>
      </c>
      <c r="L239" t="s">
        <v>3</v>
      </c>
      <c r="M239" t="str">
        <f>VLOOKUP(REPORTE.INCIDENTES[[#This Row],[NOME]],'CADASTRO'!A:K,6,0)</f>
        <v>DESLIGADO</v>
      </c>
    </row>
    <row r="240" spans="1:14">
      <c r="A240" t="s">
        <v>516</v>
      </c>
      <c r="B240" t="s">
        <v>517</v>
      </c>
      <c r="C240" t="s">
        <v>266</v>
      </c>
      <c r="D240" t="s">
        <v>686</v>
      </c>
      <c r="E240" s="11" t="s">
        <v>162</v>
      </c>
      <c r="F240" s="11" t="str">
        <f>VLOOKUP(REPORTE.INCIDENTES[[#This Row],[NOME]],'CADASTRO'!A:K,5,0)</f>
        <v>SUPERVISOR DE MANUTENCAO</v>
      </c>
      <c r="G240" s="29">
        <v>45092</v>
      </c>
      <c r="H240" s="39">
        <v>365</v>
      </c>
      <c r="I2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IF(G605="01/01/1900",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IF(REPORTE.INCIDENTES[[#This Row],[TREINADO EM]]="", "",(REPORTE.INCIDENTES[[#This Row],[TREINADO EM]]+REPORTE.INCIDENTES[[#This Row],[VALIDADE]]))</f>
        <v>45457</v>
      </c>
      <c r="K240">
        <v>1</v>
      </c>
      <c r="L240" t="s">
        <v>5</v>
      </c>
      <c r="M240" t="str">
        <f>VLOOKUP(REPORTE.INCIDENTES[[#This Row],[NOME]],'CADASTRO'!A:K,6,0)</f>
        <v>ATIVO</v>
      </c>
    </row>
    <row r="241" spans="1:14">
      <c r="A241" t="s">
        <v>516</v>
      </c>
      <c r="B241" t="s">
        <v>517</v>
      </c>
      <c r="C241" t="s">
        <v>433</v>
      </c>
      <c r="D241" t="s">
        <v>686</v>
      </c>
      <c r="E241" s="11" t="s">
        <v>162</v>
      </c>
      <c r="F241" s="11" t="str">
        <f>VLOOKUP(REPORTE.INCIDENTES[[#This Row],[NOME]],'CADASTRO'!A:K,5,0)</f>
        <v>SUPERVISOR DE MANUTENCAO</v>
      </c>
      <c r="G241" s="29">
        <v>45547</v>
      </c>
      <c r="H241" s="39">
        <v>365</v>
      </c>
      <c r="I2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IF(G606="01/01/1900",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IF(REPORTE.INCIDENTES[[#This Row],[TREINADO EM]]="", "",(REPORTE.INCIDENTES[[#This Row],[TREINADO EM]]+REPORTE.INCIDENTES[[#This Row],[VALIDADE]]))</f>
        <v>45912</v>
      </c>
      <c r="K241">
        <v>1</v>
      </c>
      <c r="L241" t="s">
        <v>5</v>
      </c>
      <c r="M241" t="str">
        <f>VLOOKUP(REPORTE.INCIDENTES[[#This Row],[NOME]],'CADASTRO'!A:K,6,0)</f>
        <v>ATIVO</v>
      </c>
    </row>
    <row r="242" spans="1:14">
      <c r="A242" t="s">
        <v>516</v>
      </c>
      <c r="B242" t="s">
        <v>517</v>
      </c>
      <c r="C242" t="s">
        <v>391</v>
      </c>
      <c r="D242" t="s">
        <v>686</v>
      </c>
      <c r="E242" s="11" t="s">
        <v>162</v>
      </c>
      <c r="F242" s="11" t="str">
        <f>VLOOKUP(REPORTE.INCIDENTES[[#This Row],[NOME]],'CADASTRO'!A:K,5,0)</f>
        <v>SUPERVISOR DE MANUTENCAO</v>
      </c>
      <c r="G242" s="29">
        <v>45882</v>
      </c>
      <c r="H242" s="39">
        <v>365</v>
      </c>
      <c r="I2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IF(G607="01/01/1900",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IF(REPORTE.INCIDENTES[[#This Row],[TREINADO EM]]="", "",(REPORTE.INCIDENTES[[#This Row],[TREINADO EM]]+REPORTE.INCIDENTES[[#This Row],[VALIDADE]]))</f>
        <v>46247</v>
      </c>
      <c r="K242">
        <v>1</v>
      </c>
      <c r="L242" t="s">
        <v>5</v>
      </c>
      <c r="M242" t="str">
        <f>VLOOKUP(REPORTE.INCIDENTES[[#This Row],[NOME]],'CADASTRO'!A:K,6,0)</f>
        <v>ATIVO</v>
      </c>
    </row>
    <row r="243" spans="1:14">
      <c r="A243" t="s">
        <v>516</v>
      </c>
      <c r="B243" t="s">
        <v>517</v>
      </c>
      <c r="C243" t="s">
        <v>433</v>
      </c>
      <c r="D243" t="s">
        <v>686</v>
      </c>
      <c r="E243" s="11" t="s">
        <v>162</v>
      </c>
      <c r="F243" s="11" t="str">
        <f>VLOOKUP(REPORTE.INCIDENTES[[#This Row],[NOME]],'CADASTRO'!A:K,5,0)</f>
        <v>SUPERVISOR DE MANUTENCAO</v>
      </c>
      <c r="G243" s="29">
        <v>46006</v>
      </c>
      <c r="H243" s="39">
        <v>365</v>
      </c>
      <c r="I2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IF(G608="01/01/1900", "SEM REGISTRO",
                        IF((G243+H243)&gt;TODAY(), "NO PRAZO", "VENCIDO"
                        )
                    )
                )
            )
        )
    ),"N.A.")</f>
        <v>NO PRAZO</v>
      </c>
      <c r="J243" s="14">
        <f>IF(REPORTE.INCIDENTES[[#This Row],[TREINADO EM]]="", "",(REPORTE.INCIDENTES[[#This Row],[TREINADO EM]]+REPORTE.INCIDENTES[[#This Row],[VALIDADE]]))</f>
        <v>46371</v>
      </c>
      <c r="K243">
        <v>1</v>
      </c>
      <c r="L243" t="s">
        <v>3</v>
      </c>
      <c r="M243" t="str">
        <f>VLOOKUP(REPORTE.INCIDENTES[[#This Row],[NOME]],'CADASTRO'!A:K,6,0)</f>
        <v>ATIVO</v>
      </c>
      <c r="N243" s="63" t="s">
        <v>693</v>
      </c>
    </row>
    <row r="244" spans="1:14">
      <c r="A244" t="s">
        <v>516</v>
      </c>
      <c r="B244" t="s">
        <v>517</v>
      </c>
      <c r="C244" t="s">
        <v>266</v>
      </c>
      <c r="D244" t="s">
        <v>686</v>
      </c>
      <c r="E244" s="11" t="s">
        <v>40</v>
      </c>
      <c r="F244" s="11" t="str">
        <f>VLOOKUP(REPORTE.INCIDENTES[[#This Row],[NOME]],'CADASTRO'!A:K,5,0)</f>
        <v>COORDENADOR PRODUCAO</v>
      </c>
      <c r="G244" s="29">
        <v>45064</v>
      </c>
      <c r="H244" s="39">
        <v>365</v>
      </c>
      <c r="I2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IF(G609="01/01/1900",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IF(REPORTE.INCIDENTES[[#This Row],[TREINADO EM]]="", "",(REPORTE.INCIDENTES[[#This Row],[TREINADO EM]]+REPORTE.INCIDENTES[[#This Row],[VALIDADE]]))</f>
        <v>45429</v>
      </c>
      <c r="K244">
        <v>1</v>
      </c>
      <c r="L244" t="s">
        <v>5</v>
      </c>
      <c r="M244" t="str">
        <f>VLOOKUP(REPORTE.INCIDENTES[[#This Row],[NOME]],'CADASTRO'!A:K,6,0)</f>
        <v>TRANSFERIDO</v>
      </c>
    </row>
    <row r="245" spans="1:14">
      <c r="A245" t="s">
        <v>516</v>
      </c>
      <c r="B245" t="s">
        <v>517</v>
      </c>
      <c r="C245" t="s">
        <v>76</v>
      </c>
      <c r="D245" t="s">
        <v>686</v>
      </c>
      <c r="E245" s="11" t="s">
        <v>40</v>
      </c>
      <c r="F245" s="11" t="str">
        <f>VLOOKUP(REPORTE.INCIDENTES[[#This Row],[NOME]],'CADASTRO'!A:K,5,0)</f>
        <v>COORDENADOR PRODUCAO</v>
      </c>
      <c r="G245" s="29">
        <v>45279</v>
      </c>
      <c r="H245" s="39">
        <v>365</v>
      </c>
      <c r="I2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IF(G610="01/01/1900",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IF(REPORTE.INCIDENTES[[#This Row],[TREINADO EM]]="", "",(REPORTE.INCIDENTES[[#This Row],[TREINADO EM]]+REPORTE.INCIDENTES[[#This Row],[VALIDADE]]))</f>
        <v>45644</v>
      </c>
      <c r="K245">
        <v>1</v>
      </c>
      <c r="L245" t="s">
        <v>5</v>
      </c>
      <c r="M245" t="str">
        <f>VLOOKUP(REPORTE.INCIDENTES[[#This Row],[NOME]],'CADASTRO'!A:K,6,0)</f>
        <v>TRANSFERIDO</v>
      </c>
    </row>
    <row r="246" spans="1:14">
      <c r="A246" t="s">
        <v>516</v>
      </c>
      <c r="B246" t="s">
        <v>517</v>
      </c>
      <c r="C246" t="s">
        <v>76</v>
      </c>
      <c r="D246" t="s">
        <v>686</v>
      </c>
      <c r="E246" s="11" t="s">
        <v>40</v>
      </c>
      <c r="F246" s="11" t="str">
        <f>VLOOKUP(REPORTE.INCIDENTES[[#This Row],[NOME]],'CADASTRO'!A:K,5,0)</f>
        <v>COORDENADOR PRODUCAO</v>
      </c>
      <c r="G246" s="29">
        <v>45645</v>
      </c>
      <c r="H246" s="39">
        <v>365</v>
      </c>
      <c r="I2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IF(G611="01/01/1900",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IF(REPORTE.INCIDENTES[[#This Row],[TREINADO EM]]="", "",(REPORTE.INCIDENTES[[#This Row],[TREINADO EM]]+REPORTE.INCIDENTES[[#This Row],[VALIDADE]]))</f>
        <v>46010</v>
      </c>
      <c r="K246">
        <v>1</v>
      </c>
      <c r="L246" t="s">
        <v>3</v>
      </c>
      <c r="M246" t="str">
        <f>VLOOKUP(REPORTE.INCIDENTES[[#This Row],[NOME]],'CADASTRO'!A:K,6,0)</f>
        <v>TRANSFERIDO</v>
      </c>
    </row>
    <row r="247" spans="1:14">
      <c r="A247" t="s">
        <v>516</v>
      </c>
      <c r="B247" t="s">
        <v>517</v>
      </c>
      <c r="C247" t="s">
        <v>433</v>
      </c>
      <c r="D247" t="s">
        <v>686</v>
      </c>
      <c r="E247" s="11" t="s">
        <v>275</v>
      </c>
      <c r="F247" s="11" t="str">
        <f>VLOOKUP(REPORTE.INCIDENTES[[#This Row],[NOME]],'CADASTRO'!A:K,5,0)</f>
        <v>ESTAGIARIO</v>
      </c>
      <c r="G247" s="29">
        <v>45547</v>
      </c>
      <c r="H247" s="39">
        <v>365</v>
      </c>
      <c r="I2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IF(G612="01/01/1900",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IF(REPORTE.INCIDENTES[[#This Row],[TREINADO EM]]="", "",(REPORTE.INCIDENTES[[#This Row],[TREINADO EM]]+REPORTE.INCIDENTES[[#This Row],[VALIDADE]]))</f>
        <v>45912</v>
      </c>
      <c r="K247">
        <v>1</v>
      </c>
      <c r="L247" t="s">
        <v>3</v>
      </c>
      <c r="M247" t="str">
        <f>VLOOKUP(REPORTE.INCIDENTES[[#This Row],[NOME]],'CADASTRO'!A:K,6,0)</f>
        <v>TRANSFERIDO</v>
      </c>
    </row>
    <row r="248" spans="1:14">
      <c r="A248" t="s">
        <v>516</v>
      </c>
      <c r="B248" t="s">
        <v>517</v>
      </c>
      <c r="C248" t="s">
        <v>76</v>
      </c>
      <c r="D248" t="s">
        <v>686</v>
      </c>
      <c r="E248" s="11" t="s">
        <v>277</v>
      </c>
      <c r="F248" s="11" t="str">
        <f>VLOOKUP(REPORTE.INCIDENTES[[#This Row],[NOME]],'CADASTRO'!A:K,5,0)</f>
        <v>OPERADOR INDUSTRIAL I</v>
      </c>
      <c r="G248" s="29">
        <v>44929</v>
      </c>
      <c r="H248" s="39">
        <v>365</v>
      </c>
      <c r="I2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IF(G613="01/01/1900",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IF(REPORTE.INCIDENTES[[#This Row],[TREINADO EM]]="", "",(REPORTE.INCIDENTES[[#This Row],[TREINADO EM]]+REPORTE.INCIDENTES[[#This Row],[VALIDADE]]))</f>
        <v>45294</v>
      </c>
      <c r="K248">
        <v>1</v>
      </c>
      <c r="L248" t="s">
        <v>5</v>
      </c>
      <c r="M248" t="str">
        <f>VLOOKUP(REPORTE.INCIDENTES[[#This Row],[NOME]],'CADASTRO'!A:K,6,0)</f>
        <v>DESLIGADO</v>
      </c>
    </row>
    <row r="249" spans="1:14">
      <c r="A249" t="s">
        <v>516</v>
      </c>
      <c r="B249" t="s">
        <v>517</v>
      </c>
      <c r="C249" t="s">
        <v>76</v>
      </c>
      <c r="D249" t="s">
        <v>686</v>
      </c>
      <c r="E249" s="11" t="s">
        <v>277</v>
      </c>
      <c r="F249" s="11" t="str">
        <f>VLOOKUP(REPORTE.INCIDENTES[[#This Row],[NOME]],'CADASTRO'!A:K,5,0)</f>
        <v>OPERADOR INDUSTRIAL I</v>
      </c>
      <c r="G249" s="29">
        <v>45279</v>
      </c>
      <c r="H249" s="39">
        <v>365</v>
      </c>
      <c r="I2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IF(G614="01/01/1900",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IF(REPORTE.INCIDENTES[[#This Row],[TREINADO EM]]="", "",(REPORTE.INCIDENTES[[#This Row],[TREINADO EM]]+REPORTE.INCIDENTES[[#This Row],[VALIDADE]]))</f>
        <v>45644</v>
      </c>
      <c r="K249">
        <v>1</v>
      </c>
      <c r="L249" t="s">
        <v>3</v>
      </c>
      <c r="M249" t="str">
        <f>VLOOKUP(REPORTE.INCIDENTES[[#This Row],[NOME]],'CADASTRO'!A:K,6,0)</f>
        <v>DESLIGADO</v>
      </c>
    </row>
    <row r="250" spans="1:14">
      <c r="A250" t="s">
        <v>516</v>
      </c>
      <c r="B250" t="s">
        <v>517</v>
      </c>
      <c r="C250" t="s">
        <v>76</v>
      </c>
      <c r="D250" t="s">
        <v>686</v>
      </c>
      <c r="E250" s="11" t="s">
        <v>383</v>
      </c>
      <c r="F250" s="11" t="str">
        <f>VLOOKUP(REPORTE.INCIDENTES[[#This Row],[NOME]],'CADASTRO'!A:K,5,0)</f>
        <v>TECNICO AUTOMACAO</v>
      </c>
      <c r="G250" s="29">
        <v>45279</v>
      </c>
      <c r="H250" s="39">
        <v>365</v>
      </c>
      <c r="I2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IF(G615="01/01/1900",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IF(REPORTE.INCIDENTES[[#This Row],[TREINADO EM]]="", "",(REPORTE.INCIDENTES[[#This Row],[TREINADO EM]]+REPORTE.INCIDENTES[[#This Row],[VALIDADE]]))</f>
        <v>45644</v>
      </c>
      <c r="K250">
        <v>1</v>
      </c>
      <c r="L250" t="s">
        <v>5</v>
      </c>
      <c r="M250" t="str">
        <f>VLOOKUP(REPORTE.INCIDENTES[[#This Row],[NOME]],'CADASTRO'!A:K,6,0)</f>
        <v>ATIVO</v>
      </c>
    </row>
    <row r="251" spans="1:14">
      <c r="A251" t="s">
        <v>516</v>
      </c>
      <c r="B251" t="s">
        <v>517</v>
      </c>
      <c r="C251" t="s">
        <v>76</v>
      </c>
      <c r="D251" t="s">
        <v>686</v>
      </c>
      <c r="E251" s="11" t="s">
        <v>383</v>
      </c>
      <c r="F251" s="11" t="str">
        <f>VLOOKUP(REPORTE.INCIDENTES[[#This Row],[NOME]],'CADASTRO'!A:K,5,0)</f>
        <v>TECNICO AUTOMACAO</v>
      </c>
      <c r="G251" s="29">
        <v>45645</v>
      </c>
      <c r="H251" s="39">
        <v>365</v>
      </c>
      <c r="I2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IF(G616="01/01/1900",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IF(REPORTE.INCIDENTES[[#This Row],[TREINADO EM]]="", "",(REPORTE.INCIDENTES[[#This Row],[TREINADO EM]]+REPORTE.INCIDENTES[[#This Row],[VALIDADE]]))</f>
        <v>46010</v>
      </c>
      <c r="K251">
        <v>1</v>
      </c>
      <c r="L251" t="s">
        <v>5</v>
      </c>
      <c r="M251" t="str">
        <f>VLOOKUP(REPORTE.INCIDENTES[[#This Row],[NOME]],'CADASTRO'!A:K,6,0)</f>
        <v>ATIVO</v>
      </c>
    </row>
    <row r="252" spans="1:14">
      <c r="A252" t="s">
        <v>516</v>
      </c>
      <c r="B252" t="s">
        <v>517</v>
      </c>
      <c r="C252" t="s">
        <v>433</v>
      </c>
      <c r="D252" t="s">
        <v>686</v>
      </c>
      <c r="E252" s="11" t="s">
        <v>383</v>
      </c>
      <c r="F252" s="11" t="str">
        <f>VLOOKUP(REPORTE.INCIDENTES[[#This Row],[NOME]],'CADASTRO'!A:K,5,0)</f>
        <v>TECNICO AUTOMACAO</v>
      </c>
      <c r="G252" s="29">
        <v>46211.712395833303</v>
      </c>
      <c r="H252" s="39">
        <v>183</v>
      </c>
      <c r="I2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IF(G617="01/01/1900", "SEM REGISTRO",
                        IF((G252+H252)&gt;TODAY(), "NO PRAZO", "VENCIDO"
                        )
                    )
                )
            )
        )
    ),"N.A.")</f>
        <v>NO PRAZO</v>
      </c>
      <c r="J252" s="14">
        <f>IF(REPORTE.INCIDENTES[[#This Row],[TREINADO EM]]="", "",(REPORTE.INCIDENTES[[#This Row],[TREINADO EM]]+REPORTE.INCIDENTES[[#This Row],[VALIDADE]]))</f>
        <v>46394.712395833303</v>
      </c>
      <c r="K252">
        <v>1</v>
      </c>
      <c r="L252" t="s">
        <v>3</v>
      </c>
      <c r="M252" t="str">
        <f>VLOOKUP(REPORTE.INCIDENTES[[#This Row],[NOME]],'CADASTRO'!A:K,6,0)</f>
        <v>ATIVO</v>
      </c>
      <c r="N252" s="63"/>
    </row>
    <row r="253" spans="1:14">
      <c r="A253" t="s">
        <v>516</v>
      </c>
      <c r="B253" t="s">
        <v>517</v>
      </c>
      <c r="C253" t="s">
        <v>433</v>
      </c>
      <c r="D253" t="s">
        <v>686</v>
      </c>
      <c r="E253" s="11" t="s">
        <v>385</v>
      </c>
      <c r="F253" s="11" t="str">
        <f>VLOOKUP(REPORTE.INCIDENTES[[#This Row],[NOME]],'CADASTRO'!A:K,5,0)</f>
        <v>OPERADOR INDUSTRIAL I</v>
      </c>
      <c r="G253" s="29">
        <v>46105</v>
      </c>
      <c r="H253" s="39">
        <v>365</v>
      </c>
      <c r="I2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IF(G618="01/01/1900", "SEM REGISTRO",
                        IF((G253+H253)&gt;TODAY(), "NO PRAZO", "VENCIDO"
                        )
                    )
                )
            )
        )
    ),"N.A.")</f>
        <v>NO PRAZO</v>
      </c>
      <c r="J253" s="14">
        <f>IF(REPORTE.INCIDENTES[[#This Row],[TREINADO EM]]="", "",(REPORTE.INCIDENTES[[#This Row],[TREINADO EM]]+REPORTE.INCIDENTES[[#This Row],[VALIDADE]]))</f>
        <v>46470</v>
      </c>
      <c r="K253">
        <v>1</v>
      </c>
      <c r="L253" t="s">
        <v>3</v>
      </c>
      <c r="M253" t="str">
        <f>VLOOKUP(REPORTE.INCIDENTES[[#This Row],[NOME]],'CADASTRO'!A:K,6,0)</f>
        <v>ATIVO</v>
      </c>
      <c r="N253" s="63" t="s">
        <v>699</v>
      </c>
    </row>
    <row r="254" spans="1:14">
      <c r="A254" t="s">
        <v>516</v>
      </c>
      <c r="B254" t="s">
        <v>517</v>
      </c>
      <c r="C254" t="s">
        <v>76</v>
      </c>
      <c r="D254" t="s">
        <v>686</v>
      </c>
      <c r="E254" s="11" t="s">
        <v>278</v>
      </c>
      <c r="F254" s="11" t="str">
        <f>VLOOKUP(REPORTE.INCIDENTES[[#This Row],[NOME]],'CADASTRO'!A:K,5,0)</f>
        <v>OPERADOR INDUSTRIAL I</v>
      </c>
      <c r="G254" s="29">
        <v>44929</v>
      </c>
      <c r="H254" s="39">
        <v>365</v>
      </c>
      <c r="I2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IF(G619="01/01/1900",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IF(REPORTE.INCIDENTES[[#This Row],[TREINADO EM]]="", "",(REPORTE.INCIDENTES[[#This Row],[TREINADO EM]]+REPORTE.INCIDENTES[[#This Row],[VALIDADE]]))</f>
        <v>45294</v>
      </c>
      <c r="K254">
        <v>1</v>
      </c>
      <c r="L254" t="s">
        <v>5</v>
      </c>
      <c r="M254" t="str">
        <f>VLOOKUP(REPORTE.INCIDENTES[[#This Row],[NOME]],'CADASTRO'!A:K,6,0)</f>
        <v>DESLIGADO</v>
      </c>
    </row>
    <row r="255" spans="1:14">
      <c r="A255" t="s">
        <v>516</v>
      </c>
      <c r="B255" t="s">
        <v>517</v>
      </c>
      <c r="C255" t="s">
        <v>76</v>
      </c>
      <c r="D255" t="s">
        <v>686</v>
      </c>
      <c r="E255" s="11" t="s">
        <v>278</v>
      </c>
      <c r="F255" s="11" t="str">
        <f>VLOOKUP(REPORTE.INCIDENTES[[#This Row],[NOME]],'CADASTRO'!A:K,5,0)</f>
        <v>OPERADOR INDUSTRIAL I</v>
      </c>
      <c r="G255" s="29">
        <v>45279</v>
      </c>
      <c r="H255" s="39">
        <v>365</v>
      </c>
      <c r="I2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IF(G620="01/01/1900",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IF(REPORTE.INCIDENTES[[#This Row],[TREINADO EM]]="", "",(REPORTE.INCIDENTES[[#This Row],[TREINADO EM]]+REPORTE.INCIDENTES[[#This Row],[VALIDADE]]))</f>
        <v>45644</v>
      </c>
      <c r="K255">
        <v>1</v>
      </c>
      <c r="L255" t="s">
        <v>3</v>
      </c>
      <c r="M255" t="str">
        <f>VLOOKUP(REPORTE.INCIDENTES[[#This Row],[NOME]],'CADASTRO'!A:K,6,0)</f>
        <v>DESLIGADO</v>
      </c>
    </row>
    <row r="256" spans="1:14">
      <c r="A256" t="s">
        <v>516</v>
      </c>
      <c r="B256" t="s">
        <v>517</v>
      </c>
      <c r="C256" t="s">
        <v>433</v>
      </c>
      <c r="D256" t="s">
        <v>686</v>
      </c>
      <c r="E256" s="11" t="s">
        <v>278</v>
      </c>
      <c r="F256" s="11" t="str">
        <f>VLOOKUP(REPORTE.INCIDENTES[[#This Row],[NOME]],'CADASTRO'!A:K,5,0)</f>
        <v>OPERADOR INDUSTRIAL I</v>
      </c>
      <c r="G256" s="29">
        <v>46009</v>
      </c>
      <c r="H256" s="39">
        <v>365</v>
      </c>
      <c r="I2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IF(G621="01/01/1900",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IF(REPORTE.INCIDENTES[[#This Row],[TREINADO EM]]="", "",(REPORTE.INCIDENTES[[#This Row],[TREINADO EM]]+REPORTE.INCIDENTES[[#This Row],[VALIDADE]]))</f>
        <v>46374</v>
      </c>
      <c r="K256">
        <v>1</v>
      </c>
      <c r="L256" t="s">
        <v>3</v>
      </c>
      <c r="M256" t="str">
        <f>VLOOKUP(REPORTE.INCIDENTES[[#This Row],[NOME]],'CADASTRO'!A:K,6,0)</f>
        <v>DESLIGADO</v>
      </c>
    </row>
    <row r="257" spans="1:14">
      <c r="A257" t="s">
        <v>516</v>
      </c>
      <c r="B257" t="s">
        <v>517</v>
      </c>
      <c r="C257" t="s">
        <v>391</v>
      </c>
      <c r="D257" t="s">
        <v>686</v>
      </c>
      <c r="E257" s="11" t="s">
        <v>491</v>
      </c>
      <c r="F257" s="11" t="str">
        <f>VLOOKUP(REPORTE.INCIDENTES[[#This Row],[NOME]],'CADASTRO'!A:K,5,0)</f>
        <v>APRENDIZ</v>
      </c>
      <c r="G257" s="29">
        <v>46266</v>
      </c>
      <c r="H257" s="39">
        <v>365</v>
      </c>
      <c r="I2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IF(G622="01/01/1900",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IF(REPORTE.INCIDENTES[[#This Row],[TREINADO EM]]="", "",(REPORTE.INCIDENTES[[#This Row],[TREINADO EM]]+REPORTE.INCIDENTES[[#This Row],[VALIDADE]]))</f>
        <v>46631</v>
      </c>
      <c r="K257">
        <v>1</v>
      </c>
      <c r="L257" t="s">
        <v>3</v>
      </c>
      <c r="M257" t="str">
        <f>VLOOKUP(REPORTE.INCIDENTES[[#This Row],[NOME]],'CADASTRO'!A:K,6,0)</f>
        <v>ATIVO</v>
      </c>
      <c r="N257" s="63" t="s">
        <v>700</v>
      </c>
    </row>
    <row r="258" spans="1:14">
      <c r="A258" t="s">
        <v>516</v>
      </c>
      <c r="B258" t="s">
        <v>517</v>
      </c>
      <c r="C258" t="s">
        <v>76</v>
      </c>
      <c r="D258" t="s">
        <v>686</v>
      </c>
      <c r="E258" s="11" t="s">
        <v>386</v>
      </c>
      <c r="F258" s="11" t="str">
        <f>VLOOKUP(REPORTE.INCIDENTES[[#This Row],[NOME]],'CADASTRO'!A:K,5,0)</f>
        <v>OPERADOR INDUSTRIAL II</v>
      </c>
      <c r="G258" s="29">
        <v>44848</v>
      </c>
      <c r="H258" s="39">
        <v>365</v>
      </c>
      <c r="I2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IF(G623="01/01/1900",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IF(REPORTE.INCIDENTES[[#This Row],[TREINADO EM]]="", "",(REPORTE.INCIDENTES[[#This Row],[TREINADO EM]]+REPORTE.INCIDENTES[[#This Row],[VALIDADE]]))</f>
        <v>45213</v>
      </c>
      <c r="K258">
        <v>1</v>
      </c>
      <c r="L258" t="s">
        <v>5</v>
      </c>
      <c r="M258" t="str">
        <f>VLOOKUP(REPORTE.INCIDENTES[[#This Row],[NOME]],'CADASTRO'!A:K,6,0)</f>
        <v>ATIVO</v>
      </c>
    </row>
    <row r="259" spans="1:14">
      <c r="A259" t="s">
        <v>516</v>
      </c>
      <c r="B259" t="s">
        <v>517</v>
      </c>
      <c r="C259" t="s">
        <v>76</v>
      </c>
      <c r="D259" t="s">
        <v>686</v>
      </c>
      <c r="E259" s="11" t="s">
        <v>386</v>
      </c>
      <c r="F259" s="11" t="str">
        <f>VLOOKUP(REPORTE.INCIDENTES[[#This Row],[NOME]],'CADASTRO'!A:K,5,0)</f>
        <v>OPERADOR INDUSTRIAL II</v>
      </c>
      <c r="G259" s="29">
        <v>44929</v>
      </c>
      <c r="H259" s="39">
        <v>365</v>
      </c>
      <c r="I2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IF(G624="01/01/1900",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IF(REPORTE.INCIDENTES[[#This Row],[TREINADO EM]]="", "",(REPORTE.INCIDENTES[[#This Row],[TREINADO EM]]+REPORTE.INCIDENTES[[#This Row],[VALIDADE]]))</f>
        <v>45294</v>
      </c>
      <c r="K259">
        <v>1</v>
      </c>
      <c r="L259" t="s">
        <v>5</v>
      </c>
      <c r="M259" t="str">
        <f>VLOOKUP(REPORTE.INCIDENTES[[#This Row],[NOME]],'CADASTRO'!A:K,6,0)</f>
        <v>ATIVO</v>
      </c>
    </row>
    <row r="260" spans="1:14">
      <c r="A260" t="s">
        <v>516</v>
      </c>
      <c r="B260" t="s">
        <v>517</v>
      </c>
      <c r="C260" t="s">
        <v>76</v>
      </c>
      <c r="D260" t="s">
        <v>686</v>
      </c>
      <c r="E260" s="11" t="s">
        <v>386</v>
      </c>
      <c r="F260" s="11" t="str">
        <f>VLOOKUP(REPORTE.INCIDENTES[[#This Row],[NOME]],'CADASTRO'!A:K,5,0)</f>
        <v>OPERADOR INDUSTRIAL II</v>
      </c>
      <c r="G260" s="29">
        <v>45279</v>
      </c>
      <c r="H260" s="39">
        <v>365</v>
      </c>
      <c r="I2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IF(G625="01/01/1900",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IF(REPORTE.INCIDENTES[[#This Row],[TREINADO EM]]="", "",(REPORTE.INCIDENTES[[#This Row],[TREINADO EM]]+REPORTE.INCIDENTES[[#This Row],[VALIDADE]]))</f>
        <v>45644</v>
      </c>
      <c r="K260">
        <v>1</v>
      </c>
      <c r="L260" t="s">
        <v>5</v>
      </c>
      <c r="M260" t="str">
        <f>VLOOKUP(REPORTE.INCIDENTES[[#This Row],[NOME]],'CADASTRO'!A:K,6,0)</f>
        <v>ATIVO</v>
      </c>
    </row>
    <row r="261" spans="1:14">
      <c r="A261" t="s">
        <v>516</v>
      </c>
      <c r="B261" t="s">
        <v>517</v>
      </c>
      <c r="C261" t="s">
        <v>76</v>
      </c>
      <c r="D261" t="s">
        <v>686</v>
      </c>
      <c r="E261" s="11" t="s">
        <v>386</v>
      </c>
      <c r="F261" s="11" t="str">
        <f>VLOOKUP(REPORTE.INCIDENTES[[#This Row],[NOME]],'CADASTRO'!A:K,5,0)</f>
        <v>OPERADOR INDUSTRIAL II</v>
      </c>
      <c r="G261" s="29">
        <v>45645</v>
      </c>
      <c r="H261" s="39">
        <v>365</v>
      </c>
      <c r="I2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IF(G626="01/01/1900",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IF(REPORTE.INCIDENTES[[#This Row],[TREINADO EM]]="", "",(REPORTE.INCIDENTES[[#This Row],[TREINADO EM]]+REPORTE.INCIDENTES[[#This Row],[VALIDADE]]))</f>
        <v>46010</v>
      </c>
      <c r="K261">
        <v>1</v>
      </c>
      <c r="L261" t="s">
        <v>5</v>
      </c>
      <c r="M261" t="str">
        <f>VLOOKUP(REPORTE.INCIDENTES[[#This Row],[NOME]],'CADASTRO'!A:K,6,0)</f>
        <v>ATIVO</v>
      </c>
    </row>
    <row r="262" spans="1:14">
      <c r="A262" t="s">
        <v>516</v>
      </c>
      <c r="B262" t="s">
        <v>517</v>
      </c>
      <c r="C262" t="s">
        <v>433</v>
      </c>
      <c r="D262" t="s">
        <v>686</v>
      </c>
      <c r="E262" s="11" t="s">
        <v>386</v>
      </c>
      <c r="F262" s="11" t="str">
        <f>VLOOKUP(REPORTE.INCIDENTES[[#This Row],[NOME]],'CADASTRO'!A:K,5,0)</f>
        <v>OPERADOR INDUSTRIAL II</v>
      </c>
      <c r="G262" s="29">
        <v>46009</v>
      </c>
      <c r="H262" s="39">
        <v>365</v>
      </c>
      <c r="I2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IF(G627="01/01/1900", "SEM REGISTRO",
                        IF((G262+H262)&gt;TODAY(), "NO PRAZO", "VENCIDO"
                        )
                    )
                )
            )
        )
    ),"N.A.")</f>
        <v>NO PRAZO</v>
      </c>
      <c r="J262" s="14">
        <f>IF(REPORTE.INCIDENTES[[#This Row],[TREINADO EM]]="", "",(REPORTE.INCIDENTES[[#This Row],[TREINADO EM]]+REPORTE.INCIDENTES[[#This Row],[VALIDADE]]))</f>
        <v>46374</v>
      </c>
      <c r="K262">
        <v>1</v>
      </c>
      <c r="L262" t="s">
        <v>3</v>
      </c>
      <c r="M262" t="str">
        <f>VLOOKUP(REPORTE.INCIDENTES[[#This Row],[NOME]],'CADASTRO'!A:K,6,0)</f>
        <v>ATIVO</v>
      </c>
    </row>
    <row r="263" spans="1:14">
      <c r="A263" t="s">
        <v>516</v>
      </c>
      <c r="B263" t="s">
        <v>517</v>
      </c>
      <c r="C263" t="s">
        <v>76</v>
      </c>
      <c r="D263" t="s">
        <v>686</v>
      </c>
      <c r="E263" s="11" t="s">
        <v>387</v>
      </c>
      <c r="F263" s="11" t="str">
        <f>VLOOKUP(REPORTE.INCIDENTES[[#This Row],[NOME]],'CADASTRO'!A:K,5,0)</f>
        <v>OPERADOR INDUSTRIAL III</v>
      </c>
      <c r="G263" s="29">
        <v>44929</v>
      </c>
      <c r="H263" s="39">
        <v>365</v>
      </c>
      <c r="I2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IF(G628="01/01/1900",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IF(REPORTE.INCIDENTES[[#This Row],[TREINADO EM]]="", "",(REPORTE.INCIDENTES[[#This Row],[TREINADO EM]]+REPORTE.INCIDENTES[[#This Row],[VALIDADE]]))</f>
        <v>45294</v>
      </c>
      <c r="K263">
        <v>1</v>
      </c>
      <c r="L263" t="s">
        <v>5</v>
      </c>
      <c r="M263" t="str">
        <f>VLOOKUP(REPORTE.INCIDENTES[[#This Row],[NOME]],'CADASTRO'!A:K,6,0)</f>
        <v>ATIVO</v>
      </c>
    </row>
    <row r="264" spans="1:14">
      <c r="A264" t="s">
        <v>516</v>
      </c>
      <c r="B264" t="s">
        <v>517</v>
      </c>
      <c r="C264" t="s">
        <v>76</v>
      </c>
      <c r="D264" t="s">
        <v>686</v>
      </c>
      <c r="E264" s="11" t="s">
        <v>387</v>
      </c>
      <c r="F264" s="11" t="str">
        <f>VLOOKUP(REPORTE.INCIDENTES[[#This Row],[NOME]],'CADASTRO'!A:K,5,0)</f>
        <v>OPERADOR INDUSTRIAL III</v>
      </c>
      <c r="G264" s="29">
        <v>45279</v>
      </c>
      <c r="H264" s="39">
        <v>365</v>
      </c>
      <c r="I2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IF(G629="01/01/1900",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IF(REPORTE.INCIDENTES[[#This Row],[TREINADO EM]]="", "",(REPORTE.INCIDENTES[[#This Row],[TREINADO EM]]+REPORTE.INCIDENTES[[#This Row],[VALIDADE]]))</f>
        <v>45644</v>
      </c>
      <c r="K264">
        <v>1</v>
      </c>
      <c r="L264" t="s">
        <v>5</v>
      </c>
      <c r="M264" t="str">
        <f>VLOOKUP(REPORTE.INCIDENTES[[#This Row],[NOME]],'CADASTRO'!A:K,6,0)</f>
        <v>ATIVO</v>
      </c>
    </row>
    <row r="265" spans="1:14">
      <c r="A265" t="s">
        <v>516</v>
      </c>
      <c r="B265" t="s">
        <v>517</v>
      </c>
      <c r="C265" t="s">
        <v>391</v>
      </c>
      <c r="D265" t="s">
        <v>686</v>
      </c>
      <c r="E265" s="11" t="s">
        <v>387</v>
      </c>
      <c r="F265" s="11" t="str">
        <f>VLOOKUP(REPORTE.INCIDENTES[[#This Row],[NOME]],'CADASTRO'!A:K,5,0)</f>
        <v>OPERADOR INDUSTRIAL III</v>
      </c>
      <c r="G265" s="29">
        <v>45882</v>
      </c>
      <c r="H265" s="39">
        <v>365</v>
      </c>
      <c r="I2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IF(G630="01/01/1900",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IF(REPORTE.INCIDENTES[[#This Row],[TREINADO EM]]="", "",(REPORTE.INCIDENTES[[#This Row],[TREINADO EM]]+REPORTE.INCIDENTES[[#This Row],[VALIDADE]]))</f>
        <v>46247</v>
      </c>
      <c r="K265">
        <v>1</v>
      </c>
      <c r="L265" t="s">
        <v>5</v>
      </c>
      <c r="M265" t="str">
        <f>VLOOKUP(REPORTE.INCIDENTES[[#This Row],[NOME]],'CADASTRO'!A:K,6,0)</f>
        <v>ATIVO</v>
      </c>
    </row>
    <row r="266" spans="1:14">
      <c r="A266" t="s">
        <v>516</v>
      </c>
      <c r="B266" t="s">
        <v>517</v>
      </c>
      <c r="C266" t="s">
        <v>433</v>
      </c>
      <c r="D266" t="s">
        <v>686</v>
      </c>
      <c r="E266" s="11" t="s">
        <v>387</v>
      </c>
      <c r="F266" s="11" t="str">
        <f>VLOOKUP(REPORTE.INCIDENTES[[#This Row],[NOME]],'CADASTRO'!A:K,5,0)</f>
        <v>OPERADOR INDUSTRIAL III</v>
      </c>
      <c r="G266" s="29">
        <v>46009</v>
      </c>
      <c r="H266" s="39">
        <v>365</v>
      </c>
      <c r="I2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IF(G631="01/01/1900", "SEM REGISTRO",
                        IF((G266+H266)&gt;TODAY(), "NO PRAZO", "VENCIDO"
                        )
                    )
                )
            )
        )
    ),"N.A.")</f>
        <v>NO PRAZO</v>
      </c>
      <c r="J266" s="14">
        <f>IF(REPORTE.INCIDENTES[[#This Row],[TREINADO EM]]="", "",(REPORTE.INCIDENTES[[#This Row],[TREINADO EM]]+REPORTE.INCIDENTES[[#This Row],[VALIDADE]]))</f>
        <v>46374</v>
      </c>
      <c r="K266">
        <v>1</v>
      </c>
      <c r="L266" t="s">
        <v>3</v>
      </c>
      <c r="M266" t="str">
        <f>VLOOKUP(REPORTE.INCIDENTES[[#This Row],[NOME]],'CADASTRO'!A:K,6,0)</f>
        <v>ATIVO</v>
      </c>
    </row>
    <row r="267" spans="1:14">
      <c r="A267" t="s">
        <v>516</v>
      </c>
      <c r="B267" t="s">
        <v>517</v>
      </c>
      <c r="C267" t="s">
        <v>266</v>
      </c>
      <c r="D267" t="s">
        <v>686</v>
      </c>
      <c r="E267" s="11" t="s">
        <v>331</v>
      </c>
      <c r="F267" s="11" t="str">
        <f>VLOOKUP(REPORTE.INCIDENTES[[#This Row],[NOME]],'CADASTRO'!A:K,5,0)</f>
        <v>LIDER DE TURNO</v>
      </c>
      <c r="G267" s="29">
        <v>45064</v>
      </c>
      <c r="H267" s="39">
        <v>365</v>
      </c>
      <c r="I2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IF(G632="01/01/1900",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IF(REPORTE.INCIDENTES[[#This Row],[TREINADO EM]]="", "",(REPORTE.INCIDENTES[[#This Row],[TREINADO EM]]+REPORTE.INCIDENTES[[#This Row],[VALIDADE]]))</f>
        <v>45429</v>
      </c>
      <c r="K267">
        <v>1</v>
      </c>
      <c r="L267" t="s">
        <v>5</v>
      </c>
      <c r="M267" t="str">
        <f>VLOOKUP(REPORTE.INCIDENTES[[#This Row],[NOME]],'CADASTRO'!A:K,6,0)</f>
        <v>ATIVO</v>
      </c>
    </row>
    <row r="268" spans="1:14">
      <c r="A268" t="s">
        <v>516</v>
      </c>
      <c r="B268" t="s">
        <v>517</v>
      </c>
      <c r="C268" t="s">
        <v>76</v>
      </c>
      <c r="D268" t="s">
        <v>686</v>
      </c>
      <c r="E268" s="11" t="s">
        <v>331</v>
      </c>
      <c r="F268" s="11" t="str">
        <f>VLOOKUP(REPORTE.INCIDENTES[[#This Row],[NOME]],'CADASTRO'!A:K,5,0)</f>
        <v>LIDER DE TURNO</v>
      </c>
      <c r="G268" s="29">
        <v>45279</v>
      </c>
      <c r="H268" s="39">
        <v>365</v>
      </c>
      <c r="I2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IF(G633="01/01/1900",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IF(REPORTE.INCIDENTES[[#This Row],[TREINADO EM]]="", "",(REPORTE.INCIDENTES[[#This Row],[TREINADO EM]]+REPORTE.INCIDENTES[[#This Row],[VALIDADE]]))</f>
        <v>45644</v>
      </c>
      <c r="K268">
        <v>1</v>
      </c>
      <c r="L268" t="s">
        <v>5</v>
      </c>
      <c r="M268" t="str">
        <f>VLOOKUP(REPORTE.INCIDENTES[[#This Row],[NOME]],'CADASTRO'!A:K,6,0)</f>
        <v>ATIVO</v>
      </c>
    </row>
    <row r="269" spans="1:14">
      <c r="A269" t="s">
        <v>516</v>
      </c>
      <c r="B269" t="s">
        <v>517</v>
      </c>
      <c r="C269" t="s">
        <v>433</v>
      </c>
      <c r="D269" t="s">
        <v>686</v>
      </c>
      <c r="E269" s="11" t="s">
        <v>331</v>
      </c>
      <c r="F269" s="11" t="str">
        <f>VLOOKUP(REPORTE.INCIDENTES[[#This Row],[NOME]],'CADASTRO'!A:K,5,0)</f>
        <v>LIDER DE TURNO</v>
      </c>
      <c r="G269" s="29">
        <v>45533</v>
      </c>
      <c r="H269" s="39">
        <v>365</v>
      </c>
      <c r="I2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IF(G634="01/01/1900",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IF(REPORTE.INCIDENTES[[#This Row],[TREINADO EM]]="", "",(REPORTE.INCIDENTES[[#This Row],[TREINADO EM]]+REPORTE.INCIDENTES[[#This Row],[VALIDADE]]))</f>
        <v>45898</v>
      </c>
      <c r="K269">
        <v>1</v>
      </c>
      <c r="L269" t="s">
        <v>5</v>
      </c>
      <c r="M269" t="str">
        <f>VLOOKUP(REPORTE.INCIDENTES[[#This Row],[NOME]],'CADASTRO'!A:K,6,0)</f>
        <v>ATIVO</v>
      </c>
    </row>
    <row r="270" spans="1:14">
      <c r="A270" t="s">
        <v>516</v>
      </c>
      <c r="B270" t="s">
        <v>517</v>
      </c>
      <c r="C270" t="s">
        <v>76</v>
      </c>
      <c r="D270" t="s">
        <v>686</v>
      </c>
      <c r="E270" s="11" t="s">
        <v>331</v>
      </c>
      <c r="F270" s="11" t="str">
        <f>VLOOKUP(REPORTE.INCIDENTES[[#This Row],[NOME]],'CADASTRO'!A:K,5,0)</f>
        <v>LIDER DE TURNO</v>
      </c>
      <c r="G270" s="29">
        <v>45645</v>
      </c>
      <c r="H270" s="39">
        <v>365</v>
      </c>
      <c r="I2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IF(G635="01/01/1900",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IF(REPORTE.INCIDENTES[[#This Row],[TREINADO EM]]="", "",(REPORTE.INCIDENTES[[#This Row],[TREINADO EM]]+REPORTE.INCIDENTES[[#This Row],[VALIDADE]]))</f>
        <v>46010</v>
      </c>
      <c r="K270">
        <v>1</v>
      </c>
      <c r="L270" t="s">
        <v>5</v>
      </c>
      <c r="M270" t="str">
        <f>VLOOKUP(REPORTE.INCIDENTES[[#This Row],[NOME]],'CADASTRO'!A:K,6,0)</f>
        <v>ATIVO</v>
      </c>
    </row>
    <row r="271" spans="1:14">
      <c r="A271" t="s">
        <v>516</v>
      </c>
      <c r="B271" t="s">
        <v>517</v>
      </c>
      <c r="C271" t="s">
        <v>433</v>
      </c>
      <c r="D271" t="s">
        <v>686</v>
      </c>
      <c r="E271" s="11" t="s">
        <v>331</v>
      </c>
      <c r="F271" s="11" t="str">
        <f>VLOOKUP(REPORTE.INCIDENTES[[#This Row],[NOME]],'CADASTRO'!A:K,5,0)</f>
        <v>LIDER DE TURNO</v>
      </c>
      <c r="G271" s="29">
        <v>46006</v>
      </c>
      <c r="H271" s="39">
        <v>365</v>
      </c>
      <c r="I2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IF(G636="01/01/1900", "SEM REGISTRO",
                        IF((G271+H271)&gt;TODAY(), "NO PRAZO", "VENCIDO"
                        )
                    )
                )
            )
        )
    ),"N.A.")</f>
        <v>NO PRAZO</v>
      </c>
      <c r="J271" s="14">
        <f>IF(REPORTE.INCIDENTES[[#This Row],[TREINADO EM]]="", "",(REPORTE.INCIDENTES[[#This Row],[TREINADO EM]]+REPORTE.INCIDENTES[[#This Row],[VALIDADE]]))</f>
        <v>46371</v>
      </c>
      <c r="K271" s="64">
        <v>1</v>
      </c>
      <c r="L271" t="s">
        <v>3</v>
      </c>
      <c r="M271" t="str">
        <f>VLOOKUP(REPORTE.INCIDENTES[[#This Row],[NOME]],'CADASTRO'!A:K,6,0)</f>
        <v>ATIVO</v>
      </c>
      <c r="N271" s="63" t="s">
        <v>693</v>
      </c>
    </row>
    <row r="272" spans="1:14">
      <c r="A272" t="s">
        <v>516</v>
      </c>
      <c r="B272" t="s">
        <v>517</v>
      </c>
      <c r="C272" t="s">
        <v>76</v>
      </c>
      <c r="D272" t="s">
        <v>686</v>
      </c>
      <c r="E272" s="11" t="s">
        <v>390</v>
      </c>
      <c r="F272" s="11" t="str">
        <f>VLOOKUP(REPORTE.INCIDENTES[[#This Row],[NOME]],'CADASTRO'!A:K,5,0)</f>
        <v>TECNICO ELETRONICO II</v>
      </c>
      <c r="G272" s="29">
        <v>44929</v>
      </c>
      <c r="H272" s="39">
        <v>365</v>
      </c>
      <c r="I2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IF(G637="01/01/1900",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IF(REPORTE.INCIDENTES[[#This Row],[TREINADO EM]]="", "",(REPORTE.INCIDENTES[[#This Row],[TREINADO EM]]+REPORTE.INCIDENTES[[#This Row],[VALIDADE]]))</f>
        <v>45294</v>
      </c>
      <c r="K272">
        <v>1</v>
      </c>
      <c r="L272" t="s">
        <v>5</v>
      </c>
      <c r="M272" t="str">
        <f>VLOOKUP(REPORTE.INCIDENTES[[#This Row],[NOME]],'CADASTRO'!A:K,6,0)</f>
        <v>ATIVO</v>
      </c>
    </row>
    <row r="273" spans="1:14">
      <c r="A273" t="s">
        <v>516</v>
      </c>
      <c r="B273" t="s">
        <v>517</v>
      </c>
      <c r="C273" t="s">
        <v>433</v>
      </c>
      <c r="D273" t="s">
        <v>686</v>
      </c>
      <c r="E273" s="11" t="s">
        <v>390</v>
      </c>
      <c r="F273" s="11" t="str">
        <f>VLOOKUP(REPORTE.INCIDENTES[[#This Row],[NOME]],'CADASTRO'!A:K,5,0)</f>
        <v>TECNICO ELETRONICO II</v>
      </c>
      <c r="G273" s="29">
        <v>45547</v>
      </c>
      <c r="H273" s="39">
        <v>365</v>
      </c>
      <c r="I2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IF(G638="01/01/1900",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IF(REPORTE.INCIDENTES[[#This Row],[TREINADO EM]]="", "",(REPORTE.INCIDENTES[[#This Row],[TREINADO EM]]+REPORTE.INCIDENTES[[#This Row],[VALIDADE]]))</f>
        <v>45912</v>
      </c>
      <c r="K273">
        <v>1</v>
      </c>
      <c r="L273" t="s">
        <v>5</v>
      </c>
      <c r="M273" t="str">
        <f>VLOOKUP(REPORTE.INCIDENTES[[#This Row],[NOME]],'CADASTRO'!A:K,6,0)</f>
        <v>ATIVO</v>
      </c>
    </row>
    <row r="274" spans="1:14">
      <c r="A274" t="s">
        <v>516</v>
      </c>
      <c r="B274" t="s">
        <v>517</v>
      </c>
      <c r="C274" t="s">
        <v>433</v>
      </c>
      <c r="D274" t="s">
        <v>686</v>
      </c>
      <c r="E274" s="11" t="s">
        <v>390</v>
      </c>
      <c r="F274" s="11" t="str">
        <f>VLOOKUP(REPORTE.INCIDENTES[[#This Row],[NOME]],'CADASTRO'!A:K,5,0)</f>
        <v>TECNICO ELETRONICO II</v>
      </c>
      <c r="G274" s="29">
        <v>46211.549814814804</v>
      </c>
      <c r="H274" s="39">
        <v>183</v>
      </c>
      <c r="I2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IF(G639="01/01/1900", "SEM REGISTRO",
                        IF((G274+H274)&gt;TODAY(), "NO PRAZO", "VENCIDO"
                        )
                    )
                )
            )
        )
    ),"N.A.")</f>
        <v>NO PRAZO</v>
      </c>
      <c r="J274" s="14">
        <f>IF(REPORTE.INCIDENTES[[#This Row],[TREINADO EM]]="", "",(REPORTE.INCIDENTES[[#This Row],[TREINADO EM]]+REPORTE.INCIDENTES[[#This Row],[VALIDADE]]))</f>
        <v>46394.549814814804</v>
      </c>
      <c r="K274">
        <v>1</v>
      </c>
      <c r="L274" t="s">
        <v>3</v>
      </c>
      <c r="M274" t="str">
        <f>VLOOKUP(REPORTE.INCIDENTES[[#This Row],[NOME]],'CADASTRO'!A:K,6,0)</f>
        <v>ATIVO</v>
      </c>
      <c r="N274" s="63"/>
    </row>
    <row r="275" spans="1:14">
      <c r="A275" t="s">
        <v>516</v>
      </c>
      <c r="B275" t="s">
        <v>517</v>
      </c>
      <c r="C275" t="s">
        <v>433</v>
      </c>
      <c r="D275" t="s">
        <v>686</v>
      </c>
      <c r="E275" s="11" t="s">
        <v>391</v>
      </c>
      <c r="F275" s="11" t="str">
        <f>VLOOKUP(REPORTE.INCIDENTES[[#This Row],[NOME]],'CADASTRO'!A:K,5,0)</f>
        <v>ESTAGIARIO</v>
      </c>
      <c r="G275" s="29">
        <v>46212.014606481498</v>
      </c>
      <c r="H275" s="39">
        <v>5000</v>
      </c>
      <c r="I2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IF(G640="01/01/1900", "SEM REGISTRO",
                        IF((G275+H275)&gt;TODAY(), "NO PRAZO", "VENCIDO"
                        )
                    )
                )
            )
        )
    ),"N.A.")</f>
        <v>NO PRAZO</v>
      </c>
      <c r="J275" s="14">
        <f>IF(REPORTE.INCIDENTES[[#This Row],[TREINADO EM]]="", "",(REPORTE.INCIDENTES[[#This Row],[TREINADO EM]]+REPORTE.INCIDENTES[[#This Row],[VALIDADE]]))</f>
        <v>51212.014606481498</v>
      </c>
      <c r="K275">
        <v>1</v>
      </c>
      <c r="L275" t="s">
        <v>3</v>
      </c>
      <c r="M275" t="str">
        <f>VLOOKUP(REPORTE.INCIDENTES[[#This Row],[NOME]],'CADASTRO'!A:K,6,0)</f>
        <v>ATIVO</v>
      </c>
      <c r="N275" s="63"/>
    </row>
    <row r="276" spans="1:14">
      <c r="A276" t="s">
        <v>516</v>
      </c>
      <c r="B276" t="s">
        <v>517</v>
      </c>
      <c r="C276" t="s">
        <v>433</v>
      </c>
      <c r="D276" t="s">
        <v>686</v>
      </c>
      <c r="E276" s="11" t="s">
        <v>287</v>
      </c>
      <c r="F276" s="11" t="str">
        <f>VLOOKUP(REPORTE.INCIDENTES[[#This Row],[NOME]],'CADASTRO'!A:K,5,0)</f>
        <v>OPERADOR INDUSTRIAL I</v>
      </c>
      <c r="G276" s="58">
        <v>45847</v>
      </c>
      <c r="H276" s="39">
        <v>365</v>
      </c>
      <c r="I2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IF(G641="01/01/1900",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IF(REPORTE.INCIDENTES[[#This Row],[TREINADO EM]]="", "",(REPORTE.INCIDENTES[[#This Row],[TREINADO EM]]+REPORTE.INCIDENTES[[#This Row],[VALIDADE]]))</f>
        <v>46212</v>
      </c>
      <c r="K276">
        <v>1</v>
      </c>
      <c r="L276" t="s">
        <v>3</v>
      </c>
      <c r="M276" t="str">
        <f>VLOOKUP(REPORTE.INCIDENTES[[#This Row],[NOME]],'CADASTRO'!A:K,6,0)</f>
        <v>DESLIGADO</v>
      </c>
    </row>
    <row r="277" spans="1:14">
      <c r="A277" t="s">
        <v>516</v>
      </c>
      <c r="B277" t="s">
        <v>517</v>
      </c>
      <c r="C277" t="s">
        <v>266</v>
      </c>
      <c r="D277" t="s">
        <v>686</v>
      </c>
      <c r="E277" s="11" t="s">
        <v>288</v>
      </c>
      <c r="F277" s="11" t="str">
        <f>VLOOKUP(REPORTE.INCIDENTES[[#This Row],[NOME]],'CADASTRO'!A:K,5,0)</f>
        <v>APRENDIZ</v>
      </c>
      <c r="G277" s="29">
        <v>45302</v>
      </c>
      <c r="H277" s="39">
        <v>365</v>
      </c>
      <c r="I2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IF(G642="01/01/1900",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IF(REPORTE.INCIDENTES[[#This Row],[TREINADO EM]]="", "",(REPORTE.INCIDENTES[[#This Row],[TREINADO EM]]+REPORTE.INCIDENTES[[#This Row],[VALIDADE]]))</f>
        <v>45667</v>
      </c>
      <c r="K277">
        <v>1</v>
      </c>
      <c r="L277" t="s">
        <v>3</v>
      </c>
      <c r="M277" t="str">
        <f>VLOOKUP(REPORTE.INCIDENTES[[#This Row],[NOME]],'CADASTRO'!A:K,6,0)</f>
        <v>DESLIGADO</v>
      </c>
    </row>
    <row r="278" spans="1:14">
      <c r="A278" t="s">
        <v>516</v>
      </c>
      <c r="B278" t="s">
        <v>517</v>
      </c>
      <c r="C278" t="s">
        <v>433</v>
      </c>
      <c r="D278" t="s">
        <v>686</v>
      </c>
      <c r="E278" t="s">
        <v>485</v>
      </c>
      <c r="F278" s="11" t="str">
        <f>VLOOKUP(REPORTE.INCIDENTES[[#This Row],[NOME]],'CADASTRO'!A:K,5,0)</f>
        <v>OPERADOR INDUSTRIAL III</v>
      </c>
      <c r="G278" s="29">
        <v>46238</v>
      </c>
      <c r="H278" s="39">
        <v>365</v>
      </c>
      <c r="I2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IF(G643="01/01/1900",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IF(REPORTE.INCIDENTES[[#This Row],[TREINADO EM]]="", "",(REPORTE.INCIDENTES[[#This Row],[TREINADO EM]]+REPORTE.INCIDENTES[[#This Row],[VALIDADE]]))</f>
        <v>46603</v>
      </c>
      <c r="K278">
        <v>1</v>
      </c>
      <c r="L278" t="s">
        <v>3</v>
      </c>
      <c r="M278" t="str">
        <f>VLOOKUP(REPORTE.INCIDENTES[[#This Row],[NOME]],'CADASTRO'!A:K,6,0)</f>
        <v>ATIVO</v>
      </c>
      <c r="N278" s="63" t="s">
        <v>692</v>
      </c>
    </row>
    <row r="279" spans="1:14">
      <c r="A279" t="s">
        <v>516</v>
      </c>
      <c r="B279" t="s">
        <v>517</v>
      </c>
      <c r="C279" t="s">
        <v>266</v>
      </c>
      <c r="D279" t="s">
        <v>686</v>
      </c>
      <c r="E279" s="11" t="s">
        <v>289</v>
      </c>
      <c r="F279" s="11" t="str">
        <f>VLOOKUP(REPORTE.INCIDENTES[[#This Row],[NOME]],'CADASTRO'!A:K,5,0)</f>
        <v>APRENDIZ</v>
      </c>
      <c r="G279" s="29">
        <v>45302</v>
      </c>
      <c r="H279" s="39">
        <v>365</v>
      </c>
      <c r="I2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IF(G644="01/01/1900",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IF(REPORTE.INCIDENTES[[#This Row],[TREINADO EM]]="", "",(REPORTE.INCIDENTES[[#This Row],[TREINADO EM]]+REPORTE.INCIDENTES[[#This Row],[VALIDADE]]))</f>
        <v>45667</v>
      </c>
      <c r="K279">
        <v>1</v>
      </c>
      <c r="L279" t="s">
        <v>3</v>
      </c>
      <c r="M279" t="str">
        <f>VLOOKUP(REPORTE.INCIDENTES[[#This Row],[NOME]],'CADASTRO'!A:K,6,0)</f>
        <v>DESLIGADO</v>
      </c>
    </row>
    <row r="280" spans="1:14">
      <c r="A280" t="s">
        <v>516</v>
      </c>
      <c r="B280" t="s">
        <v>517</v>
      </c>
      <c r="C280" t="s">
        <v>391</v>
      </c>
      <c r="D280" t="s">
        <v>686</v>
      </c>
      <c r="E280" s="11" t="s">
        <v>495</v>
      </c>
      <c r="F280" s="11" t="str">
        <f>VLOOKUP(REPORTE.INCIDENTES[[#This Row],[NOME]],'CADASTRO'!A:K,5,0)</f>
        <v>AUXILIAR INDUSTRIAL</v>
      </c>
      <c r="G280" s="29">
        <v>46280</v>
      </c>
      <c r="H280" s="39">
        <v>365</v>
      </c>
      <c r="I2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IF(G645="01/01/1900", "SEM REGISTRO",
                        IF((G280+H280)&gt;TODAY(), "NO PRAZO", "VENCIDO"
                        )
                    )
                )
            )
        )
    ),"N.A.")</f>
        <v>NO PRAZO</v>
      </c>
      <c r="J280" s="14">
        <f>IF(REPORTE.INCIDENTES[[#This Row],[TREINADO EM]]="", "",(REPORTE.INCIDENTES[[#This Row],[TREINADO EM]]+REPORTE.INCIDENTES[[#This Row],[VALIDADE]]))</f>
        <v>46645</v>
      </c>
      <c r="K280" s="64" t="s">
        <v>688</v>
      </c>
      <c r="L280" t="s">
        <v>3</v>
      </c>
      <c r="M280" t="str">
        <f>VLOOKUP(REPORTE.INCIDENTES[[#This Row],[NOME]],'CADASTRO'!A:K,6,0)</f>
        <v>ATIVO</v>
      </c>
    </row>
    <row r="281" spans="1:14">
      <c r="A281" t="s">
        <v>516</v>
      </c>
      <c r="B281" t="s">
        <v>517</v>
      </c>
      <c r="C281" t="s">
        <v>76</v>
      </c>
      <c r="D281" t="s">
        <v>686</v>
      </c>
      <c r="E281" s="11" t="s">
        <v>290</v>
      </c>
      <c r="F281" s="11" t="str">
        <f>VLOOKUP(REPORTE.INCIDENTES[[#This Row],[NOME]],'CADASTRO'!A:K,5,0)</f>
        <v>OPERADOR INDUSTRIAL II</v>
      </c>
      <c r="G281" s="29">
        <v>44929</v>
      </c>
      <c r="H281" s="39">
        <v>365</v>
      </c>
      <c r="I2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IF(G646="01/01/1900",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IF(REPORTE.INCIDENTES[[#This Row],[TREINADO EM]]="", "",(REPORTE.INCIDENTES[[#This Row],[TREINADO EM]]+REPORTE.INCIDENTES[[#This Row],[VALIDADE]]))</f>
        <v>45294</v>
      </c>
      <c r="K281">
        <v>1</v>
      </c>
      <c r="L281" t="s">
        <v>5</v>
      </c>
      <c r="M281" t="str">
        <f>VLOOKUP(REPORTE.INCIDENTES[[#This Row],[NOME]],'CADASTRO'!A:K,6,0)</f>
        <v>DESLIGADO</v>
      </c>
    </row>
    <row r="282" spans="1:14">
      <c r="A282" t="s">
        <v>516</v>
      </c>
      <c r="B282" t="s">
        <v>517</v>
      </c>
      <c r="C282" t="s">
        <v>76</v>
      </c>
      <c r="D282" t="s">
        <v>686</v>
      </c>
      <c r="E282" s="11" t="s">
        <v>290</v>
      </c>
      <c r="F282" s="11" t="str">
        <f>VLOOKUP(REPORTE.INCIDENTES[[#This Row],[NOME]],'CADASTRO'!A:K,5,0)</f>
        <v>OPERADOR INDUSTRIAL II</v>
      </c>
      <c r="G282" s="29">
        <v>45279</v>
      </c>
      <c r="H282" s="39">
        <v>365</v>
      </c>
      <c r="I2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IF(G647="01/01/1900",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IF(REPORTE.INCIDENTES[[#This Row],[TREINADO EM]]="", "",(REPORTE.INCIDENTES[[#This Row],[TREINADO EM]]+REPORTE.INCIDENTES[[#This Row],[VALIDADE]]))</f>
        <v>45644</v>
      </c>
      <c r="K282">
        <v>1</v>
      </c>
      <c r="L282" t="s">
        <v>3</v>
      </c>
      <c r="M282" t="str">
        <f>VLOOKUP(REPORTE.INCIDENTES[[#This Row],[NOME]],'CADASTRO'!A:K,6,0)</f>
        <v>DESLIGADO</v>
      </c>
    </row>
    <row r="283" spans="1:14">
      <c r="A283" t="s">
        <v>516</v>
      </c>
      <c r="B283" t="s">
        <v>517</v>
      </c>
      <c r="C283" t="s">
        <v>266</v>
      </c>
      <c r="D283" t="s">
        <v>686</v>
      </c>
      <c r="E283" s="11" t="s">
        <v>392</v>
      </c>
      <c r="F283" s="11" t="str">
        <f>VLOOKUP(REPORTE.INCIDENTES[[#This Row],[NOME]],'CADASTRO'!A:K,5,0)</f>
        <v>Almoxarife</v>
      </c>
      <c r="G283" s="29">
        <v>45064</v>
      </c>
      <c r="H283" s="39">
        <v>365</v>
      </c>
      <c r="I2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IF(G648="01/01/1900",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IF(REPORTE.INCIDENTES[[#This Row],[TREINADO EM]]="", "",(REPORTE.INCIDENTES[[#This Row],[TREINADO EM]]+REPORTE.INCIDENTES[[#This Row],[VALIDADE]]))</f>
        <v>45429</v>
      </c>
      <c r="K283">
        <v>1</v>
      </c>
      <c r="L283" t="s">
        <v>5</v>
      </c>
      <c r="M283" t="str">
        <f>VLOOKUP(REPORTE.INCIDENTES[[#This Row],[NOME]],'CADASTRO'!A:K,6,0)</f>
        <v>ATIVO</v>
      </c>
    </row>
    <row r="284" spans="1:14">
      <c r="A284" t="s">
        <v>516</v>
      </c>
      <c r="B284" t="s">
        <v>517</v>
      </c>
      <c r="C284" t="s">
        <v>102</v>
      </c>
      <c r="D284" t="s">
        <v>686</v>
      </c>
      <c r="E284" s="11" t="s">
        <v>392</v>
      </c>
      <c r="F284" s="11" t="str">
        <f>VLOOKUP(REPORTE.INCIDENTES[[#This Row],[NOME]],'CADASTRO'!A:K,5,0)</f>
        <v>Almoxarife</v>
      </c>
      <c r="G284" s="29">
        <v>45630</v>
      </c>
      <c r="H284" s="39">
        <v>365</v>
      </c>
      <c r="I2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IF(G649="01/01/1900",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IF(REPORTE.INCIDENTES[[#This Row],[TREINADO EM]]="", "",(REPORTE.INCIDENTES[[#This Row],[TREINADO EM]]+REPORTE.INCIDENTES[[#This Row],[VALIDADE]]))</f>
        <v>45995</v>
      </c>
      <c r="K284">
        <v>1</v>
      </c>
      <c r="L284" t="s">
        <v>5</v>
      </c>
      <c r="M284" t="str">
        <f>VLOOKUP(REPORTE.INCIDENTES[[#This Row],[NOME]],'CADASTRO'!A:K,6,0)</f>
        <v>ATIVO</v>
      </c>
    </row>
    <row r="285" spans="1:14">
      <c r="A285" t="s">
        <v>516</v>
      </c>
      <c r="B285" t="s">
        <v>517</v>
      </c>
      <c r="C285" t="s">
        <v>391</v>
      </c>
      <c r="D285" t="s">
        <v>686</v>
      </c>
      <c r="E285" s="11" t="s">
        <v>392</v>
      </c>
      <c r="F285" s="11" t="str">
        <f>VLOOKUP(REPORTE.INCIDENTES[[#This Row],[NOME]],'CADASTRO'!A:K,5,0)</f>
        <v>Almoxarife</v>
      </c>
      <c r="G285" s="29">
        <v>45826</v>
      </c>
      <c r="H285" s="39">
        <v>365</v>
      </c>
      <c r="I2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IF(G650="01/01/1900",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IF(REPORTE.INCIDENTES[[#This Row],[TREINADO EM]]="", "",(REPORTE.INCIDENTES[[#This Row],[TREINADO EM]]+REPORTE.INCIDENTES[[#This Row],[VALIDADE]]))</f>
        <v>46191</v>
      </c>
      <c r="K285">
        <v>1</v>
      </c>
      <c r="L285" t="s">
        <v>5</v>
      </c>
      <c r="M285" t="str">
        <f>VLOOKUP(REPORTE.INCIDENTES[[#This Row],[NOME]],'CADASTRO'!A:K,6,0)</f>
        <v>ATIVO</v>
      </c>
    </row>
    <row r="286" spans="1:14">
      <c r="A286" t="s">
        <v>516</v>
      </c>
      <c r="B286" t="s">
        <v>517</v>
      </c>
      <c r="C286" t="s">
        <v>433</v>
      </c>
      <c r="D286" t="s">
        <v>686</v>
      </c>
      <c r="E286" s="11" t="s">
        <v>392</v>
      </c>
      <c r="F286" s="11" t="str">
        <f>VLOOKUP(REPORTE.INCIDENTES[[#This Row],[NOME]],'CADASTRO'!A:K,5,0)</f>
        <v>Almoxarife</v>
      </c>
      <c r="G286" s="29">
        <v>46209</v>
      </c>
      <c r="H286" s="39">
        <v>183</v>
      </c>
      <c r="I2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IF(G651="01/01/1900", "SEM REGISTRO",
                        IF((G286+H286)&gt;TODAY(), "NO PRAZO", "VENCIDO"
                        )
                    )
                )
            )
        )
    ),"N.A.")</f>
        <v>NO PRAZO</v>
      </c>
      <c r="J286" s="14">
        <f>IF(REPORTE.INCIDENTES[[#This Row],[TREINADO EM]]="", "",(REPORTE.INCIDENTES[[#This Row],[TREINADO EM]]+REPORTE.INCIDENTES[[#This Row],[VALIDADE]]))</f>
        <v>46392</v>
      </c>
      <c r="K286">
        <v>1</v>
      </c>
      <c r="L286" t="s">
        <v>3</v>
      </c>
      <c r="M286" t="str">
        <f>VLOOKUP(REPORTE.INCIDENTES[[#This Row],[NOME]],'CADASTRO'!A:K,6,0)</f>
        <v>ATIVO</v>
      </c>
      <c r="N286" s="63"/>
    </row>
    <row r="287" spans="1:14">
      <c r="A287" t="s">
        <v>516</v>
      </c>
      <c r="B287" t="s">
        <v>517</v>
      </c>
      <c r="C287" t="s">
        <v>76</v>
      </c>
      <c r="D287" t="s">
        <v>686</v>
      </c>
      <c r="E287" s="11" t="s">
        <v>291</v>
      </c>
      <c r="F287" s="11" t="str">
        <f>VLOOKUP(REPORTE.INCIDENTES[[#This Row],[NOME]],'CADASTRO'!A:K,5,0)</f>
        <v>OPERADOR INDUSTRIAL III</v>
      </c>
      <c r="G287" s="29">
        <v>44929</v>
      </c>
      <c r="H287" s="39">
        <v>365</v>
      </c>
      <c r="I2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IF(G652="01/01/1900",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IF(REPORTE.INCIDENTES[[#This Row],[TREINADO EM]]="", "",(REPORTE.INCIDENTES[[#This Row],[TREINADO EM]]+REPORTE.INCIDENTES[[#This Row],[VALIDADE]]))</f>
        <v>45294</v>
      </c>
      <c r="K287">
        <v>1</v>
      </c>
      <c r="L287" t="s">
        <v>5</v>
      </c>
      <c r="M287" t="str">
        <f>VLOOKUP(REPORTE.INCIDENTES[[#This Row],[NOME]],'CADASTRO'!A:K,6,0)</f>
        <v>DESLIGADO</v>
      </c>
    </row>
    <row r="288" spans="1:14">
      <c r="A288" t="s">
        <v>516</v>
      </c>
      <c r="B288" t="s">
        <v>517</v>
      </c>
      <c r="C288" t="s">
        <v>76</v>
      </c>
      <c r="D288" t="s">
        <v>686</v>
      </c>
      <c r="E288" s="11" t="s">
        <v>291</v>
      </c>
      <c r="F288" s="11" t="str">
        <f>VLOOKUP(REPORTE.INCIDENTES[[#This Row],[NOME]],'CADASTRO'!A:K,5,0)</f>
        <v>OPERADOR INDUSTRIAL III</v>
      </c>
      <c r="G288" s="29">
        <v>45279</v>
      </c>
      <c r="H288" s="39">
        <v>365</v>
      </c>
      <c r="I2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IF(G653="01/01/1900",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IF(REPORTE.INCIDENTES[[#This Row],[TREINADO EM]]="", "",(REPORTE.INCIDENTES[[#This Row],[TREINADO EM]]+REPORTE.INCIDENTES[[#This Row],[VALIDADE]]))</f>
        <v>45644</v>
      </c>
      <c r="K288">
        <v>1</v>
      </c>
      <c r="L288" t="s">
        <v>3</v>
      </c>
      <c r="M288" t="str">
        <f>VLOOKUP(REPORTE.INCIDENTES[[#This Row],[NOME]],'CADASTRO'!A:K,6,0)</f>
        <v>DESLIGADO</v>
      </c>
    </row>
    <row r="289" spans="1:13">
      <c r="A289" t="s">
        <v>516</v>
      </c>
      <c r="B289" t="s">
        <v>517</v>
      </c>
      <c r="C289" t="s">
        <v>76</v>
      </c>
      <c r="D289" t="s">
        <v>686</v>
      </c>
      <c r="E289" s="11" t="s">
        <v>294</v>
      </c>
      <c r="F289" s="11" t="str">
        <f>VLOOKUP(REPORTE.INCIDENTES[[#This Row],[NOME]],'CADASTRO'!A:K,5,0)</f>
        <v>OPERADOR INDUSTRIAL I</v>
      </c>
      <c r="G289" s="29">
        <v>45279</v>
      </c>
      <c r="H289" s="39">
        <v>365</v>
      </c>
      <c r="I2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IF(G654="01/01/1900",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IF(REPORTE.INCIDENTES[[#This Row],[TREINADO EM]]="", "",(REPORTE.INCIDENTES[[#This Row],[TREINADO EM]]+REPORTE.INCIDENTES[[#This Row],[VALIDADE]]))</f>
        <v>45644</v>
      </c>
      <c r="K289">
        <v>1</v>
      </c>
      <c r="L289" t="s">
        <v>3</v>
      </c>
      <c r="M289" t="str">
        <f>VLOOKUP(REPORTE.INCIDENTES[[#This Row],[NOME]],'CADASTRO'!A:K,6,0)</f>
        <v>DESLIGADO</v>
      </c>
    </row>
    <row r="290" spans="1:13">
      <c r="A290" t="s">
        <v>516</v>
      </c>
      <c r="B290" t="s">
        <v>517</v>
      </c>
      <c r="C290" t="s">
        <v>76</v>
      </c>
      <c r="D290" t="s">
        <v>686</v>
      </c>
      <c r="E290" s="11" t="s">
        <v>394</v>
      </c>
      <c r="F290" s="11" t="str">
        <f>VLOOKUP(REPORTE.INCIDENTES[[#This Row],[NOME]],'CADASTRO'!A:K,5,0)</f>
        <v>OPERADOR INDUSTRIAL I</v>
      </c>
      <c r="G290" s="29">
        <v>44929</v>
      </c>
      <c r="H290" s="39">
        <v>365</v>
      </c>
      <c r="I2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IF(G655="01/01/1900",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IF(REPORTE.INCIDENTES[[#This Row],[TREINADO EM]]="", "",(REPORTE.INCIDENTES[[#This Row],[TREINADO EM]]+REPORTE.INCIDENTES[[#This Row],[VALIDADE]]))</f>
        <v>45294</v>
      </c>
      <c r="K290">
        <v>1</v>
      </c>
      <c r="L290" t="s">
        <v>5</v>
      </c>
      <c r="M290" t="str">
        <f>VLOOKUP(REPORTE.INCIDENTES[[#This Row],[NOME]],'CADASTRO'!A:K,6,0)</f>
        <v>ATIVO</v>
      </c>
    </row>
    <row r="291" spans="1:13">
      <c r="A291" t="s">
        <v>516</v>
      </c>
      <c r="B291" t="s">
        <v>517</v>
      </c>
      <c r="C291" t="s">
        <v>76</v>
      </c>
      <c r="D291" t="s">
        <v>686</v>
      </c>
      <c r="E291" s="11" t="s">
        <v>394</v>
      </c>
      <c r="F291" s="11" t="str">
        <f>VLOOKUP(REPORTE.INCIDENTES[[#This Row],[NOME]],'CADASTRO'!A:K,5,0)</f>
        <v>OPERADOR INDUSTRIAL I</v>
      </c>
      <c r="G291" s="29">
        <v>45279</v>
      </c>
      <c r="H291" s="39">
        <v>365</v>
      </c>
      <c r="I2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IF(G656="01/01/1900",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IF(REPORTE.INCIDENTES[[#This Row],[TREINADO EM]]="", "",(REPORTE.INCIDENTES[[#This Row],[TREINADO EM]]+REPORTE.INCIDENTES[[#This Row],[VALIDADE]]))</f>
        <v>45644</v>
      </c>
      <c r="K291">
        <v>1</v>
      </c>
      <c r="L291" t="s">
        <v>5</v>
      </c>
      <c r="M291" t="str">
        <f>VLOOKUP(REPORTE.INCIDENTES[[#This Row],[NOME]],'CADASTRO'!A:K,6,0)</f>
        <v>ATIVO</v>
      </c>
    </row>
    <row r="292" spans="1:13">
      <c r="A292" t="s">
        <v>516</v>
      </c>
      <c r="B292" t="s">
        <v>517</v>
      </c>
      <c r="C292" t="s">
        <v>76</v>
      </c>
      <c r="D292" t="s">
        <v>686</v>
      </c>
      <c r="E292" s="11" t="s">
        <v>394</v>
      </c>
      <c r="F292" s="11" t="str">
        <f>VLOOKUP(REPORTE.INCIDENTES[[#This Row],[NOME]],'CADASTRO'!A:K,5,0)</f>
        <v>OPERADOR INDUSTRIAL I</v>
      </c>
      <c r="G292" s="29">
        <v>45645</v>
      </c>
      <c r="H292" s="39">
        <v>365</v>
      </c>
      <c r="I2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IF(G657="01/01/1900", "SEM REGISTRO",
                        IF((G292+H292)&gt;TODAY(), "NO PRAZO", "VENCIDO"
                        )
                    )
                )
            )
        )
    ),"N.A.")</f>
        <v>HISTORICO</v>
      </c>
      <c r="J292" s="14">
        <f>IF(REPORTE.INCIDENTES[[#This Row],[TREINADO EM]]="", "",(REPORTE.INCIDENTES[[#This Row],[TREINADO EM]]+REPORTE.INCIDENTES[[#This Row],[VALIDADE]]))</f>
        <v>46010</v>
      </c>
      <c r="K292">
        <v>1</v>
      </c>
      <c r="L292" t="s">
        <v>5</v>
      </c>
      <c r="M292" t="str">
        <f>VLOOKUP(REPORTE.INCIDENTES[[#This Row],[NOME]],'CADASTRO'!A:K,6,0)</f>
        <v>ATIVO</v>
      </c>
    </row>
    <row r="293" spans="1:13">
      <c r="A293" t="s">
        <v>516</v>
      </c>
      <c r="B293" t="s">
        <v>517</v>
      </c>
      <c r="C293" t="s">
        <v>391</v>
      </c>
      <c r="D293" t="s">
        <v>686</v>
      </c>
      <c r="E293" s="11" t="s">
        <v>394</v>
      </c>
      <c r="F293" s="11" t="str">
        <f>VLOOKUP(REPORTE.INCIDENTES[[#This Row],[NOME]],'CADASTRO'!A:K,5,0)</f>
        <v>OPERADOR INDUSTRIAL I</v>
      </c>
      <c r="G293" s="29">
        <v>45875</v>
      </c>
      <c r="H293" s="39">
        <v>365</v>
      </c>
      <c r="I2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IF(G658="01/01/1900",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IF(REPORTE.INCIDENTES[[#This Row],[TREINADO EM]]="", "",(REPORTE.INCIDENTES[[#This Row],[TREINADO EM]]+REPORTE.INCIDENTES[[#This Row],[VALIDADE]]))</f>
        <v>46240</v>
      </c>
      <c r="K293">
        <v>1</v>
      </c>
      <c r="L293" t="s">
        <v>5</v>
      </c>
      <c r="M293" t="str">
        <f>VLOOKUP(REPORTE.INCIDENTES[[#This Row],[NOME]],'CADASTRO'!A:K,6,0)</f>
        <v>ATIVO</v>
      </c>
    </row>
    <row r="294" spans="1:13">
      <c r="A294" t="s">
        <v>516</v>
      </c>
      <c r="B294" t="s">
        <v>517</v>
      </c>
      <c r="C294" t="s">
        <v>391</v>
      </c>
      <c r="D294" t="s">
        <v>686</v>
      </c>
      <c r="E294" s="11" t="s">
        <v>394</v>
      </c>
      <c r="F294" s="11" t="str">
        <f>VLOOKUP(REPORTE.INCIDENTES[[#This Row],[NOME]],'CADASTRO'!A:K,5,0)</f>
        <v>OPERADOR INDUSTRIAL I</v>
      </c>
      <c r="G294" s="29">
        <v>46289.577453703707</v>
      </c>
      <c r="H294" s="39">
        <v>365</v>
      </c>
      <c r="I2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IF(G659="01/01/1900", "SEM REGISTRO",
                        IF((G294+H294)&gt;TODAY(), "NO PRAZO", "VENCIDO"
                        )
                    )
                )
            )
        )
    ),"N.A.")</f>
        <v>NO PRAZO</v>
      </c>
      <c r="J294" s="14">
        <f>IF(REPORTE.INCIDENTES[[#This Row],[TREINADO EM]]="", "",(REPORTE.INCIDENTES[[#This Row],[TREINADO EM]]+REPORTE.INCIDENTES[[#This Row],[VALIDADE]]))</f>
        <v>46654.577453703707</v>
      </c>
      <c r="K294">
        <v>1</v>
      </c>
      <c r="L294" t="s">
        <v>3</v>
      </c>
      <c r="M294" t="str">
        <f>VLOOKUP(REPORTE.INCIDENTES[[#This Row],[NOME]],'CADASTRO'!A:K,6,0)</f>
        <v>ATIVO</v>
      </c>
    </row>
    <row r="295" spans="1:13">
      <c r="A295" t="s">
        <v>516</v>
      </c>
      <c r="B295" t="s">
        <v>517</v>
      </c>
      <c r="C295" t="s">
        <v>266</v>
      </c>
      <c r="D295" t="s">
        <v>686</v>
      </c>
      <c r="E295" s="11" t="s">
        <v>296</v>
      </c>
      <c r="F295" s="11" t="str">
        <f>VLOOKUP(REPORTE.INCIDENTES[[#This Row],[NOME]],'CADASTRO'!A:K,5,0)</f>
        <v>TECNICO ELETRONICO II</v>
      </c>
      <c r="G295" s="29">
        <v>45064</v>
      </c>
      <c r="H295" s="39">
        <v>365</v>
      </c>
      <c r="I2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IF(G660="01/01/1900",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IF(REPORTE.INCIDENTES[[#This Row],[TREINADO EM]]="", "",(REPORTE.INCIDENTES[[#This Row],[TREINADO EM]]+REPORTE.INCIDENTES[[#This Row],[VALIDADE]]))</f>
        <v>45429</v>
      </c>
      <c r="K295">
        <v>1</v>
      </c>
      <c r="L295" t="s">
        <v>5</v>
      </c>
      <c r="M295" t="str">
        <f>VLOOKUP(REPORTE.INCIDENTES[[#This Row],[NOME]],'CADASTRO'!A:K,6,0)</f>
        <v>DESLIGADO</v>
      </c>
    </row>
    <row r="296" spans="1:13">
      <c r="A296" t="s">
        <v>516</v>
      </c>
      <c r="B296" t="s">
        <v>517</v>
      </c>
      <c r="C296" t="s">
        <v>76</v>
      </c>
      <c r="D296" t="s">
        <v>686</v>
      </c>
      <c r="E296" s="11" t="s">
        <v>296</v>
      </c>
      <c r="F296" s="11" t="str">
        <f>VLOOKUP(REPORTE.INCIDENTES[[#This Row],[NOME]],'CADASTRO'!A:K,5,0)</f>
        <v>TECNICO ELETRONICO II</v>
      </c>
      <c r="G296" s="29">
        <v>45279</v>
      </c>
      <c r="H296" s="39">
        <v>365</v>
      </c>
      <c r="I2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IF(G661="01/01/1900",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IF(REPORTE.INCIDENTES[[#This Row],[TREINADO EM]]="", "",(REPORTE.INCIDENTES[[#This Row],[TREINADO EM]]+REPORTE.INCIDENTES[[#This Row],[VALIDADE]]))</f>
        <v>45644</v>
      </c>
      <c r="K296">
        <v>1</v>
      </c>
      <c r="L296" t="s">
        <v>5</v>
      </c>
      <c r="M296" t="str">
        <f>VLOOKUP(REPORTE.INCIDENTES[[#This Row],[NOME]],'CADASTRO'!A:K,6,0)</f>
        <v>DESLIGADO</v>
      </c>
    </row>
    <row r="297" spans="1:13">
      <c r="A297" t="s">
        <v>516</v>
      </c>
      <c r="B297" t="s">
        <v>517</v>
      </c>
      <c r="C297" t="s">
        <v>433</v>
      </c>
      <c r="D297" t="s">
        <v>686</v>
      </c>
      <c r="E297" s="11" t="s">
        <v>296</v>
      </c>
      <c r="F297" s="11" t="str">
        <f>VLOOKUP(REPORTE.INCIDENTES[[#This Row],[NOME]],'CADASTRO'!A:K,5,0)</f>
        <v>TECNICO ELETRONICO II</v>
      </c>
      <c r="G297" s="29">
        <v>45547</v>
      </c>
      <c r="H297" s="39">
        <v>365</v>
      </c>
      <c r="I2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IF(G662="01/01/1900",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IF(REPORTE.INCIDENTES[[#This Row],[TREINADO EM]]="", "",(REPORTE.INCIDENTES[[#This Row],[TREINADO EM]]+REPORTE.INCIDENTES[[#This Row],[VALIDADE]]))</f>
        <v>45912</v>
      </c>
      <c r="K297">
        <v>1</v>
      </c>
      <c r="L297" t="s">
        <v>5</v>
      </c>
      <c r="M297" t="str">
        <f>VLOOKUP(REPORTE.INCIDENTES[[#This Row],[NOME]],'CADASTRO'!A:K,6,0)</f>
        <v>DESLIGADO</v>
      </c>
    </row>
    <row r="298" spans="1:13">
      <c r="A298" t="s">
        <v>516</v>
      </c>
      <c r="B298" t="s">
        <v>517</v>
      </c>
      <c r="C298" t="s">
        <v>76</v>
      </c>
      <c r="D298" t="s">
        <v>686</v>
      </c>
      <c r="E298" s="11" t="s">
        <v>296</v>
      </c>
      <c r="F298" s="11" t="str">
        <f>VLOOKUP(REPORTE.INCIDENTES[[#This Row],[NOME]],'CADASTRO'!A:K,5,0)</f>
        <v>TECNICO ELETRONICO II</v>
      </c>
      <c r="G298" s="29">
        <v>45645</v>
      </c>
      <c r="H298" s="39">
        <v>365</v>
      </c>
      <c r="I2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IF(G663="01/01/1900",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IF(REPORTE.INCIDENTES[[#This Row],[TREINADO EM]]="", "",(REPORTE.INCIDENTES[[#This Row],[TREINADO EM]]+REPORTE.INCIDENTES[[#This Row],[VALIDADE]]))</f>
        <v>46010</v>
      </c>
      <c r="K298">
        <v>1</v>
      </c>
      <c r="L298" t="s">
        <v>3</v>
      </c>
      <c r="M298" t="str">
        <f>VLOOKUP(REPORTE.INCIDENTES[[#This Row],[NOME]],'CADASTRO'!A:K,6,0)</f>
        <v>DESLIGADO</v>
      </c>
    </row>
    <row r="299" spans="1:13">
      <c r="A299" t="s">
        <v>516</v>
      </c>
      <c r="B299" t="s">
        <v>517</v>
      </c>
      <c r="C299" t="s">
        <v>266</v>
      </c>
      <c r="D299" t="s">
        <v>686</v>
      </c>
      <c r="E299" s="11" t="s">
        <v>298</v>
      </c>
      <c r="F299" s="11" t="str">
        <f>VLOOKUP(REPORTE.INCIDENTES[[#This Row],[NOME]],'CADASTRO'!A:K,5,0)</f>
        <v>OPERADOR INDUSTRIAL III</v>
      </c>
      <c r="G299" s="29">
        <v>45064</v>
      </c>
      <c r="H299" s="39">
        <v>365</v>
      </c>
      <c r="I2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IF(G664="01/01/1900",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IF(REPORTE.INCIDENTES[[#This Row],[TREINADO EM]]="", "",(REPORTE.INCIDENTES[[#This Row],[TREINADO EM]]+REPORTE.INCIDENTES[[#This Row],[VALIDADE]]))</f>
        <v>45429</v>
      </c>
      <c r="K299">
        <v>1</v>
      </c>
      <c r="L299" t="s">
        <v>5</v>
      </c>
      <c r="M299" t="str">
        <f>VLOOKUP(REPORTE.INCIDENTES[[#This Row],[NOME]],'CADASTRO'!A:K,6,0)</f>
        <v>DESLIGADO</v>
      </c>
    </row>
    <row r="300" spans="1:13">
      <c r="A300" t="s">
        <v>516</v>
      </c>
      <c r="B300" t="s">
        <v>517</v>
      </c>
      <c r="C300" t="s">
        <v>76</v>
      </c>
      <c r="D300" t="s">
        <v>686</v>
      </c>
      <c r="E300" s="11" t="s">
        <v>298</v>
      </c>
      <c r="F300" s="11" t="str">
        <f>VLOOKUP(REPORTE.INCIDENTES[[#This Row],[NOME]],'CADASTRO'!A:K,5,0)</f>
        <v>OPERADOR INDUSTRIAL III</v>
      </c>
      <c r="G300" s="29">
        <v>45279</v>
      </c>
      <c r="H300" s="39">
        <v>365</v>
      </c>
      <c r="I3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IF(G665="01/01/1900",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IF(REPORTE.INCIDENTES[[#This Row],[TREINADO EM]]="", "",(REPORTE.INCIDENTES[[#This Row],[TREINADO EM]]+REPORTE.INCIDENTES[[#This Row],[VALIDADE]]))</f>
        <v>45644</v>
      </c>
      <c r="K300">
        <v>1</v>
      </c>
      <c r="L300" t="s">
        <v>5</v>
      </c>
      <c r="M300" t="str">
        <f>VLOOKUP(REPORTE.INCIDENTES[[#This Row],[NOME]],'CADASTRO'!A:K,6,0)</f>
        <v>DESLIGADO</v>
      </c>
    </row>
    <row r="301" spans="1:13">
      <c r="A301" t="s">
        <v>516</v>
      </c>
      <c r="B301" t="s">
        <v>517</v>
      </c>
      <c r="C301" t="s">
        <v>76</v>
      </c>
      <c r="D301" t="s">
        <v>686</v>
      </c>
      <c r="E301" s="11" t="s">
        <v>298</v>
      </c>
      <c r="F301" s="11" t="str">
        <f>VLOOKUP(REPORTE.INCIDENTES[[#This Row],[NOME]],'CADASTRO'!A:K,5,0)</f>
        <v>OPERADOR INDUSTRIAL III</v>
      </c>
      <c r="G301" s="29">
        <v>45645</v>
      </c>
      <c r="H301" s="39">
        <v>365</v>
      </c>
      <c r="I3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IF(G666="01/01/1900",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IF(REPORTE.INCIDENTES[[#This Row],[TREINADO EM]]="", "",(REPORTE.INCIDENTES[[#This Row],[TREINADO EM]]+REPORTE.INCIDENTES[[#This Row],[VALIDADE]]))</f>
        <v>46010</v>
      </c>
      <c r="K301">
        <v>1</v>
      </c>
      <c r="L301" t="s">
        <v>3</v>
      </c>
      <c r="M301" t="str">
        <f>VLOOKUP(REPORTE.INCIDENTES[[#This Row],[NOME]],'CADASTRO'!A:K,6,0)</f>
        <v>DESLIGADO</v>
      </c>
    </row>
    <row r="302" spans="1:13">
      <c r="A302" t="s">
        <v>516</v>
      </c>
      <c r="B302" t="s">
        <v>517</v>
      </c>
      <c r="C302" t="s">
        <v>266</v>
      </c>
      <c r="D302" t="s">
        <v>686</v>
      </c>
      <c r="E302" s="11" t="s">
        <v>299</v>
      </c>
      <c r="F302" s="11" t="str">
        <f>VLOOKUP(REPORTE.INCIDENTES[[#This Row],[NOME]],'CADASTRO'!A:K,5,0)</f>
        <v>ESTAGIARIO</v>
      </c>
      <c r="G302" s="26">
        <v>45155</v>
      </c>
      <c r="H302" s="39">
        <v>365</v>
      </c>
      <c r="I3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IF(G667="01/01/1900",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IF(REPORTE.INCIDENTES[[#This Row],[TREINADO EM]]="", "",(REPORTE.INCIDENTES[[#This Row],[TREINADO EM]]+REPORTE.INCIDENTES[[#This Row],[VALIDADE]]))</f>
        <v>45520</v>
      </c>
      <c r="K302">
        <v>1</v>
      </c>
      <c r="L302" t="s">
        <v>3</v>
      </c>
      <c r="M302" t="str">
        <f>VLOOKUP(REPORTE.INCIDENTES[[#This Row],[NOME]],'CADASTRO'!A:K,6,0)</f>
        <v>DESLIGADO</v>
      </c>
    </row>
    <row r="303" spans="1:13">
      <c r="A303" t="s">
        <v>516</v>
      </c>
      <c r="B303" t="s">
        <v>517</v>
      </c>
      <c r="C303" t="s">
        <v>433</v>
      </c>
      <c r="D303" t="s">
        <v>686</v>
      </c>
      <c r="E303" s="11" t="s">
        <v>300</v>
      </c>
      <c r="F303" s="11" t="str">
        <f>VLOOKUP(REPORTE.INCIDENTES[[#This Row],[NOME]],'CADASTRO'!A:K,5,0)</f>
        <v>PARCEIRO DE NEGOCIO DE RH</v>
      </c>
      <c r="G303" s="29">
        <v>45589</v>
      </c>
      <c r="H303" s="39">
        <v>365</v>
      </c>
      <c r="I3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IF(G668="01/01/1900",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IF(REPORTE.INCIDENTES[[#This Row],[TREINADO EM]]="", "",(REPORTE.INCIDENTES[[#This Row],[TREINADO EM]]+REPORTE.INCIDENTES[[#This Row],[VALIDADE]]))</f>
        <v>45954</v>
      </c>
      <c r="K303">
        <v>1</v>
      </c>
      <c r="L303" t="s">
        <v>3</v>
      </c>
      <c r="M303" t="str">
        <f>VLOOKUP(REPORTE.INCIDENTES[[#This Row],[NOME]],'CADASTRO'!A:K,6,0)</f>
        <v>DESLIGADO</v>
      </c>
    </row>
    <row r="304" spans="1:13">
      <c r="A304" t="s">
        <v>516</v>
      </c>
      <c r="B304" t="s">
        <v>517</v>
      </c>
      <c r="C304" t="s">
        <v>391</v>
      </c>
      <c r="D304" t="s">
        <v>686</v>
      </c>
      <c r="E304" s="11" t="s">
        <v>301</v>
      </c>
      <c r="F304" s="11" t="str">
        <f>VLOOKUP(REPORTE.INCIDENTES[[#This Row],[NOME]],'CADASTRO'!A:K,5,0)</f>
        <v>OPERADOR INDUSTRIAL I</v>
      </c>
      <c r="G304" s="29">
        <v>45965</v>
      </c>
      <c r="H304" s="39">
        <v>365</v>
      </c>
      <c r="I3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IF(G669="01/01/1900",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IF(REPORTE.INCIDENTES[[#This Row],[TREINADO EM]]="", "",(REPORTE.INCIDENTES[[#This Row],[TREINADO EM]]+REPORTE.INCIDENTES[[#This Row],[VALIDADE]]))</f>
        <v>46330</v>
      </c>
      <c r="K304">
        <v>1</v>
      </c>
      <c r="L304" t="s">
        <v>3</v>
      </c>
      <c r="M304" t="str">
        <f>VLOOKUP(REPORTE.INCIDENTES[[#This Row],[NOME]],'CADASTRO'!A:K,6,0)</f>
        <v>DESLIGADO</v>
      </c>
    </row>
    <row r="305" spans="1:14">
      <c r="A305" t="s">
        <v>516</v>
      </c>
      <c r="B305" t="s">
        <v>517</v>
      </c>
      <c r="C305" t="s">
        <v>266</v>
      </c>
      <c r="D305" t="s">
        <v>686</v>
      </c>
      <c r="E305" s="11" t="s">
        <v>306</v>
      </c>
      <c r="F305" s="11" t="str">
        <f>VLOOKUP(REPORTE.INCIDENTES[[#This Row],[NOME]],'CADASTRO'!A:K,5,0)</f>
        <v>APRENDIZ</v>
      </c>
      <c r="G305" s="29">
        <v>44973</v>
      </c>
      <c r="H305" s="39">
        <v>365</v>
      </c>
      <c r="I3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IF(G670="01/01/1900",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IF(REPORTE.INCIDENTES[[#This Row],[TREINADO EM]]="", "",(REPORTE.INCIDENTES[[#This Row],[TREINADO EM]]+REPORTE.INCIDENTES[[#This Row],[VALIDADE]]))</f>
        <v>45338</v>
      </c>
      <c r="K305">
        <v>1</v>
      </c>
      <c r="L305" t="s">
        <v>3</v>
      </c>
      <c r="M305" t="str">
        <f>VLOOKUP(REPORTE.INCIDENTES[[#This Row],[NOME]],'CADASTRO'!A:K,6,0)</f>
        <v>DESLIGADO</v>
      </c>
    </row>
    <row r="306" spans="1:14">
      <c r="A306" t="s">
        <v>516</v>
      </c>
      <c r="B306" t="s">
        <v>517</v>
      </c>
      <c r="C306" t="s">
        <v>76</v>
      </c>
      <c r="D306" t="s">
        <v>686</v>
      </c>
      <c r="E306" s="11" t="s">
        <v>395</v>
      </c>
      <c r="F306" s="11" t="str">
        <f>VLOOKUP(REPORTE.INCIDENTES[[#This Row],[NOME]],'CADASTRO'!A:K,5,0)</f>
        <v>OPERADOR INDUSTRIAL II</v>
      </c>
      <c r="G306" s="29">
        <v>44929</v>
      </c>
      <c r="H306" s="39">
        <v>365</v>
      </c>
      <c r="I3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IF(G671="01/01/1900",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IF(REPORTE.INCIDENTES[[#This Row],[TREINADO EM]]="", "",(REPORTE.INCIDENTES[[#This Row],[TREINADO EM]]+REPORTE.INCIDENTES[[#This Row],[VALIDADE]]))</f>
        <v>45294</v>
      </c>
      <c r="K306">
        <v>1</v>
      </c>
      <c r="L306" t="s">
        <v>5</v>
      </c>
      <c r="M306" t="str">
        <f>VLOOKUP(REPORTE.INCIDENTES[[#This Row],[NOME]],'CADASTRO'!A:K,6,0)</f>
        <v>ATIVO</v>
      </c>
    </row>
    <row r="307" spans="1:14">
      <c r="A307" t="s">
        <v>516</v>
      </c>
      <c r="B307" t="s">
        <v>517</v>
      </c>
      <c r="C307" t="s">
        <v>76</v>
      </c>
      <c r="D307" t="s">
        <v>686</v>
      </c>
      <c r="E307" s="11" t="s">
        <v>395</v>
      </c>
      <c r="F307" s="11" t="str">
        <f>VLOOKUP(REPORTE.INCIDENTES[[#This Row],[NOME]],'CADASTRO'!A:K,5,0)</f>
        <v>OPERADOR INDUSTRIAL II</v>
      </c>
      <c r="G307" s="29">
        <v>45279</v>
      </c>
      <c r="H307" s="39">
        <v>365</v>
      </c>
      <c r="I3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IF(G672="01/01/1900",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IF(REPORTE.INCIDENTES[[#This Row],[TREINADO EM]]="", "",(REPORTE.INCIDENTES[[#This Row],[TREINADO EM]]+REPORTE.INCIDENTES[[#This Row],[VALIDADE]]))</f>
        <v>45644</v>
      </c>
      <c r="K307">
        <v>1</v>
      </c>
      <c r="L307" t="s">
        <v>5</v>
      </c>
      <c r="M307" t="str">
        <f>VLOOKUP(REPORTE.INCIDENTES[[#This Row],[NOME]],'CADASTRO'!A:K,6,0)</f>
        <v>ATIVO</v>
      </c>
    </row>
    <row r="308" spans="1:14">
      <c r="A308" t="s">
        <v>516</v>
      </c>
      <c r="B308" t="s">
        <v>517</v>
      </c>
      <c r="C308" t="s">
        <v>76</v>
      </c>
      <c r="D308" t="s">
        <v>686</v>
      </c>
      <c r="E308" s="11" t="s">
        <v>395</v>
      </c>
      <c r="F308" s="11" t="str">
        <f>VLOOKUP(REPORTE.INCIDENTES[[#This Row],[NOME]],'CADASTRO'!A:K,5,0)</f>
        <v>OPERADOR INDUSTRIAL II</v>
      </c>
      <c r="G308" s="29">
        <v>45645</v>
      </c>
      <c r="H308" s="39">
        <v>365</v>
      </c>
      <c r="I3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IF(G673="01/01/1900",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IF(REPORTE.INCIDENTES[[#This Row],[TREINADO EM]]="", "",(REPORTE.INCIDENTES[[#This Row],[TREINADO EM]]+REPORTE.INCIDENTES[[#This Row],[VALIDADE]]))</f>
        <v>46010</v>
      </c>
      <c r="K308">
        <v>1</v>
      </c>
      <c r="L308" t="s">
        <v>5</v>
      </c>
      <c r="M308" t="str">
        <f>VLOOKUP(REPORTE.INCIDENTES[[#This Row],[NOME]],'CADASTRO'!A:K,6,0)</f>
        <v>ATIVO</v>
      </c>
    </row>
    <row r="309" spans="1:14">
      <c r="A309" t="s">
        <v>516</v>
      </c>
      <c r="B309" t="s">
        <v>517</v>
      </c>
      <c r="C309" t="s">
        <v>433</v>
      </c>
      <c r="D309" t="s">
        <v>686</v>
      </c>
      <c r="E309" s="11" t="s">
        <v>395</v>
      </c>
      <c r="F309" s="11" t="str">
        <f>VLOOKUP(REPORTE.INCIDENTES[[#This Row],[NOME]],'CADASTRO'!A:K,5,0)</f>
        <v>OPERADOR INDUSTRIAL II</v>
      </c>
      <c r="G309" s="29">
        <v>46009</v>
      </c>
      <c r="H309" s="39">
        <v>365</v>
      </c>
      <c r="I3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IF(G674="01/01/1900", "SEM REGISTRO",
                        IF((G309+H309)&gt;TODAY(), "NO PRAZO", "VENCIDO"
                        )
                    )
                )
            )
        )
    ),"N.A.")</f>
        <v>NO PRAZO</v>
      </c>
      <c r="J309" s="14">
        <f>IF(REPORTE.INCIDENTES[[#This Row],[TREINADO EM]]="", "",(REPORTE.INCIDENTES[[#This Row],[TREINADO EM]]+REPORTE.INCIDENTES[[#This Row],[VALIDADE]]))</f>
        <v>46374</v>
      </c>
      <c r="K309">
        <v>1</v>
      </c>
      <c r="L309" t="s">
        <v>3</v>
      </c>
      <c r="M309" t="str">
        <f>VLOOKUP(REPORTE.INCIDENTES[[#This Row],[NOME]],'CADASTRO'!A:K,6,0)</f>
        <v>ATIVO</v>
      </c>
    </row>
    <row r="310" spans="1:14">
      <c r="A310" t="s">
        <v>516</v>
      </c>
      <c r="B310" t="s">
        <v>517</v>
      </c>
      <c r="C310" t="s">
        <v>266</v>
      </c>
      <c r="D310" t="s">
        <v>686</v>
      </c>
      <c r="E310" s="11" t="s">
        <v>313</v>
      </c>
      <c r="F310" s="11" t="str">
        <f>VLOOKUP(REPORTE.INCIDENTES[[#This Row],[NOME]],'CADASTRO'!A:K,5,0)</f>
        <v>OPERADOR INDUSTRIAL I</v>
      </c>
      <c r="G310" s="29">
        <v>45001</v>
      </c>
      <c r="H310" s="39">
        <v>365</v>
      </c>
      <c r="I3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IF(G675="01/01/1900",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IF(REPORTE.INCIDENTES[[#This Row],[TREINADO EM]]="", "",(REPORTE.INCIDENTES[[#This Row],[TREINADO EM]]+REPORTE.INCIDENTES[[#This Row],[VALIDADE]]))</f>
        <v>45366</v>
      </c>
      <c r="K310">
        <v>1</v>
      </c>
      <c r="L310" t="s">
        <v>5</v>
      </c>
      <c r="M310" t="str">
        <f>VLOOKUP(REPORTE.INCIDENTES[[#This Row],[NOME]],'CADASTRO'!A:K,6,0)</f>
        <v>DESLIGADO</v>
      </c>
    </row>
    <row r="311" spans="1:14">
      <c r="A311" t="s">
        <v>516</v>
      </c>
      <c r="B311" t="s">
        <v>517</v>
      </c>
      <c r="C311" t="s">
        <v>76</v>
      </c>
      <c r="D311" t="s">
        <v>686</v>
      </c>
      <c r="E311" s="11" t="s">
        <v>313</v>
      </c>
      <c r="F311" s="11" t="str">
        <f>VLOOKUP(REPORTE.INCIDENTES[[#This Row],[NOME]],'CADASTRO'!A:K,5,0)</f>
        <v>OPERADOR INDUSTRIAL I</v>
      </c>
      <c r="G311" s="29">
        <v>45279</v>
      </c>
      <c r="H311" s="39">
        <v>365</v>
      </c>
      <c r="I3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IF(G676="01/01/1900",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IF(REPORTE.INCIDENTES[[#This Row],[TREINADO EM]]="", "",(REPORTE.INCIDENTES[[#This Row],[TREINADO EM]]+REPORTE.INCIDENTES[[#This Row],[VALIDADE]]))</f>
        <v>45644</v>
      </c>
      <c r="K311">
        <v>1</v>
      </c>
      <c r="L311" t="s">
        <v>3</v>
      </c>
      <c r="M311" t="str">
        <f>VLOOKUP(REPORTE.INCIDENTES[[#This Row],[NOME]],'CADASTRO'!A:K,6,0)</f>
        <v>DESLIGADO</v>
      </c>
    </row>
    <row r="312" spans="1:14">
      <c r="A312" t="s">
        <v>516</v>
      </c>
      <c r="B312" t="s">
        <v>517</v>
      </c>
      <c r="C312" t="s">
        <v>433</v>
      </c>
      <c r="D312" t="s">
        <v>686</v>
      </c>
      <c r="E312" s="11" t="s">
        <v>396</v>
      </c>
      <c r="F312" s="11" t="str">
        <f>VLOOKUP(REPORTE.INCIDENTES[[#This Row],[NOME]],'CADASTRO'!A:K,5,0)</f>
        <v>OPERADOR INDUSTRIAL I</v>
      </c>
      <c r="G312" s="29">
        <v>46161</v>
      </c>
      <c r="H312" s="39">
        <v>365</v>
      </c>
      <c r="I3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IF(G677="01/01/1900", "SEM REGISTRO",
                        IF((G312+H312)&gt;TODAY(), "NO PRAZO", "VENCIDO"
                        )
                    )
                )
            )
        )
    ),"N.A.")</f>
        <v>NO PRAZO</v>
      </c>
      <c r="J312" s="14">
        <f>IF(REPORTE.INCIDENTES[[#This Row],[TREINADO EM]]="", "",(REPORTE.INCIDENTES[[#This Row],[TREINADO EM]]+REPORTE.INCIDENTES[[#This Row],[VALIDADE]]))</f>
        <v>46526</v>
      </c>
      <c r="K312">
        <v>1</v>
      </c>
      <c r="L312" t="s">
        <v>3</v>
      </c>
      <c r="M312" t="str">
        <f>VLOOKUP(REPORTE.INCIDENTES[[#This Row],[NOME]],'CADASTRO'!A:K,6,0)</f>
        <v>ATIVO</v>
      </c>
      <c r="N312" s="63"/>
    </row>
    <row r="313" spans="1:14">
      <c r="A313" t="s">
        <v>516</v>
      </c>
      <c r="B313" t="s">
        <v>517</v>
      </c>
      <c r="C313" t="s">
        <v>433</v>
      </c>
      <c r="D313" t="s">
        <v>686</v>
      </c>
      <c r="E313" s="11" t="s">
        <v>317</v>
      </c>
      <c r="F313" s="11" t="str">
        <f>VLOOKUP(REPORTE.INCIDENTES[[#This Row],[NOME]],'CADASTRO'!A:K,5,0)</f>
        <v>AUXILIAR INDUSTRIAL</v>
      </c>
      <c r="G313" s="29">
        <v>45756</v>
      </c>
      <c r="H313" s="39">
        <v>365</v>
      </c>
      <c r="I3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IF(G678="01/01/1900",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IF(REPORTE.INCIDENTES[[#This Row],[TREINADO EM]]="", "",(REPORTE.INCIDENTES[[#This Row],[TREINADO EM]]+REPORTE.INCIDENTES[[#This Row],[VALIDADE]]))</f>
        <v>46121</v>
      </c>
      <c r="K313">
        <v>1</v>
      </c>
      <c r="L313" t="s">
        <v>3</v>
      </c>
      <c r="M313" t="str">
        <f>VLOOKUP(REPORTE.INCIDENTES[[#This Row],[NOME]],'CADASTRO'!A:K,6,0)</f>
        <v>DESLIGADO</v>
      </c>
    </row>
    <row r="314" spans="1:14">
      <c r="A314" t="s">
        <v>516</v>
      </c>
      <c r="B314" t="s">
        <v>517</v>
      </c>
      <c r="C314" t="s">
        <v>102</v>
      </c>
      <c r="D314" t="s">
        <v>686</v>
      </c>
      <c r="E314" s="11" t="s">
        <v>176</v>
      </c>
      <c r="F314" s="11" t="str">
        <f>VLOOKUP(REPORTE.INCIDENTES[[#This Row],[NOME]],'CADASTRO'!A:K,5,0)</f>
        <v>ANALISTA MANUTENCAO JR</v>
      </c>
      <c r="G314" s="29">
        <v>45344</v>
      </c>
      <c r="H314" s="39">
        <v>365</v>
      </c>
      <c r="I3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IF(G679="01/01/1900",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IF(REPORTE.INCIDENTES[[#This Row],[TREINADO EM]]="", "",(REPORTE.INCIDENTES[[#This Row],[TREINADO EM]]+REPORTE.INCIDENTES[[#This Row],[VALIDADE]]))</f>
        <v>45709</v>
      </c>
      <c r="K314">
        <v>1</v>
      </c>
      <c r="L314" t="s">
        <v>3</v>
      </c>
      <c r="M314" t="str">
        <f>VLOOKUP(REPORTE.INCIDENTES[[#This Row],[NOME]],'CADASTRO'!A:K,6,0)</f>
        <v>DESLIGADO</v>
      </c>
    </row>
    <row r="315" spans="1:14">
      <c r="A315" t="s">
        <v>516</v>
      </c>
      <c r="B315" t="s">
        <v>517</v>
      </c>
      <c r="C315" t="s">
        <v>391</v>
      </c>
      <c r="D315" t="s">
        <v>686</v>
      </c>
      <c r="E315" s="11" t="s">
        <v>176</v>
      </c>
      <c r="F315" s="11" t="str">
        <f>VLOOKUP(REPORTE.INCIDENTES[[#This Row],[NOME]],'CADASTRO'!A:K,5,0)</f>
        <v>ANALISTA MANUTENCAO JR</v>
      </c>
      <c r="G315" s="29">
        <v>45938</v>
      </c>
      <c r="H315" s="39">
        <v>365</v>
      </c>
      <c r="I3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IF(G680="01/01/1900",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IF(REPORTE.INCIDENTES[[#This Row],[TREINADO EM]]="", "",(REPORTE.INCIDENTES[[#This Row],[TREINADO EM]]+REPORTE.INCIDENTES[[#This Row],[VALIDADE]]))</f>
        <v>46303</v>
      </c>
      <c r="K315">
        <v>1</v>
      </c>
      <c r="L315" t="s">
        <v>3</v>
      </c>
      <c r="M315" t="str">
        <f>VLOOKUP(REPORTE.INCIDENTES[[#This Row],[NOME]],'CADASTRO'!A:K,6,0)</f>
        <v>DESLIGADO</v>
      </c>
    </row>
    <row r="316" spans="1:14">
      <c r="A316" t="s">
        <v>516</v>
      </c>
      <c r="B316" t="s">
        <v>517</v>
      </c>
      <c r="C316" t="s">
        <v>76</v>
      </c>
      <c r="D316" t="s">
        <v>686</v>
      </c>
      <c r="E316" s="11" t="s">
        <v>324</v>
      </c>
      <c r="F316" s="11" t="str">
        <f>VLOOKUP(REPORTE.INCIDENTES[[#This Row],[NOME]],'CADASTRO'!A:K,5,0)</f>
        <v>LIDER DE TURNO</v>
      </c>
      <c r="G316" s="29">
        <v>44929</v>
      </c>
      <c r="H316" s="39">
        <v>365</v>
      </c>
      <c r="I3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IF(G681="01/01/1900",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IF(REPORTE.INCIDENTES[[#This Row],[TREINADO EM]]="", "",(REPORTE.INCIDENTES[[#This Row],[TREINADO EM]]+REPORTE.INCIDENTES[[#This Row],[VALIDADE]]))</f>
        <v>45294</v>
      </c>
      <c r="K316">
        <v>1</v>
      </c>
      <c r="L316" t="s">
        <v>5</v>
      </c>
      <c r="M316" t="str">
        <f>VLOOKUP(REPORTE.INCIDENTES[[#This Row],[NOME]],'CADASTRO'!A:K,6,0)</f>
        <v>ATIVO</v>
      </c>
    </row>
    <row r="317" spans="1:14">
      <c r="A317" t="s">
        <v>516</v>
      </c>
      <c r="B317" t="s">
        <v>517</v>
      </c>
      <c r="C317" t="s">
        <v>76</v>
      </c>
      <c r="D317" t="s">
        <v>686</v>
      </c>
      <c r="E317" s="11" t="s">
        <v>324</v>
      </c>
      <c r="F317" s="11" t="str">
        <f>VLOOKUP(REPORTE.INCIDENTES[[#This Row],[NOME]],'CADASTRO'!A:K,5,0)</f>
        <v>LIDER DE TURNO</v>
      </c>
      <c r="G317" s="29">
        <v>45279</v>
      </c>
      <c r="H317" s="39">
        <v>365</v>
      </c>
      <c r="I3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IF(G682="01/01/1900",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IF(REPORTE.INCIDENTES[[#This Row],[TREINADO EM]]="", "",(REPORTE.INCIDENTES[[#This Row],[TREINADO EM]]+REPORTE.INCIDENTES[[#This Row],[VALIDADE]]))</f>
        <v>45644</v>
      </c>
      <c r="K317">
        <v>1</v>
      </c>
      <c r="L317" t="s">
        <v>5</v>
      </c>
      <c r="M317" t="str">
        <f>VLOOKUP(REPORTE.INCIDENTES[[#This Row],[NOME]],'CADASTRO'!A:K,6,0)</f>
        <v>ATIVO</v>
      </c>
    </row>
    <row r="318" spans="1:14">
      <c r="A318" t="s">
        <v>516</v>
      </c>
      <c r="B318" t="s">
        <v>517</v>
      </c>
      <c r="C318" t="s">
        <v>433</v>
      </c>
      <c r="D318" t="s">
        <v>686</v>
      </c>
      <c r="E318" s="11" t="s">
        <v>324</v>
      </c>
      <c r="F318" s="11" t="str">
        <f>VLOOKUP(REPORTE.INCIDENTES[[#This Row],[NOME]],'CADASTRO'!A:K,5,0)</f>
        <v>LIDER DE TURNO</v>
      </c>
      <c r="G318" s="29">
        <v>46009</v>
      </c>
      <c r="H318" s="39">
        <v>365</v>
      </c>
      <c r="I3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IF(G683="01/01/1900", "SEM REGISTRO",
                        IF((G318+H318)&gt;TODAY(), "NO PRAZO", "VENCIDO"
                        )
                    )
                )
            )
        )
    ),"N.A.")</f>
        <v>NO PRAZO</v>
      </c>
      <c r="J318" s="14">
        <f>IF(REPORTE.INCIDENTES[[#This Row],[TREINADO EM]]="", "",(REPORTE.INCIDENTES[[#This Row],[TREINADO EM]]+REPORTE.INCIDENTES[[#This Row],[VALIDADE]]))</f>
        <v>46374</v>
      </c>
      <c r="K318">
        <v>1</v>
      </c>
      <c r="L318" t="s">
        <v>3</v>
      </c>
      <c r="M318" t="str">
        <f>VLOOKUP(REPORTE.INCIDENTES[[#This Row],[NOME]],'CADASTRO'!A:K,6,0)</f>
        <v>ATIVO</v>
      </c>
    </row>
    <row r="319" spans="1:14">
      <c r="A319" t="s">
        <v>516</v>
      </c>
      <c r="B319" t="s">
        <v>517</v>
      </c>
      <c r="C319" t="s">
        <v>433</v>
      </c>
      <c r="D319" t="s">
        <v>686</v>
      </c>
      <c r="E319" s="11" t="s">
        <v>397</v>
      </c>
      <c r="F319" s="11" t="str">
        <f>VLOOKUP(REPORTE.INCIDENTES[[#This Row],[NOME]],'CADASTRO'!A:K,5,0)</f>
        <v>AUXILIAR INDUSTRIAL</v>
      </c>
      <c r="G319" s="29">
        <v>46154</v>
      </c>
      <c r="H319" s="39">
        <v>365</v>
      </c>
      <c r="I3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IF(G684="01/01/1900",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IF(REPORTE.INCIDENTES[[#This Row],[TREINADO EM]]="", "",(REPORTE.INCIDENTES[[#This Row],[TREINADO EM]]+REPORTE.INCIDENTES[[#This Row],[VALIDADE]]))</f>
        <v>46519</v>
      </c>
      <c r="K319">
        <v>1</v>
      </c>
      <c r="L319" t="s">
        <v>3</v>
      </c>
      <c r="M319" t="str">
        <f>VLOOKUP(REPORTE.INCIDENTES[[#This Row],[NOME]],'CADASTRO'!A:K,6,0)</f>
        <v>DESLIGADO</v>
      </c>
      <c r="N319" s="63" t="s">
        <v>690</v>
      </c>
    </row>
    <row r="320" spans="1:14">
      <c r="A320" t="s">
        <v>516</v>
      </c>
      <c r="B320" t="s">
        <v>517</v>
      </c>
      <c r="C320" t="s">
        <v>391</v>
      </c>
      <c r="D320" t="s">
        <v>686</v>
      </c>
      <c r="E320" s="11" t="s">
        <v>169</v>
      </c>
      <c r="F320" s="11" t="str">
        <f>VLOOKUP(REPORTE.INCIDENTES[[#This Row],[NOME]],'CADASTRO'!A:K,5,0)</f>
        <v>COORDENADOR MELHORIA CONTINUA</v>
      </c>
      <c r="G320" s="29">
        <v>46245.574131944442</v>
      </c>
      <c r="H320" s="39">
        <v>365</v>
      </c>
      <c r="I3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IF(G685="01/01/1900", "SEM REGISTRO",
                        IF((G320+H320)&gt;TODAY(), "NO PRAZO", "VENCIDO"
                        )
                    )
                )
            )
        )
    ),"N.A.")</f>
        <v>NO PRAZO</v>
      </c>
      <c r="J320" s="14">
        <f>IF(REPORTE.INCIDENTES[[#This Row],[TREINADO EM]]="", "",(REPORTE.INCIDENTES[[#This Row],[TREINADO EM]]+REPORTE.INCIDENTES[[#This Row],[VALIDADE]]))</f>
        <v>46610.574131944442</v>
      </c>
      <c r="K320">
        <v>1</v>
      </c>
      <c r="L320" t="s">
        <v>3</v>
      </c>
      <c r="M320" t="str">
        <f>VLOOKUP(REPORTE.INCIDENTES[[#This Row],[NOME]],'CADASTRO'!A:K,6,0)</f>
        <v>ATIVO</v>
      </c>
    </row>
    <row r="321" spans="1:14">
      <c r="A321" t="s">
        <v>516</v>
      </c>
      <c r="B321" t="s">
        <v>517</v>
      </c>
      <c r="C321" t="s">
        <v>266</v>
      </c>
      <c r="D321" t="s">
        <v>686</v>
      </c>
      <c r="E321" s="11" t="s">
        <v>166</v>
      </c>
      <c r="F321" s="11" t="str">
        <f>VLOOKUP(REPORTE.INCIDENTES[[#This Row],[NOME]],'CADASTRO'!A:K,5,0)</f>
        <v>ESTAGIARIO</v>
      </c>
      <c r="G321" s="29">
        <v>44973</v>
      </c>
      <c r="H321" s="39">
        <v>365</v>
      </c>
      <c r="I3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IF(G686="01/01/1900",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IF(REPORTE.INCIDENTES[[#This Row],[TREINADO EM]]="", "",(REPORTE.INCIDENTES[[#This Row],[TREINADO EM]]+REPORTE.INCIDENTES[[#This Row],[VALIDADE]]))</f>
        <v>45338</v>
      </c>
      <c r="K321">
        <v>1</v>
      </c>
      <c r="L321" t="s">
        <v>3</v>
      </c>
      <c r="M321" t="str">
        <f>VLOOKUP(REPORTE.INCIDENTES[[#This Row],[NOME]],'CADASTRO'!A:K,6,0)</f>
        <v>DESLIGADO</v>
      </c>
    </row>
    <row r="322" spans="1:14">
      <c r="A322" t="s">
        <v>516</v>
      </c>
      <c r="B322" t="s">
        <v>517</v>
      </c>
      <c r="C322" t="s">
        <v>266</v>
      </c>
      <c r="D322" t="s">
        <v>686</v>
      </c>
      <c r="E322" s="11" t="s">
        <v>164</v>
      </c>
      <c r="F322" s="11" t="str">
        <f>VLOOKUP(REPORTE.INCIDENTES[[#This Row],[NOME]],'CADASTRO'!A:K,5,0)</f>
        <v>OPERADOR INDUSTRIAL II</v>
      </c>
      <c r="G322" s="29">
        <v>45029</v>
      </c>
      <c r="H322" s="39">
        <v>365</v>
      </c>
      <c r="I3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IF(G687="01/01/1900",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IF(REPORTE.INCIDENTES[[#This Row],[TREINADO EM]]="", "",(REPORTE.INCIDENTES[[#This Row],[TREINADO EM]]+REPORTE.INCIDENTES[[#This Row],[VALIDADE]]))</f>
        <v>45394</v>
      </c>
      <c r="K322">
        <v>1</v>
      </c>
      <c r="L322" t="s">
        <v>3</v>
      </c>
      <c r="M322" t="str">
        <f>VLOOKUP(REPORTE.INCIDENTES[[#This Row],[NOME]],'CADASTRO'!A:K,6,0)</f>
        <v>DESLIGADO</v>
      </c>
    </row>
    <row r="323" spans="1:14">
      <c r="A323" t="s">
        <v>516</v>
      </c>
      <c r="B323" t="s">
        <v>517</v>
      </c>
      <c r="C323" t="s">
        <v>433</v>
      </c>
      <c r="D323" t="s">
        <v>686</v>
      </c>
      <c r="E323" s="11" t="s">
        <v>398</v>
      </c>
      <c r="F323" s="11" t="str">
        <f>VLOOKUP(REPORTE.INCIDENTES[[#This Row],[NOME]],'CADASTRO'!A:K,5,0)</f>
        <v>AUXILIAR INDUSTRIAL</v>
      </c>
      <c r="G323" s="29">
        <v>46175</v>
      </c>
      <c r="H323" s="39">
        <v>365</v>
      </c>
      <c r="I3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IF(G688="01/01/1900", "SEM REGISTRO",
                        IF((G323+H323)&gt;TODAY(), "NO PRAZO", "VENCIDO"
                        )
                    )
                )
            )
        )
    ),"N.A.")</f>
        <v>NO PRAZO</v>
      </c>
      <c r="J323" s="14">
        <f>IF(REPORTE.INCIDENTES[[#This Row],[TREINADO EM]]="", "",(REPORTE.INCIDENTES[[#This Row],[TREINADO EM]]+REPORTE.INCIDENTES[[#This Row],[VALIDADE]]))</f>
        <v>46540</v>
      </c>
      <c r="K323">
        <v>1</v>
      </c>
      <c r="L323" t="s">
        <v>3</v>
      </c>
      <c r="M323" t="str">
        <f>VLOOKUP(REPORTE.INCIDENTES[[#This Row],[NOME]],'CADASTRO'!A:K,6,0)</f>
        <v>ATIVO</v>
      </c>
      <c r="N323" s="63" t="s">
        <v>698</v>
      </c>
    </row>
    <row r="324" spans="1:14">
      <c r="A324" t="s">
        <v>516</v>
      </c>
      <c r="B324" t="s">
        <v>517</v>
      </c>
      <c r="C324" t="s">
        <v>76</v>
      </c>
      <c r="D324" t="s">
        <v>686</v>
      </c>
      <c r="E324" s="11" t="s">
        <v>160</v>
      </c>
      <c r="F324" s="11" t="str">
        <f>VLOOKUP(REPORTE.INCIDENTES[[#This Row],[NOME]],'CADASTRO'!A:K,5,0)</f>
        <v>TECNICO ELETRONICO II</v>
      </c>
      <c r="G324" s="29">
        <v>44929</v>
      </c>
      <c r="H324" s="39">
        <v>365</v>
      </c>
      <c r="I3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IF(G689="01/01/1900",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IF(REPORTE.INCIDENTES[[#This Row],[TREINADO EM]]="", "",(REPORTE.INCIDENTES[[#This Row],[TREINADO EM]]+REPORTE.INCIDENTES[[#This Row],[VALIDADE]]))</f>
        <v>45294</v>
      </c>
      <c r="K324">
        <v>1</v>
      </c>
      <c r="L324" t="s">
        <v>5</v>
      </c>
      <c r="M324" t="str">
        <f>VLOOKUP(REPORTE.INCIDENTES[[#This Row],[NOME]],'CADASTRO'!A:K,6,0)</f>
        <v>DESLIGADO</v>
      </c>
    </row>
    <row r="325" spans="1:14">
      <c r="A325" t="s">
        <v>516</v>
      </c>
      <c r="B325" t="s">
        <v>517</v>
      </c>
      <c r="C325" t="s">
        <v>76</v>
      </c>
      <c r="D325" t="s">
        <v>686</v>
      </c>
      <c r="E325" s="11" t="s">
        <v>160</v>
      </c>
      <c r="F325" s="11" t="str">
        <f>VLOOKUP(REPORTE.INCIDENTES[[#This Row],[NOME]],'CADASTRO'!A:K,5,0)</f>
        <v>TECNICO ELETRONICO II</v>
      </c>
      <c r="G325" s="29">
        <v>45279</v>
      </c>
      <c r="H325" s="39">
        <v>365</v>
      </c>
      <c r="I3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IF(G690="01/01/1900",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IF(REPORTE.INCIDENTES[[#This Row],[TREINADO EM]]="", "",(REPORTE.INCIDENTES[[#This Row],[TREINADO EM]]+REPORTE.INCIDENTES[[#This Row],[VALIDADE]]))</f>
        <v>45644</v>
      </c>
      <c r="K325">
        <v>1</v>
      </c>
      <c r="L325" t="s">
        <v>5</v>
      </c>
      <c r="M325" t="str">
        <f>VLOOKUP(REPORTE.INCIDENTES[[#This Row],[NOME]],'CADASTRO'!A:K,6,0)</f>
        <v>DESLIGADO</v>
      </c>
    </row>
    <row r="326" spans="1:14">
      <c r="A326" t="s">
        <v>516</v>
      </c>
      <c r="B326" t="s">
        <v>517</v>
      </c>
      <c r="C326" t="s">
        <v>76</v>
      </c>
      <c r="D326" t="s">
        <v>686</v>
      </c>
      <c r="E326" s="11" t="s">
        <v>160</v>
      </c>
      <c r="F326" s="11" t="str">
        <f>VLOOKUP(REPORTE.INCIDENTES[[#This Row],[NOME]],'CADASTRO'!A:K,5,0)</f>
        <v>TECNICO ELETRONICO II</v>
      </c>
      <c r="G326" s="29">
        <v>45645</v>
      </c>
      <c r="H326" s="39">
        <v>365</v>
      </c>
      <c r="I3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IF(G691="01/01/1900",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IF(REPORTE.INCIDENTES[[#This Row],[TREINADO EM]]="", "",(REPORTE.INCIDENTES[[#This Row],[TREINADO EM]]+REPORTE.INCIDENTES[[#This Row],[VALIDADE]]))</f>
        <v>46010</v>
      </c>
      <c r="K326">
        <v>1</v>
      </c>
      <c r="L326" t="s">
        <v>3</v>
      </c>
      <c r="M326" t="str">
        <f>VLOOKUP(REPORTE.INCIDENTES[[#This Row],[NOME]],'CADASTRO'!A:K,6,0)</f>
        <v>DESLIGADO</v>
      </c>
    </row>
    <row r="327" spans="1:14">
      <c r="A327" t="s">
        <v>516</v>
      </c>
      <c r="B327" t="s">
        <v>517</v>
      </c>
      <c r="C327" t="s">
        <v>76</v>
      </c>
      <c r="D327" t="s">
        <v>686</v>
      </c>
      <c r="E327" s="11" t="s">
        <v>399</v>
      </c>
      <c r="F327" s="11" t="str">
        <f>VLOOKUP(REPORTE.INCIDENTES[[#This Row],[NOME]],'CADASTRO'!A:K,5,0)</f>
        <v>OPERADOR INDUSTRIAL III</v>
      </c>
      <c r="G327" s="29">
        <v>44929</v>
      </c>
      <c r="H327" s="39">
        <v>365</v>
      </c>
      <c r="I3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IF(G692="01/01/1900",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IF(REPORTE.INCIDENTES[[#This Row],[TREINADO EM]]="", "",(REPORTE.INCIDENTES[[#This Row],[TREINADO EM]]+REPORTE.INCIDENTES[[#This Row],[VALIDADE]]))</f>
        <v>45294</v>
      </c>
      <c r="K327">
        <v>1</v>
      </c>
      <c r="L327" t="s">
        <v>5</v>
      </c>
      <c r="M327" t="str">
        <f>VLOOKUP(REPORTE.INCIDENTES[[#This Row],[NOME]],'CADASTRO'!A:K,6,0)</f>
        <v>DESLIGADO</v>
      </c>
    </row>
    <row r="328" spans="1:14">
      <c r="A328" t="s">
        <v>516</v>
      </c>
      <c r="B328" t="s">
        <v>517</v>
      </c>
      <c r="C328" t="s">
        <v>76</v>
      </c>
      <c r="D328" t="s">
        <v>686</v>
      </c>
      <c r="E328" s="11" t="s">
        <v>399</v>
      </c>
      <c r="F328" s="11" t="str">
        <f>VLOOKUP(REPORTE.INCIDENTES[[#This Row],[NOME]],'CADASTRO'!A:K,5,0)</f>
        <v>OPERADOR INDUSTRIAL III</v>
      </c>
      <c r="G328" s="29">
        <v>45279</v>
      </c>
      <c r="H328" s="39">
        <v>365</v>
      </c>
      <c r="I3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IF(G693="01/01/1900",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IF(REPORTE.INCIDENTES[[#This Row],[TREINADO EM]]="", "",(REPORTE.INCIDENTES[[#This Row],[TREINADO EM]]+REPORTE.INCIDENTES[[#This Row],[VALIDADE]]))</f>
        <v>45644</v>
      </c>
      <c r="K328">
        <v>1</v>
      </c>
      <c r="L328" t="s">
        <v>5</v>
      </c>
      <c r="M328" t="str">
        <f>VLOOKUP(REPORTE.INCIDENTES[[#This Row],[NOME]],'CADASTRO'!A:K,6,0)</f>
        <v>DESLIGADO</v>
      </c>
    </row>
    <row r="329" spans="1:14">
      <c r="A329" t="s">
        <v>516</v>
      </c>
      <c r="B329" t="s">
        <v>517</v>
      </c>
      <c r="C329" t="s">
        <v>76</v>
      </c>
      <c r="D329" t="s">
        <v>686</v>
      </c>
      <c r="E329" s="11" t="s">
        <v>399</v>
      </c>
      <c r="F329" s="11" t="str">
        <f>VLOOKUP(REPORTE.INCIDENTES[[#This Row],[NOME]],'CADASTRO'!A:K,5,0)</f>
        <v>OPERADOR INDUSTRIAL III</v>
      </c>
      <c r="G329" s="29">
        <v>45645</v>
      </c>
      <c r="H329" s="39">
        <v>365</v>
      </c>
      <c r="I3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IF(G694="01/01/1900",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IF(REPORTE.INCIDENTES[[#This Row],[TREINADO EM]]="", "",(REPORTE.INCIDENTES[[#This Row],[TREINADO EM]]+REPORTE.INCIDENTES[[#This Row],[VALIDADE]]))</f>
        <v>46010</v>
      </c>
      <c r="K329">
        <v>1</v>
      </c>
      <c r="L329" t="s">
        <v>5</v>
      </c>
      <c r="M329" t="str">
        <f>VLOOKUP(REPORTE.INCIDENTES[[#This Row],[NOME]],'CADASTRO'!A:K,6,0)</f>
        <v>DESLIGADO</v>
      </c>
    </row>
    <row r="330" spans="1:14">
      <c r="A330" t="s">
        <v>516</v>
      </c>
      <c r="B330" t="s">
        <v>517</v>
      </c>
      <c r="C330" t="s">
        <v>433</v>
      </c>
      <c r="D330" t="s">
        <v>686</v>
      </c>
      <c r="E330" s="11" t="s">
        <v>399</v>
      </c>
      <c r="F330" s="11" t="str">
        <f>VLOOKUP(REPORTE.INCIDENTES[[#This Row],[NOME]],'CADASTRO'!A:K,5,0)</f>
        <v>OPERADOR INDUSTRIAL III</v>
      </c>
      <c r="G330" s="29">
        <v>46210.358946759297</v>
      </c>
      <c r="H330" s="39">
        <v>183</v>
      </c>
      <c r="I3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IF(G695="01/01/1900",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IF(REPORTE.INCIDENTES[[#This Row],[TREINADO EM]]="", "",(REPORTE.INCIDENTES[[#This Row],[TREINADO EM]]+REPORTE.INCIDENTES[[#This Row],[VALIDADE]]))</f>
        <v>46393.358946759297</v>
      </c>
      <c r="K330">
        <v>1</v>
      </c>
      <c r="L330" t="s">
        <v>3</v>
      </c>
      <c r="M330" t="str">
        <f>VLOOKUP(REPORTE.INCIDENTES[[#This Row],[NOME]],'CADASTRO'!A:K,6,0)</f>
        <v>DESLIGADO</v>
      </c>
      <c r="N330" s="63"/>
    </row>
    <row r="331" spans="1:14">
      <c r="A331" t="s">
        <v>516</v>
      </c>
      <c r="B331" t="s">
        <v>517</v>
      </c>
      <c r="C331" t="s">
        <v>266</v>
      </c>
      <c r="D331" t="s">
        <v>686</v>
      </c>
      <c r="E331" s="11" t="s">
        <v>400</v>
      </c>
      <c r="F331" s="11" t="str">
        <f>VLOOKUP(REPORTE.INCIDENTES[[#This Row],[NOME]],'CADASTRO'!A:K,5,0)</f>
        <v>TECNICO MECANICO III</v>
      </c>
      <c r="G331" s="29">
        <v>45064</v>
      </c>
      <c r="H331" s="39">
        <v>365</v>
      </c>
      <c r="I3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IF(G696="01/01/1900",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IF(REPORTE.INCIDENTES[[#This Row],[TREINADO EM]]="", "",(REPORTE.INCIDENTES[[#This Row],[TREINADO EM]]+REPORTE.INCIDENTES[[#This Row],[VALIDADE]]))</f>
        <v>45429</v>
      </c>
      <c r="K331">
        <v>1</v>
      </c>
      <c r="L331" t="s">
        <v>5</v>
      </c>
      <c r="M331" t="str">
        <f>VLOOKUP(REPORTE.INCIDENTES[[#This Row],[NOME]],'CADASTRO'!A:K,6,0)</f>
        <v>ATIVO</v>
      </c>
    </row>
    <row r="332" spans="1:14">
      <c r="A332" t="s">
        <v>516</v>
      </c>
      <c r="B332" t="s">
        <v>517</v>
      </c>
      <c r="C332" t="s">
        <v>76</v>
      </c>
      <c r="D332" t="s">
        <v>686</v>
      </c>
      <c r="E332" s="11" t="s">
        <v>400</v>
      </c>
      <c r="F332" s="11" t="str">
        <f>VLOOKUP(REPORTE.INCIDENTES[[#This Row],[NOME]],'CADASTRO'!A:K,5,0)</f>
        <v>TECNICO MECANICO III</v>
      </c>
      <c r="G332" s="29">
        <v>45279</v>
      </c>
      <c r="H332" s="39">
        <v>365</v>
      </c>
      <c r="I3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IF(G697="01/01/1900",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IF(REPORTE.INCIDENTES[[#This Row],[TREINADO EM]]="", "",(REPORTE.INCIDENTES[[#This Row],[TREINADO EM]]+REPORTE.INCIDENTES[[#This Row],[VALIDADE]]))</f>
        <v>45644</v>
      </c>
      <c r="K332">
        <v>1</v>
      </c>
      <c r="L332" t="s">
        <v>5</v>
      </c>
      <c r="M332" t="str">
        <f>VLOOKUP(REPORTE.INCIDENTES[[#This Row],[NOME]],'CADASTRO'!A:K,6,0)</f>
        <v>ATIVO</v>
      </c>
    </row>
    <row r="333" spans="1:14">
      <c r="A333" t="s">
        <v>516</v>
      </c>
      <c r="B333" t="s">
        <v>517</v>
      </c>
      <c r="C333" t="s">
        <v>433</v>
      </c>
      <c r="D333" t="s">
        <v>686</v>
      </c>
      <c r="E333" s="11" t="s">
        <v>400</v>
      </c>
      <c r="F333" s="11" t="str">
        <f>VLOOKUP(REPORTE.INCIDENTES[[#This Row],[NOME]],'CADASTRO'!A:K,5,0)</f>
        <v>TECNICO MECANICO III</v>
      </c>
      <c r="G333" s="29">
        <v>45547</v>
      </c>
      <c r="H333" s="39">
        <v>365</v>
      </c>
      <c r="I3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IF(G698="01/01/1900",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IF(REPORTE.INCIDENTES[[#This Row],[TREINADO EM]]="", "",(REPORTE.INCIDENTES[[#This Row],[TREINADO EM]]+REPORTE.INCIDENTES[[#This Row],[VALIDADE]]))</f>
        <v>45912</v>
      </c>
      <c r="K333">
        <v>1</v>
      </c>
      <c r="L333" t="s">
        <v>5</v>
      </c>
      <c r="M333" t="str">
        <f>VLOOKUP(REPORTE.INCIDENTES[[#This Row],[NOME]],'CADASTRO'!A:K,6,0)</f>
        <v>ATIVO</v>
      </c>
    </row>
    <row r="334" spans="1:14">
      <c r="A334" t="s">
        <v>516</v>
      </c>
      <c r="B334" t="s">
        <v>517</v>
      </c>
      <c r="C334" t="s">
        <v>76</v>
      </c>
      <c r="D334" t="s">
        <v>686</v>
      </c>
      <c r="E334" s="11" t="s">
        <v>400</v>
      </c>
      <c r="F334" s="11" t="str">
        <f>VLOOKUP(REPORTE.INCIDENTES[[#This Row],[NOME]],'CADASTRO'!A:K,5,0)</f>
        <v>TECNICO MECANICO III</v>
      </c>
      <c r="G334" s="46">
        <v>45645</v>
      </c>
      <c r="H334" s="39">
        <v>365</v>
      </c>
      <c r="I3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IF(G699="01/01/1900",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IF(REPORTE.INCIDENTES[[#This Row],[TREINADO EM]]="", "",(REPORTE.INCIDENTES[[#This Row],[TREINADO EM]]+REPORTE.INCIDENTES[[#This Row],[VALIDADE]]))</f>
        <v>46010</v>
      </c>
      <c r="K334">
        <v>1</v>
      </c>
      <c r="L334" t="s">
        <v>5</v>
      </c>
      <c r="M334" t="str">
        <f>VLOOKUP(REPORTE.INCIDENTES[[#This Row],[NOME]],'CADASTRO'!A:K,6,0)</f>
        <v>ATIVO</v>
      </c>
    </row>
    <row r="335" spans="1:14">
      <c r="A335" t="s">
        <v>516</v>
      </c>
      <c r="B335" t="s">
        <v>517</v>
      </c>
      <c r="C335" t="s">
        <v>433</v>
      </c>
      <c r="D335" t="s">
        <v>686</v>
      </c>
      <c r="E335" s="11" t="s">
        <v>400</v>
      </c>
      <c r="F335" s="11" t="str">
        <f>VLOOKUP(REPORTE.INCIDENTES[[#This Row],[NOME]],'CADASTRO'!A:K,5,0)</f>
        <v>TECNICO MECANICO III</v>
      </c>
      <c r="G335" s="46">
        <v>46211.707465277803</v>
      </c>
      <c r="H335" s="39">
        <v>183</v>
      </c>
      <c r="I3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IF(G700="01/01/1900",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IF(REPORTE.INCIDENTES[[#This Row],[TREINADO EM]]="", "",(REPORTE.INCIDENTES[[#This Row],[TREINADO EM]]+REPORTE.INCIDENTES[[#This Row],[VALIDADE]]))</f>
        <v>46394.707465277803</v>
      </c>
      <c r="K335">
        <v>1</v>
      </c>
      <c r="L335" t="s">
        <v>3</v>
      </c>
      <c r="M335" t="str">
        <f>VLOOKUP(REPORTE.INCIDENTES[[#This Row],[NOME]],'CADASTRO'!A:K,6,0)</f>
        <v>ATIVO</v>
      </c>
      <c r="N335" s="63"/>
    </row>
    <row r="336" spans="1:14">
      <c r="A336" t="s">
        <v>516</v>
      </c>
      <c r="B336" t="s">
        <v>517</v>
      </c>
      <c r="C336" t="s">
        <v>433</v>
      </c>
      <c r="D336" t="s">
        <v>686</v>
      </c>
      <c r="E336" t="s">
        <v>486</v>
      </c>
      <c r="F336" s="11" t="str">
        <f>VLOOKUP(REPORTE.INCIDENTES[[#This Row],[NOME]],'CADASTRO'!A:K,5,0)</f>
        <v>OPERADOR INDUSTRIAL I</v>
      </c>
      <c r="G336" s="46">
        <v>46238</v>
      </c>
      <c r="H336" s="39">
        <v>365</v>
      </c>
      <c r="I3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IF(G701="01/01/1900", "SEM REGISTRO",
                        IF((G336+H336)&gt;TODAY(), "NO PRAZO", "VENCIDO"
                        )
                    )
                )
            )
        )
    ),"N.A.")</f>
        <v>NO PRAZO</v>
      </c>
      <c r="J336" s="14">
        <f>IF(REPORTE.INCIDENTES[[#This Row],[TREINADO EM]]="", "",(REPORTE.INCIDENTES[[#This Row],[TREINADO EM]]+REPORTE.INCIDENTES[[#This Row],[VALIDADE]]))</f>
        <v>46603</v>
      </c>
      <c r="K336">
        <v>1</v>
      </c>
      <c r="L336" t="s">
        <v>3</v>
      </c>
      <c r="M336" t="str">
        <f>VLOOKUP(REPORTE.INCIDENTES[[#This Row],[NOME]],'CADASTRO'!A:K,6,0)</f>
        <v>ATIVO</v>
      </c>
      <c r="N336" s="63" t="s">
        <v>692</v>
      </c>
    </row>
    <row r="337" spans="1:14">
      <c r="A337" t="s">
        <v>516</v>
      </c>
      <c r="B337" t="s">
        <v>517</v>
      </c>
      <c r="C337" t="s">
        <v>76</v>
      </c>
      <c r="D337" t="s">
        <v>686</v>
      </c>
      <c r="E337" s="11" t="s">
        <v>401</v>
      </c>
      <c r="F337" s="11" t="str">
        <f>VLOOKUP(REPORTE.INCIDENTES[[#This Row],[NOME]],'CADASTRO'!A:K,5,0)</f>
        <v>TECNICO MECANICO I</v>
      </c>
      <c r="G337" s="46">
        <v>44929</v>
      </c>
      <c r="H337" s="39">
        <v>365</v>
      </c>
      <c r="I3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IF(G702="01/01/1900",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IF(REPORTE.INCIDENTES[[#This Row],[TREINADO EM]]="", "",(REPORTE.INCIDENTES[[#This Row],[TREINADO EM]]+REPORTE.INCIDENTES[[#This Row],[VALIDADE]]))</f>
        <v>45294</v>
      </c>
      <c r="K337">
        <v>1</v>
      </c>
      <c r="L337" t="s">
        <v>5</v>
      </c>
      <c r="M337" t="str">
        <f>VLOOKUP(REPORTE.INCIDENTES[[#This Row],[NOME]],'CADASTRO'!A:K,6,0)</f>
        <v>ATIVO</v>
      </c>
    </row>
    <row r="338" spans="1:14">
      <c r="A338" t="s">
        <v>516</v>
      </c>
      <c r="B338" t="s">
        <v>517</v>
      </c>
      <c r="C338" t="s">
        <v>76</v>
      </c>
      <c r="D338" t="s">
        <v>686</v>
      </c>
      <c r="E338" s="11" t="s">
        <v>401</v>
      </c>
      <c r="F338" s="11" t="str">
        <f>VLOOKUP(REPORTE.INCIDENTES[[#This Row],[NOME]],'CADASTRO'!A:K,5,0)</f>
        <v>TECNICO MECANICO I</v>
      </c>
      <c r="G338" s="46">
        <v>45279</v>
      </c>
      <c r="H338" s="39">
        <v>365</v>
      </c>
      <c r="I3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IF(G703="01/01/1900",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IF(REPORTE.INCIDENTES[[#This Row],[TREINADO EM]]="", "",(REPORTE.INCIDENTES[[#This Row],[TREINADO EM]]+REPORTE.INCIDENTES[[#This Row],[VALIDADE]]))</f>
        <v>45644</v>
      </c>
      <c r="K338">
        <v>1</v>
      </c>
      <c r="L338" t="s">
        <v>5</v>
      </c>
      <c r="M338" t="str">
        <f>VLOOKUP(REPORTE.INCIDENTES[[#This Row],[NOME]],'CADASTRO'!A:K,6,0)</f>
        <v>ATIVO</v>
      </c>
    </row>
    <row r="339" spans="1:14">
      <c r="A339" t="s">
        <v>516</v>
      </c>
      <c r="B339" t="s">
        <v>517</v>
      </c>
      <c r="C339" t="s">
        <v>76</v>
      </c>
      <c r="D339" t="s">
        <v>686</v>
      </c>
      <c r="E339" s="11" t="s">
        <v>401</v>
      </c>
      <c r="F339" s="11" t="str">
        <f>VLOOKUP(REPORTE.INCIDENTES[[#This Row],[NOME]],'CADASTRO'!A:K,5,0)</f>
        <v>TECNICO MECANICO I</v>
      </c>
      <c r="G339" s="46">
        <v>45645</v>
      </c>
      <c r="H339" s="39">
        <v>365</v>
      </c>
      <c r="I3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IF(G704="01/01/1900",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IF(REPORTE.INCIDENTES[[#This Row],[TREINADO EM]]="", "",(REPORTE.INCIDENTES[[#This Row],[TREINADO EM]]+REPORTE.INCIDENTES[[#This Row],[VALIDADE]]))</f>
        <v>46010</v>
      </c>
      <c r="K339">
        <v>1</v>
      </c>
      <c r="L339" t="s">
        <v>5</v>
      </c>
      <c r="M339" t="str">
        <f>VLOOKUP(REPORTE.INCIDENTES[[#This Row],[NOME]],'CADASTRO'!A:K,6,0)</f>
        <v>ATIVO</v>
      </c>
    </row>
    <row r="340" spans="1:14">
      <c r="A340" t="s">
        <v>516</v>
      </c>
      <c r="B340" t="s">
        <v>517</v>
      </c>
      <c r="C340" t="s">
        <v>433</v>
      </c>
      <c r="D340" t="s">
        <v>686</v>
      </c>
      <c r="E340" s="11" t="s">
        <v>401</v>
      </c>
      <c r="F340" s="11" t="str">
        <f>VLOOKUP(REPORTE.INCIDENTES[[#This Row],[NOME]],'CADASTRO'!A:K,5,0)</f>
        <v>TECNICO MECANICO I</v>
      </c>
      <c r="G340" s="46">
        <v>46207.396828703699</v>
      </c>
      <c r="H340" s="39">
        <v>183</v>
      </c>
      <c r="I3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IF(G705="01/01/1900",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IF(REPORTE.INCIDENTES[[#This Row],[TREINADO EM]]="", "",(REPORTE.INCIDENTES[[#This Row],[TREINADO EM]]+REPORTE.INCIDENTES[[#This Row],[VALIDADE]]))</f>
        <v>46390.396828703699</v>
      </c>
      <c r="K340">
        <v>1</v>
      </c>
      <c r="L340" t="s">
        <v>3</v>
      </c>
      <c r="M340" t="str">
        <f>VLOOKUP(REPORTE.INCIDENTES[[#This Row],[NOME]],'CADASTRO'!A:K,6,0)</f>
        <v>ATIVO</v>
      </c>
      <c r="N340" s="63"/>
    </row>
    <row r="341" spans="1:14">
      <c r="A341" t="s">
        <v>516</v>
      </c>
      <c r="B341" t="s">
        <v>517</v>
      </c>
      <c r="C341" t="s">
        <v>266</v>
      </c>
      <c r="D341" t="s">
        <v>686</v>
      </c>
      <c r="E341" s="11" t="s">
        <v>403</v>
      </c>
      <c r="F341" s="11" t="str">
        <f>VLOOKUP(REPORTE.INCIDENTES[[#This Row],[NOME]],'CADASTRO'!A:K,5,0)</f>
        <v>OPERADOR INDUSTRIAL I</v>
      </c>
      <c r="G341" s="46">
        <v>45253</v>
      </c>
      <c r="H341" s="39">
        <v>365</v>
      </c>
      <c r="I3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IF(G706="01/01/1900",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IF(REPORTE.INCIDENTES[[#This Row],[TREINADO EM]]="", "",(REPORTE.INCIDENTES[[#This Row],[TREINADO EM]]+REPORTE.INCIDENTES[[#This Row],[VALIDADE]]))</f>
        <v>45618</v>
      </c>
      <c r="K341">
        <v>1</v>
      </c>
      <c r="L341" t="s">
        <v>5</v>
      </c>
      <c r="M341" t="str">
        <f>VLOOKUP(REPORTE.INCIDENTES[[#This Row],[NOME]],'CADASTRO'!A:K,6,0)</f>
        <v>ATIVO</v>
      </c>
    </row>
    <row r="342" spans="1:14">
      <c r="A342" t="s">
        <v>516</v>
      </c>
      <c r="B342" t="s">
        <v>517</v>
      </c>
      <c r="C342" t="s">
        <v>76</v>
      </c>
      <c r="D342" t="s">
        <v>686</v>
      </c>
      <c r="E342" s="11" t="s">
        <v>403</v>
      </c>
      <c r="F342" s="11" t="str">
        <f>VLOOKUP(REPORTE.INCIDENTES[[#This Row],[NOME]],'CADASTRO'!A:K,5,0)</f>
        <v>OPERADOR INDUSTRIAL I</v>
      </c>
      <c r="G342" s="46">
        <v>45279</v>
      </c>
      <c r="H342" s="39">
        <v>365</v>
      </c>
      <c r="I3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IF(G707="01/01/1900",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IF(REPORTE.INCIDENTES[[#This Row],[TREINADO EM]]="", "",(REPORTE.INCIDENTES[[#This Row],[TREINADO EM]]+REPORTE.INCIDENTES[[#This Row],[VALIDADE]]))</f>
        <v>45644</v>
      </c>
      <c r="K342">
        <v>1</v>
      </c>
      <c r="L342" t="s">
        <v>5</v>
      </c>
      <c r="M342" t="str">
        <f>VLOOKUP(REPORTE.INCIDENTES[[#This Row],[NOME]],'CADASTRO'!A:K,6,0)</f>
        <v>ATIVO</v>
      </c>
    </row>
    <row r="343" spans="1:14">
      <c r="A343" t="s">
        <v>516</v>
      </c>
      <c r="B343" t="s">
        <v>517</v>
      </c>
      <c r="C343" t="s">
        <v>76</v>
      </c>
      <c r="D343" t="s">
        <v>686</v>
      </c>
      <c r="E343" s="11" t="s">
        <v>403</v>
      </c>
      <c r="F343" s="11" t="str">
        <f>VLOOKUP(REPORTE.INCIDENTES[[#This Row],[NOME]],'CADASTRO'!A:K,5,0)</f>
        <v>OPERADOR INDUSTRIAL I</v>
      </c>
      <c r="G343" s="46">
        <v>45645</v>
      </c>
      <c r="H343" s="39">
        <v>365</v>
      </c>
      <c r="I3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IF(G708="01/01/1900",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IF(REPORTE.INCIDENTES[[#This Row],[TREINADO EM]]="", "",(REPORTE.INCIDENTES[[#This Row],[TREINADO EM]]+REPORTE.INCIDENTES[[#This Row],[VALIDADE]]))</f>
        <v>46010</v>
      </c>
      <c r="K343">
        <v>1</v>
      </c>
      <c r="L343" t="s">
        <v>5</v>
      </c>
      <c r="M343" t="str">
        <f>VLOOKUP(REPORTE.INCIDENTES[[#This Row],[NOME]],'CADASTRO'!A:K,6,0)</f>
        <v>ATIVO</v>
      </c>
    </row>
    <row r="344" spans="1:14">
      <c r="A344" t="s">
        <v>516</v>
      </c>
      <c r="B344" t="s">
        <v>517</v>
      </c>
      <c r="C344" t="s">
        <v>433</v>
      </c>
      <c r="D344" t="s">
        <v>686</v>
      </c>
      <c r="E344" s="84" t="s">
        <v>403</v>
      </c>
      <c r="F344" s="11" t="str">
        <f>VLOOKUP(REPORTE.INCIDENTES[[#This Row],[NOME]],'CADASTRO'!A:K,5,0)</f>
        <v>OPERADOR INDUSTRIAL I</v>
      </c>
      <c r="G344" s="46">
        <v>46209.162245370397</v>
      </c>
      <c r="H344" s="51">
        <v>183</v>
      </c>
      <c r="I3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IF(G709="01/01/1900", "SEM REGISTRO",
                        IF((G344+H344)&gt;TODAY(), "NO PRAZO", "VENCIDO"
                        )
                    )
                )
            )
        )
    ),"N.A.")</f>
        <v>NO PRAZO</v>
      </c>
      <c r="J344" s="14">
        <f>IF(REPORTE.INCIDENTES[[#This Row],[TREINADO EM]]="", "",(REPORTE.INCIDENTES[[#This Row],[TREINADO EM]]+REPORTE.INCIDENTES[[#This Row],[VALIDADE]]))</f>
        <v>46392.162245370397</v>
      </c>
      <c r="K344">
        <v>1</v>
      </c>
      <c r="L344" t="s">
        <v>3</v>
      </c>
      <c r="M344" t="str">
        <f>VLOOKUP(REPORTE.INCIDENTES[[#This Row],[NOME]],'CADASTRO'!A:K,6,0)</f>
        <v>ATIVO</v>
      </c>
      <c r="N344" s="63"/>
    </row>
    <row r="345" spans="1:14">
      <c r="A345" t="s">
        <v>516</v>
      </c>
      <c r="B345" t="s">
        <v>517</v>
      </c>
      <c r="C345" t="s">
        <v>266</v>
      </c>
      <c r="D345" t="s">
        <v>686</v>
      </c>
      <c r="E345" s="84" t="s">
        <v>404</v>
      </c>
      <c r="F345" s="11" t="str">
        <f>VLOOKUP(REPORTE.INCIDENTES[[#This Row],[NOME]],'CADASTRO'!A:K,5,0)</f>
        <v>ANALISTA TREINAMENTO JR</v>
      </c>
      <c r="G345" s="46">
        <v>45092</v>
      </c>
      <c r="H345" s="51">
        <v>365</v>
      </c>
      <c r="I3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IF(G710="01/01/1900",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IF(REPORTE.INCIDENTES[[#This Row],[TREINADO EM]]="", "",(REPORTE.INCIDENTES[[#This Row],[TREINADO EM]]+REPORTE.INCIDENTES[[#This Row],[VALIDADE]]))</f>
        <v>45457</v>
      </c>
      <c r="K345">
        <v>1</v>
      </c>
      <c r="L345" t="s">
        <v>5</v>
      </c>
      <c r="M345" t="str">
        <f>VLOOKUP(REPORTE.INCIDENTES[[#This Row],[NOME]],'CADASTRO'!A:K,6,0)</f>
        <v>ATIVO</v>
      </c>
    </row>
    <row r="346" spans="1:14">
      <c r="A346" t="s">
        <v>516</v>
      </c>
      <c r="B346" t="s">
        <v>517</v>
      </c>
      <c r="C346" t="s">
        <v>433</v>
      </c>
      <c r="D346" t="s">
        <v>686</v>
      </c>
      <c r="E346" s="11" t="s">
        <v>404</v>
      </c>
      <c r="F346" s="11" t="str">
        <f>VLOOKUP(REPORTE.INCIDENTES[[#This Row],[NOME]],'CADASTRO'!A:K,5,0)</f>
        <v>ANALISTA TREINAMENTO JR</v>
      </c>
      <c r="G346" s="46">
        <v>45547</v>
      </c>
      <c r="H346" s="51">
        <v>365</v>
      </c>
      <c r="I3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IF(G711="01/01/1900",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IF(REPORTE.INCIDENTES[[#This Row],[TREINADO EM]]="", "",(REPORTE.INCIDENTES[[#This Row],[TREINADO EM]]+REPORTE.INCIDENTES[[#This Row],[VALIDADE]]))</f>
        <v>45912</v>
      </c>
      <c r="K346">
        <v>1</v>
      </c>
      <c r="L346" t="s">
        <v>5</v>
      </c>
      <c r="M346" t="str">
        <f>VLOOKUP(REPORTE.INCIDENTES[[#This Row],[NOME]],'CADASTRO'!A:K,6,0)</f>
        <v>ATIVO</v>
      </c>
    </row>
    <row r="347" spans="1:14">
      <c r="A347" t="s">
        <v>516</v>
      </c>
      <c r="B347" t="s">
        <v>517</v>
      </c>
      <c r="C347" t="s">
        <v>433</v>
      </c>
      <c r="D347" t="s">
        <v>686</v>
      </c>
      <c r="E347" s="11" t="s">
        <v>404</v>
      </c>
      <c r="F347" s="11" t="str">
        <f>VLOOKUP(REPORTE.INCIDENTES[[#This Row],[NOME]],'CADASTRO'!A:K,5,0)</f>
        <v>ANALISTA TREINAMENTO JR</v>
      </c>
      <c r="G347" s="46">
        <v>46209.494386574101</v>
      </c>
      <c r="H347" s="51">
        <v>183</v>
      </c>
      <c r="I3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IF(G712="01/01/1900", "SEM REGISTRO",
                        IF((G347+H347)&gt;TODAY(), "NO PRAZO", "VENCIDO"
                        )
                    )
                )
            )
        )
    ),"N.A.")</f>
        <v>NO PRAZO</v>
      </c>
      <c r="J347" s="14">
        <f>IF(REPORTE.INCIDENTES[[#This Row],[TREINADO EM]]="", "",(REPORTE.INCIDENTES[[#This Row],[TREINADO EM]]+REPORTE.INCIDENTES[[#This Row],[VALIDADE]]))</f>
        <v>46392.494386574101</v>
      </c>
      <c r="K347">
        <v>1</v>
      </c>
      <c r="L347" t="s">
        <v>3</v>
      </c>
      <c r="M347" t="str">
        <f>VLOOKUP(REPORTE.INCIDENTES[[#This Row],[NOME]],'CADASTRO'!A:K,6,0)</f>
        <v>ATIVO</v>
      </c>
      <c r="N347" s="63"/>
    </row>
    <row r="348" spans="1:14">
      <c r="A348" t="s">
        <v>516</v>
      </c>
      <c r="B348" t="s">
        <v>517</v>
      </c>
      <c r="C348" t="s">
        <v>102</v>
      </c>
      <c r="D348" t="s">
        <v>686</v>
      </c>
      <c r="E348" s="11" t="s">
        <v>154</v>
      </c>
      <c r="F348" s="11" t="str">
        <f>VLOOKUP(REPORTE.INCIDENTES[[#This Row],[NOME]],'CADASTRO'!A:K,5,0)</f>
        <v>ESTAGIARIO</v>
      </c>
      <c r="G348" s="46">
        <v>45358</v>
      </c>
      <c r="H348" s="51">
        <v>365</v>
      </c>
      <c r="I3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IF(G713="01/01/1900",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IF(REPORTE.INCIDENTES[[#This Row],[TREINADO EM]]="", "",(REPORTE.INCIDENTES[[#This Row],[TREINADO EM]]+REPORTE.INCIDENTES[[#This Row],[VALIDADE]]))</f>
        <v>45723</v>
      </c>
      <c r="K348">
        <v>1</v>
      </c>
      <c r="L348" t="s">
        <v>3</v>
      </c>
      <c r="M348" t="str">
        <f>VLOOKUP(REPORTE.INCIDENTES[[#This Row],[NOME]],'CADASTRO'!A:K,6,0)</f>
        <v>DESLIGADO</v>
      </c>
    </row>
    <row r="349" spans="1:14">
      <c r="A349" t="s">
        <v>516</v>
      </c>
      <c r="B349" t="s">
        <v>517</v>
      </c>
      <c r="C349" t="s">
        <v>76</v>
      </c>
      <c r="D349" t="s">
        <v>686</v>
      </c>
      <c r="E349" s="11" t="s">
        <v>406</v>
      </c>
      <c r="F349" s="11" t="str">
        <f>VLOOKUP(REPORTE.INCIDENTES[[#This Row],[NOME]],'CADASTRO'!A:K,5,0)</f>
        <v>OPERADOR LOGISTICO II</v>
      </c>
      <c r="G349" s="46">
        <v>44929</v>
      </c>
      <c r="H349" s="51">
        <v>365</v>
      </c>
      <c r="I3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IF(G714="01/01/1900",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IF(REPORTE.INCIDENTES[[#This Row],[TREINADO EM]]="", "",(REPORTE.INCIDENTES[[#This Row],[TREINADO EM]]+REPORTE.INCIDENTES[[#This Row],[VALIDADE]]))</f>
        <v>45294</v>
      </c>
      <c r="K349">
        <v>1</v>
      </c>
      <c r="L349" t="s">
        <v>5</v>
      </c>
      <c r="M349" t="str">
        <f>VLOOKUP(REPORTE.INCIDENTES[[#This Row],[NOME]],'CADASTRO'!A:K,6,0)</f>
        <v>ATIVO</v>
      </c>
    </row>
    <row r="350" spans="1:14">
      <c r="A350" t="s">
        <v>516</v>
      </c>
      <c r="B350" t="s">
        <v>517</v>
      </c>
      <c r="C350" t="s">
        <v>76</v>
      </c>
      <c r="D350" t="s">
        <v>686</v>
      </c>
      <c r="E350" s="85" t="s">
        <v>406</v>
      </c>
      <c r="F350" s="11" t="str">
        <f>VLOOKUP(REPORTE.INCIDENTES[[#This Row],[NOME]],'CADASTRO'!A:K,5,0)</f>
        <v>OPERADOR LOGISTICO II</v>
      </c>
      <c r="G350" s="46">
        <v>45279</v>
      </c>
      <c r="H350" s="51">
        <v>365</v>
      </c>
      <c r="I3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IF(G715="01/01/1900",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IF(REPORTE.INCIDENTES[[#This Row],[TREINADO EM]]="", "",(REPORTE.INCIDENTES[[#This Row],[TREINADO EM]]+REPORTE.INCIDENTES[[#This Row],[VALIDADE]]))</f>
        <v>45644</v>
      </c>
      <c r="K350">
        <v>1</v>
      </c>
      <c r="L350" t="s">
        <v>5</v>
      </c>
      <c r="M350" t="str">
        <f>VLOOKUP(REPORTE.INCIDENTES[[#This Row],[NOME]],'CADASTRO'!A:K,6,0)</f>
        <v>ATIVO</v>
      </c>
    </row>
    <row r="351" spans="1:14">
      <c r="A351" t="s">
        <v>516</v>
      </c>
      <c r="B351" t="s">
        <v>517</v>
      </c>
      <c r="C351" t="s">
        <v>76</v>
      </c>
      <c r="D351" t="s">
        <v>686</v>
      </c>
      <c r="E351" s="86" t="s">
        <v>406</v>
      </c>
      <c r="F351" s="11" t="str">
        <f>VLOOKUP(REPORTE.INCIDENTES[[#This Row],[NOME]],'CADASTRO'!A:K,5,0)</f>
        <v>OPERADOR LOGISTICO II</v>
      </c>
      <c r="G351" s="46">
        <v>45645</v>
      </c>
      <c r="H351" s="51">
        <v>365</v>
      </c>
      <c r="I3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IF(G716="01/01/1900",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IF(REPORTE.INCIDENTES[[#This Row],[TREINADO EM]]="", "",(REPORTE.INCIDENTES[[#This Row],[TREINADO EM]]+REPORTE.INCIDENTES[[#This Row],[VALIDADE]]))</f>
        <v>46010</v>
      </c>
      <c r="K351">
        <v>1</v>
      </c>
      <c r="L351" t="s">
        <v>5</v>
      </c>
      <c r="M351" t="str">
        <f>VLOOKUP(REPORTE.INCIDENTES[[#This Row],[NOME]],'CADASTRO'!A:K,6,0)</f>
        <v>ATIVO</v>
      </c>
    </row>
    <row r="352" spans="1:14">
      <c r="A352" t="s">
        <v>516</v>
      </c>
      <c r="B352" t="s">
        <v>517</v>
      </c>
      <c r="C352" t="s">
        <v>433</v>
      </c>
      <c r="D352" t="s">
        <v>686</v>
      </c>
      <c r="E352" s="86" t="s">
        <v>406</v>
      </c>
      <c r="F352" s="11" t="str">
        <f>VLOOKUP(REPORTE.INCIDENTES[[#This Row],[NOME]],'CADASTRO'!A:K,5,0)</f>
        <v>OPERADOR LOGISTICO II</v>
      </c>
      <c r="G352" s="46">
        <v>46008</v>
      </c>
      <c r="H352" s="51">
        <v>365</v>
      </c>
      <c r="I3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IF(G717="01/01/1900", "SEM REGISTRO",
                        IF((G352+H352)&gt;TODAY(), "NO PRAZO", "VENCIDO"
                        )
                    )
                )
            )
        )
    ),"N.A.")</f>
        <v>NO PRAZO</v>
      </c>
      <c r="J352" s="14">
        <f>IF(REPORTE.INCIDENTES[[#This Row],[TREINADO EM]]="", "",(REPORTE.INCIDENTES[[#This Row],[TREINADO EM]]+REPORTE.INCIDENTES[[#This Row],[VALIDADE]]))</f>
        <v>46373</v>
      </c>
      <c r="K352">
        <v>1</v>
      </c>
      <c r="L352" t="s">
        <v>3</v>
      </c>
      <c r="M352" t="str">
        <f>VLOOKUP(REPORTE.INCIDENTES[[#This Row],[NOME]],'CADASTRO'!A:K,6,0)</f>
        <v>ATIVO</v>
      </c>
    </row>
    <row r="353" spans="1:14">
      <c r="A353" t="s">
        <v>516</v>
      </c>
      <c r="B353" t="s">
        <v>517</v>
      </c>
      <c r="C353" t="s">
        <v>102</v>
      </c>
      <c r="D353" t="s">
        <v>686</v>
      </c>
      <c r="E353" s="86" t="s">
        <v>152</v>
      </c>
      <c r="F353" s="11" t="str">
        <f>VLOOKUP(REPORTE.INCIDENTES[[#This Row],[NOME]],'CADASTRO'!A:K,5,0)</f>
        <v>OPERADOR LOGISTICO I</v>
      </c>
      <c r="G353" s="46">
        <v>45393</v>
      </c>
      <c r="H353" s="51">
        <v>365</v>
      </c>
      <c r="I3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IF(G718="01/01/1900",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IF(REPORTE.INCIDENTES[[#This Row],[TREINADO EM]]="", "",(REPORTE.INCIDENTES[[#This Row],[TREINADO EM]]+REPORTE.INCIDENTES[[#This Row],[VALIDADE]]))</f>
        <v>45758</v>
      </c>
      <c r="K353">
        <v>1</v>
      </c>
      <c r="L353" t="s">
        <v>5</v>
      </c>
      <c r="M353" t="str">
        <f>VLOOKUP(REPORTE.INCIDENTES[[#This Row],[NOME]],'CADASTRO'!A:K,6,0)</f>
        <v>DESLIGADO</v>
      </c>
    </row>
    <row r="354" spans="1:14">
      <c r="A354" t="s">
        <v>516</v>
      </c>
      <c r="B354" t="s">
        <v>517</v>
      </c>
      <c r="C354" t="s">
        <v>76</v>
      </c>
      <c r="D354" t="s">
        <v>686</v>
      </c>
      <c r="E354" s="86" t="s">
        <v>152</v>
      </c>
      <c r="F354" s="11" t="str">
        <f>VLOOKUP(REPORTE.INCIDENTES[[#This Row],[NOME]],'CADASTRO'!A:K,5,0)</f>
        <v>OPERADOR LOGISTICO I</v>
      </c>
      <c r="G354" s="46">
        <v>45645</v>
      </c>
      <c r="H354" s="51">
        <v>365</v>
      </c>
      <c r="I3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IF(G719="01/01/1900",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IF(REPORTE.INCIDENTES[[#This Row],[TREINADO EM]]="", "",(REPORTE.INCIDENTES[[#This Row],[TREINADO EM]]+REPORTE.INCIDENTES[[#This Row],[VALIDADE]]))</f>
        <v>46010</v>
      </c>
      <c r="K354">
        <v>1</v>
      </c>
      <c r="L354" t="s">
        <v>3</v>
      </c>
      <c r="M354" t="str">
        <f>VLOOKUP(REPORTE.INCIDENTES[[#This Row],[NOME]],'CADASTRO'!A:K,6,0)</f>
        <v>DESLIGADO</v>
      </c>
    </row>
    <row r="355" spans="1:14">
      <c r="A355" t="s">
        <v>516</v>
      </c>
      <c r="B355" t="s">
        <v>517</v>
      </c>
      <c r="C355" t="s">
        <v>76</v>
      </c>
      <c r="D355" t="s">
        <v>686</v>
      </c>
      <c r="E355" s="86" t="s">
        <v>150</v>
      </c>
      <c r="F355" s="11" t="str">
        <f>VLOOKUP(REPORTE.INCIDENTES[[#This Row],[NOME]],'CADASTRO'!A:K,5,0)</f>
        <v>TECNICO MECANICO II</v>
      </c>
      <c r="G355" s="60">
        <v>44929</v>
      </c>
      <c r="H355" s="51">
        <v>365</v>
      </c>
      <c r="I3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IF(G720="01/01/1900",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IF(REPORTE.INCIDENTES[[#This Row],[TREINADO EM]]="", "",(REPORTE.INCIDENTES[[#This Row],[TREINADO EM]]+REPORTE.INCIDENTES[[#This Row],[VALIDADE]]))</f>
        <v>45294</v>
      </c>
      <c r="K355">
        <v>1</v>
      </c>
      <c r="L355" t="s">
        <v>5</v>
      </c>
      <c r="M355" t="str">
        <f>VLOOKUP(REPORTE.INCIDENTES[[#This Row],[NOME]],'CADASTRO'!A:K,6,0)</f>
        <v>DESLIGADO</v>
      </c>
    </row>
    <row r="356" spans="1:14">
      <c r="A356" t="s">
        <v>516</v>
      </c>
      <c r="B356" t="s">
        <v>517</v>
      </c>
      <c r="C356" t="s">
        <v>76</v>
      </c>
      <c r="D356" t="s">
        <v>686</v>
      </c>
      <c r="E356" s="11" t="s">
        <v>150</v>
      </c>
      <c r="F356" s="11" t="str">
        <f>VLOOKUP(REPORTE.INCIDENTES[[#This Row],[NOME]],'CADASTRO'!A:K,5,0)</f>
        <v>TECNICO MECANICO II</v>
      </c>
      <c r="G356" s="46">
        <v>45279</v>
      </c>
      <c r="H356" s="51">
        <v>365</v>
      </c>
      <c r="I3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IF(G721="01/01/1900",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IF(REPORTE.INCIDENTES[[#This Row],[TREINADO EM]]="", "",(REPORTE.INCIDENTES[[#This Row],[TREINADO EM]]+REPORTE.INCIDENTES[[#This Row],[VALIDADE]]))</f>
        <v>45644</v>
      </c>
      <c r="K356">
        <v>1</v>
      </c>
      <c r="L356" t="s">
        <v>3</v>
      </c>
      <c r="M356" t="str">
        <f>VLOOKUP(REPORTE.INCIDENTES[[#This Row],[NOME]],'CADASTRO'!A:K,6,0)</f>
        <v>DESLIGADO</v>
      </c>
    </row>
    <row r="357" spans="1:14">
      <c r="A357" t="s">
        <v>516</v>
      </c>
      <c r="B357" t="s">
        <v>517</v>
      </c>
      <c r="C357" t="s">
        <v>433</v>
      </c>
      <c r="D357" t="s">
        <v>686</v>
      </c>
      <c r="E357" s="11" t="s">
        <v>407</v>
      </c>
      <c r="F357" s="11" t="str">
        <f>VLOOKUP(REPORTE.INCIDENTES[[#This Row],[NOME]],'CADASTRO'!A:K,5,0)</f>
        <v>TECNICO MECANICO II</v>
      </c>
      <c r="G357" s="46">
        <v>45782</v>
      </c>
      <c r="H357" s="39">
        <v>365</v>
      </c>
      <c r="I3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IF(G722="01/01/1900",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IF(REPORTE.INCIDENTES[[#This Row],[TREINADO EM]]="", "",(REPORTE.INCIDENTES[[#This Row],[TREINADO EM]]+REPORTE.INCIDENTES[[#This Row],[VALIDADE]]))</f>
        <v>46147</v>
      </c>
      <c r="K357">
        <v>1</v>
      </c>
      <c r="L357" t="s">
        <v>5</v>
      </c>
      <c r="M357" t="str">
        <f>VLOOKUP(REPORTE.INCIDENTES[[#This Row],[NOME]],'CADASTRO'!A:K,6,0)</f>
        <v>ATIVO</v>
      </c>
    </row>
    <row r="358" spans="1:14">
      <c r="A358" t="s">
        <v>516</v>
      </c>
      <c r="B358" t="s">
        <v>517</v>
      </c>
      <c r="C358" t="s">
        <v>433</v>
      </c>
      <c r="D358" t="s">
        <v>686</v>
      </c>
      <c r="E358" s="11" t="s">
        <v>407</v>
      </c>
      <c r="F358" s="11" t="str">
        <f>VLOOKUP(REPORTE.INCIDENTES[[#This Row],[NOME]],'CADASTRO'!A:K,5,0)</f>
        <v>TECNICO MECANICO II</v>
      </c>
      <c r="G358" s="46">
        <v>46211.618506944404</v>
      </c>
      <c r="H358" s="39">
        <v>183</v>
      </c>
      <c r="I3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IF(G723="01/01/1900",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IF(REPORTE.INCIDENTES[[#This Row],[TREINADO EM]]="", "",(REPORTE.INCIDENTES[[#This Row],[TREINADO EM]]+REPORTE.INCIDENTES[[#This Row],[VALIDADE]]))</f>
        <v>46394.618506944404</v>
      </c>
      <c r="K358">
        <v>1</v>
      </c>
      <c r="L358" t="s">
        <v>3</v>
      </c>
      <c r="M358" t="str">
        <f>VLOOKUP(REPORTE.INCIDENTES[[#This Row],[NOME]],'CADASTRO'!A:K,6,0)</f>
        <v>ATIVO</v>
      </c>
      <c r="N358" s="63"/>
    </row>
    <row r="359" spans="1:14">
      <c r="A359" t="s">
        <v>516</v>
      </c>
      <c r="B359" t="s">
        <v>517</v>
      </c>
      <c r="C359" t="s">
        <v>266</v>
      </c>
      <c r="D359" t="s">
        <v>686</v>
      </c>
      <c r="E359" s="11" t="s">
        <v>409</v>
      </c>
      <c r="F359" s="11" t="str">
        <f>VLOOKUP(REPORTE.INCIDENTES[[#This Row],[NOME]],'CADASTRO'!A:K,5,0)</f>
        <v>OPERADOR LOGISTICO I</v>
      </c>
      <c r="G359" s="46">
        <v>45064</v>
      </c>
      <c r="H359" s="39">
        <v>365</v>
      </c>
      <c r="I3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IF(G724="01/01/1900",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IF(REPORTE.INCIDENTES[[#This Row],[TREINADO EM]]="", "",(REPORTE.INCIDENTES[[#This Row],[TREINADO EM]]+REPORTE.INCIDENTES[[#This Row],[VALIDADE]]))</f>
        <v>45429</v>
      </c>
      <c r="K359">
        <v>1</v>
      </c>
      <c r="L359" t="s">
        <v>5</v>
      </c>
      <c r="M359" t="str">
        <f>VLOOKUP(REPORTE.INCIDENTES[[#This Row],[NOME]],'CADASTRO'!A:K,6,0)</f>
        <v>ATIVO</v>
      </c>
    </row>
    <row r="360" spans="1:14">
      <c r="A360" t="s">
        <v>516</v>
      </c>
      <c r="B360" t="s">
        <v>517</v>
      </c>
      <c r="C360" t="s">
        <v>76</v>
      </c>
      <c r="D360" t="s">
        <v>686</v>
      </c>
      <c r="E360" s="11" t="s">
        <v>409</v>
      </c>
      <c r="F360" s="11" t="str">
        <f>VLOOKUP(REPORTE.INCIDENTES[[#This Row],[NOME]],'CADASTRO'!A:K,5,0)</f>
        <v>OPERADOR LOGISTICO I</v>
      </c>
      <c r="G360" s="46">
        <v>45279</v>
      </c>
      <c r="H360" s="39">
        <v>365</v>
      </c>
      <c r="I3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IF(G725="01/01/1900",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IF(REPORTE.INCIDENTES[[#This Row],[TREINADO EM]]="", "",(REPORTE.INCIDENTES[[#This Row],[TREINADO EM]]+REPORTE.INCIDENTES[[#This Row],[VALIDADE]]))</f>
        <v>45644</v>
      </c>
      <c r="K360">
        <v>1</v>
      </c>
      <c r="L360" t="s">
        <v>5</v>
      </c>
      <c r="M360" t="str">
        <f>VLOOKUP(REPORTE.INCIDENTES[[#This Row],[NOME]],'CADASTRO'!A:K,6,0)</f>
        <v>ATIVO</v>
      </c>
    </row>
    <row r="361" spans="1:14">
      <c r="A361" t="s">
        <v>516</v>
      </c>
      <c r="B361" t="s">
        <v>517</v>
      </c>
      <c r="C361" t="s">
        <v>76</v>
      </c>
      <c r="D361" t="s">
        <v>686</v>
      </c>
      <c r="E361" s="11" t="s">
        <v>409</v>
      </c>
      <c r="F361" s="11" t="str">
        <f>VLOOKUP(REPORTE.INCIDENTES[[#This Row],[NOME]],'CADASTRO'!A:K,5,0)</f>
        <v>OPERADOR LOGISTICO I</v>
      </c>
      <c r="G361" s="46">
        <v>45645</v>
      </c>
      <c r="H361" s="39">
        <v>365</v>
      </c>
      <c r="I3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IF(G726="01/01/1900",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IF(REPORTE.INCIDENTES[[#This Row],[TREINADO EM]]="", "",(REPORTE.INCIDENTES[[#This Row],[TREINADO EM]]+REPORTE.INCIDENTES[[#This Row],[VALIDADE]]))</f>
        <v>46010</v>
      </c>
      <c r="K361">
        <v>1</v>
      </c>
      <c r="L361" t="s">
        <v>5</v>
      </c>
      <c r="M361" t="str">
        <f>VLOOKUP(REPORTE.INCIDENTES[[#This Row],[NOME]],'CADASTRO'!A:K,6,0)</f>
        <v>ATIVO</v>
      </c>
    </row>
    <row r="362" spans="1:14">
      <c r="A362" t="s">
        <v>516</v>
      </c>
      <c r="B362" t="s">
        <v>517</v>
      </c>
      <c r="C362" t="s">
        <v>433</v>
      </c>
      <c r="D362" t="s">
        <v>686</v>
      </c>
      <c r="E362" s="11" t="s">
        <v>409</v>
      </c>
      <c r="F362" s="11" t="str">
        <f>VLOOKUP(REPORTE.INCIDENTES[[#This Row],[NOME]],'CADASTRO'!A:K,5,0)</f>
        <v>OPERADOR LOGISTICO I</v>
      </c>
      <c r="G362" s="46">
        <v>46008</v>
      </c>
      <c r="H362" s="39">
        <v>365</v>
      </c>
      <c r="I3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IF(G727="01/01/1900",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IF(REPORTE.INCIDENTES[[#This Row],[TREINADO EM]]="", "",(REPORTE.INCIDENTES[[#This Row],[TREINADO EM]]+REPORTE.INCIDENTES[[#This Row],[VALIDADE]]))</f>
        <v>46373</v>
      </c>
      <c r="K362">
        <v>1</v>
      </c>
      <c r="L362" t="s">
        <v>3</v>
      </c>
      <c r="M362" t="str">
        <f>VLOOKUP(REPORTE.INCIDENTES[[#This Row],[NOME]],'CADASTRO'!A:K,6,0)</f>
        <v>ATIVO</v>
      </c>
    </row>
    <row r="363" spans="1:14">
      <c r="A363" t="s">
        <v>516</v>
      </c>
      <c r="B363" t="s">
        <v>517</v>
      </c>
      <c r="C363" t="s">
        <v>76</v>
      </c>
      <c r="D363" t="s">
        <v>686</v>
      </c>
      <c r="E363" s="11" t="s">
        <v>149</v>
      </c>
      <c r="F363" s="11" t="str">
        <f>VLOOKUP(REPORTE.INCIDENTES[[#This Row],[NOME]],'CADASTRO'!A:K,5,0)</f>
        <v>OPERADOR LOGISTICO I</v>
      </c>
      <c r="G363" s="46">
        <v>45279</v>
      </c>
      <c r="H363" s="39">
        <v>365</v>
      </c>
      <c r="I3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IF(G728="01/01/1900",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IF(REPORTE.INCIDENTES[[#This Row],[TREINADO EM]]="", "",(REPORTE.INCIDENTES[[#This Row],[TREINADO EM]]+REPORTE.INCIDENTES[[#This Row],[VALIDADE]]))</f>
        <v>45644</v>
      </c>
      <c r="K363">
        <v>1</v>
      </c>
      <c r="L363" t="s">
        <v>3</v>
      </c>
      <c r="M363" t="str">
        <f>VLOOKUP(REPORTE.INCIDENTES[[#This Row],[NOME]],'CADASTRO'!A:K,6,0)</f>
        <v>DESLIGADO</v>
      </c>
    </row>
    <row r="364" spans="1:14">
      <c r="A364" t="s">
        <v>516</v>
      </c>
      <c r="B364" t="s">
        <v>517</v>
      </c>
      <c r="C364" t="s">
        <v>266</v>
      </c>
      <c r="D364" t="s">
        <v>686</v>
      </c>
      <c r="E364" s="11" t="s">
        <v>141</v>
      </c>
      <c r="F364" s="11" t="str">
        <f>VLOOKUP(REPORTE.INCIDENTES[[#This Row],[NOME]],'CADASTRO'!A:K,5,0)</f>
        <v xml:space="preserve">ANALISTA CONTROLE QUALIDADE PL      </v>
      </c>
      <c r="G364" s="46">
        <v>45064</v>
      </c>
      <c r="H364" s="39">
        <v>365</v>
      </c>
      <c r="I3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IF(G729="01/01/1900",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IF(REPORTE.INCIDENTES[[#This Row],[TREINADO EM]]="", "",(REPORTE.INCIDENTES[[#This Row],[TREINADO EM]]+REPORTE.INCIDENTES[[#This Row],[VALIDADE]]))</f>
        <v>45429</v>
      </c>
      <c r="K364">
        <v>1</v>
      </c>
      <c r="L364" t="s">
        <v>3</v>
      </c>
      <c r="M364" t="str">
        <f>VLOOKUP(REPORTE.INCIDENTES[[#This Row],[NOME]],'CADASTRO'!A:K,6,0)</f>
        <v>DESLIGADO</v>
      </c>
    </row>
    <row r="365" spans="1:14">
      <c r="A365" t="s">
        <v>516</v>
      </c>
      <c r="B365" t="s">
        <v>517</v>
      </c>
      <c r="C365" t="s">
        <v>391</v>
      </c>
      <c r="D365" t="s">
        <v>686</v>
      </c>
      <c r="E365" s="84" t="s">
        <v>481</v>
      </c>
      <c r="F365" s="11" t="str">
        <f>VLOOKUP(REPORTE.INCIDENTES[[#This Row],[NOME]],'CADASTRO'!A:K,5,0)</f>
        <v>ESTAGIARIO</v>
      </c>
      <c r="G365" s="46">
        <v>45938</v>
      </c>
      <c r="H365" s="39">
        <v>365</v>
      </c>
      <c r="I3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IF(G730="01/01/1900",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IF(REPORTE.INCIDENTES[[#This Row],[TREINADO EM]]="", "",(REPORTE.INCIDENTES[[#This Row],[TREINADO EM]]+REPORTE.INCIDENTES[[#This Row],[VALIDADE]]))</f>
        <v>46303</v>
      </c>
      <c r="K365">
        <v>1</v>
      </c>
      <c r="L365" t="s">
        <v>3</v>
      </c>
      <c r="M365" t="str">
        <f>VLOOKUP(REPORTE.INCIDENTES[[#This Row],[NOME]],'CADASTRO'!A:K,6,0)</f>
        <v>TRANSFERIDO</v>
      </c>
    </row>
    <row r="366" spans="1:14">
      <c r="A366" t="s">
        <v>516</v>
      </c>
      <c r="B366" t="s">
        <v>517</v>
      </c>
      <c r="C366" t="s">
        <v>391</v>
      </c>
      <c r="D366" t="s">
        <v>686</v>
      </c>
      <c r="E366" s="11" t="s">
        <v>138</v>
      </c>
      <c r="F366" s="11" t="str">
        <f>VLOOKUP(REPORTE.INCIDENTES[[#This Row],[NOME]],'CADASTRO'!A:K,5,0)</f>
        <v>AUXILIAR INDUSTRIAL</v>
      </c>
      <c r="G366" s="46">
        <v>45922</v>
      </c>
      <c r="H366" s="39">
        <v>365</v>
      </c>
      <c r="I3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IF(G731="01/01/1900",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IF(REPORTE.INCIDENTES[[#This Row],[TREINADO EM]]="", "",(REPORTE.INCIDENTES[[#This Row],[TREINADO EM]]+REPORTE.INCIDENTES[[#This Row],[VALIDADE]]))</f>
        <v>46287</v>
      </c>
      <c r="K366">
        <v>1</v>
      </c>
      <c r="L366" t="s">
        <v>5</v>
      </c>
      <c r="M366" t="str">
        <f>VLOOKUP(REPORTE.INCIDENTES[[#This Row],[NOME]],'CADASTRO'!A:K,6,0)</f>
        <v>DESLIGADO</v>
      </c>
    </row>
    <row r="367" spans="1:14">
      <c r="A367" t="s">
        <v>516</v>
      </c>
      <c r="B367" t="s">
        <v>517</v>
      </c>
      <c r="C367" t="s">
        <v>433</v>
      </c>
      <c r="D367" t="s">
        <v>686</v>
      </c>
      <c r="E367" s="11" t="s">
        <v>138</v>
      </c>
      <c r="F367" s="11" t="str">
        <f>VLOOKUP(REPORTE.INCIDENTES[[#This Row],[NOME]],'CADASTRO'!A:K,5,0)</f>
        <v>AUXILIAR INDUSTRIAL</v>
      </c>
      <c r="G367" s="46">
        <v>46009</v>
      </c>
      <c r="H367" s="39">
        <v>365</v>
      </c>
      <c r="I3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IF(G732="01/01/1900",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IF(REPORTE.INCIDENTES[[#This Row],[TREINADO EM]]="", "",(REPORTE.INCIDENTES[[#This Row],[TREINADO EM]]+REPORTE.INCIDENTES[[#This Row],[VALIDADE]]))</f>
        <v>46374</v>
      </c>
      <c r="K367">
        <v>1</v>
      </c>
      <c r="L367" t="s">
        <v>3</v>
      </c>
      <c r="M367" t="str">
        <f>VLOOKUP(REPORTE.INCIDENTES[[#This Row],[NOME]],'CADASTRO'!A:K,6,0)</f>
        <v>DESLIGADO</v>
      </c>
    </row>
    <row r="368" spans="1:14">
      <c r="A368" t="s">
        <v>516</v>
      </c>
      <c r="B368" t="s">
        <v>517</v>
      </c>
      <c r="C368" t="s">
        <v>391</v>
      </c>
      <c r="D368" t="s">
        <v>686</v>
      </c>
      <c r="E368" s="11" t="s">
        <v>410</v>
      </c>
      <c r="F368" s="11" t="str">
        <f>VLOOKUP(REPORTE.INCIDENTES[[#This Row],[NOME]],'CADASTRO'!A:K,5,0)</f>
        <v>ESTAGIARIO</v>
      </c>
      <c r="G368" s="46">
        <v>45938</v>
      </c>
      <c r="H368" s="39">
        <v>365</v>
      </c>
      <c r="I3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IF(G733="01/01/1900", "SEM REGISTRO",
                        IF((G368+H368)&gt;TODAY(), "NO PRAZO", "VENCIDO"
                        )
                    )
                )
            )
        )
    ),"N.A.")</f>
        <v>VENCIDO</v>
      </c>
      <c r="J368" s="14">
        <f>IF(REPORTE.INCIDENTES[[#This Row],[TREINADO EM]]="", "",(REPORTE.INCIDENTES[[#This Row],[TREINADO EM]]+REPORTE.INCIDENTES[[#This Row],[VALIDADE]]))</f>
        <v>46303</v>
      </c>
      <c r="K368">
        <v>1</v>
      </c>
      <c r="L368" t="s">
        <v>3</v>
      </c>
      <c r="M368" t="str">
        <f>VLOOKUP(REPORTE.INCIDENTES[[#This Row],[NOME]],'CADASTRO'!A:K,6,0)</f>
        <v>ATIVO</v>
      </c>
    </row>
    <row r="369" spans="1:14">
      <c r="A369" t="s">
        <v>516</v>
      </c>
      <c r="B369" t="s">
        <v>517</v>
      </c>
      <c r="C369" t="s">
        <v>76</v>
      </c>
      <c r="D369" t="s">
        <v>686</v>
      </c>
      <c r="E369" s="11" t="s">
        <v>411</v>
      </c>
      <c r="F369" s="11" t="str">
        <f>VLOOKUP(REPORTE.INCIDENTES[[#This Row],[NOME]],'CADASTRO'!A:K,5,0)</f>
        <v>OPERADOR LOGISTICO II</v>
      </c>
      <c r="G369" s="46">
        <v>44929</v>
      </c>
      <c r="H369" s="39">
        <v>365</v>
      </c>
      <c r="I3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IF(G734="01/01/1900",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IF(REPORTE.INCIDENTES[[#This Row],[TREINADO EM]]="", "",(REPORTE.INCIDENTES[[#This Row],[TREINADO EM]]+REPORTE.INCIDENTES[[#This Row],[VALIDADE]]))</f>
        <v>45294</v>
      </c>
      <c r="K369">
        <v>1</v>
      </c>
      <c r="L369" t="s">
        <v>5</v>
      </c>
      <c r="M369" t="str">
        <f>VLOOKUP(REPORTE.INCIDENTES[[#This Row],[NOME]],'CADASTRO'!A:K,6,0)</f>
        <v>ATIVO</v>
      </c>
    </row>
    <row r="370" spans="1:14">
      <c r="A370" t="s">
        <v>516</v>
      </c>
      <c r="B370" t="s">
        <v>517</v>
      </c>
      <c r="C370" t="s">
        <v>76</v>
      </c>
      <c r="D370" t="s">
        <v>686</v>
      </c>
      <c r="E370" s="11" t="s">
        <v>411</v>
      </c>
      <c r="F370" s="11" t="str">
        <f>VLOOKUP(REPORTE.INCIDENTES[[#This Row],[NOME]],'CADASTRO'!A:K,5,0)</f>
        <v>OPERADOR LOGISTICO II</v>
      </c>
      <c r="G370" s="46">
        <v>45279</v>
      </c>
      <c r="H370" s="39">
        <v>365</v>
      </c>
      <c r="I3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IF(G735="01/01/1900",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IF(REPORTE.INCIDENTES[[#This Row],[TREINADO EM]]="", "",(REPORTE.INCIDENTES[[#This Row],[TREINADO EM]]+REPORTE.INCIDENTES[[#This Row],[VALIDADE]]))</f>
        <v>45644</v>
      </c>
      <c r="K370">
        <v>1</v>
      </c>
      <c r="L370" t="s">
        <v>5</v>
      </c>
      <c r="M370" t="str">
        <f>VLOOKUP(REPORTE.INCIDENTES[[#This Row],[NOME]],'CADASTRO'!A:K,6,0)</f>
        <v>ATIVO</v>
      </c>
    </row>
    <row r="371" spans="1:14">
      <c r="A371" t="s">
        <v>516</v>
      </c>
      <c r="B371" t="s">
        <v>517</v>
      </c>
      <c r="C371" t="s">
        <v>76</v>
      </c>
      <c r="D371" t="s">
        <v>686</v>
      </c>
      <c r="E371" s="11" t="s">
        <v>411</v>
      </c>
      <c r="F371" s="11" t="str">
        <f>VLOOKUP(REPORTE.INCIDENTES[[#This Row],[NOME]],'CADASTRO'!A:K,5,0)</f>
        <v>OPERADOR LOGISTICO II</v>
      </c>
      <c r="G371" s="46">
        <v>45645</v>
      </c>
      <c r="H371" s="39">
        <v>365</v>
      </c>
      <c r="I3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IF(G736="01/01/1900",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IF(REPORTE.INCIDENTES[[#This Row],[TREINADO EM]]="", "",(REPORTE.INCIDENTES[[#This Row],[TREINADO EM]]+REPORTE.INCIDENTES[[#This Row],[VALIDADE]]))</f>
        <v>46010</v>
      </c>
      <c r="K371">
        <v>1</v>
      </c>
      <c r="L371" t="s">
        <v>5</v>
      </c>
      <c r="M371" t="str">
        <f>VLOOKUP(REPORTE.INCIDENTES[[#This Row],[NOME]],'CADASTRO'!A:K,6,0)</f>
        <v>ATIVO</v>
      </c>
    </row>
    <row r="372" spans="1:14">
      <c r="A372" t="s">
        <v>516</v>
      </c>
      <c r="B372" t="s">
        <v>517</v>
      </c>
      <c r="C372" t="s">
        <v>433</v>
      </c>
      <c r="D372" t="s">
        <v>686</v>
      </c>
      <c r="E372" s="11" t="s">
        <v>411</v>
      </c>
      <c r="F372" s="11" t="str">
        <f>VLOOKUP(REPORTE.INCIDENTES[[#This Row],[NOME]],'CADASTRO'!A:K,5,0)</f>
        <v>OPERADOR LOGISTICO II</v>
      </c>
      <c r="G372" s="46">
        <v>46009</v>
      </c>
      <c r="H372" s="39">
        <v>365</v>
      </c>
      <c r="I3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IF(G737="01/01/1900", "SEM REGISTRO",
                        IF((G372+H372)&gt;TODAY(), "NO PRAZO", "VENCIDO"
                        )
                    )
                )
            )
        )
    ),"N.A.")</f>
        <v>NO PRAZO</v>
      </c>
      <c r="J372" s="14">
        <f>IF(REPORTE.INCIDENTES[[#This Row],[TREINADO EM]]="", "",(REPORTE.INCIDENTES[[#This Row],[TREINADO EM]]+REPORTE.INCIDENTES[[#This Row],[VALIDADE]]))</f>
        <v>46374</v>
      </c>
      <c r="K372">
        <v>1</v>
      </c>
      <c r="L372" t="s">
        <v>3</v>
      </c>
      <c r="M372" t="str">
        <f>VLOOKUP(REPORTE.INCIDENTES[[#This Row],[NOME]],'CADASTRO'!A:K,6,0)</f>
        <v>ATIVO</v>
      </c>
    </row>
    <row r="373" spans="1:14">
      <c r="A373" t="s">
        <v>516</v>
      </c>
      <c r="B373" t="s">
        <v>517</v>
      </c>
      <c r="C373" t="s">
        <v>391</v>
      </c>
      <c r="D373" t="s">
        <v>686</v>
      </c>
      <c r="E373" s="11" t="s">
        <v>136</v>
      </c>
      <c r="F373" s="11" t="str">
        <f>VLOOKUP(REPORTE.INCIDENTES[[#This Row],[NOME]],'CADASTRO'!A:K,5,0)</f>
        <v>AUXILIAR INDUSTRIAL</v>
      </c>
      <c r="G373" s="46">
        <v>45861</v>
      </c>
      <c r="H373" s="39">
        <v>365</v>
      </c>
      <c r="I3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IF(G738="01/01/1900",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IF(REPORTE.INCIDENTES[[#This Row],[TREINADO EM]]="", "",(REPORTE.INCIDENTES[[#This Row],[TREINADO EM]]+REPORTE.INCIDENTES[[#This Row],[VALIDADE]]))</f>
        <v>46226</v>
      </c>
      <c r="K373">
        <v>1</v>
      </c>
      <c r="L373" t="s">
        <v>3</v>
      </c>
      <c r="M373" t="str">
        <f>VLOOKUP(REPORTE.INCIDENTES[[#This Row],[NOME]],'CADASTRO'!A:K,6,0)</f>
        <v>DESLIGADO</v>
      </c>
    </row>
    <row r="374" spans="1:14">
      <c r="A374" t="s">
        <v>516</v>
      </c>
      <c r="B374" t="s">
        <v>517</v>
      </c>
      <c r="C374" t="s">
        <v>102</v>
      </c>
      <c r="D374" t="s">
        <v>686</v>
      </c>
      <c r="E374" s="11" t="s">
        <v>412</v>
      </c>
      <c r="F374" s="11" t="str">
        <f>VLOOKUP(REPORTE.INCIDENTES[[#This Row],[NOME]],'CADASTRO'!A:K,5,0)</f>
        <v>OPERADOR LOGISTICO I</v>
      </c>
      <c r="G374" s="46">
        <v>45630</v>
      </c>
      <c r="H374" s="39">
        <v>365</v>
      </c>
      <c r="I3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IF(G739="01/01/1900",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IF(REPORTE.INCIDENTES[[#This Row],[TREINADO EM]]="", "",(REPORTE.INCIDENTES[[#This Row],[TREINADO EM]]+REPORTE.INCIDENTES[[#This Row],[VALIDADE]]))</f>
        <v>45995</v>
      </c>
      <c r="K374">
        <v>1</v>
      </c>
      <c r="L374" t="s">
        <v>5</v>
      </c>
      <c r="M374" t="str">
        <f>VLOOKUP(REPORTE.INCIDENTES[[#This Row],[NOME]],'CADASTRO'!A:K,6,0)</f>
        <v>DESLIGADO</v>
      </c>
    </row>
    <row r="375" spans="1:14">
      <c r="A375" t="s">
        <v>516</v>
      </c>
      <c r="B375" t="s">
        <v>517</v>
      </c>
      <c r="C375" t="s">
        <v>391</v>
      </c>
      <c r="D375" t="s">
        <v>686</v>
      </c>
      <c r="E375" s="11" t="s">
        <v>412</v>
      </c>
      <c r="F375" s="11" t="str">
        <f>VLOOKUP(REPORTE.INCIDENTES[[#This Row],[NOME]],'CADASTRO'!A:K,5,0)</f>
        <v>OPERADOR LOGISTICO I</v>
      </c>
      <c r="G375" s="46">
        <v>45854</v>
      </c>
      <c r="H375" s="39">
        <v>365</v>
      </c>
      <c r="I3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IF(G740="01/01/1900",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IF(REPORTE.INCIDENTES[[#This Row],[TREINADO EM]]="", "",(REPORTE.INCIDENTES[[#This Row],[TREINADO EM]]+REPORTE.INCIDENTES[[#This Row],[VALIDADE]]))</f>
        <v>46219</v>
      </c>
      <c r="K375">
        <v>1</v>
      </c>
      <c r="L375" t="s">
        <v>5</v>
      </c>
      <c r="M375" t="str">
        <f>VLOOKUP(REPORTE.INCIDENTES[[#This Row],[NOME]],'CADASTRO'!A:K,6,0)</f>
        <v>DESLIGADO</v>
      </c>
    </row>
    <row r="376" spans="1:14">
      <c r="A376" t="s">
        <v>516</v>
      </c>
      <c r="B376" t="s">
        <v>517</v>
      </c>
      <c r="C376" t="s">
        <v>433</v>
      </c>
      <c r="D376" t="s">
        <v>686</v>
      </c>
      <c r="E376" s="11" t="s">
        <v>412</v>
      </c>
      <c r="F376" s="11" t="str">
        <f>VLOOKUP(REPORTE.INCIDENTES[[#This Row],[NOME]],'CADASTRO'!A:K,5,0)</f>
        <v>OPERADOR LOGISTICO I</v>
      </c>
      <c r="G376" s="46">
        <v>46008</v>
      </c>
      <c r="H376" s="39">
        <v>365</v>
      </c>
      <c r="I3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IF(G741="01/01/1900",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IF(REPORTE.INCIDENTES[[#This Row],[TREINADO EM]]="", "",(REPORTE.INCIDENTES[[#This Row],[TREINADO EM]]+REPORTE.INCIDENTES[[#This Row],[VALIDADE]]))</f>
        <v>46373</v>
      </c>
      <c r="K376">
        <v>1</v>
      </c>
      <c r="L376" t="s">
        <v>3</v>
      </c>
      <c r="M376" t="str">
        <f>VLOOKUP(REPORTE.INCIDENTES[[#This Row],[NOME]],'CADASTRO'!A:K,6,0)</f>
        <v>DESLIGADO</v>
      </c>
    </row>
    <row r="377" spans="1:14">
      <c r="A377" t="s">
        <v>516</v>
      </c>
      <c r="B377" t="s">
        <v>517</v>
      </c>
      <c r="C377" t="s">
        <v>266</v>
      </c>
      <c r="D377" t="s">
        <v>686</v>
      </c>
      <c r="E377" s="11" t="s">
        <v>33</v>
      </c>
      <c r="F377" s="11" t="str">
        <f>VLOOKUP(REPORTE.INCIDENTES[[#This Row],[NOME]],'CADASTRO'!A:K,5,0)</f>
        <v>COORDENADOR PRODUCAO</v>
      </c>
      <c r="G377" s="46">
        <v>45064</v>
      </c>
      <c r="H377" s="39">
        <v>365</v>
      </c>
      <c r="I3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IF(G742="01/01/1900",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IF(REPORTE.INCIDENTES[[#This Row],[TREINADO EM]]="", "",(REPORTE.INCIDENTES[[#This Row],[TREINADO EM]]+REPORTE.INCIDENTES[[#This Row],[VALIDADE]]))</f>
        <v>45429</v>
      </c>
      <c r="K377">
        <v>1</v>
      </c>
      <c r="L377" t="s">
        <v>5</v>
      </c>
      <c r="M377" t="str">
        <f>VLOOKUP(REPORTE.INCIDENTES[[#This Row],[NOME]],'CADASTRO'!A:K,6,0)</f>
        <v>ATIVO</v>
      </c>
    </row>
    <row r="378" spans="1:14">
      <c r="A378" t="s">
        <v>516</v>
      </c>
      <c r="B378" t="s">
        <v>517</v>
      </c>
      <c r="C378" t="s">
        <v>76</v>
      </c>
      <c r="D378" t="s">
        <v>686</v>
      </c>
      <c r="E378" s="11" t="s">
        <v>33</v>
      </c>
      <c r="F378" s="11" t="str">
        <f>VLOOKUP(REPORTE.INCIDENTES[[#This Row],[NOME]],'CADASTRO'!A:K,5,0)</f>
        <v>COORDENADOR PRODUCAO</v>
      </c>
      <c r="G378" s="46">
        <v>45279</v>
      </c>
      <c r="H378" s="39">
        <v>365</v>
      </c>
      <c r="I3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IF(G743="01/01/1900",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IF(REPORTE.INCIDENTES[[#This Row],[TREINADO EM]]="", "",(REPORTE.INCIDENTES[[#This Row],[TREINADO EM]]+REPORTE.INCIDENTES[[#This Row],[VALIDADE]]))</f>
        <v>45644</v>
      </c>
      <c r="K378">
        <v>1</v>
      </c>
      <c r="L378" t="s">
        <v>5</v>
      </c>
      <c r="M378" t="str">
        <f>VLOOKUP(REPORTE.INCIDENTES[[#This Row],[NOME]],'CADASTRO'!A:K,6,0)</f>
        <v>ATIVO</v>
      </c>
    </row>
    <row r="379" spans="1:14">
      <c r="A379" t="s">
        <v>516</v>
      </c>
      <c r="B379" t="s">
        <v>517</v>
      </c>
      <c r="C379" t="s">
        <v>76</v>
      </c>
      <c r="D379" t="s">
        <v>686</v>
      </c>
      <c r="E379" s="11" t="s">
        <v>33</v>
      </c>
      <c r="F379" s="11" t="str">
        <f>VLOOKUP(REPORTE.INCIDENTES[[#This Row],[NOME]],'CADASTRO'!A:K,5,0)</f>
        <v>COORDENADOR PRODUCAO</v>
      </c>
      <c r="G379" s="46">
        <v>45645</v>
      </c>
      <c r="H379" s="39">
        <v>365</v>
      </c>
      <c r="I3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IF(G744="01/01/1900",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IF(REPORTE.INCIDENTES[[#This Row],[TREINADO EM]]="", "",(REPORTE.INCIDENTES[[#This Row],[TREINADO EM]]+REPORTE.INCIDENTES[[#This Row],[VALIDADE]]))</f>
        <v>46010</v>
      </c>
      <c r="K379">
        <v>1</v>
      </c>
      <c r="L379" t="s">
        <v>5</v>
      </c>
      <c r="M379" t="str">
        <f>VLOOKUP(REPORTE.INCIDENTES[[#This Row],[NOME]],'CADASTRO'!A:K,6,0)</f>
        <v>ATIVO</v>
      </c>
    </row>
    <row r="380" spans="1:14">
      <c r="A380" t="s">
        <v>516</v>
      </c>
      <c r="B380" t="s">
        <v>517</v>
      </c>
      <c r="C380" t="s">
        <v>433</v>
      </c>
      <c r="D380" t="s">
        <v>686</v>
      </c>
      <c r="E380" s="11" t="s">
        <v>33</v>
      </c>
      <c r="F380" s="11" t="str">
        <f>VLOOKUP(REPORTE.INCIDENTES[[#This Row],[NOME]],'CADASTRO'!A:K,5,0)</f>
        <v>COORDENADOR PRODUCAO</v>
      </c>
      <c r="G380" s="46">
        <v>46213</v>
      </c>
      <c r="H380" s="39">
        <v>183</v>
      </c>
      <c r="I3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IF(G745="01/01/1900",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IF(REPORTE.INCIDENTES[[#This Row],[TREINADO EM]]="", "",(REPORTE.INCIDENTES[[#This Row],[TREINADO EM]]+REPORTE.INCIDENTES[[#This Row],[VALIDADE]]))</f>
        <v>46396</v>
      </c>
      <c r="K380">
        <v>1</v>
      </c>
      <c r="L380" t="s">
        <v>3</v>
      </c>
      <c r="M380" t="str">
        <f>VLOOKUP(REPORTE.INCIDENTES[[#This Row],[NOME]],'CADASTRO'!A:K,6,0)</f>
        <v>ATIVO</v>
      </c>
    </row>
    <row r="381" spans="1:14">
      <c r="A381" t="s">
        <v>516</v>
      </c>
      <c r="B381" t="s">
        <v>517</v>
      </c>
      <c r="C381" t="s">
        <v>76</v>
      </c>
      <c r="D381" t="s">
        <v>686</v>
      </c>
      <c r="E381" s="11" t="s">
        <v>413</v>
      </c>
      <c r="F381" s="11" t="str">
        <f>VLOOKUP(REPORTE.INCIDENTES[[#This Row],[NOME]],'CADASTRO'!A:K,5,0)</f>
        <v>ANALISTA PRODUCAO JR</v>
      </c>
      <c r="G381" s="46">
        <v>44929</v>
      </c>
      <c r="H381" s="39">
        <v>365</v>
      </c>
      <c r="I3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IF(G746="01/01/1900",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IF(REPORTE.INCIDENTES[[#This Row],[TREINADO EM]]="", "",(REPORTE.INCIDENTES[[#This Row],[TREINADO EM]]+REPORTE.INCIDENTES[[#This Row],[VALIDADE]]))</f>
        <v>45294</v>
      </c>
      <c r="K381">
        <v>1</v>
      </c>
      <c r="L381" t="s">
        <v>5</v>
      </c>
      <c r="M381" t="str">
        <f>VLOOKUP(REPORTE.INCIDENTES[[#This Row],[NOME]],'CADASTRO'!A:K,6,0)</f>
        <v>ATIVO</v>
      </c>
    </row>
    <row r="382" spans="1:14">
      <c r="A382" t="s">
        <v>516</v>
      </c>
      <c r="B382" t="s">
        <v>517</v>
      </c>
      <c r="C382" t="s">
        <v>76</v>
      </c>
      <c r="D382" t="s">
        <v>686</v>
      </c>
      <c r="E382" s="11" t="s">
        <v>413</v>
      </c>
      <c r="F382" s="11" t="str">
        <f>VLOOKUP(REPORTE.INCIDENTES[[#This Row],[NOME]],'CADASTRO'!A:K,5,0)</f>
        <v>ANALISTA PRODUCAO JR</v>
      </c>
      <c r="G382" s="46">
        <v>45279</v>
      </c>
      <c r="H382" s="39">
        <v>365</v>
      </c>
      <c r="I3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IF(G747="01/01/1900",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IF(REPORTE.INCIDENTES[[#This Row],[TREINADO EM]]="", "",(REPORTE.INCIDENTES[[#This Row],[TREINADO EM]]+REPORTE.INCIDENTES[[#This Row],[VALIDADE]]))</f>
        <v>45644</v>
      </c>
      <c r="K382">
        <v>1</v>
      </c>
      <c r="L382" t="s">
        <v>5</v>
      </c>
      <c r="M382" t="str">
        <f>VLOOKUP(REPORTE.INCIDENTES[[#This Row],[NOME]],'CADASTRO'!A:K,6,0)</f>
        <v>ATIVO</v>
      </c>
    </row>
    <row r="383" spans="1:14">
      <c r="A383" t="s">
        <v>516</v>
      </c>
      <c r="B383" t="s">
        <v>517</v>
      </c>
      <c r="C383" t="s">
        <v>76</v>
      </c>
      <c r="D383" t="s">
        <v>686</v>
      </c>
      <c r="E383" s="11" t="s">
        <v>413</v>
      </c>
      <c r="F383" s="11" t="str">
        <f>VLOOKUP(REPORTE.INCIDENTES[[#This Row],[NOME]],'CADASTRO'!A:K,5,0)</f>
        <v>ANALISTA PRODUCAO JR</v>
      </c>
      <c r="G383" s="46">
        <v>45645</v>
      </c>
      <c r="H383" s="39">
        <v>365</v>
      </c>
      <c r="I3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IF(G748="01/01/1900",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IF(REPORTE.INCIDENTES[[#This Row],[TREINADO EM]]="", "",(REPORTE.INCIDENTES[[#This Row],[TREINADO EM]]+REPORTE.INCIDENTES[[#This Row],[VALIDADE]]))</f>
        <v>46010</v>
      </c>
      <c r="K383">
        <v>1</v>
      </c>
      <c r="L383" t="s">
        <v>5</v>
      </c>
      <c r="M383" t="str">
        <f>VLOOKUP(REPORTE.INCIDENTES[[#This Row],[NOME]],'CADASTRO'!A:K,6,0)</f>
        <v>ATIVO</v>
      </c>
    </row>
    <row r="384" spans="1:14">
      <c r="A384" t="s">
        <v>516</v>
      </c>
      <c r="B384" t="s">
        <v>517</v>
      </c>
      <c r="C384" t="s">
        <v>433</v>
      </c>
      <c r="D384" t="s">
        <v>686</v>
      </c>
      <c r="E384" s="11" t="s">
        <v>413</v>
      </c>
      <c r="F384" s="11" t="str">
        <f>VLOOKUP(REPORTE.INCIDENTES[[#This Row],[NOME]],'CADASTRO'!A:K,5,0)</f>
        <v>ANALISTA PRODUCAO JR</v>
      </c>
      <c r="G384" s="46">
        <v>46006</v>
      </c>
      <c r="H384" s="39">
        <v>365</v>
      </c>
      <c r="I3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IF(G749="01/01/1900", "SEM REGISTRO",
                        IF((G384+H384)&gt;TODAY(), "NO PRAZO", "VENCIDO"
                        )
                    )
                )
            )
        )
    ),"N.A.")</f>
        <v>NO PRAZO</v>
      </c>
      <c r="J384" s="14">
        <f>IF(REPORTE.INCIDENTES[[#This Row],[TREINADO EM]]="", "",(REPORTE.INCIDENTES[[#This Row],[TREINADO EM]]+REPORTE.INCIDENTES[[#This Row],[VALIDADE]]))</f>
        <v>46371</v>
      </c>
      <c r="K384">
        <v>1</v>
      </c>
      <c r="L384" t="s">
        <v>3</v>
      </c>
      <c r="M384" t="str">
        <f>VLOOKUP(REPORTE.INCIDENTES[[#This Row],[NOME]],'CADASTRO'!A:K,6,0)</f>
        <v>ATIVO</v>
      </c>
      <c r="N384" s="63" t="s">
        <v>693</v>
      </c>
    </row>
    <row r="385" spans="1:14">
      <c r="A385" t="s">
        <v>516</v>
      </c>
      <c r="B385" t="s">
        <v>517</v>
      </c>
      <c r="C385" t="s">
        <v>266</v>
      </c>
      <c r="D385" t="s">
        <v>686</v>
      </c>
      <c r="E385" s="11" t="s">
        <v>480</v>
      </c>
      <c r="F385" s="11" t="str">
        <f>VLOOKUP(REPORTE.INCIDENTES[[#This Row],[NOME]],'CADASTRO'!A:K,5,0)</f>
        <v>ANALISTA PROJETOS PL</v>
      </c>
      <c r="G385" s="46">
        <v>45029</v>
      </c>
      <c r="H385" s="39">
        <v>365</v>
      </c>
      <c r="I3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IF(G750="01/01/1900",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IF(REPORTE.INCIDENTES[[#This Row],[TREINADO EM]]="", "",(REPORTE.INCIDENTES[[#This Row],[TREINADO EM]]+REPORTE.INCIDENTES[[#This Row],[VALIDADE]]))</f>
        <v>45394</v>
      </c>
      <c r="K385">
        <v>1</v>
      </c>
      <c r="L385" t="s">
        <v>5</v>
      </c>
      <c r="M385" t="str">
        <f>VLOOKUP(REPORTE.INCIDENTES[[#This Row],[NOME]],'CADASTRO'!A:K,6,0)</f>
        <v>TRANSFERIDO</v>
      </c>
    </row>
    <row r="386" spans="1:14">
      <c r="A386" t="s">
        <v>516</v>
      </c>
      <c r="B386" t="s">
        <v>517</v>
      </c>
      <c r="C386" t="s">
        <v>433</v>
      </c>
      <c r="D386" t="s">
        <v>686</v>
      </c>
      <c r="E386" s="11" t="s">
        <v>480</v>
      </c>
      <c r="F386" s="11" t="str">
        <f>VLOOKUP(REPORTE.INCIDENTES[[#This Row],[NOME]],'CADASTRO'!A:K,5,0)</f>
        <v>ANALISTA PROJETOS PL</v>
      </c>
      <c r="G386" s="46">
        <v>45547</v>
      </c>
      <c r="H386" s="39">
        <v>365</v>
      </c>
      <c r="I3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IF(G751="01/01/1900",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IF(REPORTE.INCIDENTES[[#This Row],[TREINADO EM]]="", "",(REPORTE.INCIDENTES[[#This Row],[TREINADO EM]]+REPORTE.INCIDENTES[[#This Row],[VALIDADE]]))</f>
        <v>45912</v>
      </c>
      <c r="K386">
        <v>1</v>
      </c>
      <c r="L386" t="s">
        <v>3</v>
      </c>
      <c r="M386" t="str">
        <f>VLOOKUP(REPORTE.INCIDENTES[[#This Row],[NOME]],'CADASTRO'!A:K,6,0)</f>
        <v>TRANSFERIDO</v>
      </c>
    </row>
    <row r="387" spans="1:14">
      <c r="A387" t="s">
        <v>516</v>
      </c>
      <c r="B387" t="s">
        <v>517</v>
      </c>
      <c r="C387" t="s">
        <v>433</v>
      </c>
      <c r="D387" t="s">
        <v>686</v>
      </c>
      <c r="E387" s="11" t="s">
        <v>132</v>
      </c>
      <c r="F387" s="11" t="str">
        <f>VLOOKUP(REPORTE.INCIDENTES[[#This Row],[NOME]],'CADASTRO'!A:K,5,0)</f>
        <v>ANALISTA CONTROLE QUALIDADE JR</v>
      </c>
      <c r="G387" s="46">
        <v>45547</v>
      </c>
      <c r="H387" s="39">
        <v>365</v>
      </c>
      <c r="I3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IF(G752="01/01/1900",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IF(REPORTE.INCIDENTES[[#This Row],[TREINADO EM]]="", "",(REPORTE.INCIDENTES[[#This Row],[TREINADO EM]]+REPORTE.INCIDENTES[[#This Row],[VALIDADE]]))</f>
        <v>45912</v>
      </c>
      <c r="K387">
        <v>1</v>
      </c>
      <c r="L387" t="s">
        <v>3</v>
      </c>
      <c r="M387" t="str">
        <f>VLOOKUP(REPORTE.INCIDENTES[[#This Row],[NOME]],'CADASTRO'!A:K,6,0)</f>
        <v>DESLIGADO</v>
      </c>
    </row>
    <row r="388" spans="1:14">
      <c r="A388" t="s">
        <v>516</v>
      </c>
      <c r="B388" t="s">
        <v>517</v>
      </c>
      <c r="C388" t="s">
        <v>391</v>
      </c>
      <c r="D388" t="s">
        <v>686</v>
      </c>
      <c r="E388" s="11" t="s">
        <v>132</v>
      </c>
      <c r="F388" s="11" t="str">
        <f>VLOOKUP(REPORTE.INCIDENTES[[#This Row],[NOME]],'CADASTRO'!A:K,5,0)</f>
        <v>ANALISTA CONTROLE QUALIDADE JR</v>
      </c>
      <c r="G388" s="46">
        <v>45943</v>
      </c>
      <c r="H388" s="39">
        <v>365</v>
      </c>
      <c r="I3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IF(G753="01/01/1900",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IF(REPORTE.INCIDENTES[[#This Row],[TREINADO EM]]="", "",(REPORTE.INCIDENTES[[#This Row],[TREINADO EM]]+REPORTE.INCIDENTES[[#This Row],[VALIDADE]]))</f>
        <v>46308</v>
      </c>
      <c r="K388">
        <v>1</v>
      </c>
      <c r="L388" t="s">
        <v>3</v>
      </c>
      <c r="M388" t="str">
        <f>VLOOKUP(REPORTE.INCIDENTES[[#This Row],[NOME]],'CADASTRO'!A:K,6,0)</f>
        <v>DESLIGADO</v>
      </c>
    </row>
    <row r="389" spans="1:14">
      <c r="A389" t="s">
        <v>516</v>
      </c>
      <c r="B389" t="s">
        <v>517</v>
      </c>
      <c r="C389" t="s">
        <v>433</v>
      </c>
      <c r="D389" t="s">
        <v>686</v>
      </c>
      <c r="E389" s="11" t="s">
        <v>415</v>
      </c>
      <c r="F389" s="11" t="str">
        <f>VLOOKUP(REPORTE.INCIDENTES[[#This Row],[NOME]],'CADASTRO'!A:K,5,0)</f>
        <v>ESTAGIARIO</v>
      </c>
      <c r="G389" s="46">
        <v>46091</v>
      </c>
      <c r="H389" s="39">
        <v>365</v>
      </c>
      <c r="I3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IF(G754="01/01/1900", "SEM REGISTRO",
                        IF((G389+H389)&gt;TODAY(), "NO PRAZO", "VENCIDO"
                        )
                    )
                )
            )
        )
    ),"N.A.")</f>
        <v>NO PRAZO</v>
      </c>
      <c r="J389" s="14">
        <f>IF(REPORTE.INCIDENTES[[#This Row],[TREINADO EM]]="", "",(REPORTE.INCIDENTES[[#This Row],[TREINADO EM]]+REPORTE.INCIDENTES[[#This Row],[VALIDADE]]))</f>
        <v>46456</v>
      </c>
      <c r="K389">
        <v>0.25</v>
      </c>
      <c r="L389" t="s">
        <v>3</v>
      </c>
      <c r="M389" t="str">
        <f>VLOOKUP(REPORTE.INCIDENTES[[#This Row],[NOME]],'CADASTRO'!A:K,6,0)</f>
        <v>ATIVO</v>
      </c>
      <c r="N389" s="63" t="s">
        <v>691</v>
      </c>
    </row>
    <row r="390" spans="1:14">
      <c r="A390" t="s">
        <v>516</v>
      </c>
      <c r="B390" t="s">
        <v>517</v>
      </c>
      <c r="C390" t="s">
        <v>76</v>
      </c>
      <c r="D390" t="s">
        <v>686</v>
      </c>
      <c r="E390" s="11" t="s">
        <v>416</v>
      </c>
      <c r="F390" s="11" t="str">
        <f>VLOOKUP(REPORTE.INCIDENTES[[#This Row],[NOME]],'CADASTRO'!A:K,5,0)</f>
        <v>ENCARREGADO EXPEDICAO</v>
      </c>
      <c r="G390" s="46">
        <v>44929</v>
      </c>
      <c r="H390" s="39">
        <v>365</v>
      </c>
      <c r="I3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IF(G755="01/01/1900",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IF(REPORTE.INCIDENTES[[#This Row],[TREINADO EM]]="", "",(REPORTE.INCIDENTES[[#This Row],[TREINADO EM]]+REPORTE.INCIDENTES[[#This Row],[VALIDADE]]))</f>
        <v>45294</v>
      </c>
      <c r="K390">
        <v>1</v>
      </c>
      <c r="L390" t="s">
        <v>5</v>
      </c>
      <c r="M390" t="str">
        <f>VLOOKUP(REPORTE.INCIDENTES[[#This Row],[NOME]],'CADASTRO'!A:K,6,0)</f>
        <v>ATIVO</v>
      </c>
    </row>
    <row r="391" spans="1:14">
      <c r="A391" t="s">
        <v>516</v>
      </c>
      <c r="B391" t="s">
        <v>517</v>
      </c>
      <c r="C391" t="s">
        <v>76</v>
      </c>
      <c r="D391" t="s">
        <v>686</v>
      </c>
      <c r="E391" s="11" t="s">
        <v>416</v>
      </c>
      <c r="F391" s="11" t="str">
        <f>VLOOKUP(REPORTE.INCIDENTES[[#This Row],[NOME]],'CADASTRO'!A:K,5,0)</f>
        <v>ENCARREGADO EXPEDICAO</v>
      </c>
      <c r="G391" s="46">
        <v>45279</v>
      </c>
      <c r="H391" s="39">
        <v>365</v>
      </c>
      <c r="I3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IF(G756="01/01/1900",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IF(REPORTE.INCIDENTES[[#This Row],[TREINADO EM]]="", "",(REPORTE.INCIDENTES[[#This Row],[TREINADO EM]]+REPORTE.INCIDENTES[[#This Row],[VALIDADE]]))</f>
        <v>45644</v>
      </c>
      <c r="K391">
        <v>1</v>
      </c>
      <c r="L391" t="s">
        <v>5</v>
      </c>
      <c r="M391" t="str">
        <f>VLOOKUP(REPORTE.INCIDENTES[[#This Row],[NOME]],'CADASTRO'!A:K,6,0)</f>
        <v>ATIVO</v>
      </c>
    </row>
    <row r="392" spans="1:14">
      <c r="A392" t="s">
        <v>516</v>
      </c>
      <c r="B392" t="s">
        <v>517</v>
      </c>
      <c r="C392" t="s">
        <v>76</v>
      </c>
      <c r="D392" t="s">
        <v>686</v>
      </c>
      <c r="E392" s="11" t="s">
        <v>416</v>
      </c>
      <c r="F392" s="11" t="str">
        <f>VLOOKUP(REPORTE.INCIDENTES[[#This Row],[NOME]],'CADASTRO'!A:K,5,0)</f>
        <v>ENCARREGADO EXPEDICAO</v>
      </c>
      <c r="G392" s="46">
        <v>45645</v>
      </c>
      <c r="H392" s="39">
        <v>365</v>
      </c>
      <c r="I3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IF(G757="01/01/1900",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IF(REPORTE.INCIDENTES[[#This Row],[TREINADO EM]]="", "",(REPORTE.INCIDENTES[[#This Row],[TREINADO EM]]+REPORTE.INCIDENTES[[#This Row],[VALIDADE]]))</f>
        <v>46010</v>
      </c>
      <c r="K392">
        <v>1</v>
      </c>
      <c r="L392" t="s">
        <v>5</v>
      </c>
      <c r="M392" t="str">
        <f>VLOOKUP(REPORTE.INCIDENTES[[#This Row],[NOME]],'CADASTRO'!A:K,6,0)</f>
        <v>ATIVO</v>
      </c>
    </row>
    <row r="393" spans="1:14">
      <c r="A393" t="s">
        <v>516</v>
      </c>
      <c r="B393" t="s">
        <v>517</v>
      </c>
      <c r="C393" t="s">
        <v>391</v>
      </c>
      <c r="D393" t="s">
        <v>686</v>
      </c>
      <c r="E393" s="11" t="s">
        <v>416</v>
      </c>
      <c r="F393" s="11" t="str">
        <f>VLOOKUP(REPORTE.INCIDENTES[[#This Row],[NOME]],'CADASTRO'!A:K,5,0)</f>
        <v>ENCARREGADO EXPEDICAO</v>
      </c>
      <c r="G393" s="46">
        <v>45882</v>
      </c>
      <c r="H393" s="39">
        <v>365</v>
      </c>
      <c r="I3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IF(G758="01/01/1900",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IF(REPORTE.INCIDENTES[[#This Row],[TREINADO EM]]="", "",(REPORTE.INCIDENTES[[#This Row],[TREINADO EM]]+REPORTE.INCIDENTES[[#This Row],[VALIDADE]]))</f>
        <v>46247</v>
      </c>
      <c r="K393">
        <v>1</v>
      </c>
      <c r="L393" t="s">
        <v>5</v>
      </c>
      <c r="M393" t="str">
        <f>VLOOKUP(REPORTE.INCIDENTES[[#This Row],[NOME]],'CADASTRO'!A:K,6,0)</f>
        <v>ATIVO</v>
      </c>
    </row>
    <row r="394" spans="1:14">
      <c r="A394" t="s">
        <v>516</v>
      </c>
      <c r="B394" t="s">
        <v>517</v>
      </c>
      <c r="C394" t="s">
        <v>391</v>
      </c>
      <c r="D394" t="s">
        <v>686</v>
      </c>
      <c r="E394" s="11" t="s">
        <v>416</v>
      </c>
      <c r="F394" s="11" t="str">
        <f>VLOOKUP(REPORTE.INCIDENTES[[#This Row],[NOME]],'CADASTRO'!A:K,5,0)</f>
        <v>ENCARREGADO EXPEDICAO</v>
      </c>
      <c r="G394" s="46">
        <v>46290.351504629631</v>
      </c>
      <c r="H394" s="39">
        <v>365</v>
      </c>
      <c r="I3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IF(G759="01/01/1900", "SEM REGISTRO",
                        IF((G394+H394)&gt;TODAY(), "NO PRAZO", "VENCIDO"
                        )
                    )
                )
            )
        )
    ),"N.A.")</f>
        <v>NO PRAZO</v>
      </c>
      <c r="J394" s="14">
        <f>IF(REPORTE.INCIDENTES[[#This Row],[TREINADO EM]]="", "",(REPORTE.INCIDENTES[[#This Row],[TREINADO EM]]+REPORTE.INCIDENTES[[#This Row],[VALIDADE]]))</f>
        <v>46655.351504629631</v>
      </c>
      <c r="K394">
        <v>1</v>
      </c>
      <c r="L394" t="s">
        <v>3</v>
      </c>
      <c r="M394" t="str">
        <f>VLOOKUP(REPORTE.INCIDENTES[[#This Row],[NOME]],'CADASTRO'!A:K,6,0)</f>
        <v>ATIVO</v>
      </c>
    </row>
    <row r="395" spans="1:14">
      <c r="A395" t="s">
        <v>516</v>
      </c>
      <c r="B395" t="s">
        <v>517</v>
      </c>
      <c r="C395" t="s">
        <v>391</v>
      </c>
      <c r="D395" t="s">
        <v>686</v>
      </c>
      <c r="E395" s="11" t="s">
        <v>418</v>
      </c>
      <c r="F395" s="11" t="str">
        <f>VLOOKUP(REPORTE.INCIDENTES[[#This Row],[NOME]],'CADASTRO'!A:K,5,0)</f>
        <v>AUXILIAR INDUSTRIAL</v>
      </c>
      <c r="G395" s="46">
        <v>45922</v>
      </c>
      <c r="H395" s="39">
        <v>365</v>
      </c>
      <c r="I3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IF(G760="01/01/1900",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IF(REPORTE.INCIDENTES[[#This Row],[TREINADO EM]]="", "",(REPORTE.INCIDENTES[[#This Row],[TREINADO EM]]+REPORTE.INCIDENTES[[#This Row],[VALIDADE]]))</f>
        <v>46287</v>
      </c>
      <c r="K395">
        <v>1</v>
      </c>
      <c r="L395" t="s">
        <v>5</v>
      </c>
      <c r="M395" t="str">
        <f>VLOOKUP(REPORTE.INCIDENTES[[#This Row],[NOME]],'CADASTRO'!A:K,6,0)</f>
        <v>ATIVO</v>
      </c>
    </row>
    <row r="396" spans="1:14">
      <c r="A396" t="s">
        <v>516</v>
      </c>
      <c r="B396" t="s">
        <v>517</v>
      </c>
      <c r="C396" t="s">
        <v>433</v>
      </c>
      <c r="D396" t="s">
        <v>686</v>
      </c>
      <c r="E396" s="11" t="s">
        <v>418</v>
      </c>
      <c r="F396" s="11" t="str">
        <f>VLOOKUP(REPORTE.INCIDENTES[[#This Row],[NOME]],'CADASTRO'!A:K,5,0)</f>
        <v>AUXILIAR INDUSTRIAL</v>
      </c>
      <c r="G396" s="46">
        <v>46009</v>
      </c>
      <c r="H396" s="39">
        <v>365</v>
      </c>
      <c r="I3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IF(G761="01/01/1900",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IF(REPORTE.INCIDENTES[[#This Row],[TREINADO EM]]="", "",(REPORTE.INCIDENTES[[#This Row],[TREINADO EM]]+REPORTE.INCIDENTES[[#This Row],[VALIDADE]]))</f>
        <v>46374</v>
      </c>
      <c r="K396">
        <v>1</v>
      </c>
      <c r="L396" t="s">
        <v>3</v>
      </c>
      <c r="M396" t="str">
        <f>VLOOKUP(REPORTE.INCIDENTES[[#This Row],[NOME]],'CADASTRO'!A:K,6,0)</f>
        <v>ATIVO</v>
      </c>
    </row>
    <row r="397" spans="1:14">
      <c r="A397" t="s">
        <v>516</v>
      </c>
      <c r="B397" t="s">
        <v>517</v>
      </c>
      <c r="C397" t="s">
        <v>433</v>
      </c>
      <c r="D397" t="s">
        <v>686</v>
      </c>
      <c r="E397" s="11" t="s">
        <v>131</v>
      </c>
      <c r="F397" s="11" t="str">
        <f>VLOOKUP(REPORTE.INCIDENTES[[#This Row],[NOME]],'CADASTRO'!A:K,5,0)</f>
        <v>AUXILIAR INDUSTRIAL</v>
      </c>
      <c r="G397" s="48">
        <v>45847</v>
      </c>
      <c r="H397" s="39">
        <v>365</v>
      </c>
      <c r="I3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IF(G762="01/01/1900",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IF(REPORTE.INCIDENTES[[#This Row],[TREINADO EM]]="", "",(REPORTE.INCIDENTES[[#This Row],[TREINADO EM]]+REPORTE.INCIDENTES[[#This Row],[VALIDADE]]))</f>
        <v>46212</v>
      </c>
      <c r="K397">
        <v>1</v>
      </c>
      <c r="L397" t="s">
        <v>3</v>
      </c>
      <c r="M397" t="str">
        <f>VLOOKUP(REPORTE.INCIDENTES[[#This Row],[NOME]],'CADASTRO'!A:K,6,0)</f>
        <v>DESLIGADO</v>
      </c>
    </row>
    <row r="398" spans="1:14">
      <c r="A398" t="s">
        <v>516</v>
      </c>
      <c r="B398" t="s">
        <v>517</v>
      </c>
      <c r="C398" t="s">
        <v>76</v>
      </c>
      <c r="D398" t="s">
        <v>686</v>
      </c>
      <c r="E398" s="11" t="s">
        <v>419</v>
      </c>
      <c r="F398" s="11" t="str">
        <f>VLOOKUP(REPORTE.INCIDENTES[[#This Row],[NOME]],'CADASTRO'!A:K,5,0)</f>
        <v>OPERADOR INDUSTRIAL II</v>
      </c>
      <c r="G398" s="46">
        <v>44929</v>
      </c>
      <c r="H398" s="39">
        <v>365</v>
      </c>
      <c r="I3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IF(G763="01/01/1900",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IF(REPORTE.INCIDENTES[[#This Row],[TREINADO EM]]="", "",(REPORTE.INCIDENTES[[#This Row],[TREINADO EM]]+REPORTE.INCIDENTES[[#This Row],[VALIDADE]]))</f>
        <v>45294</v>
      </c>
      <c r="K398">
        <v>1</v>
      </c>
      <c r="L398" t="s">
        <v>5</v>
      </c>
      <c r="M398" t="str">
        <f>VLOOKUP(REPORTE.INCIDENTES[[#This Row],[NOME]],'CADASTRO'!A:K,6,0)</f>
        <v>ATIVO</v>
      </c>
    </row>
    <row r="399" spans="1:14">
      <c r="A399" t="s">
        <v>516</v>
      </c>
      <c r="B399" t="s">
        <v>517</v>
      </c>
      <c r="C399" t="s">
        <v>102</v>
      </c>
      <c r="D399" t="s">
        <v>686</v>
      </c>
      <c r="E399" s="11" t="s">
        <v>419</v>
      </c>
      <c r="F399" s="11" t="str">
        <f>VLOOKUP(REPORTE.INCIDENTES[[#This Row],[NOME]],'CADASTRO'!A:K,5,0)</f>
        <v>OPERADOR INDUSTRIAL II</v>
      </c>
      <c r="G399" s="46">
        <v>45568</v>
      </c>
      <c r="H399" s="39">
        <v>365</v>
      </c>
      <c r="I3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IF(G764="01/01/1900",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IF(REPORTE.INCIDENTES[[#This Row],[TREINADO EM]]="", "",(REPORTE.INCIDENTES[[#This Row],[TREINADO EM]]+REPORTE.INCIDENTES[[#This Row],[VALIDADE]]))</f>
        <v>45933</v>
      </c>
      <c r="K399">
        <v>1</v>
      </c>
      <c r="L399" t="s">
        <v>5</v>
      </c>
      <c r="M399" t="str">
        <f>VLOOKUP(REPORTE.INCIDENTES[[#This Row],[NOME]],'CADASTRO'!A:K,6,0)</f>
        <v>ATIVO</v>
      </c>
    </row>
    <row r="400" spans="1:14">
      <c r="A400" t="s">
        <v>516</v>
      </c>
      <c r="B400" t="s">
        <v>517</v>
      </c>
      <c r="C400" t="s">
        <v>433</v>
      </c>
      <c r="D400" t="s">
        <v>686</v>
      </c>
      <c r="E400" s="11" t="s">
        <v>419</v>
      </c>
      <c r="F400" s="11" t="str">
        <f>VLOOKUP(REPORTE.INCIDENTES[[#This Row],[NOME]],'CADASTRO'!A:K,5,0)</f>
        <v>OPERADOR INDUSTRIAL II</v>
      </c>
      <c r="G400" s="46">
        <v>46009</v>
      </c>
      <c r="H400" s="39">
        <v>365</v>
      </c>
      <c r="I4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IF(G765="01/01/1900", "SEM REGISTRO",
                        IF((G400+H400)&gt;TODAY(), "NO PRAZO", "VENCIDO"
                        )
                    )
                )
            )
        )
    ),"N.A.")</f>
        <v>NO PRAZO</v>
      </c>
      <c r="J400" s="14">
        <f>IF(REPORTE.INCIDENTES[[#This Row],[TREINADO EM]]="", "",(REPORTE.INCIDENTES[[#This Row],[TREINADO EM]]+REPORTE.INCIDENTES[[#This Row],[VALIDADE]]))</f>
        <v>46374</v>
      </c>
      <c r="K400">
        <v>1</v>
      </c>
      <c r="L400" t="s">
        <v>3</v>
      </c>
      <c r="M400" t="str">
        <f>VLOOKUP(REPORTE.INCIDENTES[[#This Row],[NOME]],'CADASTRO'!A:K,6,0)</f>
        <v>ATIVO</v>
      </c>
    </row>
    <row r="401" spans="1:13">
      <c r="A401" t="s">
        <v>516</v>
      </c>
      <c r="B401" t="s">
        <v>517</v>
      </c>
      <c r="C401" t="s">
        <v>391</v>
      </c>
      <c r="D401" t="s">
        <v>686</v>
      </c>
      <c r="E401" s="11" t="s">
        <v>420</v>
      </c>
      <c r="F401" s="11" t="str">
        <f>VLOOKUP(REPORTE.INCIDENTES[[#This Row],[NOME]],'CADASTRO'!A:K,5,0)</f>
        <v>Almoxarife de Manutencao</v>
      </c>
      <c r="G401" s="46">
        <v>45950</v>
      </c>
      <c r="H401" s="39">
        <v>365</v>
      </c>
      <c r="I4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IF(G766="01/01/1900", "SEM REGISTRO",
                        IF((G401+H401)&gt;TODAY(), "NO PRAZO", "VENCIDO"
                        )
                    )
                )
            )
        )
    ),"N.A.")</f>
        <v>VENCIDO</v>
      </c>
      <c r="J401" s="14">
        <f>IF(REPORTE.INCIDENTES[[#This Row],[TREINADO EM]]="", "",(REPORTE.INCIDENTES[[#This Row],[TREINADO EM]]+REPORTE.INCIDENTES[[#This Row],[VALIDADE]]))</f>
        <v>46315</v>
      </c>
      <c r="K401">
        <v>1</v>
      </c>
      <c r="L401" t="s">
        <v>3</v>
      </c>
      <c r="M401" t="str">
        <f>VLOOKUP(REPORTE.INCIDENTES[[#This Row],[NOME]],'CADASTRO'!A:K,6,0)</f>
        <v>ATIVO</v>
      </c>
    </row>
    <row r="402" spans="1:13">
      <c r="A402" t="s">
        <v>516</v>
      </c>
      <c r="B402" t="s">
        <v>517</v>
      </c>
      <c r="C402" t="s">
        <v>391</v>
      </c>
      <c r="D402" t="s">
        <v>686</v>
      </c>
      <c r="E402" s="11" t="s">
        <v>126</v>
      </c>
      <c r="F402" s="11" t="str">
        <f>VLOOKUP(REPORTE.INCIDENTES[[#This Row],[NOME]],'CADASTRO'!A:K,5,0)</f>
        <v>ESTAGIARIO</v>
      </c>
      <c r="G402" s="46">
        <v>45826</v>
      </c>
      <c r="H402" s="39">
        <v>365</v>
      </c>
      <c r="I4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IF(G767="01/01/1900",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IF(REPORTE.INCIDENTES[[#This Row],[TREINADO EM]]="", "",(REPORTE.INCIDENTES[[#This Row],[TREINADO EM]]+REPORTE.INCIDENTES[[#This Row],[VALIDADE]]))</f>
        <v>46191</v>
      </c>
      <c r="K402">
        <v>1</v>
      </c>
      <c r="L402" t="s">
        <v>3</v>
      </c>
      <c r="M402" t="str">
        <f>VLOOKUP(REPORTE.INCIDENTES[[#This Row],[NOME]],'CADASTRO'!A:K,6,0)</f>
        <v>DESLIGADO</v>
      </c>
    </row>
    <row r="403" spans="1:13">
      <c r="A403" t="s">
        <v>516</v>
      </c>
      <c r="B403" t="s">
        <v>517</v>
      </c>
      <c r="C403" t="s">
        <v>433</v>
      </c>
      <c r="D403" t="s">
        <v>686</v>
      </c>
      <c r="E403" s="11" t="s">
        <v>423</v>
      </c>
      <c r="F403" s="11" t="str">
        <f>VLOOKUP(REPORTE.INCIDENTES[[#This Row],[NOME]],'CADASTRO'!A:K,5,0)</f>
        <v>AUXILIAR INDUSTRIAL</v>
      </c>
      <c r="G403" s="46">
        <v>46009</v>
      </c>
      <c r="H403" s="39">
        <v>365</v>
      </c>
      <c r="I4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IF(G768="01/01/1900",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IF(REPORTE.INCIDENTES[[#This Row],[TREINADO EM]]="", "",(REPORTE.INCIDENTES[[#This Row],[TREINADO EM]]+REPORTE.INCIDENTES[[#This Row],[VALIDADE]]))</f>
        <v>46374</v>
      </c>
      <c r="K403">
        <v>1</v>
      </c>
      <c r="L403" t="s">
        <v>3</v>
      </c>
      <c r="M403" t="str">
        <f>VLOOKUP(REPORTE.INCIDENTES[[#This Row],[NOME]],'CADASTRO'!A:K,6,0)</f>
        <v>ATIVO</v>
      </c>
    </row>
    <row r="404" spans="1:13">
      <c r="A404" t="s">
        <v>516</v>
      </c>
      <c r="B404" t="s">
        <v>517</v>
      </c>
      <c r="C404" t="s">
        <v>102</v>
      </c>
      <c r="D404" t="s">
        <v>686</v>
      </c>
      <c r="E404" s="11" t="s">
        <v>124</v>
      </c>
      <c r="F404" s="11" t="str">
        <f>VLOOKUP(REPORTE.INCIDENTES[[#This Row],[NOME]],'CADASTRO'!A:K,5,0)</f>
        <v>ANALISTA CONTROLE QUALIDADE JR</v>
      </c>
      <c r="G404" s="46">
        <v>45407</v>
      </c>
      <c r="H404" s="39">
        <v>365</v>
      </c>
      <c r="I4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IF(G769="01/01/1900",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IF(REPORTE.INCIDENTES[[#This Row],[TREINADO EM]]="", "",(REPORTE.INCIDENTES[[#This Row],[TREINADO EM]]+REPORTE.INCIDENTES[[#This Row],[VALIDADE]]))</f>
        <v>45772</v>
      </c>
      <c r="K404">
        <v>1</v>
      </c>
      <c r="L404" t="s">
        <v>5</v>
      </c>
      <c r="M404" t="str">
        <f>VLOOKUP(REPORTE.INCIDENTES[[#This Row],[NOME]],'CADASTRO'!A:K,6,0)</f>
        <v>DESLIGADO</v>
      </c>
    </row>
    <row r="405" spans="1:13">
      <c r="A405" t="s">
        <v>516</v>
      </c>
      <c r="B405" t="s">
        <v>517</v>
      </c>
      <c r="C405" t="s">
        <v>76</v>
      </c>
      <c r="D405" t="s">
        <v>686</v>
      </c>
      <c r="E405" s="11" t="s">
        <v>124</v>
      </c>
      <c r="F405" s="11" t="str">
        <f>VLOOKUP(REPORTE.INCIDENTES[[#This Row],[NOME]],'CADASTRO'!A:K,5,0)</f>
        <v>ANALISTA CONTROLE QUALIDADE JR</v>
      </c>
      <c r="G405" s="46">
        <v>45645</v>
      </c>
      <c r="H405" s="39">
        <v>365</v>
      </c>
      <c r="I4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IF(G770="01/01/1900",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IF(REPORTE.INCIDENTES[[#This Row],[TREINADO EM]]="", "",(REPORTE.INCIDENTES[[#This Row],[TREINADO EM]]+REPORTE.INCIDENTES[[#This Row],[VALIDADE]]))</f>
        <v>46010</v>
      </c>
      <c r="K405">
        <v>1</v>
      </c>
      <c r="L405" t="s">
        <v>3</v>
      </c>
      <c r="M405" t="str">
        <f>VLOOKUP(REPORTE.INCIDENTES[[#This Row],[NOME]],'CADASTRO'!A:K,6,0)</f>
        <v>DESLIGADO</v>
      </c>
    </row>
    <row r="406" spans="1:13">
      <c r="A406" t="s">
        <v>516</v>
      </c>
      <c r="B406" t="s">
        <v>517</v>
      </c>
      <c r="C406" t="s">
        <v>266</v>
      </c>
      <c r="D406" t="s">
        <v>686</v>
      </c>
      <c r="E406" s="11" t="s">
        <v>424</v>
      </c>
      <c r="F406" s="11" t="str">
        <f>VLOOKUP(REPORTE.INCIDENTES[[#This Row],[NOME]],'CADASTRO'!A:K,5,0)</f>
        <v>OPERADOR INDUSTRIAL III</v>
      </c>
      <c r="G406" s="46">
        <v>45302</v>
      </c>
      <c r="H406" s="39">
        <v>365</v>
      </c>
      <c r="I4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IF(G771="01/01/1900",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IF(REPORTE.INCIDENTES[[#This Row],[TREINADO EM]]="", "",(REPORTE.INCIDENTES[[#This Row],[TREINADO EM]]+REPORTE.INCIDENTES[[#This Row],[VALIDADE]]))</f>
        <v>45667</v>
      </c>
      <c r="K406">
        <v>1</v>
      </c>
      <c r="L406" t="s">
        <v>5</v>
      </c>
      <c r="M406" t="str">
        <f>VLOOKUP(REPORTE.INCIDENTES[[#This Row],[NOME]],'CADASTRO'!A:K,6,0)</f>
        <v>ATIVO</v>
      </c>
    </row>
    <row r="407" spans="1:13">
      <c r="A407" t="s">
        <v>516</v>
      </c>
      <c r="B407" t="s">
        <v>517</v>
      </c>
      <c r="C407" t="s">
        <v>76</v>
      </c>
      <c r="D407" t="s">
        <v>686</v>
      </c>
      <c r="E407" s="11" t="s">
        <v>424</v>
      </c>
      <c r="F407" s="11" t="str">
        <f>VLOOKUP(REPORTE.INCIDENTES[[#This Row],[NOME]],'CADASTRO'!A:K,5,0)</f>
        <v>OPERADOR INDUSTRIAL III</v>
      </c>
      <c r="G407" s="46">
        <v>45645</v>
      </c>
      <c r="H407" s="39">
        <v>365</v>
      </c>
      <c r="I4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IF(G772="01/01/1900",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IF(REPORTE.INCIDENTES[[#This Row],[TREINADO EM]]="", "",(REPORTE.INCIDENTES[[#This Row],[TREINADO EM]]+REPORTE.INCIDENTES[[#This Row],[VALIDADE]]))</f>
        <v>46010</v>
      </c>
      <c r="K407">
        <v>1</v>
      </c>
      <c r="L407" t="s">
        <v>5</v>
      </c>
      <c r="M407" t="str">
        <f>VLOOKUP(REPORTE.INCIDENTES[[#This Row],[NOME]],'CADASTRO'!A:K,6,0)</f>
        <v>ATIVO</v>
      </c>
    </row>
    <row r="408" spans="1:13">
      <c r="A408" t="s">
        <v>516</v>
      </c>
      <c r="B408" t="s">
        <v>517</v>
      </c>
      <c r="C408" t="s">
        <v>433</v>
      </c>
      <c r="D408" t="s">
        <v>686</v>
      </c>
      <c r="E408" s="11" t="s">
        <v>424</v>
      </c>
      <c r="F408" s="11" t="str">
        <f>VLOOKUP(REPORTE.INCIDENTES[[#This Row],[NOME]],'CADASTRO'!A:K,5,0)</f>
        <v>OPERADOR INDUSTRIAL III</v>
      </c>
      <c r="G408" s="46">
        <v>46009</v>
      </c>
      <c r="H408" s="39">
        <v>365</v>
      </c>
      <c r="I4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IF(G773="01/01/1900", "SEM REGISTRO",
                        IF((G408+H408)&gt;TODAY(), "NO PRAZO", "VENCIDO"
                        )
                    )
                )
            )
        )
    ),"N.A.")</f>
        <v>NO PRAZO</v>
      </c>
      <c r="J408" s="14">
        <f>IF(REPORTE.INCIDENTES[[#This Row],[TREINADO EM]]="", "",(REPORTE.INCIDENTES[[#This Row],[TREINADO EM]]+REPORTE.INCIDENTES[[#This Row],[VALIDADE]]))</f>
        <v>46374</v>
      </c>
      <c r="K408">
        <v>1</v>
      </c>
      <c r="L408" t="s">
        <v>3</v>
      </c>
      <c r="M408" t="str">
        <f>VLOOKUP(REPORTE.INCIDENTES[[#This Row],[NOME]],'CADASTRO'!A:K,6,0)</f>
        <v>ATIVO</v>
      </c>
    </row>
    <row r="409" spans="1:13">
      <c r="A409" t="s">
        <v>516</v>
      </c>
      <c r="B409" t="s">
        <v>517</v>
      </c>
      <c r="C409" t="s">
        <v>391</v>
      </c>
      <c r="D409" t="s">
        <v>686</v>
      </c>
      <c r="E409" s="11" t="s">
        <v>488</v>
      </c>
      <c r="F409" s="11" t="str">
        <f>VLOOKUP(REPORTE.INCIDENTES[[#This Row],[NOME]],'CADASTRO'!A:K,5,0)</f>
        <v>TECNICO ELETRONICO II</v>
      </c>
      <c r="G409" s="46">
        <v>46245.574803240743</v>
      </c>
      <c r="H409" s="39">
        <v>365</v>
      </c>
      <c r="I4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IF(G774="01/01/1900", "SEM REGISTRO",
                        IF((G409+H409)&gt;TODAY(), "NO PRAZO", "VENCIDO"
                        )
                    )
                )
            )
        )
    ),"N.A.")</f>
        <v>NO PRAZO</v>
      </c>
      <c r="J409" s="14">
        <f>IF(REPORTE.INCIDENTES[[#This Row],[TREINADO EM]]="", "",(REPORTE.INCIDENTES[[#This Row],[TREINADO EM]]+REPORTE.INCIDENTES[[#This Row],[VALIDADE]]))</f>
        <v>46610.574803240743</v>
      </c>
      <c r="K409">
        <v>1</v>
      </c>
      <c r="L409" t="s">
        <v>3</v>
      </c>
      <c r="M409" t="str">
        <f>VLOOKUP(REPORTE.INCIDENTES[[#This Row],[NOME]],'CADASTRO'!A:K,6,0)</f>
        <v>ATIVO</v>
      </c>
    </row>
    <row r="410" spans="1:13">
      <c r="A410" t="s">
        <v>516</v>
      </c>
      <c r="B410" t="s">
        <v>517</v>
      </c>
      <c r="C410" t="s">
        <v>266</v>
      </c>
      <c r="D410" t="s">
        <v>686</v>
      </c>
      <c r="E410" s="11" t="s">
        <v>425</v>
      </c>
      <c r="F410" s="11" t="str">
        <f>VLOOKUP(REPORTE.INCIDENTES[[#This Row],[NOME]],'CADASTRO'!A:K,5,0)</f>
        <v>ANALISTA LOGISTICA JR</v>
      </c>
      <c r="G410" s="46">
        <v>45064</v>
      </c>
      <c r="H410" s="39">
        <v>365</v>
      </c>
      <c r="I4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IF(G775="01/01/1900",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IF(REPORTE.INCIDENTES[[#This Row],[TREINADO EM]]="", "",(REPORTE.INCIDENTES[[#This Row],[TREINADO EM]]+REPORTE.INCIDENTES[[#This Row],[VALIDADE]]))</f>
        <v>45429</v>
      </c>
      <c r="K410">
        <v>1</v>
      </c>
      <c r="L410" t="s">
        <v>5</v>
      </c>
      <c r="M410" t="str">
        <f>VLOOKUP(REPORTE.INCIDENTES[[#This Row],[NOME]],'CADASTRO'!A:K,6,0)</f>
        <v>ATIVO</v>
      </c>
    </row>
    <row r="411" spans="1:13">
      <c r="A411" t="s">
        <v>516</v>
      </c>
      <c r="B411" t="s">
        <v>517</v>
      </c>
      <c r="C411" t="s">
        <v>76</v>
      </c>
      <c r="D411" t="s">
        <v>686</v>
      </c>
      <c r="E411" s="11" t="s">
        <v>425</v>
      </c>
      <c r="F411" s="11" t="str">
        <f>VLOOKUP(REPORTE.INCIDENTES[[#This Row],[NOME]],'CADASTRO'!A:K,5,0)</f>
        <v>ANALISTA LOGISTICA JR</v>
      </c>
      <c r="G411" s="46">
        <v>45279</v>
      </c>
      <c r="H411" s="39">
        <v>365</v>
      </c>
      <c r="I4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IF(G776="01/01/1900",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IF(REPORTE.INCIDENTES[[#This Row],[TREINADO EM]]="", "",(REPORTE.INCIDENTES[[#This Row],[TREINADO EM]]+REPORTE.INCIDENTES[[#This Row],[VALIDADE]]))</f>
        <v>45644</v>
      </c>
      <c r="K411">
        <v>1</v>
      </c>
      <c r="L411" t="s">
        <v>5</v>
      </c>
      <c r="M411" t="str">
        <f>VLOOKUP(REPORTE.INCIDENTES[[#This Row],[NOME]],'CADASTRO'!A:K,6,0)</f>
        <v>ATIVO</v>
      </c>
    </row>
    <row r="412" spans="1:13">
      <c r="A412" t="s">
        <v>516</v>
      </c>
      <c r="B412" t="s">
        <v>517</v>
      </c>
      <c r="C412" t="s">
        <v>76</v>
      </c>
      <c r="D412" t="s">
        <v>686</v>
      </c>
      <c r="E412" s="11" t="s">
        <v>425</v>
      </c>
      <c r="F412" s="11" t="str">
        <f>VLOOKUP(REPORTE.INCIDENTES[[#This Row],[NOME]],'CADASTRO'!A:K,5,0)</f>
        <v>ANALISTA LOGISTICA JR</v>
      </c>
      <c r="G412" s="46">
        <v>45645</v>
      </c>
      <c r="H412" s="39">
        <v>365</v>
      </c>
      <c r="I4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IF(G777="01/01/1900",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IF(REPORTE.INCIDENTES[[#This Row],[TREINADO EM]]="", "",(REPORTE.INCIDENTES[[#This Row],[TREINADO EM]]+REPORTE.INCIDENTES[[#This Row],[VALIDADE]]))</f>
        <v>46010</v>
      </c>
      <c r="K412">
        <v>1</v>
      </c>
      <c r="L412" t="s">
        <v>5</v>
      </c>
      <c r="M412" t="str">
        <f>VLOOKUP(REPORTE.INCIDENTES[[#This Row],[NOME]],'CADASTRO'!A:K,6,0)</f>
        <v>ATIVO</v>
      </c>
    </row>
    <row r="413" spans="1:13">
      <c r="A413" t="s">
        <v>516</v>
      </c>
      <c r="B413" t="s">
        <v>517</v>
      </c>
      <c r="C413" t="s">
        <v>433</v>
      </c>
      <c r="D413" t="s">
        <v>686</v>
      </c>
      <c r="E413" s="11" t="s">
        <v>425</v>
      </c>
      <c r="F413" s="11" t="str">
        <f>VLOOKUP(REPORTE.INCIDENTES[[#This Row],[NOME]],'CADASTRO'!A:K,5,0)</f>
        <v>ANALISTA LOGISTICA JR</v>
      </c>
      <c r="G413" s="46">
        <v>46008</v>
      </c>
      <c r="H413" s="39">
        <v>365</v>
      </c>
      <c r="I4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IF(G778="01/01/1900", "SEM REGISTRO",
                        IF((G413+H413)&gt;TODAY(), "NO PRAZO", "VENCIDO"
                        )
                    )
                )
            )
        )
    ),"N.A.")</f>
        <v>NO PRAZO</v>
      </c>
      <c r="J413" s="14">
        <f>IF(REPORTE.INCIDENTES[[#This Row],[TREINADO EM]]="", "",(REPORTE.INCIDENTES[[#This Row],[TREINADO EM]]+REPORTE.INCIDENTES[[#This Row],[VALIDADE]]))</f>
        <v>46373</v>
      </c>
      <c r="K413">
        <v>1</v>
      </c>
      <c r="L413" t="s">
        <v>3</v>
      </c>
      <c r="M413" t="str">
        <f>VLOOKUP(REPORTE.INCIDENTES[[#This Row],[NOME]],'CADASTRO'!A:K,6,0)</f>
        <v>ATIVO</v>
      </c>
    </row>
    <row r="414" spans="1:13">
      <c r="A414" t="s">
        <v>516</v>
      </c>
      <c r="B414" t="s">
        <v>517</v>
      </c>
      <c r="C414" t="s">
        <v>266</v>
      </c>
      <c r="D414" t="s">
        <v>686</v>
      </c>
      <c r="E414" s="11" t="s">
        <v>116</v>
      </c>
      <c r="F414" s="11" t="str">
        <f>VLOOKUP(REPORTE.INCIDENTES[[#This Row],[NOME]],'CADASTRO'!A:K,5,0)</f>
        <v>OPERADOR INDUSTRIAL I</v>
      </c>
      <c r="G414" s="46">
        <v>45196</v>
      </c>
      <c r="H414" s="39">
        <v>365</v>
      </c>
      <c r="I4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IF(G779="01/01/1900",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IF(REPORTE.INCIDENTES[[#This Row],[TREINADO EM]]="", "",(REPORTE.INCIDENTES[[#This Row],[TREINADO EM]]+REPORTE.INCIDENTES[[#This Row],[VALIDADE]]))</f>
        <v>45561</v>
      </c>
      <c r="K414">
        <v>1</v>
      </c>
      <c r="L414" t="s">
        <v>5</v>
      </c>
      <c r="M414" t="str">
        <f>VLOOKUP(REPORTE.INCIDENTES[[#This Row],[NOME]],'CADASTRO'!A:K,6,0)</f>
        <v>DESLIGADO</v>
      </c>
    </row>
    <row r="415" spans="1:13">
      <c r="A415" t="s">
        <v>516</v>
      </c>
      <c r="B415" t="s">
        <v>517</v>
      </c>
      <c r="C415" t="s">
        <v>76</v>
      </c>
      <c r="D415" t="s">
        <v>686</v>
      </c>
      <c r="E415" s="11" t="s">
        <v>116</v>
      </c>
      <c r="F415" s="11" t="str">
        <f>VLOOKUP(REPORTE.INCIDENTES[[#This Row],[NOME]],'CADASTRO'!A:K,5,0)</f>
        <v>OPERADOR INDUSTRIAL I</v>
      </c>
      <c r="G415" s="46">
        <v>45279</v>
      </c>
      <c r="H415" s="39">
        <v>365</v>
      </c>
      <c r="I4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IF(G780="01/01/1900",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IF(REPORTE.INCIDENTES[[#This Row],[TREINADO EM]]="", "",(REPORTE.INCIDENTES[[#This Row],[TREINADO EM]]+REPORTE.INCIDENTES[[#This Row],[VALIDADE]]))</f>
        <v>45644</v>
      </c>
      <c r="K415">
        <v>1</v>
      </c>
      <c r="L415" t="s">
        <v>5</v>
      </c>
      <c r="M415" t="str">
        <f>VLOOKUP(REPORTE.INCIDENTES[[#This Row],[NOME]],'CADASTRO'!A:K,6,0)</f>
        <v>DESLIGADO</v>
      </c>
    </row>
    <row r="416" spans="1:13">
      <c r="A416" t="s">
        <v>516</v>
      </c>
      <c r="B416" t="s">
        <v>517</v>
      </c>
      <c r="C416" t="s">
        <v>433</v>
      </c>
      <c r="D416" t="s">
        <v>686</v>
      </c>
      <c r="E416" s="11" t="s">
        <v>116</v>
      </c>
      <c r="F416" s="11" t="str">
        <f>VLOOKUP(REPORTE.INCIDENTES[[#This Row],[NOME]],'CADASTRO'!A:K,5,0)</f>
        <v>OPERADOR INDUSTRIAL I</v>
      </c>
      <c r="G416" s="46">
        <v>45589</v>
      </c>
      <c r="H416" s="39">
        <v>365</v>
      </c>
      <c r="I4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IF(G781="01/01/1900",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IF(REPORTE.INCIDENTES[[#This Row],[TREINADO EM]]="", "",(REPORTE.INCIDENTES[[#This Row],[TREINADO EM]]+REPORTE.INCIDENTES[[#This Row],[VALIDADE]]))</f>
        <v>45954</v>
      </c>
      <c r="K416">
        <v>1</v>
      </c>
      <c r="L416" t="s">
        <v>5</v>
      </c>
      <c r="M416" t="str">
        <f>VLOOKUP(REPORTE.INCIDENTES[[#This Row],[NOME]],'CADASTRO'!A:K,6,0)</f>
        <v>DESLIGADO</v>
      </c>
    </row>
    <row r="417" spans="1:14">
      <c r="A417" t="s">
        <v>516</v>
      </c>
      <c r="B417" t="s">
        <v>517</v>
      </c>
      <c r="C417" t="s">
        <v>76</v>
      </c>
      <c r="D417" t="s">
        <v>686</v>
      </c>
      <c r="E417" s="11" t="s">
        <v>116</v>
      </c>
      <c r="F417" s="11" t="str">
        <f>VLOOKUP(REPORTE.INCIDENTES[[#This Row],[NOME]],'CADASTRO'!A:K,5,0)</f>
        <v>OPERADOR INDUSTRIAL I</v>
      </c>
      <c r="G417" s="46">
        <v>45645</v>
      </c>
      <c r="H417" s="39">
        <v>365</v>
      </c>
      <c r="I4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IF(G782="01/01/1900",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IF(REPORTE.INCIDENTES[[#This Row],[TREINADO EM]]="", "",(REPORTE.INCIDENTES[[#This Row],[TREINADO EM]]+REPORTE.INCIDENTES[[#This Row],[VALIDADE]]))</f>
        <v>46010</v>
      </c>
      <c r="K417">
        <v>1</v>
      </c>
      <c r="L417" t="s">
        <v>3</v>
      </c>
      <c r="M417" t="str">
        <f>VLOOKUP(REPORTE.INCIDENTES[[#This Row],[NOME]],'CADASTRO'!A:K,6,0)</f>
        <v>DESLIGADO</v>
      </c>
    </row>
    <row r="418" spans="1:14">
      <c r="A418" t="s">
        <v>516</v>
      </c>
      <c r="B418" t="s">
        <v>517</v>
      </c>
      <c r="C418" t="s">
        <v>76</v>
      </c>
      <c r="D418" t="s">
        <v>686</v>
      </c>
      <c r="E418" s="11" t="s">
        <v>338</v>
      </c>
      <c r="F418" s="11" t="str">
        <f>VLOOKUP(REPORTE.INCIDENTES[[#This Row],[NOME]],'CADASTRO'!A:K,5,0)</f>
        <v>LIDER DE TURNO</v>
      </c>
      <c r="G418" s="46">
        <v>44929</v>
      </c>
      <c r="H418" s="39">
        <v>365</v>
      </c>
      <c r="I4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IF(G783="01/01/1900",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IF(REPORTE.INCIDENTES[[#This Row],[TREINADO EM]]="", "",(REPORTE.INCIDENTES[[#This Row],[TREINADO EM]]+REPORTE.INCIDENTES[[#This Row],[VALIDADE]]))</f>
        <v>45294</v>
      </c>
      <c r="K418">
        <v>1</v>
      </c>
      <c r="L418" t="s">
        <v>5</v>
      </c>
      <c r="M418" t="str">
        <f>VLOOKUP(REPORTE.INCIDENTES[[#This Row],[NOME]],'CADASTRO'!A:K,6,0)</f>
        <v>ATIVO</v>
      </c>
    </row>
    <row r="419" spans="1:14">
      <c r="A419" t="s">
        <v>516</v>
      </c>
      <c r="B419" t="s">
        <v>517</v>
      </c>
      <c r="C419" t="s">
        <v>266</v>
      </c>
      <c r="D419" t="s">
        <v>686</v>
      </c>
      <c r="E419" s="11" t="s">
        <v>338</v>
      </c>
      <c r="F419" s="11" t="str">
        <f>VLOOKUP(REPORTE.INCIDENTES[[#This Row],[NOME]],'CADASTRO'!A:K,5,0)</f>
        <v>LIDER DE TURNO</v>
      </c>
      <c r="G419" s="46">
        <v>45064</v>
      </c>
      <c r="H419" s="39">
        <v>365</v>
      </c>
      <c r="I4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IF(G784="01/01/1900",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IF(REPORTE.INCIDENTES[[#This Row],[TREINADO EM]]="", "",(REPORTE.INCIDENTES[[#This Row],[TREINADO EM]]+REPORTE.INCIDENTES[[#This Row],[VALIDADE]]))</f>
        <v>45429</v>
      </c>
      <c r="K419">
        <v>1</v>
      </c>
      <c r="L419" t="s">
        <v>5</v>
      </c>
      <c r="M419" t="str">
        <f>VLOOKUP(REPORTE.INCIDENTES[[#This Row],[NOME]],'CADASTRO'!A:K,6,0)</f>
        <v>ATIVO</v>
      </c>
    </row>
    <row r="420" spans="1:14">
      <c r="A420" t="s">
        <v>516</v>
      </c>
      <c r="B420" t="s">
        <v>517</v>
      </c>
      <c r="C420" t="s">
        <v>76</v>
      </c>
      <c r="D420" t="s">
        <v>686</v>
      </c>
      <c r="E420" s="11" t="s">
        <v>338</v>
      </c>
      <c r="F420" s="11" t="str">
        <f>VLOOKUP(REPORTE.INCIDENTES[[#This Row],[NOME]],'CADASTRO'!A:K,5,0)</f>
        <v>LIDER DE TURNO</v>
      </c>
      <c r="G420" s="46">
        <v>45279</v>
      </c>
      <c r="H420" s="39">
        <v>365</v>
      </c>
      <c r="I4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IF(G785="01/01/1900",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IF(REPORTE.INCIDENTES[[#This Row],[TREINADO EM]]="", "",(REPORTE.INCIDENTES[[#This Row],[TREINADO EM]]+REPORTE.INCIDENTES[[#This Row],[VALIDADE]]))</f>
        <v>45644</v>
      </c>
      <c r="K420">
        <v>1</v>
      </c>
      <c r="L420" t="s">
        <v>5</v>
      </c>
      <c r="M420" t="str">
        <f>VLOOKUP(REPORTE.INCIDENTES[[#This Row],[NOME]],'CADASTRO'!A:K,6,0)</f>
        <v>ATIVO</v>
      </c>
    </row>
    <row r="421" spans="1:14">
      <c r="A421" t="s">
        <v>516</v>
      </c>
      <c r="B421" t="s">
        <v>517</v>
      </c>
      <c r="C421" t="s">
        <v>76</v>
      </c>
      <c r="D421" t="s">
        <v>686</v>
      </c>
      <c r="E421" s="11" t="s">
        <v>338</v>
      </c>
      <c r="F421" s="11" t="str">
        <f>VLOOKUP(REPORTE.INCIDENTES[[#This Row],[NOME]],'CADASTRO'!A:K,5,0)</f>
        <v>LIDER DE TURNO</v>
      </c>
      <c r="G421" s="46">
        <v>45645</v>
      </c>
      <c r="H421" s="39">
        <v>365</v>
      </c>
      <c r="I4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IF(G786="01/01/1900",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IF(REPORTE.INCIDENTES[[#This Row],[TREINADO EM]]="", "",(REPORTE.INCIDENTES[[#This Row],[TREINADO EM]]+REPORTE.INCIDENTES[[#This Row],[VALIDADE]]))</f>
        <v>46010</v>
      </c>
      <c r="K421">
        <v>1</v>
      </c>
      <c r="L421" t="s">
        <v>5</v>
      </c>
      <c r="M421" t="str">
        <f>VLOOKUP(REPORTE.INCIDENTES[[#This Row],[NOME]],'CADASTRO'!A:K,6,0)</f>
        <v>ATIVO</v>
      </c>
    </row>
    <row r="422" spans="1:14">
      <c r="A422" t="s">
        <v>516</v>
      </c>
      <c r="B422" t="s">
        <v>517</v>
      </c>
      <c r="C422" t="s">
        <v>76</v>
      </c>
      <c r="D422" t="s">
        <v>686</v>
      </c>
      <c r="E422" s="11" t="s">
        <v>338</v>
      </c>
      <c r="F422" s="11" t="str">
        <f>VLOOKUP(REPORTE.INCIDENTES[[#This Row],[NOME]],'CADASTRO'!A:K,5,0)</f>
        <v>LIDER DE TURNO</v>
      </c>
      <c r="G422" s="46">
        <v>46006</v>
      </c>
      <c r="H422" s="39">
        <v>365</v>
      </c>
      <c r="I4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IF(G787="01/01/1900", "SEM REGISTRO",
                        IF((G422+H422)&gt;TODAY(), "NO PRAZO", "VENCIDO"
                        )
                    )
                )
            )
        )
    ),"N.A.")</f>
        <v>NO PRAZO</v>
      </c>
      <c r="J422" s="14">
        <f>IF(REPORTE.INCIDENTES[[#This Row],[TREINADO EM]]="", "",(REPORTE.INCIDENTES[[#This Row],[TREINADO EM]]+REPORTE.INCIDENTES[[#This Row],[VALIDADE]]))</f>
        <v>46371</v>
      </c>
      <c r="K422">
        <v>1</v>
      </c>
      <c r="L422" t="s">
        <v>3</v>
      </c>
      <c r="M422" t="str">
        <f>VLOOKUP(REPORTE.INCIDENTES[[#This Row],[NOME]],'CADASTRO'!A:K,6,0)</f>
        <v>ATIVO</v>
      </c>
      <c r="N422" s="63" t="s">
        <v>693</v>
      </c>
    </row>
    <row r="423" spans="1:14">
      <c r="A423" t="s">
        <v>516</v>
      </c>
      <c r="B423" t="s">
        <v>517</v>
      </c>
      <c r="C423" t="s">
        <v>433</v>
      </c>
      <c r="D423" t="s">
        <v>686</v>
      </c>
      <c r="E423" s="11" t="s">
        <v>110</v>
      </c>
      <c r="F423" s="11" t="str">
        <f>VLOOKUP(REPORTE.INCIDENTES[[#This Row],[NOME]],'CADASTRO'!A:K,5,0)</f>
        <v>OPERADOR INDUSTRIAL I</v>
      </c>
      <c r="G423" s="48">
        <v>45847</v>
      </c>
      <c r="H423" s="39">
        <v>365</v>
      </c>
      <c r="I4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IF(G788="01/01/1900",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IF(REPORTE.INCIDENTES[[#This Row],[TREINADO EM]]="", "",(REPORTE.INCIDENTES[[#This Row],[TREINADO EM]]+REPORTE.INCIDENTES[[#This Row],[VALIDADE]]))</f>
        <v>46212</v>
      </c>
      <c r="K423">
        <v>1</v>
      </c>
      <c r="L423" t="s">
        <v>3</v>
      </c>
      <c r="M423" t="str">
        <f>VLOOKUP(REPORTE.INCIDENTES[[#This Row],[NOME]],'CADASTRO'!A:K,6,0)</f>
        <v>DESLIGADO</v>
      </c>
    </row>
    <row r="424" spans="1:14">
      <c r="A424" t="s">
        <v>516</v>
      </c>
      <c r="B424" t="s">
        <v>517</v>
      </c>
      <c r="C424" t="s">
        <v>266</v>
      </c>
      <c r="D424" t="s">
        <v>686</v>
      </c>
      <c r="E424" s="11" t="s">
        <v>45</v>
      </c>
      <c r="F424" s="11" t="str">
        <f>VLOOKUP(REPORTE.INCIDENTES[[#This Row],[NOME]],'CADASTRO'!A:K,5,0)</f>
        <v>COORDENADOR PRODUCAO</v>
      </c>
      <c r="G424" s="46">
        <v>45092</v>
      </c>
      <c r="H424" s="39">
        <v>365</v>
      </c>
      <c r="I4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IF(G789="01/01/1900",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IF(REPORTE.INCIDENTES[[#This Row],[TREINADO EM]]="", "",(REPORTE.INCIDENTES[[#This Row],[TREINADO EM]]+REPORTE.INCIDENTES[[#This Row],[VALIDADE]]))</f>
        <v>45457</v>
      </c>
      <c r="K424">
        <v>1</v>
      </c>
      <c r="L424" t="s">
        <v>5</v>
      </c>
      <c r="M424" t="str">
        <f>VLOOKUP(REPORTE.INCIDENTES[[#This Row],[NOME]],'CADASTRO'!A:K,6,0)</f>
        <v>TRANSFERIDO</v>
      </c>
    </row>
    <row r="425" spans="1:14">
      <c r="A425" t="s">
        <v>516</v>
      </c>
      <c r="B425" t="s">
        <v>517</v>
      </c>
      <c r="C425" t="s">
        <v>76</v>
      </c>
      <c r="D425" t="s">
        <v>686</v>
      </c>
      <c r="E425" s="11" t="s">
        <v>45</v>
      </c>
      <c r="F425" s="11" t="str">
        <f>VLOOKUP(REPORTE.INCIDENTES[[#This Row],[NOME]],'CADASTRO'!A:K,5,0)</f>
        <v>COORDENADOR PRODUCAO</v>
      </c>
      <c r="G425" s="46">
        <v>45279</v>
      </c>
      <c r="H425" s="39">
        <v>365</v>
      </c>
      <c r="I4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IF(G790="01/01/1900",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IF(REPORTE.INCIDENTES[[#This Row],[TREINADO EM]]="", "",(REPORTE.INCIDENTES[[#This Row],[TREINADO EM]]+REPORTE.INCIDENTES[[#This Row],[VALIDADE]]))</f>
        <v>45644</v>
      </c>
      <c r="K425">
        <v>1</v>
      </c>
      <c r="L425" t="s">
        <v>5</v>
      </c>
      <c r="M425" t="str">
        <f>VLOOKUP(REPORTE.INCIDENTES[[#This Row],[NOME]],'CADASTRO'!A:K,6,0)</f>
        <v>TRANSFERIDO</v>
      </c>
    </row>
    <row r="426" spans="1:14">
      <c r="A426" t="s">
        <v>516</v>
      </c>
      <c r="B426" t="s">
        <v>517</v>
      </c>
      <c r="C426" t="s">
        <v>76</v>
      </c>
      <c r="D426" t="s">
        <v>686</v>
      </c>
      <c r="E426" s="11" t="s">
        <v>45</v>
      </c>
      <c r="F426" s="11" t="str">
        <f>VLOOKUP(REPORTE.INCIDENTES[[#This Row],[NOME]],'CADASTRO'!A:K,5,0)</f>
        <v>COORDENADOR PRODUCAO</v>
      </c>
      <c r="G426" s="46">
        <v>45645</v>
      </c>
      <c r="H426" s="39">
        <v>365</v>
      </c>
      <c r="I4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IF(G791="01/01/1900", "SEM REGISTRO",
                        IF((G426+H426)&gt;TODAY(), "NO PRAZO", "VENCIDO"
                        )
                    )
                )
            )
        )
    ),"N.A.")</f>
        <v>N.A.</v>
      </c>
      <c r="J426" s="14">
        <f>IF(REPORTE.INCIDENTES[[#This Row],[TREINADO EM]]="", "",(REPORTE.INCIDENTES[[#This Row],[TREINADO EM]]+REPORTE.INCIDENTES[[#This Row],[VALIDADE]]))</f>
        <v>46010</v>
      </c>
      <c r="K426">
        <v>1</v>
      </c>
      <c r="L426" t="s">
        <v>3</v>
      </c>
      <c r="M426" t="str">
        <f>VLOOKUP(REPORTE.INCIDENTES[[#This Row],[NOME]],'CADASTRO'!A:K,6,0)</f>
        <v>TRANSFERIDO</v>
      </c>
    </row>
    <row r="427" spans="1:14">
      <c r="A427" t="s">
        <v>516</v>
      </c>
      <c r="B427" t="s">
        <v>517</v>
      </c>
      <c r="C427" t="s">
        <v>391</v>
      </c>
      <c r="D427" t="s">
        <v>686</v>
      </c>
      <c r="E427" s="11" t="s">
        <v>109</v>
      </c>
      <c r="F427" s="11" t="str">
        <f>VLOOKUP(REPORTE.INCIDENTES[[#This Row],[NOME]],'CADASTRO'!A:K,5,0)</f>
        <v>OPERADOR INDUSTRIAL I</v>
      </c>
      <c r="G427" s="46">
        <v>45882</v>
      </c>
      <c r="H427" s="39">
        <v>365</v>
      </c>
      <c r="I4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IF(G792="01/01/1900",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IF(REPORTE.INCIDENTES[[#This Row],[TREINADO EM]]="", "",(REPORTE.INCIDENTES[[#This Row],[TREINADO EM]]+REPORTE.INCIDENTES[[#This Row],[VALIDADE]]))</f>
        <v>46247</v>
      </c>
      <c r="K427">
        <v>1</v>
      </c>
      <c r="L427" t="s">
        <v>3</v>
      </c>
      <c r="M427" t="str">
        <f>VLOOKUP(REPORTE.INCIDENTES[[#This Row],[NOME]],'CADASTRO'!A:K,6,0)</f>
        <v>DESLIGADO</v>
      </c>
    </row>
    <row r="428" spans="1:14">
      <c r="A428" t="s">
        <v>516</v>
      </c>
      <c r="B428" t="s">
        <v>517</v>
      </c>
      <c r="C428" t="s">
        <v>433</v>
      </c>
      <c r="D428" t="s">
        <v>686</v>
      </c>
      <c r="E428" s="11" t="s">
        <v>109</v>
      </c>
      <c r="F428" s="11" t="str">
        <f>VLOOKUP(REPORTE.INCIDENTES[[#This Row],[NOME]],'CADASTRO'!A:K,5,0)</f>
        <v>OPERADOR INDUSTRIAL I</v>
      </c>
      <c r="G428" s="46">
        <v>46009</v>
      </c>
      <c r="H428" s="39">
        <v>365</v>
      </c>
      <c r="I4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IF(G793="01/01/1900",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IF(REPORTE.INCIDENTES[[#This Row],[TREINADO EM]]="", "",(REPORTE.INCIDENTES[[#This Row],[TREINADO EM]]+REPORTE.INCIDENTES[[#This Row],[VALIDADE]]))</f>
        <v>46374</v>
      </c>
      <c r="K428">
        <v>1</v>
      </c>
      <c r="L428" t="s">
        <v>3</v>
      </c>
      <c r="M428" t="str">
        <f>VLOOKUP(REPORTE.INCIDENTES[[#This Row],[NOME]],'CADASTRO'!A:K,6,0)</f>
        <v>DESLIGADO</v>
      </c>
    </row>
    <row r="429" spans="1:14">
      <c r="A429" t="s">
        <v>516</v>
      </c>
      <c r="B429" t="s">
        <v>517</v>
      </c>
      <c r="C429" t="s">
        <v>76</v>
      </c>
      <c r="D429" t="s">
        <v>686</v>
      </c>
      <c r="E429" s="11" t="s">
        <v>107</v>
      </c>
      <c r="F429" s="11" t="str">
        <f>VLOOKUP(REPORTE.INCIDENTES[[#This Row],[NOME]],'CADASTRO'!A:K,5,0)</f>
        <v>TECNICO MECANICO II</v>
      </c>
      <c r="G429" s="46">
        <v>45279</v>
      </c>
      <c r="H429" s="39">
        <v>365</v>
      </c>
      <c r="I4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IF(G794="01/01/1900",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IF(REPORTE.INCIDENTES[[#This Row],[TREINADO EM]]="", "",(REPORTE.INCIDENTES[[#This Row],[TREINADO EM]]+REPORTE.INCIDENTES[[#This Row],[VALIDADE]]))</f>
        <v>45644</v>
      </c>
      <c r="K429">
        <v>1</v>
      </c>
      <c r="L429" t="s">
        <v>3</v>
      </c>
      <c r="M429" t="str">
        <f>VLOOKUP(REPORTE.INCIDENTES[[#This Row],[NOME]],'CADASTRO'!A:K,6,0)</f>
        <v>DESLIGADO</v>
      </c>
    </row>
    <row r="430" spans="1:14">
      <c r="A430" t="s">
        <v>516</v>
      </c>
      <c r="B430" t="s">
        <v>517</v>
      </c>
      <c r="C430" t="s">
        <v>266</v>
      </c>
      <c r="D430" t="s">
        <v>686</v>
      </c>
      <c r="E430" s="11" t="s">
        <v>106</v>
      </c>
      <c r="F430" s="11" t="str">
        <f>VLOOKUP(REPORTE.INCIDENTES[[#This Row],[NOME]],'CADASTRO'!A:K,5,0)</f>
        <v>OPERADOR INDUSTRIAL II</v>
      </c>
      <c r="G430" s="46">
        <v>44973</v>
      </c>
      <c r="H430" s="39">
        <v>365</v>
      </c>
      <c r="I4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IF(G795="01/01/1900",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IF(REPORTE.INCIDENTES[[#This Row],[TREINADO EM]]="", "",(REPORTE.INCIDENTES[[#This Row],[TREINADO EM]]+REPORTE.INCIDENTES[[#This Row],[VALIDADE]]))</f>
        <v>45338</v>
      </c>
      <c r="K430">
        <v>1</v>
      </c>
      <c r="L430" t="s">
        <v>5</v>
      </c>
      <c r="M430" t="str">
        <f>VLOOKUP(REPORTE.INCIDENTES[[#This Row],[NOME]],'CADASTRO'!A:K,6,0)</f>
        <v>DESLIGADO</v>
      </c>
    </row>
    <row r="431" spans="1:14">
      <c r="A431" t="s">
        <v>516</v>
      </c>
      <c r="B431" t="s">
        <v>517</v>
      </c>
      <c r="C431" t="s">
        <v>266</v>
      </c>
      <c r="D431" t="s">
        <v>686</v>
      </c>
      <c r="E431" s="11" t="s">
        <v>106</v>
      </c>
      <c r="F431" s="11" t="str">
        <f>VLOOKUP(REPORTE.INCIDENTES[[#This Row],[NOME]],'CADASTRO'!A:K,5,0)</f>
        <v>OPERADOR INDUSTRIAL II</v>
      </c>
      <c r="G431" s="46">
        <v>45092</v>
      </c>
      <c r="H431" s="39">
        <v>365</v>
      </c>
      <c r="I4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IF(G796="01/01/1900",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IF(REPORTE.INCIDENTES[[#This Row],[TREINADO EM]]="", "",(REPORTE.INCIDENTES[[#This Row],[TREINADO EM]]+REPORTE.INCIDENTES[[#This Row],[VALIDADE]]))</f>
        <v>45457</v>
      </c>
      <c r="K431">
        <v>1</v>
      </c>
      <c r="L431" t="s">
        <v>5</v>
      </c>
      <c r="M431" t="str">
        <f>VLOOKUP(REPORTE.INCIDENTES[[#This Row],[NOME]],'CADASTRO'!A:K,6,0)</f>
        <v>DESLIGADO</v>
      </c>
    </row>
    <row r="432" spans="1:14">
      <c r="A432" t="s">
        <v>516</v>
      </c>
      <c r="B432" t="s">
        <v>517</v>
      </c>
      <c r="C432" t="s">
        <v>76</v>
      </c>
      <c r="D432" t="s">
        <v>686</v>
      </c>
      <c r="E432" s="11" t="s">
        <v>106</v>
      </c>
      <c r="F432" s="11" t="str">
        <f>VLOOKUP(REPORTE.INCIDENTES[[#This Row],[NOME]],'CADASTRO'!A:K,5,0)</f>
        <v>OPERADOR INDUSTRIAL II</v>
      </c>
      <c r="G432" s="46">
        <v>45279</v>
      </c>
      <c r="H432" s="39">
        <v>365</v>
      </c>
      <c r="I4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IF(G797="01/01/1900",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IF(REPORTE.INCIDENTES[[#This Row],[TREINADO EM]]="", "",(REPORTE.INCIDENTES[[#This Row],[TREINADO EM]]+REPORTE.INCIDENTES[[#This Row],[VALIDADE]]))</f>
        <v>45644</v>
      </c>
      <c r="K432">
        <v>1</v>
      </c>
      <c r="L432" t="s">
        <v>3</v>
      </c>
      <c r="M432" t="str">
        <f>VLOOKUP(REPORTE.INCIDENTES[[#This Row],[NOME]],'CADASTRO'!A:K,6,0)</f>
        <v>DESLIGADO</v>
      </c>
    </row>
    <row r="433" spans="1:13">
      <c r="A433" t="s">
        <v>516</v>
      </c>
      <c r="B433" t="s">
        <v>517</v>
      </c>
      <c r="C433" t="s">
        <v>76</v>
      </c>
      <c r="D433" t="s">
        <v>686</v>
      </c>
      <c r="E433" s="11" t="s">
        <v>104</v>
      </c>
      <c r="F433" s="11" t="str">
        <f>VLOOKUP(REPORTE.INCIDENTES[[#This Row],[NOME]],'CADASTRO'!A:K,5,0)</f>
        <v>OPERADOR INDUSTRIAL II</v>
      </c>
      <c r="G433" s="46">
        <v>44848</v>
      </c>
      <c r="H433" s="39">
        <v>365</v>
      </c>
      <c r="I4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IF(G798="01/01/1900",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IF(REPORTE.INCIDENTES[[#This Row],[TREINADO EM]]="", "",(REPORTE.INCIDENTES[[#This Row],[TREINADO EM]]+REPORTE.INCIDENTES[[#This Row],[VALIDADE]]))</f>
        <v>45213</v>
      </c>
      <c r="K433">
        <v>1</v>
      </c>
      <c r="L433" t="s">
        <v>5</v>
      </c>
      <c r="M433" t="str">
        <f>VLOOKUP(REPORTE.INCIDENTES[[#This Row],[NOME]],'CADASTRO'!A:K,6,0)</f>
        <v>DESLIGADO</v>
      </c>
    </row>
    <row r="434" spans="1:13">
      <c r="A434" t="s">
        <v>516</v>
      </c>
      <c r="B434" t="s">
        <v>517</v>
      </c>
      <c r="C434" t="s">
        <v>76</v>
      </c>
      <c r="D434" t="s">
        <v>686</v>
      </c>
      <c r="E434" s="11" t="s">
        <v>104</v>
      </c>
      <c r="F434" s="11" t="str">
        <f>VLOOKUP(REPORTE.INCIDENTES[[#This Row],[NOME]],'CADASTRO'!A:K,5,0)</f>
        <v>OPERADOR INDUSTRIAL II</v>
      </c>
      <c r="G434" s="46">
        <v>44929</v>
      </c>
      <c r="H434" s="39">
        <v>365</v>
      </c>
      <c r="I4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IF(G799="01/01/1900",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IF(REPORTE.INCIDENTES[[#This Row],[TREINADO EM]]="", "",(REPORTE.INCIDENTES[[#This Row],[TREINADO EM]]+REPORTE.INCIDENTES[[#This Row],[VALIDADE]]))</f>
        <v>45294</v>
      </c>
      <c r="K434">
        <v>1</v>
      </c>
      <c r="L434" t="s">
        <v>5</v>
      </c>
      <c r="M434" t="str">
        <f>VLOOKUP(REPORTE.INCIDENTES[[#This Row],[NOME]],'CADASTRO'!A:K,6,0)</f>
        <v>DESLIGADO</v>
      </c>
    </row>
    <row r="435" spans="1:13">
      <c r="A435" t="s">
        <v>516</v>
      </c>
      <c r="B435" t="s">
        <v>517</v>
      </c>
      <c r="C435" t="s">
        <v>76</v>
      </c>
      <c r="D435" t="s">
        <v>686</v>
      </c>
      <c r="E435" s="11" t="s">
        <v>104</v>
      </c>
      <c r="F435" s="11" t="str">
        <f>VLOOKUP(REPORTE.INCIDENTES[[#This Row],[NOME]],'CADASTRO'!A:K,5,0)</f>
        <v>OPERADOR INDUSTRIAL II</v>
      </c>
      <c r="G435" s="46">
        <v>45279</v>
      </c>
      <c r="H435" s="39">
        <v>365</v>
      </c>
      <c r="I4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IF(G800="01/01/1900",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IF(REPORTE.INCIDENTES[[#This Row],[TREINADO EM]]="", "",(REPORTE.INCIDENTES[[#This Row],[TREINADO EM]]+REPORTE.INCIDENTES[[#This Row],[VALIDADE]]))</f>
        <v>45644</v>
      </c>
      <c r="K435">
        <v>1</v>
      </c>
      <c r="L435" t="s">
        <v>5</v>
      </c>
      <c r="M435" t="str">
        <f>VLOOKUP(REPORTE.INCIDENTES[[#This Row],[NOME]],'CADASTRO'!A:K,6,0)</f>
        <v>DESLIGADO</v>
      </c>
    </row>
    <row r="436" spans="1:13">
      <c r="A436" t="s">
        <v>516</v>
      </c>
      <c r="B436" t="s">
        <v>517</v>
      </c>
      <c r="C436" t="s">
        <v>76</v>
      </c>
      <c r="D436" t="s">
        <v>686</v>
      </c>
      <c r="E436" s="11" t="s">
        <v>104</v>
      </c>
      <c r="F436" s="11" t="str">
        <f>VLOOKUP(REPORTE.INCIDENTES[[#This Row],[NOME]],'CADASTRO'!A:K,5,0)</f>
        <v>OPERADOR INDUSTRIAL II</v>
      </c>
      <c r="G436" s="46">
        <v>45645</v>
      </c>
      <c r="H436" s="39">
        <v>365</v>
      </c>
      <c r="I4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IF(G801="01/01/1900",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IF(REPORTE.INCIDENTES[[#This Row],[TREINADO EM]]="", "",(REPORTE.INCIDENTES[[#This Row],[TREINADO EM]]+REPORTE.INCIDENTES[[#This Row],[VALIDADE]]))</f>
        <v>46010</v>
      </c>
      <c r="K436">
        <v>1</v>
      </c>
      <c r="L436" t="s">
        <v>3</v>
      </c>
      <c r="M436" t="str">
        <f>VLOOKUP(REPORTE.INCIDENTES[[#This Row],[NOME]],'CADASTRO'!A:K,6,0)</f>
        <v>DESLIGADO</v>
      </c>
    </row>
    <row r="437" spans="1:13">
      <c r="A437" t="s">
        <v>516</v>
      </c>
      <c r="B437" t="s">
        <v>517</v>
      </c>
      <c r="C437" t="s">
        <v>433</v>
      </c>
      <c r="D437" t="s">
        <v>686</v>
      </c>
      <c r="E437" s="11" t="s">
        <v>426</v>
      </c>
      <c r="F437" s="11" t="str">
        <f>VLOOKUP(REPORTE.INCIDENTES[[#This Row],[NOME]],'CADASTRO'!A:K,5,0)</f>
        <v>OPERADOR INDUSTRIAL II</v>
      </c>
      <c r="G437" s="46">
        <v>45533</v>
      </c>
      <c r="H437" s="39">
        <v>365</v>
      </c>
      <c r="I4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IF(G802="01/01/1900",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IF(REPORTE.INCIDENTES[[#This Row],[TREINADO EM]]="", "",(REPORTE.INCIDENTES[[#This Row],[TREINADO EM]]+REPORTE.INCIDENTES[[#This Row],[VALIDADE]]))</f>
        <v>45898</v>
      </c>
      <c r="K437">
        <v>1</v>
      </c>
      <c r="L437" t="s">
        <v>5</v>
      </c>
      <c r="M437" t="str">
        <f>VLOOKUP(REPORTE.INCIDENTES[[#This Row],[NOME]],'CADASTRO'!A:K,6,0)</f>
        <v>ATIVO</v>
      </c>
    </row>
    <row r="438" spans="1:13">
      <c r="A438" t="s">
        <v>516</v>
      </c>
      <c r="B438" t="s">
        <v>517</v>
      </c>
      <c r="C438" t="s">
        <v>76</v>
      </c>
      <c r="D438" t="s">
        <v>686</v>
      </c>
      <c r="E438" s="11" t="s">
        <v>426</v>
      </c>
      <c r="F438" s="11" t="str">
        <f>VLOOKUP(REPORTE.INCIDENTES[[#This Row],[NOME]],'CADASTRO'!A:K,5,0)</f>
        <v>OPERADOR INDUSTRIAL II</v>
      </c>
      <c r="G438" s="46">
        <v>45645</v>
      </c>
      <c r="H438" s="39">
        <v>365</v>
      </c>
      <c r="I4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IF(G803="01/01/1900",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IF(REPORTE.INCIDENTES[[#This Row],[TREINADO EM]]="", "",(REPORTE.INCIDENTES[[#This Row],[TREINADO EM]]+REPORTE.INCIDENTES[[#This Row],[VALIDADE]]))</f>
        <v>46010</v>
      </c>
      <c r="K438">
        <v>1</v>
      </c>
      <c r="L438" t="s">
        <v>5</v>
      </c>
      <c r="M438" t="str">
        <f>VLOOKUP(REPORTE.INCIDENTES[[#This Row],[NOME]],'CADASTRO'!A:K,6,0)</f>
        <v>ATIVO</v>
      </c>
    </row>
    <row r="439" spans="1:13">
      <c r="A439" t="s">
        <v>516</v>
      </c>
      <c r="B439" t="s">
        <v>517</v>
      </c>
      <c r="C439" t="s">
        <v>433</v>
      </c>
      <c r="D439" t="s">
        <v>686</v>
      </c>
      <c r="E439" s="11" t="s">
        <v>426</v>
      </c>
      <c r="F439" s="11" t="str">
        <f>VLOOKUP(REPORTE.INCIDENTES[[#This Row],[NOME]],'CADASTRO'!A:K,5,0)</f>
        <v>OPERADOR INDUSTRIAL II</v>
      </c>
      <c r="G439" s="46">
        <v>46009</v>
      </c>
      <c r="H439" s="39">
        <v>365</v>
      </c>
      <c r="I4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IF(G804="01/01/1900", "SEM REGISTRO",
                        IF((G439+H439)&gt;TODAY(), "NO PRAZO", "VENCIDO"
                        )
                    )
                )
            )
        )
    ),"N.A.")</f>
        <v>NO PRAZO</v>
      </c>
      <c r="J439" s="14">
        <f>IF(REPORTE.INCIDENTES[[#This Row],[TREINADO EM]]="", "",(REPORTE.INCIDENTES[[#This Row],[TREINADO EM]]+REPORTE.INCIDENTES[[#This Row],[VALIDADE]]))</f>
        <v>46374</v>
      </c>
      <c r="K439">
        <v>1</v>
      </c>
      <c r="L439" t="s">
        <v>3</v>
      </c>
      <c r="M439" t="str">
        <f>VLOOKUP(REPORTE.INCIDENTES[[#This Row],[NOME]],'CADASTRO'!A:K,6,0)</f>
        <v>ATIVO</v>
      </c>
    </row>
    <row r="440" spans="1:13">
      <c r="A440" t="s">
        <v>516</v>
      </c>
      <c r="B440" t="s">
        <v>517</v>
      </c>
      <c r="C440" t="s">
        <v>266</v>
      </c>
      <c r="D440" t="s">
        <v>686</v>
      </c>
      <c r="E440" s="11" t="s">
        <v>102</v>
      </c>
      <c r="F440" s="11" t="str">
        <f>VLOOKUP(REPORTE.INCIDENTES[[#This Row],[NOME]],'CADASTRO'!A:K,5,0)</f>
        <v>ESTAGIARIO</v>
      </c>
      <c r="G440" s="41">
        <v>45155</v>
      </c>
      <c r="H440" s="39">
        <v>365</v>
      </c>
      <c r="I4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IF(G805="01/01/1900",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IF(REPORTE.INCIDENTES[[#This Row],[TREINADO EM]]="", "",(REPORTE.INCIDENTES[[#This Row],[TREINADO EM]]+REPORTE.INCIDENTES[[#This Row],[VALIDADE]]))</f>
        <v>45520</v>
      </c>
      <c r="K440">
        <v>1</v>
      </c>
      <c r="L440" t="s">
        <v>3</v>
      </c>
      <c r="M440" t="str">
        <f>VLOOKUP(REPORTE.INCIDENTES[[#This Row],[NOME]],'CADASTRO'!A:K,6,0)</f>
        <v>DESLIGADO</v>
      </c>
    </row>
    <row r="441" spans="1:13">
      <c r="A441" t="s">
        <v>516</v>
      </c>
      <c r="B441" t="s">
        <v>517</v>
      </c>
      <c r="C441" t="s">
        <v>433</v>
      </c>
      <c r="D441" t="s">
        <v>686</v>
      </c>
      <c r="E441" s="11" t="s">
        <v>101</v>
      </c>
      <c r="F441" s="11" t="str">
        <f>VLOOKUP(REPORTE.INCIDENTES[[#This Row],[NOME]],'CADASTRO'!A:K,5,0)</f>
        <v>OPERADOR INDUSTRIAL I</v>
      </c>
      <c r="G441" s="46">
        <v>45784</v>
      </c>
      <c r="H441" s="39">
        <v>365</v>
      </c>
      <c r="I4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IF(G806="01/01/1900",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IF(REPORTE.INCIDENTES[[#This Row],[TREINADO EM]]="", "",(REPORTE.INCIDENTES[[#This Row],[TREINADO EM]]+REPORTE.INCIDENTES[[#This Row],[VALIDADE]]))</f>
        <v>46149</v>
      </c>
      <c r="K441">
        <v>1</v>
      </c>
      <c r="L441" t="s">
        <v>3</v>
      </c>
      <c r="M441" t="str">
        <f>VLOOKUP(REPORTE.INCIDENTES[[#This Row],[NOME]],'CADASTRO'!A:K,6,0)</f>
        <v>DESLIGADO</v>
      </c>
    </row>
    <row r="442" spans="1:13">
      <c r="A442" t="s">
        <v>516</v>
      </c>
      <c r="B442" t="s">
        <v>517</v>
      </c>
      <c r="C442" t="s">
        <v>266</v>
      </c>
      <c r="D442" t="s">
        <v>686</v>
      </c>
      <c r="E442" s="11" t="s">
        <v>100</v>
      </c>
      <c r="F442" s="11" t="str">
        <f>VLOOKUP(REPORTE.INCIDENTES[[#This Row],[NOME]],'CADASTRO'!A:K,5,0)</f>
        <v>AUXILIAR INDUSTRIAL</v>
      </c>
      <c r="G442" s="46">
        <v>44973</v>
      </c>
      <c r="H442" s="39">
        <v>365</v>
      </c>
      <c r="I4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IF(G807="01/01/1900",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IF(REPORTE.INCIDENTES[[#This Row],[TREINADO EM]]="", "",(REPORTE.INCIDENTES[[#This Row],[TREINADO EM]]+REPORTE.INCIDENTES[[#This Row],[VALIDADE]]))</f>
        <v>45338</v>
      </c>
      <c r="K442">
        <v>1</v>
      </c>
      <c r="L442" t="s">
        <v>5</v>
      </c>
      <c r="M442" t="str">
        <f>VLOOKUP(REPORTE.INCIDENTES[[#This Row],[NOME]],'CADASTRO'!A:K,6,0)</f>
        <v>DESLIGADO</v>
      </c>
    </row>
    <row r="443" spans="1:13">
      <c r="A443" t="s">
        <v>516</v>
      </c>
      <c r="B443" t="s">
        <v>517</v>
      </c>
      <c r="C443" t="s">
        <v>76</v>
      </c>
      <c r="D443" t="s">
        <v>686</v>
      </c>
      <c r="E443" s="11" t="s">
        <v>100</v>
      </c>
      <c r="F443" s="11" t="str">
        <f>VLOOKUP(REPORTE.INCIDENTES[[#This Row],[NOME]],'CADASTRO'!A:K,5,0)</f>
        <v>AUXILIAR INDUSTRIAL</v>
      </c>
      <c r="G443" s="46">
        <v>45279</v>
      </c>
      <c r="H443" s="39">
        <v>365</v>
      </c>
      <c r="I4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IF(G808="01/01/1900",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IF(REPORTE.INCIDENTES[[#This Row],[TREINADO EM]]="", "",(REPORTE.INCIDENTES[[#This Row],[TREINADO EM]]+REPORTE.INCIDENTES[[#This Row],[VALIDADE]]))</f>
        <v>45644</v>
      </c>
      <c r="K443">
        <v>1</v>
      </c>
      <c r="L443" t="s">
        <v>3</v>
      </c>
      <c r="M443" t="str">
        <f>VLOOKUP(REPORTE.INCIDENTES[[#This Row],[NOME]],'CADASTRO'!A:K,6,0)</f>
        <v>DESLIGADO</v>
      </c>
    </row>
    <row r="444" spans="1:13">
      <c r="A444" t="s">
        <v>516</v>
      </c>
      <c r="B444" t="s">
        <v>517</v>
      </c>
      <c r="C444" t="s">
        <v>76</v>
      </c>
      <c r="D444" t="s">
        <v>686</v>
      </c>
      <c r="E444" s="11" t="s">
        <v>427</v>
      </c>
      <c r="F444" s="11" t="str">
        <f>VLOOKUP(REPORTE.INCIDENTES[[#This Row],[NOME]],'CADASTRO'!A:K,5,0)</f>
        <v>CONTROLADOR QUALIDADE</v>
      </c>
      <c r="G444" s="46">
        <v>44929</v>
      </c>
      <c r="H444" s="39">
        <v>365</v>
      </c>
      <c r="I4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IF(G809="01/01/1900",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IF(REPORTE.INCIDENTES[[#This Row],[TREINADO EM]]="", "",(REPORTE.INCIDENTES[[#This Row],[TREINADO EM]]+REPORTE.INCIDENTES[[#This Row],[VALIDADE]]))</f>
        <v>45294</v>
      </c>
      <c r="K444">
        <v>1</v>
      </c>
      <c r="L444" t="s">
        <v>5</v>
      </c>
      <c r="M444" t="str">
        <f>VLOOKUP(REPORTE.INCIDENTES[[#This Row],[NOME]],'CADASTRO'!A:K,6,0)</f>
        <v>ATIVO</v>
      </c>
    </row>
    <row r="445" spans="1:13">
      <c r="A445" t="s">
        <v>516</v>
      </c>
      <c r="B445" t="s">
        <v>517</v>
      </c>
      <c r="C445" t="s">
        <v>76</v>
      </c>
      <c r="D445" t="s">
        <v>686</v>
      </c>
      <c r="E445" s="11" t="s">
        <v>427</v>
      </c>
      <c r="F445" s="11" t="str">
        <f>VLOOKUP(REPORTE.INCIDENTES[[#This Row],[NOME]],'CADASTRO'!A:K,5,0)</f>
        <v>CONTROLADOR QUALIDADE</v>
      </c>
      <c r="G445" s="46">
        <v>45645</v>
      </c>
      <c r="H445" s="39">
        <v>365</v>
      </c>
      <c r="I4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IF(G810="01/01/1900",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IF(REPORTE.INCIDENTES[[#This Row],[TREINADO EM]]="", "",(REPORTE.INCIDENTES[[#This Row],[TREINADO EM]]+REPORTE.INCIDENTES[[#This Row],[VALIDADE]]))</f>
        <v>46010</v>
      </c>
      <c r="K445">
        <v>1</v>
      </c>
      <c r="L445" t="s">
        <v>5</v>
      </c>
      <c r="M445" t="str">
        <f>VLOOKUP(REPORTE.INCIDENTES[[#This Row],[NOME]],'CADASTRO'!A:K,6,0)</f>
        <v>ATIVO</v>
      </c>
    </row>
    <row r="446" spans="1:13">
      <c r="A446" t="s">
        <v>516</v>
      </c>
      <c r="B446" t="s">
        <v>517</v>
      </c>
      <c r="C446" t="s">
        <v>433</v>
      </c>
      <c r="D446" t="s">
        <v>686</v>
      </c>
      <c r="E446" s="11" t="s">
        <v>427</v>
      </c>
      <c r="F446" s="11" t="str">
        <f>VLOOKUP(REPORTE.INCIDENTES[[#This Row],[NOME]],'CADASTRO'!A:K,5,0)</f>
        <v>CONTROLADOR QUALIDADE</v>
      </c>
      <c r="G446" s="46">
        <v>46213</v>
      </c>
      <c r="H446" s="39">
        <v>183</v>
      </c>
      <c r="I4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IF(G811="01/01/1900",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IF(REPORTE.INCIDENTES[[#This Row],[TREINADO EM]]="", "",(REPORTE.INCIDENTES[[#This Row],[TREINADO EM]]+REPORTE.INCIDENTES[[#This Row],[VALIDADE]]))</f>
        <v>46396</v>
      </c>
      <c r="K446">
        <v>1</v>
      </c>
      <c r="L446" t="s">
        <v>3</v>
      </c>
      <c r="M446" t="str">
        <f>VLOOKUP(REPORTE.INCIDENTES[[#This Row],[NOME]],'CADASTRO'!A:K,6,0)</f>
        <v>ATIVO</v>
      </c>
    </row>
    <row r="447" spans="1:13">
      <c r="A447" t="s">
        <v>516</v>
      </c>
      <c r="B447" t="s">
        <v>517</v>
      </c>
      <c r="C447" t="s">
        <v>266</v>
      </c>
      <c r="D447" t="s">
        <v>686</v>
      </c>
      <c r="E447" s="11" t="s">
        <v>428</v>
      </c>
      <c r="F447" s="11" t="str">
        <f>VLOOKUP(REPORTE.INCIDENTES[[#This Row],[NOME]],'CADASTRO'!A:K,5,0)</f>
        <v>ANALISTA PROCESSOS</v>
      </c>
      <c r="G447" s="46">
        <v>45064</v>
      </c>
      <c r="H447" s="39">
        <v>365</v>
      </c>
      <c r="I4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IF(G812="01/01/1900",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IF(REPORTE.INCIDENTES[[#This Row],[TREINADO EM]]="", "",(REPORTE.INCIDENTES[[#This Row],[TREINADO EM]]+REPORTE.INCIDENTES[[#This Row],[VALIDADE]]))</f>
        <v>45429</v>
      </c>
      <c r="K447">
        <v>1</v>
      </c>
      <c r="L447" t="s">
        <v>5</v>
      </c>
      <c r="M447" t="str">
        <f>VLOOKUP(REPORTE.INCIDENTES[[#This Row],[NOME]],'CADASTRO'!A:K,6,0)</f>
        <v>ATIVO</v>
      </c>
    </row>
    <row r="448" spans="1:13">
      <c r="A448" t="s">
        <v>516</v>
      </c>
      <c r="B448" t="s">
        <v>517</v>
      </c>
      <c r="C448" t="s">
        <v>433</v>
      </c>
      <c r="D448" t="s">
        <v>686</v>
      </c>
      <c r="E448" s="11" t="s">
        <v>428</v>
      </c>
      <c r="F448" s="11" t="str">
        <f>VLOOKUP(REPORTE.INCIDENTES[[#This Row],[NOME]],'CADASTRO'!A:K,5,0)</f>
        <v>ANALISTA PROCESSOS</v>
      </c>
      <c r="G448" s="46">
        <v>45547</v>
      </c>
      <c r="H448" s="39">
        <v>365</v>
      </c>
      <c r="I4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IF(G813="01/01/1900",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IF(REPORTE.INCIDENTES[[#This Row],[TREINADO EM]]="", "",(REPORTE.INCIDENTES[[#This Row],[TREINADO EM]]+REPORTE.INCIDENTES[[#This Row],[VALIDADE]]))</f>
        <v>45912</v>
      </c>
      <c r="K448">
        <v>1</v>
      </c>
      <c r="L448" t="s">
        <v>5</v>
      </c>
      <c r="M448" t="str">
        <f>VLOOKUP(REPORTE.INCIDENTES[[#This Row],[NOME]],'CADASTRO'!A:K,6,0)</f>
        <v>ATIVO</v>
      </c>
    </row>
    <row r="449" spans="1:14">
      <c r="A449" t="s">
        <v>516</v>
      </c>
      <c r="B449" t="s">
        <v>517</v>
      </c>
      <c r="C449" t="s">
        <v>433</v>
      </c>
      <c r="D449" t="s">
        <v>686</v>
      </c>
      <c r="E449" s="11" t="s">
        <v>428</v>
      </c>
      <c r="F449" s="11" t="str">
        <f>VLOOKUP(REPORTE.INCIDENTES[[#This Row],[NOME]],'CADASTRO'!A:K,5,0)</f>
        <v>ANALISTA PROCESSOS</v>
      </c>
      <c r="G449" s="46">
        <v>46126</v>
      </c>
      <c r="H449" s="39">
        <v>365</v>
      </c>
      <c r="I4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IF(G814="01/01/1900", "SEM REGISTRO",
                        IF((G449+H449)&gt;TODAY(), "NO PRAZO", "VENCIDO"
                        )
                    )
                )
            )
        )
    ),"N.A.")</f>
        <v>NO PRAZO</v>
      </c>
      <c r="J449" s="14">
        <f>IF(REPORTE.INCIDENTES[[#This Row],[TREINADO EM]]="", "",(REPORTE.INCIDENTES[[#This Row],[TREINADO EM]]+REPORTE.INCIDENTES[[#This Row],[VALIDADE]]))</f>
        <v>46491</v>
      </c>
      <c r="K449">
        <v>1</v>
      </c>
      <c r="L449" t="s">
        <v>3</v>
      </c>
      <c r="M449" t="str">
        <f>VLOOKUP(REPORTE.INCIDENTES[[#This Row],[NOME]],'CADASTRO'!A:K,6,0)</f>
        <v>ATIVO</v>
      </c>
      <c r="N449" s="63" t="s">
        <v>701</v>
      </c>
    </row>
    <row r="450" spans="1:14">
      <c r="A450" t="s">
        <v>516</v>
      </c>
      <c r="B450" t="s">
        <v>517</v>
      </c>
      <c r="C450" t="s">
        <v>391</v>
      </c>
      <c r="D450" t="s">
        <v>686</v>
      </c>
      <c r="E450" s="11" t="s">
        <v>430</v>
      </c>
      <c r="F450" s="11" t="str">
        <f>VLOOKUP(REPORTE.INCIDENTES[[#This Row],[NOME]],'CADASTRO'!A:K,5,0)</f>
        <v>OPERADOR INDUSTRIAL I</v>
      </c>
      <c r="G450" s="46">
        <v>45854</v>
      </c>
      <c r="H450" s="39">
        <v>365</v>
      </c>
      <c r="I4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IF(G815="01/01/1900",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IF(REPORTE.INCIDENTES[[#This Row],[TREINADO EM]]="", "",(REPORTE.INCIDENTES[[#This Row],[TREINADO EM]]+REPORTE.INCIDENTES[[#This Row],[VALIDADE]]))</f>
        <v>46219</v>
      </c>
      <c r="K450">
        <v>1</v>
      </c>
      <c r="L450" t="s">
        <v>5</v>
      </c>
      <c r="M450" t="str">
        <f>VLOOKUP(REPORTE.INCIDENTES[[#This Row],[NOME]],'CADASTRO'!A:K,6,0)</f>
        <v>ATIVO</v>
      </c>
    </row>
    <row r="451" spans="1:14">
      <c r="A451" t="s">
        <v>516</v>
      </c>
      <c r="B451" t="s">
        <v>517</v>
      </c>
      <c r="C451" t="s">
        <v>433</v>
      </c>
      <c r="D451" t="s">
        <v>686</v>
      </c>
      <c r="E451" s="11" t="s">
        <v>430</v>
      </c>
      <c r="F451" s="11" t="str">
        <f>VLOOKUP(REPORTE.INCIDENTES[[#This Row],[NOME]],'CADASTRO'!A:K,5,0)</f>
        <v>OPERADOR INDUSTRIAL I</v>
      </c>
      <c r="G451" s="46">
        <v>46009</v>
      </c>
      <c r="H451" s="39">
        <v>365</v>
      </c>
      <c r="I4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IF(G816="01/01/1900",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IF(REPORTE.INCIDENTES[[#This Row],[TREINADO EM]]="", "",(REPORTE.INCIDENTES[[#This Row],[TREINADO EM]]+REPORTE.INCIDENTES[[#This Row],[VALIDADE]]))</f>
        <v>46374</v>
      </c>
      <c r="K451">
        <v>1</v>
      </c>
      <c r="L451" t="s">
        <v>3</v>
      </c>
      <c r="M451" t="str">
        <f>VLOOKUP(REPORTE.INCIDENTES[[#This Row],[NOME]],'CADASTRO'!A:K,6,0)</f>
        <v>ATIVO</v>
      </c>
    </row>
    <row r="452" spans="1:14">
      <c r="A452" t="s">
        <v>516</v>
      </c>
      <c r="B452" t="s">
        <v>517</v>
      </c>
      <c r="C452" t="s">
        <v>266</v>
      </c>
      <c r="D452" t="s">
        <v>686</v>
      </c>
      <c r="E452" s="11" t="s">
        <v>431</v>
      </c>
      <c r="F452" s="11" t="str">
        <f>VLOOKUP(REPORTE.INCIDENTES[[#This Row],[NOME]],'CADASTRO'!A:K,5,0)</f>
        <v>ANALISTA PROJETOS PL</v>
      </c>
      <c r="G452" s="46">
        <v>44973</v>
      </c>
      <c r="H452" s="39">
        <v>365</v>
      </c>
      <c r="I4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IF(G817="01/01/1900",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IF(REPORTE.INCIDENTES[[#This Row],[TREINADO EM]]="", "",(REPORTE.INCIDENTES[[#This Row],[TREINADO EM]]+REPORTE.INCIDENTES[[#This Row],[VALIDADE]]))</f>
        <v>45338</v>
      </c>
      <c r="K452">
        <v>1</v>
      </c>
      <c r="L452" t="s">
        <v>5</v>
      </c>
      <c r="M452" t="str">
        <f>VLOOKUP(REPORTE.INCIDENTES[[#This Row],[NOME]],'CADASTRO'!A:K,6,0)</f>
        <v>ATIVO</v>
      </c>
    </row>
    <row r="453" spans="1:14">
      <c r="A453" t="s">
        <v>516</v>
      </c>
      <c r="B453" t="s">
        <v>517</v>
      </c>
      <c r="C453" t="s">
        <v>433</v>
      </c>
      <c r="D453" t="s">
        <v>686</v>
      </c>
      <c r="E453" s="11" t="s">
        <v>431</v>
      </c>
      <c r="F453" s="11" t="str">
        <f>VLOOKUP(REPORTE.INCIDENTES[[#This Row],[NOME]],'CADASTRO'!A:K,5,0)</f>
        <v>ANALISTA PROJETOS PL</v>
      </c>
      <c r="G453" s="46">
        <v>45533</v>
      </c>
      <c r="H453" s="39">
        <v>365</v>
      </c>
      <c r="I4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IF(G818="01/01/1900",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IF(REPORTE.INCIDENTES[[#This Row],[TREINADO EM]]="", "",(REPORTE.INCIDENTES[[#This Row],[TREINADO EM]]+REPORTE.INCIDENTES[[#This Row],[VALIDADE]]))</f>
        <v>45898</v>
      </c>
      <c r="K453">
        <v>1</v>
      </c>
      <c r="L453" t="s">
        <v>5</v>
      </c>
      <c r="M453" t="str">
        <f>VLOOKUP(REPORTE.INCIDENTES[[#This Row],[NOME]],'CADASTRO'!A:K,6,0)</f>
        <v>ATIVO</v>
      </c>
    </row>
    <row r="454" spans="1:14">
      <c r="A454" t="s">
        <v>516</v>
      </c>
      <c r="B454" t="s">
        <v>517</v>
      </c>
      <c r="C454" t="s">
        <v>433</v>
      </c>
      <c r="D454" t="s">
        <v>686</v>
      </c>
      <c r="E454" s="11" t="s">
        <v>431</v>
      </c>
      <c r="F454" s="11" t="str">
        <f>VLOOKUP(REPORTE.INCIDENTES[[#This Row],[NOME]],'CADASTRO'!A:K,5,0)</f>
        <v>ANALISTA PROJETOS PL</v>
      </c>
      <c r="G454" s="46">
        <v>46126</v>
      </c>
      <c r="H454" s="39">
        <v>365</v>
      </c>
      <c r="I4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IF(G819="01/01/1900", "SEM REGISTRO",
                        IF((G454+H454)&gt;TODAY(), "NO PRAZO", "VENCIDO"
                        )
                    )
                )
            )
        )
    ),"N.A.")</f>
        <v>NO PRAZO</v>
      </c>
      <c r="J454" s="14">
        <f>IF(REPORTE.INCIDENTES[[#This Row],[TREINADO EM]]="", "",(REPORTE.INCIDENTES[[#This Row],[TREINADO EM]]+REPORTE.INCIDENTES[[#This Row],[VALIDADE]]))</f>
        <v>46491</v>
      </c>
      <c r="K454">
        <v>1</v>
      </c>
      <c r="L454" t="s">
        <v>3</v>
      </c>
      <c r="M454" t="str">
        <f>VLOOKUP(REPORTE.INCIDENTES[[#This Row],[NOME]],'CADASTRO'!A:K,6,0)</f>
        <v>ATIVO</v>
      </c>
      <c r="N454" s="63" t="s">
        <v>701</v>
      </c>
    </row>
    <row r="455" spans="1:14">
      <c r="A455" t="s">
        <v>516</v>
      </c>
      <c r="B455" t="s">
        <v>517</v>
      </c>
      <c r="C455" t="s">
        <v>76</v>
      </c>
      <c r="D455" t="s">
        <v>686</v>
      </c>
      <c r="E455" s="11" t="s">
        <v>433</v>
      </c>
      <c r="F455" s="11" t="str">
        <f>VLOOKUP(REPORTE.INCIDENTES[[#This Row],[NOME]],'CADASTRO'!A:K,5,0)</f>
        <v>ANALISTA SEGURANCA TRABALHO E MEIO</v>
      </c>
      <c r="G455" s="46">
        <v>44929</v>
      </c>
      <c r="H455" s="39">
        <v>365</v>
      </c>
      <c r="I4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IF(G820="01/01/1900",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IF(REPORTE.INCIDENTES[[#This Row],[TREINADO EM]]="", "",(REPORTE.INCIDENTES[[#This Row],[TREINADO EM]]+REPORTE.INCIDENTES[[#This Row],[VALIDADE]]))</f>
        <v>45294</v>
      </c>
      <c r="K455">
        <v>1</v>
      </c>
      <c r="L455" t="s">
        <v>5</v>
      </c>
      <c r="M455" t="str">
        <f>VLOOKUP(REPORTE.INCIDENTES[[#This Row],[NOME]],'CADASTRO'!A:K,6,0)</f>
        <v>ATIVO</v>
      </c>
    </row>
    <row r="456" spans="1:14">
      <c r="A456" t="s">
        <v>516</v>
      </c>
      <c r="B456" t="s">
        <v>517</v>
      </c>
      <c r="C456" t="s">
        <v>76</v>
      </c>
      <c r="D456" t="s">
        <v>686</v>
      </c>
      <c r="E456" s="11" t="s">
        <v>433</v>
      </c>
      <c r="F456" s="11" t="str">
        <f>VLOOKUP(REPORTE.INCIDENTES[[#This Row],[NOME]],'CADASTRO'!A:K,5,0)</f>
        <v>ANALISTA SEGURANCA TRABALHO E MEIO</v>
      </c>
      <c r="G456" s="46">
        <v>45279</v>
      </c>
      <c r="H456" s="39">
        <v>5000</v>
      </c>
      <c r="I4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IF(G821="01/01/1900", "SEM REGISTRO",
                        IF((G456+H456)&gt;TODAY(), "NO PRAZO", "VENCIDO"
                        )
                    )
                )
            )
        )
    ),"N.A.")</f>
        <v>NO PRAZO</v>
      </c>
      <c r="J456" s="14">
        <f>IF(REPORTE.INCIDENTES[[#This Row],[TREINADO EM]]="", "",(REPORTE.INCIDENTES[[#This Row],[TREINADO EM]]+REPORTE.INCIDENTES[[#This Row],[VALIDADE]]))</f>
        <v>50279</v>
      </c>
      <c r="K456">
        <v>1</v>
      </c>
      <c r="L456" t="s">
        <v>3</v>
      </c>
      <c r="M456" t="str">
        <f>VLOOKUP(REPORTE.INCIDENTES[[#This Row],[NOME]],'CADASTRO'!A:K,6,0)</f>
        <v>ATIVO</v>
      </c>
    </row>
    <row r="457" spans="1:14">
      <c r="A457" t="s">
        <v>516</v>
      </c>
      <c r="B457" t="s">
        <v>517</v>
      </c>
      <c r="C457" t="s">
        <v>76</v>
      </c>
      <c r="D457" t="s">
        <v>686</v>
      </c>
      <c r="E457" s="11" t="s">
        <v>96</v>
      </c>
      <c r="F457" s="11" t="str">
        <f>VLOOKUP(REPORTE.INCIDENTES[[#This Row],[NOME]],'CADASTRO'!A:K,5,0)</f>
        <v>OPERADOR INDUSTRIAL II</v>
      </c>
      <c r="G457" s="46">
        <v>44929</v>
      </c>
      <c r="H457" s="39">
        <v>365</v>
      </c>
      <c r="I4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IF(G822="01/01/1900",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IF(REPORTE.INCIDENTES[[#This Row],[TREINADO EM]]="", "",(REPORTE.INCIDENTES[[#This Row],[TREINADO EM]]+REPORTE.INCIDENTES[[#This Row],[VALIDADE]]))</f>
        <v>45294</v>
      </c>
      <c r="K457">
        <v>1</v>
      </c>
      <c r="L457" t="s">
        <v>5</v>
      </c>
      <c r="M457" t="str">
        <f>VLOOKUP(REPORTE.INCIDENTES[[#This Row],[NOME]],'CADASTRO'!A:K,6,0)</f>
        <v>DESLIGADO</v>
      </c>
    </row>
    <row r="458" spans="1:14">
      <c r="A458" t="s">
        <v>516</v>
      </c>
      <c r="B458" t="s">
        <v>517</v>
      </c>
      <c r="C458" t="s">
        <v>76</v>
      </c>
      <c r="D458" t="s">
        <v>686</v>
      </c>
      <c r="E458" s="11" t="s">
        <v>96</v>
      </c>
      <c r="F458" s="11" t="str">
        <f>VLOOKUP(REPORTE.INCIDENTES[[#This Row],[NOME]],'CADASTRO'!A:K,5,0)</f>
        <v>OPERADOR INDUSTRIAL II</v>
      </c>
      <c r="G458" s="46">
        <v>45279</v>
      </c>
      <c r="H458" s="39">
        <v>365</v>
      </c>
      <c r="I4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IF(G823="01/01/1900",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IF(REPORTE.INCIDENTES[[#This Row],[TREINADO EM]]="", "",(REPORTE.INCIDENTES[[#This Row],[TREINADO EM]]+REPORTE.INCIDENTES[[#This Row],[VALIDADE]]))</f>
        <v>45644</v>
      </c>
      <c r="K458">
        <v>1</v>
      </c>
      <c r="L458" t="s">
        <v>5</v>
      </c>
      <c r="M458" t="str">
        <f>VLOOKUP(REPORTE.INCIDENTES[[#This Row],[NOME]],'CADASTRO'!A:K,6,0)</f>
        <v>DESLIGADO</v>
      </c>
    </row>
    <row r="459" spans="1:14">
      <c r="A459" t="s">
        <v>516</v>
      </c>
      <c r="B459" t="s">
        <v>517</v>
      </c>
      <c r="C459" t="s">
        <v>76</v>
      </c>
      <c r="D459" t="s">
        <v>686</v>
      </c>
      <c r="E459" s="11" t="s">
        <v>96</v>
      </c>
      <c r="F459" s="11" t="str">
        <f>VLOOKUP(REPORTE.INCIDENTES[[#This Row],[NOME]],'CADASTRO'!A:K,5,0)</f>
        <v>OPERADOR INDUSTRIAL II</v>
      </c>
      <c r="G459" s="46">
        <v>45645</v>
      </c>
      <c r="H459" s="39">
        <v>365</v>
      </c>
      <c r="I4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IF(G824="01/01/1900",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IF(REPORTE.INCIDENTES[[#This Row],[TREINADO EM]]="", "",(REPORTE.INCIDENTES[[#This Row],[TREINADO EM]]+REPORTE.INCIDENTES[[#This Row],[VALIDADE]]))</f>
        <v>46010</v>
      </c>
      <c r="K459">
        <v>1</v>
      </c>
      <c r="L459" t="s">
        <v>3</v>
      </c>
      <c r="M459" t="str">
        <f>VLOOKUP(REPORTE.INCIDENTES[[#This Row],[NOME]],'CADASTRO'!A:K,6,0)</f>
        <v>DESLIGADO</v>
      </c>
    </row>
    <row r="460" spans="1:14">
      <c r="A460" t="s">
        <v>516</v>
      </c>
      <c r="B460" t="s">
        <v>517</v>
      </c>
      <c r="C460" t="s">
        <v>266</v>
      </c>
      <c r="D460" t="s">
        <v>686</v>
      </c>
      <c r="E460" s="11" t="s">
        <v>211</v>
      </c>
      <c r="F460" s="11" t="str">
        <f>VLOOKUP(REPORTE.INCIDENTES[[#This Row],[NOME]],'CADASTRO'!A:K,5,0)</f>
        <v>CONTROLADOR PLANTA</v>
      </c>
      <c r="G460" s="46">
        <v>45064</v>
      </c>
      <c r="H460" s="39">
        <v>365</v>
      </c>
      <c r="I4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IF(G825="01/01/1900",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IF(REPORTE.INCIDENTES[[#This Row],[TREINADO EM]]="", "",(REPORTE.INCIDENTES[[#This Row],[TREINADO EM]]+REPORTE.INCIDENTES[[#This Row],[VALIDADE]]))</f>
        <v>45429</v>
      </c>
      <c r="K460">
        <v>1</v>
      </c>
      <c r="L460" t="s">
        <v>5</v>
      </c>
      <c r="M460" t="str">
        <f>VLOOKUP(REPORTE.INCIDENTES[[#This Row],[NOME]],'CADASTRO'!A:K,6,0)</f>
        <v>ATIVO</v>
      </c>
    </row>
    <row r="461" spans="1:14">
      <c r="A461" t="s">
        <v>516</v>
      </c>
      <c r="B461" t="s">
        <v>517</v>
      </c>
      <c r="C461" t="s">
        <v>433</v>
      </c>
      <c r="D461" t="s">
        <v>686</v>
      </c>
      <c r="E461" s="11" t="s">
        <v>211</v>
      </c>
      <c r="F461" s="11" t="str">
        <f>VLOOKUP(REPORTE.INCIDENTES[[#This Row],[NOME]],'CADASTRO'!A:K,5,0)</f>
        <v>CONTROLADOR PLANTA</v>
      </c>
      <c r="G461" s="46">
        <v>45533</v>
      </c>
      <c r="H461" s="39">
        <v>365</v>
      </c>
      <c r="I4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IF(G826="01/01/1900",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IF(REPORTE.INCIDENTES[[#This Row],[TREINADO EM]]="", "",(REPORTE.INCIDENTES[[#This Row],[TREINADO EM]]+REPORTE.INCIDENTES[[#This Row],[VALIDADE]]))</f>
        <v>45898</v>
      </c>
      <c r="K461">
        <v>1</v>
      </c>
      <c r="L461" t="s">
        <v>5</v>
      </c>
      <c r="M461" t="str">
        <f>VLOOKUP(REPORTE.INCIDENTES[[#This Row],[NOME]],'CADASTRO'!A:K,6,0)</f>
        <v>ATIVO</v>
      </c>
    </row>
    <row r="462" spans="1:14">
      <c r="A462" t="s">
        <v>516</v>
      </c>
      <c r="B462" t="s">
        <v>517</v>
      </c>
      <c r="C462" t="s">
        <v>76</v>
      </c>
      <c r="D462" t="s">
        <v>686</v>
      </c>
      <c r="E462" s="11" t="s">
        <v>211</v>
      </c>
      <c r="F462" s="11" t="str">
        <f>VLOOKUP(REPORTE.INCIDENTES[[#This Row],[NOME]],'CADASTRO'!A:K,5,0)</f>
        <v>CONTROLADOR PLANTA</v>
      </c>
      <c r="G462" s="46">
        <v>45645</v>
      </c>
      <c r="H462" s="39">
        <v>365</v>
      </c>
      <c r="I4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IF(G827="01/01/1900",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IF(REPORTE.INCIDENTES[[#This Row],[TREINADO EM]]="", "",(REPORTE.INCIDENTES[[#This Row],[TREINADO EM]]+REPORTE.INCIDENTES[[#This Row],[VALIDADE]]))</f>
        <v>46010</v>
      </c>
      <c r="K462">
        <v>1</v>
      </c>
      <c r="L462" t="s">
        <v>5</v>
      </c>
      <c r="M462" t="str">
        <f>VLOOKUP(REPORTE.INCIDENTES[[#This Row],[NOME]],'CADASTRO'!A:K,6,0)</f>
        <v>ATIVO</v>
      </c>
    </row>
    <row r="463" spans="1:14">
      <c r="A463" t="s">
        <v>516</v>
      </c>
      <c r="B463" t="s">
        <v>517</v>
      </c>
      <c r="C463" t="s">
        <v>433</v>
      </c>
      <c r="D463" t="s">
        <v>686</v>
      </c>
      <c r="E463" s="11" t="s">
        <v>211</v>
      </c>
      <c r="F463" s="11" t="str">
        <f>VLOOKUP(REPORTE.INCIDENTES[[#This Row],[NOME]],'CADASTRO'!A:K,5,0)</f>
        <v>CONTROLADOR PLANTA</v>
      </c>
      <c r="G463" s="46">
        <v>46006</v>
      </c>
      <c r="H463" s="39">
        <v>365</v>
      </c>
      <c r="I4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IF(G828="01/01/1900", "SEM REGISTRO",
                        IF((G463+H463)&gt;TODAY(), "NO PRAZO", "VENCIDO"
                        )
                    )
                )
            )
        )
    ),"N.A.")</f>
        <v>NO PRAZO</v>
      </c>
      <c r="J463" s="14">
        <f>IF(REPORTE.INCIDENTES[[#This Row],[TREINADO EM]]="", "",(REPORTE.INCIDENTES[[#This Row],[TREINADO EM]]+REPORTE.INCIDENTES[[#This Row],[VALIDADE]]))</f>
        <v>46371</v>
      </c>
      <c r="K463">
        <v>0.25</v>
      </c>
      <c r="L463" t="s">
        <v>3</v>
      </c>
      <c r="M463" t="str">
        <f>VLOOKUP(REPORTE.INCIDENTES[[#This Row],[NOME]],'CADASTRO'!A:K,6,0)</f>
        <v>ATIVO</v>
      </c>
      <c r="N463" s="63" t="s">
        <v>693</v>
      </c>
    </row>
    <row r="464" spans="1:14">
      <c r="A464" t="s">
        <v>516</v>
      </c>
      <c r="B464" t="s">
        <v>517</v>
      </c>
      <c r="C464" t="s">
        <v>76</v>
      </c>
      <c r="D464" t="s">
        <v>686</v>
      </c>
      <c r="E464" s="11" t="s">
        <v>436</v>
      </c>
      <c r="F464" s="11" t="str">
        <f>VLOOKUP(REPORTE.INCIDENTES[[#This Row],[NOME]],'CADASTRO'!A:K,5,0)</f>
        <v>TECNICO ELETRONICO II</v>
      </c>
      <c r="G464" s="46">
        <v>45279</v>
      </c>
      <c r="H464" s="39">
        <v>365</v>
      </c>
      <c r="I4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IF(G829="01/01/1900",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IF(REPORTE.INCIDENTES[[#This Row],[TREINADO EM]]="", "",(REPORTE.INCIDENTES[[#This Row],[TREINADO EM]]+REPORTE.INCIDENTES[[#This Row],[VALIDADE]]))</f>
        <v>45644</v>
      </c>
      <c r="K464">
        <v>1</v>
      </c>
      <c r="L464" t="s">
        <v>5</v>
      </c>
      <c r="M464" t="str">
        <f>VLOOKUP(REPORTE.INCIDENTES[[#This Row],[NOME]],'CADASTRO'!A:K,6,0)</f>
        <v>ATIVO</v>
      </c>
    </row>
    <row r="465" spans="1:14">
      <c r="A465" t="s">
        <v>516</v>
      </c>
      <c r="B465" t="s">
        <v>517</v>
      </c>
      <c r="C465" t="s">
        <v>433</v>
      </c>
      <c r="D465" t="s">
        <v>686</v>
      </c>
      <c r="E465" s="11" t="s">
        <v>436</v>
      </c>
      <c r="F465" s="11" t="str">
        <f>VLOOKUP(REPORTE.INCIDENTES[[#This Row],[NOME]],'CADASTRO'!A:K,5,0)</f>
        <v>TECNICO ELETRONICO II</v>
      </c>
      <c r="G465" s="46">
        <v>45547</v>
      </c>
      <c r="H465" s="39">
        <v>365</v>
      </c>
      <c r="I4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IF(G830="01/01/1900",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IF(REPORTE.INCIDENTES[[#This Row],[TREINADO EM]]="", "",(REPORTE.INCIDENTES[[#This Row],[TREINADO EM]]+REPORTE.INCIDENTES[[#This Row],[VALIDADE]]))</f>
        <v>45912</v>
      </c>
      <c r="K465">
        <v>1</v>
      </c>
      <c r="L465" t="s">
        <v>5</v>
      </c>
      <c r="M465" t="str">
        <f>VLOOKUP(REPORTE.INCIDENTES[[#This Row],[NOME]],'CADASTRO'!A:K,6,0)</f>
        <v>ATIVO</v>
      </c>
    </row>
    <row r="466" spans="1:14">
      <c r="A466" t="s">
        <v>516</v>
      </c>
      <c r="B466" t="s">
        <v>517</v>
      </c>
      <c r="C466" t="s">
        <v>76</v>
      </c>
      <c r="D466" t="s">
        <v>686</v>
      </c>
      <c r="E466" s="11" t="s">
        <v>436</v>
      </c>
      <c r="F466" s="11" t="str">
        <f>VLOOKUP(REPORTE.INCIDENTES[[#This Row],[NOME]],'CADASTRO'!A:K,5,0)</f>
        <v>TECNICO ELETRONICO II</v>
      </c>
      <c r="G466" s="46">
        <v>45645</v>
      </c>
      <c r="H466" s="39">
        <v>365</v>
      </c>
      <c r="I4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IF(G831="01/01/1900",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IF(REPORTE.INCIDENTES[[#This Row],[TREINADO EM]]="", "",(REPORTE.INCIDENTES[[#This Row],[TREINADO EM]]+REPORTE.INCIDENTES[[#This Row],[VALIDADE]]))</f>
        <v>46010</v>
      </c>
      <c r="K466">
        <v>1</v>
      </c>
      <c r="L466" t="s">
        <v>5</v>
      </c>
      <c r="M466" t="str">
        <f>VLOOKUP(REPORTE.INCIDENTES[[#This Row],[NOME]],'CADASTRO'!A:K,6,0)</f>
        <v>ATIVO</v>
      </c>
    </row>
    <row r="467" spans="1:14">
      <c r="A467" t="s">
        <v>516</v>
      </c>
      <c r="B467" t="s">
        <v>517</v>
      </c>
      <c r="C467" t="s">
        <v>433</v>
      </c>
      <c r="D467" t="s">
        <v>686</v>
      </c>
      <c r="E467" s="11" t="s">
        <v>436</v>
      </c>
      <c r="F467" s="11" t="str">
        <f>VLOOKUP(REPORTE.INCIDENTES[[#This Row],[NOME]],'CADASTRO'!A:K,5,0)</f>
        <v>TECNICO ELETRONICO II</v>
      </c>
      <c r="G467" s="46">
        <v>46212.014606481498</v>
      </c>
      <c r="H467" s="39">
        <v>183</v>
      </c>
      <c r="I4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IF(G832="01/01/1900", "SEM REGISTRO",
                        IF((G467+H467)&gt;TODAY(), "NO PRAZO", "VENCIDO"
                        )
                    )
                )
            )
        )
    ),"N.A.")</f>
        <v>NO PRAZO</v>
      </c>
      <c r="J467" s="14">
        <f>IF(REPORTE.INCIDENTES[[#This Row],[TREINADO EM]]="", "",(REPORTE.INCIDENTES[[#This Row],[TREINADO EM]]+REPORTE.INCIDENTES[[#This Row],[VALIDADE]]))</f>
        <v>46395.014606481498</v>
      </c>
      <c r="K467">
        <v>1</v>
      </c>
      <c r="L467" t="s">
        <v>3</v>
      </c>
      <c r="M467" t="str">
        <f>VLOOKUP(REPORTE.INCIDENTES[[#This Row],[NOME]],'CADASTRO'!A:K,6,0)</f>
        <v>ATIVO</v>
      </c>
      <c r="N467" s="63"/>
    </row>
    <row r="468" spans="1:14">
      <c r="A468" t="s">
        <v>516</v>
      </c>
      <c r="B468" t="s">
        <v>517</v>
      </c>
      <c r="C468" t="s">
        <v>266</v>
      </c>
      <c r="D468" t="s">
        <v>686</v>
      </c>
      <c r="E468" s="11" t="s">
        <v>437</v>
      </c>
      <c r="F468" s="11" t="str">
        <f>VLOOKUP(REPORTE.INCIDENTES[[#This Row],[NOME]],'CADASTRO'!A:K,5,0)</f>
        <v>ANALISTA CONTROLE QUALIDADE PL</v>
      </c>
      <c r="G468" s="46">
        <v>45196</v>
      </c>
      <c r="H468" s="39">
        <v>365</v>
      </c>
      <c r="I4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IF(G833="01/01/1900",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IF(REPORTE.INCIDENTES[[#This Row],[TREINADO EM]]="", "",(REPORTE.INCIDENTES[[#This Row],[TREINADO EM]]+REPORTE.INCIDENTES[[#This Row],[VALIDADE]]))</f>
        <v>45561</v>
      </c>
      <c r="K468">
        <v>1</v>
      </c>
      <c r="L468" t="s">
        <v>5</v>
      </c>
      <c r="M468" t="str">
        <f>VLOOKUP(REPORTE.INCIDENTES[[#This Row],[NOME]],'CADASTRO'!A:K,6,0)</f>
        <v>ATIVO</v>
      </c>
    </row>
    <row r="469" spans="1:14">
      <c r="A469" t="s">
        <v>516</v>
      </c>
      <c r="B469" t="s">
        <v>517</v>
      </c>
      <c r="C469" t="s">
        <v>76</v>
      </c>
      <c r="D469" t="s">
        <v>686</v>
      </c>
      <c r="E469" s="11" t="s">
        <v>437</v>
      </c>
      <c r="F469" s="11" t="str">
        <f>VLOOKUP(REPORTE.INCIDENTES[[#This Row],[NOME]],'CADASTRO'!A:K,5,0)</f>
        <v>ANALISTA CONTROLE QUALIDADE PL</v>
      </c>
      <c r="G469" s="46">
        <v>45645</v>
      </c>
      <c r="H469" s="39">
        <v>365</v>
      </c>
      <c r="I4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IF(G834="01/01/1900",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IF(REPORTE.INCIDENTES[[#This Row],[TREINADO EM]]="", "",(REPORTE.INCIDENTES[[#This Row],[TREINADO EM]]+REPORTE.INCIDENTES[[#This Row],[VALIDADE]]))</f>
        <v>46010</v>
      </c>
      <c r="K469">
        <v>1</v>
      </c>
      <c r="L469" t="s">
        <v>5</v>
      </c>
      <c r="M469" t="str">
        <f>VLOOKUP(REPORTE.INCIDENTES[[#This Row],[NOME]],'CADASTRO'!A:K,6,0)</f>
        <v>ATIVO</v>
      </c>
    </row>
    <row r="470" spans="1:14">
      <c r="A470" t="s">
        <v>516</v>
      </c>
      <c r="B470" t="s">
        <v>517</v>
      </c>
      <c r="C470" t="s">
        <v>391</v>
      </c>
      <c r="D470" t="s">
        <v>686</v>
      </c>
      <c r="E470" s="11" t="s">
        <v>437</v>
      </c>
      <c r="F470" s="11" t="str">
        <f>VLOOKUP(REPORTE.INCIDENTES[[#This Row],[NOME]],'CADASTRO'!A:K,5,0)</f>
        <v>ANALISTA CONTROLE QUALIDADE PL</v>
      </c>
      <c r="G470" s="46">
        <v>46293</v>
      </c>
      <c r="H470" s="39">
        <v>365</v>
      </c>
      <c r="I4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IF(G835="01/01/1900",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IF(REPORTE.INCIDENTES[[#This Row],[TREINADO EM]]="", "",(REPORTE.INCIDENTES[[#This Row],[TREINADO EM]]+REPORTE.INCIDENTES[[#This Row],[VALIDADE]]))</f>
        <v>46658</v>
      </c>
      <c r="K470">
        <v>1</v>
      </c>
      <c r="L470" t="s">
        <v>3</v>
      </c>
      <c r="M470" t="str">
        <f>VLOOKUP(REPORTE.INCIDENTES[[#This Row],[NOME]],'CADASTRO'!A:K,6,0)</f>
        <v>ATIVO</v>
      </c>
    </row>
    <row r="471" spans="1:14">
      <c r="A471" t="s">
        <v>516</v>
      </c>
      <c r="B471" t="s">
        <v>517</v>
      </c>
      <c r="C471" t="s">
        <v>266</v>
      </c>
      <c r="D471" t="s">
        <v>686</v>
      </c>
      <c r="E471" s="11" t="s">
        <v>439</v>
      </c>
      <c r="F471" s="11" t="str">
        <f>VLOOKUP(REPORTE.INCIDENTES[[#This Row],[NOME]],'CADASTRO'!A:K,5,0)</f>
        <v>ANALISTA CONTROLE ESTOQUE PL</v>
      </c>
      <c r="G471" s="46">
        <v>44973</v>
      </c>
      <c r="H471" s="39">
        <v>365</v>
      </c>
      <c r="I4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IF(G836="01/01/1900",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IF(REPORTE.INCIDENTES[[#This Row],[TREINADO EM]]="", "",(REPORTE.INCIDENTES[[#This Row],[TREINADO EM]]+REPORTE.INCIDENTES[[#This Row],[VALIDADE]]))</f>
        <v>45338</v>
      </c>
      <c r="K471">
        <v>1</v>
      </c>
      <c r="L471" t="s">
        <v>5</v>
      </c>
      <c r="M471" t="str">
        <f>VLOOKUP(REPORTE.INCIDENTES[[#This Row],[NOME]],'CADASTRO'!A:K,6,0)</f>
        <v>ATIVO</v>
      </c>
    </row>
    <row r="472" spans="1:14">
      <c r="A472" t="s">
        <v>516</v>
      </c>
      <c r="B472" t="s">
        <v>517</v>
      </c>
      <c r="C472" t="s">
        <v>433</v>
      </c>
      <c r="D472" t="s">
        <v>686</v>
      </c>
      <c r="E472" s="11" t="s">
        <v>439</v>
      </c>
      <c r="F472" s="11" t="str">
        <f>VLOOKUP(REPORTE.INCIDENTES[[#This Row],[NOME]],'CADASTRO'!A:K,5,0)</f>
        <v>ANALISTA CONTROLE ESTOQUE PL</v>
      </c>
      <c r="G472" s="46">
        <v>45541</v>
      </c>
      <c r="H472" s="39">
        <v>365</v>
      </c>
      <c r="I4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IF(G837="01/01/1900",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IF(REPORTE.INCIDENTES[[#This Row],[TREINADO EM]]="", "",(REPORTE.INCIDENTES[[#This Row],[TREINADO EM]]+REPORTE.INCIDENTES[[#This Row],[VALIDADE]]))</f>
        <v>45906</v>
      </c>
      <c r="K472">
        <v>1</v>
      </c>
      <c r="L472" t="s">
        <v>5</v>
      </c>
      <c r="M472" t="str">
        <f>VLOOKUP(REPORTE.INCIDENTES[[#This Row],[NOME]],'CADASTRO'!A:K,6,0)</f>
        <v>ATIVO</v>
      </c>
    </row>
    <row r="473" spans="1:14">
      <c r="A473" t="s">
        <v>516</v>
      </c>
      <c r="B473" t="s">
        <v>517</v>
      </c>
      <c r="C473" t="s">
        <v>76</v>
      </c>
      <c r="D473" t="s">
        <v>686</v>
      </c>
      <c r="E473" s="11" t="s">
        <v>439</v>
      </c>
      <c r="F473" s="11" t="str">
        <f>VLOOKUP(REPORTE.INCIDENTES[[#This Row],[NOME]],'CADASTRO'!A:K,5,0)</f>
        <v>ANALISTA CONTROLE ESTOQUE PL</v>
      </c>
      <c r="G473" s="46">
        <v>45645</v>
      </c>
      <c r="H473" s="39">
        <v>365</v>
      </c>
      <c r="I4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IF(G838="01/01/1900",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IF(REPORTE.INCIDENTES[[#This Row],[TREINADO EM]]="", "",(REPORTE.INCIDENTES[[#This Row],[TREINADO EM]]+REPORTE.INCIDENTES[[#This Row],[VALIDADE]]))</f>
        <v>46010</v>
      </c>
      <c r="K473">
        <v>1</v>
      </c>
      <c r="L473" t="s">
        <v>5</v>
      </c>
      <c r="M473" t="str">
        <f>VLOOKUP(REPORTE.INCIDENTES[[#This Row],[NOME]],'CADASTRO'!A:K,6,0)</f>
        <v>ATIVO</v>
      </c>
    </row>
    <row r="474" spans="1:14">
      <c r="A474" t="s">
        <v>516</v>
      </c>
      <c r="B474" t="s">
        <v>517</v>
      </c>
      <c r="C474" t="s">
        <v>433</v>
      </c>
      <c r="D474" t="s">
        <v>686</v>
      </c>
      <c r="E474" s="11" t="s">
        <v>439</v>
      </c>
      <c r="F474" s="11" t="str">
        <f>VLOOKUP(REPORTE.INCIDENTES[[#This Row],[NOME]],'CADASTRO'!A:K,5,0)</f>
        <v>ANALISTA CONTROLE ESTOQUE PL</v>
      </c>
      <c r="G474" s="46">
        <v>46006</v>
      </c>
      <c r="H474" s="39">
        <v>365</v>
      </c>
      <c r="I4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IF(G839="01/01/1900", "SEM REGISTRO",
                        IF((G474+H474)&gt;TODAY(), "NO PRAZO", "VENCIDO"
                        )
                    )
                )
            )
        )
    ),"N.A.")</f>
        <v>NO PRAZO</v>
      </c>
      <c r="J474" s="14">
        <f>IF(REPORTE.INCIDENTES[[#This Row],[TREINADO EM]]="", "",(REPORTE.INCIDENTES[[#This Row],[TREINADO EM]]+REPORTE.INCIDENTES[[#This Row],[VALIDADE]]))</f>
        <v>46371</v>
      </c>
      <c r="K474">
        <v>1</v>
      </c>
      <c r="L474" t="s">
        <v>3</v>
      </c>
      <c r="M474" t="str">
        <f>VLOOKUP(REPORTE.INCIDENTES[[#This Row],[NOME]],'CADASTRO'!A:K,6,0)</f>
        <v>ATIVO</v>
      </c>
      <c r="N474" s="63" t="s">
        <v>693</v>
      </c>
    </row>
    <row r="475" spans="1:14">
      <c r="A475" t="s">
        <v>516</v>
      </c>
      <c r="B475" t="s">
        <v>517</v>
      </c>
      <c r="C475" t="s">
        <v>266</v>
      </c>
      <c r="D475" t="s">
        <v>686</v>
      </c>
      <c r="E475" s="11" t="s">
        <v>88</v>
      </c>
      <c r="F475" s="11" t="str">
        <f>VLOOKUP(REPORTE.INCIDENTES[[#This Row],[NOME]],'CADASTRO'!A:K,5,0)</f>
        <v>ESTAGIARIO</v>
      </c>
      <c r="G475" s="46">
        <v>44973</v>
      </c>
      <c r="H475" s="39">
        <v>365</v>
      </c>
      <c r="I4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IF(G840="01/01/1900",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IF(REPORTE.INCIDENTES[[#This Row],[TREINADO EM]]="", "",(REPORTE.INCIDENTES[[#This Row],[TREINADO EM]]+REPORTE.INCIDENTES[[#This Row],[VALIDADE]]))</f>
        <v>45338</v>
      </c>
      <c r="K475">
        <v>1</v>
      </c>
      <c r="L475" t="s">
        <v>3</v>
      </c>
      <c r="M475" t="str">
        <f>VLOOKUP(REPORTE.INCIDENTES[[#This Row],[NOME]],'CADASTRO'!A:K,6,0)</f>
        <v>DESLIGADO</v>
      </c>
    </row>
    <row r="476" spans="1:14">
      <c r="A476" t="s">
        <v>516</v>
      </c>
      <c r="B476" t="s">
        <v>517</v>
      </c>
      <c r="C476" t="s">
        <v>76</v>
      </c>
      <c r="D476" t="s">
        <v>686</v>
      </c>
      <c r="E476" s="11" t="s">
        <v>441</v>
      </c>
      <c r="F476" s="11" t="str">
        <f>VLOOKUP(REPORTE.INCIDENTES[[#This Row],[NOME]],'CADASTRO'!A:K,5,0)</f>
        <v>OPERADOR INDUSTRIAL I</v>
      </c>
      <c r="G476" s="46">
        <v>45645</v>
      </c>
      <c r="H476" s="39">
        <v>365</v>
      </c>
      <c r="I4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IF(G841="01/01/1900",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IF(REPORTE.INCIDENTES[[#This Row],[TREINADO EM]]="", "",(REPORTE.INCIDENTES[[#This Row],[TREINADO EM]]+REPORTE.INCIDENTES[[#This Row],[VALIDADE]]))</f>
        <v>46010</v>
      </c>
      <c r="K476">
        <v>1</v>
      </c>
      <c r="L476" t="s">
        <v>5</v>
      </c>
      <c r="M476" t="str">
        <f>VLOOKUP(REPORTE.INCIDENTES[[#This Row],[NOME]],'CADASTRO'!A:K,6,0)</f>
        <v>ATIVO</v>
      </c>
    </row>
    <row r="477" spans="1:14">
      <c r="A477" t="s">
        <v>516</v>
      </c>
      <c r="B477" t="s">
        <v>517</v>
      </c>
      <c r="C477" t="s">
        <v>433</v>
      </c>
      <c r="D477" t="s">
        <v>686</v>
      </c>
      <c r="E477" s="11" t="s">
        <v>441</v>
      </c>
      <c r="F477" s="11" t="str">
        <f>VLOOKUP(REPORTE.INCIDENTES[[#This Row],[NOME]],'CADASTRO'!A:K,5,0)</f>
        <v>OPERADOR INDUSTRIAL I</v>
      </c>
      <c r="G477" s="46">
        <v>46210.906122685199</v>
      </c>
      <c r="H477" s="39">
        <v>183</v>
      </c>
      <c r="I4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IF(G842="01/01/1900",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IF(REPORTE.INCIDENTES[[#This Row],[TREINADO EM]]="", "",(REPORTE.INCIDENTES[[#This Row],[TREINADO EM]]+REPORTE.INCIDENTES[[#This Row],[VALIDADE]]))</f>
        <v>46393.906122685199</v>
      </c>
      <c r="K477">
        <v>1</v>
      </c>
      <c r="L477" t="s">
        <v>3</v>
      </c>
      <c r="M477" t="str">
        <f>VLOOKUP(REPORTE.INCIDENTES[[#This Row],[NOME]],'CADASTRO'!A:K,6,0)</f>
        <v>ATIVO</v>
      </c>
      <c r="N477" s="63"/>
    </row>
    <row r="478" spans="1:14">
      <c r="A478" t="s">
        <v>516</v>
      </c>
      <c r="B478" t="s">
        <v>517</v>
      </c>
      <c r="C478" t="s">
        <v>391</v>
      </c>
      <c r="D478" t="s">
        <v>686</v>
      </c>
      <c r="E478" s="11" t="s">
        <v>442</v>
      </c>
      <c r="F478" s="11" t="str">
        <f>VLOOKUP(REPORTE.INCIDENTES[[#This Row],[NOME]],'CADASTRO'!A:K,5,0)</f>
        <v>ANALISTA CONTROLE QUALIDADE PL</v>
      </c>
      <c r="G478" s="46">
        <v>45999</v>
      </c>
      <c r="H478" s="39">
        <v>365</v>
      </c>
      <c r="I4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IF(G843="01/01/1900", "SEM REGISTRO",
                        IF((G478+H478)&gt;TODAY(), "NO PRAZO", "VENCIDO"
                        )
                    )
                )
            )
        )
    ),"N.A.")</f>
        <v>NO PRAZO</v>
      </c>
      <c r="J478" s="14">
        <f>IF(REPORTE.INCIDENTES[[#This Row],[TREINADO EM]]="", "",(REPORTE.INCIDENTES[[#This Row],[TREINADO EM]]+REPORTE.INCIDENTES[[#This Row],[VALIDADE]]))</f>
        <v>46364</v>
      </c>
      <c r="K478">
        <v>0.5</v>
      </c>
      <c r="L478" t="s">
        <v>3</v>
      </c>
      <c r="M478" t="str">
        <f>VLOOKUP(REPORTE.INCIDENTES[[#This Row],[NOME]],'CADASTRO'!A:K,6,0)</f>
        <v>ATIVO</v>
      </c>
      <c r="N478" s="63" t="s">
        <v>702</v>
      </c>
    </row>
    <row r="479" spans="1:14">
      <c r="A479" t="s">
        <v>516</v>
      </c>
      <c r="B479" t="s">
        <v>517</v>
      </c>
      <c r="C479" t="s">
        <v>391</v>
      </c>
      <c r="D479" t="s">
        <v>686</v>
      </c>
      <c r="E479" s="11" t="s">
        <v>79</v>
      </c>
      <c r="F479" s="11" t="str">
        <f>VLOOKUP(REPORTE.INCIDENTES[[#This Row],[NOME]],'CADASTRO'!A:K,5,0)</f>
        <v>AUXILIAR INDUSTRIAL</v>
      </c>
      <c r="G479" s="46">
        <v>45903</v>
      </c>
      <c r="H479" s="39">
        <v>365</v>
      </c>
      <c r="I4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IF(G844="01/01/1900",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IF(REPORTE.INCIDENTES[[#This Row],[TREINADO EM]]="", "",(REPORTE.INCIDENTES[[#This Row],[TREINADO EM]]+REPORTE.INCIDENTES[[#This Row],[VALIDADE]]))</f>
        <v>46268</v>
      </c>
      <c r="K479">
        <v>1</v>
      </c>
      <c r="L479" t="s">
        <v>3</v>
      </c>
      <c r="M479" t="str">
        <f>VLOOKUP(REPORTE.INCIDENTES[[#This Row],[NOME]],'CADASTRO'!A:K,6,0)</f>
        <v>DESLIGADO</v>
      </c>
    </row>
    <row r="480" spans="1:14">
      <c r="A480" t="s">
        <v>516</v>
      </c>
      <c r="B480" t="s">
        <v>517</v>
      </c>
      <c r="C480" t="s">
        <v>266</v>
      </c>
      <c r="D480" t="s">
        <v>686</v>
      </c>
      <c r="E480" s="11" t="s">
        <v>70</v>
      </c>
      <c r="F480" s="11" t="str">
        <f>VLOOKUP(REPORTE.INCIDENTES[[#This Row],[NOME]],'CADASTRO'!A:K,5,0)</f>
        <v>OPERADOR INDUSTRIAL I</v>
      </c>
      <c r="G480" s="46">
        <v>45120</v>
      </c>
      <c r="H480" s="39">
        <v>365</v>
      </c>
      <c r="I4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IF(G845="01/01/1900",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IF(REPORTE.INCIDENTES[[#This Row],[TREINADO EM]]="", "",(REPORTE.INCIDENTES[[#This Row],[TREINADO EM]]+REPORTE.INCIDENTES[[#This Row],[VALIDADE]]))</f>
        <v>45485</v>
      </c>
      <c r="K480">
        <v>1</v>
      </c>
      <c r="L480" t="s">
        <v>3</v>
      </c>
      <c r="M480" t="str">
        <f>VLOOKUP(REPORTE.INCIDENTES[[#This Row],[NOME]],'CADASTRO'!A:K,6,0)</f>
        <v>DESLIGADO</v>
      </c>
    </row>
    <row r="481" spans="1:14">
      <c r="A481" t="s">
        <v>516</v>
      </c>
      <c r="B481" t="s">
        <v>517</v>
      </c>
      <c r="C481" t="s">
        <v>433</v>
      </c>
      <c r="D481" t="s">
        <v>686</v>
      </c>
      <c r="E481" s="11" t="s">
        <v>76</v>
      </c>
      <c r="F481" s="11" t="str">
        <f>VLOOKUP(REPORTE.INCIDENTES[[#This Row],[NOME]],'CADASTRO'!A:K,5,0)</f>
        <v>COORDENADOR SEG DO TRABALHO E MEIO</v>
      </c>
      <c r="G481" s="46">
        <v>46207.682476851798</v>
      </c>
      <c r="H481" s="39">
        <v>183</v>
      </c>
      <c r="I4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IF(G846="01/01/1900", "SEM REGISTRO",
                        IF((G481+H481)&gt;TODAY(), "NO PRAZO", "VENCIDO"
                        )
                    )
                )
            )
        )
    ),"N.A.")</f>
        <v>NO PRAZO</v>
      </c>
      <c r="J481" s="14">
        <f>IF(REPORTE.INCIDENTES[[#This Row],[TREINADO EM]]="", "",(REPORTE.INCIDENTES[[#This Row],[TREINADO EM]]+REPORTE.INCIDENTES[[#This Row],[VALIDADE]]))</f>
        <v>46390.682476851798</v>
      </c>
      <c r="K481">
        <v>1</v>
      </c>
      <c r="L481" t="s">
        <v>3</v>
      </c>
      <c r="M481" t="str">
        <f>VLOOKUP(REPORTE.INCIDENTES[[#This Row],[NOME]],'CADASTRO'!A:K,6,0)</f>
        <v>ATIVO</v>
      </c>
      <c r="N481" s="63"/>
    </row>
    <row r="482" spans="1:14">
      <c r="A482" t="s">
        <v>516</v>
      </c>
      <c r="B482" t="s">
        <v>517</v>
      </c>
      <c r="C482" t="s">
        <v>76</v>
      </c>
      <c r="D482" t="s">
        <v>686</v>
      </c>
      <c r="E482" s="11" t="s">
        <v>66</v>
      </c>
      <c r="F482" s="11" t="str">
        <f>VLOOKUP(REPORTE.INCIDENTES[[#This Row],[NOME]],'CADASTRO'!A:K,5,0)</f>
        <v>OPERADOR INDUSTRIAL II</v>
      </c>
      <c r="G482" s="46">
        <v>44929</v>
      </c>
      <c r="H482" s="39">
        <v>365</v>
      </c>
      <c r="I4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IF(G847="01/01/1900",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IF(REPORTE.INCIDENTES[[#This Row],[TREINADO EM]]="", "",(REPORTE.INCIDENTES[[#This Row],[TREINADO EM]]+REPORTE.INCIDENTES[[#This Row],[VALIDADE]]))</f>
        <v>45294</v>
      </c>
      <c r="K482">
        <v>1</v>
      </c>
      <c r="L482" t="s">
        <v>5</v>
      </c>
      <c r="M482" t="str">
        <f>VLOOKUP(REPORTE.INCIDENTES[[#This Row],[NOME]],'CADASTRO'!A:K,6,0)</f>
        <v>DESLIGADO</v>
      </c>
    </row>
    <row r="483" spans="1:14">
      <c r="A483" t="s">
        <v>516</v>
      </c>
      <c r="B483" t="s">
        <v>517</v>
      </c>
      <c r="C483" t="s">
        <v>76</v>
      </c>
      <c r="D483" t="s">
        <v>686</v>
      </c>
      <c r="E483" s="11" t="s">
        <v>66</v>
      </c>
      <c r="F483" s="11" t="str">
        <f>VLOOKUP(REPORTE.INCIDENTES[[#This Row],[NOME]],'CADASTRO'!A:K,5,0)</f>
        <v>OPERADOR INDUSTRIAL II</v>
      </c>
      <c r="G483" s="46">
        <v>45279</v>
      </c>
      <c r="H483" s="39">
        <v>365</v>
      </c>
      <c r="I4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IF(G848="01/01/1900",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IF(REPORTE.INCIDENTES[[#This Row],[TREINADO EM]]="", "",(REPORTE.INCIDENTES[[#This Row],[TREINADO EM]]+REPORTE.INCIDENTES[[#This Row],[VALIDADE]]))</f>
        <v>45644</v>
      </c>
      <c r="K483">
        <v>1</v>
      </c>
      <c r="L483" t="s">
        <v>5</v>
      </c>
      <c r="M483" t="str">
        <f>VLOOKUP(REPORTE.INCIDENTES[[#This Row],[NOME]],'CADASTRO'!A:K,6,0)</f>
        <v>DESLIGADO</v>
      </c>
    </row>
    <row r="484" spans="1:14">
      <c r="A484" t="s">
        <v>516</v>
      </c>
      <c r="B484" t="s">
        <v>517</v>
      </c>
      <c r="C484" t="s">
        <v>76</v>
      </c>
      <c r="D484" t="s">
        <v>686</v>
      </c>
      <c r="E484" s="11" t="s">
        <v>66</v>
      </c>
      <c r="F484" s="11" t="str">
        <f>VLOOKUP(REPORTE.INCIDENTES[[#This Row],[NOME]],'CADASTRO'!A:K,5,0)</f>
        <v>OPERADOR INDUSTRIAL II</v>
      </c>
      <c r="G484" s="46">
        <v>45645</v>
      </c>
      <c r="H484" s="39">
        <v>365</v>
      </c>
      <c r="I4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IF(G849="01/01/1900",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IF(REPORTE.INCIDENTES[[#This Row],[TREINADO EM]]="", "",(REPORTE.INCIDENTES[[#This Row],[TREINADO EM]]+REPORTE.INCIDENTES[[#This Row],[VALIDADE]]))</f>
        <v>46010</v>
      </c>
      <c r="K484">
        <v>1</v>
      </c>
      <c r="L484" t="s">
        <v>5</v>
      </c>
      <c r="M484" t="str">
        <f>VLOOKUP(REPORTE.INCIDENTES[[#This Row],[NOME]],'CADASTRO'!A:K,6,0)</f>
        <v>DESLIGADO</v>
      </c>
    </row>
    <row r="485" spans="1:14">
      <c r="A485" t="s">
        <v>516</v>
      </c>
      <c r="B485" t="s">
        <v>517</v>
      </c>
      <c r="C485" t="s">
        <v>391</v>
      </c>
      <c r="D485" t="s">
        <v>686</v>
      </c>
      <c r="E485" s="11" t="s">
        <v>66</v>
      </c>
      <c r="F485" s="11" t="str">
        <f>VLOOKUP(REPORTE.INCIDENTES[[#This Row],[NOME]],'CADASTRO'!A:K,5,0)</f>
        <v>OPERADOR INDUSTRIAL II</v>
      </c>
      <c r="G485" s="46">
        <v>45882</v>
      </c>
      <c r="H485" s="39">
        <v>365</v>
      </c>
      <c r="I4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IF(G850="01/01/1900",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IF(REPORTE.INCIDENTES[[#This Row],[TREINADO EM]]="", "",(REPORTE.INCIDENTES[[#This Row],[TREINADO EM]]+REPORTE.INCIDENTES[[#This Row],[VALIDADE]]))</f>
        <v>46247</v>
      </c>
      <c r="K485">
        <v>1</v>
      </c>
      <c r="L485" t="s">
        <v>3</v>
      </c>
      <c r="M485" t="str">
        <f>VLOOKUP(REPORTE.INCIDENTES[[#This Row],[NOME]],'CADASTRO'!A:K,6,0)</f>
        <v>DESLIGADO</v>
      </c>
    </row>
    <row r="486" spans="1:14">
      <c r="A486" t="s">
        <v>516</v>
      </c>
      <c r="B486" t="s">
        <v>517</v>
      </c>
      <c r="C486" t="s">
        <v>391</v>
      </c>
      <c r="D486" t="s">
        <v>686</v>
      </c>
      <c r="E486" s="11" t="s">
        <v>443</v>
      </c>
      <c r="F486" s="11" t="str">
        <f>VLOOKUP(REPORTE.INCIDENTES[[#This Row],[NOME]],'CADASTRO'!A:K,5,0)</f>
        <v>ESTAGIARIO</v>
      </c>
      <c r="G486" s="46">
        <v>45875</v>
      </c>
      <c r="H486" s="39">
        <v>365</v>
      </c>
      <c r="I4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IF(G851="01/01/1900",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IF(REPORTE.INCIDENTES[[#This Row],[TREINADO EM]]="", "",(REPORTE.INCIDENTES[[#This Row],[TREINADO EM]]+REPORTE.INCIDENTES[[#This Row],[VALIDADE]]))</f>
        <v>46240</v>
      </c>
      <c r="K486">
        <v>1</v>
      </c>
      <c r="L486" t="s">
        <v>5</v>
      </c>
      <c r="M486" t="str">
        <f>VLOOKUP(REPORTE.INCIDENTES[[#This Row],[NOME]],'CADASTRO'!A:K,6,0)</f>
        <v>ATIVO</v>
      </c>
    </row>
    <row r="487" spans="1:14">
      <c r="A487" t="s">
        <v>516</v>
      </c>
      <c r="B487" t="s">
        <v>517</v>
      </c>
      <c r="C487" t="s">
        <v>391</v>
      </c>
      <c r="D487" t="s">
        <v>686</v>
      </c>
      <c r="E487" s="11" t="s">
        <v>443</v>
      </c>
      <c r="F487" s="11" t="str">
        <f>VLOOKUP(REPORTE.INCIDENTES[[#This Row],[NOME]],'CADASTRO'!A:K,5,0)</f>
        <v>ESTAGIARIO</v>
      </c>
      <c r="G487" s="46">
        <v>46273.586689814816</v>
      </c>
      <c r="H487" s="39">
        <v>365</v>
      </c>
      <c r="I4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IF(G852="01/01/1900", "SEM REGISTRO",
                        IF((G487+H487)&gt;TODAY(), "NO PRAZO", "VENCIDO"
                        )
                    )
                )
            )
        )
    ),"N.A.")</f>
        <v>NO PRAZO</v>
      </c>
      <c r="J487" s="14">
        <f>IF(REPORTE.INCIDENTES[[#This Row],[TREINADO EM]]="", "",(REPORTE.INCIDENTES[[#This Row],[TREINADO EM]]+REPORTE.INCIDENTES[[#This Row],[VALIDADE]]))</f>
        <v>46638.586689814816</v>
      </c>
      <c r="K487">
        <v>1</v>
      </c>
      <c r="L487" t="s">
        <v>3</v>
      </c>
      <c r="M487" t="str">
        <f>VLOOKUP(REPORTE.INCIDENTES[[#This Row],[NOME]],'CADASTRO'!A:K,6,0)</f>
        <v>ATIVO</v>
      </c>
      <c r="N487" s="63" t="s">
        <v>695</v>
      </c>
    </row>
    <row r="488" spans="1:14">
      <c r="A488" t="s">
        <v>516</v>
      </c>
      <c r="B488" t="s">
        <v>517</v>
      </c>
      <c r="C488" t="s">
        <v>266</v>
      </c>
      <c r="D488" t="s">
        <v>686</v>
      </c>
      <c r="E488" s="11" t="s">
        <v>63</v>
      </c>
      <c r="F488" s="11" t="str">
        <f>VLOOKUP(REPORTE.INCIDENTES[[#This Row],[NOME]],'CADASTRO'!A:K,5,0)</f>
        <v>ESTAGIARIO</v>
      </c>
      <c r="G488" s="46">
        <v>44973</v>
      </c>
      <c r="H488" s="39">
        <v>365</v>
      </c>
      <c r="I4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IF(G853="01/01/1900",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IF(REPORTE.INCIDENTES[[#This Row],[TREINADO EM]]="", "",(REPORTE.INCIDENTES[[#This Row],[TREINADO EM]]+REPORTE.INCIDENTES[[#This Row],[VALIDADE]]))</f>
        <v>45338</v>
      </c>
      <c r="K488">
        <v>1</v>
      </c>
      <c r="L488" t="s">
        <v>3</v>
      </c>
      <c r="M488" t="str">
        <f>VLOOKUP(REPORTE.INCIDENTES[[#This Row],[NOME]],'CADASTRO'!A:K,6,0)</f>
        <v>DESLIGADO</v>
      </c>
    </row>
    <row r="489" spans="1:14">
      <c r="A489" t="s">
        <v>516</v>
      </c>
      <c r="B489" t="s">
        <v>517</v>
      </c>
      <c r="C489" t="s">
        <v>76</v>
      </c>
      <c r="D489" t="s">
        <v>686</v>
      </c>
      <c r="E489" s="11" t="s">
        <v>473</v>
      </c>
      <c r="F489" s="11" t="str">
        <f>VLOOKUP(REPORTE.INCIDENTES[[#This Row],[NOME]],'CADASTRO'!A:K,5,0)</f>
        <v>AUXILIAR INDUSTRIAL</v>
      </c>
      <c r="G489" s="46">
        <v>44929</v>
      </c>
      <c r="H489" s="39">
        <v>365</v>
      </c>
      <c r="I4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IF(G854="01/01/1900",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IF(REPORTE.INCIDENTES[[#This Row],[TREINADO EM]]="", "",(REPORTE.INCIDENTES[[#This Row],[TREINADO EM]]+REPORTE.INCIDENTES[[#This Row],[VALIDADE]]))</f>
        <v>45294</v>
      </c>
      <c r="K489">
        <v>1</v>
      </c>
      <c r="L489" t="s">
        <v>5</v>
      </c>
      <c r="M489" t="str">
        <f>VLOOKUP(REPORTE.INCIDENTES[[#This Row],[NOME]],'CADASTRO'!A:K,6,0)</f>
        <v>S-AFASTADO</v>
      </c>
    </row>
    <row r="490" spans="1:14">
      <c r="A490" t="s">
        <v>516</v>
      </c>
      <c r="B490" t="s">
        <v>517</v>
      </c>
      <c r="C490" t="s">
        <v>76</v>
      </c>
      <c r="D490" t="s">
        <v>686</v>
      </c>
      <c r="E490" s="11" t="s">
        <v>473</v>
      </c>
      <c r="F490" s="11" t="str">
        <f>VLOOKUP(REPORTE.INCIDENTES[[#This Row],[NOME]],'CADASTRO'!A:K,5,0)</f>
        <v>AUXILIAR INDUSTRIAL</v>
      </c>
      <c r="G490" s="46">
        <v>45279</v>
      </c>
      <c r="H490" s="39">
        <v>365</v>
      </c>
      <c r="I4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IF(G855="01/01/1900",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IF(REPORTE.INCIDENTES[[#This Row],[TREINADO EM]]="", "",(REPORTE.INCIDENTES[[#This Row],[TREINADO EM]]+REPORTE.INCIDENTES[[#This Row],[VALIDADE]]))</f>
        <v>45644</v>
      </c>
      <c r="K490">
        <v>1</v>
      </c>
      <c r="L490" t="s">
        <v>5</v>
      </c>
      <c r="M490" t="str">
        <f>VLOOKUP(REPORTE.INCIDENTES[[#This Row],[NOME]],'CADASTRO'!A:K,6,0)</f>
        <v>S-AFASTADO</v>
      </c>
    </row>
    <row r="491" spans="1:14">
      <c r="A491" t="s">
        <v>516</v>
      </c>
      <c r="B491" t="s">
        <v>517</v>
      </c>
      <c r="C491" t="s">
        <v>433</v>
      </c>
      <c r="D491" t="s">
        <v>686</v>
      </c>
      <c r="E491" s="11" t="s">
        <v>473</v>
      </c>
      <c r="F491" s="11" t="str">
        <f>VLOOKUP(REPORTE.INCIDENTES[[#This Row],[NOME]],'CADASTRO'!A:K,5,0)</f>
        <v>AUXILIAR INDUSTRIAL</v>
      </c>
      <c r="G491" s="46">
        <v>46009</v>
      </c>
      <c r="H491" s="39">
        <v>365</v>
      </c>
      <c r="I4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IF(G856="01/01/1900",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IF(REPORTE.INCIDENTES[[#This Row],[TREINADO EM]]="", "",(REPORTE.INCIDENTES[[#This Row],[TREINADO EM]]+REPORTE.INCIDENTES[[#This Row],[VALIDADE]]))</f>
        <v>46374</v>
      </c>
      <c r="K491">
        <v>1</v>
      </c>
      <c r="L491" t="s">
        <v>3</v>
      </c>
      <c r="M491" t="str">
        <f>VLOOKUP(REPORTE.INCIDENTES[[#This Row],[NOME]],'CADASTRO'!A:K,6,0)</f>
        <v>S-AFASTADO</v>
      </c>
    </row>
    <row r="492" spans="1:14">
      <c r="A492" t="s">
        <v>516</v>
      </c>
      <c r="B492" t="s">
        <v>517</v>
      </c>
      <c r="C492" t="s">
        <v>391</v>
      </c>
      <c r="D492" t="s">
        <v>686</v>
      </c>
      <c r="E492" s="11" t="s">
        <v>492</v>
      </c>
      <c r="F492" s="11" t="str">
        <f>VLOOKUP(REPORTE.INCIDENTES[[#This Row],[NOME]],'CADASTRO'!A:K,5,0)</f>
        <v>APRENDIZ</v>
      </c>
      <c r="G492" s="46">
        <v>46266</v>
      </c>
      <c r="H492" s="39">
        <v>365</v>
      </c>
      <c r="I4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IF(G857="01/01/1900", "SEM REGISTRO",
                        IF((G492+H492)&gt;TODAY(), "NO PRAZO", "VENCIDO"
                        )
                    )
                )
            )
        )
    ),"N.A.")</f>
        <v>NO PRAZO</v>
      </c>
      <c r="J492" s="14">
        <f>IF(REPORTE.INCIDENTES[[#This Row],[TREINADO EM]]="", "",(REPORTE.INCIDENTES[[#This Row],[TREINADO EM]]+REPORTE.INCIDENTES[[#This Row],[VALIDADE]]))</f>
        <v>46631</v>
      </c>
      <c r="K492">
        <v>1</v>
      </c>
      <c r="L492" t="s">
        <v>3</v>
      </c>
      <c r="M492" t="str">
        <f>VLOOKUP(REPORTE.INCIDENTES[[#This Row],[NOME]],'CADASTRO'!A:K,6,0)</f>
        <v>ATIVO</v>
      </c>
      <c r="N492" s="63" t="s">
        <v>700</v>
      </c>
    </row>
    <row r="493" spans="1:14">
      <c r="A493" t="s">
        <v>516</v>
      </c>
      <c r="B493" t="s">
        <v>517</v>
      </c>
      <c r="C493" t="s">
        <v>391</v>
      </c>
      <c r="D493" t="s">
        <v>686</v>
      </c>
      <c r="E493" s="11" t="s">
        <v>493</v>
      </c>
      <c r="F493" s="11" t="str">
        <f>VLOOKUP(REPORTE.INCIDENTES[[#This Row],[NOME]],'CADASTRO'!A:K,5,0)</f>
        <v>ESTAGIARIO</v>
      </c>
      <c r="G493" s="46">
        <v>46273</v>
      </c>
      <c r="H493" s="39">
        <v>365</v>
      </c>
      <c r="I4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IF(G858="01/01/1900",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IF(REPORTE.INCIDENTES[[#This Row],[TREINADO EM]]="", "",(REPORTE.INCIDENTES[[#This Row],[TREINADO EM]]+REPORTE.INCIDENTES[[#This Row],[VALIDADE]]))</f>
        <v>46638</v>
      </c>
      <c r="K493">
        <v>1</v>
      </c>
      <c r="L493" t="s">
        <v>3</v>
      </c>
      <c r="M493" t="str">
        <f>VLOOKUP(REPORTE.INCIDENTES[[#This Row],[NOME]],'CADASTRO'!A:K,6,0)</f>
        <v>ATIVO</v>
      </c>
      <c r="N493" s="63" t="s">
        <v>695</v>
      </c>
    </row>
    <row r="494" spans="1:14">
      <c r="A494" t="s">
        <v>516</v>
      </c>
      <c r="B494" t="s">
        <v>517</v>
      </c>
      <c r="C494" t="s">
        <v>266</v>
      </c>
      <c r="D494" t="s">
        <v>686</v>
      </c>
      <c r="E494" s="11" t="s">
        <v>478</v>
      </c>
      <c r="F494" s="11" t="str">
        <f>VLOOKUP(REPORTE.INCIDENTES[[#This Row],[NOME]],'CADASTRO'!A:K,5,0)</f>
        <v>ANALISTA PROCESSOS</v>
      </c>
      <c r="G494" s="46">
        <v>45064</v>
      </c>
      <c r="H494" s="39">
        <v>365</v>
      </c>
      <c r="I4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IF(G859="01/01/1900",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IF(REPORTE.INCIDENTES[[#This Row],[TREINADO EM]]="", "",(REPORTE.INCIDENTES[[#This Row],[TREINADO EM]]+REPORTE.INCIDENTES[[#This Row],[VALIDADE]]))</f>
        <v>45429</v>
      </c>
      <c r="K494">
        <v>1</v>
      </c>
      <c r="L494" t="s">
        <v>5</v>
      </c>
      <c r="M494" t="str">
        <f>VLOOKUP(REPORTE.INCIDENTES[[#This Row],[NOME]],'CADASTRO'!A:K,6,0)</f>
        <v>TRANSFERIDO</v>
      </c>
    </row>
    <row r="495" spans="1:14">
      <c r="A495" t="s">
        <v>516</v>
      </c>
      <c r="B495" t="s">
        <v>517</v>
      </c>
      <c r="C495" t="s">
        <v>433</v>
      </c>
      <c r="D495" t="s">
        <v>686</v>
      </c>
      <c r="E495" s="11" t="s">
        <v>478</v>
      </c>
      <c r="F495" s="11" t="str">
        <f>VLOOKUP(REPORTE.INCIDENTES[[#This Row],[NOME]],'CADASTRO'!A:K,5,0)</f>
        <v>ANALISTA PROCESSOS</v>
      </c>
      <c r="G495" s="46">
        <v>45547</v>
      </c>
      <c r="H495" s="39">
        <v>365</v>
      </c>
      <c r="I4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IF(G860="01/01/1900",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IF(REPORTE.INCIDENTES[[#This Row],[TREINADO EM]]="", "",(REPORTE.INCIDENTES[[#This Row],[TREINADO EM]]+REPORTE.INCIDENTES[[#This Row],[VALIDADE]]))</f>
        <v>45912</v>
      </c>
      <c r="K495">
        <v>1</v>
      </c>
      <c r="L495" t="s">
        <v>3</v>
      </c>
      <c r="M495" t="str">
        <f>VLOOKUP(REPORTE.INCIDENTES[[#This Row],[NOME]],'CADASTRO'!A:K,6,0)</f>
        <v>TRANSFERIDO</v>
      </c>
    </row>
    <row r="496" spans="1:14">
      <c r="A496" t="s">
        <v>516</v>
      </c>
      <c r="B496" t="s">
        <v>517</v>
      </c>
      <c r="C496" t="s">
        <v>76</v>
      </c>
      <c r="D496" t="s">
        <v>686</v>
      </c>
      <c r="E496" s="11" t="s">
        <v>444</v>
      </c>
      <c r="F496" s="11" t="str">
        <f>VLOOKUP(REPORTE.INCIDENTES[[#This Row],[NOME]],'CADASTRO'!A:K,5,0)</f>
        <v>TECNICO MECANICO II</v>
      </c>
      <c r="G496" s="46">
        <v>45279</v>
      </c>
      <c r="H496" s="39">
        <v>365</v>
      </c>
      <c r="I4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IF(G861="01/01/1900",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IF(REPORTE.INCIDENTES[[#This Row],[TREINADO EM]]="", "",(REPORTE.INCIDENTES[[#This Row],[TREINADO EM]]+REPORTE.INCIDENTES[[#This Row],[VALIDADE]]))</f>
        <v>45644</v>
      </c>
      <c r="K496">
        <v>1</v>
      </c>
      <c r="L496" t="s">
        <v>5</v>
      </c>
      <c r="M496" t="str">
        <f>VLOOKUP(REPORTE.INCIDENTES[[#This Row],[NOME]],'CADASTRO'!A:K,6,0)</f>
        <v>ATIVO</v>
      </c>
    </row>
    <row r="497" spans="1:14">
      <c r="A497" t="s">
        <v>516</v>
      </c>
      <c r="B497" t="s">
        <v>517</v>
      </c>
      <c r="C497" t="s">
        <v>102</v>
      </c>
      <c r="D497" t="s">
        <v>686</v>
      </c>
      <c r="E497" s="11" t="s">
        <v>444</v>
      </c>
      <c r="F497" s="11" t="str">
        <f>VLOOKUP(REPORTE.INCIDENTES[[#This Row],[NOME]],'CADASTRO'!A:K,5,0)</f>
        <v>TECNICO MECANICO II</v>
      </c>
      <c r="G497" s="46">
        <v>45372</v>
      </c>
      <c r="H497" s="39">
        <v>365</v>
      </c>
      <c r="I4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IF(G862="01/01/1900",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IF(REPORTE.INCIDENTES[[#This Row],[TREINADO EM]]="", "",(REPORTE.INCIDENTES[[#This Row],[TREINADO EM]]+REPORTE.INCIDENTES[[#This Row],[VALIDADE]]))</f>
        <v>45737</v>
      </c>
      <c r="K497">
        <v>1</v>
      </c>
      <c r="L497" t="s">
        <v>5</v>
      </c>
      <c r="M497" t="str">
        <f>VLOOKUP(REPORTE.INCIDENTES[[#This Row],[NOME]],'CADASTRO'!A:K,6,0)</f>
        <v>ATIVO</v>
      </c>
    </row>
    <row r="498" spans="1:14">
      <c r="A498" t="s">
        <v>516</v>
      </c>
      <c r="B498" t="s">
        <v>517</v>
      </c>
      <c r="C498" t="s">
        <v>76</v>
      </c>
      <c r="D498" t="s">
        <v>686</v>
      </c>
      <c r="E498" s="11" t="s">
        <v>444</v>
      </c>
      <c r="F498" s="11" t="str">
        <f>VLOOKUP(REPORTE.INCIDENTES[[#This Row],[NOME]],'CADASTRO'!A:K,5,0)</f>
        <v>TECNICO MECANICO II</v>
      </c>
      <c r="G498" s="46">
        <v>45645</v>
      </c>
      <c r="H498" s="39">
        <v>365</v>
      </c>
      <c r="I4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IF(G863="01/01/1900",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IF(REPORTE.INCIDENTES[[#This Row],[TREINADO EM]]="", "",(REPORTE.INCIDENTES[[#This Row],[TREINADO EM]]+REPORTE.INCIDENTES[[#This Row],[VALIDADE]]))</f>
        <v>46010</v>
      </c>
      <c r="K498">
        <v>1</v>
      </c>
      <c r="L498" t="s">
        <v>5</v>
      </c>
      <c r="M498" t="str">
        <f>VLOOKUP(REPORTE.INCIDENTES[[#This Row],[NOME]],'CADASTRO'!A:K,6,0)</f>
        <v>ATIVO</v>
      </c>
    </row>
    <row r="499" spans="1:14">
      <c r="A499" t="s">
        <v>516</v>
      </c>
      <c r="B499" t="s">
        <v>517</v>
      </c>
      <c r="C499" t="s">
        <v>433</v>
      </c>
      <c r="D499" t="s">
        <v>686</v>
      </c>
      <c r="E499" s="11" t="s">
        <v>444</v>
      </c>
      <c r="F499" s="11" t="str">
        <f>VLOOKUP(REPORTE.INCIDENTES[[#This Row],[NOME]],'CADASTRO'!A:K,5,0)</f>
        <v>TECNICO MECANICO II</v>
      </c>
      <c r="G499" s="46">
        <v>46211.617974537003</v>
      </c>
      <c r="H499" s="39">
        <v>183</v>
      </c>
      <c r="I4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IF(G864="01/01/1900", "SEM REGISTRO",
                        IF((G499+H499)&gt;TODAY(), "NO PRAZO", "VENCIDO"
                        )
                    )
                )
            )
        )
    ),"N.A.")</f>
        <v>NO PRAZO</v>
      </c>
      <c r="J499" s="14">
        <f>IF(REPORTE.INCIDENTES[[#This Row],[TREINADO EM]]="", "",(REPORTE.INCIDENTES[[#This Row],[TREINADO EM]]+REPORTE.INCIDENTES[[#This Row],[VALIDADE]]))</f>
        <v>46394.617974537003</v>
      </c>
      <c r="K499">
        <v>1</v>
      </c>
      <c r="L499" t="s">
        <v>3</v>
      </c>
      <c r="M499" t="str">
        <f>VLOOKUP(REPORTE.INCIDENTES[[#This Row],[NOME]],'CADASTRO'!A:K,6,0)</f>
        <v>ATIVO</v>
      </c>
      <c r="N499" s="63"/>
    </row>
    <row r="500" spans="1:14">
      <c r="A500" t="s">
        <v>516</v>
      </c>
      <c r="B500" t="s">
        <v>517</v>
      </c>
      <c r="C500" t="s">
        <v>433</v>
      </c>
      <c r="D500" t="s">
        <v>686</v>
      </c>
      <c r="E500" s="11" t="s">
        <v>458</v>
      </c>
      <c r="F500" s="11" t="str">
        <f>VLOOKUP(REPORTE.INCIDENTES[[#This Row],[NOME]],'CADASTRO'!A:K,5,0)</f>
        <v>TECNICO MECANICO II</v>
      </c>
      <c r="G500" s="46">
        <v>46217</v>
      </c>
      <c r="H500" s="39">
        <v>365</v>
      </c>
      <c r="I5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IF(G865="01/01/1900",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IF(REPORTE.INCIDENTES[[#This Row],[TREINADO EM]]="", "",(REPORTE.INCIDENTES[[#This Row],[TREINADO EM]]+REPORTE.INCIDENTES[[#This Row],[VALIDADE]]))</f>
        <v>46582</v>
      </c>
      <c r="K500">
        <v>1</v>
      </c>
      <c r="L500" t="s">
        <v>3</v>
      </c>
      <c r="M500" t="str">
        <f>VLOOKUP(REPORTE.INCIDENTES[[#This Row],[NOME]],'CADASTRO'!A:K,6,0)</f>
        <v>ATIVO</v>
      </c>
      <c r="N500" s="63" t="s">
        <v>694</v>
      </c>
    </row>
    <row r="501" spans="1:14">
      <c r="A501" t="s">
        <v>516</v>
      </c>
      <c r="B501" t="s">
        <v>517</v>
      </c>
      <c r="C501" t="s">
        <v>391</v>
      </c>
      <c r="D501" t="s">
        <v>686</v>
      </c>
      <c r="E501" s="11" t="s">
        <v>445</v>
      </c>
      <c r="F501" s="11" t="str">
        <f>VLOOKUP(REPORTE.INCIDENTES[[#This Row],[NOME]],'CADASTRO'!A:K,5,0)</f>
        <v>OPERADOR INDUSTRIAL II</v>
      </c>
      <c r="G501" s="46">
        <v>45861</v>
      </c>
      <c r="H501" s="39">
        <v>365</v>
      </c>
      <c r="I5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IF(G866="01/01/1900",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IF(REPORTE.INCIDENTES[[#This Row],[TREINADO EM]]="", "",(REPORTE.INCIDENTES[[#This Row],[TREINADO EM]]+REPORTE.INCIDENTES[[#This Row],[VALIDADE]]))</f>
        <v>46226</v>
      </c>
      <c r="K501">
        <v>1</v>
      </c>
      <c r="L501" t="s">
        <v>5</v>
      </c>
      <c r="M501" t="str">
        <f>VLOOKUP(REPORTE.INCIDENTES[[#This Row],[NOME]],'CADASTRO'!A:K,6,0)</f>
        <v>ATIVO</v>
      </c>
    </row>
    <row r="502" spans="1:14">
      <c r="A502" t="s">
        <v>516</v>
      </c>
      <c r="B502" t="s">
        <v>517</v>
      </c>
      <c r="C502" t="s">
        <v>433</v>
      </c>
      <c r="D502" t="s">
        <v>686</v>
      </c>
      <c r="E502" s="11" t="s">
        <v>445</v>
      </c>
      <c r="F502" s="11" t="str">
        <f>VLOOKUP(REPORTE.INCIDENTES[[#This Row],[NOME]],'CADASTRO'!A:K,5,0)</f>
        <v>OPERADOR INDUSTRIAL II</v>
      </c>
      <c r="G502" s="46">
        <v>46009</v>
      </c>
      <c r="H502" s="39">
        <v>365</v>
      </c>
      <c r="I5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IF(G867="01/01/1900", "SEM REGISTRO",
                        IF((G502+H502)&gt;TODAY(), "NO PRAZO", "VENCIDO"
                        )
                    )
                )
            )
        )
    ),"N.A.")</f>
        <v>NO PRAZO</v>
      </c>
      <c r="J502" s="14">
        <f>IF(REPORTE.INCIDENTES[[#This Row],[TREINADO EM]]="", "",(REPORTE.INCIDENTES[[#This Row],[TREINADO EM]]+REPORTE.INCIDENTES[[#This Row],[VALIDADE]]))</f>
        <v>46374</v>
      </c>
      <c r="K502">
        <v>1</v>
      </c>
      <c r="L502" t="s">
        <v>3</v>
      </c>
      <c r="M502" t="str">
        <f>VLOOKUP(REPORTE.INCIDENTES[[#This Row],[NOME]],'CADASTRO'!A:K,6,0)</f>
        <v>ATIVO</v>
      </c>
    </row>
    <row r="503" spans="1:14">
      <c r="A503" t="s">
        <v>516</v>
      </c>
      <c r="B503" t="s">
        <v>517</v>
      </c>
      <c r="C503" t="s">
        <v>266</v>
      </c>
      <c r="D503" t="s">
        <v>686</v>
      </c>
      <c r="E503" s="11" t="s">
        <v>446</v>
      </c>
      <c r="F503" s="11" t="str">
        <f>VLOOKUP(REPORTE.INCIDENTES[[#This Row],[NOME]],'CADASTRO'!A:K,5,0)</f>
        <v>OPERADOR INDUSTRIAL III</v>
      </c>
      <c r="G503" s="46">
        <v>45064</v>
      </c>
      <c r="H503" s="39">
        <v>365</v>
      </c>
      <c r="I5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IF(G868="01/01/1900",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IF(REPORTE.INCIDENTES[[#This Row],[TREINADO EM]]="", "",(REPORTE.INCIDENTES[[#This Row],[TREINADO EM]]+REPORTE.INCIDENTES[[#This Row],[VALIDADE]]))</f>
        <v>45429</v>
      </c>
      <c r="K503">
        <v>1</v>
      </c>
      <c r="L503" t="s">
        <v>5</v>
      </c>
      <c r="M503" t="str">
        <f>VLOOKUP(REPORTE.INCIDENTES[[#This Row],[NOME]],'CADASTRO'!A:K,6,0)</f>
        <v>ATIVO</v>
      </c>
    </row>
    <row r="504" spans="1:14">
      <c r="A504" t="s">
        <v>516</v>
      </c>
      <c r="B504" t="s">
        <v>517</v>
      </c>
      <c r="C504" t="s">
        <v>76</v>
      </c>
      <c r="D504" t="s">
        <v>686</v>
      </c>
      <c r="E504" s="11" t="s">
        <v>446</v>
      </c>
      <c r="F504" s="11" t="str">
        <f>VLOOKUP(REPORTE.INCIDENTES[[#This Row],[NOME]],'CADASTRO'!A:K,5,0)</f>
        <v>OPERADOR INDUSTRIAL III</v>
      </c>
      <c r="G504" s="46">
        <v>45279</v>
      </c>
      <c r="H504" s="39">
        <v>365</v>
      </c>
      <c r="I5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IF(G869="01/01/1900",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IF(REPORTE.INCIDENTES[[#This Row],[TREINADO EM]]="", "",(REPORTE.INCIDENTES[[#This Row],[TREINADO EM]]+REPORTE.INCIDENTES[[#This Row],[VALIDADE]]))</f>
        <v>45644</v>
      </c>
      <c r="K504">
        <v>1</v>
      </c>
      <c r="L504" t="s">
        <v>5</v>
      </c>
      <c r="M504" t="str">
        <f>VLOOKUP(REPORTE.INCIDENTES[[#This Row],[NOME]],'CADASTRO'!A:K,6,0)</f>
        <v>ATIVO</v>
      </c>
    </row>
    <row r="505" spans="1:14">
      <c r="A505" t="s">
        <v>516</v>
      </c>
      <c r="B505" t="s">
        <v>517</v>
      </c>
      <c r="C505" t="s">
        <v>76</v>
      </c>
      <c r="D505" t="s">
        <v>686</v>
      </c>
      <c r="E505" s="11" t="s">
        <v>446</v>
      </c>
      <c r="F505" s="11" t="str">
        <f>VLOOKUP(REPORTE.INCIDENTES[[#This Row],[NOME]],'CADASTRO'!A:K,5,0)</f>
        <v>OPERADOR INDUSTRIAL III</v>
      </c>
      <c r="G505" s="46">
        <v>45645</v>
      </c>
      <c r="H505" s="39">
        <v>365</v>
      </c>
      <c r="I5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IF(G870="01/01/1900",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IF(REPORTE.INCIDENTES[[#This Row],[TREINADO EM]]="", "",(REPORTE.INCIDENTES[[#This Row],[TREINADO EM]]+REPORTE.INCIDENTES[[#This Row],[VALIDADE]]))</f>
        <v>46010</v>
      </c>
      <c r="K505">
        <v>1</v>
      </c>
      <c r="L505" t="s">
        <v>5</v>
      </c>
      <c r="M505" t="str">
        <f>VLOOKUP(REPORTE.INCIDENTES[[#This Row],[NOME]],'CADASTRO'!A:K,6,0)</f>
        <v>ATIVO</v>
      </c>
    </row>
    <row r="506" spans="1:14">
      <c r="A506" t="s">
        <v>516</v>
      </c>
      <c r="B506" t="s">
        <v>517</v>
      </c>
      <c r="C506" t="s">
        <v>433</v>
      </c>
      <c r="D506" t="s">
        <v>686</v>
      </c>
      <c r="E506" s="11" t="s">
        <v>446</v>
      </c>
      <c r="F506" s="11" t="str">
        <f>VLOOKUP(REPORTE.INCIDENTES[[#This Row],[NOME]],'CADASTRO'!A:K,5,0)</f>
        <v>OPERADOR INDUSTRIAL III</v>
      </c>
      <c r="G506" s="48">
        <v>45847</v>
      </c>
      <c r="H506" s="39">
        <v>365</v>
      </c>
      <c r="I5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IF(G871="01/01/1900",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IF(REPORTE.INCIDENTES[[#This Row],[TREINADO EM]]="", "",(REPORTE.INCIDENTES[[#This Row],[TREINADO EM]]+REPORTE.INCIDENTES[[#This Row],[VALIDADE]]))</f>
        <v>46212</v>
      </c>
      <c r="K506">
        <v>1</v>
      </c>
      <c r="L506" t="s">
        <v>5</v>
      </c>
      <c r="M506" t="str">
        <f>VLOOKUP(REPORTE.INCIDENTES[[#This Row],[NOME]],'CADASTRO'!A:K,6,0)</f>
        <v>ATIVO</v>
      </c>
    </row>
    <row r="507" spans="1:14">
      <c r="A507" t="s">
        <v>516</v>
      </c>
      <c r="B507" t="s">
        <v>517</v>
      </c>
      <c r="C507" t="s">
        <v>433</v>
      </c>
      <c r="D507" t="s">
        <v>686</v>
      </c>
      <c r="E507" s="11" t="s">
        <v>446</v>
      </c>
      <c r="F507" s="11" t="str">
        <f>VLOOKUP(REPORTE.INCIDENTES[[#This Row],[NOME]],'CADASTRO'!A:K,5,0)</f>
        <v>OPERADOR INDUSTRIAL III</v>
      </c>
      <c r="G507" s="46">
        <v>46210.950868055603</v>
      </c>
      <c r="H507" s="39">
        <v>183</v>
      </c>
      <c r="I5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IF(G872="01/01/1900",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IF(REPORTE.INCIDENTES[[#This Row],[TREINADO EM]]="", "",(REPORTE.INCIDENTES[[#This Row],[TREINADO EM]]+REPORTE.INCIDENTES[[#This Row],[VALIDADE]]))</f>
        <v>46393.950868055603</v>
      </c>
      <c r="K507">
        <v>1</v>
      </c>
      <c r="L507" t="s">
        <v>3</v>
      </c>
      <c r="M507" t="str">
        <f>VLOOKUP(REPORTE.INCIDENTES[[#This Row],[NOME]],'CADASTRO'!A:K,6,0)</f>
        <v>ATIVO</v>
      </c>
      <c r="N507" s="63"/>
    </row>
    <row r="508" spans="1:14">
      <c r="A508" t="s">
        <v>516</v>
      </c>
      <c r="B508" t="s">
        <v>517</v>
      </c>
      <c r="C508" t="s">
        <v>391</v>
      </c>
      <c r="D508" t="s">
        <v>686</v>
      </c>
      <c r="E508" s="11" t="s">
        <v>447</v>
      </c>
      <c r="F508" s="11" t="str">
        <f>VLOOKUP(REPORTE.INCIDENTES[[#This Row],[NOME]],'CADASTRO'!A:K,5,0)</f>
        <v>APRENDIZ</v>
      </c>
      <c r="G508" s="46">
        <v>45903</v>
      </c>
      <c r="H508" s="39">
        <v>365</v>
      </c>
      <c r="I5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IF(G873="01/01/1900",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IF(REPORTE.INCIDENTES[[#This Row],[TREINADO EM]]="", "",(REPORTE.INCIDENTES[[#This Row],[TREINADO EM]]+REPORTE.INCIDENTES[[#This Row],[VALIDADE]]))</f>
        <v>46268</v>
      </c>
      <c r="K508">
        <v>1</v>
      </c>
      <c r="L508" t="s">
        <v>5</v>
      </c>
      <c r="M508" t="str">
        <f>VLOOKUP(REPORTE.INCIDENTES[[#This Row],[NOME]],'CADASTRO'!A:K,6,0)</f>
        <v>ATIVO</v>
      </c>
    </row>
    <row r="509" spans="1:14">
      <c r="A509" t="s">
        <v>516</v>
      </c>
      <c r="B509" t="s">
        <v>517</v>
      </c>
      <c r="C509" t="s">
        <v>391</v>
      </c>
      <c r="D509" t="s">
        <v>686</v>
      </c>
      <c r="E509" s="11" t="s">
        <v>447</v>
      </c>
      <c r="F509" s="11" t="str">
        <f>VLOOKUP(REPORTE.INCIDENTES[[#This Row],[NOME]],'CADASTRO'!A:K,5,0)</f>
        <v>APRENDIZ</v>
      </c>
      <c r="G509" s="46">
        <v>46241</v>
      </c>
      <c r="H509" s="39">
        <v>365</v>
      </c>
      <c r="I5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IF(G874="01/01/1900",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IF(REPORTE.INCIDENTES[[#This Row],[TREINADO EM]]="", "",(REPORTE.INCIDENTES[[#This Row],[TREINADO EM]]+REPORTE.INCIDENTES[[#This Row],[VALIDADE]]))</f>
        <v>46606</v>
      </c>
      <c r="K509">
        <v>1</v>
      </c>
      <c r="L509" t="s">
        <v>3</v>
      </c>
      <c r="M509" t="str">
        <f>VLOOKUP(REPORTE.INCIDENTES[[#This Row],[NOME]],'CADASTRO'!A:K,6,0)</f>
        <v>ATIVO</v>
      </c>
    </row>
    <row r="510" spans="1:14">
      <c r="A510" t="s">
        <v>516</v>
      </c>
      <c r="B510" t="s">
        <v>517</v>
      </c>
      <c r="C510" t="s">
        <v>76</v>
      </c>
      <c r="D510" t="s">
        <v>686</v>
      </c>
      <c r="E510" s="11" t="s">
        <v>448</v>
      </c>
      <c r="F510" s="11" t="str">
        <f>VLOOKUP(REPORTE.INCIDENTES[[#This Row],[NOME]],'CADASTRO'!A:K,5,0)</f>
        <v>OPERADOR INDUSTRIAL II</v>
      </c>
      <c r="G510" s="46">
        <v>44929</v>
      </c>
      <c r="H510" s="39">
        <v>365</v>
      </c>
      <c r="I5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IF(G875="01/01/1900",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IF(REPORTE.INCIDENTES[[#This Row],[TREINADO EM]]="", "",(REPORTE.INCIDENTES[[#This Row],[TREINADO EM]]+REPORTE.INCIDENTES[[#This Row],[VALIDADE]]))</f>
        <v>45294</v>
      </c>
      <c r="K510">
        <v>1</v>
      </c>
      <c r="L510" t="s">
        <v>5</v>
      </c>
      <c r="M510" t="str">
        <f>VLOOKUP(REPORTE.INCIDENTES[[#This Row],[NOME]],'CADASTRO'!A:K,6,0)</f>
        <v>DESLIGADO</v>
      </c>
    </row>
    <row r="511" spans="1:14">
      <c r="A511" t="s">
        <v>516</v>
      </c>
      <c r="B511" t="s">
        <v>517</v>
      </c>
      <c r="C511" t="s">
        <v>76</v>
      </c>
      <c r="D511" t="s">
        <v>686</v>
      </c>
      <c r="E511" s="11" t="s">
        <v>448</v>
      </c>
      <c r="F511" s="11" t="str">
        <f>VLOOKUP(REPORTE.INCIDENTES[[#This Row],[NOME]],'CADASTRO'!A:K,5,0)</f>
        <v>OPERADOR INDUSTRIAL II</v>
      </c>
      <c r="G511" s="46">
        <v>45279</v>
      </c>
      <c r="H511" s="39">
        <v>365</v>
      </c>
      <c r="I5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IF(G876="01/01/1900",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IF(REPORTE.INCIDENTES[[#This Row],[TREINADO EM]]="", "",(REPORTE.INCIDENTES[[#This Row],[TREINADO EM]]+REPORTE.INCIDENTES[[#This Row],[VALIDADE]]))</f>
        <v>45644</v>
      </c>
      <c r="K511">
        <v>1</v>
      </c>
      <c r="L511" t="s">
        <v>5</v>
      </c>
      <c r="M511" t="str">
        <f>VLOOKUP(REPORTE.INCIDENTES[[#This Row],[NOME]],'CADASTRO'!A:K,6,0)</f>
        <v>DESLIGADO</v>
      </c>
    </row>
    <row r="512" spans="1:14">
      <c r="A512" t="s">
        <v>516</v>
      </c>
      <c r="B512" t="s">
        <v>517</v>
      </c>
      <c r="C512" t="s">
        <v>433</v>
      </c>
      <c r="D512" t="s">
        <v>686</v>
      </c>
      <c r="E512" s="11" t="s">
        <v>448</v>
      </c>
      <c r="F512" s="11" t="str">
        <f>VLOOKUP(REPORTE.INCIDENTES[[#This Row],[NOME]],'CADASTRO'!A:K,5,0)</f>
        <v>OPERADOR INDUSTRIAL II</v>
      </c>
      <c r="G512" s="46">
        <v>46009</v>
      </c>
      <c r="H512" s="39">
        <v>365</v>
      </c>
      <c r="I5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IF(G877="01/01/1900",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IF(REPORTE.INCIDENTES[[#This Row],[TREINADO EM]]="", "",(REPORTE.INCIDENTES[[#This Row],[TREINADO EM]]+REPORTE.INCIDENTES[[#This Row],[VALIDADE]]))</f>
        <v>46374</v>
      </c>
      <c r="K512">
        <v>1</v>
      </c>
      <c r="L512" t="s">
        <v>3</v>
      </c>
      <c r="M512" t="str">
        <f>VLOOKUP(REPORTE.INCIDENTES[[#This Row],[NOME]],'CADASTRO'!A:K,6,0)</f>
        <v>DESLIGADO</v>
      </c>
    </row>
    <row r="513" spans="1:14">
      <c r="A513" t="s">
        <v>516</v>
      </c>
      <c r="B513" t="s">
        <v>517</v>
      </c>
      <c r="C513" t="s">
        <v>266</v>
      </c>
      <c r="D513" t="s">
        <v>686</v>
      </c>
      <c r="E513" s="11" t="s">
        <v>449</v>
      </c>
      <c r="F513" s="11" t="str">
        <f>VLOOKUP(REPORTE.INCIDENTES[[#This Row],[NOME]],'CADASTRO'!A:K,5,0)</f>
        <v>TECNICO ELETRONICO II</v>
      </c>
      <c r="G513" s="46">
        <v>45001</v>
      </c>
      <c r="H513" s="39">
        <v>365</v>
      </c>
      <c r="I5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IF(G878="01/01/1900",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IF(REPORTE.INCIDENTES[[#This Row],[TREINADO EM]]="", "",(REPORTE.INCIDENTES[[#This Row],[TREINADO EM]]+REPORTE.INCIDENTES[[#This Row],[VALIDADE]]))</f>
        <v>45366</v>
      </c>
      <c r="K513">
        <v>1</v>
      </c>
      <c r="L513" t="s">
        <v>5</v>
      </c>
      <c r="M513" t="str">
        <f>VLOOKUP(REPORTE.INCIDENTES[[#This Row],[NOME]],'CADASTRO'!A:K,6,0)</f>
        <v>ATIVO</v>
      </c>
    </row>
    <row r="514" spans="1:14">
      <c r="A514" t="s">
        <v>516</v>
      </c>
      <c r="B514" t="s">
        <v>517</v>
      </c>
      <c r="C514" t="s">
        <v>433</v>
      </c>
      <c r="D514" t="s">
        <v>686</v>
      </c>
      <c r="E514" s="11" t="s">
        <v>449</v>
      </c>
      <c r="F514" s="11" t="str">
        <f>VLOOKUP(REPORTE.INCIDENTES[[#This Row],[NOME]],'CADASTRO'!A:K,5,0)</f>
        <v>TECNICO ELETRONICO II</v>
      </c>
      <c r="G514" s="46">
        <v>45547</v>
      </c>
      <c r="H514" s="39">
        <v>365</v>
      </c>
      <c r="I5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IF(G879="01/01/1900",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IF(REPORTE.INCIDENTES[[#This Row],[TREINADO EM]]="", "",(REPORTE.INCIDENTES[[#This Row],[TREINADO EM]]+REPORTE.INCIDENTES[[#This Row],[VALIDADE]]))</f>
        <v>45912</v>
      </c>
      <c r="K514">
        <v>1</v>
      </c>
      <c r="L514" t="s">
        <v>5</v>
      </c>
      <c r="M514" t="str">
        <f>VLOOKUP(REPORTE.INCIDENTES[[#This Row],[NOME]],'CADASTRO'!A:K,6,0)</f>
        <v>ATIVO</v>
      </c>
    </row>
    <row r="515" spans="1:14">
      <c r="A515" t="s">
        <v>516</v>
      </c>
      <c r="B515" t="s">
        <v>517</v>
      </c>
      <c r="C515" t="s">
        <v>433</v>
      </c>
      <c r="D515" t="s">
        <v>686</v>
      </c>
      <c r="E515" s="11" t="s">
        <v>449</v>
      </c>
      <c r="F515" s="11" t="str">
        <f>VLOOKUP(REPORTE.INCIDENTES[[#This Row],[NOME]],'CADASTRO'!A:K,5,0)</f>
        <v>TECNICO ELETRONICO II</v>
      </c>
      <c r="G515" s="46">
        <v>46006</v>
      </c>
      <c r="H515" s="39">
        <v>365</v>
      </c>
      <c r="I5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IF(G880="01/01/1900",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IF(REPORTE.INCIDENTES[[#This Row],[TREINADO EM]]="", "",(REPORTE.INCIDENTES[[#This Row],[TREINADO EM]]+REPORTE.INCIDENTES[[#This Row],[VALIDADE]]))</f>
        <v>46371</v>
      </c>
      <c r="K515">
        <v>1</v>
      </c>
      <c r="L515" t="s">
        <v>3</v>
      </c>
      <c r="M515" t="str">
        <f>VLOOKUP(REPORTE.INCIDENTES[[#This Row],[NOME]],'CADASTRO'!A:K,6,0)</f>
        <v>ATIVO</v>
      </c>
      <c r="N515" s="63" t="s">
        <v>693</v>
      </c>
    </row>
    <row r="516" spans="1:14">
      <c r="A516" t="s">
        <v>516</v>
      </c>
      <c r="B516" t="s">
        <v>517</v>
      </c>
      <c r="C516" t="s">
        <v>76</v>
      </c>
      <c r="D516" t="s">
        <v>686</v>
      </c>
      <c r="E516" s="11" t="s">
        <v>52</v>
      </c>
      <c r="F516" s="11" t="str">
        <f>VLOOKUP(REPORTE.INCIDENTES[[#This Row],[NOME]],'CADASTRO'!A:K,5,0)</f>
        <v>OPERADOR LOGISTICO I</v>
      </c>
      <c r="G516" s="46">
        <v>44929</v>
      </c>
      <c r="H516" s="39">
        <v>365</v>
      </c>
      <c r="I5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IF(G881="01/01/1900",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IF(REPORTE.INCIDENTES[[#This Row],[TREINADO EM]]="", "",(REPORTE.INCIDENTES[[#This Row],[TREINADO EM]]+REPORTE.INCIDENTES[[#This Row],[VALIDADE]]))</f>
        <v>45294</v>
      </c>
      <c r="K516">
        <v>1</v>
      </c>
      <c r="L516" t="s">
        <v>3</v>
      </c>
      <c r="M516" t="str">
        <f>VLOOKUP(REPORTE.INCIDENTES[[#This Row],[NOME]],'CADASTRO'!A:K,6,0)</f>
        <v>DESLIGADO</v>
      </c>
    </row>
    <row r="517" spans="1:14">
      <c r="A517" t="s">
        <v>516</v>
      </c>
      <c r="B517" t="s">
        <v>517</v>
      </c>
      <c r="C517" t="s">
        <v>76</v>
      </c>
      <c r="D517" t="s">
        <v>686</v>
      </c>
      <c r="E517" s="11" t="s">
        <v>450</v>
      </c>
      <c r="F517" s="11" t="str">
        <f>VLOOKUP(REPORTE.INCIDENTES[[#This Row],[NOME]],'CADASTRO'!A:K,5,0)</f>
        <v>OPERADOR INDUSTRIAL II</v>
      </c>
      <c r="G517" s="46">
        <v>44929</v>
      </c>
      <c r="H517" s="39">
        <v>365</v>
      </c>
      <c r="I5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IF(G882="01/01/1900", "SEM REGISTRO",
                        IF((G517+H517)&gt;TODAY(), "NO PRAZO", "VENCIDO"
                        )
                    )
                )
            )
        )
    ),"N.A.")</f>
        <v>HISTORICO</v>
      </c>
      <c r="J517" s="14">
        <f>IF(REPORTE.INCIDENTES[[#This Row],[TREINADO EM]]="", "",(REPORTE.INCIDENTES[[#This Row],[TREINADO EM]]+REPORTE.INCIDENTES[[#This Row],[VALIDADE]]))</f>
        <v>45294</v>
      </c>
      <c r="K517">
        <v>1</v>
      </c>
      <c r="L517" t="s">
        <v>5</v>
      </c>
      <c r="M517" t="str">
        <f>VLOOKUP(REPORTE.INCIDENTES[[#This Row],[NOME]],'CADASTRO'!A:K,6,0)</f>
        <v>ATIVO</v>
      </c>
    </row>
    <row r="518" spans="1:14">
      <c r="A518" t="s">
        <v>516</v>
      </c>
      <c r="B518" t="s">
        <v>517</v>
      </c>
      <c r="C518" t="s">
        <v>76</v>
      </c>
      <c r="D518" t="s">
        <v>686</v>
      </c>
      <c r="E518" s="11" t="s">
        <v>450</v>
      </c>
      <c r="F518" s="11" t="str">
        <f>VLOOKUP(REPORTE.INCIDENTES[[#This Row],[NOME]],'CADASTRO'!A:K,5,0)</f>
        <v>OPERADOR INDUSTRIAL II</v>
      </c>
      <c r="G518" s="46">
        <v>45279</v>
      </c>
      <c r="H518" s="39">
        <v>365</v>
      </c>
      <c r="I5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IF(G883="01/01/1900", "SEM REGISTRO",
                        IF((G518+H518)&gt;TODAY(), "NO PRAZO", "VENCIDO"
                        )
                    )
                )
            )
        )
    ),"N.A.")</f>
        <v>HISTORICO</v>
      </c>
      <c r="J518" s="14">
        <f>IF(REPORTE.INCIDENTES[[#This Row],[TREINADO EM]]="", "",(REPORTE.INCIDENTES[[#This Row],[TREINADO EM]]+REPORTE.INCIDENTES[[#This Row],[VALIDADE]]))</f>
        <v>45644</v>
      </c>
      <c r="K518">
        <v>1</v>
      </c>
      <c r="L518" t="s">
        <v>5</v>
      </c>
      <c r="M518" t="str">
        <f>VLOOKUP(REPORTE.INCIDENTES[[#This Row],[NOME]],'CADASTRO'!A:K,6,0)</f>
        <v>ATIVO</v>
      </c>
    </row>
    <row r="519" spans="1:14">
      <c r="A519" t="s">
        <v>516</v>
      </c>
      <c r="B519" t="s">
        <v>517</v>
      </c>
      <c r="C519" t="s">
        <v>76</v>
      </c>
      <c r="D519" t="s">
        <v>686</v>
      </c>
      <c r="E519" s="11" t="s">
        <v>450</v>
      </c>
      <c r="F519" s="11" t="str">
        <f>VLOOKUP(REPORTE.INCIDENTES[[#This Row],[NOME]],'CADASTRO'!A:K,5,0)</f>
        <v>OPERADOR INDUSTRIAL II</v>
      </c>
      <c r="G519" s="46">
        <v>45645</v>
      </c>
      <c r="H519" s="39">
        <v>365</v>
      </c>
      <c r="I5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IF(G884="01/01/1900",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IF(REPORTE.INCIDENTES[[#This Row],[TREINADO EM]]="", "",(REPORTE.INCIDENTES[[#This Row],[TREINADO EM]]+REPORTE.INCIDENTES[[#This Row],[VALIDADE]]))</f>
        <v>46010</v>
      </c>
      <c r="K519">
        <v>1</v>
      </c>
      <c r="L519" t="s">
        <v>5</v>
      </c>
      <c r="M519" t="str">
        <f>VLOOKUP(REPORTE.INCIDENTES[[#This Row],[NOME]],'CADASTRO'!A:K,6,0)</f>
        <v>ATIVO</v>
      </c>
    </row>
    <row r="520" spans="1:14">
      <c r="A520" t="s">
        <v>516</v>
      </c>
      <c r="B520" t="s">
        <v>517</v>
      </c>
      <c r="C520" t="s">
        <v>433</v>
      </c>
      <c r="D520" t="s">
        <v>686</v>
      </c>
      <c r="E520" s="11" t="s">
        <v>450</v>
      </c>
      <c r="F520" s="11" t="str">
        <f>VLOOKUP(REPORTE.INCIDENTES[[#This Row],[NOME]],'CADASTRO'!A:K,5,0)</f>
        <v>OPERADOR INDUSTRIAL II</v>
      </c>
      <c r="G520" s="46">
        <v>46207.401608796303</v>
      </c>
      <c r="H520" s="39">
        <v>183</v>
      </c>
      <c r="I5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IF(G885="01/01/1900", "SEM REGISTRO",
                        IF((G520+H520)&gt;TODAY(), "NO PRAZO", "VENCIDO"
                        )
                    )
                )
            )
        )
    ),"N.A.")</f>
        <v>NO PRAZO</v>
      </c>
      <c r="J520" s="14">
        <f>IF(REPORTE.INCIDENTES[[#This Row],[TREINADO EM]]="", "",(REPORTE.INCIDENTES[[#This Row],[TREINADO EM]]+REPORTE.INCIDENTES[[#This Row],[VALIDADE]]))</f>
        <v>46390.401608796303</v>
      </c>
      <c r="K520">
        <v>1</v>
      </c>
      <c r="L520" t="s">
        <v>3</v>
      </c>
      <c r="M520" t="str">
        <f>VLOOKUP(REPORTE.INCIDENTES[[#This Row],[NOME]],'CADASTRO'!A:K,6,0)</f>
        <v>ATIVO</v>
      </c>
      <c r="N520" s="63"/>
    </row>
    <row r="521" spans="1:14">
      <c r="A521" t="s">
        <v>516</v>
      </c>
      <c r="B521" t="s">
        <v>517</v>
      </c>
      <c r="C521" t="s">
        <v>76</v>
      </c>
      <c r="D521" t="s">
        <v>686</v>
      </c>
      <c r="E521" s="11" t="s">
        <v>46</v>
      </c>
      <c r="F521" s="11" t="str">
        <f>VLOOKUP(REPORTE.INCIDENTES[[#This Row],[NOME]],'CADASTRO'!A:K,5,0)</f>
        <v>OPERADOR LOGISTICO I</v>
      </c>
      <c r="G521" s="46">
        <v>44929</v>
      </c>
      <c r="H521" s="39">
        <v>365</v>
      </c>
      <c r="I5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IF(G886="01/01/1900",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IF(REPORTE.INCIDENTES[[#This Row],[TREINADO EM]]="", "",(REPORTE.INCIDENTES[[#This Row],[TREINADO EM]]+REPORTE.INCIDENTES[[#This Row],[VALIDADE]]))</f>
        <v>45294</v>
      </c>
      <c r="K521">
        <v>1</v>
      </c>
      <c r="L521" t="s">
        <v>5</v>
      </c>
      <c r="M521" t="str">
        <f>VLOOKUP(REPORTE.INCIDENTES[[#This Row],[NOME]],'CADASTRO'!A:K,6,0)</f>
        <v>DESLIGADO</v>
      </c>
    </row>
    <row r="522" spans="1:14">
      <c r="A522" t="s">
        <v>516</v>
      </c>
      <c r="B522" t="s">
        <v>517</v>
      </c>
      <c r="C522" t="s">
        <v>76</v>
      </c>
      <c r="D522" t="s">
        <v>686</v>
      </c>
      <c r="E522" s="11" t="s">
        <v>46</v>
      </c>
      <c r="F522" s="11" t="str">
        <f>VLOOKUP(REPORTE.INCIDENTES[[#This Row],[NOME]],'CADASTRO'!A:K,5,0)</f>
        <v>OPERADOR LOGISTICO I</v>
      </c>
      <c r="G522" s="46">
        <v>45279</v>
      </c>
      <c r="H522" s="39">
        <v>365</v>
      </c>
      <c r="I5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IF(G887="01/01/1900",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IF(REPORTE.INCIDENTES[[#This Row],[TREINADO EM]]="", "",(REPORTE.INCIDENTES[[#This Row],[TREINADO EM]]+REPORTE.INCIDENTES[[#This Row],[VALIDADE]]))</f>
        <v>45644</v>
      </c>
      <c r="K522">
        <v>1</v>
      </c>
      <c r="L522" t="s">
        <v>5</v>
      </c>
      <c r="M522" t="str">
        <f>VLOOKUP(REPORTE.INCIDENTES[[#This Row],[NOME]],'CADASTRO'!A:K,6,0)</f>
        <v>DESLIGADO</v>
      </c>
    </row>
    <row r="523" spans="1:14">
      <c r="A523" t="s">
        <v>516</v>
      </c>
      <c r="B523" t="s">
        <v>517</v>
      </c>
      <c r="C523" t="s">
        <v>76</v>
      </c>
      <c r="D523" t="s">
        <v>686</v>
      </c>
      <c r="E523" s="11" t="s">
        <v>46</v>
      </c>
      <c r="F523" s="11" t="str">
        <f>VLOOKUP(REPORTE.INCIDENTES[[#This Row],[NOME]],'CADASTRO'!A:K,5,0)</f>
        <v>OPERADOR LOGISTICO I</v>
      </c>
      <c r="G523" s="46">
        <v>45645</v>
      </c>
      <c r="H523" s="39">
        <v>365</v>
      </c>
      <c r="I5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IF(G888="01/01/1900",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IF(REPORTE.INCIDENTES[[#This Row],[TREINADO EM]]="", "",(REPORTE.INCIDENTES[[#This Row],[TREINADO EM]]+REPORTE.INCIDENTES[[#This Row],[VALIDADE]]))</f>
        <v>46010</v>
      </c>
      <c r="K523">
        <v>1</v>
      </c>
      <c r="L523" t="s">
        <v>3</v>
      </c>
      <c r="M523" t="str">
        <f>VLOOKUP(REPORTE.INCIDENTES[[#This Row],[NOME]],'CADASTRO'!A:K,6,0)</f>
        <v>DESLIGADO</v>
      </c>
    </row>
    <row r="524" spans="1:14">
      <c r="A524" t="s">
        <v>516</v>
      </c>
      <c r="B524" t="s">
        <v>517</v>
      </c>
      <c r="C524" t="s">
        <v>433</v>
      </c>
      <c r="D524" t="s">
        <v>686</v>
      </c>
      <c r="E524" s="11" t="s">
        <v>451</v>
      </c>
      <c r="F524" s="11" t="str">
        <f>VLOOKUP(REPORTE.INCIDENTES[[#This Row],[NOME]],'CADASTRO'!A:K,5,0)</f>
        <v>ESTAGIARIO</v>
      </c>
      <c r="G524" s="46">
        <v>46091</v>
      </c>
      <c r="H524" s="39">
        <v>365</v>
      </c>
      <c r="I5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IF(G889="01/01/1900",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IF(REPORTE.INCIDENTES[[#This Row],[TREINADO EM]]="", "",(REPORTE.INCIDENTES[[#This Row],[TREINADO EM]]+REPORTE.INCIDENTES[[#This Row],[VALIDADE]]))</f>
        <v>46456</v>
      </c>
      <c r="K524">
        <v>0.25</v>
      </c>
      <c r="L524" t="s">
        <v>3</v>
      </c>
      <c r="M524" t="str">
        <f>VLOOKUP(REPORTE.INCIDENTES[[#This Row],[NOME]],'CADASTRO'!A:K,6,0)</f>
        <v>ATIVO</v>
      </c>
      <c r="N524" s="63" t="s">
        <v>691</v>
      </c>
    </row>
    <row r="525" spans="1:14">
      <c r="A525" t="s">
        <v>516</v>
      </c>
      <c r="B525" t="s">
        <v>517</v>
      </c>
      <c r="C525" t="s">
        <v>266</v>
      </c>
      <c r="D525" t="s">
        <v>686</v>
      </c>
      <c r="E525" s="11" t="s">
        <v>30</v>
      </c>
      <c r="F525" s="11" t="str">
        <f>VLOOKUP(REPORTE.INCIDENTES[[#This Row],[NOME]],'CADASTRO'!A:K,5,0)</f>
        <v>OPERADOR INDUSTRIAL I</v>
      </c>
      <c r="G525" s="46">
        <v>45029</v>
      </c>
      <c r="H525" s="39">
        <v>365</v>
      </c>
      <c r="I5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IF(G890="01/01/1900",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IF(REPORTE.INCIDENTES[[#This Row],[TREINADO EM]]="", "",(REPORTE.INCIDENTES[[#This Row],[TREINADO EM]]+REPORTE.INCIDENTES[[#This Row],[VALIDADE]]))</f>
        <v>45394</v>
      </c>
      <c r="K525">
        <v>1</v>
      </c>
      <c r="L525" t="s">
        <v>5</v>
      </c>
      <c r="M525" t="str">
        <f>VLOOKUP(REPORTE.INCIDENTES[[#This Row],[NOME]],'CADASTRO'!A:K,6,0)</f>
        <v>DESLIGADO</v>
      </c>
    </row>
    <row r="526" spans="1:14">
      <c r="A526" t="s">
        <v>516</v>
      </c>
      <c r="B526" t="s">
        <v>517</v>
      </c>
      <c r="C526" t="s">
        <v>76</v>
      </c>
      <c r="D526" t="s">
        <v>686</v>
      </c>
      <c r="E526" s="11" t="s">
        <v>30</v>
      </c>
      <c r="F526" s="11" t="str">
        <f>VLOOKUP(REPORTE.INCIDENTES[[#This Row],[NOME]],'CADASTRO'!A:K,5,0)</f>
        <v>OPERADOR INDUSTRIAL I</v>
      </c>
      <c r="G526" s="46">
        <v>45279</v>
      </c>
      <c r="H526" s="39">
        <v>365</v>
      </c>
      <c r="I5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IF(G891="01/01/1900", "SEM REGISTRO",
                        IF((G526+H526)&gt;TODAY(), "NO PRAZO", "VENCIDO"
                        )
                    )
                )
            )
        )
    ),"N.A.")</f>
        <v>N.A.</v>
      </c>
      <c r="J526" s="14">
        <f>IF(REPORTE.INCIDENTES[[#This Row],[TREINADO EM]]="", "",(REPORTE.INCIDENTES[[#This Row],[TREINADO EM]]+REPORTE.INCIDENTES[[#This Row],[VALIDADE]]))</f>
        <v>45644</v>
      </c>
      <c r="K526">
        <v>1</v>
      </c>
      <c r="L526" t="s">
        <v>5</v>
      </c>
      <c r="M526" t="str">
        <f>VLOOKUP(REPORTE.INCIDENTES[[#This Row],[NOME]],'CADASTRO'!A:K,6,0)</f>
        <v>DESLIGADO</v>
      </c>
    </row>
    <row r="527" spans="1:14">
      <c r="A527" t="s">
        <v>516</v>
      </c>
      <c r="B527" t="s">
        <v>517</v>
      </c>
      <c r="C527" t="s">
        <v>76</v>
      </c>
      <c r="D527" t="s">
        <v>686</v>
      </c>
      <c r="E527" s="11" t="s">
        <v>30</v>
      </c>
      <c r="F527" s="11" t="str">
        <f>VLOOKUP(REPORTE.INCIDENTES[[#This Row],[NOME]],'CADASTRO'!A:K,5,0)</f>
        <v>OPERADOR INDUSTRIAL I</v>
      </c>
      <c r="G527" s="46">
        <v>45645</v>
      </c>
      <c r="H527" s="39">
        <v>365</v>
      </c>
      <c r="I5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IF(G892="01/01/1900",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IF(REPORTE.INCIDENTES[[#This Row],[TREINADO EM]]="", "",(REPORTE.INCIDENTES[[#This Row],[TREINADO EM]]+REPORTE.INCIDENTES[[#This Row],[VALIDADE]]))</f>
        <v>46010</v>
      </c>
      <c r="K527">
        <v>1</v>
      </c>
      <c r="L527" t="s">
        <v>5</v>
      </c>
      <c r="M527" t="str">
        <f>VLOOKUP(REPORTE.INCIDENTES[[#This Row],[NOME]],'CADASTRO'!A:K,6,0)</f>
        <v>DESLIGADO</v>
      </c>
    </row>
    <row r="528" spans="1:14">
      <c r="A528" t="s">
        <v>516</v>
      </c>
      <c r="B528" t="s">
        <v>517</v>
      </c>
      <c r="C528" t="s">
        <v>433</v>
      </c>
      <c r="D528" t="s">
        <v>686</v>
      </c>
      <c r="E528" s="11" t="s">
        <v>30</v>
      </c>
      <c r="F528" s="11" t="str">
        <f>VLOOKUP(REPORTE.INCIDENTES[[#This Row],[NOME]],'CADASTRO'!A:K,5,0)</f>
        <v>OPERADOR INDUSTRIAL I</v>
      </c>
      <c r="G528" s="46">
        <v>46009</v>
      </c>
      <c r="H528" s="39">
        <v>365</v>
      </c>
      <c r="I5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IF(G893="01/01/1900",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IF(REPORTE.INCIDENTES[[#This Row],[TREINADO EM]]="", "",(REPORTE.INCIDENTES[[#This Row],[TREINADO EM]]+REPORTE.INCIDENTES[[#This Row],[VALIDADE]]))</f>
        <v>46374</v>
      </c>
      <c r="K528">
        <v>1</v>
      </c>
      <c r="L528" t="s">
        <v>3</v>
      </c>
      <c r="M528" t="str">
        <f>VLOOKUP(REPORTE.INCIDENTES[[#This Row],[NOME]],'CADASTRO'!A:K,6,0)</f>
        <v>DESLIGADO</v>
      </c>
    </row>
    <row r="529" spans="1:14">
      <c r="A529" t="s">
        <v>516</v>
      </c>
      <c r="B529" t="s">
        <v>517</v>
      </c>
      <c r="C529" t="s">
        <v>433</v>
      </c>
      <c r="D529" t="s">
        <v>686</v>
      </c>
      <c r="E529" s="11" t="s">
        <v>539</v>
      </c>
      <c r="F529" s="11" t="e">
        <f>VLOOKUP(REPORTE.INCIDENTES[[#This Row],[NOME]],'CADASTRO'!A:K,5,0)</f>
        <v>#N/A</v>
      </c>
      <c r="G529" s="46">
        <v>46161</v>
      </c>
      <c r="H529" s="39">
        <v>365</v>
      </c>
      <c r="I529" s="6" t="e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IF(G894="01/01/1900", "SEM REGISTRO",
                        IF((G529+H529)&gt;TODAY(), "NO PRAZO", "VENCIDO"
                        )
                    )
                )
            )
        )
    ),"N.A.")</f>
        <v>#N/A</v>
      </c>
      <c r="J529" s="14">
        <f>IF(REPORTE.INCIDENTES[[#This Row],[TREINADO EM]]="", "",(REPORTE.INCIDENTES[[#This Row],[TREINADO EM]]+REPORTE.INCIDENTES[[#This Row],[VALIDADE]]))</f>
        <v>46526</v>
      </c>
      <c r="K529">
        <v>1</v>
      </c>
      <c r="L529" t="s">
        <v>5</v>
      </c>
      <c r="M529" t="e">
        <f>VLOOKUP(REPORTE.INCIDENTES[[#This Row],[NOME]],'CADASTRO'!A:K,6,0)</f>
        <v>#N/A</v>
      </c>
      <c r="N529" s="63"/>
    </row>
    <row r="530" spans="1:14">
      <c r="A530" t="s">
        <v>516</v>
      </c>
      <c r="B530" t="s">
        <v>517</v>
      </c>
      <c r="C530" t="s">
        <v>391</v>
      </c>
      <c r="D530" t="s">
        <v>686</v>
      </c>
      <c r="E530" s="11" t="s">
        <v>539</v>
      </c>
      <c r="F530" s="11" t="e">
        <f>VLOOKUP(REPORTE.INCIDENTES[[#This Row],[NOME]],'CADASTRO'!A:K,5,0)</f>
        <v>#N/A</v>
      </c>
      <c r="G530" s="46">
        <v>46252.588553240741</v>
      </c>
      <c r="H530" s="39">
        <v>365</v>
      </c>
      <c r="I530" s="6" t="e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IF(G895="01/01/1900", "SEM REGISTRO",
                        IF((G530+H530)&gt;TODAY(), "NO PRAZO", "VENCIDO"
                        )
                    )
                )
            )
        )
    ),"N.A.")</f>
        <v>#N/A</v>
      </c>
      <c r="J530" s="14">
        <f>IF(REPORTE.INCIDENTES[[#This Row],[TREINADO EM]]="", "",(REPORTE.INCIDENTES[[#This Row],[TREINADO EM]]+REPORTE.INCIDENTES[[#This Row],[VALIDADE]]))</f>
        <v>46617.588553240741</v>
      </c>
      <c r="K530">
        <v>1</v>
      </c>
      <c r="L530" t="s">
        <v>3</v>
      </c>
      <c r="M530" t="e">
        <f>VLOOKUP(REPORTE.INCIDENTES[[#This Row],[NOME]],'CADASTRO'!A:K,6,0)</f>
        <v>#N/A</v>
      </c>
      <c r="N530" s="63" t="s">
        <v>697</v>
      </c>
    </row>
    <row r="531" spans="1:14">
      <c r="A531" t="s">
        <v>516</v>
      </c>
      <c r="B531" t="s">
        <v>517</v>
      </c>
      <c r="C531" t="s">
        <v>433</v>
      </c>
      <c r="D531" t="s">
        <v>686</v>
      </c>
      <c r="E531" s="11" t="s">
        <v>42</v>
      </c>
      <c r="F531" s="11" t="str">
        <f>VLOOKUP(REPORTE.INCIDENTES[[#This Row],[NOME]],'CADASTRO'!A:K,5,0)</f>
        <v>AUXILIAR INDUSTRIAL</v>
      </c>
      <c r="G531" s="46">
        <v>45812</v>
      </c>
      <c r="H531" s="39">
        <v>365</v>
      </c>
      <c r="I5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IF(G896="01/01/1900",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IF(REPORTE.INCIDENTES[[#This Row],[TREINADO EM]]="", "",(REPORTE.INCIDENTES[[#This Row],[TREINADO EM]]+REPORTE.INCIDENTES[[#This Row],[VALIDADE]]))</f>
        <v>46177</v>
      </c>
      <c r="K531">
        <v>1</v>
      </c>
      <c r="L531" t="s">
        <v>3</v>
      </c>
      <c r="M531" t="str">
        <f>VLOOKUP(REPORTE.INCIDENTES[[#This Row],[NOME]],'CADASTRO'!A:K,6,0)</f>
        <v>DESLIGADO</v>
      </c>
    </row>
    <row r="532" spans="1:14">
      <c r="A532" t="s">
        <v>516</v>
      </c>
      <c r="B532" t="s">
        <v>517</v>
      </c>
      <c r="C532" t="s">
        <v>433</v>
      </c>
      <c r="D532" t="s">
        <v>686</v>
      </c>
      <c r="E532" t="s">
        <v>496</v>
      </c>
      <c r="F532" s="11" t="str">
        <f>VLOOKUP(REPORTE.INCIDENTES[[#This Row],[NOME]],'CADASTRO'!A:K,5,0)</f>
        <v>AUXILIAR INDUSTRIAL</v>
      </c>
      <c r="G532" s="41">
        <v>46301</v>
      </c>
      <c r="H532" s="39">
        <v>365</v>
      </c>
      <c r="I5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IF(G897="01/01/1900", "SEM REGISTRO",
                        IF((G532+H532)&gt;TODAY(), "NO PRAZO", "VENCIDO"
                        )
                    )
                )
            )
        )
    ),"N.A.")</f>
        <v>NO PRAZO</v>
      </c>
      <c r="J532" s="14">
        <f>IF(REPORTE.INCIDENTES[[#This Row],[TREINADO EM]]="", "",(REPORTE.INCIDENTES[[#This Row],[TREINADO EM]]+REPORTE.INCIDENTES[[#This Row],[VALIDADE]]))</f>
        <v>46666</v>
      </c>
      <c r="K532">
        <v>1</v>
      </c>
      <c r="L532" t="s">
        <v>3</v>
      </c>
      <c r="M532" t="str">
        <f>VLOOKUP(REPORTE.INCIDENTES[[#This Row],[NOME]],'CADASTRO'!A:K,6,0)</f>
        <v>ATIVO</v>
      </c>
    </row>
    <row r="533" spans="1:14">
      <c r="A533" t="s">
        <v>516</v>
      </c>
      <c r="B533" t="s">
        <v>517</v>
      </c>
      <c r="C533" t="s">
        <v>433</v>
      </c>
      <c r="D533" t="s">
        <v>686</v>
      </c>
      <c r="E533" t="s">
        <v>497</v>
      </c>
      <c r="F533" s="11" t="str">
        <f>VLOOKUP(REPORTE.INCIDENTES[[#This Row],[NOME]],'CADASTRO'!A:K,5,0)</f>
        <v>OPERADOR LOGISTICO I</v>
      </c>
      <c r="G533" s="41">
        <v>46301</v>
      </c>
      <c r="H533" s="39">
        <v>365</v>
      </c>
      <c r="I5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IF(G898="01/01/1900", "SEM REGISTRO",
                        IF((G533+H533)&gt;TODAY(), "NO PRAZO", "VENCIDO"
                        )
                    )
                )
            )
        )
    ),"N.A.")</f>
        <v>NO PRAZO</v>
      </c>
      <c r="J533" s="14">
        <f>IF(REPORTE.INCIDENTES[[#This Row],[TREINADO EM]]="", "",(REPORTE.INCIDENTES[[#This Row],[TREINADO EM]]+REPORTE.INCIDENTES[[#This Row],[VALIDADE]]))</f>
        <v>46666</v>
      </c>
      <c r="K533">
        <v>1</v>
      </c>
      <c r="L533" t="s">
        <v>3</v>
      </c>
      <c r="M533" t="str">
        <f>VLOOKUP(REPORTE.INCIDENTES[[#This Row],[NOME]],'CADASTRO'!A:K,6,0)</f>
        <v>ATIVO</v>
      </c>
    </row>
  </sheetData>
  <sheetProtection sort="0" autoFilter="0"/>
  <conditionalFormatting sqref="I1:I166 I2:J533">
    <cfRule type="cellIs" dxfId="551" priority="6" stopIfTrue="1" operator="equal">
      <formula>"N.A."</formula>
    </cfRule>
    <cfRule type="cellIs" dxfId="550" priority="7" stopIfTrue="1" operator="equal">
      <formula>"NO PRAZO"</formula>
    </cfRule>
    <cfRule type="cellIs" dxfId="549" priority="8" stopIfTrue="1" operator="equal">
      <formula>"VENCIDO"</formula>
    </cfRule>
  </conditionalFormatting>
  <conditionalFormatting sqref="I1:I533">
    <cfRule type="cellIs" dxfId="548" priority="4" operator="equal">
      <formula>"REPROVADO"</formula>
    </cfRule>
    <cfRule type="cellIs" dxfId="547" priority="5" stopIfTrue="1" operator="equal">
      <formula>"HISTORICO"</formula>
    </cfRule>
  </conditionalFormatting>
  <conditionalFormatting sqref="I1:I1048576">
    <cfRule type="cellIs" dxfId="546" priority="1" operator="equal">
      <formula>"SEM REGISTRO"</formula>
    </cfRule>
  </conditionalFormatting>
  <hyperlinks>
    <hyperlink ref="N478" r:id="rId1" display="../../../../:b:/s/TreinamentosPiumhi/IQD6FjGTO4SBS4FRxk-oqa6mAdpMOPBDjeV9VAY1ncXA338?e=QSfHiF" xr:uid="{00F4FA8F-0D83-43D7-AC06-11E7AC93872E}"/>
    <hyperlink ref="N463" r:id="rId2" display="../../../../:b:/s/TreinamentosPiumhi/IQCZbPX_EtDQTqWgcKhTjy7jAZYRqU7wMqqpzlv19DldmVs?e=BuJcZL" xr:uid="{FB898F05-7216-4D55-A42A-ED45A067A679}"/>
    <hyperlink ref="N384" r:id="rId3" display="../../../../:b:/s/TreinamentosPiumhi/IQCZbPX_EtDQTqWgcKhTjy7jAZYRqU7wMqqpzlv19DldmVs?e=BuJcZL" xr:uid="{A2F533BD-1230-48A6-9DF4-68DBA9F325B9}"/>
    <hyperlink ref="N474" r:id="rId4" display="../../../../:b:/s/TreinamentosPiumhi/IQCZbPX_EtDQTqWgcKhTjy7jAZYRqU7wMqqpzlv19DldmVs?e=BuJcZL" xr:uid="{7C6024EC-8375-430E-BAF1-D3F6579D9B94}"/>
    <hyperlink ref="N515" r:id="rId5" display="../../../../:b:/s/TreinamentosPiumhi/IQCZbPX_EtDQTqWgcKhTjy7jAZYRqU7wMqqpzlv19DldmVs?e=BuJcZL" xr:uid="{24DCA602-9A5B-4E4E-9405-D7B45183D8CE}"/>
    <hyperlink ref="N422" r:id="rId6" display="../../../../:b:/s/TreinamentosPiumhi/IQCZbPX_EtDQTqWgcKhTjy7jAZYRqU7wMqqpzlv19DldmVs?e=H7B0Jq" xr:uid="{332CFF0C-F3D9-4836-914B-F7587EC8EE08}"/>
    <hyperlink ref="N243" r:id="rId7" display="../../../../:b:/s/TreinamentosPiumhi/IQCZbPX_EtDQTqWgcKhTjy7jAZYRqU7wMqqpzlv19DldmVs?e=H7B0Jq" xr:uid="{C7F74952-9D84-4743-AA30-06879BB87432}"/>
    <hyperlink ref="N133" r:id="rId8" display="../../../../:b:/s/TreinamentosPiumhi/IQCZbPX_EtDQTqWgcKhTjy7jAZYRqU7wMqqpzlv19DldmVs?e=H7B0Jq" xr:uid="{4FA6ADFF-ACE9-483D-8100-9D0BFA31FCF2}"/>
    <hyperlink ref="N227" r:id="rId9" display="../../../../:b:/s/TreinamentosPiumhi/IQCZbPX_EtDQTqWgcKhTjy7jAZYRqU7wMqqpzlv19DldmVs?e=H7B0Jq" xr:uid="{D881FBB8-0520-41D2-AB30-02AE2246270F}"/>
    <hyperlink ref="N173" r:id="rId10" display="../../../../:b:/s/TreinamentosPiumhi/IQCZbPX_EtDQTqWgcKhTjy7jAZYRqU7wMqqpzlv19DldmVs?e=H7B0Jq" xr:uid="{77D1A055-9730-4EF8-861C-960A9C77E397}"/>
    <hyperlink ref="N271" r:id="rId11" display="../../../../:b:/s/TreinamentosPiumhi/IQCZbPX_EtDQTqWgcKhTjy7jAZYRqU7wMqqpzlv19DldmVs?e=H7B0Jq" xr:uid="{388DA311-FFA6-4949-8797-756CC4E6D67C}"/>
    <hyperlink ref="N524" r:id="rId12" display="../../../../:b:/s/TreinamentosPiumhi/IQCHVLHIXXqGQp31mCHHhG5kAfuWWfOoHiZeHujom7mNyFU?e=obg44E" xr:uid="{C78302FB-B53F-46DB-BC7F-D243181EC347}"/>
    <hyperlink ref="N53" r:id="rId13" display="../../../../:b:/s/TreinamentosPiumhi/IQCHVLHIXXqGQp31mCHHhG5kAfuWWfOoHiZeHujom7mNyFU?e=obg44E" xr:uid="{C30E7C9F-378E-42FA-83BB-4058AF24AFDB}"/>
    <hyperlink ref="N389" r:id="rId14" display="../../../../:b:/s/TreinamentosPiumhi/IQCHVLHIXXqGQp31mCHHhG5kAfuWWfOoHiZeHujom7mNyFU?e=obg44E" xr:uid="{2F602871-1336-4197-A484-6A7DC0438E4C}"/>
    <hyperlink ref="N42" r:id="rId15" display="https://coffeeandtea.sharepoint.com/:b:/s/TreinamentosPiumhi/IQBKd_QYrZhnR7jH38bWZuqlAehDzaY65_wSGgBMbt9bxL0?e=7bc6lh" xr:uid="{D5DEB5F4-4882-41AB-8B5F-76FA34D9141A}"/>
    <hyperlink ref="N24" r:id="rId16" display="https://coffeeandtea.sharepoint.com/:b:/s/TreinamentosPiumhi/IQDk3ThwSNYQS5d1a97vd3SfAbdcUqldBanP744otFUYAWM?e=qiT9Jo" xr:uid="{2AB9D881-B750-4FBE-9D8D-A5717E8C741C}"/>
    <hyperlink ref="N253" r:id="rId17" display="https://coffeeandtea.sharepoint.com/:b:/s/TreinamentosPiumhi/IQCG0smd3EBISa0F4zXhVCxCAUoyREvmGkz0kVyVmKQnzXI?e=CL3KBg" xr:uid="{7584C94B-4973-4C77-981A-8732DF102D31}"/>
    <hyperlink ref="N212" r:id="rId18" display="https://coffeeandtea.sharepoint.com/:b:/s/TreinamentosPiumhi/IQBJPjT5iwIZQY7k6vVx0hEEAXceSDeC4LBNro4AxIkUcJA?e=WFvCLy" xr:uid="{770C5B11-4E0B-4F13-83BA-6B6015AD58EB}"/>
    <hyperlink ref="N449" r:id="rId19" display="https://coffeeandtea.sharepoint.com/:b:/s/TreinamentosPiumhi/IQCjUQW_AmrRSp8BqW3aWRB7ATTv7lv59BGTyjiVEaJe5JI?e=gO2XXD" xr:uid="{2FA6FAC5-0EC1-4344-92AC-A18205055AD1}"/>
    <hyperlink ref="N454" r:id="rId20" display="https://coffeeandtea.sharepoint.com/:b:/s/TreinamentosPiumhi/IQCjUQW_AmrRSp8BqW3aWRB7ATTv7lv59BGTyjiVEaJe5JI?e=gO2XXD" xr:uid="{7673B3F5-FED7-4D7B-B7A2-AB61779B6911}"/>
    <hyperlink ref="N67" r:id="rId21" display="https://coffeeandtea.sharepoint.com/:b:/s/TreinamentosPiumhi/IQD99mWDRb2ITLsrVOFvuJeGAU-El5YI901us0KqpD3ZGJU?e=dqpPtV" xr:uid="{FFCB4707-FBD4-493C-A7CB-8A998A2C639C}"/>
    <hyperlink ref="N2" r:id="rId22" display="https://coffeeandtea.sharepoint.com/:b:/s/TreinamentosPiumhi/IQD99mWDRb2ITLsrVOFvuJeGAU-El5YI901us0KqpD3ZGJU?e=dqpPtV" xr:uid="{2E1BD1DE-6503-4C7D-A28B-FD03CC549991}"/>
    <hyperlink ref="N319" r:id="rId23" display="../../../../:i:/s/TreinamentosPiumhi/IQDu9m43au10Tqm3Ll2yqNuKAUJyAwk0Lj9ESL9HbWFKHok?e=HvcSNl" xr:uid="{07065C10-B8FC-4BE5-8748-A22FBBD5BD32}"/>
    <hyperlink ref="N43" r:id="rId24" display="../../../../:i:/s/TreinamentosPiumhi/IQDu9m43au10Tqm3Ll2yqNuKAUJyAwk0Lj9ESL9HbWFKHok?e=HvcSNl" xr:uid="{300DACA2-C6B8-4050-860C-B21715390049}"/>
    <hyperlink ref="N235" r:id="rId25" display="https://coffeeandtea.sharepoint.com/:b:/s/TreinamentosPiumhi/IQDarS_rFhimSqbYB_lclQEjAQBpIN8VNIbYIQcFEMorV1k?e=qcA1eM" xr:uid="{3171BDE0-7FA6-4D17-9631-11194F41CAA9}"/>
    <hyperlink ref="N323" r:id="rId26" display="https://coffeeandtea.sharepoint.com/:b:/s/TreinamentosPiumhi/IQDarS_rFhimSqbYB_lclQEjAQBpIN8VNIbYIQcFEMorV1k?e=qcA1eM" xr:uid="{C59B1720-AE90-494B-9B1D-A0823A4ED946}"/>
    <hyperlink ref="N500" r:id="rId27" display="https://coffeeandtea.sharepoint.com/:b:/s/TreinamentosPiumhi/IQBbvHYF3dM3Q5R2UUgx-F7jAUY5-CEuPOHPlouj_bABs7Y?e=AQjA25" xr:uid="{1EADB4F5-4B0B-4E1D-BFC6-D1E2A948C0D0}"/>
    <hyperlink ref="N134" r:id="rId28" display="https://coffeeandtea.sharepoint.com/:b:/s/TreinamentosPiumhi/IQBbvHYF3dM3Q5R2UUgx-F7jAUY5-CEuPOHPlouj_bABs7Y?e=AQjA25" xr:uid="{831FE97E-6E02-406D-81D5-F5BF1366F02C}"/>
    <hyperlink ref="N148" r:id="rId29" display="https://coffeeandtea.sharepoint.com/:b:/s/TreinamentosPiumhi/IQBOI1e9gDCMQ5Czo1rHY1DuAYAz8c6pY2JL-NXC1jIn_fE?e=UxFAtE" xr:uid="{817A87E6-CA6B-4BAB-9755-2C794D525EF0}"/>
    <hyperlink ref="N99" r:id="rId30" display="https://coffeeandtea.sharepoint.com/:b:/s/TreinamentosPiumhi/IQBOI1e9gDCMQ5Czo1rHY1DuAYAz8c6pY2JL-NXC1jIn_fE?e=UxFAtE" xr:uid="{115EE785-F069-46F9-8BB3-AB8B0163D739}"/>
    <hyperlink ref="N199" r:id="rId31" display="https://coffeeandtea.sharepoint.com/:b:/s/TreinamentosPiumhi/IQBOI1e9gDCMQ5Czo1rHY1DuAYAz8c6pY2JL-NXC1jIn_fE?e=UxFAtE" xr:uid="{E993B34F-8278-4479-91EC-AFB7E461AC85}"/>
    <hyperlink ref="N232" r:id="rId32" display="https://coffeeandtea.sharepoint.com/:b:/s/TreinamentosPiumhi/IQBOI1e9gDCMQ5Czo1rHY1DuAYAz8c6pY2JL-NXC1jIn_fE?e=UxFAtE" xr:uid="{CE5038F0-72B8-4739-AB15-BF0C857EAEDE}"/>
    <hyperlink ref="N278" r:id="rId33" display="https://coffeeandtea.sharepoint.com/:b:/s/TreinamentosPiumhi/IQBOI1e9gDCMQ5Czo1rHY1DuAYAz8c6pY2JL-NXC1jIn_fE?e=UxFAtE" xr:uid="{4DEA386B-2C11-47FF-B923-0F625B27ECBE}"/>
    <hyperlink ref="N336" r:id="rId34" display="https://coffeeandtea.sharepoint.com/:b:/s/TreinamentosPiumhi/IQBOI1e9gDCMQ5Czo1rHY1DuAYAz8c6pY2JL-NXC1jIn_fE?e=UxFAtE" xr:uid="{C475A9E1-27F7-45C2-8F88-86BCDFCB87EA}"/>
    <hyperlink ref="N234" r:id="rId35" display="https://coffeeandtea.sharepoint.com/:b:/s/TreinamentosPiumhi/IQCjBp6Z41ajQbykR_TSQU5rAQkcCa46YcnjK8KW5RQa85g?e=DdAMt5" xr:uid="{95B7074C-E0FC-4682-9FB7-76B0E20E248C}"/>
    <hyperlink ref="N530" r:id="rId36" display="https://coffeeandtea.sharepoint.com/:b:/s/TreinamentosPiumhi/IQCjBp6Z41ajQbykR_TSQU5rAQkcCa46YcnjK8KW5RQa85g?e=DdAMt5" xr:uid="{4F63A2B1-8556-45B8-B1C7-4AB00D2F82E4}"/>
    <hyperlink ref="N492" r:id="rId37" display="https://coffeeandtea.sharepoint.com/:b:/s/TreinamentosPiumhi/IQAo1GDiTZpdSYG4vRW8kSWGAdq1gP3JjXzZAGsSdyTlSqE?e=Y8kQ4H" xr:uid="{9A80A041-F660-4392-A3D7-EB72E293EDDA}"/>
    <hyperlink ref="N257" r:id="rId38" display="https://coffeeandtea.sharepoint.com/:b:/s/TreinamentosPiumhi/IQAo1GDiTZpdSYG4vRW8kSWGAdq1gP3JjXzZAGsSdyTlSqE?e=Y8kQ4H" xr:uid="{A3676A4C-BBCE-4DB0-A070-9C25AAAE6BC3}"/>
    <hyperlink ref="N487" r:id="rId39" display="https://coffeeandtea.sharepoint.com/:b:/s/TreinamentosPiumhi/IQCB9UlSKjReRaLdkiaVTzV8AYAyBtymHTbslkt-sZ435zU?e=99tAZb" xr:uid="{89ED0896-A875-44A8-AD6A-123EC32D712D}"/>
    <hyperlink ref="N493" r:id="rId40" display="https://coffeeandtea.sharepoint.com/:b:/s/TreinamentosPiumhi/IQCB9UlSKjReRaLdkiaVTzV8AYAyBtymHTbslkt-sZ435zU?e=99tAZb" xr:uid="{C0A95AAC-766F-4D99-B241-86C2CC7E3E6C}"/>
    <hyperlink ref="N154" r:id="rId41" display="https://coffeeandtea.sharepoint.com/:b:/s/TreinamentosPiumhi/IQCB9UlSKjReRaLdkiaVTzV8AYAyBtymHTbslkt-sZ435zU?e=99tAZb" xr:uid="{1006DE90-F385-4D9D-9FC4-5305454A15AC}"/>
  </hyperlinks>
  <pageMargins left="0.511811024" right="0.511811024" top="0.78740157499999996" bottom="0.78740157499999996" header="0.31496062000000002" footer="0.31496062000000002"/>
  <pageSetup paperSize="9" orientation="portrait" r:id="rId42"/>
  <tableParts count="1">
    <tablePart r:id="rId4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5A95EA-F5C9-41AF-A5DB-45A968806151}">
          <x14:formula1>
            <xm:f>'BASE '!$A$2:$A$6</xm:f>
          </x14:formula1>
          <xm:sqref>L2:L533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BA36-8CFF-498E-B57F-44A408730B9E}">
  <sheetPr codeName="Planilha19">
    <tabColor theme="9"/>
  </sheetPr>
  <dimension ref="A1:N516"/>
  <sheetViews>
    <sheetView zoomScale="70" zoomScaleNormal="70" workbookViewId="0">
      <selection activeCell="I2" sqref="I2:I516"/>
    </sheetView>
  </sheetViews>
  <sheetFormatPr defaultColWidth="8.7109375" defaultRowHeight="14.45"/>
  <cols>
    <col min="1" max="1" width="16.7109375" bestFit="1" customWidth="1"/>
    <col min="2" max="2" width="10.5703125" customWidth="1"/>
    <col min="3" max="3" width="39.5703125" bestFit="1" customWidth="1"/>
    <col min="4" max="4" width="36.7109375" bestFit="1" customWidth="1"/>
    <col min="5" max="5" width="48.28515625" bestFit="1" customWidth="1"/>
    <col min="6" max="6" width="33.5703125" customWidth="1"/>
    <col min="7" max="7" width="23.28515625" bestFit="1" customWidth="1"/>
    <col min="8" max="8" width="14.5703125" customWidth="1"/>
    <col min="9" max="9" width="17" bestFit="1" customWidth="1"/>
    <col min="10" max="10" width="19.28515625" bestFit="1" customWidth="1"/>
    <col min="11" max="11" width="20.7109375" customWidth="1"/>
    <col min="12" max="12" width="19.5703125" bestFit="1" customWidth="1"/>
    <col min="13" max="13" width="19.28515625" bestFit="1" customWidth="1"/>
    <col min="14" max="14" width="29.5703125" bestFit="1" customWidth="1"/>
  </cols>
  <sheetData>
    <row r="1" spans="1:14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  <c r="N1" s="2" t="s">
        <v>518</v>
      </c>
    </row>
    <row r="2" spans="1:14">
      <c r="A2" t="s">
        <v>516</v>
      </c>
      <c r="B2" t="s">
        <v>517</v>
      </c>
      <c r="C2" t="s">
        <v>433</v>
      </c>
      <c r="D2" t="s">
        <v>703</v>
      </c>
      <c r="E2" s="10" t="s">
        <v>323</v>
      </c>
      <c r="F2" s="10" t="str">
        <f>VLOOKUP(MANUESEIO.DE.PQ[[#This Row],[NOME]],'CADASTRO'!A:K,5,0)</f>
        <v>OPERADOR INDUSTRIAL I</v>
      </c>
      <c r="G2" s="7">
        <v>46119</v>
      </c>
      <c r="H2" s="38">
        <v>365</v>
      </c>
      <c r="I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IF(G383="01/01/1900",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IF(MANUESEIO.DE.PQ[[#This Row],[TREINADO EM]]="", "",(MANUESEIO.DE.PQ[[#This Row],[TREINADO EM]]+MANUESEIO.DE.PQ[[#This Row],[VALIDADE]]))</f>
        <v>46484</v>
      </c>
      <c r="K2">
        <v>0.15</v>
      </c>
      <c r="L2" t="s">
        <v>3</v>
      </c>
      <c r="M2" t="str">
        <f>VLOOKUP(MANUESEIO.DE.PQ[[#This Row],[NOME]],'CADASTRO'!A:K,6,0)</f>
        <v>ATIVO</v>
      </c>
      <c r="N2" s="77" t="s">
        <v>704</v>
      </c>
    </row>
    <row r="3" spans="1:14">
      <c r="A3" t="s">
        <v>516</v>
      </c>
      <c r="B3" t="s">
        <v>517</v>
      </c>
      <c r="C3" t="s">
        <v>433</v>
      </c>
      <c r="D3" t="s">
        <v>703</v>
      </c>
      <c r="E3" s="10" t="s">
        <v>185</v>
      </c>
      <c r="F3" s="10" t="str">
        <f>VLOOKUP(MANUESEIO.DE.PQ[[#This Row],[NOME]],'CADASTRO'!A:K,5,0)</f>
        <v>AUXILIAR INDUSTRIAL</v>
      </c>
      <c r="G3" s="7">
        <v>45903</v>
      </c>
      <c r="H3" s="38">
        <v>365</v>
      </c>
      <c r="I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IF(G384="01/01/1900", "SEM REGISTRO",
                        IF((G3+H3)&gt;TODAY(), "NO PRAZO", "VENCIDO"
                        )
                    )
                )
            )
        )
    ),"N.A.")</f>
        <v>N.A.</v>
      </c>
      <c r="J3" s="14">
        <f>IF(MANUESEIO.DE.PQ[[#This Row],[TREINADO EM]]="", "",(MANUESEIO.DE.PQ[[#This Row],[TREINADO EM]]+MANUESEIO.DE.PQ[[#This Row],[VALIDADE]]))</f>
        <v>46268</v>
      </c>
      <c r="K3">
        <v>1</v>
      </c>
      <c r="L3" t="s">
        <v>3</v>
      </c>
      <c r="M3" t="str">
        <f>VLOOKUP(MANUESEIO.DE.PQ[[#This Row],[NOME]],'CADASTRO'!A:K,6,0)</f>
        <v>DESLIGADO</v>
      </c>
    </row>
    <row r="4" spans="1:14">
      <c r="A4" t="s">
        <v>516</v>
      </c>
      <c r="B4" t="s">
        <v>517</v>
      </c>
      <c r="C4" t="s">
        <v>266</v>
      </c>
      <c r="D4" t="s">
        <v>703</v>
      </c>
      <c r="E4" s="10" t="s">
        <v>319</v>
      </c>
      <c r="F4" s="10" t="str">
        <f>VLOOKUP(MANUESEIO.DE.PQ[[#This Row],[NOME]],'CADASTRO'!A:K,5,0)</f>
        <v>TECNICO MECANICO II</v>
      </c>
      <c r="G4" s="7">
        <v>45279</v>
      </c>
      <c r="H4" s="38">
        <v>365</v>
      </c>
      <c r="I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IF(G385="01/01/1900",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IF(MANUESEIO.DE.PQ[[#This Row],[TREINADO EM]]="", "",(MANUESEIO.DE.PQ[[#This Row],[TREINADO EM]]+MANUESEIO.DE.PQ[[#This Row],[VALIDADE]]))</f>
        <v>45644</v>
      </c>
      <c r="K4">
        <v>1</v>
      </c>
      <c r="L4" t="s">
        <v>5</v>
      </c>
      <c r="M4" t="str">
        <f>VLOOKUP(MANUESEIO.DE.PQ[[#This Row],[NOME]],'CADASTRO'!A:K,6,0)</f>
        <v>ATIVO</v>
      </c>
    </row>
    <row r="5" spans="1:14">
      <c r="A5" t="s">
        <v>516</v>
      </c>
      <c r="B5" t="s">
        <v>517</v>
      </c>
      <c r="C5" t="s">
        <v>433</v>
      </c>
      <c r="D5" t="s">
        <v>703</v>
      </c>
      <c r="E5" s="10" t="s">
        <v>319</v>
      </c>
      <c r="F5" s="10" t="str">
        <f>VLOOKUP(MANUESEIO.DE.PQ[[#This Row],[NOME]],'CADASTRO'!A:K,5,0)</f>
        <v>TECNICO MECANICO II</v>
      </c>
      <c r="G5" s="7">
        <v>46211.550451388903</v>
      </c>
      <c r="H5" s="38">
        <v>183</v>
      </c>
      <c r="I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IF(G386="01/01/1900", "SEM REGISTRO",
                        IF((G5+H5)&gt;TODAY(), "NO PRAZO", "VENCIDO"
                        )
                    )
                )
            )
        )
    ),"N.A.")</f>
        <v>HISTORICO</v>
      </c>
      <c r="J5" s="14">
        <f>IF(MANUESEIO.DE.PQ[[#This Row],[TREINADO EM]]="", "",(MANUESEIO.DE.PQ[[#This Row],[TREINADO EM]]+MANUESEIO.DE.PQ[[#This Row],[VALIDADE]]))</f>
        <v>46394.550451388903</v>
      </c>
      <c r="K5">
        <v>1</v>
      </c>
      <c r="L5" t="s">
        <v>5</v>
      </c>
      <c r="M5" t="str">
        <f>VLOOKUP(MANUESEIO.DE.PQ[[#This Row],[NOME]],'CADASTRO'!A:K,6,0)</f>
        <v>ATIVO</v>
      </c>
    </row>
    <row r="6" spans="1:14">
      <c r="A6" t="s">
        <v>516</v>
      </c>
      <c r="B6" t="s">
        <v>517</v>
      </c>
      <c r="C6" t="s">
        <v>433</v>
      </c>
      <c r="D6" t="s">
        <v>703</v>
      </c>
      <c r="E6" s="10" t="s">
        <v>319</v>
      </c>
      <c r="F6" s="10" t="str">
        <f>VLOOKUP(MANUESEIO.DE.PQ[[#This Row],[NOME]],'CADASTRO'!A:K,5,0)</f>
        <v>TECNICO MECANICO II</v>
      </c>
      <c r="G6" s="7">
        <v>46295</v>
      </c>
      <c r="H6" s="38">
        <v>365</v>
      </c>
      <c r="I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IF(G387="01/01/1900", "SEM REGISTRO",
                        IF((G6+H6)&gt;TODAY(), "NO PRAZO", "VENCIDO"
                        )
                    )
                )
            )
        )
    ),"N.A.")</f>
        <v>NO PRAZO</v>
      </c>
      <c r="J6" s="14">
        <f>IF(MANUESEIO.DE.PQ[[#This Row],[TREINADO EM]]="", "",(MANUESEIO.DE.PQ[[#This Row],[TREINADO EM]]+MANUESEIO.DE.PQ[[#This Row],[VALIDADE]]))</f>
        <v>46660</v>
      </c>
      <c r="K6">
        <v>1</v>
      </c>
      <c r="L6" t="s">
        <v>3</v>
      </c>
      <c r="M6" t="str">
        <f>VLOOKUP(MANUESEIO.DE.PQ[[#This Row],[NOME]],'CADASTRO'!A:K,6,0)</f>
        <v>ATIVO</v>
      </c>
    </row>
    <row r="7" spans="1:14">
      <c r="A7" t="s">
        <v>516</v>
      </c>
      <c r="B7" t="s">
        <v>517</v>
      </c>
      <c r="C7" t="s">
        <v>266</v>
      </c>
      <c r="D7" t="s">
        <v>703</v>
      </c>
      <c r="E7" s="10" t="s">
        <v>322</v>
      </c>
      <c r="F7" s="10" t="str">
        <f>VLOOKUP(MANUESEIO.DE.PQ[[#This Row],[NOME]],'CADASTRO'!A:K,5,0)</f>
        <v>OPERADOR INDUSTRIAL II</v>
      </c>
      <c r="G7" s="7">
        <v>45168</v>
      </c>
      <c r="H7" s="38">
        <v>365</v>
      </c>
      <c r="I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IF(G388="01/01/1900",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IF(MANUESEIO.DE.PQ[[#This Row],[TREINADO EM]]="", "",(MANUESEIO.DE.PQ[[#This Row],[TREINADO EM]]+MANUESEIO.DE.PQ[[#This Row],[VALIDADE]]))</f>
        <v>45533</v>
      </c>
      <c r="K7">
        <v>1</v>
      </c>
      <c r="L7" t="s">
        <v>5</v>
      </c>
      <c r="M7" t="str">
        <f>VLOOKUP(MANUESEIO.DE.PQ[[#This Row],[NOME]],'CADASTRO'!A:K,6,0)</f>
        <v>ATIVO</v>
      </c>
    </row>
    <row r="8" spans="1:14">
      <c r="A8" t="s">
        <v>516</v>
      </c>
      <c r="B8" t="s">
        <v>517</v>
      </c>
      <c r="C8" t="s">
        <v>266</v>
      </c>
      <c r="D8" t="s">
        <v>703</v>
      </c>
      <c r="E8" s="10" t="s">
        <v>322</v>
      </c>
      <c r="F8" s="10" t="str">
        <f>VLOOKUP(MANUESEIO.DE.PQ[[#This Row],[NOME]],'CADASTRO'!A:K,5,0)</f>
        <v>OPERADOR INDUSTRIAL II</v>
      </c>
      <c r="G8" s="7">
        <v>45279</v>
      </c>
      <c r="H8" s="38">
        <v>365</v>
      </c>
      <c r="I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IF(G389="01/01/1900",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IF(MANUESEIO.DE.PQ[[#This Row],[TREINADO EM]]="", "",(MANUESEIO.DE.PQ[[#This Row],[TREINADO EM]]+MANUESEIO.DE.PQ[[#This Row],[VALIDADE]]))</f>
        <v>45644</v>
      </c>
      <c r="K8">
        <v>1</v>
      </c>
      <c r="L8" t="s">
        <v>5</v>
      </c>
      <c r="M8" t="str">
        <f>VLOOKUP(MANUESEIO.DE.PQ[[#This Row],[NOME]],'CADASTRO'!A:K,6,0)</f>
        <v>ATIVO</v>
      </c>
    </row>
    <row r="9" spans="1:14">
      <c r="A9" t="s">
        <v>516</v>
      </c>
      <c r="B9" t="s">
        <v>517</v>
      </c>
      <c r="C9" t="s">
        <v>433</v>
      </c>
      <c r="D9" t="s">
        <v>703</v>
      </c>
      <c r="E9" s="10" t="s">
        <v>322</v>
      </c>
      <c r="F9" s="10" t="str">
        <f>VLOOKUP(MANUESEIO.DE.PQ[[#This Row],[NOME]],'CADASTRO'!A:K,5,0)</f>
        <v>OPERADOR INDUSTRIAL II</v>
      </c>
      <c r="G9" s="7">
        <v>45645</v>
      </c>
      <c r="H9" s="38">
        <v>365</v>
      </c>
      <c r="I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IF(G390="01/01/1900",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IF(MANUESEIO.DE.PQ[[#This Row],[TREINADO EM]]="", "",(MANUESEIO.DE.PQ[[#This Row],[TREINADO EM]]+MANUESEIO.DE.PQ[[#This Row],[VALIDADE]]))</f>
        <v>46010</v>
      </c>
      <c r="K9">
        <v>1</v>
      </c>
      <c r="L9" t="s">
        <v>5</v>
      </c>
      <c r="M9" t="str">
        <f>VLOOKUP(MANUESEIO.DE.PQ[[#This Row],[NOME]],'CADASTRO'!A:K,6,0)</f>
        <v>ATIVO</v>
      </c>
    </row>
    <row r="10" spans="1:14">
      <c r="A10" t="s">
        <v>516</v>
      </c>
      <c r="B10" t="s">
        <v>517</v>
      </c>
      <c r="C10" t="s">
        <v>433</v>
      </c>
      <c r="D10" t="s">
        <v>703</v>
      </c>
      <c r="E10" s="10" t="s">
        <v>322</v>
      </c>
      <c r="F10" s="10" t="str">
        <f>VLOOKUP(MANUESEIO.DE.PQ[[#This Row],[NOME]],'CADASTRO'!A:K,5,0)</f>
        <v>OPERADOR INDUSTRIAL II</v>
      </c>
      <c r="G10" s="7">
        <v>46209.897395833301</v>
      </c>
      <c r="H10" s="38">
        <v>183</v>
      </c>
      <c r="I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IF(G391="01/01/1900",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IF(MANUESEIO.DE.PQ[[#This Row],[TREINADO EM]]="", "",(MANUESEIO.DE.PQ[[#This Row],[TREINADO EM]]+MANUESEIO.DE.PQ[[#This Row],[VALIDADE]]))</f>
        <v>46392.897395833301</v>
      </c>
      <c r="K10">
        <v>1</v>
      </c>
      <c r="L10" t="s">
        <v>3</v>
      </c>
      <c r="M10" t="str">
        <f>VLOOKUP(MANUESEIO.DE.PQ[[#This Row],[NOME]],'CADASTRO'!A:K,6,0)</f>
        <v>ATIVO</v>
      </c>
    </row>
    <row r="11" spans="1:14">
      <c r="A11" t="s">
        <v>516</v>
      </c>
      <c r="B11" t="s">
        <v>517</v>
      </c>
      <c r="C11" t="s">
        <v>266</v>
      </c>
      <c r="D11" t="s">
        <v>703</v>
      </c>
      <c r="E11" s="10" t="s">
        <v>186</v>
      </c>
      <c r="F11" s="10" t="str">
        <f>VLOOKUP(MANUESEIO.DE.PQ[[#This Row],[NOME]],'CADASTRO'!A:K,5,0)</f>
        <v>OPERADOR LOGISTICO I</v>
      </c>
      <c r="G11" s="7">
        <v>45253</v>
      </c>
      <c r="H11" s="38">
        <v>365</v>
      </c>
      <c r="I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IF(G392="01/01/1900", "SEM REGISTRO",
                        IF((G11+H11)&gt;TODAY(), "NO PRAZO", "VENCIDO"
                        )
                    )
                )
            )
        )
    ),"N.A.")</f>
        <v>N.A.</v>
      </c>
      <c r="J11" s="14">
        <f>IF(MANUESEIO.DE.PQ[[#This Row],[TREINADO EM]]="", "",(MANUESEIO.DE.PQ[[#This Row],[TREINADO EM]]+MANUESEIO.DE.PQ[[#This Row],[VALIDADE]]))</f>
        <v>45618</v>
      </c>
      <c r="K11">
        <v>1</v>
      </c>
      <c r="L11" t="s">
        <v>5</v>
      </c>
      <c r="M11" t="str">
        <f>VLOOKUP(MANUESEIO.DE.PQ[[#This Row],[NOME]],'CADASTRO'!A:K,6,0)</f>
        <v>DESLIGADO</v>
      </c>
    </row>
    <row r="12" spans="1:14">
      <c r="A12" t="s">
        <v>516</v>
      </c>
      <c r="B12" t="s">
        <v>517</v>
      </c>
      <c r="C12" t="s">
        <v>266</v>
      </c>
      <c r="D12" t="s">
        <v>703</v>
      </c>
      <c r="E12" s="10" t="s">
        <v>186</v>
      </c>
      <c r="F12" s="10" t="str">
        <f>VLOOKUP(MANUESEIO.DE.PQ[[#This Row],[NOME]],'CADASTRO'!A:K,5,0)</f>
        <v>OPERADOR LOGISTICO I</v>
      </c>
      <c r="G12" s="7">
        <v>45279</v>
      </c>
      <c r="H12" s="38">
        <v>365</v>
      </c>
      <c r="I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IF(G393="01/01/1900",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IF(MANUESEIO.DE.PQ[[#This Row],[TREINADO EM]]="", "",(MANUESEIO.DE.PQ[[#This Row],[TREINADO EM]]+MANUESEIO.DE.PQ[[#This Row],[VALIDADE]]))</f>
        <v>45644</v>
      </c>
      <c r="K12">
        <v>1</v>
      </c>
      <c r="L12" t="s">
        <v>5</v>
      </c>
      <c r="M12" t="str">
        <f>VLOOKUP(MANUESEIO.DE.PQ[[#This Row],[NOME]],'CADASTRO'!A:K,6,0)</f>
        <v>DESLIGADO</v>
      </c>
    </row>
    <row r="13" spans="1:14">
      <c r="A13" t="s">
        <v>516</v>
      </c>
      <c r="B13" t="s">
        <v>517</v>
      </c>
      <c r="C13" t="s">
        <v>76</v>
      </c>
      <c r="D13" t="s">
        <v>703</v>
      </c>
      <c r="E13" s="10" t="s">
        <v>186</v>
      </c>
      <c r="F13" s="10" t="str">
        <f>VLOOKUP(MANUESEIO.DE.PQ[[#This Row],[NOME]],'CADASTRO'!A:K,5,0)</f>
        <v>OPERADOR LOGISTICO I</v>
      </c>
      <c r="G13" s="7">
        <v>45645</v>
      </c>
      <c r="H13" s="38">
        <v>365</v>
      </c>
      <c r="I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IF(G394="01/01/1900",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IF(MANUESEIO.DE.PQ[[#This Row],[TREINADO EM]]="", "",(MANUESEIO.DE.PQ[[#This Row],[TREINADO EM]]+MANUESEIO.DE.PQ[[#This Row],[VALIDADE]]))</f>
        <v>46010</v>
      </c>
      <c r="K13">
        <v>1</v>
      </c>
      <c r="L13" t="s">
        <v>5</v>
      </c>
      <c r="M13" t="str">
        <f>VLOOKUP(MANUESEIO.DE.PQ[[#This Row],[NOME]],'CADASTRO'!A:K,6,0)</f>
        <v>DESLIGADO</v>
      </c>
    </row>
    <row r="14" spans="1:14">
      <c r="A14" t="s">
        <v>516</v>
      </c>
      <c r="B14" t="s">
        <v>517</v>
      </c>
      <c r="C14" t="s">
        <v>433</v>
      </c>
      <c r="D14" t="s">
        <v>703</v>
      </c>
      <c r="E14" s="10" t="s">
        <v>186</v>
      </c>
      <c r="F14" s="10" t="str">
        <f>VLOOKUP(MANUESEIO.DE.PQ[[#This Row],[NOME]],'CADASTRO'!A:K,5,0)</f>
        <v>OPERADOR LOGISTICO I</v>
      </c>
      <c r="G14" s="7">
        <v>46009</v>
      </c>
      <c r="H14" s="38">
        <v>365</v>
      </c>
      <c r="I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IF(G395="01/01/1900",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IF(MANUESEIO.DE.PQ[[#This Row],[TREINADO EM]]="", "",(MANUESEIO.DE.PQ[[#This Row],[TREINADO EM]]+MANUESEIO.DE.PQ[[#This Row],[VALIDADE]]))</f>
        <v>46374</v>
      </c>
      <c r="K14">
        <v>1</v>
      </c>
      <c r="L14" t="s">
        <v>3</v>
      </c>
      <c r="M14" t="str">
        <f>VLOOKUP(MANUESEIO.DE.PQ[[#This Row],[NOME]],'CADASTRO'!A:K,6,0)</f>
        <v>DESLIGADO</v>
      </c>
    </row>
    <row r="15" spans="1:14">
      <c r="A15" t="s">
        <v>516</v>
      </c>
      <c r="B15" t="s">
        <v>517</v>
      </c>
      <c r="C15" t="s">
        <v>153</v>
      </c>
      <c r="D15" t="s">
        <v>703</v>
      </c>
      <c r="E15" t="s">
        <v>325</v>
      </c>
      <c r="F15" s="10" t="str">
        <f>VLOOKUP(MANUESEIO.DE.PQ[[#This Row],[NOME]],'CADASTRO'!A:K,5,0)</f>
        <v>TECNICO MECANICO III</v>
      </c>
      <c r="G15" s="7">
        <v>44515</v>
      </c>
      <c r="H15" s="38">
        <v>365</v>
      </c>
      <c r="I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IF(G396="01/01/1900",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IF(MANUESEIO.DE.PQ[[#This Row],[TREINADO EM]]="", "",(MANUESEIO.DE.PQ[[#This Row],[TREINADO EM]]+MANUESEIO.DE.PQ[[#This Row],[VALIDADE]]))</f>
        <v>44880</v>
      </c>
      <c r="K15">
        <v>1</v>
      </c>
      <c r="L15" t="s">
        <v>5</v>
      </c>
      <c r="M15" t="str">
        <f>VLOOKUP(MANUESEIO.DE.PQ[[#This Row],[NOME]],'CADASTRO'!A:K,6,0)</f>
        <v>ATIVO</v>
      </c>
    </row>
    <row r="16" spans="1:14">
      <c r="A16" t="s">
        <v>516</v>
      </c>
      <c r="B16" t="s">
        <v>517</v>
      </c>
      <c r="C16" t="s">
        <v>266</v>
      </c>
      <c r="D16" t="s">
        <v>703</v>
      </c>
      <c r="E16" s="10" t="s">
        <v>325</v>
      </c>
      <c r="F16" s="10" t="str">
        <f>VLOOKUP(MANUESEIO.DE.PQ[[#This Row],[NOME]],'CADASTRO'!A:K,5,0)</f>
        <v>TECNICO MECANICO III</v>
      </c>
      <c r="G16" s="7">
        <v>44881</v>
      </c>
      <c r="H16" s="38">
        <v>365</v>
      </c>
      <c r="I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IF(G397="01/01/1900",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IF(MANUESEIO.DE.PQ[[#This Row],[TREINADO EM]]="", "",(MANUESEIO.DE.PQ[[#This Row],[TREINADO EM]]+MANUESEIO.DE.PQ[[#This Row],[VALIDADE]]))</f>
        <v>45246</v>
      </c>
      <c r="K16">
        <v>1</v>
      </c>
      <c r="L16" t="s">
        <v>5</v>
      </c>
      <c r="M16" t="str">
        <f>VLOOKUP(MANUESEIO.DE.PQ[[#This Row],[NOME]],'CADASTRO'!A:K,6,0)</f>
        <v>ATIVO</v>
      </c>
    </row>
    <row r="17" spans="1:14">
      <c r="A17" t="s">
        <v>516</v>
      </c>
      <c r="B17" t="s">
        <v>517</v>
      </c>
      <c r="C17" t="s">
        <v>102</v>
      </c>
      <c r="D17" t="s">
        <v>703</v>
      </c>
      <c r="E17" s="10" t="s">
        <v>325</v>
      </c>
      <c r="F17" s="10" t="str">
        <f>VLOOKUP(MANUESEIO.DE.PQ[[#This Row],[NOME]],'CADASTRO'!A:K,5,0)</f>
        <v>TECNICO MECANICO III</v>
      </c>
      <c r="G17" s="7">
        <v>45358</v>
      </c>
      <c r="H17" s="38">
        <v>365</v>
      </c>
      <c r="I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IF(G398="01/01/1900",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IF(MANUESEIO.DE.PQ[[#This Row],[TREINADO EM]]="", "",(MANUESEIO.DE.PQ[[#This Row],[TREINADO EM]]+MANUESEIO.DE.PQ[[#This Row],[VALIDADE]]))</f>
        <v>45723</v>
      </c>
      <c r="K17">
        <v>1</v>
      </c>
      <c r="L17" t="s">
        <v>5</v>
      </c>
      <c r="M17" t="str">
        <f>VLOOKUP(MANUESEIO.DE.PQ[[#This Row],[NOME]],'CADASTRO'!A:K,6,0)</f>
        <v>ATIVO</v>
      </c>
    </row>
    <row r="18" spans="1:14">
      <c r="A18" t="s">
        <v>516</v>
      </c>
      <c r="B18" t="s">
        <v>517</v>
      </c>
      <c r="C18" t="s">
        <v>433</v>
      </c>
      <c r="D18" t="s">
        <v>703</v>
      </c>
      <c r="E18" s="10" t="s">
        <v>325</v>
      </c>
      <c r="F18" s="10" t="str">
        <f>VLOOKUP(MANUESEIO.DE.PQ[[#This Row],[NOME]],'CADASTRO'!A:K,5,0)</f>
        <v>TECNICO MECANICO III</v>
      </c>
      <c r="G18" s="7">
        <v>45547</v>
      </c>
      <c r="H18" s="38">
        <v>365</v>
      </c>
      <c r="I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IF(G399="01/01/1900",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IF(MANUESEIO.DE.PQ[[#This Row],[TREINADO EM]]="", "",(MANUESEIO.DE.PQ[[#This Row],[TREINADO EM]]+MANUESEIO.DE.PQ[[#This Row],[VALIDADE]]))</f>
        <v>45912</v>
      </c>
      <c r="K18">
        <v>1</v>
      </c>
      <c r="L18" t="s">
        <v>5</v>
      </c>
      <c r="M18" t="str">
        <f>VLOOKUP(MANUESEIO.DE.PQ[[#This Row],[NOME]],'CADASTRO'!A:K,6,0)</f>
        <v>ATIVO</v>
      </c>
    </row>
    <row r="19" spans="1:14">
      <c r="A19" t="s">
        <v>516</v>
      </c>
      <c r="B19" t="s">
        <v>517</v>
      </c>
      <c r="C19" t="s">
        <v>433</v>
      </c>
      <c r="D19" t="s">
        <v>703</v>
      </c>
      <c r="E19" s="10" t="s">
        <v>325</v>
      </c>
      <c r="F19" s="10" t="str">
        <f>VLOOKUP(MANUESEIO.DE.PQ[[#This Row],[NOME]],'CADASTRO'!A:K,5,0)</f>
        <v>TECNICO MECANICO III</v>
      </c>
      <c r="G19" s="7">
        <v>45645</v>
      </c>
      <c r="H19" s="38">
        <v>365</v>
      </c>
      <c r="I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IF(G400="01/01/1900",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IF(MANUESEIO.DE.PQ[[#This Row],[TREINADO EM]]="", "",(MANUESEIO.DE.PQ[[#This Row],[TREINADO EM]]+MANUESEIO.DE.PQ[[#This Row],[VALIDADE]]))</f>
        <v>46010</v>
      </c>
      <c r="K19">
        <v>1</v>
      </c>
      <c r="L19" t="s">
        <v>5</v>
      </c>
      <c r="M19" t="str">
        <f>VLOOKUP(MANUESEIO.DE.PQ[[#This Row],[NOME]],'CADASTRO'!A:K,6,0)</f>
        <v>ATIVO</v>
      </c>
    </row>
    <row r="20" spans="1:14">
      <c r="A20" t="s">
        <v>516</v>
      </c>
      <c r="B20" t="s">
        <v>517</v>
      </c>
      <c r="C20" t="s">
        <v>433</v>
      </c>
      <c r="D20" t="s">
        <v>703</v>
      </c>
      <c r="E20" s="10" t="s">
        <v>325</v>
      </c>
      <c r="F20" s="10" t="str">
        <f>VLOOKUP(MANUESEIO.DE.PQ[[#This Row],[NOME]],'CADASTRO'!A:K,5,0)</f>
        <v>TECNICO MECANICO III</v>
      </c>
      <c r="G20" s="7">
        <v>46211.571643518502</v>
      </c>
      <c r="H20" s="38">
        <v>183</v>
      </c>
      <c r="I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IF(G401="01/01/1900",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IF(MANUESEIO.DE.PQ[[#This Row],[TREINADO EM]]="", "",(MANUESEIO.DE.PQ[[#This Row],[TREINADO EM]]+MANUESEIO.DE.PQ[[#This Row],[VALIDADE]]))</f>
        <v>46394.571643518502</v>
      </c>
      <c r="K20">
        <v>1</v>
      </c>
      <c r="L20" t="s">
        <v>3</v>
      </c>
      <c r="M20" t="str">
        <f>VLOOKUP(MANUESEIO.DE.PQ[[#This Row],[NOME]],'CADASTRO'!A:K,6,0)</f>
        <v>ATIVO</v>
      </c>
    </row>
    <row r="21" spans="1:14">
      <c r="A21" t="s">
        <v>516</v>
      </c>
      <c r="B21" t="s">
        <v>517</v>
      </c>
      <c r="C21" t="s">
        <v>153</v>
      </c>
      <c r="D21" t="s">
        <v>703</v>
      </c>
      <c r="E21" t="s">
        <v>343</v>
      </c>
      <c r="F21" s="10" t="str">
        <f>VLOOKUP(MANUESEIO.DE.PQ[[#This Row],[NOME]],'CADASTRO'!A:K,5,0)</f>
        <v>TECNICO MECANICO II</v>
      </c>
      <c r="G21" s="7">
        <v>44515</v>
      </c>
      <c r="H21" s="38">
        <v>365</v>
      </c>
      <c r="I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IF(G402="01/01/1900",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IF(MANUESEIO.DE.PQ[[#This Row],[TREINADO EM]]="", "",(MANUESEIO.DE.PQ[[#This Row],[TREINADO EM]]+MANUESEIO.DE.PQ[[#This Row],[VALIDADE]]))</f>
        <v>44880</v>
      </c>
      <c r="K21">
        <v>1</v>
      </c>
      <c r="L21" t="s">
        <v>5</v>
      </c>
      <c r="M21" t="str">
        <f>VLOOKUP(MANUESEIO.DE.PQ[[#This Row],[NOME]],'CADASTRO'!A:K,6,0)</f>
        <v>ATIVO</v>
      </c>
    </row>
    <row r="22" spans="1:14">
      <c r="A22" t="s">
        <v>516</v>
      </c>
      <c r="B22" t="s">
        <v>517</v>
      </c>
      <c r="C22" t="s">
        <v>266</v>
      </c>
      <c r="D22" t="s">
        <v>703</v>
      </c>
      <c r="E22" s="10" t="s">
        <v>343</v>
      </c>
      <c r="F22" s="10" t="str">
        <f>VLOOKUP(MANUESEIO.DE.PQ[[#This Row],[NOME]],'CADASTRO'!A:K,5,0)</f>
        <v>TECNICO MECANICO II</v>
      </c>
      <c r="G22" s="7">
        <v>45279</v>
      </c>
      <c r="H22" s="38">
        <v>365</v>
      </c>
      <c r="I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IF(G403="01/01/1900",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IF(MANUESEIO.DE.PQ[[#This Row],[TREINADO EM]]="", "",(MANUESEIO.DE.PQ[[#This Row],[TREINADO EM]]+MANUESEIO.DE.PQ[[#This Row],[VALIDADE]]))</f>
        <v>45644</v>
      </c>
      <c r="K22">
        <v>1</v>
      </c>
      <c r="L22" t="s">
        <v>5</v>
      </c>
      <c r="M22" t="str">
        <f>VLOOKUP(MANUESEIO.DE.PQ[[#This Row],[NOME]],'CADASTRO'!A:K,6,0)</f>
        <v>ATIVO</v>
      </c>
    </row>
    <row r="23" spans="1:14">
      <c r="A23" t="s">
        <v>516</v>
      </c>
      <c r="B23" t="s">
        <v>517</v>
      </c>
      <c r="C23" t="s">
        <v>433</v>
      </c>
      <c r="D23" t="s">
        <v>703</v>
      </c>
      <c r="E23" s="10" t="s">
        <v>343</v>
      </c>
      <c r="F23" s="10" t="str">
        <f>VLOOKUP(MANUESEIO.DE.PQ[[#This Row],[NOME]],'CADASTRO'!A:K,5,0)</f>
        <v>TECNICO MECANICO II</v>
      </c>
      <c r="G23" s="7">
        <v>45645</v>
      </c>
      <c r="H23" s="38">
        <v>365</v>
      </c>
      <c r="I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IF(G404="01/01/1900",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IF(MANUESEIO.DE.PQ[[#This Row],[TREINADO EM]]="", "",(MANUESEIO.DE.PQ[[#This Row],[TREINADO EM]]+MANUESEIO.DE.PQ[[#This Row],[VALIDADE]]))</f>
        <v>46010</v>
      </c>
      <c r="K23">
        <v>1</v>
      </c>
      <c r="L23" t="s">
        <v>5</v>
      </c>
      <c r="M23" t="str">
        <f>VLOOKUP(MANUESEIO.DE.PQ[[#This Row],[NOME]],'CADASTRO'!A:K,6,0)</f>
        <v>ATIVO</v>
      </c>
    </row>
    <row r="24" spans="1:14">
      <c r="A24" t="s">
        <v>516</v>
      </c>
      <c r="B24" t="s">
        <v>517</v>
      </c>
      <c r="C24" t="s">
        <v>433</v>
      </c>
      <c r="D24" t="s">
        <v>703</v>
      </c>
      <c r="E24" s="10" t="s">
        <v>343</v>
      </c>
      <c r="F24" s="10" t="str">
        <f>VLOOKUP(MANUESEIO.DE.PQ[[#This Row],[NOME]],'CADASTRO'!A:K,5,0)</f>
        <v>TECNICO MECANICO II</v>
      </c>
      <c r="G24" s="7">
        <v>46212.014849537001</v>
      </c>
      <c r="H24" s="38">
        <v>183</v>
      </c>
      <c r="I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IF(G405="01/01/1900",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IF(MANUESEIO.DE.PQ[[#This Row],[TREINADO EM]]="", "",(MANUESEIO.DE.PQ[[#This Row],[TREINADO EM]]+MANUESEIO.DE.PQ[[#This Row],[VALIDADE]]))</f>
        <v>46395.014849537001</v>
      </c>
      <c r="K24">
        <v>1</v>
      </c>
      <c r="L24" t="s">
        <v>3</v>
      </c>
      <c r="M24" t="str">
        <f>VLOOKUP(MANUESEIO.DE.PQ[[#This Row],[NOME]],'CADASTRO'!A:K,6,0)</f>
        <v>ATIVO</v>
      </c>
    </row>
    <row r="25" spans="1:14">
      <c r="A25" t="s">
        <v>516</v>
      </c>
      <c r="B25" t="s">
        <v>517</v>
      </c>
      <c r="C25" t="s">
        <v>433</v>
      </c>
      <c r="D25" t="s">
        <v>703</v>
      </c>
      <c r="E25" s="10" t="s">
        <v>326</v>
      </c>
      <c r="F25" s="10" t="str">
        <f>VLOOKUP(MANUESEIO.DE.PQ[[#This Row],[NOME]],'CADASTRO'!A:K,5,0)</f>
        <v>ANALISTA GESTAO QUALIDADE PL</v>
      </c>
      <c r="G25" s="7">
        <v>46098</v>
      </c>
      <c r="H25" s="38">
        <v>365</v>
      </c>
      <c r="I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IF(G406="01/01/1900",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IF(MANUESEIO.DE.PQ[[#This Row],[TREINADO EM]]="", "",(MANUESEIO.DE.PQ[[#This Row],[TREINADO EM]]+MANUESEIO.DE.PQ[[#This Row],[VALIDADE]]))</f>
        <v>46463</v>
      </c>
      <c r="K25">
        <v>1</v>
      </c>
      <c r="L25" t="s">
        <v>3</v>
      </c>
      <c r="M25" t="str">
        <f>VLOOKUP(MANUESEIO.DE.PQ[[#This Row],[NOME]],'CADASTRO'!A:K,6,0)</f>
        <v>ATIVO</v>
      </c>
      <c r="N25" s="63" t="s">
        <v>705</v>
      </c>
    </row>
    <row r="26" spans="1:14">
      <c r="A26" t="s">
        <v>516</v>
      </c>
      <c r="B26" t="s">
        <v>517</v>
      </c>
      <c r="C26" t="s">
        <v>266</v>
      </c>
      <c r="D26" t="s">
        <v>703</v>
      </c>
      <c r="E26" s="10" t="s">
        <v>327</v>
      </c>
      <c r="F26" s="10" t="str">
        <f>VLOOKUP(MANUESEIO.DE.PQ[[#This Row],[NOME]],'CADASTRO'!A:K,5,0)</f>
        <v>ASSISTENTE ADMINISTRATIVO</v>
      </c>
      <c r="G26" s="7">
        <v>45274</v>
      </c>
      <c r="H26" s="38">
        <v>365</v>
      </c>
      <c r="I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IF(G407="01/01/1900",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IF(MANUESEIO.DE.PQ[[#This Row],[TREINADO EM]]="", "",(MANUESEIO.DE.PQ[[#This Row],[TREINADO EM]]+MANUESEIO.DE.PQ[[#This Row],[VALIDADE]]))</f>
        <v>45639</v>
      </c>
      <c r="K26">
        <v>1</v>
      </c>
      <c r="L26" t="s">
        <v>5</v>
      </c>
      <c r="M26" t="str">
        <f>VLOOKUP(MANUESEIO.DE.PQ[[#This Row],[NOME]],'CADASTRO'!A:K,6,0)</f>
        <v>ATIVO</v>
      </c>
    </row>
    <row r="27" spans="1:14">
      <c r="A27" t="s">
        <v>516</v>
      </c>
      <c r="B27" t="s">
        <v>517</v>
      </c>
      <c r="C27" t="s">
        <v>391</v>
      </c>
      <c r="D27" t="s">
        <v>703</v>
      </c>
      <c r="E27" s="11" t="s">
        <v>327</v>
      </c>
      <c r="F27" s="10" t="str">
        <f>VLOOKUP(MANUESEIO.DE.PQ[[#This Row],[NOME]],'CADASTRO'!A:K,5,0)</f>
        <v>ASSISTENTE ADMINISTRATIVO</v>
      </c>
      <c r="G27" s="7">
        <v>45826</v>
      </c>
      <c r="H27" s="38">
        <v>365</v>
      </c>
      <c r="I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IF(G408="01/01/1900",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IF(MANUESEIO.DE.PQ[[#This Row],[TREINADO EM]]="", "",(MANUESEIO.DE.PQ[[#This Row],[TREINADO EM]]+MANUESEIO.DE.PQ[[#This Row],[VALIDADE]]))</f>
        <v>46191</v>
      </c>
      <c r="K27">
        <v>1</v>
      </c>
      <c r="L27" t="s">
        <v>5</v>
      </c>
      <c r="M27" t="str">
        <f>VLOOKUP(MANUESEIO.DE.PQ[[#This Row],[NOME]],'CADASTRO'!A:K,6,0)</f>
        <v>ATIVO</v>
      </c>
    </row>
    <row r="28" spans="1:14">
      <c r="A28" t="s">
        <v>516</v>
      </c>
      <c r="B28" t="s">
        <v>517</v>
      </c>
      <c r="C28" t="s">
        <v>433</v>
      </c>
      <c r="D28" t="s">
        <v>703</v>
      </c>
      <c r="E28" s="10" t="s">
        <v>327</v>
      </c>
      <c r="F28" s="10" t="str">
        <f>VLOOKUP(MANUESEIO.DE.PQ[[#This Row],[NOME]],'CADASTRO'!A:K,5,0)</f>
        <v>ASSISTENTE ADMINISTRATIVO</v>
      </c>
      <c r="G28" s="8">
        <v>46191</v>
      </c>
      <c r="H28" s="38">
        <v>365</v>
      </c>
      <c r="I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IF(G409="01/01/1900",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IF(MANUESEIO.DE.PQ[[#This Row],[TREINADO EM]]="", "",(MANUESEIO.DE.PQ[[#This Row],[TREINADO EM]]+MANUESEIO.DE.PQ[[#This Row],[VALIDADE]]))</f>
        <v>46556</v>
      </c>
      <c r="K28">
        <v>1</v>
      </c>
      <c r="L28" t="s">
        <v>3</v>
      </c>
      <c r="M28" t="str">
        <f>VLOOKUP(MANUESEIO.DE.PQ[[#This Row],[NOME]],'CADASTRO'!A:K,6,0)</f>
        <v>ATIVO</v>
      </c>
      <c r="N28" s="77" t="s">
        <v>706</v>
      </c>
    </row>
    <row r="29" spans="1:14">
      <c r="A29" t="s">
        <v>516</v>
      </c>
      <c r="B29" t="s">
        <v>517</v>
      </c>
      <c r="C29" t="s">
        <v>433</v>
      </c>
      <c r="D29" t="s">
        <v>703</v>
      </c>
      <c r="E29" s="10" t="s">
        <v>454</v>
      </c>
      <c r="F29" s="10" t="str">
        <f>VLOOKUP(MANUESEIO.DE.PQ[[#This Row],[NOME]],'CADASTRO'!A:K,5,0)</f>
        <v>ESTAGIARIO</v>
      </c>
      <c r="G29" s="7">
        <v>46182</v>
      </c>
      <c r="H29" s="38">
        <v>365</v>
      </c>
      <c r="I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IF(G410="01/01/1900",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IF(MANUESEIO.DE.PQ[[#This Row],[TREINADO EM]]="", "",(MANUESEIO.DE.PQ[[#This Row],[TREINADO EM]]+MANUESEIO.DE.PQ[[#This Row],[VALIDADE]]))</f>
        <v>46547</v>
      </c>
      <c r="K29">
        <v>1</v>
      </c>
      <c r="L29" t="s">
        <v>3</v>
      </c>
      <c r="M29" t="str">
        <f>VLOOKUP(MANUESEIO.DE.PQ[[#This Row],[NOME]],'CADASTRO'!A:K,6,0)</f>
        <v>ATIVO</v>
      </c>
      <c r="N29" s="77" t="s">
        <v>706</v>
      </c>
    </row>
    <row r="30" spans="1:14">
      <c r="A30" t="s">
        <v>516</v>
      </c>
      <c r="B30" t="s">
        <v>517</v>
      </c>
      <c r="C30" t="s">
        <v>391</v>
      </c>
      <c r="D30" t="s">
        <v>703</v>
      </c>
      <c r="E30" s="11" t="s">
        <v>328</v>
      </c>
      <c r="F30" s="10" t="str">
        <f>VLOOKUP(MANUESEIO.DE.PQ[[#This Row],[NOME]],'CADASTRO'!A:K,5,0)</f>
        <v>ASSISTENTE ADMINISTRATIVO</v>
      </c>
      <c r="G30" s="8">
        <v>45826</v>
      </c>
      <c r="H30" s="38">
        <v>365</v>
      </c>
      <c r="I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IF(G411="01/01/1900",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IF(MANUESEIO.DE.PQ[[#This Row],[TREINADO EM]]="", "",(MANUESEIO.DE.PQ[[#This Row],[TREINADO EM]]+MANUESEIO.DE.PQ[[#This Row],[VALIDADE]]))</f>
        <v>46191</v>
      </c>
      <c r="K30">
        <v>1</v>
      </c>
      <c r="L30" t="s">
        <v>5</v>
      </c>
      <c r="M30" t="str">
        <f>VLOOKUP(MANUESEIO.DE.PQ[[#This Row],[NOME]],'CADASTRO'!A:K,6,0)</f>
        <v>ATIVO</v>
      </c>
    </row>
    <row r="31" spans="1:14">
      <c r="A31" t="s">
        <v>516</v>
      </c>
      <c r="B31" t="s">
        <v>517</v>
      </c>
      <c r="C31" t="s">
        <v>391</v>
      </c>
      <c r="D31" t="s">
        <v>703</v>
      </c>
      <c r="E31" s="10" t="s">
        <v>328</v>
      </c>
      <c r="F31" s="10" t="str">
        <f>VLOOKUP(MANUESEIO.DE.PQ[[#This Row],[NOME]],'CADASTRO'!A:K,5,0)</f>
        <v>ASSISTENTE ADMINISTRATIVO</v>
      </c>
      <c r="G31" s="8">
        <v>45882</v>
      </c>
      <c r="H31" s="38">
        <v>365</v>
      </c>
      <c r="I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IF(G412="01/01/1900",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IF(MANUESEIO.DE.PQ[[#This Row],[TREINADO EM]]="", "",(MANUESEIO.DE.PQ[[#This Row],[TREINADO EM]]+MANUESEIO.DE.PQ[[#This Row],[VALIDADE]]))</f>
        <v>46247</v>
      </c>
      <c r="K31">
        <v>1</v>
      </c>
      <c r="L31" t="s">
        <v>5</v>
      </c>
      <c r="M31" t="str">
        <f>VLOOKUP(MANUESEIO.DE.PQ[[#This Row],[NOME]],'CADASTRO'!A:K,6,0)</f>
        <v>ATIVO</v>
      </c>
    </row>
    <row r="32" spans="1:14">
      <c r="A32" t="s">
        <v>516</v>
      </c>
      <c r="B32" t="s">
        <v>517</v>
      </c>
      <c r="C32" t="s">
        <v>433</v>
      </c>
      <c r="D32" t="s">
        <v>703</v>
      </c>
      <c r="E32" s="10" t="s">
        <v>328</v>
      </c>
      <c r="F32" s="10" t="str">
        <f>VLOOKUP(MANUESEIO.DE.PQ[[#This Row],[NOME]],'CADASTRO'!A:K,5,0)</f>
        <v>ASSISTENTE ADMINISTRATIVO</v>
      </c>
      <c r="G32" s="8">
        <v>46274.41778935185</v>
      </c>
      <c r="H32" s="38">
        <v>365</v>
      </c>
      <c r="I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IF(G413="01/01/1900",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IF(MANUESEIO.DE.PQ[[#This Row],[TREINADO EM]]="", "",(MANUESEIO.DE.PQ[[#This Row],[TREINADO EM]]+MANUESEIO.DE.PQ[[#This Row],[VALIDADE]]))</f>
        <v>46639.41778935185</v>
      </c>
      <c r="K32">
        <v>1</v>
      </c>
      <c r="L32" t="s">
        <v>3</v>
      </c>
      <c r="M32" t="str">
        <f>VLOOKUP(MANUESEIO.DE.PQ[[#This Row],[NOME]],'CADASTRO'!A:K,6,0)</f>
        <v>ATIVO</v>
      </c>
    </row>
    <row r="33" spans="1:14">
      <c r="A33" t="s">
        <v>516</v>
      </c>
      <c r="B33" t="s">
        <v>517</v>
      </c>
      <c r="C33" t="s">
        <v>433</v>
      </c>
      <c r="D33" t="s">
        <v>703</v>
      </c>
      <c r="E33" s="10" t="s">
        <v>330</v>
      </c>
      <c r="F33" s="10" t="str">
        <f>VLOOKUP(MANUESEIO.DE.PQ[[#This Row],[NOME]],'CADASTRO'!A:K,5,0)</f>
        <v>OPERADOR INDUSTRIAL I</v>
      </c>
      <c r="G33" s="8">
        <v>45812</v>
      </c>
      <c r="H33" s="38">
        <v>365</v>
      </c>
      <c r="I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IF(G414="01/01/1900",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IF(MANUESEIO.DE.PQ[[#This Row],[TREINADO EM]]="", "",(MANUESEIO.DE.PQ[[#This Row],[TREINADO EM]]+MANUESEIO.DE.PQ[[#This Row],[VALIDADE]]))</f>
        <v>46177</v>
      </c>
      <c r="K33">
        <v>1</v>
      </c>
      <c r="L33" t="s">
        <v>5</v>
      </c>
      <c r="M33" t="str">
        <f>VLOOKUP(MANUESEIO.DE.PQ[[#This Row],[NOME]],'CADASTRO'!A:K,6,0)</f>
        <v>ATIVO</v>
      </c>
    </row>
    <row r="34" spans="1:14">
      <c r="A34" t="s">
        <v>516</v>
      </c>
      <c r="B34" t="s">
        <v>517</v>
      </c>
      <c r="C34" t="s">
        <v>433</v>
      </c>
      <c r="D34" t="s">
        <v>703</v>
      </c>
      <c r="E34" s="10" t="s">
        <v>330</v>
      </c>
      <c r="F34" s="10" t="str">
        <f>VLOOKUP(MANUESEIO.DE.PQ[[#This Row],[NOME]],'CADASTRO'!A:K,5,0)</f>
        <v>OPERADOR INDUSTRIAL I</v>
      </c>
      <c r="G34" s="7">
        <v>46009</v>
      </c>
      <c r="H34" s="38">
        <v>365</v>
      </c>
      <c r="I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IF(G415="01/01/1900",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IF(MANUESEIO.DE.PQ[[#This Row],[TREINADO EM]]="", "",(MANUESEIO.DE.PQ[[#This Row],[TREINADO EM]]+MANUESEIO.DE.PQ[[#This Row],[VALIDADE]]))</f>
        <v>46374</v>
      </c>
      <c r="K34">
        <v>1</v>
      </c>
      <c r="L34" t="s">
        <v>3</v>
      </c>
      <c r="M34" t="str">
        <f>VLOOKUP(MANUESEIO.DE.PQ[[#This Row],[NOME]],'CADASTRO'!A:K,6,0)</f>
        <v>ATIVO</v>
      </c>
    </row>
    <row r="35" spans="1:14">
      <c r="A35" t="s">
        <v>516</v>
      </c>
      <c r="B35" t="s">
        <v>517</v>
      </c>
      <c r="C35" t="s">
        <v>433</v>
      </c>
      <c r="D35" t="s">
        <v>703</v>
      </c>
      <c r="E35" s="10" t="s">
        <v>332</v>
      </c>
      <c r="F35" s="10" t="str">
        <f>VLOOKUP(MANUESEIO.DE.PQ[[#This Row],[NOME]],'CADASTRO'!A:K,5,0)</f>
        <v>ASSISTENTE ADMINISTRATIVO</v>
      </c>
      <c r="G35" s="8">
        <v>46126</v>
      </c>
      <c r="H35" s="38">
        <v>365</v>
      </c>
      <c r="I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IF(G416="01/01/1900",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IF(MANUESEIO.DE.PQ[[#This Row],[TREINADO EM]]="", "",(MANUESEIO.DE.PQ[[#This Row],[TREINADO EM]]+MANUESEIO.DE.PQ[[#This Row],[VALIDADE]]))</f>
        <v>46491</v>
      </c>
      <c r="K35">
        <v>1</v>
      </c>
      <c r="L35" t="s">
        <v>3</v>
      </c>
      <c r="M35" t="str">
        <f>VLOOKUP(MANUESEIO.DE.PQ[[#This Row],[NOME]],'CADASTRO'!A:K,6,0)</f>
        <v>ATIVO</v>
      </c>
      <c r="N35" s="77" t="s">
        <v>706</v>
      </c>
    </row>
    <row r="36" spans="1:14">
      <c r="A36" t="s">
        <v>516</v>
      </c>
      <c r="B36" t="s">
        <v>517</v>
      </c>
      <c r="C36" t="s">
        <v>433</v>
      </c>
      <c r="D36" t="s">
        <v>703</v>
      </c>
      <c r="E36" s="11" t="s">
        <v>333</v>
      </c>
      <c r="F36" s="10" t="str">
        <f>VLOOKUP(MANUESEIO.DE.PQ[[#This Row],[NOME]],'CADASTRO'!A:K,5,0)</f>
        <v>ANALISTA FACILITIES</v>
      </c>
      <c r="G36" s="8">
        <v>46280</v>
      </c>
      <c r="H36" s="38">
        <v>365</v>
      </c>
      <c r="I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IF(G417="01/01/1900",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IF(MANUESEIO.DE.PQ[[#This Row],[TREINADO EM]]="", "",(MANUESEIO.DE.PQ[[#This Row],[TREINADO EM]]+MANUESEIO.DE.PQ[[#This Row],[VALIDADE]]))</f>
        <v>46645</v>
      </c>
      <c r="K36">
        <v>1</v>
      </c>
      <c r="L36" t="s">
        <v>3</v>
      </c>
      <c r="M36" t="str">
        <f>VLOOKUP(MANUESEIO.DE.PQ[[#This Row],[NOME]],'CADASTRO'!A:K,6,0)</f>
        <v>ATIVO</v>
      </c>
      <c r="N36" s="63"/>
    </row>
    <row r="37" spans="1:14">
      <c r="A37" t="s">
        <v>516</v>
      </c>
      <c r="B37" t="s">
        <v>517</v>
      </c>
      <c r="C37" t="s">
        <v>102</v>
      </c>
      <c r="D37" t="s">
        <v>703</v>
      </c>
      <c r="E37" s="10" t="s">
        <v>335</v>
      </c>
      <c r="F37" s="10" t="str">
        <f>VLOOKUP(MANUESEIO.DE.PQ[[#This Row],[NOME]],'CADASTRO'!A:K,5,0)</f>
        <v>ANALISTA CONTROLE QUALIDADE JR</v>
      </c>
      <c r="G37" s="8">
        <v>45568</v>
      </c>
      <c r="H37" s="38">
        <v>365</v>
      </c>
      <c r="I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IF(G418="01/01/1900",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IF(MANUESEIO.DE.PQ[[#This Row],[TREINADO EM]]="", "",(MANUESEIO.DE.PQ[[#This Row],[TREINADO EM]]+MANUESEIO.DE.PQ[[#This Row],[VALIDADE]]))</f>
        <v>45933</v>
      </c>
      <c r="K37">
        <v>1</v>
      </c>
      <c r="L37" t="s">
        <v>5</v>
      </c>
      <c r="M37" t="str">
        <f>VLOOKUP(MANUESEIO.DE.PQ[[#This Row],[NOME]],'CADASTRO'!A:K,6,0)</f>
        <v>ATIVO</v>
      </c>
    </row>
    <row r="38" spans="1:14">
      <c r="A38" t="s">
        <v>516</v>
      </c>
      <c r="B38" t="s">
        <v>517</v>
      </c>
      <c r="C38" t="s">
        <v>433</v>
      </c>
      <c r="D38" t="s">
        <v>703</v>
      </c>
      <c r="E38" s="10" t="s">
        <v>335</v>
      </c>
      <c r="F38" s="10" t="str">
        <f>VLOOKUP(MANUESEIO.DE.PQ[[#This Row],[NOME]],'CADASTRO'!A:K,5,0)</f>
        <v>ANALISTA CONTROLE QUALIDADE JR</v>
      </c>
      <c r="G38" s="7">
        <v>45645</v>
      </c>
      <c r="H38" s="38">
        <v>365</v>
      </c>
      <c r="I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IF(G419="01/01/1900",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IF(MANUESEIO.DE.PQ[[#This Row],[TREINADO EM]]="", "",(MANUESEIO.DE.PQ[[#This Row],[TREINADO EM]]+MANUESEIO.DE.PQ[[#This Row],[VALIDADE]]))</f>
        <v>46010</v>
      </c>
      <c r="K38">
        <v>1</v>
      </c>
      <c r="L38" t="s">
        <v>5</v>
      </c>
      <c r="M38" t="str">
        <f>VLOOKUP(MANUESEIO.DE.PQ[[#This Row],[NOME]],'CADASTRO'!A:K,6,0)</f>
        <v>ATIVO</v>
      </c>
    </row>
    <row r="39" spans="1:14">
      <c r="A39" t="s">
        <v>516</v>
      </c>
      <c r="B39" t="s">
        <v>517</v>
      </c>
      <c r="C39" t="s">
        <v>433</v>
      </c>
      <c r="D39" t="s">
        <v>703</v>
      </c>
      <c r="E39" s="10" t="s">
        <v>335</v>
      </c>
      <c r="F39" s="10" t="str">
        <f>VLOOKUP(MANUESEIO.DE.PQ[[#This Row],[NOME]],'CADASTRO'!A:K,5,0)</f>
        <v>ANALISTA CONTROLE QUALIDADE JR</v>
      </c>
      <c r="G39" s="8">
        <v>46098</v>
      </c>
      <c r="H39" s="38">
        <v>365</v>
      </c>
      <c r="I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IF(G420="01/01/1900",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IF(MANUESEIO.DE.PQ[[#This Row],[TREINADO EM]]="", "",(MANUESEIO.DE.PQ[[#This Row],[TREINADO EM]]+MANUESEIO.DE.PQ[[#This Row],[VALIDADE]]))</f>
        <v>46463</v>
      </c>
      <c r="K39">
        <v>1</v>
      </c>
      <c r="L39" t="s">
        <v>3</v>
      </c>
      <c r="M39" t="str">
        <f>VLOOKUP(MANUESEIO.DE.PQ[[#This Row],[NOME]],'CADASTRO'!A:K,6,0)</f>
        <v>ATIVO</v>
      </c>
      <c r="N39" s="63" t="s">
        <v>705</v>
      </c>
    </row>
    <row r="40" spans="1:14">
      <c r="A40" t="s">
        <v>516</v>
      </c>
      <c r="B40" t="s">
        <v>517</v>
      </c>
      <c r="C40" t="s">
        <v>433</v>
      </c>
      <c r="D40" t="s">
        <v>703</v>
      </c>
      <c r="E40" s="10" t="s">
        <v>337</v>
      </c>
      <c r="F40" s="10" t="str">
        <f>VLOOKUP(MANUESEIO.DE.PQ[[#This Row],[NOME]],'CADASTRO'!A:K,5,0)</f>
        <v>OPERADOR INDUSTRIAL I</v>
      </c>
      <c r="G40" s="8">
        <v>46154</v>
      </c>
      <c r="H40" s="38">
        <v>365</v>
      </c>
      <c r="I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IF(G421="01/01/1900", "SEM REGISTRO",
                        IF((G40+H40)&gt;TODAY(), "NO PRAZO", "VENCIDO"
                        )
                    )
                )
            )
        )
    ),"N.A.")</f>
        <v>N.A.</v>
      </c>
      <c r="J40" s="14">
        <f>IF(MANUESEIO.DE.PQ[[#This Row],[TREINADO EM]]="", "",(MANUESEIO.DE.PQ[[#This Row],[TREINADO EM]]+MANUESEIO.DE.PQ[[#This Row],[VALIDADE]]))</f>
        <v>46519</v>
      </c>
      <c r="K40">
        <v>1</v>
      </c>
      <c r="L40" t="s">
        <v>3</v>
      </c>
      <c r="M40" t="str">
        <f>VLOOKUP(MANUESEIO.DE.PQ[[#This Row],[NOME]],'CADASTRO'!A:K,6,0)</f>
        <v>DESLIGADO</v>
      </c>
      <c r="N40" s="77" t="s">
        <v>706</v>
      </c>
    </row>
    <row r="41" spans="1:14">
      <c r="A41" t="s">
        <v>516</v>
      </c>
      <c r="B41" t="s">
        <v>517</v>
      </c>
      <c r="C41" t="s">
        <v>433</v>
      </c>
      <c r="D41" t="s">
        <v>703</v>
      </c>
      <c r="E41" s="10" t="s">
        <v>487</v>
      </c>
      <c r="F41" s="10" t="str">
        <f>VLOOKUP(MANUESEIO.DE.PQ[[#This Row],[NOME]],'CADASTRO'!A:K,5,0)</f>
        <v>TECNICO ELETRONICO II</v>
      </c>
      <c r="G41" s="8">
        <v>46245.594421296293</v>
      </c>
      <c r="H41" s="38">
        <v>365</v>
      </c>
      <c r="I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IF(G422="01/01/1900", "SEM REGISTRO",
                        IF((G41+H41)&gt;TODAY(), "NO PRAZO", "VENCIDO"
                        )
                    )
                )
            )
        )
    ),"N.A.")</f>
        <v>NO PRAZO</v>
      </c>
      <c r="J41" s="14">
        <f>IF(MANUESEIO.DE.PQ[[#This Row],[TREINADO EM]]="", "",(MANUESEIO.DE.PQ[[#This Row],[TREINADO EM]]+MANUESEIO.DE.PQ[[#This Row],[VALIDADE]]))</f>
        <v>46610.594421296293</v>
      </c>
      <c r="K41">
        <v>1</v>
      </c>
      <c r="L41" t="s">
        <v>3</v>
      </c>
      <c r="M41" t="str">
        <f>VLOOKUP(MANUESEIO.DE.PQ[[#This Row],[NOME]],'CADASTRO'!A:K,6,0)</f>
        <v>ATIVO</v>
      </c>
    </row>
    <row r="42" spans="1:14">
      <c r="A42" t="s">
        <v>516</v>
      </c>
      <c r="B42" t="s">
        <v>517</v>
      </c>
      <c r="C42" t="s">
        <v>433</v>
      </c>
      <c r="D42" t="s">
        <v>703</v>
      </c>
      <c r="E42" s="88" t="s">
        <v>339</v>
      </c>
      <c r="F42" s="10" t="str">
        <f>VLOOKUP(MANUESEIO.DE.PQ[[#This Row],[NOME]],'CADASTRO'!A:K,5,0)</f>
        <v>ANALISTA MANUTENCAO JR</v>
      </c>
      <c r="G42" s="8">
        <v>45889</v>
      </c>
      <c r="H42" s="38">
        <v>365</v>
      </c>
      <c r="I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IF(G423="01/01/1900",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IF(MANUESEIO.DE.PQ[[#This Row],[TREINADO EM]]="", "",(MANUESEIO.DE.PQ[[#This Row],[TREINADO EM]]+MANUESEIO.DE.PQ[[#This Row],[VALIDADE]]))</f>
        <v>46254</v>
      </c>
      <c r="K42">
        <v>1</v>
      </c>
      <c r="L42" t="s">
        <v>5</v>
      </c>
      <c r="M42" t="str">
        <f>VLOOKUP(MANUESEIO.DE.PQ[[#This Row],[NOME]],'CADASTRO'!A:K,6,0)</f>
        <v>ATIVO</v>
      </c>
    </row>
    <row r="43" spans="1:14">
      <c r="A43" t="s">
        <v>516</v>
      </c>
      <c r="B43" t="s">
        <v>517</v>
      </c>
      <c r="C43" t="s">
        <v>433</v>
      </c>
      <c r="D43" t="s">
        <v>703</v>
      </c>
      <c r="E43" s="10" t="s">
        <v>339</v>
      </c>
      <c r="F43" s="10" t="str">
        <f>VLOOKUP(MANUESEIO.DE.PQ[[#This Row],[NOME]],'CADASTRO'!A:K,5,0)</f>
        <v>ANALISTA MANUTENCAO JR</v>
      </c>
      <c r="G43" s="8">
        <v>46293</v>
      </c>
      <c r="H43" s="38">
        <v>365</v>
      </c>
      <c r="I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IF(G424="01/01/1900",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IF(MANUESEIO.DE.PQ[[#This Row],[TREINADO EM]]="", "",(MANUESEIO.DE.PQ[[#This Row],[TREINADO EM]]+MANUESEIO.DE.PQ[[#This Row],[VALIDADE]]))</f>
        <v>46658</v>
      </c>
      <c r="K43">
        <v>1</v>
      </c>
      <c r="L43" t="s">
        <v>3</v>
      </c>
      <c r="M43" t="str">
        <f>VLOOKUP(MANUESEIO.DE.PQ[[#This Row],[NOME]],'CADASTRO'!A:K,6,0)</f>
        <v>ATIVO</v>
      </c>
    </row>
    <row r="44" spans="1:14">
      <c r="A44" t="s">
        <v>516</v>
      </c>
      <c r="B44" t="s">
        <v>517</v>
      </c>
      <c r="C44" t="s">
        <v>266</v>
      </c>
      <c r="D44" t="s">
        <v>703</v>
      </c>
      <c r="E44" s="10" t="s">
        <v>340</v>
      </c>
      <c r="F44" s="10" t="str">
        <f>VLOOKUP(MANUESEIO.DE.PQ[[#This Row],[NOME]],'CADASTRO'!A:K,5,0)</f>
        <v>AUXILIAR INDUSTRIAL</v>
      </c>
      <c r="G44" s="8">
        <v>45168</v>
      </c>
      <c r="H44" s="38">
        <v>365</v>
      </c>
      <c r="I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IF(G425="01/01/1900",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IF(MANUESEIO.DE.PQ[[#This Row],[TREINADO EM]]="", "",(MANUESEIO.DE.PQ[[#This Row],[TREINADO EM]]+MANUESEIO.DE.PQ[[#This Row],[VALIDADE]]))</f>
        <v>45533</v>
      </c>
      <c r="K44">
        <v>1</v>
      </c>
      <c r="L44" t="s">
        <v>5</v>
      </c>
      <c r="M44" t="str">
        <f>VLOOKUP(MANUESEIO.DE.PQ[[#This Row],[NOME]],'CADASTRO'!A:K,6,0)</f>
        <v>ATIVO</v>
      </c>
    </row>
    <row r="45" spans="1:14">
      <c r="A45" t="s">
        <v>516</v>
      </c>
      <c r="B45" t="s">
        <v>517</v>
      </c>
      <c r="C45" t="s">
        <v>266</v>
      </c>
      <c r="D45" t="s">
        <v>703</v>
      </c>
      <c r="E45" s="10" t="s">
        <v>340</v>
      </c>
      <c r="F45" s="10" t="str">
        <f>VLOOKUP(MANUESEIO.DE.PQ[[#This Row],[NOME]],'CADASTRO'!A:K,5,0)</f>
        <v>AUXILIAR INDUSTRIAL</v>
      </c>
      <c r="G45" s="8">
        <v>45279</v>
      </c>
      <c r="H45" s="38">
        <v>365</v>
      </c>
      <c r="I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IF(G426="01/01/1900",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IF(MANUESEIO.DE.PQ[[#This Row],[TREINADO EM]]="", "",(MANUESEIO.DE.PQ[[#This Row],[TREINADO EM]]+MANUESEIO.DE.PQ[[#This Row],[VALIDADE]]))</f>
        <v>45644</v>
      </c>
      <c r="K45">
        <v>1</v>
      </c>
      <c r="L45" t="s">
        <v>5</v>
      </c>
      <c r="M45" t="str">
        <f>VLOOKUP(MANUESEIO.DE.PQ[[#This Row],[NOME]],'CADASTRO'!A:K,6,0)</f>
        <v>ATIVO</v>
      </c>
    </row>
    <row r="46" spans="1:14">
      <c r="A46" t="s">
        <v>516</v>
      </c>
      <c r="B46" t="s">
        <v>517</v>
      </c>
      <c r="C46" t="s">
        <v>76</v>
      </c>
      <c r="D46" t="s">
        <v>703</v>
      </c>
      <c r="E46" s="10" t="s">
        <v>340</v>
      </c>
      <c r="F46" s="10" t="str">
        <f>VLOOKUP(MANUESEIO.DE.PQ[[#This Row],[NOME]],'CADASTRO'!A:K,5,0)</f>
        <v>AUXILIAR INDUSTRIAL</v>
      </c>
      <c r="G46" s="7">
        <v>45645</v>
      </c>
      <c r="H46" s="38">
        <v>365</v>
      </c>
      <c r="I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IF(G427="01/01/1900",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IF(MANUESEIO.DE.PQ[[#This Row],[TREINADO EM]]="", "",(MANUESEIO.DE.PQ[[#This Row],[TREINADO EM]]+MANUESEIO.DE.PQ[[#This Row],[VALIDADE]]))</f>
        <v>46010</v>
      </c>
      <c r="K46">
        <v>1</v>
      </c>
      <c r="L46" t="s">
        <v>5</v>
      </c>
      <c r="M46" t="str">
        <f>VLOOKUP(MANUESEIO.DE.PQ[[#This Row],[NOME]],'CADASTRO'!A:K,6,0)</f>
        <v>ATIVO</v>
      </c>
    </row>
    <row r="47" spans="1:14">
      <c r="A47" t="s">
        <v>516</v>
      </c>
      <c r="B47" t="s">
        <v>517</v>
      </c>
      <c r="C47" t="s">
        <v>433</v>
      </c>
      <c r="D47" t="s">
        <v>703</v>
      </c>
      <c r="E47" s="10" t="s">
        <v>340</v>
      </c>
      <c r="F47" s="10" t="str">
        <f>VLOOKUP(MANUESEIO.DE.PQ[[#This Row],[NOME]],'CADASTRO'!A:K,5,0)</f>
        <v>AUXILIAR INDUSTRIAL</v>
      </c>
      <c r="G47" s="8">
        <v>46009</v>
      </c>
      <c r="H47" s="38">
        <v>365</v>
      </c>
      <c r="I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IF(G428="01/01/1900",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IF(MANUESEIO.DE.PQ[[#This Row],[TREINADO EM]]="", "",(MANUESEIO.DE.PQ[[#This Row],[TREINADO EM]]+MANUESEIO.DE.PQ[[#This Row],[VALIDADE]]))</f>
        <v>46374</v>
      </c>
      <c r="K47">
        <v>1</v>
      </c>
      <c r="L47" t="s">
        <v>3</v>
      </c>
      <c r="M47" t="str">
        <f>VLOOKUP(MANUESEIO.DE.PQ[[#This Row],[NOME]],'CADASTRO'!A:K,6,0)</f>
        <v>ATIVO</v>
      </c>
    </row>
    <row r="48" spans="1:14">
      <c r="A48" t="s">
        <v>516</v>
      </c>
      <c r="B48" t="s">
        <v>517</v>
      </c>
      <c r="C48" t="s">
        <v>433</v>
      </c>
      <c r="D48" t="s">
        <v>703</v>
      </c>
      <c r="E48" s="1" t="s">
        <v>341</v>
      </c>
      <c r="F48" s="10" t="str">
        <f>VLOOKUP(MANUESEIO.DE.PQ[[#This Row],[NOME]],'CADASTRO'!A:K,5,0)</f>
        <v>Analista PCM PL</v>
      </c>
      <c r="G48" s="8">
        <v>45533</v>
      </c>
      <c r="H48" s="38">
        <v>365</v>
      </c>
      <c r="I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IF(G429="01/01/1900", "SEM REGISTRO",
                        IF((G48+H48)&gt;TODAY(), "NO PRAZO", "VENCIDO"
                        )
                    )
                )
            )
        )
    ),"N.A.")</f>
        <v>N.A.</v>
      </c>
      <c r="J48" s="14">
        <f>IF(MANUESEIO.DE.PQ[[#This Row],[TREINADO EM]]="", "",(MANUESEIO.DE.PQ[[#This Row],[TREINADO EM]]+MANUESEIO.DE.PQ[[#This Row],[VALIDADE]]))</f>
        <v>45898</v>
      </c>
      <c r="K48">
        <v>1</v>
      </c>
      <c r="L48" t="s">
        <v>1</v>
      </c>
      <c r="M48" t="str">
        <f>VLOOKUP(MANUESEIO.DE.PQ[[#This Row],[NOME]],'CADASTRO'!A:K,6,0)</f>
        <v>ATIVO</v>
      </c>
    </row>
    <row r="49" spans="1:14">
      <c r="A49" t="s">
        <v>516</v>
      </c>
      <c r="B49" t="s">
        <v>517</v>
      </c>
      <c r="C49" t="s">
        <v>433</v>
      </c>
      <c r="D49" t="s">
        <v>703</v>
      </c>
      <c r="E49" s="10" t="s">
        <v>341</v>
      </c>
      <c r="F49" s="10" t="str">
        <f>VLOOKUP(MANUESEIO.DE.PQ[[#This Row],[NOME]],'CADASTRO'!A:K,5,0)</f>
        <v>Analista PCM PL</v>
      </c>
      <c r="G49" s="8">
        <v>46091</v>
      </c>
      <c r="H49" s="38">
        <v>365</v>
      </c>
      <c r="I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IF(G430="01/01/1900",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IF(MANUESEIO.DE.PQ[[#This Row],[TREINADO EM]]="", "",(MANUESEIO.DE.PQ[[#This Row],[TREINADO EM]]+MANUESEIO.DE.PQ[[#This Row],[VALIDADE]]))</f>
        <v>46456</v>
      </c>
      <c r="K49">
        <v>0.25</v>
      </c>
      <c r="L49" t="s">
        <v>3</v>
      </c>
      <c r="M49" t="str">
        <f>VLOOKUP(MANUESEIO.DE.PQ[[#This Row],[NOME]],'CADASTRO'!A:K,6,0)</f>
        <v>ATIVO</v>
      </c>
      <c r="N49" s="63" t="s">
        <v>707</v>
      </c>
    </row>
    <row r="50" spans="1:14">
      <c r="A50" t="s">
        <v>516</v>
      </c>
      <c r="B50" t="s">
        <v>517</v>
      </c>
      <c r="C50" t="s">
        <v>102</v>
      </c>
      <c r="D50" t="s">
        <v>703</v>
      </c>
      <c r="E50" s="10" t="s">
        <v>194</v>
      </c>
      <c r="F50" s="10" t="str">
        <f>VLOOKUP(MANUESEIO.DE.PQ[[#This Row],[NOME]],'CADASTRO'!A:K,5,0)</f>
        <v>SUPERVISOR DE MANUTENCAO</v>
      </c>
      <c r="G50" s="8">
        <v>45393</v>
      </c>
      <c r="H50" s="38">
        <v>365</v>
      </c>
      <c r="I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IF(G431="01/01/1900", "SEM REGISTRO",
                        IF((G50+H50)&gt;TODAY(), "NO PRAZO", "VENCIDO"
                        )
                    )
                )
            )
        )
    ),"N.A.")</f>
        <v>N.A.</v>
      </c>
      <c r="J50" s="14">
        <f>IF(MANUESEIO.DE.PQ[[#This Row],[TREINADO EM]]="", "",(MANUESEIO.DE.PQ[[#This Row],[TREINADO EM]]+MANUESEIO.DE.PQ[[#This Row],[VALIDADE]]))</f>
        <v>45758</v>
      </c>
      <c r="K50">
        <v>1</v>
      </c>
      <c r="L50" t="s">
        <v>1</v>
      </c>
      <c r="M50" t="str">
        <f>VLOOKUP(MANUESEIO.DE.PQ[[#This Row],[NOME]],'CADASTRO'!A:K,6,0)</f>
        <v>DESLIGADO</v>
      </c>
    </row>
    <row r="51" spans="1:14">
      <c r="A51" t="s">
        <v>516</v>
      </c>
      <c r="B51" t="s">
        <v>517</v>
      </c>
      <c r="C51" t="s">
        <v>266</v>
      </c>
      <c r="D51" t="s">
        <v>703</v>
      </c>
      <c r="E51" s="10" t="s">
        <v>345</v>
      </c>
      <c r="F51" s="10" t="str">
        <f>VLOOKUP(MANUESEIO.DE.PQ[[#This Row],[NOME]],'CADASTRO'!A:K,5,0)</f>
        <v>OPERADOR INDUSTRIAL II</v>
      </c>
      <c r="G51" s="8">
        <v>45169</v>
      </c>
      <c r="H51" s="38">
        <v>365</v>
      </c>
      <c r="I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IF(G432="01/01/1900",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IF(MANUESEIO.DE.PQ[[#This Row],[TREINADO EM]]="", "",(MANUESEIO.DE.PQ[[#This Row],[TREINADO EM]]+MANUESEIO.DE.PQ[[#This Row],[VALIDADE]]))</f>
        <v>45534</v>
      </c>
      <c r="K51">
        <v>1</v>
      </c>
      <c r="L51" t="s">
        <v>5</v>
      </c>
      <c r="M51" t="str">
        <f>VLOOKUP(MANUESEIO.DE.PQ[[#This Row],[NOME]],'CADASTRO'!A:K,6,0)</f>
        <v>ATIVO</v>
      </c>
    </row>
    <row r="52" spans="1:14">
      <c r="A52" t="s">
        <v>516</v>
      </c>
      <c r="B52" t="s">
        <v>517</v>
      </c>
      <c r="C52" t="s">
        <v>266</v>
      </c>
      <c r="D52" t="s">
        <v>703</v>
      </c>
      <c r="E52" s="10" t="s">
        <v>345</v>
      </c>
      <c r="F52" s="10" t="str">
        <f>VLOOKUP(MANUESEIO.DE.PQ[[#This Row],[NOME]],'CADASTRO'!A:K,5,0)</f>
        <v>OPERADOR INDUSTRIAL II</v>
      </c>
      <c r="G52" s="7">
        <v>45279</v>
      </c>
      <c r="H52" s="38">
        <v>365</v>
      </c>
      <c r="I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IF(G433="01/01/1900",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IF(MANUESEIO.DE.PQ[[#This Row],[TREINADO EM]]="", "",(MANUESEIO.DE.PQ[[#This Row],[TREINADO EM]]+MANUESEIO.DE.PQ[[#This Row],[VALIDADE]]))</f>
        <v>45644</v>
      </c>
      <c r="K52">
        <v>1</v>
      </c>
      <c r="L52" t="s">
        <v>5</v>
      </c>
      <c r="M52" t="str">
        <f>VLOOKUP(MANUESEIO.DE.PQ[[#This Row],[NOME]],'CADASTRO'!A:K,6,0)</f>
        <v>ATIVO</v>
      </c>
    </row>
    <row r="53" spans="1:14">
      <c r="A53" t="s">
        <v>516</v>
      </c>
      <c r="B53" t="s">
        <v>517</v>
      </c>
      <c r="C53" t="s">
        <v>76</v>
      </c>
      <c r="D53" t="s">
        <v>703</v>
      </c>
      <c r="E53" s="10" t="s">
        <v>345</v>
      </c>
      <c r="F53" s="10" t="str">
        <f>VLOOKUP(MANUESEIO.DE.PQ[[#This Row],[NOME]],'CADASTRO'!A:K,5,0)</f>
        <v>OPERADOR INDUSTRIAL II</v>
      </c>
      <c r="G53" s="8">
        <v>45645</v>
      </c>
      <c r="H53" s="38">
        <v>365</v>
      </c>
      <c r="I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IF(G434="01/01/1900",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IF(MANUESEIO.DE.PQ[[#This Row],[TREINADO EM]]="", "",(MANUESEIO.DE.PQ[[#This Row],[TREINADO EM]]+MANUESEIO.DE.PQ[[#This Row],[VALIDADE]]))</f>
        <v>46010</v>
      </c>
      <c r="K53">
        <v>1</v>
      </c>
      <c r="L53" t="s">
        <v>5</v>
      </c>
      <c r="M53" t="str">
        <f>VLOOKUP(MANUESEIO.DE.PQ[[#This Row],[NOME]],'CADASTRO'!A:K,6,0)</f>
        <v>ATIVO</v>
      </c>
    </row>
    <row r="54" spans="1:14">
      <c r="A54" t="s">
        <v>516</v>
      </c>
      <c r="B54" t="s">
        <v>517</v>
      </c>
      <c r="C54" t="s">
        <v>433</v>
      </c>
      <c r="D54" t="s">
        <v>703</v>
      </c>
      <c r="E54" s="10" t="s">
        <v>345</v>
      </c>
      <c r="F54" s="10" t="str">
        <f>VLOOKUP(MANUESEIO.DE.PQ[[#This Row],[NOME]],'CADASTRO'!A:K,5,0)</f>
        <v>OPERADOR INDUSTRIAL II</v>
      </c>
      <c r="G54" s="8">
        <v>46009</v>
      </c>
      <c r="H54" s="38">
        <v>365</v>
      </c>
      <c r="I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IF(G435="01/01/1900",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IF(MANUESEIO.DE.PQ[[#This Row],[TREINADO EM]]="", "",(MANUESEIO.DE.PQ[[#This Row],[TREINADO EM]]+MANUESEIO.DE.PQ[[#This Row],[VALIDADE]]))</f>
        <v>46374</v>
      </c>
      <c r="K54">
        <v>1</v>
      </c>
      <c r="L54" t="s">
        <v>3</v>
      </c>
      <c r="M54" t="str">
        <f>VLOOKUP(MANUESEIO.DE.PQ[[#This Row],[NOME]],'CADASTRO'!A:K,6,0)</f>
        <v>ATIVO</v>
      </c>
    </row>
    <row r="55" spans="1:14">
      <c r="A55" t="s">
        <v>516</v>
      </c>
      <c r="B55" t="s">
        <v>517</v>
      </c>
      <c r="C55" t="s">
        <v>153</v>
      </c>
      <c r="D55" t="s">
        <v>703</v>
      </c>
      <c r="E55" t="s">
        <v>199</v>
      </c>
      <c r="F55" s="10" t="str">
        <f>VLOOKUP(MANUESEIO.DE.PQ[[#This Row],[NOME]],'CADASTRO'!A:K,5,0)</f>
        <v>TECNICO ELETRONICO II</v>
      </c>
      <c r="G55" s="8">
        <v>44515</v>
      </c>
      <c r="H55" s="38">
        <v>365</v>
      </c>
      <c r="I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IF(G436="01/01/1900", "SEM REGISTRO",
                        IF((G55+H55)&gt;TODAY(), "NO PRAZO", "VENCIDO"
                        )
                    )
                )
            )
        )
    ),"N.A.")</f>
        <v>N.A.</v>
      </c>
      <c r="J55" s="14">
        <f>IF(MANUESEIO.DE.PQ[[#This Row],[TREINADO EM]]="", "",(MANUESEIO.DE.PQ[[#This Row],[TREINADO EM]]+MANUESEIO.DE.PQ[[#This Row],[VALIDADE]]))</f>
        <v>44880</v>
      </c>
      <c r="K55">
        <v>1</v>
      </c>
      <c r="L55" t="s">
        <v>5</v>
      </c>
      <c r="M55" t="str">
        <f>VLOOKUP(MANUESEIO.DE.PQ[[#This Row],[NOME]],'CADASTRO'!A:K,6,0)</f>
        <v>DESLIGADO</v>
      </c>
    </row>
    <row r="56" spans="1:14">
      <c r="A56" t="s">
        <v>516</v>
      </c>
      <c r="B56" t="s">
        <v>517</v>
      </c>
      <c r="C56" t="s">
        <v>266</v>
      </c>
      <c r="D56" t="s">
        <v>703</v>
      </c>
      <c r="E56" s="10" t="s">
        <v>199</v>
      </c>
      <c r="F56" s="10" t="str">
        <f>VLOOKUP(MANUESEIO.DE.PQ[[#This Row],[NOME]],'CADASTRO'!A:K,5,0)</f>
        <v>TECNICO ELETRONICO II</v>
      </c>
      <c r="G56" s="8">
        <v>44887</v>
      </c>
      <c r="H56" s="38">
        <v>365</v>
      </c>
      <c r="I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IF(G437="01/01/1900", "SEM REGISTRO",
                        IF((G56+H56)&gt;TODAY(), "NO PRAZO", "VENCIDO"
                        )
                    )
                )
            )
        )
    ),"N.A.")</f>
        <v>N.A.</v>
      </c>
      <c r="J56" s="14">
        <f>IF(MANUESEIO.DE.PQ[[#This Row],[TREINADO EM]]="", "",(MANUESEIO.DE.PQ[[#This Row],[TREINADO EM]]+MANUESEIO.DE.PQ[[#This Row],[VALIDADE]]))</f>
        <v>45252</v>
      </c>
      <c r="K56">
        <v>1</v>
      </c>
      <c r="L56" t="s">
        <v>5</v>
      </c>
      <c r="M56" t="str">
        <f>VLOOKUP(MANUESEIO.DE.PQ[[#This Row],[NOME]],'CADASTRO'!A:K,6,0)</f>
        <v>DESLIGADO</v>
      </c>
    </row>
    <row r="57" spans="1:14">
      <c r="A57" t="s">
        <v>516</v>
      </c>
      <c r="B57" t="s">
        <v>517</v>
      </c>
      <c r="C57" t="s">
        <v>266</v>
      </c>
      <c r="D57" t="s">
        <v>703</v>
      </c>
      <c r="E57" s="10" t="s">
        <v>199</v>
      </c>
      <c r="F57" s="10" t="str">
        <f>VLOOKUP(MANUESEIO.DE.PQ[[#This Row],[NOME]],'CADASTRO'!A:K,5,0)</f>
        <v>TECNICO ELETRONICO II</v>
      </c>
      <c r="G57" s="8">
        <v>45279</v>
      </c>
      <c r="H57" s="38">
        <v>365</v>
      </c>
      <c r="I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IF(G438="01/01/1900", "SEM REGISTRO",
                        IF((G57+H57)&gt;TODAY(), "NO PRAZO", "VENCIDO"
                        )
                    )
                )
            )
        )
    ),"N.A.")</f>
        <v>N.A.</v>
      </c>
      <c r="J57" s="14">
        <f>IF(MANUESEIO.DE.PQ[[#This Row],[TREINADO EM]]="", "",(MANUESEIO.DE.PQ[[#This Row],[TREINADO EM]]+MANUESEIO.DE.PQ[[#This Row],[VALIDADE]]))</f>
        <v>45644</v>
      </c>
      <c r="K57">
        <v>1</v>
      </c>
      <c r="L57" t="s">
        <v>5</v>
      </c>
      <c r="M57" t="str">
        <f>VLOOKUP(MANUESEIO.DE.PQ[[#This Row],[NOME]],'CADASTRO'!A:K,6,0)</f>
        <v>DESLIGADO</v>
      </c>
    </row>
    <row r="58" spans="1:14">
      <c r="A58" t="s">
        <v>516</v>
      </c>
      <c r="B58" t="s">
        <v>517</v>
      </c>
      <c r="C58" t="s">
        <v>433</v>
      </c>
      <c r="D58" t="s">
        <v>703</v>
      </c>
      <c r="E58" s="10" t="s">
        <v>199</v>
      </c>
      <c r="F58" s="10" t="str">
        <f>VLOOKUP(MANUESEIO.DE.PQ[[#This Row],[NOME]],'CADASTRO'!A:K,5,0)</f>
        <v>TECNICO ELETRONICO II</v>
      </c>
      <c r="G58" s="8">
        <v>45645</v>
      </c>
      <c r="H58" s="38">
        <v>365</v>
      </c>
      <c r="I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IF(G439="01/01/1900", "SEM REGISTRO",
                        IF((G58+H58)&gt;TODAY(), "NO PRAZO", "VENCIDO"
                        )
                    )
                )
            )
        )
    ),"N.A.")</f>
        <v>N.A.</v>
      </c>
      <c r="J58" s="14">
        <f>IF(MANUESEIO.DE.PQ[[#This Row],[TREINADO EM]]="", "",(MANUESEIO.DE.PQ[[#This Row],[TREINADO EM]]+MANUESEIO.DE.PQ[[#This Row],[VALIDADE]]))</f>
        <v>46010</v>
      </c>
      <c r="K58">
        <v>1</v>
      </c>
      <c r="L58" t="s">
        <v>3</v>
      </c>
      <c r="M58" t="str">
        <f>VLOOKUP(MANUESEIO.DE.PQ[[#This Row],[NOME]],'CADASTRO'!A:K,6,0)</f>
        <v>DESLIGADO</v>
      </c>
    </row>
    <row r="59" spans="1:14">
      <c r="A59" t="s">
        <v>516</v>
      </c>
      <c r="B59" t="s">
        <v>517</v>
      </c>
      <c r="C59" t="s">
        <v>153</v>
      </c>
      <c r="D59" t="s">
        <v>703</v>
      </c>
      <c r="E59" t="s">
        <v>344</v>
      </c>
      <c r="F59" s="10" t="str">
        <f>VLOOKUP(MANUESEIO.DE.PQ[[#This Row],[NOME]],'CADASTRO'!A:K,5,0)</f>
        <v>TECNICO MECANICO II</v>
      </c>
      <c r="G59" s="7">
        <v>44515</v>
      </c>
      <c r="H59" s="38">
        <v>365</v>
      </c>
      <c r="I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IF(G440="01/01/1900",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IF(MANUESEIO.DE.PQ[[#This Row],[TREINADO EM]]="", "",(MANUESEIO.DE.PQ[[#This Row],[TREINADO EM]]+MANUESEIO.DE.PQ[[#This Row],[VALIDADE]]))</f>
        <v>44880</v>
      </c>
      <c r="K59">
        <v>1</v>
      </c>
      <c r="L59" t="s">
        <v>5</v>
      </c>
      <c r="M59" t="str">
        <f>VLOOKUP(MANUESEIO.DE.PQ[[#This Row],[NOME]],'CADASTRO'!A:K,6,0)</f>
        <v>ATIVO</v>
      </c>
    </row>
    <row r="60" spans="1:14">
      <c r="A60" t="s">
        <v>516</v>
      </c>
      <c r="B60" t="s">
        <v>517</v>
      </c>
      <c r="C60" t="s">
        <v>266</v>
      </c>
      <c r="D60" t="s">
        <v>703</v>
      </c>
      <c r="E60" s="10" t="s">
        <v>344</v>
      </c>
      <c r="F60" s="10" t="str">
        <f>VLOOKUP(MANUESEIO.DE.PQ[[#This Row],[NOME]],'CADASTRO'!A:K,5,0)</f>
        <v>TECNICO MECANICO II</v>
      </c>
      <c r="G60" s="8">
        <v>44881</v>
      </c>
      <c r="H60" s="38">
        <v>365</v>
      </c>
      <c r="I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IF(G441="01/01/1900",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IF(MANUESEIO.DE.PQ[[#This Row],[TREINADO EM]]="", "",(MANUESEIO.DE.PQ[[#This Row],[TREINADO EM]]+MANUESEIO.DE.PQ[[#This Row],[VALIDADE]]))</f>
        <v>45246</v>
      </c>
      <c r="K60">
        <v>1</v>
      </c>
      <c r="L60" t="s">
        <v>5</v>
      </c>
      <c r="M60" t="str">
        <f>VLOOKUP(MANUESEIO.DE.PQ[[#This Row],[NOME]],'CADASTRO'!A:K,6,0)</f>
        <v>ATIVO</v>
      </c>
    </row>
    <row r="61" spans="1:14">
      <c r="A61" t="s">
        <v>516</v>
      </c>
      <c r="B61" t="s">
        <v>517</v>
      </c>
      <c r="C61" t="s">
        <v>433</v>
      </c>
      <c r="D61" t="s">
        <v>703</v>
      </c>
      <c r="E61" s="10" t="s">
        <v>344</v>
      </c>
      <c r="F61" s="10" t="str">
        <f>VLOOKUP(MANUESEIO.DE.PQ[[#This Row],[NOME]],'CADASTRO'!A:K,5,0)</f>
        <v>TECNICO MECANICO II</v>
      </c>
      <c r="G61" s="7">
        <v>45547</v>
      </c>
      <c r="H61" s="38">
        <v>365</v>
      </c>
      <c r="I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IF(G442="01/01/1900",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IF(MANUESEIO.DE.PQ[[#This Row],[TREINADO EM]]="", "",(MANUESEIO.DE.PQ[[#This Row],[TREINADO EM]]+MANUESEIO.DE.PQ[[#This Row],[VALIDADE]]))</f>
        <v>45912</v>
      </c>
      <c r="K61">
        <v>1</v>
      </c>
      <c r="L61" t="s">
        <v>5</v>
      </c>
      <c r="M61" t="str">
        <f>VLOOKUP(MANUESEIO.DE.PQ[[#This Row],[NOME]],'CADASTRO'!A:K,6,0)</f>
        <v>ATIVO</v>
      </c>
    </row>
    <row r="62" spans="1:14">
      <c r="A62" t="s">
        <v>516</v>
      </c>
      <c r="B62" t="s">
        <v>517</v>
      </c>
      <c r="C62" t="s">
        <v>433</v>
      </c>
      <c r="D62" t="s">
        <v>703</v>
      </c>
      <c r="E62" s="10" t="s">
        <v>344</v>
      </c>
      <c r="F62" s="10" t="str">
        <f>VLOOKUP(MANUESEIO.DE.PQ[[#This Row],[NOME]],'CADASTRO'!A:K,5,0)</f>
        <v>TECNICO MECANICO II</v>
      </c>
      <c r="G62" s="8">
        <v>45645</v>
      </c>
      <c r="H62" s="38">
        <v>365</v>
      </c>
      <c r="I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IF(G443="01/01/1900",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IF(MANUESEIO.DE.PQ[[#This Row],[TREINADO EM]]="", "",(MANUESEIO.DE.PQ[[#This Row],[TREINADO EM]]+MANUESEIO.DE.PQ[[#This Row],[VALIDADE]]))</f>
        <v>46010</v>
      </c>
      <c r="K62">
        <v>1</v>
      </c>
      <c r="L62" t="s">
        <v>5</v>
      </c>
      <c r="M62" t="str">
        <f>VLOOKUP(MANUESEIO.DE.PQ[[#This Row],[NOME]],'CADASTRO'!A:K,6,0)</f>
        <v>ATIVO</v>
      </c>
    </row>
    <row r="63" spans="1:14">
      <c r="A63" t="s">
        <v>516</v>
      </c>
      <c r="B63" t="s">
        <v>517</v>
      </c>
      <c r="C63" t="s">
        <v>433</v>
      </c>
      <c r="D63" t="s">
        <v>703</v>
      </c>
      <c r="E63" s="10" t="s">
        <v>344</v>
      </c>
      <c r="F63" s="10" t="str">
        <f>VLOOKUP(MANUESEIO.DE.PQ[[#This Row],[NOME]],'CADASTRO'!A:K,5,0)</f>
        <v>TECNICO MECANICO II</v>
      </c>
      <c r="G63" s="8">
        <v>46211.6188541667</v>
      </c>
      <c r="H63" s="38">
        <v>183</v>
      </c>
      <c r="I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IF(G444="01/01/1900", "SEM REGISTRO",
                        IF((G63+H63)&gt;TODAY(), "NO PRAZO", "VENCIDO"
                        )
                    )
                )
            )
        )
    ),"N.A.")</f>
        <v>NO PRAZO</v>
      </c>
      <c r="J63" s="14">
        <f>IF(MANUESEIO.DE.PQ[[#This Row],[TREINADO EM]]="", "",(MANUESEIO.DE.PQ[[#This Row],[TREINADO EM]]+MANUESEIO.DE.PQ[[#This Row],[VALIDADE]]))</f>
        <v>46394.6188541667</v>
      </c>
      <c r="K63">
        <v>1</v>
      </c>
      <c r="L63" t="s">
        <v>3</v>
      </c>
      <c r="M63" t="str">
        <f>VLOOKUP(MANUESEIO.DE.PQ[[#This Row],[NOME]],'CADASTRO'!A:K,6,0)</f>
        <v>ATIVO</v>
      </c>
    </row>
    <row r="64" spans="1:14">
      <c r="A64" t="s">
        <v>516</v>
      </c>
      <c r="B64" t="s">
        <v>517</v>
      </c>
      <c r="C64" t="s">
        <v>433</v>
      </c>
      <c r="D64" t="s">
        <v>703</v>
      </c>
      <c r="E64" s="10" t="s">
        <v>201</v>
      </c>
      <c r="F64" s="10" t="str">
        <f>VLOOKUP(MANUESEIO.DE.PQ[[#This Row],[NOME]],'CADASTRO'!A:K,5,0)</f>
        <v>OPERADOR INDUSTRIAL I</v>
      </c>
      <c r="G64" s="8">
        <v>46119</v>
      </c>
      <c r="H64" s="38">
        <v>365</v>
      </c>
      <c r="I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IF(G445="01/01/1900", "SEM REGISTRO",
                        IF((G64+H64)&gt;TODAY(), "NO PRAZO", "VENCIDO"
                        )
                    )
                )
            )
        )
    ),"N.A.")</f>
        <v>N.A.</v>
      </c>
      <c r="J64" s="14">
        <f>IF(MANUESEIO.DE.PQ[[#This Row],[TREINADO EM]]="", "",(MANUESEIO.DE.PQ[[#This Row],[TREINADO EM]]+MANUESEIO.DE.PQ[[#This Row],[VALIDADE]]))</f>
        <v>46484</v>
      </c>
      <c r="K64">
        <v>0.15</v>
      </c>
      <c r="L64" t="s">
        <v>3</v>
      </c>
      <c r="M64" t="str">
        <f>VLOOKUP(MANUESEIO.DE.PQ[[#This Row],[NOME]],'CADASTRO'!A:K,6,0)</f>
        <v>DESLIGADO</v>
      </c>
      <c r="N64" s="77" t="s">
        <v>704</v>
      </c>
    </row>
    <row r="65" spans="1:14">
      <c r="A65" t="s">
        <v>516</v>
      </c>
      <c r="B65" t="s">
        <v>517</v>
      </c>
      <c r="C65" t="s">
        <v>102</v>
      </c>
      <c r="D65" t="s">
        <v>703</v>
      </c>
      <c r="E65" s="10" t="s">
        <v>202</v>
      </c>
      <c r="F65" s="10" t="str">
        <f>VLOOKUP(MANUESEIO.DE.PQ[[#This Row],[NOME]],'CADASTRO'!A:K,5,0)</f>
        <v>ASSISTENTE ADMINISTRATIVO</v>
      </c>
      <c r="G65" s="7">
        <v>45358</v>
      </c>
      <c r="H65" s="38">
        <v>365</v>
      </c>
      <c r="I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IF(G446="01/01/1900", "SEM REGISTRO",
                        IF((G65+H65)&gt;TODAY(), "NO PRAZO", "VENCIDO"
                        )
                    )
                )
            )
        )
    ),"N.A.")</f>
        <v>N.A.</v>
      </c>
      <c r="J65" s="14">
        <f>IF(MANUESEIO.DE.PQ[[#This Row],[TREINADO EM]]="", "",(MANUESEIO.DE.PQ[[#This Row],[TREINADO EM]]+MANUESEIO.DE.PQ[[#This Row],[VALIDADE]]))</f>
        <v>45723</v>
      </c>
      <c r="K65">
        <v>1</v>
      </c>
      <c r="L65" t="s">
        <v>5</v>
      </c>
      <c r="M65" t="str">
        <f>VLOOKUP(MANUESEIO.DE.PQ[[#This Row],[NOME]],'CADASTRO'!A:K,6,0)</f>
        <v>DESLIGADO</v>
      </c>
    </row>
    <row r="66" spans="1:14">
      <c r="A66" t="s">
        <v>516</v>
      </c>
      <c r="B66" t="s">
        <v>517</v>
      </c>
      <c r="C66" t="s">
        <v>76</v>
      </c>
      <c r="D66" t="s">
        <v>703</v>
      </c>
      <c r="E66" s="10" t="s">
        <v>202</v>
      </c>
      <c r="F66" s="10" t="str">
        <f>VLOOKUP(MANUESEIO.DE.PQ[[#This Row],[NOME]],'CADASTRO'!A:K,5,0)</f>
        <v>ASSISTENTE ADMINISTRATIVO</v>
      </c>
      <c r="G66" s="8">
        <v>45645</v>
      </c>
      <c r="H66" s="38">
        <v>365</v>
      </c>
      <c r="I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IF(G447="01/01/1900", "SEM REGISTRO",
                        IF((G66+H66)&gt;TODAY(), "NO PRAZO", "VENCIDO"
                        )
                    )
                )
            )
        )
    ),"N.A.")</f>
        <v>N.A.</v>
      </c>
      <c r="J66" s="14">
        <f>IF(MANUESEIO.DE.PQ[[#This Row],[TREINADO EM]]="", "",(MANUESEIO.DE.PQ[[#This Row],[TREINADO EM]]+MANUESEIO.DE.PQ[[#This Row],[VALIDADE]]))</f>
        <v>46010</v>
      </c>
      <c r="K66">
        <v>1</v>
      </c>
      <c r="L66" t="s">
        <v>3</v>
      </c>
      <c r="M66" t="str">
        <f>VLOOKUP(MANUESEIO.DE.PQ[[#This Row],[NOME]],'CADASTRO'!A:K,6,0)</f>
        <v>DESLIGADO</v>
      </c>
    </row>
    <row r="67" spans="1:14">
      <c r="A67" t="s">
        <v>516</v>
      </c>
      <c r="B67" t="s">
        <v>517</v>
      </c>
      <c r="C67" t="s">
        <v>433</v>
      </c>
      <c r="D67" t="s">
        <v>703</v>
      </c>
      <c r="E67" s="10" t="s">
        <v>202</v>
      </c>
      <c r="F67" s="10" t="str">
        <f>VLOOKUP(MANUESEIO.DE.PQ[[#This Row],[NOME]],'CADASTRO'!A:K,5,0)</f>
        <v>ASSISTENTE ADMINISTRATIVO</v>
      </c>
      <c r="G67" s="8">
        <v>46009</v>
      </c>
      <c r="H67" s="38">
        <v>365</v>
      </c>
      <c r="I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IF(G448="01/01/1900",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IF(MANUESEIO.DE.PQ[[#This Row],[TREINADO EM]]="", "",(MANUESEIO.DE.PQ[[#This Row],[TREINADO EM]]+MANUESEIO.DE.PQ[[#This Row],[VALIDADE]]))</f>
        <v>46374</v>
      </c>
      <c r="K67">
        <v>1</v>
      </c>
      <c r="L67" t="s">
        <v>3</v>
      </c>
      <c r="M67" t="str">
        <f>VLOOKUP(MANUESEIO.DE.PQ[[#This Row],[NOME]],'CADASTRO'!A:K,6,0)</f>
        <v>DESLIGADO</v>
      </c>
    </row>
    <row r="68" spans="1:14">
      <c r="A68" t="s">
        <v>516</v>
      </c>
      <c r="B68" t="s">
        <v>517</v>
      </c>
      <c r="C68" t="s">
        <v>391</v>
      </c>
      <c r="D68" t="s">
        <v>703</v>
      </c>
      <c r="E68" s="10" t="s">
        <v>204</v>
      </c>
      <c r="F68" s="10" t="str">
        <f>VLOOKUP(MANUESEIO.DE.PQ[[#This Row],[NOME]],'CADASTRO'!A:K,5,0)</f>
        <v>AUXILIAR INDUSTRIAL</v>
      </c>
      <c r="G68" s="8">
        <v>45875</v>
      </c>
      <c r="H68" s="38">
        <v>365</v>
      </c>
      <c r="I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IF(G449="01/01/1900",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IF(MANUESEIO.DE.PQ[[#This Row],[TREINADO EM]]="", "",(MANUESEIO.DE.PQ[[#This Row],[TREINADO EM]]+MANUESEIO.DE.PQ[[#This Row],[VALIDADE]]))</f>
        <v>46240</v>
      </c>
      <c r="K68">
        <v>1</v>
      </c>
      <c r="L68" t="s">
        <v>3</v>
      </c>
      <c r="M68" t="str">
        <f>VLOOKUP(MANUESEIO.DE.PQ[[#This Row],[NOME]],'CADASTRO'!A:K,6,0)</f>
        <v>DESLIGADO</v>
      </c>
    </row>
    <row r="69" spans="1:14">
      <c r="A69" t="s">
        <v>516</v>
      </c>
      <c r="B69" t="s">
        <v>517</v>
      </c>
      <c r="C69" t="s">
        <v>266</v>
      </c>
      <c r="D69" t="s">
        <v>703</v>
      </c>
      <c r="E69" s="10" t="s">
        <v>475</v>
      </c>
      <c r="F69" s="10" t="str">
        <f>VLOOKUP(MANUESEIO.DE.PQ[[#This Row],[NOME]],'CADASTRO'!A:K,5,0)</f>
        <v>OPERADOR INDUSTRIAL I</v>
      </c>
      <c r="G69" s="8">
        <v>45168</v>
      </c>
      <c r="H69" s="38">
        <v>365</v>
      </c>
      <c r="I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IF(G450="01/01/1900",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IF(MANUESEIO.DE.PQ[[#This Row],[TREINADO EM]]="", "",(MANUESEIO.DE.PQ[[#This Row],[TREINADO EM]]+MANUESEIO.DE.PQ[[#This Row],[VALIDADE]]))</f>
        <v>45533</v>
      </c>
      <c r="K69">
        <v>1</v>
      </c>
      <c r="L69" t="s">
        <v>5</v>
      </c>
      <c r="M69" t="str">
        <f>VLOOKUP(MANUESEIO.DE.PQ[[#This Row],[NOME]],'CADASTRO'!A:K,6,0)</f>
        <v>S-AFASTADO</v>
      </c>
    </row>
    <row r="70" spans="1:14">
      <c r="A70" t="s">
        <v>516</v>
      </c>
      <c r="B70" t="s">
        <v>517</v>
      </c>
      <c r="C70" t="s">
        <v>266</v>
      </c>
      <c r="D70" t="s">
        <v>703</v>
      </c>
      <c r="E70" s="10" t="s">
        <v>475</v>
      </c>
      <c r="F70" s="10" t="str">
        <f>VLOOKUP(MANUESEIO.DE.PQ[[#This Row],[NOME]],'CADASTRO'!A:K,5,0)</f>
        <v>OPERADOR INDUSTRIAL I</v>
      </c>
      <c r="G70" s="7">
        <v>45279</v>
      </c>
      <c r="H70" s="38">
        <v>365</v>
      </c>
      <c r="I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IF(G451="01/01/1900",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IF(MANUESEIO.DE.PQ[[#This Row],[TREINADO EM]]="", "",(MANUESEIO.DE.PQ[[#This Row],[TREINADO EM]]+MANUESEIO.DE.PQ[[#This Row],[VALIDADE]]))</f>
        <v>45644</v>
      </c>
      <c r="K70">
        <v>1</v>
      </c>
      <c r="L70" t="s">
        <v>5</v>
      </c>
      <c r="M70" t="str">
        <f>VLOOKUP(MANUESEIO.DE.PQ[[#This Row],[NOME]],'CADASTRO'!A:K,6,0)</f>
        <v>S-AFASTADO</v>
      </c>
    </row>
    <row r="71" spans="1:14">
      <c r="A71" t="s">
        <v>516</v>
      </c>
      <c r="B71" t="s">
        <v>517</v>
      </c>
      <c r="C71" t="s">
        <v>433</v>
      </c>
      <c r="D71" t="s">
        <v>703</v>
      </c>
      <c r="E71" s="10" t="s">
        <v>475</v>
      </c>
      <c r="F71" s="10" t="str">
        <f>VLOOKUP(MANUESEIO.DE.PQ[[#This Row],[NOME]],'CADASTRO'!A:K,5,0)</f>
        <v>OPERADOR INDUSTRIAL I</v>
      </c>
      <c r="G71" s="8">
        <v>45589</v>
      </c>
      <c r="H71" s="38">
        <v>365</v>
      </c>
      <c r="I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IF(G452="01/01/1900",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IF(MANUESEIO.DE.PQ[[#This Row],[TREINADO EM]]="", "",(MANUESEIO.DE.PQ[[#This Row],[TREINADO EM]]+MANUESEIO.DE.PQ[[#This Row],[VALIDADE]]))</f>
        <v>45954</v>
      </c>
      <c r="K71">
        <v>1</v>
      </c>
      <c r="L71" t="s">
        <v>5</v>
      </c>
      <c r="M71" t="str">
        <f>VLOOKUP(MANUESEIO.DE.PQ[[#This Row],[NOME]],'CADASTRO'!A:K,6,0)</f>
        <v>S-AFASTADO</v>
      </c>
    </row>
    <row r="72" spans="1:14">
      <c r="A72" t="s">
        <v>516</v>
      </c>
      <c r="B72" t="s">
        <v>517</v>
      </c>
      <c r="C72" t="s">
        <v>433</v>
      </c>
      <c r="D72" t="s">
        <v>703</v>
      </c>
      <c r="E72" s="10" t="s">
        <v>475</v>
      </c>
      <c r="F72" s="10" t="str">
        <f>VLOOKUP(MANUESEIO.DE.PQ[[#This Row],[NOME]],'CADASTRO'!A:K,5,0)</f>
        <v>OPERADOR INDUSTRIAL I</v>
      </c>
      <c r="G72" s="7">
        <v>45609</v>
      </c>
      <c r="H72" s="38">
        <v>365</v>
      </c>
      <c r="I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IF(G453="01/01/1900",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IF(MANUESEIO.DE.PQ[[#This Row],[TREINADO EM]]="", "",(MANUESEIO.DE.PQ[[#This Row],[TREINADO EM]]+MANUESEIO.DE.PQ[[#This Row],[VALIDADE]]))</f>
        <v>45974</v>
      </c>
      <c r="K72">
        <v>1</v>
      </c>
      <c r="L72" t="s">
        <v>5</v>
      </c>
      <c r="M72" t="str">
        <f>VLOOKUP(MANUESEIO.DE.PQ[[#This Row],[NOME]],'CADASTRO'!A:K,6,0)</f>
        <v>S-AFASTADO</v>
      </c>
    </row>
    <row r="73" spans="1:14">
      <c r="A73" t="s">
        <v>516</v>
      </c>
      <c r="B73" t="s">
        <v>517</v>
      </c>
      <c r="C73" t="s">
        <v>433</v>
      </c>
      <c r="D73" t="s">
        <v>703</v>
      </c>
      <c r="E73" s="10" t="s">
        <v>475</v>
      </c>
      <c r="F73" s="10" t="str">
        <f>VLOOKUP(MANUESEIO.DE.PQ[[#This Row],[NOME]],'CADASTRO'!A:K,5,0)</f>
        <v>OPERADOR INDUSTRIAL I</v>
      </c>
      <c r="G73" s="8">
        <v>46009</v>
      </c>
      <c r="H73" s="38">
        <v>365</v>
      </c>
      <c r="I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IF(G454="01/01/1900",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IF(MANUESEIO.DE.PQ[[#This Row],[TREINADO EM]]="", "",(MANUESEIO.DE.PQ[[#This Row],[TREINADO EM]]+MANUESEIO.DE.PQ[[#This Row],[VALIDADE]]))</f>
        <v>46374</v>
      </c>
      <c r="K73">
        <v>1</v>
      </c>
      <c r="L73" t="s">
        <v>3</v>
      </c>
      <c r="M73" t="str">
        <f>VLOOKUP(MANUESEIO.DE.PQ[[#This Row],[NOME]],'CADASTRO'!A:K,6,0)</f>
        <v>S-AFASTADO</v>
      </c>
    </row>
    <row r="74" spans="1:14">
      <c r="A74" t="s">
        <v>516</v>
      </c>
      <c r="B74" t="s">
        <v>517</v>
      </c>
      <c r="C74" t="s">
        <v>433</v>
      </c>
      <c r="D74" t="s">
        <v>703</v>
      </c>
      <c r="E74" t="s">
        <v>353</v>
      </c>
      <c r="F74" s="10" t="str">
        <f>VLOOKUP(MANUESEIO.DE.PQ[[#This Row],[NOME]],'CADASTRO'!A:K,5,0)</f>
        <v>Almoxarife</v>
      </c>
      <c r="G74" s="7">
        <v>45910</v>
      </c>
      <c r="H74" s="38">
        <v>365</v>
      </c>
      <c r="I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IF(G455="01/01/1900",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IF(MANUESEIO.DE.PQ[[#This Row],[TREINADO EM]]="", "",(MANUESEIO.DE.PQ[[#This Row],[TREINADO EM]]+MANUESEIO.DE.PQ[[#This Row],[VALIDADE]]))</f>
        <v>46275</v>
      </c>
      <c r="K74">
        <v>1</v>
      </c>
      <c r="L74" t="s">
        <v>5</v>
      </c>
      <c r="M74" t="str">
        <f>VLOOKUP(MANUESEIO.DE.PQ[[#This Row],[NOME]],'CADASTRO'!A:K,6,0)</f>
        <v>ATIVO</v>
      </c>
      <c r="N74" s="63" t="s">
        <v>708</v>
      </c>
    </row>
    <row r="75" spans="1:14">
      <c r="A75" t="s">
        <v>516</v>
      </c>
      <c r="B75" t="s">
        <v>517</v>
      </c>
      <c r="C75" t="s">
        <v>433</v>
      </c>
      <c r="D75" t="s">
        <v>703</v>
      </c>
      <c r="E75" s="10" t="s">
        <v>353</v>
      </c>
      <c r="F75" s="10" t="str">
        <f>VLOOKUP(MANUESEIO.DE.PQ[[#This Row],[NOME]],'CADASTRO'!A:K,5,0)</f>
        <v>Almoxarife</v>
      </c>
      <c r="G75" s="8">
        <v>46269.198067129626</v>
      </c>
      <c r="H75" s="38">
        <v>365</v>
      </c>
      <c r="I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IF(G456="01/01/1900", "SEM REGISTRO",
                        IF((G75+H75)&gt;TODAY(), "NO PRAZO", "VENCIDO"
                        )
                    )
                )
            )
        )
    ),"N.A.")</f>
        <v>NO PRAZO</v>
      </c>
      <c r="J75" s="14">
        <f>IF(MANUESEIO.DE.PQ[[#This Row],[TREINADO EM]]="", "",(MANUESEIO.DE.PQ[[#This Row],[TREINADO EM]]+MANUESEIO.DE.PQ[[#This Row],[VALIDADE]]))</f>
        <v>46634.198067129626</v>
      </c>
      <c r="K75">
        <v>1</v>
      </c>
      <c r="L75" t="s">
        <v>3</v>
      </c>
      <c r="M75" t="str">
        <f>VLOOKUP(MANUESEIO.DE.PQ[[#This Row],[NOME]],'CADASTRO'!A:K,6,0)</f>
        <v>ATIVO</v>
      </c>
    </row>
    <row r="76" spans="1:14">
      <c r="A76" t="s">
        <v>516</v>
      </c>
      <c r="B76" t="s">
        <v>517</v>
      </c>
      <c r="C76" t="s">
        <v>266</v>
      </c>
      <c r="D76" t="s">
        <v>703</v>
      </c>
      <c r="E76" s="10" t="s">
        <v>205</v>
      </c>
      <c r="F76" s="10" t="str">
        <f>VLOOKUP(MANUESEIO.DE.PQ[[#This Row],[NOME]],'CADASTRO'!A:K,5,0)</f>
        <v>AUXILIAR INDUSTRIAL</v>
      </c>
      <c r="G76" s="8">
        <v>45279</v>
      </c>
      <c r="H76" s="38">
        <v>365</v>
      </c>
      <c r="I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IF(G457="01/01/1900",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IF(MANUESEIO.DE.PQ[[#This Row],[TREINADO EM]]="", "",(MANUESEIO.DE.PQ[[#This Row],[TREINADO EM]]+MANUESEIO.DE.PQ[[#This Row],[VALIDADE]]))</f>
        <v>45644</v>
      </c>
      <c r="K76">
        <v>1</v>
      </c>
      <c r="L76" t="s">
        <v>5</v>
      </c>
      <c r="M76" t="str">
        <f>VLOOKUP(MANUESEIO.DE.PQ[[#This Row],[NOME]],'CADASTRO'!A:K,6,0)</f>
        <v>DESLIGADO</v>
      </c>
    </row>
    <row r="77" spans="1:14">
      <c r="A77" t="s">
        <v>516</v>
      </c>
      <c r="B77" t="s">
        <v>517</v>
      </c>
      <c r="C77" t="s">
        <v>433</v>
      </c>
      <c r="D77" t="s">
        <v>703</v>
      </c>
      <c r="E77" s="10" t="s">
        <v>205</v>
      </c>
      <c r="F77" s="10" t="str">
        <f>VLOOKUP(MANUESEIO.DE.PQ[[#This Row],[NOME]],'CADASTRO'!A:K,5,0)</f>
        <v>AUXILIAR INDUSTRIAL</v>
      </c>
      <c r="G77" s="7">
        <v>45589</v>
      </c>
      <c r="H77" s="38">
        <v>365</v>
      </c>
      <c r="I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IF(G458="01/01/1900",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IF(MANUESEIO.DE.PQ[[#This Row],[TREINADO EM]]="", "",(MANUESEIO.DE.PQ[[#This Row],[TREINADO EM]]+MANUESEIO.DE.PQ[[#This Row],[VALIDADE]]))</f>
        <v>45954</v>
      </c>
      <c r="K77">
        <v>1</v>
      </c>
      <c r="L77" t="s">
        <v>5</v>
      </c>
      <c r="M77" t="str">
        <f>VLOOKUP(MANUESEIO.DE.PQ[[#This Row],[NOME]],'CADASTRO'!A:K,6,0)</f>
        <v>DESLIGADO</v>
      </c>
    </row>
    <row r="78" spans="1:14">
      <c r="A78" t="s">
        <v>516</v>
      </c>
      <c r="B78" t="s">
        <v>517</v>
      </c>
      <c r="C78" t="s">
        <v>76</v>
      </c>
      <c r="D78" t="s">
        <v>703</v>
      </c>
      <c r="E78" s="10" t="s">
        <v>205</v>
      </c>
      <c r="F78" s="10" t="str">
        <f>VLOOKUP(MANUESEIO.DE.PQ[[#This Row],[NOME]],'CADASTRO'!A:K,5,0)</f>
        <v>AUXILIAR INDUSTRIAL</v>
      </c>
      <c r="G78" s="8">
        <v>45645</v>
      </c>
      <c r="H78" s="38">
        <v>365</v>
      </c>
      <c r="I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IF(G459="01/01/1900",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IF(MANUESEIO.DE.PQ[[#This Row],[TREINADO EM]]="", "",(MANUESEIO.DE.PQ[[#This Row],[TREINADO EM]]+MANUESEIO.DE.PQ[[#This Row],[VALIDADE]]))</f>
        <v>46010</v>
      </c>
      <c r="K78">
        <v>1</v>
      </c>
      <c r="L78" t="s">
        <v>3</v>
      </c>
      <c r="M78" t="str">
        <f>VLOOKUP(MANUESEIO.DE.PQ[[#This Row],[NOME]],'CADASTRO'!A:K,6,0)</f>
        <v>DESLIGADO</v>
      </c>
    </row>
    <row r="79" spans="1:14">
      <c r="A79" t="s">
        <v>516</v>
      </c>
      <c r="B79" t="s">
        <v>517</v>
      </c>
      <c r="C79" t="s">
        <v>433</v>
      </c>
      <c r="D79" t="s">
        <v>703</v>
      </c>
      <c r="E79" s="10" t="s">
        <v>68</v>
      </c>
      <c r="F79" s="10" t="str">
        <f>VLOOKUP(MANUESEIO.DE.PQ[[#This Row],[NOME]],'CADASTRO'!A:K,5,0)</f>
        <v>COORDENADOR CONTROLE DE QUALIDADE</v>
      </c>
      <c r="G79" s="8">
        <v>45645</v>
      </c>
      <c r="H79" s="38">
        <v>365</v>
      </c>
      <c r="I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IF(G460="01/01/1900",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IF(MANUESEIO.DE.PQ[[#This Row],[TREINADO EM]]="", "",(MANUESEIO.DE.PQ[[#This Row],[TREINADO EM]]+MANUESEIO.DE.PQ[[#This Row],[VALIDADE]]))</f>
        <v>46010</v>
      </c>
      <c r="K79">
        <v>1</v>
      </c>
      <c r="L79" t="s">
        <v>5</v>
      </c>
      <c r="M79" t="str">
        <f>VLOOKUP(MANUESEIO.DE.PQ[[#This Row],[NOME]],'CADASTRO'!A:K,6,0)</f>
        <v>ATIVO</v>
      </c>
    </row>
    <row r="80" spans="1:14">
      <c r="A80" t="s">
        <v>516</v>
      </c>
      <c r="B80" t="s">
        <v>517</v>
      </c>
      <c r="C80" t="s">
        <v>433</v>
      </c>
      <c r="D80" t="s">
        <v>703</v>
      </c>
      <c r="E80" s="10" t="s">
        <v>68</v>
      </c>
      <c r="F80" s="10" t="str">
        <f>VLOOKUP(MANUESEIO.DE.PQ[[#This Row],[NOME]],'CADASTRO'!A:K,5,0)</f>
        <v>COORDENADOR CONTROLE DE QUALIDADE</v>
      </c>
      <c r="G80" s="7">
        <v>46212.014895833301</v>
      </c>
      <c r="H80" s="38">
        <v>183</v>
      </c>
      <c r="I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IF(G461="01/01/1900", "SEM REGISTRO",
                        IF((G80+H80)&gt;TODAY(), "NO PRAZO", "VENCIDO"
                        )
                    )
                )
            )
        )
    ),"N.A.")</f>
        <v>NO PRAZO</v>
      </c>
      <c r="J80" s="14">
        <f>IF(MANUESEIO.DE.PQ[[#This Row],[TREINADO EM]]="", "",(MANUESEIO.DE.PQ[[#This Row],[TREINADO EM]]+MANUESEIO.DE.PQ[[#This Row],[VALIDADE]]))</f>
        <v>46395.014895833301</v>
      </c>
      <c r="K80">
        <v>1</v>
      </c>
      <c r="L80" t="s">
        <v>3</v>
      </c>
      <c r="M80" t="str">
        <f>VLOOKUP(MANUESEIO.DE.PQ[[#This Row],[NOME]],'CADASTRO'!A:K,6,0)</f>
        <v>ATIVO</v>
      </c>
    </row>
    <row r="81" spans="1:13">
      <c r="A81" t="s">
        <v>516</v>
      </c>
      <c r="B81" t="s">
        <v>517</v>
      </c>
      <c r="C81" t="s">
        <v>153</v>
      </c>
      <c r="D81" t="s">
        <v>703</v>
      </c>
      <c r="E81" t="s">
        <v>209</v>
      </c>
      <c r="F81" s="10" t="str">
        <f>VLOOKUP(MANUESEIO.DE.PQ[[#This Row],[NOME]],'CADASTRO'!A:K,5,0)</f>
        <v>ASSISTENTE ADMINISTRATIVO</v>
      </c>
      <c r="G81" s="8">
        <v>44515</v>
      </c>
      <c r="H81" s="38">
        <v>365</v>
      </c>
      <c r="I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IF(G462="01/01/1900",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IF(MANUESEIO.DE.PQ[[#This Row],[TREINADO EM]]="", "",(MANUESEIO.DE.PQ[[#This Row],[TREINADO EM]]+MANUESEIO.DE.PQ[[#This Row],[VALIDADE]]))</f>
        <v>44880</v>
      </c>
      <c r="K81">
        <v>1</v>
      </c>
      <c r="L81" t="s">
        <v>5</v>
      </c>
      <c r="M81" t="str">
        <f>VLOOKUP(MANUESEIO.DE.PQ[[#This Row],[NOME]],'CADASTRO'!A:K,6,0)</f>
        <v>DESLIGADO</v>
      </c>
    </row>
    <row r="82" spans="1:13">
      <c r="A82" t="s">
        <v>516</v>
      </c>
      <c r="B82" t="s">
        <v>517</v>
      </c>
      <c r="C82" t="s">
        <v>266</v>
      </c>
      <c r="D82" t="s">
        <v>703</v>
      </c>
      <c r="E82" s="10" t="s">
        <v>209</v>
      </c>
      <c r="F82" s="10" t="str">
        <f>VLOOKUP(MANUESEIO.DE.PQ[[#This Row],[NOME]],'CADASTRO'!A:K,5,0)</f>
        <v>ASSISTENTE ADMINISTRATIVO</v>
      </c>
      <c r="G82" s="8">
        <v>44872</v>
      </c>
      <c r="H82" s="38">
        <v>365</v>
      </c>
      <c r="I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IF(G463="01/01/1900",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IF(MANUESEIO.DE.PQ[[#This Row],[TREINADO EM]]="", "",(MANUESEIO.DE.PQ[[#This Row],[TREINADO EM]]+MANUESEIO.DE.PQ[[#This Row],[VALIDADE]]))</f>
        <v>45237</v>
      </c>
      <c r="K82">
        <v>1</v>
      </c>
      <c r="L82" t="s">
        <v>5</v>
      </c>
      <c r="M82" t="str">
        <f>VLOOKUP(MANUESEIO.DE.PQ[[#This Row],[NOME]],'CADASTRO'!A:K,6,0)</f>
        <v>DESLIGADO</v>
      </c>
    </row>
    <row r="83" spans="1:13">
      <c r="A83" t="s">
        <v>516</v>
      </c>
      <c r="B83" t="s">
        <v>517</v>
      </c>
      <c r="C83" t="s">
        <v>266</v>
      </c>
      <c r="D83" t="s">
        <v>703</v>
      </c>
      <c r="E83" s="10" t="s">
        <v>209</v>
      </c>
      <c r="F83" s="10" t="str">
        <f>VLOOKUP(MANUESEIO.DE.PQ[[#This Row],[NOME]],'CADASTRO'!A:K,5,0)</f>
        <v>ASSISTENTE ADMINISTRATIVO</v>
      </c>
      <c r="G83" s="8">
        <v>45168</v>
      </c>
      <c r="H83" s="38">
        <v>365</v>
      </c>
      <c r="I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IF(G464="01/01/1900",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IF(MANUESEIO.DE.PQ[[#This Row],[TREINADO EM]]="", "",(MANUESEIO.DE.PQ[[#This Row],[TREINADO EM]]+MANUESEIO.DE.PQ[[#This Row],[VALIDADE]]))</f>
        <v>45533</v>
      </c>
      <c r="K83">
        <v>1</v>
      </c>
      <c r="L83" t="s">
        <v>5</v>
      </c>
      <c r="M83" t="str">
        <f>VLOOKUP(MANUESEIO.DE.PQ[[#This Row],[NOME]],'CADASTRO'!A:K,6,0)</f>
        <v>DESLIGADO</v>
      </c>
    </row>
    <row r="84" spans="1:13">
      <c r="A84" t="s">
        <v>516</v>
      </c>
      <c r="B84" t="s">
        <v>517</v>
      </c>
      <c r="C84" t="s">
        <v>266</v>
      </c>
      <c r="D84" t="s">
        <v>703</v>
      </c>
      <c r="E84" s="10" t="s">
        <v>209</v>
      </c>
      <c r="F84" s="10" t="str">
        <f>VLOOKUP(MANUESEIO.DE.PQ[[#This Row],[NOME]],'CADASTRO'!A:K,5,0)</f>
        <v>ASSISTENTE ADMINISTRATIVO</v>
      </c>
      <c r="G84" s="8">
        <v>45279</v>
      </c>
      <c r="H84" s="38">
        <v>365</v>
      </c>
      <c r="I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IF(G465="01/01/1900",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IF(MANUESEIO.DE.PQ[[#This Row],[TREINADO EM]]="", "",(MANUESEIO.DE.PQ[[#This Row],[TREINADO EM]]+MANUESEIO.DE.PQ[[#This Row],[VALIDADE]]))</f>
        <v>45644</v>
      </c>
      <c r="K84">
        <v>1</v>
      </c>
      <c r="L84" t="s">
        <v>5</v>
      </c>
      <c r="M84" t="str">
        <f>VLOOKUP(MANUESEIO.DE.PQ[[#This Row],[NOME]],'CADASTRO'!A:K,6,0)</f>
        <v>DESLIGADO</v>
      </c>
    </row>
    <row r="85" spans="1:13">
      <c r="A85" t="s">
        <v>516</v>
      </c>
      <c r="B85" t="s">
        <v>517</v>
      </c>
      <c r="C85" t="s">
        <v>391</v>
      </c>
      <c r="D85" t="s">
        <v>703</v>
      </c>
      <c r="E85" s="10" t="s">
        <v>209</v>
      </c>
      <c r="F85" s="10" t="str">
        <f>VLOOKUP(MANUESEIO.DE.PQ[[#This Row],[NOME]],'CADASTRO'!A:K,5,0)</f>
        <v>ASSISTENTE ADMINISTRATIVO</v>
      </c>
      <c r="G85" s="7">
        <v>45882</v>
      </c>
      <c r="H85" s="38">
        <v>365</v>
      </c>
      <c r="I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IF(G466="01/01/1900",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IF(MANUESEIO.DE.PQ[[#This Row],[TREINADO EM]]="", "",(MANUESEIO.DE.PQ[[#This Row],[TREINADO EM]]+MANUESEIO.DE.PQ[[#This Row],[VALIDADE]]))</f>
        <v>46247</v>
      </c>
      <c r="K85">
        <v>1</v>
      </c>
      <c r="L85" t="s">
        <v>3</v>
      </c>
      <c r="M85" t="str">
        <f>VLOOKUP(MANUESEIO.DE.PQ[[#This Row],[NOME]],'CADASTRO'!A:K,6,0)</f>
        <v>DESLIGADO</v>
      </c>
    </row>
    <row r="86" spans="1:13">
      <c r="A86" t="s">
        <v>516</v>
      </c>
      <c r="B86" t="s">
        <v>517</v>
      </c>
      <c r="C86" t="s">
        <v>153</v>
      </c>
      <c r="D86" t="s">
        <v>703</v>
      </c>
      <c r="E86" t="s">
        <v>212</v>
      </c>
      <c r="F86" s="10" t="str">
        <f>VLOOKUP(MANUESEIO.DE.PQ[[#This Row],[NOME]],'CADASTRO'!A:K,5,0)</f>
        <v>ANALISTA LOGISTICA PL</v>
      </c>
      <c r="G86" s="8">
        <v>44519</v>
      </c>
      <c r="H86" s="38">
        <v>365</v>
      </c>
      <c r="I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IF(G467="01/01/1900", "SEM REGISTRO",
                        IF((G86+H86)&gt;TODAY(), "NO PRAZO", "VENCIDO"
                        )
                    )
                )
            )
        )
    ),"N.A.")</f>
        <v>N.A.</v>
      </c>
      <c r="J86" s="14">
        <f>IF(MANUESEIO.DE.PQ[[#This Row],[TREINADO EM]]="", "",(MANUESEIO.DE.PQ[[#This Row],[TREINADO EM]]+MANUESEIO.DE.PQ[[#This Row],[VALIDADE]]))</f>
        <v>44884</v>
      </c>
      <c r="K86">
        <v>1</v>
      </c>
      <c r="L86" t="s">
        <v>5</v>
      </c>
      <c r="M86" t="str">
        <f>VLOOKUP(MANUESEIO.DE.PQ[[#This Row],[NOME]],'CADASTRO'!A:K,6,0)</f>
        <v>DESLIGADO</v>
      </c>
    </row>
    <row r="87" spans="1:13">
      <c r="A87" t="s">
        <v>516</v>
      </c>
      <c r="B87" t="s">
        <v>517</v>
      </c>
      <c r="C87" t="s">
        <v>266</v>
      </c>
      <c r="D87" t="s">
        <v>703</v>
      </c>
      <c r="E87" s="10" t="s">
        <v>212</v>
      </c>
      <c r="F87" s="10" t="str">
        <f>VLOOKUP(MANUESEIO.DE.PQ[[#This Row],[NOME]],'CADASTRO'!A:K,5,0)</f>
        <v>ANALISTA LOGISTICA PL</v>
      </c>
      <c r="G87" s="8">
        <v>45169</v>
      </c>
      <c r="H87" s="38">
        <v>365</v>
      </c>
      <c r="I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IF(G468="01/01/1900", "SEM REGISTRO",
                        IF((G87+H87)&gt;TODAY(), "NO PRAZO", "VENCIDO"
                        )
                    )
                )
            )
        )
    ),"N.A.")</f>
        <v>N.A.</v>
      </c>
      <c r="J87" s="14">
        <f>IF(MANUESEIO.DE.PQ[[#This Row],[TREINADO EM]]="", "",(MANUESEIO.DE.PQ[[#This Row],[TREINADO EM]]+MANUESEIO.DE.PQ[[#This Row],[VALIDADE]]))</f>
        <v>45534</v>
      </c>
      <c r="K87">
        <v>1</v>
      </c>
      <c r="L87" t="s">
        <v>5</v>
      </c>
      <c r="M87" t="str">
        <f>VLOOKUP(MANUESEIO.DE.PQ[[#This Row],[NOME]],'CADASTRO'!A:K,6,0)</f>
        <v>DESLIGADO</v>
      </c>
    </row>
    <row r="88" spans="1:13">
      <c r="A88" t="s">
        <v>516</v>
      </c>
      <c r="B88" t="s">
        <v>517</v>
      </c>
      <c r="C88" t="s">
        <v>266</v>
      </c>
      <c r="D88" t="s">
        <v>703</v>
      </c>
      <c r="E88" s="10" t="s">
        <v>212</v>
      </c>
      <c r="F88" s="10" t="str">
        <f>VLOOKUP(MANUESEIO.DE.PQ[[#This Row],[NOME]],'CADASTRO'!A:K,5,0)</f>
        <v>ANALISTA LOGISTICA PL</v>
      </c>
      <c r="G88" s="7">
        <v>45279</v>
      </c>
      <c r="H88" s="38">
        <v>365</v>
      </c>
      <c r="I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IF(G469="01/01/1900", "SEM REGISTRO",
                        IF((G88+H88)&gt;TODAY(), "NO PRAZO", "VENCIDO"
                        )
                    )
                )
            )
        )
    ),"N.A.")</f>
        <v>N.A.</v>
      </c>
      <c r="J88" s="14">
        <f>IF(MANUESEIO.DE.PQ[[#This Row],[TREINADO EM]]="", "",(MANUESEIO.DE.PQ[[#This Row],[TREINADO EM]]+MANUESEIO.DE.PQ[[#This Row],[VALIDADE]]))</f>
        <v>45644</v>
      </c>
      <c r="K88">
        <v>1</v>
      </c>
      <c r="L88" t="s">
        <v>5</v>
      </c>
      <c r="M88" t="str">
        <f>VLOOKUP(MANUESEIO.DE.PQ[[#This Row],[NOME]],'CADASTRO'!A:K,6,0)</f>
        <v>DESLIGADO</v>
      </c>
    </row>
    <row r="89" spans="1:13">
      <c r="A89" t="s">
        <v>516</v>
      </c>
      <c r="B89" t="s">
        <v>517</v>
      </c>
      <c r="C89" t="s">
        <v>76</v>
      </c>
      <c r="D89" t="s">
        <v>703</v>
      </c>
      <c r="E89" s="10" t="s">
        <v>212</v>
      </c>
      <c r="F89" s="10" t="str">
        <f>VLOOKUP(MANUESEIO.DE.PQ[[#This Row],[NOME]],'CADASTRO'!A:K,5,0)</f>
        <v>ANALISTA LOGISTICA PL</v>
      </c>
      <c r="G89" s="7">
        <v>45645</v>
      </c>
      <c r="H89" s="38">
        <v>365</v>
      </c>
      <c r="I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IF(G470="01/01/1900",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IF(MANUESEIO.DE.PQ[[#This Row],[TREINADO EM]]="", "",(MANUESEIO.DE.PQ[[#This Row],[TREINADO EM]]+MANUESEIO.DE.PQ[[#This Row],[VALIDADE]]))</f>
        <v>46010</v>
      </c>
      <c r="K89">
        <v>1</v>
      </c>
      <c r="L89" t="s">
        <v>3</v>
      </c>
      <c r="M89" t="str">
        <f>VLOOKUP(MANUESEIO.DE.PQ[[#This Row],[NOME]],'CADASTRO'!A:K,6,0)</f>
        <v>DESLIGADO</v>
      </c>
    </row>
    <row r="90" spans="1:13">
      <c r="A90" t="s">
        <v>516</v>
      </c>
      <c r="B90" t="s">
        <v>517</v>
      </c>
      <c r="C90" t="s">
        <v>153</v>
      </c>
      <c r="D90" t="s">
        <v>703</v>
      </c>
      <c r="E90" t="s">
        <v>482</v>
      </c>
      <c r="F90" s="10" t="str">
        <f>VLOOKUP(MANUESEIO.DE.PQ[[#This Row],[NOME]],'CADASTRO'!A:K,5,0)</f>
        <v>TECNICO MECANICO II</v>
      </c>
      <c r="G90" s="8">
        <v>44515</v>
      </c>
      <c r="H90" s="38">
        <v>365</v>
      </c>
      <c r="I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IF(G471="01/01/1900",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IF(MANUESEIO.DE.PQ[[#This Row],[TREINADO EM]]="", "",(MANUESEIO.DE.PQ[[#This Row],[TREINADO EM]]+MANUESEIO.DE.PQ[[#This Row],[VALIDADE]]))</f>
        <v>44880</v>
      </c>
      <c r="K90">
        <v>1</v>
      </c>
      <c r="L90" t="s">
        <v>5</v>
      </c>
      <c r="M90" t="str">
        <f>VLOOKUP(MANUESEIO.DE.PQ[[#This Row],[NOME]],'CADASTRO'!A:K,6,0)</f>
        <v>TRANSFERIDO</v>
      </c>
    </row>
    <row r="91" spans="1:13">
      <c r="A91" t="s">
        <v>516</v>
      </c>
      <c r="B91" t="s">
        <v>517</v>
      </c>
      <c r="C91" t="s">
        <v>266</v>
      </c>
      <c r="D91" t="s">
        <v>703</v>
      </c>
      <c r="E91" s="10" t="s">
        <v>482</v>
      </c>
      <c r="F91" s="10" t="str">
        <f>VLOOKUP(MANUESEIO.DE.PQ[[#This Row],[NOME]],'CADASTRO'!A:K,5,0)</f>
        <v>TECNICO MECANICO II</v>
      </c>
      <c r="G91" s="8">
        <v>45279</v>
      </c>
      <c r="H91" s="38">
        <v>365</v>
      </c>
      <c r="I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IF(G472="01/01/1900",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IF(MANUESEIO.DE.PQ[[#This Row],[TREINADO EM]]="", "",(MANUESEIO.DE.PQ[[#This Row],[TREINADO EM]]+MANUESEIO.DE.PQ[[#This Row],[VALIDADE]]))</f>
        <v>45644</v>
      </c>
      <c r="K91">
        <v>1</v>
      </c>
      <c r="L91" t="s">
        <v>3</v>
      </c>
      <c r="M91" t="str">
        <f>VLOOKUP(MANUESEIO.DE.PQ[[#This Row],[NOME]],'CADASTRO'!A:K,6,0)</f>
        <v>TRANSFERIDO</v>
      </c>
    </row>
    <row r="92" spans="1:13">
      <c r="A92" t="s">
        <v>516</v>
      </c>
      <c r="B92" t="s">
        <v>517</v>
      </c>
      <c r="C92" t="s">
        <v>266</v>
      </c>
      <c r="D92" t="s">
        <v>703</v>
      </c>
      <c r="E92" s="10" t="s">
        <v>346</v>
      </c>
      <c r="F92" s="10" t="str">
        <f>VLOOKUP(MANUESEIO.DE.PQ[[#This Row],[NOME]],'CADASTRO'!A:K,5,0)</f>
        <v>Almoxarife</v>
      </c>
      <c r="G92" s="8">
        <v>44880</v>
      </c>
      <c r="H92" s="38">
        <v>365</v>
      </c>
      <c r="I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IF(G473="01/01/1900",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IF(MANUESEIO.DE.PQ[[#This Row],[TREINADO EM]]="", "",(MANUESEIO.DE.PQ[[#This Row],[TREINADO EM]]+MANUESEIO.DE.PQ[[#This Row],[VALIDADE]]))</f>
        <v>45245</v>
      </c>
      <c r="K92">
        <v>1</v>
      </c>
      <c r="L92" t="s">
        <v>5</v>
      </c>
      <c r="M92" t="str">
        <f>VLOOKUP(MANUESEIO.DE.PQ[[#This Row],[NOME]],'CADASTRO'!A:K,6,0)</f>
        <v>ATIVO</v>
      </c>
    </row>
    <row r="93" spans="1:13">
      <c r="A93" t="s">
        <v>516</v>
      </c>
      <c r="B93" t="s">
        <v>517</v>
      </c>
      <c r="C93" t="s">
        <v>266</v>
      </c>
      <c r="D93" t="s">
        <v>703</v>
      </c>
      <c r="E93" s="10" t="s">
        <v>346</v>
      </c>
      <c r="F93" s="10" t="str">
        <f>VLOOKUP(MANUESEIO.DE.PQ[[#This Row],[NOME]],'CADASTRO'!A:K,5,0)</f>
        <v>Almoxarife</v>
      </c>
      <c r="G93" s="8">
        <v>45168</v>
      </c>
      <c r="H93" s="38">
        <v>365</v>
      </c>
      <c r="I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IF(G474="01/01/1900",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IF(MANUESEIO.DE.PQ[[#This Row],[TREINADO EM]]="", "",(MANUESEIO.DE.PQ[[#This Row],[TREINADO EM]]+MANUESEIO.DE.PQ[[#This Row],[VALIDADE]]))</f>
        <v>45533</v>
      </c>
      <c r="K93">
        <v>1</v>
      </c>
      <c r="L93" t="s">
        <v>5</v>
      </c>
      <c r="M93" t="str">
        <f>VLOOKUP(MANUESEIO.DE.PQ[[#This Row],[NOME]],'CADASTRO'!A:K,6,0)</f>
        <v>ATIVO</v>
      </c>
    </row>
    <row r="94" spans="1:13">
      <c r="A94" t="s">
        <v>516</v>
      </c>
      <c r="B94" t="s">
        <v>517</v>
      </c>
      <c r="C94" t="s">
        <v>433</v>
      </c>
      <c r="D94" t="s">
        <v>703</v>
      </c>
      <c r="E94" s="10" t="s">
        <v>346</v>
      </c>
      <c r="F94" s="10" t="str">
        <f>VLOOKUP(MANUESEIO.DE.PQ[[#This Row],[NOME]],'CADASTRO'!A:K,5,0)</f>
        <v>Almoxarife</v>
      </c>
      <c r="G94" s="8">
        <v>45547</v>
      </c>
      <c r="H94" s="38">
        <v>365</v>
      </c>
      <c r="I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IF(G475="01/01/1900",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IF(MANUESEIO.DE.PQ[[#This Row],[TREINADO EM]]="", "",(MANUESEIO.DE.PQ[[#This Row],[TREINADO EM]]+MANUESEIO.DE.PQ[[#This Row],[VALIDADE]]))</f>
        <v>45912</v>
      </c>
      <c r="K94">
        <v>1</v>
      </c>
      <c r="L94" t="s">
        <v>5</v>
      </c>
      <c r="M94" t="str">
        <f>VLOOKUP(MANUESEIO.DE.PQ[[#This Row],[NOME]],'CADASTRO'!A:K,6,0)</f>
        <v>ATIVO</v>
      </c>
    </row>
    <row r="95" spans="1:13">
      <c r="A95" t="s">
        <v>516</v>
      </c>
      <c r="B95" t="s">
        <v>517</v>
      </c>
      <c r="C95" t="s">
        <v>391</v>
      </c>
      <c r="D95" t="s">
        <v>703</v>
      </c>
      <c r="E95" s="10" t="s">
        <v>346</v>
      </c>
      <c r="F95" s="10" t="str">
        <f>VLOOKUP(MANUESEIO.DE.PQ[[#This Row],[NOME]],'CADASTRO'!A:K,5,0)</f>
        <v>Almoxarife</v>
      </c>
      <c r="G95" s="8">
        <v>45875</v>
      </c>
      <c r="H95" s="38">
        <v>365</v>
      </c>
      <c r="I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IF(G476="01/01/1900",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IF(MANUESEIO.DE.PQ[[#This Row],[TREINADO EM]]="", "",(MANUESEIO.DE.PQ[[#This Row],[TREINADO EM]]+MANUESEIO.DE.PQ[[#This Row],[VALIDADE]]))</f>
        <v>46240</v>
      </c>
      <c r="K95">
        <v>1</v>
      </c>
      <c r="L95" t="s">
        <v>5</v>
      </c>
      <c r="M95" t="str">
        <f>VLOOKUP(MANUESEIO.DE.PQ[[#This Row],[NOME]],'CADASTRO'!A:K,6,0)</f>
        <v>ATIVO</v>
      </c>
    </row>
    <row r="96" spans="1:13">
      <c r="A96" t="s">
        <v>516</v>
      </c>
      <c r="B96" t="s">
        <v>517</v>
      </c>
      <c r="C96" t="s">
        <v>433</v>
      </c>
      <c r="D96" t="s">
        <v>703</v>
      </c>
      <c r="E96" s="10" t="s">
        <v>346</v>
      </c>
      <c r="F96" s="10" t="str">
        <f>VLOOKUP(MANUESEIO.DE.PQ[[#This Row],[NOME]],'CADASTRO'!A:K,5,0)</f>
        <v>Almoxarife</v>
      </c>
      <c r="G96" s="7">
        <v>46266.600300925929</v>
      </c>
      <c r="H96" s="38">
        <v>365</v>
      </c>
      <c r="I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IF(G477="01/01/1900", "SEM REGISTRO",
                        IF((G96+H96)&gt;TODAY(), "NO PRAZO", "VENCIDO"
                        )
                    )
                )
            )
        )
    ),"N.A.")</f>
        <v>NO PRAZO</v>
      </c>
      <c r="J96" s="14">
        <f>IF(MANUESEIO.DE.PQ[[#This Row],[TREINADO EM]]="", "",(MANUESEIO.DE.PQ[[#This Row],[TREINADO EM]]+MANUESEIO.DE.PQ[[#This Row],[VALIDADE]]))</f>
        <v>46631.600300925929</v>
      </c>
      <c r="K96">
        <v>1</v>
      </c>
      <c r="L96" t="s">
        <v>3</v>
      </c>
      <c r="M96" t="str">
        <f>VLOOKUP(MANUESEIO.DE.PQ[[#This Row],[NOME]],'CADASTRO'!A:K,6,0)</f>
        <v>ATIVO</v>
      </c>
    </row>
    <row r="97" spans="1:14">
      <c r="A97" t="s">
        <v>516</v>
      </c>
      <c r="B97" t="s">
        <v>517</v>
      </c>
      <c r="C97" t="s">
        <v>433</v>
      </c>
      <c r="D97" t="s">
        <v>703</v>
      </c>
      <c r="E97" t="s">
        <v>347</v>
      </c>
      <c r="F97" s="10" t="str">
        <f>VLOOKUP(MANUESEIO.DE.PQ[[#This Row],[NOME]],'CADASTRO'!A:K,5,0)</f>
        <v>SUPERVISOR DE OPERAÇÕES</v>
      </c>
      <c r="G97" s="8">
        <v>46063</v>
      </c>
      <c r="H97" s="38">
        <v>365</v>
      </c>
      <c r="I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IF(G478="01/01/1900",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IF(MANUESEIO.DE.PQ[[#This Row],[TREINADO EM]]="", "",(MANUESEIO.DE.PQ[[#This Row],[TREINADO EM]]+MANUESEIO.DE.PQ[[#This Row],[VALIDADE]]))</f>
        <v>46428</v>
      </c>
      <c r="K97">
        <v>1</v>
      </c>
      <c r="L97" t="s">
        <v>3</v>
      </c>
      <c r="M97" t="str">
        <f>VLOOKUP(MANUESEIO.DE.PQ[[#This Row],[NOME]],'CADASTRO'!A:K,6,0)</f>
        <v>ATIVO</v>
      </c>
      <c r="N97" s="63" t="s">
        <v>708</v>
      </c>
    </row>
    <row r="98" spans="1:14">
      <c r="A98" t="s">
        <v>516</v>
      </c>
      <c r="B98" t="s">
        <v>517</v>
      </c>
      <c r="C98" t="s">
        <v>266</v>
      </c>
      <c r="D98" t="s">
        <v>703</v>
      </c>
      <c r="E98" s="10" t="s">
        <v>351</v>
      </c>
      <c r="F98" s="10" t="str">
        <f>VLOOKUP(MANUESEIO.DE.PQ[[#This Row],[NOME]],'CADASTRO'!A:K,5,0)</f>
        <v>CONTROLADOR QUALIDADE</v>
      </c>
      <c r="G98" s="7">
        <v>45279</v>
      </c>
      <c r="H98" s="38">
        <v>365</v>
      </c>
      <c r="I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IF(G479="01/01/1900",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IF(MANUESEIO.DE.PQ[[#This Row],[TREINADO EM]]="", "",(MANUESEIO.DE.PQ[[#This Row],[TREINADO EM]]+MANUESEIO.DE.PQ[[#This Row],[VALIDADE]]))</f>
        <v>45644</v>
      </c>
      <c r="K98">
        <v>1</v>
      </c>
      <c r="L98" t="s">
        <v>5</v>
      </c>
      <c r="M98" t="str">
        <f>VLOOKUP(MANUESEIO.DE.PQ[[#This Row],[NOME]],'CADASTRO'!A:K,6,0)</f>
        <v>ATIVO</v>
      </c>
    </row>
    <row r="99" spans="1:14">
      <c r="A99" t="s">
        <v>516</v>
      </c>
      <c r="B99" t="s">
        <v>517</v>
      </c>
      <c r="C99" t="s">
        <v>433</v>
      </c>
      <c r="D99" t="s">
        <v>703</v>
      </c>
      <c r="E99" s="10" t="s">
        <v>351</v>
      </c>
      <c r="F99" s="10" t="str">
        <f>VLOOKUP(MANUESEIO.DE.PQ[[#This Row],[NOME]],'CADASTRO'!A:K,5,0)</f>
        <v>CONTROLADOR QUALIDADE</v>
      </c>
      <c r="G99" s="8">
        <v>45645</v>
      </c>
      <c r="H99" s="38">
        <v>365</v>
      </c>
      <c r="I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IF(G480="01/01/1900",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IF(MANUESEIO.DE.PQ[[#This Row],[TREINADO EM]]="", "",(MANUESEIO.DE.PQ[[#This Row],[TREINADO EM]]+MANUESEIO.DE.PQ[[#This Row],[VALIDADE]]))</f>
        <v>46010</v>
      </c>
      <c r="K99">
        <v>1</v>
      </c>
      <c r="L99" t="s">
        <v>5</v>
      </c>
      <c r="M99" t="str">
        <f>VLOOKUP(MANUESEIO.DE.PQ[[#This Row],[NOME]],'CADASTRO'!A:K,6,0)</f>
        <v>ATIVO</v>
      </c>
    </row>
    <row r="100" spans="1:14">
      <c r="A100" t="s">
        <v>516</v>
      </c>
      <c r="B100" t="s">
        <v>517</v>
      </c>
      <c r="C100" t="s">
        <v>433</v>
      </c>
      <c r="D100" t="s">
        <v>703</v>
      </c>
      <c r="E100" s="10" t="s">
        <v>351</v>
      </c>
      <c r="F100" s="10" t="str">
        <f>VLOOKUP(MANUESEIO.DE.PQ[[#This Row],[NOME]],'CADASTRO'!A:K,5,0)</f>
        <v>CONTROLADOR QUALIDADE</v>
      </c>
      <c r="G100" s="8">
        <v>46213.045011574097</v>
      </c>
      <c r="H100" s="38">
        <v>183</v>
      </c>
      <c r="I1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IF(G481="01/01/1900", "SEM REGISTRO",
                        IF((G100+H100)&gt;TODAY(), "NO PRAZO", "VENCIDO"
                        )
                    )
                )
            )
        )
    ),"N.A.")</f>
        <v>NO PRAZO</v>
      </c>
      <c r="J100" s="14">
        <f>IF(MANUESEIO.DE.PQ[[#This Row],[TREINADO EM]]="", "",(MANUESEIO.DE.PQ[[#This Row],[TREINADO EM]]+MANUESEIO.DE.PQ[[#This Row],[VALIDADE]]))</f>
        <v>46396.045011574097</v>
      </c>
      <c r="K100">
        <v>1</v>
      </c>
      <c r="L100" t="s">
        <v>3</v>
      </c>
      <c r="M100" t="str">
        <f>VLOOKUP(MANUESEIO.DE.PQ[[#This Row],[NOME]],'CADASTRO'!A:K,6,0)</f>
        <v>ATIVO</v>
      </c>
    </row>
    <row r="101" spans="1:14">
      <c r="A101" t="s">
        <v>516</v>
      </c>
      <c r="B101" t="s">
        <v>517</v>
      </c>
      <c r="C101" t="s">
        <v>266</v>
      </c>
      <c r="D101" t="s">
        <v>703</v>
      </c>
      <c r="E101" s="10" t="s">
        <v>216</v>
      </c>
      <c r="F101" s="10" t="str">
        <f>VLOOKUP(MANUESEIO.DE.PQ[[#This Row],[NOME]],'CADASTRO'!A:K,5,0)</f>
        <v>AUXILIAR INDUSTRIAL</v>
      </c>
      <c r="G101" s="8">
        <v>45301</v>
      </c>
      <c r="H101" s="38">
        <v>365</v>
      </c>
      <c r="I1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IF(G482="01/01/1900",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IF(MANUESEIO.DE.PQ[[#This Row],[TREINADO EM]]="", "",(MANUESEIO.DE.PQ[[#This Row],[TREINADO EM]]+MANUESEIO.DE.PQ[[#This Row],[VALIDADE]]))</f>
        <v>45666</v>
      </c>
      <c r="K101">
        <v>5</v>
      </c>
      <c r="L101" t="s">
        <v>1</v>
      </c>
      <c r="M101" t="str">
        <f>VLOOKUP(MANUESEIO.DE.PQ[[#This Row],[NOME]],'CADASTRO'!A:K,6,0)</f>
        <v>DESLIGADO</v>
      </c>
    </row>
    <row r="102" spans="1:14">
      <c r="A102" t="s">
        <v>516</v>
      </c>
      <c r="B102" t="s">
        <v>517</v>
      </c>
      <c r="C102" t="s">
        <v>153</v>
      </c>
      <c r="D102" t="s">
        <v>703</v>
      </c>
      <c r="E102" s="10" t="s">
        <v>352</v>
      </c>
      <c r="F102" s="10" t="str">
        <f>VLOOKUP(MANUESEIO.DE.PQ[[#This Row],[NOME]],'CADASTRO'!A:K,5,0)</f>
        <v>OPERADOR LOGISTICO I</v>
      </c>
      <c r="G102" s="8">
        <v>44519</v>
      </c>
      <c r="H102" s="38">
        <v>365</v>
      </c>
      <c r="I1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IF(G483="01/01/1900",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IF(MANUESEIO.DE.PQ[[#This Row],[TREINADO EM]]="", "",(MANUESEIO.DE.PQ[[#This Row],[TREINADO EM]]+MANUESEIO.DE.PQ[[#This Row],[VALIDADE]]))</f>
        <v>44884</v>
      </c>
      <c r="K102">
        <v>1</v>
      </c>
      <c r="L102" t="s">
        <v>5</v>
      </c>
      <c r="M102" t="str">
        <f>VLOOKUP(MANUESEIO.DE.PQ[[#This Row],[NOME]],'CADASTRO'!A:K,6,0)</f>
        <v>ATIVO</v>
      </c>
    </row>
    <row r="103" spans="1:14">
      <c r="A103" t="s">
        <v>516</v>
      </c>
      <c r="B103" t="s">
        <v>517</v>
      </c>
      <c r="C103" t="s">
        <v>266</v>
      </c>
      <c r="D103" t="s">
        <v>703</v>
      </c>
      <c r="E103" s="10" t="s">
        <v>352</v>
      </c>
      <c r="F103" s="10" t="str">
        <f>VLOOKUP(MANUESEIO.DE.PQ[[#This Row],[NOME]],'CADASTRO'!A:K,5,0)</f>
        <v>OPERADOR LOGISTICO I</v>
      </c>
      <c r="G103" s="7">
        <v>45168</v>
      </c>
      <c r="H103" s="38">
        <v>365</v>
      </c>
      <c r="I1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IF(G484="01/01/1900",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IF(MANUESEIO.DE.PQ[[#This Row],[TREINADO EM]]="", "",(MANUESEIO.DE.PQ[[#This Row],[TREINADO EM]]+MANUESEIO.DE.PQ[[#This Row],[VALIDADE]]))</f>
        <v>45533</v>
      </c>
      <c r="K103">
        <v>1</v>
      </c>
      <c r="L103" t="s">
        <v>5</v>
      </c>
      <c r="M103" t="str">
        <f>VLOOKUP(MANUESEIO.DE.PQ[[#This Row],[NOME]],'CADASTRO'!A:K,6,0)</f>
        <v>ATIVO</v>
      </c>
    </row>
    <row r="104" spans="1:14">
      <c r="A104" t="s">
        <v>516</v>
      </c>
      <c r="B104" t="s">
        <v>517</v>
      </c>
      <c r="C104" t="s">
        <v>266</v>
      </c>
      <c r="D104" t="s">
        <v>703</v>
      </c>
      <c r="E104" s="10" t="s">
        <v>352</v>
      </c>
      <c r="F104" s="10" t="str">
        <f>VLOOKUP(MANUESEIO.DE.PQ[[#This Row],[NOME]],'CADASTRO'!A:K,5,0)</f>
        <v>OPERADOR LOGISTICO I</v>
      </c>
      <c r="G104" s="8">
        <v>45279</v>
      </c>
      <c r="H104" s="38">
        <v>365</v>
      </c>
      <c r="I1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IF(G485="01/01/1900",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IF(MANUESEIO.DE.PQ[[#This Row],[TREINADO EM]]="", "",(MANUESEIO.DE.PQ[[#This Row],[TREINADO EM]]+MANUESEIO.DE.PQ[[#This Row],[VALIDADE]]))</f>
        <v>45644</v>
      </c>
      <c r="K104">
        <v>1</v>
      </c>
      <c r="L104" t="s">
        <v>1</v>
      </c>
      <c r="M104" t="str">
        <f>VLOOKUP(MANUESEIO.DE.PQ[[#This Row],[NOME]],'CADASTRO'!A:K,6,0)</f>
        <v>ATIVO</v>
      </c>
    </row>
    <row r="105" spans="1:14">
      <c r="A105" t="s">
        <v>516</v>
      </c>
      <c r="B105" t="s">
        <v>517</v>
      </c>
      <c r="C105" t="s">
        <v>433</v>
      </c>
      <c r="D105" t="s">
        <v>703</v>
      </c>
      <c r="E105" s="10" t="s">
        <v>352</v>
      </c>
      <c r="F105" s="10" t="str">
        <f>VLOOKUP(MANUESEIO.DE.PQ[[#This Row],[NOME]],'CADASTRO'!A:K,5,0)</f>
        <v>OPERADOR LOGISTICO I</v>
      </c>
      <c r="G105" s="8">
        <v>46008</v>
      </c>
      <c r="H105" s="38">
        <v>365</v>
      </c>
      <c r="I1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IF(G486="01/01/1900",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IF(MANUESEIO.DE.PQ[[#This Row],[TREINADO EM]]="", "",(MANUESEIO.DE.PQ[[#This Row],[TREINADO EM]]+MANUESEIO.DE.PQ[[#This Row],[VALIDADE]]))</f>
        <v>46373</v>
      </c>
      <c r="K105">
        <v>1</v>
      </c>
      <c r="L105" t="s">
        <v>3</v>
      </c>
      <c r="M105" t="str">
        <f>VLOOKUP(MANUESEIO.DE.PQ[[#This Row],[NOME]],'CADASTRO'!A:K,6,0)</f>
        <v>ATIVO</v>
      </c>
    </row>
    <row r="106" spans="1:14">
      <c r="A106" t="s">
        <v>516</v>
      </c>
      <c r="B106" t="s">
        <v>517</v>
      </c>
      <c r="C106" t="s">
        <v>266</v>
      </c>
      <c r="D106" t="s">
        <v>703</v>
      </c>
      <c r="E106" s="10" t="s">
        <v>354</v>
      </c>
      <c r="F106" s="10" t="str">
        <f>VLOOKUP(MANUESEIO.DE.PQ[[#This Row],[NOME]],'CADASTRO'!A:K,5,0)</f>
        <v>OPERADOR INDUSTRIAL I</v>
      </c>
      <c r="G106" s="8">
        <v>45204</v>
      </c>
      <c r="H106" s="38">
        <v>365</v>
      </c>
      <c r="I1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IF(G487="01/01/1900",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IF(MANUESEIO.DE.PQ[[#This Row],[TREINADO EM]]="", "",(MANUESEIO.DE.PQ[[#This Row],[TREINADO EM]]+MANUESEIO.DE.PQ[[#This Row],[VALIDADE]]))</f>
        <v>45569</v>
      </c>
      <c r="K106">
        <v>1</v>
      </c>
      <c r="L106" t="s">
        <v>5</v>
      </c>
      <c r="M106" t="str">
        <f>VLOOKUP(MANUESEIO.DE.PQ[[#This Row],[NOME]],'CADASTRO'!A:K,6,0)</f>
        <v>ATIVO</v>
      </c>
    </row>
    <row r="107" spans="1:14">
      <c r="A107" t="s">
        <v>516</v>
      </c>
      <c r="B107" t="s">
        <v>517</v>
      </c>
      <c r="C107" t="s">
        <v>266</v>
      </c>
      <c r="D107" t="s">
        <v>703</v>
      </c>
      <c r="E107" s="10" t="s">
        <v>354</v>
      </c>
      <c r="F107" s="10" t="str">
        <f>VLOOKUP(MANUESEIO.DE.PQ[[#This Row],[NOME]],'CADASTRO'!A:K,5,0)</f>
        <v>OPERADOR INDUSTRIAL I</v>
      </c>
      <c r="G107" s="8">
        <v>45279</v>
      </c>
      <c r="H107" s="38">
        <v>365</v>
      </c>
      <c r="I1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IF(G488="01/01/1900",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IF(MANUESEIO.DE.PQ[[#This Row],[TREINADO EM]]="", "",(MANUESEIO.DE.PQ[[#This Row],[TREINADO EM]]+MANUESEIO.DE.PQ[[#This Row],[VALIDADE]]))</f>
        <v>45644</v>
      </c>
      <c r="K107">
        <v>1</v>
      </c>
      <c r="L107" t="s">
        <v>5</v>
      </c>
      <c r="M107" t="str">
        <f>VLOOKUP(MANUESEIO.DE.PQ[[#This Row],[NOME]],'CADASTRO'!A:K,6,0)</f>
        <v>ATIVO</v>
      </c>
    </row>
    <row r="108" spans="1:14">
      <c r="A108" t="s">
        <v>516</v>
      </c>
      <c r="B108" t="s">
        <v>517</v>
      </c>
      <c r="C108" t="s">
        <v>76</v>
      </c>
      <c r="D108" t="s">
        <v>703</v>
      </c>
      <c r="E108" s="10" t="s">
        <v>354</v>
      </c>
      <c r="F108" s="10" t="str">
        <f>VLOOKUP(MANUESEIO.DE.PQ[[#This Row],[NOME]],'CADASTRO'!A:K,5,0)</f>
        <v>OPERADOR INDUSTRIAL I</v>
      </c>
      <c r="G108" s="8">
        <v>45645</v>
      </c>
      <c r="H108" s="38">
        <v>365</v>
      </c>
      <c r="I1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IF(G489="01/01/1900",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IF(MANUESEIO.DE.PQ[[#This Row],[TREINADO EM]]="", "",(MANUESEIO.DE.PQ[[#This Row],[TREINADO EM]]+MANUESEIO.DE.PQ[[#This Row],[VALIDADE]]))</f>
        <v>46010</v>
      </c>
      <c r="K108">
        <v>1</v>
      </c>
      <c r="L108" t="s">
        <v>5</v>
      </c>
      <c r="M108" t="str">
        <f>VLOOKUP(MANUESEIO.DE.PQ[[#This Row],[NOME]],'CADASTRO'!A:K,6,0)</f>
        <v>ATIVO</v>
      </c>
    </row>
    <row r="109" spans="1:14">
      <c r="A109" t="s">
        <v>516</v>
      </c>
      <c r="B109" t="s">
        <v>517</v>
      </c>
      <c r="C109" t="s">
        <v>433</v>
      </c>
      <c r="D109" t="s">
        <v>703</v>
      </c>
      <c r="E109" s="10" t="s">
        <v>354</v>
      </c>
      <c r="F109" s="10" t="str">
        <f>VLOOKUP(MANUESEIO.DE.PQ[[#This Row],[NOME]],'CADASTRO'!A:K,5,0)</f>
        <v>OPERADOR INDUSTRIAL I</v>
      </c>
      <c r="G109" s="7">
        <v>46209.161458333299</v>
      </c>
      <c r="H109" s="38">
        <v>183</v>
      </c>
      <c r="I1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IF(G490="01/01/1900", "SEM REGISTRO",
                        IF((G109+H109)&gt;TODAY(), "NO PRAZO", "VENCIDO"
                        )
                    )
                )
            )
        )
    ),"N.A.")</f>
        <v>NO PRAZO</v>
      </c>
      <c r="J109" s="14">
        <f>IF(MANUESEIO.DE.PQ[[#This Row],[TREINADO EM]]="", "",(MANUESEIO.DE.PQ[[#This Row],[TREINADO EM]]+MANUESEIO.DE.PQ[[#This Row],[VALIDADE]]))</f>
        <v>46392.161458333299</v>
      </c>
      <c r="K109">
        <v>1</v>
      </c>
      <c r="L109" t="s">
        <v>3</v>
      </c>
      <c r="M109" t="str">
        <f>VLOOKUP(MANUESEIO.DE.PQ[[#This Row],[NOME]],'CADASTRO'!A:K,6,0)</f>
        <v>ATIVO</v>
      </c>
    </row>
    <row r="110" spans="1:14">
      <c r="A110" t="s">
        <v>516</v>
      </c>
      <c r="B110" t="s">
        <v>517</v>
      </c>
      <c r="C110" t="s">
        <v>266</v>
      </c>
      <c r="D110" t="s">
        <v>703</v>
      </c>
      <c r="E110" s="10" t="s">
        <v>217</v>
      </c>
      <c r="F110" s="10" t="str">
        <f>VLOOKUP(MANUESEIO.DE.PQ[[#This Row],[NOME]],'CADASTRO'!A:K,5,0)</f>
        <v>OPERADOR INDUSTRIAL I</v>
      </c>
      <c r="G110" s="8">
        <v>45169</v>
      </c>
      <c r="H110" s="38">
        <v>365</v>
      </c>
      <c r="I1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IF(G491="01/01/1900",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IF(MANUESEIO.DE.PQ[[#This Row],[TREINADO EM]]="", "",(MANUESEIO.DE.PQ[[#This Row],[TREINADO EM]]+MANUESEIO.DE.PQ[[#This Row],[VALIDADE]]))</f>
        <v>45534</v>
      </c>
      <c r="K110">
        <v>1</v>
      </c>
      <c r="L110" t="s">
        <v>3</v>
      </c>
      <c r="M110" t="str">
        <f>VLOOKUP(MANUESEIO.DE.PQ[[#This Row],[NOME]],'CADASTRO'!A:K,6,0)</f>
        <v>DESLIGADO</v>
      </c>
    </row>
    <row r="111" spans="1:14">
      <c r="A111" t="s">
        <v>516</v>
      </c>
      <c r="B111" t="s">
        <v>517</v>
      </c>
      <c r="C111" t="s">
        <v>433</v>
      </c>
      <c r="D111" t="s">
        <v>703</v>
      </c>
      <c r="E111" s="10" t="s">
        <v>218</v>
      </c>
      <c r="F111" s="10" t="str">
        <f>VLOOKUP(MANUESEIO.DE.PQ[[#This Row],[NOME]],'CADASTRO'!A:K,5,0)</f>
        <v>TECNICO MECANICO II</v>
      </c>
      <c r="G111" s="8">
        <v>45943</v>
      </c>
      <c r="H111" s="38">
        <v>365</v>
      </c>
      <c r="I1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IF(G492="01/01/1900",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IF(MANUESEIO.DE.PQ[[#This Row],[TREINADO EM]]="", "",(MANUESEIO.DE.PQ[[#This Row],[TREINADO EM]]+MANUESEIO.DE.PQ[[#This Row],[VALIDADE]]))</f>
        <v>46308</v>
      </c>
      <c r="K111">
        <v>1</v>
      </c>
      <c r="L111" t="s">
        <v>5</v>
      </c>
      <c r="M111" t="str">
        <f>VLOOKUP(MANUESEIO.DE.PQ[[#This Row],[NOME]],'CADASTRO'!A:K,6,0)</f>
        <v>DESLIGADO</v>
      </c>
    </row>
    <row r="112" spans="1:14">
      <c r="A112" t="s">
        <v>516</v>
      </c>
      <c r="B112" t="s">
        <v>517</v>
      </c>
      <c r="C112" t="s">
        <v>433</v>
      </c>
      <c r="D112" t="s">
        <v>703</v>
      </c>
      <c r="E112" s="10" t="s">
        <v>218</v>
      </c>
      <c r="F112" s="10" t="str">
        <f>VLOOKUP(MANUESEIO.DE.PQ[[#This Row],[NOME]],'CADASTRO'!A:K,5,0)</f>
        <v>TECNICO MECANICO II</v>
      </c>
      <c r="G112" s="7">
        <v>45943</v>
      </c>
      <c r="H112" s="38">
        <v>365</v>
      </c>
      <c r="I1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IF(G493="01/01/1900",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IF(MANUESEIO.DE.PQ[[#This Row],[TREINADO EM]]="", "",(MANUESEIO.DE.PQ[[#This Row],[TREINADO EM]]+MANUESEIO.DE.PQ[[#This Row],[VALIDADE]]))</f>
        <v>46308</v>
      </c>
      <c r="K112">
        <v>1</v>
      </c>
      <c r="L112" t="s">
        <v>3</v>
      </c>
      <c r="M112" t="str">
        <f>VLOOKUP(MANUESEIO.DE.PQ[[#This Row],[NOME]],'CADASTRO'!A:K,6,0)</f>
        <v>DESLIGADO</v>
      </c>
    </row>
    <row r="113" spans="1:14">
      <c r="A113" t="s">
        <v>516</v>
      </c>
      <c r="B113" t="s">
        <v>517</v>
      </c>
      <c r="C113" t="s">
        <v>153</v>
      </c>
      <c r="D113" t="s">
        <v>703</v>
      </c>
      <c r="E113" t="s">
        <v>219</v>
      </c>
      <c r="F113" s="10" t="str">
        <f>VLOOKUP(MANUESEIO.DE.PQ[[#This Row],[NOME]],'CADASTRO'!A:K,5,0)</f>
        <v>OPERADOR LOGISTICO II</v>
      </c>
      <c r="G113" s="8">
        <v>44519</v>
      </c>
      <c r="H113" s="38">
        <v>365</v>
      </c>
      <c r="I1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IF(G494="01/01/1900",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IF(MANUESEIO.DE.PQ[[#This Row],[TREINADO EM]]="", "",(MANUESEIO.DE.PQ[[#This Row],[TREINADO EM]]+MANUESEIO.DE.PQ[[#This Row],[VALIDADE]]))</f>
        <v>44884</v>
      </c>
      <c r="K113">
        <v>1</v>
      </c>
      <c r="L113" t="s">
        <v>1</v>
      </c>
      <c r="M113" t="str">
        <f>VLOOKUP(MANUESEIO.DE.PQ[[#This Row],[NOME]],'CADASTRO'!A:K,6,0)</f>
        <v>DESLIGADO</v>
      </c>
    </row>
    <row r="114" spans="1:14">
      <c r="A114" t="s">
        <v>516</v>
      </c>
      <c r="B114" t="s">
        <v>517</v>
      </c>
      <c r="C114" t="s">
        <v>433</v>
      </c>
      <c r="D114" t="s">
        <v>703</v>
      </c>
      <c r="E114" s="10" t="s">
        <v>221</v>
      </c>
      <c r="F114" s="10" t="str">
        <f>VLOOKUP(MANUESEIO.DE.PQ[[#This Row],[NOME]],'CADASTRO'!A:K,5,0)</f>
        <v>AUXILIAR INDUSTRIAL</v>
      </c>
      <c r="G114" s="8">
        <v>45999</v>
      </c>
      <c r="H114" s="38">
        <v>365</v>
      </c>
      <c r="I1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IF(G495="01/01/1900",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IF(MANUESEIO.DE.PQ[[#This Row],[TREINADO EM]]="", "",(MANUESEIO.DE.PQ[[#This Row],[TREINADO EM]]+MANUESEIO.DE.PQ[[#This Row],[VALIDADE]]))</f>
        <v>46364</v>
      </c>
      <c r="K114">
        <v>1</v>
      </c>
      <c r="L114" t="s">
        <v>3</v>
      </c>
      <c r="M114" t="str">
        <f>VLOOKUP(MANUESEIO.DE.PQ[[#This Row],[NOME]],'CADASTRO'!A:K,6,0)</f>
        <v>DESLIGADO</v>
      </c>
    </row>
    <row r="115" spans="1:14">
      <c r="A115" t="s">
        <v>516</v>
      </c>
      <c r="B115" t="s">
        <v>517</v>
      </c>
      <c r="C115" t="s">
        <v>266</v>
      </c>
      <c r="D115" t="s">
        <v>703</v>
      </c>
      <c r="E115" s="10" t="s">
        <v>358</v>
      </c>
      <c r="F115" s="10" t="str">
        <f>VLOOKUP(MANUESEIO.DE.PQ[[#This Row],[NOME]],'CADASTRO'!A:K,5,0)</f>
        <v>OPERADOR INDUSTRIAL II</v>
      </c>
      <c r="G115" s="8">
        <v>45169</v>
      </c>
      <c r="H115" s="38">
        <v>365</v>
      </c>
      <c r="I1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IF(G496="01/01/1900",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IF(MANUESEIO.DE.PQ[[#This Row],[TREINADO EM]]="", "",(MANUESEIO.DE.PQ[[#This Row],[TREINADO EM]]+MANUESEIO.DE.PQ[[#This Row],[VALIDADE]]))</f>
        <v>45534</v>
      </c>
      <c r="K115">
        <v>1</v>
      </c>
      <c r="L115" t="s">
        <v>5</v>
      </c>
      <c r="M115" t="str">
        <f>VLOOKUP(MANUESEIO.DE.PQ[[#This Row],[NOME]],'CADASTRO'!A:K,6,0)</f>
        <v>ATIVO</v>
      </c>
    </row>
    <row r="116" spans="1:14">
      <c r="A116" t="s">
        <v>516</v>
      </c>
      <c r="B116" t="s">
        <v>517</v>
      </c>
      <c r="C116" t="s">
        <v>266</v>
      </c>
      <c r="D116" t="s">
        <v>703</v>
      </c>
      <c r="E116" s="10" t="s">
        <v>358</v>
      </c>
      <c r="F116" s="10" t="str">
        <f>VLOOKUP(MANUESEIO.DE.PQ[[#This Row],[NOME]],'CADASTRO'!A:K,5,0)</f>
        <v>OPERADOR INDUSTRIAL II</v>
      </c>
      <c r="G116" s="8">
        <v>45279</v>
      </c>
      <c r="H116" s="38">
        <v>365</v>
      </c>
      <c r="I1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IF(G497="01/01/1900",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IF(MANUESEIO.DE.PQ[[#This Row],[TREINADO EM]]="", "",(MANUESEIO.DE.PQ[[#This Row],[TREINADO EM]]+MANUESEIO.DE.PQ[[#This Row],[VALIDADE]]))</f>
        <v>45644</v>
      </c>
      <c r="K116">
        <v>1</v>
      </c>
      <c r="L116" t="s">
        <v>5</v>
      </c>
      <c r="M116" t="str">
        <f>VLOOKUP(MANUESEIO.DE.PQ[[#This Row],[NOME]],'CADASTRO'!A:K,6,0)</f>
        <v>ATIVO</v>
      </c>
    </row>
    <row r="117" spans="1:14">
      <c r="A117" t="s">
        <v>516</v>
      </c>
      <c r="B117" t="s">
        <v>517</v>
      </c>
      <c r="C117" t="s">
        <v>76</v>
      </c>
      <c r="D117" t="s">
        <v>703</v>
      </c>
      <c r="E117" s="10" t="s">
        <v>358</v>
      </c>
      <c r="F117" s="10" t="str">
        <f>VLOOKUP(MANUESEIO.DE.PQ[[#This Row],[NOME]],'CADASTRO'!A:K,5,0)</f>
        <v>OPERADOR INDUSTRIAL II</v>
      </c>
      <c r="G117" s="8">
        <v>45645</v>
      </c>
      <c r="H117" s="38">
        <v>365</v>
      </c>
      <c r="I1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IF(G498="01/01/1900",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IF(MANUESEIO.DE.PQ[[#This Row],[TREINADO EM]]="", "",(MANUESEIO.DE.PQ[[#This Row],[TREINADO EM]]+MANUESEIO.DE.PQ[[#This Row],[VALIDADE]]))</f>
        <v>46010</v>
      </c>
      <c r="K117">
        <v>1</v>
      </c>
      <c r="L117" t="s">
        <v>5</v>
      </c>
      <c r="M117" t="str">
        <f>VLOOKUP(MANUESEIO.DE.PQ[[#This Row],[NOME]],'CADASTRO'!A:K,6,0)</f>
        <v>ATIVO</v>
      </c>
    </row>
    <row r="118" spans="1:14">
      <c r="A118" t="s">
        <v>516</v>
      </c>
      <c r="B118" t="s">
        <v>517</v>
      </c>
      <c r="C118" t="s">
        <v>433</v>
      </c>
      <c r="D118" t="s">
        <v>703</v>
      </c>
      <c r="E118" s="10" t="s">
        <v>358</v>
      </c>
      <c r="F118" s="10" t="str">
        <f>VLOOKUP(MANUESEIO.DE.PQ[[#This Row],[NOME]],'CADASTRO'!A:K,5,0)</f>
        <v>OPERADOR INDUSTRIAL II</v>
      </c>
      <c r="G118" s="7">
        <v>46207.003819444399</v>
      </c>
      <c r="H118" s="38">
        <v>183</v>
      </c>
      <c r="I1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IF(G499="01/01/1900",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IF(MANUESEIO.DE.PQ[[#This Row],[TREINADO EM]]="", "",(MANUESEIO.DE.PQ[[#This Row],[TREINADO EM]]+MANUESEIO.DE.PQ[[#This Row],[VALIDADE]]))</f>
        <v>46390.003819444399</v>
      </c>
      <c r="K118">
        <v>1</v>
      </c>
      <c r="L118" t="s">
        <v>3</v>
      </c>
      <c r="M118" t="str">
        <f>VLOOKUP(MANUESEIO.DE.PQ[[#This Row],[NOME]],'CADASTRO'!A:K,6,0)</f>
        <v>ATIVO</v>
      </c>
    </row>
    <row r="119" spans="1:14">
      <c r="A119" t="s">
        <v>516</v>
      </c>
      <c r="B119" t="s">
        <v>517</v>
      </c>
      <c r="C119" t="s">
        <v>266</v>
      </c>
      <c r="D119" t="s">
        <v>703</v>
      </c>
      <c r="E119" s="10" t="s">
        <v>225</v>
      </c>
      <c r="F119" s="10" t="str">
        <f>VLOOKUP(MANUESEIO.DE.PQ[[#This Row],[NOME]],'CADASTRO'!A:K,5,0)</f>
        <v>AUXILIAR INDUSTRIAL</v>
      </c>
      <c r="G119" s="8">
        <v>45169</v>
      </c>
      <c r="H119" s="38">
        <v>365</v>
      </c>
      <c r="I1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IF(G500="01/01/1900",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IF(MANUESEIO.DE.PQ[[#This Row],[TREINADO EM]]="", "",(MANUESEIO.DE.PQ[[#This Row],[TREINADO EM]]+MANUESEIO.DE.PQ[[#This Row],[VALIDADE]]))</f>
        <v>45534</v>
      </c>
      <c r="K119">
        <v>1</v>
      </c>
      <c r="L119" t="s">
        <v>5</v>
      </c>
      <c r="M119" t="str">
        <f>VLOOKUP(MANUESEIO.DE.PQ[[#This Row],[NOME]],'CADASTRO'!A:K,6,0)</f>
        <v>DESLIGADO</v>
      </c>
    </row>
    <row r="120" spans="1:14">
      <c r="A120" t="s">
        <v>516</v>
      </c>
      <c r="B120" t="s">
        <v>517</v>
      </c>
      <c r="C120" t="s">
        <v>266</v>
      </c>
      <c r="D120" t="s">
        <v>703</v>
      </c>
      <c r="E120" s="10" t="s">
        <v>225</v>
      </c>
      <c r="F120" s="10" t="str">
        <f>VLOOKUP(MANUESEIO.DE.PQ[[#This Row],[NOME]],'CADASTRO'!A:K,5,0)</f>
        <v>AUXILIAR INDUSTRIAL</v>
      </c>
      <c r="G120" s="8">
        <v>45279</v>
      </c>
      <c r="H120" s="38">
        <v>365</v>
      </c>
      <c r="I1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IF(G501="01/01/1900",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IF(MANUESEIO.DE.PQ[[#This Row],[TREINADO EM]]="", "",(MANUESEIO.DE.PQ[[#This Row],[TREINADO EM]]+MANUESEIO.DE.PQ[[#This Row],[VALIDADE]]))</f>
        <v>45644</v>
      </c>
      <c r="K120">
        <v>1</v>
      </c>
      <c r="L120" t="s">
        <v>3</v>
      </c>
      <c r="M120" t="str">
        <f>VLOOKUP(MANUESEIO.DE.PQ[[#This Row],[NOME]],'CADASTRO'!A:K,6,0)</f>
        <v>DESLIGADO</v>
      </c>
    </row>
    <row r="121" spans="1:14">
      <c r="A121" t="s">
        <v>516</v>
      </c>
      <c r="B121" t="s">
        <v>517</v>
      </c>
      <c r="C121" t="s">
        <v>76</v>
      </c>
      <c r="D121" t="s">
        <v>703</v>
      </c>
      <c r="E121" s="10" t="s">
        <v>356</v>
      </c>
      <c r="F121" s="10" t="str">
        <f>VLOOKUP(MANUESEIO.DE.PQ[[#This Row],[NOME]],'CADASTRO'!A:K,5,0)</f>
        <v>OPERADOR INDUSTRIAL II</v>
      </c>
      <c r="G121" s="7">
        <v>45645</v>
      </c>
      <c r="H121" s="38">
        <v>365</v>
      </c>
      <c r="I1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IF(G502="01/01/1900",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IF(MANUESEIO.DE.PQ[[#This Row],[TREINADO EM]]="", "",(MANUESEIO.DE.PQ[[#This Row],[TREINADO EM]]+MANUESEIO.DE.PQ[[#This Row],[VALIDADE]]))</f>
        <v>46010</v>
      </c>
      <c r="K121">
        <v>1</v>
      </c>
      <c r="L121" t="s">
        <v>5</v>
      </c>
      <c r="M121" t="str">
        <f>VLOOKUP(MANUESEIO.DE.PQ[[#This Row],[NOME]],'CADASTRO'!A:K,6,0)</f>
        <v>ATIVO</v>
      </c>
    </row>
    <row r="122" spans="1:14">
      <c r="A122" t="s">
        <v>516</v>
      </c>
      <c r="B122" t="s">
        <v>517</v>
      </c>
      <c r="C122" t="s">
        <v>433</v>
      </c>
      <c r="D122" t="s">
        <v>703</v>
      </c>
      <c r="E122" s="10" t="s">
        <v>356</v>
      </c>
      <c r="F122" s="10" t="str">
        <f>VLOOKUP(MANUESEIO.DE.PQ[[#This Row],[NOME]],'CADASTRO'!A:K,5,0)</f>
        <v>OPERADOR INDUSTRIAL II</v>
      </c>
      <c r="G122" s="8">
        <v>46009</v>
      </c>
      <c r="H122" s="38">
        <v>365</v>
      </c>
      <c r="I1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IF(G503="01/01/1900",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IF(MANUESEIO.DE.PQ[[#This Row],[TREINADO EM]]="", "",(MANUESEIO.DE.PQ[[#This Row],[TREINADO EM]]+MANUESEIO.DE.PQ[[#This Row],[VALIDADE]]))</f>
        <v>46374</v>
      </c>
      <c r="K122">
        <v>1</v>
      </c>
      <c r="L122" t="s">
        <v>3</v>
      </c>
      <c r="M122" t="str">
        <f>VLOOKUP(MANUESEIO.DE.PQ[[#This Row],[NOME]],'CADASTRO'!A:K,6,0)</f>
        <v>ATIVO</v>
      </c>
    </row>
    <row r="123" spans="1:14">
      <c r="A123" t="s">
        <v>516</v>
      </c>
      <c r="B123" t="s">
        <v>517</v>
      </c>
      <c r="C123" t="s">
        <v>433</v>
      </c>
      <c r="D123" t="s">
        <v>703</v>
      </c>
      <c r="E123" s="10" t="s">
        <v>357</v>
      </c>
      <c r="F123" s="10" t="str">
        <f>VLOOKUP(MANUESEIO.DE.PQ[[#This Row],[NOME]],'CADASTRO'!A:K,5,0)</f>
        <v>OPERADOR INDUSTRIAL II</v>
      </c>
      <c r="G123" s="8">
        <v>46028</v>
      </c>
      <c r="H123" s="38">
        <v>365</v>
      </c>
      <c r="I1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IF(G504="01/01/1900", "SEM REGISTRO",
                        IF((G123+H123)&gt;TODAY(), "NO PRAZO", "VENCIDO"
                        )
                    )
                )
            )
        )
    ),"N.A.")</f>
        <v>NO PRAZO</v>
      </c>
      <c r="J123" s="14">
        <f>IF(MANUESEIO.DE.PQ[[#This Row],[TREINADO EM]]="", "",(MANUESEIO.DE.PQ[[#This Row],[TREINADO EM]]+MANUESEIO.DE.PQ[[#This Row],[VALIDADE]]))</f>
        <v>46393</v>
      </c>
      <c r="K123">
        <v>1</v>
      </c>
      <c r="L123" t="s">
        <v>3</v>
      </c>
      <c r="M123" t="str">
        <f>VLOOKUP(MANUESEIO.DE.PQ[[#This Row],[NOME]],'CADASTRO'!A:K,6,0)</f>
        <v>ATIVO</v>
      </c>
      <c r="N123" s="77" t="s">
        <v>706</v>
      </c>
    </row>
    <row r="124" spans="1:14">
      <c r="A124" t="s">
        <v>516</v>
      </c>
      <c r="B124" t="s">
        <v>517</v>
      </c>
      <c r="C124" t="s">
        <v>266</v>
      </c>
      <c r="D124" t="s">
        <v>703</v>
      </c>
      <c r="E124" s="10" t="s">
        <v>320</v>
      </c>
      <c r="F124" s="10" t="str">
        <f>VLOOKUP(MANUESEIO.DE.PQ[[#This Row],[NOME]],'CADASTRO'!A:K,5,0)</f>
        <v>CONTROLADOR QUALIDADE</v>
      </c>
      <c r="G124" s="7">
        <v>45169</v>
      </c>
      <c r="H124" s="38">
        <v>365</v>
      </c>
      <c r="I1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IF(G505="01/01/1900",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IF(MANUESEIO.DE.PQ[[#This Row],[TREINADO EM]]="", "",(MANUESEIO.DE.PQ[[#This Row],[TREINADO EM]]+MANUESEIO.DE.PQ[[#This Row],[VALIDADE]]))</f>
        <v>45534</v>
      </c>
      <c r="K124">
        <v>1</v>
      </c>
      <c r="L124" t="s">
        <v>5</v>
      </c>
      <c r="M124" t="str">
        <f>VLOOKUP(MANUESEIO.DE.PQ[[#This Row],[NOME]],'CADASTRO'!A:K,6,0)</f>
        <v>ATIVO</v>
      </c>
    </row>
    <row r="125" spans="1:14">
      <c r="A125" t="s">
        <v>516</v>
      </c>
      <c r="B125" t="s">
        <v>517</v>
      </c>
      <c r="C125" t="s">
        <v>266</v>
      </c>
      <c r="D125" t="s">
        <v>703</v>
      </c>
      <c r="E125" s="10" t="s">
        <v>320</v>
      </c>
      <c r="F125" s="10" t="str">
        <f>VLOOKUP(MANUESEIO.DE.PQ[[#This Row],[NOME]],'CADASTRO'!A:K,5,0)</f>
        <v>CONTROLADOR QUALIDADE</v>
      </c>
      <c r="G125" s="8">
        <v>45279</v>
      </c>
      <c r="H125" s="38">
        <v>365</v>
      </c>
      <c r="I1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IF(G506="01/01/1900",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IF(MANUESEIO.DE.PQ[[#This Row],[TREINADO EM]]="", "",(MANUESEIO.DE.PQ[[#This Row],[TREINADO EM]]+MANUESEIO.DE.PQ[[#This Row],[VALIDADE]]))</f>
        <v>45644</v>
      </c>
      <c r="K125">
        <v>1</v>
      </c>
      <c r="L125" t="s">
        <v>5</v>
      </c>
      <c r="M125" t="str">
        <f>VLOOKUP(MANUESEIO.DE.PQ[[#This Row],[NOME]],'CADASTRO'!A:K,6,0)</f>
        <v>ATIVO</v>
      </c>
    </row>
    <row r="126" spans="1:14">
      <c r="A126" t="s">
        <v>516</v>
      </c>
      <c r="B126" t="s">
        <v>517</v>
      </c>
      <c r="C126" t="s">
        <v>433</v>
      </c>
      <c r="D126" t="s">
        <v>703</v>
      </c>
      <c r="E126" s="10" t="s">
        <v>320</v>
      </c>
      <c r="F126" s="10" t="str">
        <f>VLOOKUP(MANUESEIO.DE.PQ[[#This Row],[NOME]],'CADASTRO'!A:K,5,0)</f>
        <v>CONTROLADOR QUALIDADE</v>
      </c>
      <c r="G126" s="8">
        <v>45645</v>
      </c>
      <c r="H126" s="38">
        <v>365</v>
      </c>
      <c r="I1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IF(G507="01/01/1900",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IF(MANUESEIO.DE.PQ[[#This Row],[TREINADO EM]]="", "",(MANUESEIO.DE.PQ[[#This Row],[TREINADO EM]]+MANUESEIO.DE.PQ[[#This Row],[VALIDADE]]))</f>
        <v>46010</v>
      </c>
      <c r="K126">
        <v>1</v>
      </c>
      <c r="L126" t="s">
        <v>5</v>
      </c>
      <c r="M126" t="str">
        <f>VLOOKUP(MANUESEIO.DE.PQ[[#This Row],[NOME]],'CADASTRO'!A:K,6,0)</f>
        <v>ATIVO</v>
      </c>
    </row>
    <row r="127" spans="1:14">
      <c r="A127" t="s">
        <v>516</v>
      </c>
      <c r="B127" t="s">
        <v>517</v>
      </c>
      <c r="C127" t="s">
        <v>433</v>
      </c>
      <c r="D127" t="s">
        <v>703</v>
      </c>
      <c r="E127" s="10" t="s">
        <v>320</v>
      </c>
      <c r="F127" s="10" t="str">
        <f>VLOOKUP(MANUESEIO.DE.PQ[[#This Row],[NOME]],'CADASTRO'!A:K,5,0)</f>
        <v>CONTROLADOR QUALIDADE</v>
      </c>
      <c r="G127" s="8">
        <v>46212.014895833301</v>
      </c>
      <c r="H127" s="38">
        <v>183</v>
      </c>
      <c r="I1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IF(G508="01/01/1900", "SEM REGISTRO",
                        IF((G127+H127)&gt;TODAY(), "NO PRAZO", "VENCIDO"
                        )
                    )
                )
            )
        )
    ),"N.A.")</f>
        <v>NO PRAZO</v>
      </c>
      <c r="J127" s="14">
        <f>IF(MANUESEIO.DE.PQ[[#This Row],[TREINADO EM]]="", "",(MANUESEIO.DE.PQ[[#This Row],[TREINADO EM]]+MANUESEIO.DE.PQ[[#This Row],[VALIDADE]]))</f>
        <v>46395.014895833301</v>
      </c>
      <c r="K127">
        <v>1</v>
      </c>
      <c r="L127" t="s">
        <v>3</v>
      </c>
      <c r="M127" t="str">
        <f>VLOOKUP(MANUESEIO.DE.PQ[[#This Row],[NOME]],'CADASTRO'!A:K,6,0)</f>
        <v>ATIVO</v>
      </c>
    </row>
    <row r="128" spans="1:14">
      <c r="A128" t="s">
        <v>516</v>
      </c>
      <c r="B128" t="s">
        <v>517</v>
      </c>
      <c r="C128" t="s">
        <v>266</v>
      </c>
      <c r="D128" t="s">
        <v>703</v>
      </c>
      <c r="E128" s="10" t="s">
        <v>231</v>
      </c>
      <c r="F128" s="10" t="str">
        <f>VLOOKUP(MANUESEIO.DE.PQ[[#This Row],[NOME]],'CADASTRO'!A:K,5,0)</f>
        <v>OPERADOR INDUSTRIAL I</v>
      </c>
      <c r="G128" s="7">
        <v>45168</v>
      </c>
      <c r="H128" s="38">
        <v>365</v>
      </c>
      <c r="I1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IF(G509="01/01/1900",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IF(MANUESEIO.DE.PQ[[#This Row],[TREINADO EM]]="", "",(MANUESEIO.DE.PQ[[#This Row],[TREINADO EM]]+MANUESEIO.DE.PQ[[#This Row],[VALIDADE]]))</f>
        <v>45533</v>
      </c>
      <c r="K128">
        <v>1</v>
      </c>
      <c r="L128" t="s">
        <v>3</v>
      </c>
      <c r="M128" t="str">
        <f>VLOOKUP(MANUESEIO.DE.PQ[[#This Row],[NOME]],'CADASTRO'!A:K,6,0)</f>
        <v>DESLIGADO</v>
      </c>
    </row>
    <row r="129" spans="1:14">
      <c r="A129" t="s">
        <v>516</v>
      </c>
      <c r="B129" t="s">
        <v>517</v>
      </c>
      <c r="C129" t="s">
        <v>266</v>
      </c>
      <c r="D129" t="s">
        <v>703</v>
      </c>
      <c r="E129" s="10" t="s">
        <v>359</v>
      </c>
      <c r="F129" s="10" t="str">
        <f>VLOOKUP(MANUESEIO.DE.PQ[[#This Row],[NOME]],'CADASTRO'!A:K,5,0)</f>
        <v>CLASSIFICADOR TECNICO CAFE JR</v>
      </c>
      <c r="G129" s="8">
        <v>45279</v>
      </c>
      <c r="H129" s="38">
        <v>365</v>
      </c>
      <c r="I1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IF(G510="01/01/1900",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IF(MANUESEIO.DE.PQ[[#This Row],[TREINADO EM]]="", "",(MANUESEIO.DE.PQ[[#This Row],[TREINADO EM]]+MANUESEIO.DE.PQ[[#This Row],[VALIDADE]]))</f>
        <v>45644</v>
      </c>
      <c r="K129">
        <v>1</v>
      </c>
      <c r="L129" t="s">
        <v>5</v>
      </c>
      <c r="M129" t="str">
        <f>VLOOKUP(MANUESEIO.DE.PQ[[#This Row],[NOME]],'CADASTRO'!A:K,6,0)</f>
        <v>ATIVO</v>
      </c>
    </row>
    <row r="130" spans="1:14">
      <c r="A130" t="s">
        <v>516</v>
      </c>
      <c r="B130" t="s">
        <v>517</v>
      </c>
      <c r="C130" t="s">
        <v>433</v>
      </c>
      <c r="D130" t="s">
        <v>703</v>
      </c>
      <c r="E130" s="10" t="s">
        <v>359</v>
      </c>
      <c r="F130" s="10" t="str">
        <f>VLOOKUP(MANUESEIO.DE.PQ[[#This Row],[NOME]],'CADASTRO'!A:K,5,0)</f>
        <v>CLASSIFICADOR TECNICO CAFE JR</v>
      </c>
      <c r="G130" s="8">
        <v>45645</v>
      </c>
      <c r="H130" s="38">
        <v>365</v>
      </c>
      <c r="I1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IF(G511="01/01/1900",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IF(MANUESEIO.DE.PQ[[#This Row],[TREINADO EM]]="", "",(MANUESEIO.DE.PQ[[#This Row],[TREINADO EM]]+MANUESEIO.DE.PQ[[#This Row],[VALIDADE]]))</f>
        <v>46010</v>
      </c>
      <c r="K130">
        <v>1</v>
      </c>
      <c r="L130" t="s">
        <v>5</v>
      </c>
      <c r="M130" t="str">
        <f>VLOOKUP(MANUESEIO.DE.PQ[[#This Row],[NOME]],'CADASTRO'!A:K,6,0)</f>
        <v>ATIVO</v>
      </c>
    </row>
    <row r="131" spans="1:14">
      <c r="A131" t="s">
        <v>516</v>
      </c>
      <c r="B131" t="s">
        <v>517</v>
      </c>
      <c r="C131" t="s">
        <v>433</v>
      </c>
      <c r="D131" t="s">
        <v>703</v>
      </c>
      <c r="E131" s="10" t="s">
        <v>359</v>
      </c>
      <c r="F131" s="10" t="str">
        <f>VLOOKUP(MANUESEIO.DE.PQ[[#This Row],[NOME]],'CADASTRO'!A:K,5,0)</f>
        <v>CLASSIFICADOR TECNICO CAFE JR</v>
      </c>
      <c r="G131" s="8">
        <v>46006</v>
      </c>
      <c r="H131" s="38">
        <v>365</v>
      </c>
      <c r="I1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IF(G512="01/01/1900",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IF(MANUESEIO.DE.PQ[[#This Row],[TREINADO EM]]="", "",(MANUESEIO.DE.PQ[[#This Row],[TREINADO EM]]+MANUESEIO.DE.PQ[[#This Row],[VALIDADE]]))</f>
        <v>46371</v>
      </c>
      <c r="K131">
        <v>0.25</v>
      </c>
      <c r="L131" t="s">
        <v>3</v>
      </c>
      <c r="M131" t="str">
        <f>VLOOKUP(MANUESEIO.DE.PQ[[#This Row],[NOME]],'CADASTRO'!A:K,6,0)</f>
        <v>ATIVO</v>
      </c>
      <c r="N131" s="63" t="s">
        <v>709</v>
      </c>
    </row>
    <row r="132" spans="1:14">
      <c r="A132" t="s">
        <v>516</v>
      </c>
      <c r="B132" t="s">
        <v>517</v>
      </c>
      <c r="C132" t="s">
        <v>433</v>
      </c>
      <c r="D132" t="s">
        <v>703</v>
      </c>
      <c r="E132" s="10" t="s">
        <v>456</v>
      </c>
      <c r="F132" s="10" t="str">
        <f>VLOOKUP(MANUESEIO.DE.PQ[[#This Row],[NOME]],'CADASTRO'!A:K,5,0)</f>
        <v>OPERADOR INDUSTRIAL I</v>
      </c>
      <c r="G132" s="8">
        <v>46217</v>
      </c>
      <c r="H132" s="38">
        <v>365</v>
      </c>
      <c r="I1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IF(G513="01/01/1900", "SEM REGISTRO",
                        IF((G132+H132)&gt;TODAY(), "NO PRAZO", "VENCIDO"
                        )
                    )
                )
            )
        )
    ),"N.A.")</f>
        <v>NO PRAZO</v>
      </c>
      <c r="J132" s="14">
        <f>IF(MANUESEIO.DE.PQ[[#This Row],[TREINADO EM]]="", "",(MANUESEIO.DE.PQ[[#This Row],[TREINADO EM]]+MANUESEIO.DE.PQ[[#This Row],[VALIDADE]]))</f>
        <v>46582</v>
      </c>
      <c r="K132">
        <v>1</v>
      </c>
      <c r="L132" t="s">
        <v>3</v>
      </c>
      <c r="M132" t="str">
        <f>VLOOKUP(MANUESEIO.DE.PQ[[#This Row],[NOME]],'CADASTRO'!A:K,6,0)</f>
        <v>ATIVO</v>
      </c>
      <c r="N132" s="63" t="s">
        <v>710</v>
      </c>
    </row>
    <row r="133" spans="1:14">
      <c r="A133" t="s">
        <v>516</v>
      </c>
      <c r="B133" t="s">
        <v>517</v>
      </c>
      <c r="C133" t="s">
        <v>153</v>
      </c>
      <c r="D133" t="s">
        <v>703</v>
      </c>
      <c r="E133" t="s">
        <v>360</v>
      </c>
      <c r="F133" s="10" t="str">
        <f>VLOOKUP(MANUESEIO.DE.PQ[[#This Row],[NOME]],'CADASTRO'!A:K,5,0)</f>
        <v>OPERADOR LOGISTICO II</v>
      </c>
      <c r="G133" s="7">
        <v>44519</v>
      </c>
      <c r="H133" s="38">
        <v>365</v>
      </c>
      <c r="I1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IF(G514="01/01/1900",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IF(MANUESEIO.DE.PQ[[#This Row],[TREINADO EM]]="", "",(MANUESEIO.DE.PQ[[#This Row],[TREINADO EM]]+MANUESEIO.DE.PQ[[#This Row],[VALIDADE]]))</f>
        <v>44884</v>
      </c>
      <c r="K133">
        <v>1</v>
      </c>
      <c r="L133" t="s">
        <v>5</v>
      </c>
      <c r="M133" t="str">
        <f>VLOOKUP(MANUESEIO.DE.PQ[[#This Row],[NOME]],'CADASTRO'!A:K,6,0)</f>
        <v>ATIVO</v>
      </c>
    </row>
    <row r="134" spans="1:14">
      <c r="A134" t="s">
        <v>516</v>
      </c>
      <c r="B134" t="s">
        <v>517</v>
      </c>
      <c r="C134" t="s">
        <v>266</v>
      </c>
      <c r="D134" t="s">
        <v>703</v>
      </c>
      <c r="E134" s="10" t="s">
        <v>360</v>
      </c>
      <c r="F134" s="10" t="str">
        <f>VLOOKUP(MANUESEIO.DE.PQ[[#This Row],[NOME]],'CADASTRO'!A:K,5,0)</f>
        <v>OPERADOR LOGISTICO II</v>
      </c>
      <c r="G134" s="8">
        <v>45169</v>
      </c>
      <c r="H134" s="38">
        <v>365</v>
      </c>
      <c r="I1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IF(G515="01/01/1900",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IF(MANUESEIO.DE.PQ[[#This Row],[TREINADO EM]]="", "",(MANUESEIO.DE.PQ[[#This Row],[TREINADO EM]]+MANUESEIO.DE.PQ[[#This Row],[VALIDADE]]))</f>
        <v>45534</v>
      </c>
      <c r="K134">
        <v>1</v>
      </c>
      <c r="L134" t="s">
        <v>5</v>
      </c>
      <c r="M134" t="str">
        <f>VLOOKUP(MANUESEIO.DE.PQ[[#This Row],[NOME]],'CADASTRO'!A:K,6,0)</f>
        <v>ATIVO</v>
      </c>
    </row>
    <row r="135" spans="1:14">
      <c r="A135" t="s">
        <v>516</v>
      </c>
      <c r="B135" t="s">
        <v>517</v>
      </c>
      <c r="C135" t="s">
        <v>266</v>
      </c>
      <c r="D135" t="s">
        <v>703</v>
      </c>
      <c r="E135" s="10" t="s">
        <v>360</v>
      </c>
      <c r="F135" s="10" t="str">
        <f>VLOOKUP(MANUESEIO.DE.PQ[[#This Row],[NOME]],'CADASTRO'!A:K,5,0)</f>
        <v>OPERADOR LOGISTICO II</v>
      </c>
      <c r="G135" s="8">
        <v>45279</v>
      </c>
      <c r="H135" s="38">
        <v>365</v>
      </c>
      <c r="I1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IF(G516="01/01/1900",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IF(MANUESEIO.DE.PQ[[#This Row],[TREINADO EM]]="", "",(MANUESEIO.DE.PQ[[#This Row],[TREINADO EM]]+MANUESEIO.DE.PQ[[#This Row],[VALIDADE]]))</f>
        <v>45644</v>
      </c>
      <c r="K135">
        <v>1</v>
      </c>
      <c r="L135" t="s">
        <v>5</v>
      </c>
      <c r="M135" t="str">
        <f>VLOOKUP(MANUESEIO.DE.PQ[[#This Row],[NOME]],'CADASTRO'!A:K,6,0)</f>
        <v>ATIVO</v>
      </c>
    </row>
    <row r="136" spans="1:14">
      <c r="A136" t="s">
        <v>516</v>
      </c>
      <c r="B136" t="s">
        <v>517</v>
      </c>
      <c r="C136" t="s">
        <v>76</v>
      </c>
      <c r="D136" t="s">
        <v>703</v>
      </c>
      <c r="E136" s="10" t="s">
        <v>360</v>
      </c>
      <c r="F136" s="10" t="str">
        <f>VLOOKUP(MANUESEIO.DE.PQ[[#This Row],[NOME]],'CADASTRO'!A:K,5,0)</f>
        <v>OPERADOR LOGISTICO II</v>
      </c>
      <c r="G136" s="7">
        <v>45645</v>
      </c>
      <c r="H136" s="38">
        <v>365</v>
      </c>
      <c r="I1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IF(G517="01/01/1900",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IF(MANUESEIO.DE.PQ[[#This Row],[TREINADO EM]]="", "",(MANUESEIO.DE.PQ[[#This Row],[TREINADO EM]]+MANUESEIO.DE.PQ[[#This Row],[VALIDADE]]))</f>
        <v>46010</v>
      </c>
      <c r="K136">
        <v>1</v>
      </c>
      <c r="L136" t="s">
        <v>5</v>
      </c>
      <c r="M136" t="str">
        <f>VLOOKUP(MANUESEIO.DE.PQ[[#This Row],[NOME]],'CADASTRO'!A:K,6,0)</f>
        <v>ATIVO</v>
      </c>
    </row>
    <row r="137" spans="1:14">
      <c r="A137" t="s">
        <v>516</v>
      </c>
      <c r="B137" t="s">
        <v>517</v>
      </c>
      <c r="C137" t="s">
        <v>433</v>
      </c>
      <c r="D137" t="s">
        <v>703</v>
      </c>
      <c r="E137" s="10" t="s">
        <v>360</v>
      </c>
      <c r="F137" s="10" t="str">
        <f>VLOOKUP(MANUESEIO.DE.PQ[[#This Row],[NOME]],'CADASTRO'!A:K,5,0)</f>
        <v>OPERADOR LOGISTICO II</v>
      </c>
      <c r="G137" s="8">
        <v>46008</v>
      </c>
      <c r="H137" s="38">
        <v>365</v>
      </c>
      <c r="I1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IF(G518="01/01/1900",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IF(MANUESEIO.DE.PQ[[#This Row],[TREINADO EM]]="", "",(MANUESEIO.DE.PQ[[#This Row],[TREINADO EM]]+MANUESEIO.DE.PQ[[#This Row],[VALIDADE]]))</f>
        <v>46373</v>
      </c>
      <c r="K137">
        <v>1</v>
      </c>
      <c r="L137" t="s">
        <v>3</v>
      </c>
      <c r="M137" t="str">
        <f>VLOOKUP(MANUESEIO.DE.PQ[[#This Row],[NOME]],'CADASTRO'!A:K,6,0)</f>
        <v>ATIVO</v>
      </c>
    </row>
    <row r="138" spans="1:14">
      <c r="A138" t="s">
        <v>516</v>
      </c>
      <c r="B138" t="s">
        <v>517</v>
      </c>
      <c r="C138" t="s">
        <v>433</v>
      </c>
      <c r="D138" t="s">
        <v>703</v>
      </c>
      <c r="E138" s="10" t="s">
        <v>232</v>
      </c>
      <c r="F138" s="10" t="str">
        <f>VLOOKUP(MANUESEIO.DE.PQ[[#This Row],[NOME]],'CADASTRO'!A:K,5,0)</f>
        <v>AUXILIAR INDUSTRIAL</v>
      </c>
      <c r="G138" s="8">
        <v>45903</v>
      </c>
      <c r="H138" s="38">
        <v>365</v>
      </c>
      <c r="I1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IF(G519="01/01/1900",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IF(MANUESEIO.DE.PQ[[#This Row],[TREINADO EM]]="", "",(MANUESEIO.DE.PQ[[#This Row],[TREINADO EM]]+MANUESEIO.DE.PQ[[#This Row],[VALIDADE]]))</f>
        <v>46268</v>
      </c>
      <c r="K138">
        <v>1</v>
      </c>
      <c r="L138" t="s">
        <v>3</v>
      </c>
      <c r="M138" t="str">
        <f>VLOOKUP(MANUESEIO.DE.PQ[[#This Row],[NOME]],'CADASTRO'!A:K,6,0)</f>
        <v>DESLIGADO</v>
      </c>
    </row>
    <row r="139" spans="1:14">
      <c r="A139" t="s">
        <v>516</v>
      </c>
      <c r="B139" t="s">
        <v>517</v>
      </c>
      <c r="C139" t="s">
        <v>266</v>
      </c>
      <c r="D139" t="s">
        <v>703</v>
      </c>
      <c r="E139" s="10" t="s">
        <v>233</v>
      </c>
      <c r="F139" s="10" t="str">
        <f>VLOOKUP(MANUESEIO.DE.PQ[[#This Row],[NOME]],'CADASTRO'!A:K,5,0)</f>
        <v>OPERADOR INDUSTRIAL II</v>
      </c>
      <c r="G139" s="8">
        <v>45168</v>
      </c>
      <c r="H139" s="38">
        <v>365</v>
      </c>
      <c r="I1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IF(G520="01/01/1900",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IF(MANUESEIO.DE.PQ[[#This Row],[TREINADO EM]]="", "",(MANUESEIO.DE.PQ[[#This Row],[TREINADO EM]]+MANUESEIO.DE.PQ[[#This Row],[VALIDADE]]))</f>
        <v>45533</v>
      </c>
      <c r="K139">
        <v>1</v>
      </c>
      <c r="L139" t="s">
        <v>5</v>
      </c>
      <c r="M139" t="str">
        <f>VLOOKUP(MANUESEIO.DE.PQ[[#This Row],[NOME]],'CADASTRO'!A:K,6,0)</f>
        <v>DESLIGADO</v>
      </c>
    </row>
    <row r="140" spans="1:14">
      <c r="A140" t="s">
        <v>516</v>
      </c>
      <c r="B140" t="s">
        <v>517</v>
      </c>
      <c r="C140" t="s">
        <v>266</v>
      </c>
      <c r="D140" t="s">
        <v>703</v>
      </c>
      <c r="E140" s="10" t="s">
        <v>233</v>
      </c>
      <c r="F140" s="10" t="str">
        <f>VLOOKUP(MANUESEIO.DE.PQ[[#This Row],[NOME]],'CADASTRO'!A:K,5,0)</f>
        <v>OPERADOR INDUSTRIAL II</v>
      </c>
      <c r="G140" s="7">
        <v>45301</v>
      </c>
      <c r="H140" s="38">
        <v>365</v>
      </c>
      <c r="I1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IF(G521="01/01/1900",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IF(MANUESEIO.DE.PQ[[#This Row],[TREINADO EM]]="", "",(MANUESEIO.DE.PQ[[#This Row],[TREINADO EM]]+MANUESEIO.DE.PQ[[#This Row],[VALIDADE]]))</f>
        <v>45666</v>
      </c>
      <c r="K140">
        <v>3</v>
      </c>
      <c r="L140" t="s">
        <v>1</v>
      </c>
      <c r="M140" t="str">
        <f>VLOOKUP(MANUESEIO.DE.PQ[[#This Row],[NOME]],'CADASTRO'!A:K,6,0)</f>
        <v>DESLIGADO</v>
      </c>
    </row>
    <row r="141" spans="1:14">
      <c r="A141" t="s">
        <v>516</v>
      </c>
      <c r="B141" t="s">
        <v>517</v>
      </c>
      <c r="C141" t="s">
        <v>266</v>
      </c>
      <c r="D141" t="s">
        <v>703</v>
      </c>
      <c r="E141" s="10" t="s">
        <v>234</v>
      </c>
      <c r="F141" s="10" t="str">
        <f>VLOOKUP(MANUESEIO.DE.PQ[[#This Row],[NOME]],'CADASTRO'!A:K,5,0)</f>
        <v>ANALISTA CONTROLE QUALIDADE JR</v>
      </c>
      <c r="G141" s="8">
        <v>45169</v>
      </c>
      <c r="H141" s="38">
        <v>365</v>
      </c>
      <c r="I1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IF(G522="01/01/1900",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IF(MANUESEIO.DE.PQ[[#This Row],[TREINADO EM]]="", "",(MANUESEIO.DE.PQ[[#This Row],[TREINADO EM]]+MANUESEIO.DE.PQ[[#This Row],[VALIDADE]]))</f>
        <v>45534</v>
      </c>
      <c r="K141">
        <v>1</v>
      </c>
      <c r="L141" t="s">
        <v>1</v>
      </c>
      <c r="M141" t="str">
        <f>VLOOKUP(MANUESEIO.DE.PQ[[#This Row],[NOME]],'CADASTRO'!A:K,6,0)</f>
        <v>DESLIGADO</v>
      </c>
    </row>
    <row r="142" spans="1:14">
      <c r="A142" t="s">
        <v>516</v>
      </c>
      <c r="B142" t="s">
        <v>517</v>
      </c>
      <c r="C142" t="s">
        <v>433</v>
      </c>
      <c r="D142" t="s">
        <v>703</v>
      </c>
      <c r="E142" s="10" t="s">
        <v>235</v>
      </c>
      <c r="F142" s="10" t="str">
        <f>VLOOKUP(MANUESEIO.DE.PQ[[#This Row],[NOME]],'CADASTRO'!A:K,5,0)</f>
        <v>AUXILIAR INDUSTRIAL</v>
      </c>
      <c r="G142" s="8">
        <v>45547</v>
      </c>
      <c r="H142" s="38">
        <v>365</v>
      </c>
      <c r="I1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IF(G523="01/01/1900",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IF(MANUESEIO.DE.PQ[[#This Row],[TREINADO EM]]="", "",(MANUESEIO.DE.PQ[[#This Row],[TREINADO EM]]+MANUESEIO.DE.PQ[[#This Row],[VALIDADE]]))</f>
        <v>45912</v>
      </c>
      <c r="K142">
        <v>1</v>
      </c>
      <c r="L142" t="s">
        <v>1</v>
      </c>
      <c r="M142" t="str">
        <f>VLOOKUP(MANUESEIO.DE.PQ[[#This Row],[NOME]],'CADASTRO'!A:K,6,0)</f>
        <v>DESLIGADO</v>
      </c>
    </row>
    <row r="143" spans="1:14">
      <c r="A143" t="s">
        <v>516</v>
      </c>
      <c r="B143" t="s">
        <v>517</v>
      </c>
      <c r="C143" t="s">
        <v>153</v>
      </c>
      <c r="D143" t="s">
        <v>703</v>
      </c>
      <c r="E143" t="s">
        <v>483</v>
      </c>
      <c r="F143" s="10" t="str">
        <f>VLOOKUP(MANUESEIO.DE.PQ[[#This Row],[NOME]],'CADASTRO'!A:K,5,0)</f>
        <v>LIDER OPERACOES</v>
      </c>
      <c r="G143" s="8">
        <v>44531</v>
      </c>
      <c r="H143" s="38">
        <v>365</v>
      </c>
      <c r="I1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IF(G524="01/01/1900",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IF(MANUESEIO.DE.PQ[[#This Row],[TREINADO EM]]="", "",(MANUESEIO.DE.PQ[[#This Row],[TREINADO EM]]+MANUESEIO.DE.PQ[[#This Row],[VALIDADE]]))</f>
        <v>44896</v>
      </c>
      <c r="K143">
        <v>1</v>
      </c>
      <c r="L143" t="s">
        <v>5</v>
      </c>
      <c r="M143" t="str">
        <f>VLOOKUP(MANUESEIO.DE.PQ[[#This Row],[NOME]],'CADASTRO'!A:K,6,0)</f>
        <v>TRANSFERIDO</v>
      </c>
    </row>
    <row r="144" spans="1:14">
      <c r="A144" t="s">
        <v>516</v>
      </c>
      <c r="B144" t="s">
        <v>517</v>
      </c>
      <c r="C144" t="s">
        <v>266</v>
      </c>
      <c r="D144" t="s">
        <v>703</v>
      </c>
      <c r="E144" s="10" t="s">
        <v>483</v>
      </c>
      <c r="F144" s="10" t="str">
        <f>VLOOKUP(MANUESEIO.DE.PQ[[#This Row],[NOME]],'CADASTRO'!A:K,5,0)</f>
        <v>LIDER OPERACOES</v>
      </c>
      <c r="G144" s="8">
        <v>45279</v>
      </c>
      <c r="H144" s="38">
        <v>365</v>
      </c>
      <c r="I1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IF(G525="01/01/1900",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IF(MANUESEIO.DE.PQ[[#This Row],[TREINADO EM]]="", "",(MANUESEIO.DE.PQ[[#This Row],[TREINADO EM]]+MANUESEIO.DE.PQ[[#This Row],[VALIDADE]]))</f>
        <v>45644</v>
      </c>
      <c r="K144">
        <v>1</v>
      </c>
      <c r="L144" t="s">
        <v>3</v>
      </c>
      <c r="M144" t="str">
        <f>VLOOKUP(MANUESEIO.DE.PQ[[#This Row],[NOME]],'CADASTRO'!A:K,6,0)</f>
        <v>TRANSFERIDO</v>
      </c>
    </row>
    <row r="145" spans="1:14">
      <c r="A145" t="s">
        <v>516</v>
      </c>
      <c r="B145" t="s">
        <v>517</v>
      </c>
      <c r="C145" t="s">
        <v>433</v>
      </c>
      <c r="D145" t="s">
        <v>703</v>
      </c>
      <c r="E145" s="11" t="s">
        <v>457</v>
      </c>
      <c r="F145" s="10" t="str">
        <f>VLOOKUP(MANUESEIO.DE.PQ[[#This Row],[NOME]],'CADASTRO'!A:K,5,0)</f>
        <v>AUXILIAR DE CARGA E DESCARGA</v>
      </c>
      <c r="G145" s="8">
        <v>46189</v>
      </c>
      <c r="H145" s="38">
        <v>365</v>
      </c>
      <c r="I1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IF(G526="01/01/1900", "SEM REGISTRO",
                        IF((G145+H145)&gt;TODAY(), "NO PRAZO", "VENCIDO"
                        )
                    )
                )
            )
        )
    ),"N.A.")</f>
        <v>NO PRAZO</v>
      </c>
      <c r="J145" s="14">
        <f>IF(MANUESEIO.DE.PQ[[#This Row],[TREINADO EM]]="", "",(MANUESEIO.DE.PQ[[#This Row],[TREINADO EM]]+MANUESEIO.DE.PQ[[#This Row],[VALIDADE]]))</f>
        <v>46554</v>
      </c>
      <c r="K145">
        <v>1</v>
      </c>
      <c r="L145" t="s">
        <v>3</v>
      </c>
      <c r="M145" t="str">
        <f>VLOOKUP(MANUESEIO.DE.PQ[[#This Row],[NOME]],'CADASTRO'!A:K,6,0)</f>
        <v>ATIVO</v>
      </c>
      <c r="N145" s="63" t="s">
        <v>708</v>
      </c>
    </row>
    <row r="146" spans="1:14">
      <c r="A146" t="s">
        <v>516</v>
      </c>
      <c r="B146" t="s">
        <v>517</v>
      </c>
      <c r="C146" t="s">
        <v>153</v>
      </c>
      <c r="D146" t="s">
        <v>703</v>
      </c>
      <c r="E146" t="s">
        <v>361</v>
      </c>
      <c r="F146" s="10" t="str">
        <f>VLOOKUP(MANUESEIO.DE.PQ[[#This Row],[NOME]],'CADASTRO'!A:K,5,0)</f>
        <v>TECNICO MECANICO II</v>
      </c>
      <c r="G146" s="7">
        <v>44515</v>
      </c>
      <c r="H146" s="38">
        <v>365</v>
      </c>
      <c r="I1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IF(G527="01/01/1900",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IF(MANUESEIO.DE.PQ[[#This Row],[TREINADO EM]]="", "",(MANUESEIO.DE.PQ[[#This Row],[TREINADO EM]]+MANUESEIO.DE.PQ[[#This Row],[VALIDADE]]))</f>
        <v>44880</v>
      </c>
      <c r="K146">
        <v>1</v>
      </c>
      <c r="L146" t="s">
        <v>5</v>
      </c>
      <c r="M146" t="str">
        <f>VLOOKUP(MANUESEIO.DE.PQ[[#This Row],[NOME]],'CADASTRO'!A:K,6,0)</f>
        <v>ATIVO</v>
      </c>
    </row>
    <row r="147" spans="1:14">
      <c r="A147" t="s">
        <v>516</v>
      </c>
      <c r="B147" t="s">
        <v>517</v>
      </c>
      <c r="C147" t="s">
        <v>266</v>
      </c>
      <c r="D147" t="s">
        <v>703</v>
      </c>
      <c r="E147" s="10" t="s">
        <v>361</v>
      </c>
      <c r="F147" s="10" t="str">
        <f>VLOOKUP(MANUESEIO.DE.PQ[[#This Row],[NOME]],'CADASTRO'!A:K,5,0)</f>
        <v>TECNICO MECANICO II</v>
      </c>
      <c r="G147" s="8">
        <v>45279</v>
      </c>
      <c r="H147" s="38">
        <v>365</v>
      </c>
      <c r="I1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IF(G528="01/01/1900",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IF(MANUESEIO.DE.PQ[[#This Row],[TREINADO EM]]="", "",(MANUESEIO.DE.PQ[[#This Row],[TREINADO EM]]+MANUESEIO.DE.PQ[[#This Row],[VALIDADE]]))</f>
        <v>45644</v>
      </c>
      <c r="K147">
        <v>1</v>
      </c>
      <c r="L147" t="s">
        <v>5</v>
      </c>
      <c r="M147" t="str">
        <f>VLOOKUP(MANUESEIO.DE.PQ[[#This Row],[NOME]],'CADASTRO'!A:K,6,0)</f>
        <v>ATIVO</v>
      </c>
    </row>
    <row r="148" spans="1:14">
      <c r="A148" t="s">
        <v>516</v>
      </c>
      <c r="B148" t="s">
        <v>517</v>
      </c>
      <c r="C148" t="s">
        <v>102</v>
      </c>
      <c r="D148" t="s">
        <v>703</v>
      </c>
      <c r="E148" s="10" t="s">
        <v>361</v>
      </c>
      <c r="F148" s="10" t="str">
        <f>VLOOKUP(MANUESEIO.DE.PQ[[#This Row],[NOME]],'CADASTRO'!A:K,5,0)</f>
        <v>TECNICO MECANICO II</v>
      </c>
      <c r="G148" s="8">
        <v>45372</v>
      </c>
      <c r="H148" s="38">
        <v>365</v>
      </c>
      <c r="I1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IF(G529="01/01/1900",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IF(MANUESEIO.DE.PQ[[#This Row],[TREINADO EM]]="", "",(MANUESEIO.DE.PQ[[#This Row],[TREINADO EM]]+MANUESEIO.DE.PQ[[#This Row],[VALIDADE]]))</f>
        <v>45737</v>
      </c>
      <c r="K148">
        <v>1</v>
      </c>
      <c r="L148" t="s">
        <v>5</v>
      </c>
      <c r="M148" t="str">
        <f>VLOOKUP(MANUESEIO.DE.PQ[[#This Row],[NOME]],'CADASTRO'!A:K,6,0)</f>
        <v>ATIVO</v>
      </c>
    </row>
    <row r="149" spans="1:14">
      <c r="A149" t="s">
        <v>516</v>
      </c>
      <c r="B149" t="s">
        <v>517</v>
      </c>
      <c r="C149" t="s">
        <v>433</v>
      </c>
      <c r="D149" t="s">
        <v>703</v>
      </c>
      <c r="E149" s="10" t="s">
        <v>361</v>
      </c>
      <c r="F149" s="10" t="str">
        <f>VLOOKUP(MANUESEIO.DE.PQ[[#This Row],[NOME]],'CADASTRO'!A:K,5,0)</f>
        <v>TECNICO MECANICO II</v>
      </c>
      <c r="G149" s="8">
        <v>45645</v>
      </c>
      <c r="H149" s="38">
        <v>365</v>
      </c>
      <c r="I1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IF(G530="01/01/1900",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IF(MANUESEIO.DE.PQ[[#This Row],[TREINADO EM]]="", "",(MANUESEIO.DE.PQ[[#This Row],[TREINADO EM]]+MANUESEIO.DE.PQ[[#This Row],[VALIDADE]]))</f>
        <v>46010</v>
      </c>
      <c r="K149">
        <v>1</v>
      </c>
      <c r="L149" t="s">
        <v>5</v>
      </c>
      <c r="M149" t="str">
        <f>VLOOKUP(MANUESEIO.DE.PQ[[#This Row],[NOME]],'CADASTRO'!A:K,6,0)</f>
        <v>ATIVO</v>
      </c>
    </row>
    <row r="150" spans="1:14">
      <c r="A150" t="s">
        <v>516</v>
      </c>
      <c r="B150" t="s">
        <v>517</v>
      </c>
      <c r="C150" t="s">
        <v>433</v>
      </c>
      <c r="D150" t="s">
        <v>703</v>
      </c>
      <c r="E150" s="10" t="s">
        <v>361</v>
      </c>
      <c r="F150" s="10" t="str">
        <f>VLOOKUP(MANUESEIO.DE.PQ[[#This Row],[NOME]],'CADASTRO'!A:K,5,0)</f>
        <v>TECNICO MECANICO II</v>
      </c>
      <c r="G150" s="7">
        <v>46211.524837962999</v>
      </c>
      <c r="H150" s="38">
        <v>183</v>
      </c>
      <c r="I1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IF(G531="01/01/1900",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IF(MANUESEIO.DE.PQ[[#This Row],[TREINADO EM]]="", "",(MANUESEIO.DE.PQ[[#This Row],[TREINADO EM]]+MANUESEIO.DE.PQ[[#This Row],[VALIDADE]]))</f>
        <v>46394.524837962999</v>
      </c>
      <c r="K150">
        <v>1</v>
      </c>
      <c r="L150" t="s">
        <v>5</v>
      </c>
      <c r="M150" t="str">
        <f>VLOOKUP(MANUESEIO.DE.PQ[[#This Row],[NOME]],'CADASTRO'!A:K,6,0)</f>
        <v>ATIVO</v>
      </c>
    </row>
    <row r="151" spans="1:14">
      <c r="A151" t="s">
        <v>516</v>
      </c>
      <c r="B151" t="s">
        <v>517</v>
      </c>
      <c r="C151" t="s">
        <v>433</v>
      </c>
      <c r="D151" t="s">
        <v>703</v>
      </c>
      <c r="E151" s="10" t="s">
        <v>361</v>
      </c>
      <c r="F151" s="10" t="str">
        <f>VLOOKUP(MANUESEIO.DE.PQ[[#This Row],[NOME]],'CADASTRO'!A:K,5,0)</f>
        <v>TECNICO MECANICO II</v>
      </c>
      <c r="G151" s="8">
        <v>46294</v>
      </c>
      <c r="H151" s="38">
        <v>365</v>
      </c>
      <c r="I1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IF(G532="01/01/1900", "SEM REGISTRO",
                        IF((G151+H151)&gt;TODAY(), "NO PRAZO", "VENCIDO"
                        )
                    )
                )
            )
        )
    ),"N.A.")</f>
        <v>NO PRAZO</v>
      </c>
      <c r="J151" s="14">
        <f>IF(MANUESEIO.DE.PQ[[#This Row],[TREINADO EM]]="", "",(MANUESEIO.DE.PQ[[#This Row],[TREINADO EM]]+MANUESEIO.DE.PQ[[#This Row],[VALIDADE]]))</f>
        <v>46659</v>
      </c>
      <c r="K151">
        <v>1</v>
      </c>
      <c r="L151" t="s">
        <v>3</v>
      </c>
      <c r="M151" t="str">
        <f>VLOOKUP(MANUESEIO.DE.PQ[[#This Row],[NOME]],'CADASTRO'!A:K,6,0)</f>
        <v>ATIVO</v>
      </c>
    </row>
    <row r="152" spans="1:14">
      <c r="A152" t="s">
        <v>516</v>
      </c>
      <c r="B152" t="s">
        <v>517</v>
      </c>
      <c r="C152" t="s">
        <v>153</v>
      </c>
      <c r="D152" t="s">
        <v>703</v>
      </c>
      <c r="E152" t="s">
        <v>236</v>
      </c>
      <c r="F152" s="10" t="str">
        <f>VLOOKUP(MANUESEIO.DE.PQ[[#This Row],[NOME]],'CADASTRO'!A:K,5,0)</f>
        <v>OPERADOR LOGISTICO I</v>
      </c>
      <c r="G152" s="7">
        <v>44519</v>
      </c>
      <c r="H152" s="38">
        <v>365</v>
      </c>
      <c r="I1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IF(G533="01/01/1900",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IF(MANUESEIO.DE.PQ[[#This Row],[TREINADO EM]]="", "",(MANUESEIO.DE.PQ[[#This Row],[TREINADO EM]]+MANUESEIO.DE.PQ[[#This Row],[VALIDADE]]))</f>
        <v>44884</v>
      </c>
      <c r="K152">
        <v>1</v>
      </c>
      <c r="L152" t="s">
        <v>1</v>
      </c>
      <c r="M152" t="str">
        <f>VLOOKUP(MANUESEIO.DE.PQ[[#This Row],[NOME]],'CADASTRO'!A:K,6,0)</f>
        <v>DESLIGADO</v>
      </c>
    </row>
    <row r="153" spans="1:14">
      <c r="A153" t="s">
        <v>516</v>
      </c>
      <c r="B153" t="s">
        <v>517</v>
      </c>
      <c r="C153" t="s">
        <v>433</v>
      </c>
      <c r="D153" t="s">
        <v>703</v>
      </c>
      <c r="E153" s="10" t="s">
        <v>490</v>
      </c>
      <c r="F153" s="10" t="str">
        <f>VLOOKUP(MANUESEIO.DE.PQ[[#This Row],[NOME]],'CADASTRO'!A:K,5,0)</f>
        <v>ESTAGIARIO</v>
      </c>
      <c r="G153" s="8">
        <v>46273</v>
      </c>
      <c r="H153" s="38">
        <v>365</v>
      </c>
      <c r="I1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IF(G534="01/01/1900",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IF(MANUESEIO.DE.PQ[[#This Row],[TREINADO EM]]="", "",(MANUESEIO.DE.PQ[[#This Row],[TREINADO EM]]+MANUESEIO.DE.PQ[[#This Row],[VALIDADE]]))</f>
        <v>46638</v>
      </c>
      <c r="K153">
        <v>1</v>
      </c>
      <c r="L153" t="s">
        <v>3</v>
      </c>
      <c r="M153" t="str">
        <f>VLOOKUP(MANUESEIO.DE.PQ[[#This Row],[NOME]],'CADASTRO'!A:K,6,0)</f>
        <v>ATIVO</v>
      </c>
      <c r="N153" s="63" t="s">
        <v>711</v>
      </c>
    </row>
    <row r="154" spans="1:14">
      <c r="A154" t="s">
        <v>516</v>
      </c>
      <c r="B154" t="s">
        <v>517</v>
      </c>
      <c r="C154" t="s">
        <v>266</v>
      </c>
      <c r="D154" t="s">
        <v>703</v>
      </c>
      <c r="E154" s="10" t="s">
        <v>362</v>
      </c>
      <c r="F154" s="10" t="str">
        <f>VLOOKUP(MANUESEIO.DE.PQ[[#This Row],[NOME]],'CADASTRO'!A:K,5,0)</f>
        <v>OPERADOR INDUSTRIAL III</v>
      </c>
      <c r="G154" s="8">
        <v>45169</v>
      </c>
      <c r="H154" s="38">
        <v>365</v>
      </c>
      <c r="I1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IF(G535="01/01/1900",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IF(MANUESEIO.DE.PQ[[#This Row],[TREINADO EM]]="", "",(MANUESEIO.DE.PQ[[#This Row],[TREINADO EM]]+MANUESEIO.DE.PQ[[#This Row],[VALIDADE]]))</f>
        <v>45534</v>
      </c>
      <c r="K154">
        <v>1</v>
      </c>
      <c r="L154" t="s">
        <v>5</v>
      </c>
      <c r="M154" t="str">
        <f>VLOOKUP(MANUESEIO.DE.PQ[[#This Row],[NOME]],'CADASTRO'!A:K,6,0)</f>
        <v>ATIVO</v>
      </c>
    </row>
    <row r="155" spans="1:14">
      <c r="A155" t="s">
        <v>516</v>
      </c>
      <c r="B155" t="s">
        <v>517</v>
      </c>
      <c r="C155" t="s">
        <v>266</v>
      </c>
      <c r="D155" t="s">
        <v>703</v>
      </c>
      <c r="E155" s="10" t="s">
        <v>362</v>
      </c>
      <c r="F155" s="10" t="str">
        <f>VLOOKUP(MANUESEIO.DE.PQ[[#This Row],[NOME]],'CADASTRO'!A:K,5,0)</f>
        <v>OPERADOR INDUSTRIAL III</v>
      </c>
      <c r="G155" s="8">
        <v>45279</v>
      </c>
      <c r="H155" s="38">
        <v>365</v>
      </c>
      <c r="I1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IF(G536="01/01/1900",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IF(MANUESEIO.DE.PQ[[#This Row],[TREINADO EM]]="", "",(MANUESEIO.DE.PQ[[#This Row],[TREINADO EM]]+MANUESEIO.DE.PQ[[#This Row],[VALIDADE]]))</f>
        <v>45644</v>
      </c>
      <c r="K155">
        <v>1</v>
      </c>
      <c r="L155" t="s">
        <v>5</v>
      </c>
      <c r="M155" t="str">
        <f>VLOOKUP(MANUESEIO.DE.PQ[[#This Row],[NOME]],'CADASTRO'!A:K,6,0)</f>
        <v>ATIVO</v>
      </c>
    </row>
    <row r="156" spans="1:14">
      <c r="A156" t="s">
        <v>516</v>
      </c>
      <c r="B156" t="s">
        <v>517</v>
      </c>
      <c r="C156" t="s">
        <v>433</v>
      </c>
      <c r="D156" t="s">
        <v>703</v>
      </c>
      <c r="E156" s="10" t="s">
        <v>362</v>
      </c>
      <c r="F156" s="10" t="str">
        <f>VLOOKUP(MANUESEIO.DE.PQ[[#This Row],[NOME]],'CADASTRO'!A:K,5,0)</f>
        <v>OPERADOR INDUSTRIAL III</v>
      </c>
      <c r="G156" s="7">
        <v>45645</v>
      </c>
      <c r="H156" s="38">
        <v>365</v>
      </c>
      <c r="I1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IF(G537="01/01/1900",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IF(MANUESEIO.DE.PQ[[#This Row],[TREINADO EM]]="", "",(MANUESEIO.DE.PQ[[#This Row],[TREINADO EM]]+MANUESEIO.DE.PQ[[#This Row],[VALIDADE]]))</f>
        <v>46010</v>
      </c>
      <c r="K156">
        <v>1</v>
      </c>
      <c r="L156" t="s">
        <v>5</v>
      </c>
      <c r="M156" t="str">
        <f>VLOOKUP(MANUESEIO.DE.PQ[[#This Row],[NOME]],'CADASTRO'!A:K,6,0)</f>
        <v>ATIVO</v>
      </c>
    </row>
    <row r="157" spans="1:14">
      <c r="A157" t="s">
        <v>516</v>
      </c>
      <c r="B157" t="s">
        <v>517</v>
      </c>
      <c r="C157" t="s">
        <v>433</v>
      </c>
      <c r="D157" t="s">
        <v>703</v>
      </c>
      <c r="E157" s="10" t="s">
        <v>362</v>
      </c>
      <c r="F157" s="10" t="str">
        <f>VLOOKUP(MANUESEIO.DE.PQ[[#This Row],[NOME]],'CADASTRO'!A:K,5,0)</f>
        <v>OPERADOR INDUSTRIAL III</v>
      </c>
      <c r="G157" s="8">
        <v>46235</v>
      </c>
      <c r="H157" s="38">
        <v>365</v>
      </c>
      <c r="I1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IF(G538="01/01/1900",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IF(MANUESEIO.DE.PQ[[#This Row],[TREINADO EM]]="", "",(MANUESEIO.DE.PQ[[#This Row],[TREINADO EM]]+MANUESEIO.DE.PQ[[#This Row],[VALIDADE]]))</f>
        <v>46600</v>
      </c>
      <c r="K157">
        <v>1</v>
      </c>
      <c r="L157" t="s">
        <v>5</v>
      </c>
      <c r="M157" t="str">
        <f>VLOOKUP(MANUESEIO.DE.PQ[[#This Row],[NOME]],'CADASTRO'!A:K,6,0)</f>
        <v>ATIVO</v>
      </c>
    </row>
    <row r="158" spans="1:14">
      <c r="A158" t="s">
        <v>516</v>
      </c>
      <c r="B158" t="s">
        <v>517</v>
      </c>
      <c r="C158" t="s">
        <v>433</v>
      </c>
      <c r="D158" t="s">
        <v>703</v>
      </c>
      <c r="E158" s="11" t="s">
        <v>362</v>
      </c>
      <c r="F158" s="10" t="str">
        <f>VLOOKUP(MANUESEIO.DE.PQ[[#This Row],[NOME]],'CADASTRO'!A:K,5,0)</f>
        <v>OPERADOR INDUSTRIAL III</v>
      </c>
      <c r="G158" s="8">
        <v>46288.701678240737</v>
      </c>
      <c r="H158" s="38">
        <v>365</v>
      </c>
      <c r="I1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IF(G539="01/01/1900", "SEM REGISTRO",
                        IF((G158+H158)&gt;TODAY(), "NO PRAZO", "VENCIDO"
                        )
                    )
                )
            )
        )
    ),"N.A.")</f>
        <v>NO PRAZO</v>
      </c>
      <c r="J158" s="14">
        <f>IF(MANUESEIO.DE.PQ[[#This Row],[TREINADO EM]]="", "",(MANUESEIO.DE.PQ[[#This Row],[TREINADO EM]]+MANUESEIO.DE.PQ[[#This Row],[VALIDADE]]))</f>
        <v>46653.701678240737</v>
      </c>
      <c r="K158">
        <v>1</v>
      </c>
      <c r="L158" t="s">
        <v>3</v>
      </c>
      <c r="M158" t="str">
        <f>VLOOKUP(MANUESEIO.DE.PQ[[#This Row],[NOME]],'CADASTRO'!A:K,6,0)</f>
        <v>ATIVO</v>
      </c>
      <c r="N158" s="63"/>
    </row>
    <row r="159" spans="1:14">
      <c r="A159" t="s">
        <v>516</v>
      </c>
      <c r="B159" t="s">
        <v>517</v>
      </c>
      <c r="C159" t="s">
        <v>433</v>
      </c>
      <c r="D159" t="s">
        <v>703</v>
      </c>
      <c r="E159" s="10" t="s">
        <v>237</v>
      </c>
      <c r="F159" s="10" t="str">
        <f>VLOOKUP(MANUESEIO.DE.PQ[[#This Row],[NOME]],'CADASTRO'!A:K,5,0)</f>
        <v>AUXILIAR INDUSTRIAL</v>
      </c>
      <c r="G159" s="8">
        <v>46084</v>
      </c>
      <c r="H159" s="38">
        <v>365</v>
      </c>
      <c r="I1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IF(G540="01/01/1900",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IF(MANUESEIO.DE.PQ[[#This Row],[TREINADO EM]]="", "",(MANUESEIO.DE.PQ[[#This Row],[TREINADO EM]]+MANUESEIO.DE.PQ[[#This Row],[VALIDADE]]))</f>
        <v>46449</v>
      </c>
      <c r="K159">
        <v>1</v>
      </c>
      <c r="L159" t="s">
        <v>3</v>
      </c>
      <c r="M159" t="str">
        <f>VLOOKUP(MANUESEIO.DE.PQ[[#This Row],[NOME]],'CADASTRO'!A:K,6,0)</f>
        <v>DESLIGADO</v>
      </c>
      <c r="N159" s="77" t="s">
        <v>706</v>
      </c>
    </row>
    <row r="160" spans="1:14">
      <c r="A160" t="s">
        <v>516</v>
      </c>
      <c r="B160" t="s">
        <v>517</v>
      </c>
      <c r="C160" t="s">
        <v>153</v>
      </c>
      <c r="D160" t="s">
        <v>703</v>
      </c>
      <c r="E160" t="s">
        <v>363</v>
      </c>
      <c r="F160" s="10" t="str">
        <f>VLOOKUP(MANUESEIO.DE.PQ[[#This Row],[NOME]],'CADASTRO'!A:K,5,0)</f>
        <v>OPERADOR INDUSTRIAL III</v>
      </c>
      <c r="G160" s="7">
        <v>44527</v>
      </c>
      <c r="H160" s="38">
        <v>365</v>
      </c>
      <c r="I1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IF(G541="01/01/1900",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IF(MANUESEIO.DE.PQ[[#This Row],[TREINADO EM]]="", "",(MANUESEIO.DE.PQ[[#This Row],[TREINADO EM]]+MANUESEIO.DE.PQ[[#This Row],[VALIDADE]]))</f>
        <v>44892</v>
      </c>
      <c r="K160">
        <v>1</v>
      </c>
      <c r="L160" t="s">
        <v>5</v>
      </c>
      <c r="M160" t="str">
        <f>VLOOKUP(MANUESEIO.DE.PQ[[#This Row],[NOME]],'CADASTRO'!A:K,6,0)</f>
        <v>ATIVO</v>
      </c>
    </row>
    <row r="161" spans="1:14">
      <c r="A161" t="s">
        <v>516</v>
      </c>
      <c r="B161" t="s">
        <v>517</v>
      </c>
      <c r="C161" t="s">
        <v>266</v>
      </c>
      <c r="D161" t="s">
        <v>703</v>
      </c>
      <c r="E161" s="10" t="s">
        <v>363</v>
      </c>
      <c r="F161" s="10" t="str">
        <f>VLOOKUP(MANUESEIO.DE.PQ[[#This Row],[NOME]],'CADASTRO'!A:K,5,0)</f>
        <v>OPERADOR INDUSTRIAL III</v>
      </c>
      <c r="G161" s="7">
        <v>45169</v>
      </c>
      <c r="H161" s="38">
        <v>365</v>
      </c>
      <c r="I1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IF(G542="01/01/1900",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IF(MANUESEIO.DE.PQ[[#This Row],[TREINADO EM]]="", "",(MANUESEIO.DE.PQ[[#This Row],[TREINADO EM]]+MANUESEIO.DE.PQ[[#This Row],[VALIDADE]]))</f>
        <v>45534</v>
      </c>
      <c r="K161">
        <v>1</v>
      </c>
      <c r="L161" t="s">
        <v>5</v>
      </c>
      <c r="M161" t="str">
        <f>VLOOKUP(MANUESEIO.DE.PQ[[#This Row],[NOME]],'CADASTRO'!A:K,6,0)</f>
        <v>ATIVO</v>
      </c>
    </row>
    <row r="162" spans="1:14">
      <c r="A162" t="s">
        <v>516</v>
      </c>
      <c r="B162" t="s">
        <v>517</v>
      </c>
      <c r="C162" t="s">
        <v>266</v>
      </c>
      <c r="D162" t="s">
        <v>703</v>
      </c>
      <c r="E162" s="10" t="s">
        <v>363</v>
      </c>
      <c r="F162" s="10" t="str">
        <f>VLOOKUP(MANUESEIO.DE.PQ[[#This Row],[NOME]],'CADASTRO'!A:K,5,0)</f>
        <v>OPERADOR INDUSTRIAL III</v>
      </c>
      <c r="G162" s="7">
        <v>45279</v>
      </c>
      <c r="H162" s="38">
        <v>365</v>
      </c>
      <c r="I1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IF(G543="01/01/1900",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IF(MANUESEIO.DE.PQ[[#This Row],[TREINADO EM]]="", "",(MANUESEIO.DE.PQ[[#This Row],[TREINADO EM]]+MANUESEIO.DE.PQ[[#This Row],[VALIDADE]]))</f>
        <v>45644</v>
      </c>
      <c r="K162">
        <v>1</v>
      </c>
      <c r="L162" t="s">
        <v>5</v>
      </c>
      <c r="M162" t="str">
        <f>VLOOKUP(MANUESEIO.DE.PQ[[#This Row],[NOME]],'CADASTRO'!A:K,6,0)</f>
        <v>ATIVO</v>
      </c>
    </row>
    <row r="163" spans="1:14">
      <c r="A163" t="s">
        <v>516</v>
      </c>
      <c r="B163" t="s">
        <v>517</v>
      </c>
      <c r="C163" t="s">
        <v>433</v>
      </c>
      <c r="D163" t="s">
        <v>703</v>
      </c>
      <c r="E163" s="10" t="s">
        <v>363</v>
      </c>
      <c r="F163" s="10" t="str">
        <f>VLOOKUP(MANUESEIO.DE.PQ[[#This Row],[NOME]],'CADASTRO'!A:K,5,0)</f>
        <v>OPERADOR INDUSTRIAL III</v>
      </c>
      <c r="G163" s="7">
        <v>45645</v>
      </c>
      <c r="H163" s="38">
        <v>365</v>
      </c>
      <c r="I1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IF(G544="01/01/1900",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IF(MANUESEIO.DE.PQ[[#This Row],[TREINADO EM]]="", "",(MANUESEIO.DE.PQ[[#This Row],[TREINADO EM]]+MANUESEIO.DE.PQ[[#This Row],[VALIDADE]]))</f>
        <v>46010</v>
      </c>
      <c r="K163">
        <v>1</v>
      </c>
      <c r="L163" t="s">
        <v>5</v>
      </c>
      <c r="M163" t="str">
        <f>VLOOKUP(MANUESEIO.DE.PQ[[#This Row],[NOME]],'CADASTRO'!A:K,6,0)</f>
        <v>ATIVO</v>
      </c>
    </row>
    <row r="164" spans="1:14">
      <c r="A164" t="s">
        <v>516</v>
      </c>
      <c r="B164" t="s">
        <v>517</v>
      </c>
      <c r="C164" t="s">
        <v>433</v>
      </c>
      <c r="D164" t="s">
        <v>703</v>
      </c>
      <c r="E164" s="10" t="s">
        <v>363</v>
      </c>
      <c r="F164" s="10" t="str">
        <f>VLOOKUP(MANUESEIO.DE.PQ[[#This Row],[NOME]],'CADASTRO'!A:K,5,0)</f>
        <v>OPERADOR INDUSTRIAL III</v>
      </c>
      <c r="G164" s="7">
        <v>46209.957418981503</v>
      </c>
      <c r="H164" s="38">
        <v>183</v>
      </c>
      <c r="I1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IF(G545="01/01/1900", "SEM REGISTRO",
                        IF((G164+H164)&gt;TODAY(), "NO PRAZO", "VENCIDO"
                        )
                    )
                )
            )
        )
    ),"N.A.")</f>
        <v>NO PRAZO</v>
      </c>
      <c r="J164" s="14">
        <f>IF(MANUESEIO.DE.PQ[[#This Row],[TREINADO EM]]="", "",(MANUESEIO.DE.PQ[[#This Row],[TREINADO EM]]+MANUESEIO.DE.PQ[[#This Row],[VALIDADE]]))</f>
        <v>46392.957418981503</v>
      </c>
      <c r="K164">
        <v>1</v>
      </c>
      <c r="L164" t="s">
        <v>3</v>
      </c>
      <c r="M164" t="str">
        <f>VLOOKUP(MANUESEIO.DE.PQ[[#This Row],[NOME]],'CADASTRO'!A:K,6,0)</f>
        <v>ATIVO</v>
      </c>
    </row>
    <row r="165" spans="1:14">
      <c r="A165" t="s">
        <v>516</v>
      </c>
      <c r="B165" t="s">
        <v>517</v>
      </c>
      <c r="C165" t="s">
        <v>153</v>
      </c>
      <c r="D165" t="s">
        <v>703</v>
      </c>
      <c r="E165" t="s">
        <v>364</v>
      </c>
      <c r="F165" s="10" t="str">
        <f>VLOOKUP(MANUESEIO.DE.PQ[[#This Row],[NOME]],'CADASTRO'!A:K,5,0)</f>
        <v>OPERADOR INDUSTRIAL III</v>
      </c>
      <c r="G165" s="7">
        <v>44515</v>
      </c>
      <c r="H165" s="38">
        <v>365</v>
      </c>
      <c r="I1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IF(G546="01/01/1900",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IF(MANUESEIO.DE.PQ[[#This Row],[TREINADO EM]]="", "",(MANUESEIO.DE.PQ[[#This Row],[TREINADO EM]]+MANUESEIO.DE.PQ[[#This Row],[VALIDADE]]))</f>
        <v>44880</v>
      </c>
      <c r="K165">
        <v>1</v>
      </c>
      <c r="L165" t="s">
        <v>5</v>
      </c>
      <c r="M165" t="str">
        <f>VLOOKUP(MANUESEIO.DE.PQ[[#This Row],[NOME]],'CADASTRO'!A:K,6,0)</f>
        <v>ATIVO</v>
      </c>
    </row>
    <row r="166" spans="1:14">
      <c r="A166" t="s">
        <v>516</v>
      </c>
      <c r="B166" t="s">
        <v>517</v>
      </c>
      <c r="C166" t="s">
        <v>266</v>
      </c>
      <c r="D166" t="s">
        <v>703</v>
      </c>
      <c r="E166" s="10" t="s">
        <v>364</v>
      </c>
      <c r="F166" s="10" t="str">
        <f>VLOOKUP(MANUESEIO.DE.PQ[[#This Row],[NOME]],'CADASTRO'!A:K,5,0)</f>
        <v>OPERADOR INDUSTRIAL III</v>
      </c>
      <c r="G166" s="7">
        <v>45169</v>
      </c>
      <c r="H166" s="38">
        <v>365</v>
      </c>
      <c r="I1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IF(G547="01/01/1900",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IF(MANUESEIO.DE.PQ[[#This Row],[TREINADO EM]]="", "",(MANUESEIO.DE.PQ[[#This Row],[TREINADO EM]]+MANUESEIO.DE.PQ[[#This Row],[VALIDADE]]))</f>
        <v>45534</v>
      </c>
      <c r="K166">
        <v>1</v>
      </c>
      <c r="L166" t="s">
        <v>5</v>
      </c>
      <c r="M166" t="str">
        <f>VLOOKUP(MANUESEIO.DE.PQ[[#This Row],[NOME]],'CADASTRO'!A:K,6,0)</f>
        <v>ATIVO</v>
      </c>
    </row>
    <row r="167" spans="1:14">
      <c r="A167" t="s">
        <v>516</v>
      </c>
      <c r="B167" t="s">
        <v>517</v>
      </c>
      <c r="C167" t="s">
        <v>266</v>
      </c>
      <c r="D167" t="s">
        <v>703</v>
      </c>
      <c r="E167" s="10" t="s">
        <v>364</v>
      </c>
      <c r="F167" s="10" t="str">
        <f>VLOOKUP(MANUESEIO.DE.PQ[[#This Row],[NOME]],'CADASTRO'!A:K,5,0)</f>
        <v>OPERADOR INDUSTRIAL III</v>
      </c>
      <c r="G167" s="7">
        <v>45279</v>
      </c>
      <c r="H167" s="38">
        <v>365</v>
      </c>
      <c r="I1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IF(G548="01/01/1900",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IF(MANUESEIO.DE.PQ[[#This Row],[TREINADO EM]]="", "",(MANUESEIO.DE.PQ[[#This Row],[TREINADO EM]]+MANUESEIO.DE.PQ[[#This Row],[VALIDADE]]))</f>
        <v>45644</v>
      </c>
      <c r="K167">
        <v>1</v>
      </c>
      <c r="L167" t="s">
        <v>5</v>
      </c>
      <c r="M167" t="str">
        <f>VLOOKUP(MANUESEIO.DE.PQ[[#This Row],[NOME]],'CADASTRO'!A:K,6,0)</f>
        <v>ATIVO</v>
      </c>
    </row>
    <row r="168" spans="1:14">
      <c r="A168" t="s">
        <v>516</v>
      </c>
      <c r="B168" t="s">
        <v>517</v>
      </c>
      <c r="C168" t="s">
        <v>433</v>
      </c>
      <c r="D168" t="s">
        <v>703</v>
      </c>
      <c r="E168" s="10" t="s">
        <v>364</v>
      </c>
      <c r="F168" s="10" t="str">
        <f>VLOOKUP(MANUESEIO.DE.PQ[[#This Row],[NOME]],'CADASTRO'!A:K,5,0)</f>
        <v>OPERADOR INDUSTRIAL III</v>
      </c>
      <c r="G168" s="7">
        <v>45645</v>
      </c>
      <c r="H168" s="38">
        <v>365</v>
      </c>
      <c r="I1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IF(G549="01/01/1900",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IF(MANUESEIO.DE.PQ[[#This Row],[TREINADO EM]]="", "",(MANUESEIO.DE.PQ[[#This Row],[TREINADO EM]]+MANUESEIO.DE.PQ[[#This Row],[VALIDADE]]))</f>
        <v>46010</v>
      </c>
      <c r="K168">
        <v>1</v>
      </c>
      <c r="L168" t="s">
        <v>5</v>
      </c>
      <c r="M168" t="str">
        <f>VLOOKUP(MANUESEIO.DE.PQ[[#This Row],[NOME]],'CADASTRO'!A:K,6,0)</f>
        <v>ATIVO</v>
      </c>
    </row>
    <row r="169" spans="1:14">
      <c r="A169" t="s">
        <v>516</v>
      </c>
      <c r="B169" t="s">
        <v>517</v>
      </c>
      <c r="C169" t="s">
        <v>433</v>
      </c>
      <c r="D169" t="s">
        <v>703</v>
      </c>
      <c r="E169" s="10" t="s">
        <v>364</v>
      </c>
      <c r="F169" s="10" t="str">
        <f>VLOOKUP(MANUESEIO.DE.PQ[[#This Row],[NOME]],'CADASTRO'!A:K,5,0)</f>
        <v>OPERADOR INDUSTRIAL III</v>
      </c>
      <c r="G169" s="7">
        <v>46207.008206018501</v>
      </c>
      <c r="H169" s="38">
        <v>183</v>
      </c>
      <c r="I1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IF(G550="01/01/1900", "SEM REGISTRO",
                        IF((G169+H169)&gt;TODAY(), "NO PRAZO", "VENCIDO"
                        )
                    )
                )
            )
        )
    ),"N.A.")</f>
        <v>NO PRAZO</v>
      </c>
      <c r="J169" s="14">
        <f>IF(MANUESEIO.DE.PQ[[#This Row],[TREINADO EM]]="", "",(MANUESEIO.DE.PQ[[#This Row],[TREINADO EM]]+MANUESEIO.DE.PQ[[#This Row],[VALIDADE]]))</f>
        <v>46390.008206018501</v>
      </c>
      <c r="K169">
        <v>1</v>
      </c>
      <c r="L169" t="s">
        <v>3</v>
      </c>
      <c r="M169" t="str">
        <f>VLOOKUP(MANUESEIO.DE.PQ[[#This Row],[NOME]],'CADASTRO'!A:K,6,0)</f>
        <v>ATIVO</v>
      </c>
    </row>
    <row r="170" spans="1:14">
      <c r="A170" t="s">
        <v>516</v>
      </c>
      <c r="B170" t="s">
        <v>517</v>
      </c>
      <c r="C170" t="s">
        <v>391</v>
      </c>
      <c r="D170" t="s">
        <v>703</v>
      </c>
      <c r="E170" s="10" t="s">
        <v>57</v>
      </c>
      <c r="F170" s="10" t="str">
        <f>VLOOKUP(MANUESEIO.DE.PQ[[#This Row],[NOME]],'CADASTRO'!A:K,5,0)</f>
        <v>COORDENADOR MANUTENCAO SR</v>
      </c>
      <c r="G170" s="7">
        <v>45882</v>
      </c>
      <c r="H170" s="38">
        <v>365</v>
      </c>
      <c r="I1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IF(G551="01/01/1900",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IF(MANUESEIO.DE.PQ[[#This Row],[TREINADO EM]]="", "",(MANUESEIO.DE.PQ[[#This Row],[TREINADO EM]]+MANUESEIO.DE.PQ[[#This Row],[VALIDADE]]))</f>
        <v>46247</v>
      </c>
      <c r="K170">
        <v>1</v>
      </c>
      <c r="L170" t="s">
        <v>5</v>
      </c>
      <c r="M170" t="str">
        <f>VLOOKUP(MANUESEIO.DE.PQ[[#This Row],[NOME]],'CADASTRO'!A:K,6,0)</f>
        <v>ATIVO</v>
      </c>
    </row>
    <row r="171" spans="1:14">
      <c r="A171" t="s">
        <v>516</v>
      </c>
      <c r="B171" t="s">
        <v>517</v>
      </c>
      <c r="C171" t="s">
        <v>391</v>
      </c>
      <c r="D171" t="s">
        <v>703</v>
      </c>
      <c r="E171" s="10" t="s">
        <v>57</v>
      </c>
      <c r="F171" s="10" t="str">
        <f>VLOOKUP(MANUESEIO.DE.PQ[[#This Row],[NOME]],'CADASTRO'!A:K,5,0)</f>
        <v>COORDENADOR MANUTENCAO SR</v>
      </c>
      <c r="G171" s="7">
        <v>46006</v>
      </c>
      <c r="H171" s="38">
        <v>365</v>
      </c>
      <c r="I1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IF(G552="01/01/1900",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IF(MANUESEIO.DE.PQ[[#This Row],[TREINADO EM]]="", "",(MANUESEIO.DE.PQ[[#This Row],[TREINADO EM]]+MANUESEIO.DE.PQ[[#This Row],[VALIDADE]]))</f>
        <v>46371</v>
      </c>
      <c r="K171">
        <v>0.25</v>
      </c>
      <c r="L171" t="s">
        <v>3</v>
      </c>
      <c r="M171" t="str">
        <f>VLOOKUP(MANUESEIO.DE.PQ[[#This Row],[NOME]],'CADASTRO'!A:K,6,0)</f>
        <v>ATIVO</v>
      </c>
      <c r="N171" s="63" t="s">
        <v>709</v>
      </c>
    </row>
    <row r="172" spans="1:14">
      <c r="A172" t="s">
        <v>516</v>
      </c>
      <c r="B172" t="s">
        <v>517</v>
      </c>
      <c r="C172" t="s">
        <v>433</v>
      </c>
      <c r="D172" t="s">
        <v>703</v>
      </c>
      <c r="E172" s="10" t="s">
        <v>459</v>
      </c>
      <c r="F172" s="10" t="str">
        <f>VLOOKUP(MANUESEIO.DE.PQ[[#This Row],[NOME]],'CADASTRO'!A:K,5,0)</f>
        <v>OPERADOR LOGISTICO I</v>
      </c>
      <c r="G172" s="7">
        <v>46224</v>
      </c>
      <c r="H172" s="38">
        <v>365</v>
      </c>
      <c r="I1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IF(G553="01/01/1900",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IF(MANUESEIO.DE.PQ[[#This Row],[TREINADO EM]]="", "",(MANUESEIO.DE.PQ[[#This Row],[TREINADO EM]]+MANUESEIO.DE.PQ[[#This Row],[VALIDADE]]))</f>
        <v>46589</v>
      </c>
      <c r="K172">
        <v>1</v>
      </c>
      <c r="L172" t="s">
        <v>3</v>
      </c>
      <c r="M172" t="str">
        <f>VLOOKUP(MANUESEIO.DE.PQ[[#This Row],[NOME]],'CADASTRO'!A:K,6,0)</f>
        <v>ATIVO</v>
      </c>
      <c r="N172" s="63" t="s">
        <v>712</v>
      </c>
    </row>
    <row r="173" spans="1:14">
      <c r="A173" t="s">
        <v>516</v>
      </c>
      <c r="B173" t="s">
        <v>517</v>
      </c>
      <c r="C173" t="s">
        <v>102</v>
      </c>
      <c r="D173" t="s">
        <v>703</v>
      </c>
      <c r="E173" s="10" t="s">
        <v>244</v>
      </c>
      <c r="F173" s="10" t="str">
        <f>VLOOKUP(MANUESEIO.DE.PQ[[#This Row],[NOME]],'CADASTRO'!A:K,5,0)</f>
        <v>OPERADOR INDUSTRIAL I</v>
      </c>
      <c r="G173" s="7">
        <v>45358</v>
      </c>
      <c r="H173" s="38">
        <v>365</v>
      </c>
      <c r="I1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IF(G554="01/01/1900",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IF(MANUESEIO.DE.PQ[[#This Row],[TREINADO EM]]="", "",(MANUESEIO.DE.PQ[[#This Row],[TREINADO EM]]+MANUESEIO.DE.PQ[[#This Row],[VALIDADE]]))</f>
        <v>45723</v>
      </c>
      <c r="K173">
        <v>1</v>
      </c>
      <c r="L173" t="s">
        <v>5</v>
      </c>
      <c r="M173" t="str">
        <f>VLOOKUP(MANUESEIO.DE.PQ[[#This Row],[NOME]],'CADASTRO'!A:K,6,0)</f>
        <v>DESLIGADO</v>
      </c>
    </row>
    <row r="174" spans="1:14">
      <c r="A174" t="s">
        <v>516</v>
      </c>
      <c r="B174" t="s">
        <v>517</v>
      </c>
      <c r="C174" t="s">
        <v>391</v>
      </c>
      <c r="D174" t="s">
        <v>703</v>
      </c>
      <c r="E174" s="10" t="s">
        <v>244</v>
      </c>
      <c r="F174" s="10" t="str">
        <f>VLOOKUP(MANUESEIO.DE.PQ[[#This Row],[NOME]],'CADASTRO'!A:K,5,0)</f>
        <v>OPERADOR INDUSTRIAL I</v>
      </c>
      <c r="G174" s="7">
        <v>45875</v>
      </c>
      <c r="H174" s="38">
        <v>365</v>
      </c>
      <c r="I1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IF(G555="01/01/1900",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IF(MANUESEIO.DE.PQ[[#This Row],[TREINADO EM]]="", "",(MANUESEIO.DE.PQ[[#This Row],[TREINADO EM]]+MANUESEIO.DE.PQ[[#This Row],[VALIDADE]]))</f>
        <v>46240</v>
      </c>
      <c r="K174">
        <v>1</v>
      </c>
      <c r="L174" t="s">
        <v>3</v>
      </c>
      <c r="M174" t="str">
        <f>VLOOKUP(MANUESEIO.DE.PQ[[#This Row],[NOME]],'CADASTRO'!A:K,6,0)</f>
        <v>DESLIGADO</v>
      </c>
    </row>
    <row r="175" spans="1:14">
      <c r="A175" t="s">
        <v>516</v>
      </c>
      <c r="B175" t="s">
        <v>517</v>
      </c>
      <c r="C175" t="s">
        <v>266</v>
      </c>
      <c r="D175" t="s">
        <v>703</v>
      </c>
      <c r="E175" s="10" t="s">
        <v>476</v>
      </c>
      <c r="F175" s="10" t="str">
        <f>VLOOKUP(MANUESEIO.DE.PQ[[#This Row],[NOME]],'CADASTRO'!A:K,5,0)</f>
        <v>ASSISTENTE ADMINISTRATIVO</v>
      </c>
      <c r="G175" s="7">
        <v>45168</v>
      </c>
      <c r="H175" s="38">
        <v>365</v>
      </c>
      <c r="I1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IF(G556="01/01/1900", "SEM REGISTRO",
                        IF((G175+H175)&gt;TODAY(), "NO PRAZO", "VENCIDO"
                        )
                    )
                )
            )
        )
    ),"N.A.")</f>
        <v>N.A.</v>
      </c>
      <c r="J175" s="14">
        <f>IF(MANUESEIO.DE.PQ[[#This Row],[TREINADO EM]]="", "",(MANUESEIO.DE.PQ[[#This Row],[TREINADO EM]]+MANUESEIO.DE.PQ[[#This Row],[VALIDADE]]))</f>
        <v>45533</v>
      </c>
      <c r="K175">
        <v>1</v>
      </c>
      <c r="L175" t="s">
        <v>5</v>
      </c>
      <c r="M175" t="str">
        <f>VLOOKUP(MANUESEIO.DE.PQ[[#This Row],[NOME]],'CADASTRO'!A:K,6,0)</f>
        <v>S-AFASTADO</v>
      </c>
    </row>
    <row r="176" spans="1:14">
      <c r="A176" t="s">
        <v>516</v>
      </c>
      <c r="B176" t="s">
        <v>517</v>
      </c>
      <c r="C176" t="s">
        <v>266</v>
      </c>
      <c r="D176" t="s">
        <v>703</v>
      </c>
      <c r="E176" s="10" t="s">
        <v>476</v>
      </c>
      <c r="F176" s="10" t="str">
        <f>VLOOKUP(MANUESEIO.DE.PQ[[#This Row],[NOME]],'CADASTRO'!A:K,5,0)</f>
        <v>ASSISTENTE ADMINISTRATIVO</v>
      </c>
      <c r="G176" s="7">
        <v>45279</v>
      </c>
      <c r="H176" s="38">
        <v>365</v>
      </c>
      <c r="I1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IF(G557="01/01/1900",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IF(MANUESEIO.DE.PQ[[#This Row],[TREINADO EM]]="", "",(MANUESEIO.DE.PQ[[#This Row],[TREINADO EM]]+MANUESEIO.DE.PQ[[#This Row],[VALIDADE]]))</f>
        <v>45644</v>
      </c>
      <c r="K176">
        <v>1</v>
      </c>
      <c r="L176" t="s">
        <v>5</v>
      </c>
      <c r="M176" t="str">
        <f>VLOOKUP(MANUESEIO.DE.PQ[[#This Row],[NOME]],'CADASTRO'!A:K,6,0)</f>
        <v>S-AFASTADO</v>
      </c>
    </row>
    <row r="177" spans="1:13">
      <c r="A177" t="s">
        <v>516</v>
      </c>
      <c r="B177" t="s">
        <v>517</v>
      </c>
      <c r="C177" t="s">
        <v>76</v>
      </c>
      <c r="D177" t="s">
        <v>703</v>
      </c>
      <c r="E177" s="10" t="s">
        <v>476</v>
      </c>
      <c r="F177" s="10" t="str">
        <f>VLOOKUP(MANUESEIO.DE.PQ[[#This Row],[NOME]],'CADASTRO'!A:K,5,0)</f>
        <v>ASSISTENTE ADMINISTRATIVO</v>
      </c>
      <c r="G177" s="7">
        <v>45645</v>
      </c>
      <c r="H177" s="38">
        <v>365</v>
      </c>
      <c r="I1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IF(G558="01/01/1900",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IF(MANUESEIO.DE.PQ[[#This Row],[TREINADO EM]]="", "",(MANUESEIO.DE.PQ[[#This Row],[TREINADO EM]]+MANUESEIO.DE.PQ[[#This Row],[VALIDADE]]))</f>
        <v>46010</v>
      </c>
      <c r="K177">
        <v>1</v>
      </c>
      <c r="L177" t="s">
        <v>5</v>
      </c>
      <c r="M177" t="str">
        <f>VLOOKUP(MANUESEIO.DE.PQ[[#This Row],[NOME]],'CADASTRO'!A:K,6,0)</f>
        <v>S-AFASTADO</v>
      </c>
    </row>
    <row r="178" spans="1:13">
      <c r="A178" t="s">
        <v>516</v>
      </c>
      <c r="B178" t="s">
        <v>517</v>
      </c>
      <c r="C178" t="s">
        <v>433</v>
      </c>
      <c r="D178" t="s">
        <v>703</v>
      </c>
      <c r="E178" s="10" t="s">
        <v>476</v>
      </c>
      <c r="F178" s="10" t="str">
        <f>VLOOKUP(MANUESEIO.DE.PQ[[#This Row],[NOME]],'CADASTRO'!A:K,5,0)</f>
        <v>ASSISTENTE ADMINISTRATIVO</v>
      </c>
      <c r="G178" s="7">
        <v>46009</v>
      </c>
      <c r="H178" s="38">
        <v>365</v>
      </c>
      <c r="I1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IF(G559="01/01/1900", "SEM REGISTRO",
                        IF((G178+H178)&gt;TODAY(), "NO PRAZO", "VENCIDO"
                        )
                    )
                )
            )
        )
    ),"N.A.")</f>
        <v>N.A.</v>
      </c>
      <c r="J178" s="14">
        <f>IF(MANUESEIO.DE.PQ[[#This Row],[TREINADO EM]]="", "",(MANUESEIO.DE.PQ[[#This Row],[TREINADO EM]]+MANUESEIO.DE.PQ[[#This Row],[VALIDADE]]))</f>
        <v>46374</v>
      </c>
      <c r="L178" t="s">
        <v>3</v>
      </c>
      <c r="M178" t="str">
        <f>VLOOKUP(MANUESEIO.DE.PQ[[#This Row],[NOME]],'CADASTRO'!A:K,6,0)</f>
        <v>S-AFASTADO</v>
      </c>
    </row>
    <row r="179" spans="1:13">
      <c r="A179" t="s">
        <v>516</v>
      </c>
      <c r="B179" t="s">
        <v>517</v>
      </c>
      <c r="C179" t="s">
        <v>153</v>
      </c>
      <c r="D179" t="s">
        <v>703</v>
      </c>
      <c r="E179" t="s">
        <v>248</v>
      </c>
      <c r="F179" s="10" t="str">
        <f>VLOOKUP(MANUESEIO.DE.PQ[[#This Row],[NOME]],'CADASTRO'!A:K,5,0)</f>
        <v>OPERADOR INDUSTRIAL II</v>
      </c>
      <c r="G179" s="7">
        <v>44531</v>
      </c>
      <c r="H179" s="38">
        <v>365</v>
      </c>
      <c r="I1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IF(G560="01/01/1900",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IF(MANUESEIO.DE.PQ[[#This Row],[TREINADO EM]]="", "",(MANUESEIO.DE.PQ[[#This Row],[TREINADO EM]]+MANUESEIO.DE.PQ[[#This Row],[VALIDADE]]))</f>
        <v>44896</v>
      </c>
      <c r="K179">
        <v>1</v>
      </c>
      <c r="L179" t="s">
        <v>1</v>
      </c>
      <c r="M179" t="str">
        <f>VLOOKUP(MANUESEIO.DE.PQ[[#This Row],[NOME]],'CADASTRO'!A:K,6,0)</f>
        <v>DESLIGADO</v>
      </c>
    </row>
    <row r="180" spans="1:13">
      <c r="A180" t="s">
        <v>516</v>
      </c>
      <c r="B180" t="s">
        <v>517</v>
      </c>
      <c r="C180" t="s">
        <v>153</v>
      </c>
      <c r="D180" t="s">
        <v>703</v>
      </c>
      <c r="E180" t="s">
        <v>366</v>
      </c>
      <c r="F180" s="10" t="str">
        <f>VLOOKUP(MANUESEIO.DE.PQ[[#This Row],[NOME]],'CADASTRO'!A:K,5,0)</f>
        <v>OPERADOR LOGISTICO II</v>
      </c>
      <c r="G180" s="7">
        <v>44519</v>
      </c>
      <c r="H180" s="38">
        <v>365</v>
      </c>
      <c r="I1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IF(G561="01/01/1900",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IF(MANUESEIO.DE.PQ[[#This Row],[TREINADO EM]]="", "",(MANUESEIO.DE.PQ[[#This Row],[TREINADO EM]]+MANUESEIO.DE.PQ[[#This Row],[VALIDADE]]))</f>
        <v>44884</v>
      </c>
      <c r="K180">
        <v>1</v>
      </c>
      <c r="L180" t="s">
        <v>5</v>
      </c>
      <c r="M180" t="str">
        <f>VLOOKUP(MANUESEIO.DE.PQ[[#This Row],[NOME]],'CADASTRO'!A:K,6,0)</f>
        <v>ATIVO</v>
      </c>
    </row>
    <row r="181" spans="1:13">
      <c r="A181" t="s">
        <v>516</v>
      </c>
      <c r="B181" t="s">
        <v>517</v>
      </c>
      <c r="C181" t="s">
        <v>266</v>
      </c>
      <c r="D181" t="s">
        <v>703</v>
      </c>
      <c r="E181" s="10" t="s">
        <v>366</v>
      </c>
      <c r="F181" s="10" t="str">
        <f>VLOOKUP(MANUESEIO.DE.PQ[[#This Row],[NOME]],'CADASTRO'!A:K,5,0)</f>
        <v>OPERADOR LOGISTICO II</v>
      </c>
      <c r="G181" s="7">
        <v>45168</v>
      </c>
      <c r="H181" s="38">
        <v>365</v>
      </c>
      <c r="I1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IF(G562="01/01/1900",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IF(MANUESEIO.DE.PQ[[#This Row],[TREINADO EM]]="", "",(MANUESEIO.DE.PQ[[#This Row],[TREINADO EM]]+MANUESEIO.DE.PQ[[#This Row],[VALIDADE]]))</f>
        <v>45533</v>
      </c>
      <c r="K181">
        <v>1</v>
      </c>
      <c r="L181" t="s">
        <v>5</v>
      </c>
      <c r="M181" t="str">
        <f>VLOOKUP(MANUESEIO.DE.PQ[[#This Row],[NOME]],'CADASTRO'!A:K,6,0)</f>
        <v>ATIVO</v>
      </c>
    </row>
    <row r="182" spans="1:13">
      <c r="A182" t="s">
        <v>516</v>
      </c>
      <c r="B182" t="s">
        <v>517</v>
      </c>
      <c r="C182" t="s">
        <v>76</v>
      </c>
      <c r="D182" t="s">
        <v>703</v>
      </c>
      <c r="E182" s="10" t="s">
        <v>366</v>
      </c>
      <c r="F182" s="10" t="str">
        <f>VLOOKUP(MANUESEIO.DE.PQ[[#This Row],[NOME]],'CADASTRO'!A:K,5,0)</f>
        <v>OPERADOR LOGISTICO II</v>
      </c>
      <c r="G182" s="7">
        <v>45645</v>
      </c>
      <c r="H182" s="38">
        <v>365</v>
      </c>
      <c r="I1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IF(G563="01/01/1900",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IF(MANUESEIO.DE.PQ[[#This Row],[TREINADO EM]]="", "",(MANUESEIO.DE.PQ[[#This Row],[TREINADO EM]]+MANUESEIO.DE.PQ[[#This Row],[VALIDADE]]))</f>
        <v>46010</v>
      </c>
      <c r="K182">
        <v>1</v>
      </c>
      <c r="L182" t="s">
        <v>5</v>
      </c>
      <c r="M182" t="str">
        <f>VLOOKUP(MANUESEIO.DE.PQ[[#This Row],[NOME]],'CADASTRO'!A:K,6,0)</f>
        <v>ATIVO</v>
      </c>
    </row>
    <row r="183" spans="1:13">
      <c r="A183" t="s">
        <v>516</v>
      </c>
      <c r="B183" t="s">
        <v>517</v>
      </c>
      <c r="C183" t="s">
        <v>433</v>
      </c>
      <c r="D183" t="s">
        <v>703</v>
      </c>
      <c r="E183" s="10" t="s">
        <v>366</v>
      </c>
      <c r="F183" s="10" t="str">
        <f>VLOOKUP(MANUESEIO.DE.PQ[[#This Row],[NOME]],'CADASTRO'!A:K,5,0)</f>
        <v>OPERADOR LOGISTICO II</v>
      </c>
      <c r="G183" s="7">
        <v>46008</v>
      </c>
      <c r="H183" s="38">
        <v>365</v>
      </c>
      <c r="I1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IF(G564="01/01/1900", "SEM REGISTRO",
                        IF((G183+H183)&gt;TODAY(), "NO PRAZO", "VENCIDO"
                        )
                    )
                )
            )
        )
    ),"N.A.")</f>
        <v>NO PRAZO</v>
      </c>
      <c r="J183" s="14">
        <f>IF(MANUESEIO.DE.PQ[[#This Row],[TREINADO EM]]="", "",(MANUESEIO.DE.PQ[[#This Row],[TREINADO EM]]+MANUESEIO.DE.PQ[[#This Row],[VALIDADE]]))</f>
        <v>46373</v>
      </c>
      <c r="K183">
        <v>1</v>
      </c>
      <c r="L183" t="s">
        <v>3</v>
      </c>
      <c r="M183" t="str">
        <f>VLOOKUP(MANUESEIO.DE.PQ[[#This Row],[NOME]],'CADASTRO'!A:K,6,0)</f>
        <v>ATIVO</v>
      </c>
    </row>
    <row r="184" spans="1:13">
      <c r="A184" t="s">
        <v>516</v>
      </c>
      <c r="B184" t="s">
        <v>517</v>
      </c>
      <c r="C184" t="s">
        <v>266</v>
      </c>
      <c r="D184" t="s">
        <v>703</v>
      </c>
      <c r="E184" s="10" t="s">
        <v>49</v>
      </c>
      <c r="F184" s="10" t="str">
        <f>VLOOKUP(MANUESEIO.DE.PQ[[#This Row],[NOME]],'CADASTRO'!A:K,5,0)</f>
        <v>LIDER OPERACOES</v>
      </c>
      <c r="G184" s="7">
        <v>45168</v>
      </c>
      <c r="H184" s="38">
        <v>365</v>
      </c>
      <c r="I1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IF(G565="01/01/1900",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IF(MANUESEIO.DE.PQ[[#This Row],[TREINADO EM]]="", "",(MANUESEIO.DE.PQ[[#This Row],[TREINADO EM]]+MANUESEIO.DE.PQ[[#This Row],[VALIDADE]]))</f>
        <v>45533</v>
      </c>
      <c r="K184">
        <v>1</v>
      </c>
      <c r="L184" t="s">
        <v>5</v>
      </c>
      <c r="M184" t="str">
        <f>VLOOKUP(MANUESEIO.DE.PQ[[#This Row],[NOME]],'CADASTRO'!A:K,6,0)</f>
        <v>ATIVO</v>
      </c>
    </row>
    <row r="185" spans="1:13">
      <c r="A185" t="s">
        <v>516</v>
      </c>
      <c r="B185" t="s">
        <v>517</v>
      </c>
      <c r="C185" t="s">
        <v>266</v>
      </c>
      <c r="D185" t="s">
        <v>703</v>
      </c>
      <c r="E185" s="10" t="s">
        <v>49</v>
      </c>
      <c r="F185" s="10" t="str">
        <f>VLOOKUP(MANUESEIO.DE.PQ[[#This Row],[NOME]],'CADASTRO'!A:K,5,0)</f>
        <v>LIDER OPERACOES</v>
      </c>
      <c r="G185" s="7">
        <v>45279</v>
      </c>
      <c r="H185" s="38">
        <v>365</v>
      </c>
      <c r="I1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IF(G566="01/01/1900",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IF(MANUESEIO.DE.PQ[[#This Row],[TREINADO EM]]="", "",(MANUESEIO.DE.PQ[[#This Row],[TREINADO EM]]+MANUESEIO.DE.PQ[[#This Row],[VALIDADE]]))</f>
        <v>45644</v>
      </c>
      <c r="K185">
        <v>1</v>
      </c>
      <c r="L185" t="s">
        <v>5</v>
      </c>
      <c r="M185" t="str">
        <f>VLOOKUP(MANUESEIO.DE.PQ[[#This Row],[NOME]],'CADASTRO'!A:K,6,0)</f>
        <v>ATIVO</v>
      </c>
    </row>
    <row r="186" spans="1:13">
      <c r="A186" t="s">
        <v>516</v>
      </c>
      <c r="B186" t="s">
        <v>517</v>
      </c>
      <c r="C186" t="s">
        <v>76</v>
      </c>
      <c r="D186" t="s">
        <v>703</v>
      </c>
      <c r="E186" s="10" t="s">
        <v>49</v>
      </c>
      <c r="F186" s="10" t="str">
        <f>VLOOKUP(MANUESEIO.DE.PQ[[#This Row],[NOME]],'CADASTRO'!A:K,5,0)</f>
        <v>LIDER OPERACOES</v>
      </c>
      <c r="G186" s="7">
        <v>45645</v>
      </c>
      <c r="H186" s="38">
        <v>365</v>
      </c>
      <c r="I1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IF(G567="01/01/1900",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IF(MANUESEIO.DE.PQ[[#This Row],[TREINADO EM]]="", "",(MANUESEIO.DE.PQ[[#This Row],[TREINADO EM]]+MANUESEIO.DE.PQ[[#This Row],[VALIDADE]]))</f>
        <v>46010</v>
      </c>
      <c r="K186">
        <v>1</v>
      </c>
      <c r="L186" t="s">
        <v>5</v>
      </c>
      <c r="M186" t="str">
        <f>VLOOKUP(MANUESEIO.DE.PQ[[#This Row],[NOME]],'CADASTRO'!A:K,6,0)</f>
        <v>ATIVO</v>
      </c>
    </row>
    <row r="187" spans="1:13">
      <c r="A187" t="s">
        <v>516</v>
      </c>
      <c r="B187" t="s">
        <v>517</v>
      </c>
      <c r="C187" t="s">
        <v>433</v>
      </c>
      <c r="D187" t="s">
        <v>703</v>
      </c>
      <c r="E187" s="10" t="s">
        <v>49</v>
      </c>
      <c r="F187" s="10" t="str">
        <f>VLOOKUP(MANUESEIO.DE.PQ[[#This Row],[NOME]],'CADASTRO'!A:K,5,0)</f>
        <v>LIDER OPERACOES</v>
      </c>
      <c r="G187" s="7">
        <v>46008</v>
      </c>
      <c r="H187" s="38">
        <v>365</v>
      </c>
      <c r="I1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IF(G568="01/01/1900",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IF(MANUESEIO.DE.PQ[[#This Row],[TREINADO EM]]="", "",(MANUESEIO.DE.PQ[[#This Row],[TREINADO EM]]+MANUESEIO.DE.PQ[[#This Row],[VALIDADE]]))</f>
        <v>46373</v>
      </c>
      <c r="K187">
        <v>1</v>
      </c>
      <c r="L187" t="s">
        <v>3</v>
      </c>
      <c r="M187" t="str">
        <f>VLOOKUP(MANUESEIO.DE.PQ[[#This Row],[NOME]],'CADASTRO'!A:K,6,0)</f>
        <v>ATIVO</v>
      </c>
    </row>
    <row r="188" spans="1:13">
      <c r="A188" t="s">
        <v>516</v>
      </c>
      <c r="B188" t="s">
        <v>517</v>
      </c>
      <c r="C188" t="s">
        <v>153</v>
      </c>
      <c r="D188" t="s">
        <v>703</v>
      </c>
      <c r="E188" t="s">
        <v>369</v>
      </c>
      <c r="F188" s="10" t="str">
        <f>VLOOKUP(MANUESEIO.DE.PQ[[#This Row],[NOME]],'CADASTRO'!A:K,5,0)</f>
        <v>TECNICO ELETRONICO III</v>
      </c>
      <c r="G188" s="7">
        <v>44515</v>
      </c>
      <c r="H188" s="38">
        <v>365</v>
      </c>
      <c r="I1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IF(G569="01/01/1900",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IF(MANUESEIO.DE.PQ[[#This Row],[TREINADO EM]]="", "",(MANUESEIO.DE.PQ[[#This Row],[TREINADO EM]]+MANUESEIO.DE.PQ[[#This Row],[VALIDADE]]))</f>
        <v>44880</v>
      </c>
      <c r="K188">
        <v>1</v>
      </c>
      <c r="L188" t="s">
        <v>5</v>
      </c>
      <c r="M188" t="str">
        <f>VLOOKUP(MANUESEIO.DE.PQ[[#This Row],[NOME]],'CADASTRO'!A:K,6,0)</f>
        <v>ATIVO</v>
      </c>
    </row>
    <row r="189" spans="1:13">
      <c r="A189" t="s">
        <v>516</v>
      </c>
      <c r="B189" t="s">
        <v>517</v>
      </c>
      <c r="C189" t="s">
        <v>266</v>
      </c>
      <c r="D189" t="s">
        <v>703</v>
      </c>
      <c r="E189" s="10" t="s">
        <v>369</v>
      </c>
      <c r="F189" s="10" t="str">
        <f>VLOOKUP(MANUESEIO.DE.PQ[[#This Row],[NOME]],'CADASTRO'!A:K,5,0)</f>
        <v>TECNICO ELETRONICO III</v>
      </c>
      <c r="G189" s="7">
        <v>44891</v>
      </c>
      <c r="H189" s="38">
        <v>365</v>
      </c>
      <c r="I1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IF(G570="01/01/1900",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IF(MANUESEIO.DE.PQ[[#This Row],[TREINADO EM]]="", "",(MANUESEIO.DE.PQ[[#This Row],[TREINADO EM]]+MANUESEIO.DE.PQ[[#This Row],[VALIDADE]]))</f>
        <v>45256</v>
      </c>
      <c r="K189">
        <v>1</v>
      </c>
      <c r="L189" t="s">
        <v>5</v>
      </c>
      <c r="M189" t="str">
        <f>VLOOKUP(MANUESEIO.DE.PQ[[#This Row],[NOME]],'CADASTRO'!A:K,6,0)</f>
        <v>ATIVO</v>
      </c>
    </row>
    <row r="190" spans="1:13">
      <c r="A190" t="s">
        <v>516</v>
      </c>
      <c r="B190" t="s">
        <v>517</v>
      </c>
      <c r="C190" t="s">
        <v>266</v>
      </c>
      <c r="D190" t="s">
        <v>703</v>
      </c>
      <c r="E190" s="10" t="s">
        <v>369</v>
      </c>
      <c r="F190" s="10" t="str">
        <f>VLOOKUP(MANUESEIO.DE.PQ[[#This Row],[NOME]],'CADASTRO'!A:K,5,0)</f>
        <v>TECNICO ELETRONICO III</v>
      </c>
      <c r="G190" s="7">
        <v>45279</v>
      </c>
      <c r="H190" s="38">
        <v>365</v>
      </c>
      <c r="I1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IF(G571="01/01/1900",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IF(MANUESEIO.DE.PQ[[#This Row],[TREINADO EM]]="", "",(MANUESEIO.DE.PQ[[#This Row],[TREINADO EM]]+MANUESEIO.DE.PQ[[#This Row],[VALIDADE]]))</f>
        <v>45644</v>
      </c>
      <c r="K190">
        <v>1</v>
      </c>
      <c r="L190" t="s">
        <v>5</v>
      </c>
      <c r="M190" t="str">
        <f>VLOOKUP(MANUESEIO.DE.PQ[[#This Row],[NOME]],'CADASTRO'!A:K,6,0)</f>
        <v>ATIVO</v>
      </c>
    </row>
    <row r="191" spans="1:13">
      <c r="A191" t="s">
        <v>516</v>
      </c>
      <c r="B191" t="s">
        <v>517</v>
      </c>
      <c r="C191" t="s">
        <v>433</v>
      </c>
      <c r="D191" t="s">
        <v>703</v>
      </c>
      <c r="E191" s="10" t="s">
        <v>369</v>
      </c>
      <c r="F191" s="10" t="str">
        <f>VLOOKUP(MANUESEIO.DE.PQ[[#This Row],[NOME]],'CADASTRO'!A:K,5,0)</f>
        <v>TECNICO ELETRONICO III</v>
      </c>
      <c r="G191" s="7">
        <v>45645</v>
      </c>
      <c r="H191" s="38">
        <v>365</v>
      </c>
      <c r="I1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IF(G572="01/01/1900",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IF(MANUESEIO.DE.PQ[[#This Row],[TREINADO EM]]="", "",(MANUESEIO.DE.PQ[[#This Row],[TREINADO EM]]+MANUESEIO.DE.PQ[[#This Row],[VALIDADE]]))</f>
        <v>46010</v>
      </c>
      <c r="K191">
        <v>1</v>
      </c>
      <c r="L191" t="s">
        <v>5</v>
      </c>
      <c r="M191" t="str">
        <f>VLOOKUP(MANUESEIO.DE.PQ[[#This Row],[NOME]],'CADASTRO'!A:K,6,0)</f>
        <v>ATIVO</v>
      </c>
    </row>
    <row r="192" spans="1:13">
      <c r="A192" t="s">
        <v>516</v>
      </c>
      <c r="B192" t="s">
        <v>517</v>
      </c>
      <c r="C192" t="s">
        <v>433</v>
      </c>
      <c r="D192" t="s">
        <v>703</v>
      </c>
      <c r="E192" s="10" t="s">
        <v>369</v>
      </c>
      <c r="F192" s="10" t="str">
        <f>VLOOKUP(MANUESEIO.DE.PQ[[#This Row],[NOME]],'CADASTRO'!A:K,5,0)</f>
        <v>TECNICO ELETRONICO III</v>
      </c>
      <c r="G192" s="7">
        <v>46211.618865740696</v>
      </c>
      <c r="H192" s="38">
        <v>183</v>
      </c>
      <c r="I1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IF(G573="01/01/1900", "SEM REGISTRO",
                        IF((G192+H192)&gt;TODAY(), "NO PRAZO", "VENCIDO"
                        )
                    )
                )
            )
        )
    ),"N.A.")</f>
        <v>NO PRAZO</v>
      </c>
      <c r="J192" s="14">
        <f>IF(MANUESEIO.DE.PQ[[#This Row],[TREINADO EM]]="", "",(MANUESEIO.DE.PQ[[#This Row],[TREINADO EM]]+MANUESEIO.DE.PQ[[#This Row],[VALIDADE]]))</f>
        <v>46394.618865740696</v>
      </c>
      <c r="K192">
        <v>1</v>
      </c>
      <c r="L192" t="s">
        <v>3</v>
      </c>
      <c r="M192" t="str">
        <f>VLOOKUP(MANUESEIO.DE.PQ[[#This Row],[NOME]],'CADASTRO'!A:K,6,0)</f>
        <v>ATIVO</v>
      </c>
    </row>
    <row r="193" spans="1:14">
      <c r="A193" t="s">
        <v>516</v>
      </c>
      <c r="B193" t="s">
        <v>517</v>
      </c>
      <c r="C193" t="s">
        <v>266</v>
      </c>
      <c r="D193" t="s">
        <v>703</v>
      </c>
      <c r="E193" s="10" t="s">
        <v>371</v>
      </c>
      <c r="F193" s="10" t="str">
        <f>VLOOKUP(MANUESEIO.DE.PQ[[#This Row],[NOME]],'CADASTRO'!A:K,5,0)</f>
        <v>OPERADOR INDUSTRIAL II</v>
      </c>
      <c r="G193" s="7">
        <v>45169</v>
      </c>
      <c r="H193" s="38">
        <v>365</v>
      </c>
      <c r="I1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IF(G574="01/01/1900",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IF(MANUESEIO.DE.PQ[[#This Row],[TREINADO EM]]="", "",(MANUESEIO.DE.PQ[[#This Row],[TREINADO EM]]+MANUESEIO.DE.PQ[[#This Row],[VALIDADE]]))</f>
        <v>45534</v>
      </c>
      <c r="K193">
        <v>1</v>
      </c>
      <c r="L193" t="s">
        <v>5</v>
      </c>
      <c r="M193" t="str">
        <f>VLOOKUP(MANUESEIO.DE.PQ[[#This Row],[NOME]],'CADASTRO'!A:K,6,0)</f>
        <v>ATIVO</v>
      </c>
    </row>
    <row r="194" spans="1:14">
      <c r="A194" t="s">
        <v>516</v>
      </c>
      <c r="B194" t="s">
        <v>517</v>
      </c>
      <c r="C194" t="s">
        <v>266</v>
      </c>
      <c r="D194" t="s">
        <v>703</v>
      </c>
      <c r="E194" s="10" t="s">
        <v>371</v>
      </c>
      <c r="F194" s="10" t="str">
        <f>VLOOKUP(MANUESEIO.DE.PQ[[#This Row],[NOME]],'CADASTRO'!A:K,5,0)</f>
        <v>OPERADOR INDUSTRIAL II</v>
      </c>
      <c r="G194" s="7">
        <v>45279</v>
      </c>
      <c r="H194" s="38">
        <v>365</v>
      </c>
      <c r="I1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IF(G575="01/01/1900",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IF(MANUESEIO.DE.PQ[[#This Row],[TREINADO EM]]="", "",(MANUESEIO.DE.PQ[[#This Row],[TREINADO EM]]+MANUESEIO.DE.PQ[[#This Row],[VALIDADE]]))</f>
        <v>45644</v>
      </c>
      <c r="K194">
        <v>1</v>
      </c>
      <c r="L194" t="s">
        <v>5</v>
      </c>
      <c r="M194" t="str">
        <f>VLOOKUP(MANUESEIO.DE.PQ[[#This Row],[NOME]],'CADASTRO'!A:K,6,0)</f>
        <v>ATIVO</v>
      </c>
    </row>
    <row r="195" spans="1:14">
      <c r="A195" t="s">
        <v>516</v>
      </c>
      <c r="B195" t="s">
        <v>517</v>
      </c>
      <c r="C195" t="s">
        <v>76</v>
      </c>
      <c r="D195" t="s">
        <v>703</v>
      </c>
      <c r="E195" s="10" t="s">
        <v>371</v>
      </c>
      <c r="F195" s="10" t="str">
        <f>VLOOKUP(MANUESEIO.DE.PQ[[#This Row],[NOME]],'CADASTRO'!A:K,5,0)</f>
        <v>OPERADOR INDUSTRIAL II</v>
      </c>
      <c r="G195" s="7">
        <v>45645</v>
      </c>
      <c r="H195" s="38">
        <v>365</v>
      </c>
      <c r="I1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IF(G576="01/01/1900",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IF(MANUESEIO.DE.PQ[[#This Row],[TREINADO EM]]="", "",(MANUESEIO.DE.PQ[[#This Row],[TREINADO EM]]+MANUESEIO.DE.PQ[[#This Row],[VALIDADE]]))</f>
        <v>46010</v>
      </c>
      <c r="K195">
        <v>1</v>
      </c>
      <c r="L195" t="s">
        <v>5</v>
      </c>
      <c r="M195" t="str">
        <f>VLOOKUP(MANUESEIO.DE.PQ[[#This Row],[NOME]],'CADASTRO'!A:K,6,0)</f>
        <v>ATIVO</v>
      </c>
    </row>
    <row r="196" spans="1:14">
      <c r="A196" t="s">
        <v>516</v>
      </c>
      <c r="B196" t="s">
        <v>517</v>
      </c>
      <c r="C196" t="s">
        <v>433</v>
      </c>
      <c r="D196" t="s">
        <v>703</v>
      </c>
      <c r="E196" s="10" t="s">
        <v>371</v>
      </c>
      <c r="F196" s="10" t="str">
        <f>VLOOKUP(MANUESEIO.DE.PQ[[#This Row],[NOME]],'CADASTRO'!A:K,5,0)</f>
        <v>OPERADOR INDUSTRIAL II</v>
      </c>
      <c r="G196" s="7">
        <v>46009</v>
      </c>
      <c r="H196" s="38">
        <v>365</v>
      </c>
      <c r="I1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IF(G577="01/01/1900", "SEM REGISTRO",
                        IF((G196+H196)&gt;TODAY(), "NO PRAZO", "VENCIDO"
                        )
                    )
                )
            )
        )
    ),"N.A.")</f>
        <v>NO PRAZO</v>
      </c>
      <c r="J196" s="14">
        <f>IF(MANUESEIO.DE.PQ[[#This Row],[TREINADO EM]]="", "",(MANUESEIO.DE.PQ[[#This Row],[TREINADO EM]]+MANUESEIO.DE.PQ[[#This Row],[VALIDADE]]))</f>
        <v>46374</v>
      </c>
      <c r="K196">
        <v>1</v>
      </c>
      <c r="L196" t="s">
        <v>3</v>
      </c>
      <c r="M196" t="str">
        <f>VLOOKUP(MANUESEIO.DE.PQ[[#This Row],[NOME]],'CADASTRO'!A:K,6,0)</f>
        <v>ATIVO</v>
      </c>
    </row>
    <row r="197" spans="1:14">
      <c r="A197" t="s">
        <v>516</v>
      </c>
      <c r="B197" t="s">
        <v>517</v>
      </c>
      <c r="C197" t="s">
        <v>433</v>
      </c>
      <c r="D197" t="s">
        <v>703</v>
      </c>
      <c r="E197" t="s">
        <v>247</v>
      </c>
      <c r="F197" s="10" t="str">
        <f>VLOOKUP(MANUESEIO.DE.PQ[[#This Row],[NOME]],'CADASTRO'!A:K,5,0)</f>
        <v>PARCEIRO DE NEGOCIO DE RH SR</v>
      </c>
      <c r="G197" s="7">
        <v>45726</v>
      </c>
      <c r="H197" s="38">
        <v>5000</v>
      </c>
      <c r="I1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IF(G578="01/01/1900", "SEM REGISTRO",
                        IF((G197+H197)&gt;TODAY(), "NO PRAZO", "VENCIDO"
                        )
                    )
                )
            )
        )
    ),"N.A.")</f>
        <v>NO PRAZO</v>
      </c>
      <c r="J197" s="14">
        <f>IF(MANUESEIO.DE.PQ[[#This Row],[TREINADO EM]]="", "",(MANUESEIO.DE.PQ[[#This Row],[TREINADO EM]]+MANUESEIO.DE.PQ[[#This Row],[VALIDADE]]))</f>
        <v>50726</v>
      </c>
      <c r="K197">
        <v>1</v>
      </c>
      <c r="L197" t="s">
        <v>3</v>
      </c>
      <c r="M197" t="str">
        <f>VLOOKUP(MANUESEIO.DE.PQ[[#This Row],[NOME]],'CADASTRO'!A:K,6,0)</f>
        <v>ATIVO</v>
      </c>
      <c r="N197" s="63" t="s">
        <v>708</v>
      </c>
    </row>
    <row r="198" spans="1:14">
      <c r="A198" t="s">
        <v>516</v>
      </c>
      <c r="B198" t="s">
        <v>517</v>
      </c>
      <c r="C198" t="s">
        <v>266</v>
      </c>
      <c r="D198" t="s">
        <v>703</v>
      </c>
      <c r="E198" s="10" t="s">
        <v>373</v>
      </c>
      <c r="F198" s="10" t="str">
        <f>VLOOKUP(MANUESEIO.DE.PQ[[#This Row],[NOME]],'CADASTRO'!A:K,5,0)</f>
        <v>AUXILIAR DE CARGA E DESCARGA</v>
      </c>
      <c r="G198" s="7">
        <v>45279</v>
      </c>
      <c r="H198" s="38">
        <v>365</v>
      </c>
      <c r="I1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IF(G579="01/01/1900",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IF(MANUESEIO.DE.PQ[[#This Row],[TREINADO EM]]="", "",(MANUESEIO.DE.PQ[[#This Row],[TREINADO EM]]+MANUESEIO.DE.PQ[[#This Row],[VALIDADE]]))</f>
        <v>45644</v>
      </c>
      <c r="K198">
        <v>1</v>
      </c>
      <c r="L198" t="s">
        <v>5</v>
      </c>
      <c r="M198" t="str">
        <f>VLOOKUP(MANUESEIO.DE.PQ[[#This Row],[NOME]],'CADASTRO'!A:K,6,0)</f>
        <v>ATIVO</v>
      </c>
    </row>
    <row r="199" spans="1:14">
      <c r="A199" t="s">
        <v>516</v>
      </c>
      <c r="B199" t="s">
        <v>517</v>
      </c>
      <c r="C199" t="s">
        <v>433</v>
      </c>
      <c r="D199" t="s">
        <v>703</v>
      </c>
      <c r="E199" s="10" t="s">
        <v>373</v>
      </c>
      <c r="F199" s="10" t="str">
        <f>VLOOKUP(MANUESEIO.DE.PQ[[#This Row],[NOME]],'CADASTRO'!A:K,5,0)</f>
        <v>AUXILIAR DE CARGA E DESCARGA</v>
      </c>
      <c r="G199" s="8">
        <v>45645</v>
      </c>
      <c r="H199" s="38">
        <v>365</v>
      </c>
      <c r="I1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IF(G580="01/01/1900",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IF(MANUESEIO.DE.PQ[[#This Row],[TREINADO EM]]="", "",(MANUESEIO.DE.PQ[[#This Row],[TREINADO EM]]+MANUESEIO.DE.PQ[[#This Row],[VALIDADE]]))</f>
        <v>46010</v>
      </c>
      <c r="K199">
        <v>1</v>
      </c>
      <c r="L199" t="s">
        <v>5</v>
      </c>
      <c r="M199" t="str">
        <f>VLOOKUP(MANUESEIO.DE.PQ[[#This Row],[NOME]],'CADASTRO'!A:K,6,0)</f>
        <v>ATIVO</v>
      </c>
    </row>
    <row r="200" spans="1:14">
      <c r="A200" t="s">
        <v>516</v>
      </c>
      <c r="B200" t="s">
        <v>517</v>
      </c>
      <c r="C200" t="s">
        <v>391</v>
      </c>
      <c r="D200" t="s">
        <v>703</v>
      </c>
      <c r="E200" s="10" t="s">
        <v>373</v>
      </c>
      <c r="F200" s="10" t="str">
        <f>VLOOKUP(MANUESEIO.DE.PQ[[#This Row],[NOME]],'CADASTRO'!A:K,5,0)</f>
        <v>AUXILIAR DE CARGA E DESCARGA</v>
      </c>
      <c r="G200" s="8">
        <v>45882</v>
      </c>
      <c r="H200" s="38">
        <v>365</v>
      </c>
      <c r="I2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IF(G581="01/01/1900",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IF(MANUESEIO.DE.PQ[[#This Row],[TREINADO EM]]="", "",(MANUESEIO.DE.PQ[[#This Row],[TREINADO EM]]+MANUESEIO.DE.PQ[[#This Row],[VALIDADE]]))</f>
        <v>46247</v>
      </c>
      <c r="K200">
        <v>1</v>
      </c>
      <c r="L200" t="s">
        <v>5</v>
      </c>
      <c r="M200" t="str">
        <f>VLOOKUP(MANUESEIO.DE.PQ[[#This Row],[NOME]],'CADASTRO'!A:K,6,0)</f>
        <v>ATIVO</v>
      </c>
    </row>
    <row r="201" spans="1:14">
      <c r="A201" t="s">
        <v>516</v>
      </c>
      <c r="B201" t="s">
        <v>517</v>
      </c>
      <c r="C201" t="s">
        <v>433</v>
      </c>
      <c r="D201" t="s">
        <v>703</v>
      </c>
      <c r="E201" s="11" t="s">
        <v>373</v>
      </c>
      <c r="F201" s="10" t="str">
        <f>VLOOKUP(MANUESEIO.DE.PQ[[#This Row],[NOME]],'CADASTRO'!A:K,5,0)</f>
        <v>AUXILIAR DE CARGA E DESCARGA</v>
      </c>
      <c r="G201" s="8">
        <v>46289.345150462963</v>
      </c>
      <c r="H201" s="38">
        <v>365</v>
      </c>
      <c r="I2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IF(G582="01/01/1900", "SEM REGISTRO",
                        IF((G201+H201)&gt;TODAY(), "NO PRAZO", "VENCIDO"
                        )
                    )
                )
            )
        )
    ),"N.A.")</f>
        <v>NO PRAZO</v>
      </c>
      <c r="J201" s="14">
        <f>IF(MANUESEIO.DE.PQ[[#This Row],[TREINADO EM]]="", "",(MANUESEIO.DE.PQ[[#This Row],[TREINADO EM]]+MANUESEIO.DE.PQ[[#This Row],[VALIDADE]]))</f>
        <v>46654.345150462963</v>
      </c>
      <c r="K201">
        <v>1</v>
      </c>
      <c r="L201" t="s">
        <v>3</v>
      </c>
      <c r="M201" t="str">
        <f>VLOOKUP(MANUESEIO.DE.PQ[[#This Row],[NOME]],'CADASTRO'!A:K,6,0)</f>
        <v>ATIVO</v>
      </c>
      <c r="N201" s="63"/>
    </row>
    <row r="202" spans="1:14">
      <c r="A202" t="s">
        <v>516</v>
      </c>
      <c r="B202" t="s">
        <v>517</v>
      </c>
      <c r="C202" t="s">
        <v>433</v>
      </c>
      <c r="D202" t="s">
        <v>703</v>
      </c>
      <c r="E202" s="10" t="s">
        <v>251</v>
      </c>
      <c r="F202" s="10" t="str">
        <f>VLOOKUP(MANUESEIO.DE.PQ[[#This Row],[NOME]],'CADASTRO'!A:K,5,0)</f>
        <v>OPERADOR INDUSTRIAL I</v>
      </c>
      <c r="G202" s="8">
        <v>45756</v>
      </c>
      <c r="H202" s="38">
        <v>365</v>
      </c>
      <c r="I2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IF(G583="01/01/1900",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IF(MANUESEIO.DE.PQ[[#This Row],[TREINADO EM]]="", "",(MANUESEIO.DE.PQ[[#This Row],[TREINADO EM]]+MANUESEIO.DE.PQ[[#This Row],[VALIDADE]]))</f>
        <v>46121</v>
      </c>
      <c r="K202">
        <v>1</v>
      </c>
      <c r="L202" t="s">
        <v>3</v>
      </c>
      <c r="M202" t="str">
        <f>VLOOKUP(MANUESEIO.DE.PQ[[#This Row],[NOME]],'CADASTRO'!A:K,6,0)</f>
        <v>DESLIGADO</v>
      </c>
    </row>
    <row r="203" spans="1:14">
      <c r="A203" t="s">
        <v>516</v>
      </c>
      <c r="B203" t="s">
        <v>517</v>
      </c>
      <c r="C203" t="s">
        <v>391</v>
      </c>
      <c r="D203" t="s">
        <v>703</v>
      </c>
      <c r="E203" s="10" t="s">
        <v>375</v>
      </c>
      <c r="F203" s="10" t="str">
        <f>VLOOKUP(MANUESEIO.DE.PQ[[#This Row],[NOME]],'CADASTRO'!A:K,5,0)</f>
        <v>OPERADOR INDUSTRIAL II</v>
      </c>
      <c r="G203" s="8">
        <v>45875</v>
      </c>
      <c r="H203" s="38">
        <v>365</v>
      </c>
      <c r="I2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IF(G584="01/01/1900",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IF(MANUESEIO.DE.PQ[[#This Row],[TREINADO EM]]="", "",(MANUESEIO.DE.PQ[[#This Row],[TREINADO EM]]+MANUESEIO.DE.PQ[[#This Row],[VALIDADE]]))</f>
        <v>46240</v>
      </c>
      <c r="K203">
        <v>1</v>
      </c>
      <c r="L203" t="s">
        <v>5</v>
      </c>
      <c r="M203" t="str">
        <f>VLOOKUP(MANUESEIO.DE.PQ[[#This Row],[NOME]],'CADASTRO'!A:K,6,0)</f>
        <v>ATIVO</v>
      </c>
    </row>
    <row r="204" spans="1:14">
      <c r="A204" t="s">
        <v>516</v>
      </c>
      <c r="B204" t="s">
        <v>517</v>
      </c>
      <c r="C204" t="s">
        <v>433</v>
      </c>
      <c r="D204" t="s">
        <v>703</v>
      </c>
      <c r="E204" s="10" t="s">
        <v>375</v>
      </c>
      <c r="F204" s="10" t="str">
        <f>VLOOKUP(MANUESEIO.DE.PQ[[#This Row],[NOME]],'CADASTRO'!A:K,5,0)</f>
        <v>OPERADOR INDUSTRIAL II</v>
      </c>
      <c r="G204" s="26">
        <v>46295</v>
      </c>
      <c r="H204" s="38">
        <v>365</v>
      </c>
      <c r="I2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IF(G585="01/01/1900",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IF(MANUESEIO.DE.PQ[[#This Row],[TREINADO EM]]="", "",(MANUESEIO.DE.PQ[[#This Row],[TREINADO EM]]+MANUESEIO.DE.PQ[[#This Row],[VALIDADE]]))</f>
        <v>46660</v>
      </c>
      <c r="K204">
        <v>1</v>
      </c>
      <c r="L204" t="s">
        <v>3</v>
      </c>
      <c r="M204" t="str">
        <f>VLOOKUP(MANUESEIO.DE.PQ[[#This Row],[NOME]],'CADASTRO'!A:K,6,0)</f>
        <v>ATIVO</v>
      </c>
    </row>
    <row r="205" spans="1:14">
      <c r="A205" t="s">
        <v>516</v>
      </c>
      <c r="B205" t="s">
        <v>517</v>
      </c>
      <c r="C205" t="s">
        <v>433</v>
      </c>
      <c r="D205" t="s">
        <v>703</v>
      </c>
      <c r="E205" s="10" t="s">
        <v>376</v>
      </c>
      <c r="F205" s="10" t="str">
        <f>VLOOKUP(MANUESEIO.DE.PQ[[#This Row],[NOME]],'CADASTRO'!A:K,5,0)</f>
        <v>ESTAGIARIO</v>
      </c>
      <c r="G205" s="26">
        <v>46063</v>
      </c>
      <c r="H205" s="38">
        <v>365</v>
      </c>
      <c r="I2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IF(G586="01/01/1900", "SEM REGISTRO",
                        IF((G205+H205)&gt;TODAY(), "NO PRAZO", "VENCIDO"
                        )
                    )
                )
            )
        )
    ),"N.A.")</f>
        <v>NO PRAZO</v>
      </c>
      <c r="J205" s="14">
        <f>IF(MANUESEIO.DE.PQ[[#This Row],[TREINADO EM]]="", "",(MANUESEIO.DE.PQ[[#This Row],[TREINADO EM]]+MANUESEIO.DE.PQ[[#This Row],[VALIDADE]]))</f>
        <v>46428</v>
      </c>
      <c r="K205">
        <v>1</v>
      </c>
      <c r="L205" t="s">
        <v>3</v>
      </c>
      <c r="M205" t="str">
        <f>VLOOKUP(MANUESEIO.DE.PQ[[#This Row],[NOME]],'CADASTRO'!A:K,6,0)</f>
        <v>ATIVO</v>
      </c>
      <c r="N205" s="63" t="s">
        <v>713</v>
      </c>
    </row>
    <row r="206" spans="1:14">
      <c r="A206" t="s">
        <v>516</v>
      </c>
      <c r="B206" t="s">
        <v>517</v>
      </c>
      <c r="C206" t="s">
        <v>433</v>
      </c>
      <c r="D206" t="s">
        <v>703</v>
      </c>
      <c r="E206" s="10" t="s">
        <v>465</v>
      </c>
      <c r="F206" s="10" t="str">
        <f>VLOOKUP(MANUESEIO.DE.PQ[[#This Row],[NOME]],'CADASTRO'!A:K,5,0)</f>
        <v>APRENDIZ</v>
      </c>
      <c r="G206" s="26">
        <v>45903</v>
      </c>
      <c r="H206" s="38">
        <v>365</v>
      </c>
      <c r="I2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IF(G587="01/01/1900",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IF(MANUESEIO.DE.PQ[[#This Row],[TREINADO EM]]="", "",(MANUESEIO.DE.PQ[[#This Row],[TREINADO EM]]+MANUESEIO.DE.PQ[[#This Row],[VALIDADE]]))</f>
        <v>46268</v>
      </c>
      <c r="K206">
        <v>1</v>
      </c>
      <c r="L206" t="s">
        <v>3</v>
      </c>
      <c r="M206" t="str">
        <f>VLOOKUP(MANUESEIO.DE.PQ[[#This Row],[NOME]],'CADASTRO'!A:K,6,0)</f>
        <v>DESLIGADO</v>
      </c>
    </row>
    <row r="207" spans="1:14">
      <c r="A207" t="s">
        <v>516</v>
      </c>
      <c r="B207" t="s">
        <v>517</v>
      </c>
      <c r="C207" t="s">
        <v>266</v>
      </c>
      <c r="D207" t="s">
        <v>703</v>
      </c>
      <c r="E207" s="10" t="s">
        <v>467</v>
      </c>
      <c r="F207" s="10" t="str">
        <f>VLOOKUP(MANUESEIO.DE.PQ[[#This Row],[NOME]],'CADASTRO'!A:K,5,0)</f>
        <v>OPERADOR INDUSTRIAL III</v>
      </c>
      <c r="G207" s="26">
        <v>45168</v>
      </c>
      <c r="H207" s="38">
        <v>365</v>
      </c>
      <c r="I2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IF(G588="01/01/1900",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IF(MANUESEIO.DE.PQ[[#This Row],[TREINADO EM]]="", "",(MANUESEIO.DE.PQ[[#This Row],[TREINADO EM]]+MANUESEIO.DE.PQ[[#This Row],[VALIDADE]]))</f>
        <v>45533</v>
      </c>
      <c r="K207">
        <v>1</v>
      </c>
      <c r="L207" t="s">
        <v>5</v>
      </c>
      <c r="M207" t="str">
        <f>VLOOKUP(MANUESEIO.DE.PQ[[#This Row],[NOME]],'CADASTRO'!A:K,6,0)</f>
        <v>DESLIGADO</v>
      </c>
    </row>
    <row r="208" spans="1:14">
      <c r="A208" t="s">
        <v>516</v>
      </c>
      <c r="B208" t="s">
        <v>517</v>
      </c>
      <c r="C208" t="s">
        <v>266</v>
      </c>
      <c r="D208" t="s">
        <v>703</v>
      </c>
      <c r="E208" s="10" t="s">
        <v>467</v>
      </c>
      <c r="F208" s="10" t="str">
        <f>VLOOKUP(MANUESEIO.DE.PQ[[#This Row],[NOME]],'CADASTRO'!A:K,5,0)</f>
        <v>OPERADOR INDUSTRIAL III</v>
      </c>
      <c r="G208" s="26">
        <v>45279</v>
      </c>
      <c r="H208" s="38">
        <v>365</v>
      </c>
      <c r="I2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IF(G589="01/01/1900",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IF(MANUESEIO.DE.PQ[[#This Row],[TREINADO EM]]="", "",(MANUESEIO.DE.PQ[[#This Row],[TREINADO EM]]+MANUESEIO.DE.PQ[[#This Row],[VALIDADE]]))</f>
        <v>45644</v>
      </c>
      <c r="K208">
        <v>1</v>
      </c>
      <c r="L208" t="s">
        <v>5</v>
      </c>
      <c r="M208" t="str">
        <f>VLOOKUP(MANUESEIO.DE.PQ[[#This Row],[NOME]],'CADASTRO'!A:K,6,0)</f>
        <v>DESLIGADO</v>
      </c>
    </row>
    <row r="209" spans="1:14">
      <c r="A209" t="s">
        <v>516</v>
      </c>
      <c r="B209" t="s">
        <v>517</v>
      </c>
      <c r="C209" t="s">
        <v>433</v>
      </c>
      <c r="D209" t="s">
        <v>703</v>
      </c>
      <c r="E209" s="10" t="s">
        <v>467</v>
      </c>
      <c r="F209" s="10" t="str">
        <f>VLOOKUP(MANUESEIO.DE.PQ[[#This Row],[NOME]],'CADASTRO'!A:K,5,0)</f>
        <v>OPERADOR INDUSTRIAL III</v>
      </c>
      <c r="G209" s="26">
        <v>45645</v>
      </c>
      <c r="H209" s="38">
        <v>365</v>
      </c>
      <c r="I2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IF(G590="01/01/1900",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IF(MANUESEIO.DE.PQ[[#This Row],[TREINADO EM]]="", "",(MANUESEIO.DE.PQ[[#This Row],[TREINADO EM]]+MANUESEIO.DE.PQ[[#This Row],[VALIDADE]]))</f>
        <v>46010</v>
      </c>
      <c r="K209">
        <v>1</v>
      </c>
      <c r="L209" t="s">
        <v>3</v>
      </c>
      <c r="M209" t="str">
        <f>VLOOKUP(MANUESEIO.DE.PQ[[#This Row],[NOME]],'CADASTRO'!A:K,6,0)</f>
        <v>DESLIGADO</v>
      </c>
    </row>
    <row r="210" spans="1:14">
      <c r="A210" t="s">
        <v>516</v>
      </c>
      <c r="B210" t="s">
        <v>517</v>
      </c>
      <c r="C210" t="s">
        <v>153</v>
      </c>
      <c r="D210" t="s">
        <v>703</v>
      </c>
      <c r="E210" t="s">
        <v>378</v>
      </c>
      <c r="F210" s="10" t="str">
        <f>VLOOKUP(MANUESEIO.DE.PQ[[#This Row],[NOME]],'CADASTRO'!A:K,5,0)</f>
        <v>ANALISTA LOGISTICA JR</v>
      </c>
      <c r="G210" s="26">
        <v>44515</v>
      </c>
      <c r="H210" s="38">
        <v>365</v>
      </c>
      <c r="I2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IF(G591="01/01/1900",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IF(MANUESEIO.DE.PQ[[#This Row],[TREINADO EM]]="", "",(MANUESEIO.DE.PQ[[#This Row],[TREINADO EM]]+MANUESEIO.DE.PQ[[#This Row],[VALIDADE]]))</f>
        <v>44880</v>
      </c>
      <c r="K210">
        <v>1</v>
      </c>
      <c r="L210" t="s">
        <v>5</v>
      </c>
      <c r="M210" t="str">
        <f>VLOOKUP(MANUESEIO.DE.PQ[[#This Row],[NOME]],'CADASTRO'!A:K,6,0)</f>
        <v>ATIVO</v>
      </c>
    </row>
    <row r="211" spans="1:14">
      <c r="A211" t="s">
        <v>516</v>
      </c>
      <c r="B211" t="s">
        <v>517</v>
      </c>
      <c r="C211" t="s">
        <v>266</v>
      </c>
      <c r="D211" t="s">
        <v>703</v>
      </c>
      <c r="E211" s="10" t="s">
        <v>378</v>
      </c>
      <c r="F211" s="10" t="str">
        <f>VLOOKUP(MANUESEIO.DE.PQ[[#This Row],[NOME]],'CADASTRO'!A:K,5,0)</f>
        <v>ANALISTA LOGISTICA JR</v>
      </c>
      <c r="G211" s="26">
        <v>44892</v>
      </c>
      <c r="H211" s="38">
        <v>365</v>
      </c>
      <c r="I2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IF(G592="01/01/1900",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IF(MANUESEIO.DE.PQ[[#This Row],[TREINADO EM]]="", "",(MANUESEIO.DE.PQ[[#This Row],[TREINADO EM]]+MANUESEIO.DE.PQ[[#This Row],[VALIDADE]]))</f>
        <v>45257</v>
      </c>
      <c r="K211">
        <v>1</v>
      </c>
      <c r="L211" t="s">
        <v>5</v>
      </c>
      <c r="M211" t="str">
        <f>VLOOKUP(MANUESEIO.DE.PQ[[#This Row],[NOME]],'CADASTRO'!A:K,6,0)</f>
        <v>ATIVO</v>
      </c>
    </row>
    <row r="212" spans="1:14">
      <c r="A212" t="s">
        <v>516</v>
      </c>
      <c r="B212" t="s">
        <v>517</v>
      </c>
      <c r="C212" t="s">
        <v>266</v>
      </c>
      <c r="D212" t="s">
        <v>703</v>
      </c>
      <c r="E212" s="10" t="s">
        <v>378</v>
      </c>
      <c r="F212" s="10" t="str">
        <f>VLOOKUP(MANUESEIO.DE.PQ[[#This Row],[NOME]],'CADASTRO'!A:K,5,0)</f>
        <v>ANALISTA LOGISTICA JR</v>
      </c>
      <c r="G212" s="26">
        <v>45279</v>
      </c>
      <c r="H212" s="38">
        <v>365</v>
      </c>
      <c r="I2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IF(G593="01/01/1900",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IF(MANUESEIO.DE.PQ[[#This Row],[TREINADO EM]]="", "",(MANUESEIO.DE.PQ[[#This Row],[TREINADO EM]]+MANUESEIO.DE.PQ[[#This Row],[VALIDADE]]))</f>
        <v>45644</v>
      </c>
      <c r="K212">
        <v>1</v>
      </c>
      <c r="L212" t="s">
        <v>5</v>
      </c>
      <c r="M212" t="str">
        <f>VLOOKUP(MANUESEIO.DE.PQ[[#This Row],[NOME]],'CADASTRO'!A:K,6,0)</f>
        <v>ATIVO</v>
      </c>
    </row>
    <row r="213" spans="1:14">
      <c r="A213" t="s">
        <v>516</v>
      </c>
      <c r="B213" t="s">
        <v>517</v>
      </c>
      <c r="C213" t="s">
        <v>76</v>
      </c>
      <c r="D213" t="s">
        <v>703</v>
      </c>
      <c r="E213" s="10" t="s">
        <v>378</v>
      </c>
      <c r="F213" s="10" t="str">
        <f>VLOOKUP(MANUESEIO.DE.PQ[[#This Row],[NOME]],'CADASTRO'!A:K,5,0)</f>
        <v>ANALISTA LOGISTICA JR</v>
      </c>
      <c r="G213" s="26">
        <v>45645</v>
      </c>
      <c r="H213" s="38">
        <v>365</v>
      </c>
      <c r="I2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IF(G594="01/01/1900",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IF(MANUESEIO.DE.PQ[[#This Row],[TREINADO EM]]="", "",(MANUESEIO.DE.PQ[[#This Row],[TREINADO EM]]+MANUESEIO.DE.PQ[[#This Row],[VALIDADE]]))</f>
        <v>46010</v>
      </c>
      <c r="K213">
        <v>1</v>
      </c>
      <c r="L213" t="s">
        <v>5</v>
      </c>
      <c r="M213" t="str">
        <f>VLOOKUP(MANUESEIO.DE.PQ[[#This Row],[NOME]],'CADASTRO'!A:K,6,0)</f>
        <v>ATIVO</v>
      </c>
    </row>
    <row r="214" spans="1:14">
      <c r="A214" t="s">
        <v>516</v>
      </c>
      <c r="B214" t="s">
        <v>517</v>
      </c>
      <c r="C214" t="s">
        <v>433</v>
      </c>
      <c r="D214" t="s">
        <v>703</v>
      </c>
      <c r="E214" s="10" t="s">
        <v>378</v>
      </c>
      <c r="F214" s="10" t="str">
        <f>VLOOKUP(MANUESEIO.DE.PQ[[#This Row],[NOME]],'CADASTRO'!A:K,5,0)</f>
        <v>ANALISTA LOGISTICA JR</v>
      </c>
      <c r="G214" s="26">
        <v>46009</v>
      </c>
      <c r="H214" s="38">
        <v>365</v>
      </c>
      <c r="I2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IF(G595="01/01/1900",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IF(MANUESEIO.DE.PQ[[#This Row],[TREINADO EM]]="", "",(MANUESEIO.DE.PQ[[#This Row],[TREINADO EM]]+MANUESEIO.DE.PQ[[#This Row],[VALIDADE]]))</f>
        <v>46374</v>
      </c>
      <c r="K214">
        <v>1</v>
      </c>
      <c r="L214" t="s">
        <v>3</v>
      </c>
      <c r="M214" t="str">
        <f>VLOOKUP(MANUESEIO.DE.PQ[[#This Row],[NOME]],'CADASTRO'!A:K,6,0)</f>
        <v>ATIVO</v>
      </c>
    </row>
    <row r="215" spans="1:14">
      <c r="A215" t="s">
        <v>516</v>
      </c>
      <c r="B215" t="s">
        <v>517</v>
      </c>
      <c r="C215" t="s">
        <v>433</v>
      </c>
      <c r="D215" t="s">
        <v>703</v>
      </c>
      <c r="E215" s="10" t="s">
        <v>468</v>
      </c>
      <c r="F215" s="10" t="str">
        <f>VLOOKUP(MANUESEIO.DE.PQ[[#This Row],[NOME]],'CADASTRO'!A:K,5,0)</f>
        <v>OPERADOR LOGISTICO I</v>
      </c>
      <c r="G215" s="26">
        <v>46008</v>
      </c>
      <c r="H215" s="38">
        <v>365</v>
      </c>
      <c r="I2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IF(G596="01/01/1900",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IF(MANUESEIO.DE.PQ[[#This Row],[TREINADO EM]]="", "",(MANUESEIO.DE.PQ[[#This Row],[TREINADO EM]]+MANUESEIO.DE.PQ[[#This Row],[VALIDADE]]))</f>
        <v>46373</v>
      </c>
      <c r="K215">
        <v>1</v>
      </c>
      <c r="L215" t="s">
        <v>3</v>
      </c>
      <c r="M215" t="str">
        <f>VLOOKUP(MANUESEIO.DE.PQ[[#This Row],[NOME]],'CADASTRO'!A:K,6,0)</f>
        <v>DESLIGADO</v>
      </c>
    </row>
    <row r="216" spans="1:14">
      <c r="A216" t="s">
        <v>516</v>
      </c>
      <c r="B216" t="s">
        <v>517</v>
      </c>
      <c r="C216" t="s">
        <v>391</v>
      </c>
      <c r="D216" t="s">
        <v>703</v>
      </c>
      <c r="E216" s="10" t="s">
        <v>469</v>
      </c>
      <c r="F216" s="10" t="str">
        <f>VLOOKUP(MANUESEIO.DE.PQ[[#This Row],[NOME]],'CADASTRO'!A:K,5,0)</f>
        <v>AUXILIAR INDUSTRIAL</v>
      </c>
      <c r="G216" s="26">
        <v>45875</v>
      </c>
      <c r="H216" s="38">
        <v>365</v>
      </c>
      <c r="I2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IF(G597="01/01/1900",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IF(MANUESEIO.DE.PQ[[#This Row],[TREINADO EM]]="", "",(MANUESEIO.DE.PQ[[#This Row],[TREINADO EM]]+MANUESEIO.DE.PQ[[#This Row],[VALIDADE]]))</f>
        <v>46240</v>
      </c>
      <c r="K216">
        <v>1</v>
      </c>
      <c r="L216" t="s">
        <v>3</v>
      </c>
      <c r="M216" t="str">
        <f>VLOOKUP(MANUESEIO.DE.PQ[[#This Row],[NOME]],'CADASTRO'!A:K,6,0)</f>
        <v>DESLIGADO</v>
      </c>
    </row>
    <row r="217" spans="1:14">
      <c r="A217" t="s">
        <v>516</v>
      </c>
      <c r="B217" t="s">
        <v>517</v>
      </c>
      <c r="C217" t="s">
        <v>433</v>
      </c>
      <c r="D217" t="s">
        <v>703</v>
      </c>
      <c r="E217" s="10" t="s">
        <v>26</v>
      </c>
      <c r="F217" s="10" t="str">
        <f>VLOOKUP(MANUESEIO.DE.PQ[[#This Row],[NOME]],'CADASTRO'!A:K,5,0)</f>
        <v>COORDENADOR PRODUCAO</v>
      </c>
      <c r="G217" s="26">
        <v>46006</v>
      </c>
      <c r="H217" s="38">
        <v>365</v>
      </c>
      <c r="I2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IF(G598="01/01/1900", "SEM REGISTRO",
                        IF((G217+H217)&gt;TODAY(), "NO PRAZO", "VENCIDO"
                        )
                    )
                )
            )
        )
    ),"N.A.")</f>
        <v>NO PRAZO</v>
      </c>
      <c r="J217" s="14">
        <f>IF(MANUESEIO.DE.PQ[[#This Row],[TREINADO EM]]="", "",(MANUESEIO.DE.PQ[[#This Row],[TREINADO EM]]+MANUESEIO.DE.PQ[[#This Row],[VALIDADE]]))</f>
        <v>46371</v>
      </c>
      <c r="K217">
        <v>0.25</v>
      </c>
      <c r="L217" t="s">
        <v>3</v>
      </c>
      <c r="M217" t="str">
        <f>VLOOKUP(MANUESEIO.DE.PQ[[#This Row],[NOME]],'CADASTRO'!A:K,6,0)</f>
        <v>ATIVO</v>
      </c>
      <c r="N217" s="63" t="s">
        <v>709</v>
      </c>
    </row>
    <row r="218" spans="1:14">
      <c r="A218" t="s">
        <v>516</v>
      </c>
      <c r="B218" t="s">
        <v>517</v>
      </c>
      <c r="C218" t="s">
        <v>153</v>
      </c>
      <c r="D218" t="s">
        <v>703</v>
      </c>
      <c r="E218" t="s">
        <v>380</v>
      </c>
      <c r="F218" s="10" t="str">
        <f>VLOOKUP(MANUESEIO.DE.PQ[[#This Row],[NOME]],'CADASTRO'!A:K,5,0)</f>
        <v>TECNICO ELETRONICO I</v>
      </c>
      <c r="G218" s="26">
        <v>44519</v>
      </c>
      <c r="H218" s="38">
        <v>365</v>
      </c>
      <c r="I2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IF(G599="01/01/1900",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IF(MANUESEIO.DE.PQ[[#This Row],[TREINADO EM]]="", "",(MANUESEIO.DE.PQ[[#This Row],[TREINADO EM]]+MANUESEIO.DE.PQ[[#This Row],[VALIDADE]]))</f>
        <v>44884</v>
      </c>
      <c r="K218">
        <v>1</v>
      </c>
      <c r="L218" t="s">
        <v>5</v>
      </c>
      <c r="M218" t="str">
        <f>VLOOKUP(MANUESEIO.DE.PQ[[#This Row],[NOME]],'CADASTRO'!A:K,6,0)</f>
        <v>ATIVO</v>
      </c>
    </row>
    <row r="219" spans="1:14">
      <c r="A219" t="s">
        <v>516</v>
      </c>
      <c r="B219" t="s">
        <v>517</v>
      </c>
      <c r="C219" t="s">
        <v>266</v>
      </c>
      <c r="D219" t="s">
        <v>703</v>
      </c>
      <c r="E219" s="10" t="s">
        <v>380</v>
      </c>
      <c r="F219" s="10" t="str">
        <f>VLOOKUP(MANUESEIO.DE.PQ[[#This Row],[NOME]],'CADASTRO'!A:K,5,0)</f>
        <v>TECNICO ELETRONICO I</v>
      </c>
      <c r="G219" s="26">
        <v>45168</v>
      </c>
      <c r="H219" s="38">
        <v>365</v>
      </c>
      <c r="I2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IF(G600="01/01/1900",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IF(MANUESEIO.DE.PQ[[#This Row],[TREINADO EM]]="", "",(MANUESEIO.DE.PQ[[#This Row],[TREINADO EM]]+MANUESEIO.DE.PQ[[#This Row],[VALIDADE]]))</f>
        <v>45533</v>
      </c>
      <c r="K219">
        <v>1</v>
      </c>
      <c r="L219" t="s">
        <v>5</v>
      </c>
      <c r="M219" t="str">
        <f>VLOOKUP(MANUESEIO.DE.PQ[[#This Row],[NOME]],'CADASTRO'!A:K,6,0)</f>
        <v>ATIVO</v>
      </c>
    </row>
    <row r="220" spans="1:14">
      <c r="A220" t="s">
        <v>516</v>
      </c>
      <c r="B220" t="s">
        <v>517</v>
      </c>
      <c r="C220" t="s">
        <v>266</v>
      </c>
      <c r="D220" t="s">
        <v>703</v>
      </c>
      <c r="E220" s="10" t="s">
        <v>380</v>
      </c>
      <c r="F220" s="10" t="str">
        <f>VLOOKUP(MANUESEIO.DE.PQ[[#This Row],[NOME]],'CADASTRO'!A:K,5,0)</f>
        <v>TECNICO ELETRONICO I</v>
      </c>
      <c r="G220" s="26">
        <v>45279</v>
      </c>
      <c r="H220" s="38">
        <v>365</v>
      </c>
      <c r="I2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IF(G601="01/01/1900",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IF(MANUESEIO.DE.PQ[[#This Row],[TREINADO EM]]="", "",(MANUESEIO.DE.PQ[[#This Row],[TREINADO EM]]+MANUESEIO.DE.PQ[[#This Row],[VALIDADE]]))</f>
        <v>45644</v>
      </c>
      <c r="K220">
        <v>1</v>
      </c>
      <c r="L220" t="s">
        <v>5</v>
      </c>
      <c r="M220" t="str">
        <f>VLOOKUP(MANUESEIO.DE.PQ[[#This Row],[NOME]],'CADASTRO'!A:K,6,0)</f>
        <v>ATIVO</v>
      </c>
    </row>
    <row r="221" spans="1:14">
      <c r="A221" t="s">
        <v>516</v>
      </c>
      <c r="B221" t="s">
        <v>517</v>
      </c>
      <c r="C221" t="s">
        <v>76</v>
      </c>
      <c r="D221" t="s">
        <v>703</v>
      </c>
      <c r="E221" s="10" t="s">
        <v>380</v>
      </c>
      <c r="F221" s="10" t="str">
        <f>VLOOKUP(MANUESEIO.DE.PQ[[#This Row],[NOME]],'CADASTRO'!A:K,5,0)</f>
        <v>TECNICO ELETRONICO I</v>
      </c>
      <c r="G221" s="26">
        <v>45645</v>
      </c>
      <c r="H221" s="38">
        <v>365</v>
      </c>
      <c r="I2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IF(G602="01/01/1900",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IF(MANUESEIO.DE.PQ[[#This Row],[TREINADO EM]]="", "",(MANUESEIO.DE.PQ[[#This Row],[TREINADO EM]]+MANUESEIO.DE.PQ[[#This Row],[VALIDADE]]))</f>
        <v>46010</v>
      </c>
      <c r="K221">
        <v>1</v>
      </c>
      <c r="L221" t="s">
        <v>5</v>
      </c>
      <c r="M221" t="str">
        <f>VLOOKUP(MANUESEIO.DE.PQ[[#This Row],[NOME]],'CADASTRO'!A:K,6,0)</f>
        <v>ATIVO</v>
      </c>
    </row>
    <row r="222" spans="1:14">
      <c r="A222" t="s">
        <v>516</v>
      </c>
      <c r="B222" t="s">
        <v>517</v>
      </c>
      <c r="C222" t="s">
        <v>433</v>
      </c>
      <c r="D222" t="s">
        <v>703</v>
      </c>
      <c r="E222" s="10" t="s">
        <v>380</v>
      </c>
      <c r="F222" s="10" t="str">
        <f>VLOOKUP(MANUESEIO.DE.PQ[[#This Row],[NOME]],'CADASTRO'!A:K,5,0)</f>
        <v>TECNICO ELETRONICO I</v>
      </c>
      <c r="G222" s="26">
        <v>46211.550243055601</v>
      </c>
      <c r="H222" s="38">
        <v>183</v>
      </c>
      <c r="I2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IF(G603="01/01/1900", "SEM REGISTRO",
                        IF((G222+H222)&gt;TODAY(), "NO PRAZO", "VENCIDO"
                        )
                    )
                )
            )
        )
    ),"N.A.")</f>
        <v>NO PRAZO</v>
      </c>
      <c r="J222" s="14">
        <f>IF(MANUESEIO.DE.PQ[[#This Row],[TREINADO EM]]="", "",(MANUESEIO.DE.PQ[[#This Row],[TREINADO EM]]+MANUESEIO.DE.PQ[[#This Row],[VALIDADE]]))</f>
        <v>46394.550243055601</v>
      </c>
      <c r="K222">
        <v>1</v>
      </c>
      <c r="L222" t="s">
        <v>3</v>
      </c>
      <c r="M222" t="str">
        <f>VLOOKUP(MANUESEIO.DE.PQ[[#This Row],[NOME]],'CADASTRO'!A:K,6,0)</f>
        <v>ATIVO</v>
      </c>
    </row>
    <row r="223" spans="1:14">
      <c r="A223" t="s">
        <v>516</v>
      </c>
      <c r="B223" t="s">
        <v>517</v>
      </c>
      <c r="C223" t="s">
        <v>433</v>
      </c>
      <c r="D223" t="s">
        <v>703</v>
      </c>
      <c r="E223" s="10" t="s">
        <v>381</v>
      </c>
      <c r="F223" s="10" t="str">
        <f>VLOOKUP(MANUESEIO.DE.PQ[[#This Row],[NOME]],'CADASTRO'!A:K,5,0)</f>
        <v>TECNICO SEGURANCA TRABALHO</v>
      </c>
      <c r="G223" s="26">
        <v>45645</v>
      </c>
      <c r="H223" s="38">
        <v>5000</v>
      </c>
      <c r="I2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IF(G604="01/01/1900", "SEM REGISTRO",
                        IF((G223+H223)&gt;TODAY(), "NO PRAZO", "VENCIDO"
                        )
                    )
                )
            )
        )
    ),"N.A.")</f>
        <v>NO PRAZO</v>
      </c>
      <c r="J223" s="14">
        <f>IF(MANUESEIO.DE.PQ[[#This Row],[TREINADO EM]]="", "",(MANUESEIO.DE.PQ[[#This Row],[TREINADO EM]]+MANUESEIO.DE.PQ[[#This Row],[VALIDADE]]))</f>
        <v>50645</v>
      </c>
      <c r="K223">
        <v>1</v>
      </c>
      <c r="L223" t="s">
        <v>3</v>
      </c>
      <c r="M223" t="str">
        <f>VLOOKUP(MANUESEIO.DE.PQ[[#This Row],[NOME]],'CADASTRO'!A:K,6,0)</f>
        <v>ATIVO</v>
      </c>
    </row>
    <row r="224" spans="1:14">
      <c r="A224" t="s">
        <v>516</v>
      </c>
      <c r="B224" t="s">
        <v>517</v>
      </c>
      <c r="C224" t="s">
        <v>153</v>
      </c>
      <c r="D224" t="s">
        <v>703</v>
      </c>
      <c r="E224" t="s">
        <v>255</v>
      </c>
      <c r="F224" s="10" t="str">
        <f>VLOOKUP(MANUESEIO.DE.PQ[[#This Row],[NOME]],'CADASTRO'!A:K,5,0)</f>
        <v>OPERADOR INDUSTRIAL III</v>
      </c>
      <c r="G224" s="26">
        <v>44515</v>
      </c>
      <c r="H224" s="38">
        <v>365</v>
      </c>
      <c r="I2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IF(G605="01/01/1900",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IF(MANUESEIO.DE.PQ[[#This Row],[TREINADO EM]]="", "",(MANUESEIO.DE.PQ[[#This Row],[TREINADO EM]]+MANUESEIO.DE.PQ[[#This Row],[VALIDADE]]))</f>
        <v>44880</v>
      </c>
      <c r="K224">
        <v>1</v>
      </c>
      <c r="L224" t="s">
        <v>1</v>
      </c>
      <c r="M224" t="str">
        <f>VLOOKUP(MANUESEIO.DE.PQ[[#This Row],[NOME]],'CADASTRO'!A:K,6,0)</f>
        <v>DESLIGADO</v>
      </c>
    </row>
    <row r="225" spans="1:14">
      <c r="A225" t="s">
        <v>516</v>
      </c>
      <c r="B225" t="s">
        <v>517</v>
      </c>
      <c r="C225" t="s">
        <v>433</v>
      </c>
      <c r="D225" t="s">
        <v>703</v>
      </c>
      <c r="E225" s="10" t="s">
        <v>382</v>
      </c>
      <c r="F225" s="10" t="str">
        <f>VLOOKUP(MANUESEIO.DE.PQ[[#This Row],[NOME]],'CADASTRO'!A:K,5,0)</f>
        <v>ANALISTA CONTROLE QUALIDADE JR</v>
      </c>
      <c r="G225" s="26">
        <v>46213.045011574097</v>
      </c>
      <c r="H225" s="38">
        <v>183</v>
      </c>
      <c r="I2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IF(G606="01/01/1900", "SEM REGISTRO",
                        IF((G225+H225)&gt;TODAY(), "NO PRAZO", "VENCIDO"
                        )
                    )
                )
            )
        )
    ),"N.A.")</f>
        <v>NO PRAZO</v>
      </c>
      <c r="J225" s="14">
        <f>IF(MANUESEIO.DE.PQ[[#This Row],[TREINADO EM]]="", "",(MANUESEIO.DE.PQ[[#This Row],[TREINADO EM]]+MANUESEIO.DE.PQ[[#This Row],[VALIDADE]]))</f>
        <v>46396.045011574097</v>
      </c>
      <c r="K225">
        <v>1</v>
      </c>
      <c r="L225" t="s">
        <v>3</v>
      </c>
      <c r="M225" t="str">
        <f>VLOOKUP(MANUESEIO.DE.PQ[[#This Row],[NOME]],'CADASTRO'!A:K,6,0)</f>
        <v>ATIVO</v>
      </c>
    </row>
    <row r="226" spans="1:14">
      <c r="A226" t="s">
        <v>516</v>
      </c>
      <c r="B226" t="s">
        <v>517</v>
      </c>
      <c r="C226" t="s">
        <v>433</v>
      </c>
      <c r="D226" t="s">
        <v>703</v>
      </c>
      <c r="E226" s="10" t="s">
        <v>489</v>
      </c>
      <c r="F226" s="10" t="str">
        <f>VLOOKUP(MANUESEIO.DE.PQ[[#This Row],[NOME]],'CADASTRO'!A:K,5,0)</f>
        <v>OPERADOR LOGISTICO I</v>
      </c>
      <c r="G226" s="26">
        <v>46252.576574074075</v>
      </c>
      <c r="H226" s="38">
        <v>365</v>
      </c>
      <c r="I2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IF(G607="01/01/1900",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IF(MANUESEIO.DE.PQ[[#This Row],[TREINADO EM]]="", "",(MANUESEIO.DE.PQ[[#This Row],[TREINADO EM]]+MANUESEIO.DE.PQ[[#This Row],[VALIDADE]]))</f>
        <v>46617.576574074075</v>
      </c>
      <c r="K226">
        <v>1</v>
      </c>
      <c r="L226" t="s">
        <v>3</v>
      </c>
      <c r="M226" t="str">
        <f>VLOOKUP(MANUESEIO.DE.PQ[[#This Row],[NOME]],'CADASTRO'!A:K,6,0)</f>
        <v>DESLIGADO</v>
      </c>
      <c r="N226" s="63" t="s">
        <v>714</v>
      </c>
    </row>
    <row r="227" spans="1:14">
      <c r="A227" t="s">
        <v>516</v>
      </c>
      <c r="B227" t="s">
        <v>517</v>
      </c>
      <c r="C227" t="s">
        <v>433</v>
      </c>
      <c r="D227" t="s">
        <v>703</v>
      </c>
      <c r="E227" s="10" t="s">
        <v>453</v>
      </c>
      <c r="F227" s="10" t="str">
        <f>VLOOKUP(MANUESEIO.DE.PQ[[#This Row],[NOME]],'CADASTRO'!A:K,5,0)</f>
        <v>AUXILIAR INDUSTRIAL</v>
      </c>
      <c r="G227" s="26">
        <v>46175</v>
      </c>
      <c r="H227" s="38">
        <v>365</v>
      </c>
      <c r="I2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IF(G608="01/01/1900",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IF(MANUESEIO.DE.PQ[[#This Row],[TREINADO EM]]="", "",(MANUESEIO.DE.PQ[[#This Row],[TREINADO EM]]+MANUESEIO.DE.PQ[[#This Row],[VALIDADE]]))</f>
        <v>46540</v>
      </c>
      <c r="K227">
        <v>1</v>
      </c>
      <c r="L227" t="s">
        <v>3</v>
      </c>
      <c r="M227" t="str">
        <f>VLOOKUP(MANUESEIO.DE.PQ[[#This Row],[NOME]],'CADASTRO'!A:K,6,0)</f>
        <v>ATIVO</v>
      </c>
      <c r="N227" s="77" t="s">
        <v>706</v>
      </c>
    </row>
    <row r="228" spans="1:14">
      <c r="A228" t="s">
        <v>516</v>
      </c>
      <c r="B228" t="s">
        <v>517</v>
      </c>
      <c r="C228" t="s">
        <v>266</v>
      </c>
      <c r="D228" t="s">
        <v>703</v>
      </c>
      <c r="E228" s="10" t="s">
        <v>268</v>
      </c>
      <c r="F228" s="10" t="str">
        <f>VLOOKUP(MANUESEIO.DE.PQ[[#This Row],[NOME]],'CADASTRO'!A:K,5,0)</f>
        <v>Almoxarife</v>
      </c>
      <c r="G228" s="26">
        <v>45168</v>
      </c>
      <c r="H228" s="38">
        <v>365</v>
      </c>
      <c r="I2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IF(G609="01/01/1900",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IF(MANUESEIO.DE.PQ[[#This Row],[TREINADO EM]]="", "",(MANUESEIO.DE.PQ[[#This Row],[TREINADO EM]]+MANUESEIO.DE.PQ[[#This Row],[VALIDADE]]))</f>
        <v>45533</v>
      </c>
      <c r="K228">
        <v>1</v>
      </c>
      <c r="L228" t="s">
        <v>5</v>
      </c>
      <c r="M228" t="str">
        <f>VLOOKUP(MANUESEIO.DE.PQ[[#This Row],[NOME]],'CADASTRO'!A:K,6,0)</f>
        <v>DESLIGADO</v>
      </c>
    </row>
    <row r="229" spans="1:14">
      <c r="A229" t="s">
        <v>516</v>
      </c>
      <c r="B229" t="s">
        <v>517</v>
      </c>
      <c r="C229" t="s">
        <v>266</v>
      </c>
      <c r="D229" t="s">
        <v>703</v>
      </c>
      <c r="E229" s="10" t="s">
        <v>268</v>
      </c>
      <c r="F229" s="10" t="str">
        <f>VLOOKUP(MANUESEIO.DE.PQ[[#This Row],[NOME]],'CADASTRO'!A:K,5,0)</f>
        <v>Almoxarife</v>
      </c>
      <c r="G229" s="26">
        <v>45279</v>
      </c>
      <c r="H229" s="38">
        <v>365</v>
      </c>
      <c r="I2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IF(G610="01/01/1900",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IF(MANUESEIO.DE.PQ[[#This Row],[TREINADO EM]]="", "",(MANUESEIO.DE.PQ[[#This Row],[TREINADO EM]]+MANUESEIO.DE.PQ[[#This Row],[VALIDADE]]))</f>
        <v>45644</v>
      </c>
      <c r="K229">
        <v>1</v>
      </c>
      <c r="L229" t="s">
        <v>5</v>
      </c>
      <c r="M229" t="str">
        <f>VLOOKUP(MANUESEIO.DE.PQ[[#This Row],[NOME]],'CADASTRO'!A:K,6,0)</f>
        <v>DESLIGADO</v>
      </c>
    </row>
    <row r="230" spans="1:14">
      <c r="A230" t="s">
        <v>516</v>
      </c>
      <c r="B230" t="s">
        <v>517</v>
      </c>
      <c r="C230" t="s">
        <v>433</v>
      </c>
      <c r="D230" t="s">
        <v>703</v>
      </c>
      <c r="E230" s="10" t="s">
        <v>268</v>
      </c>
      <c r="F230" s="10" t="str">
        <f>VLOOKUP(MANUESEIO.DE.PQ[[#This Row],[NOME]],'CADASTRO'!A:K,5,0)</f>
        <v>Almoxarife</v>
      </c>
      <c r="G230" s="26">
        <v>45589</v>
      </c>
      <c r="H230" s="38">
        <v>365</v>
      </c>
      <c r="I2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IF(G611="01/01/1900",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IF(MANUESEIO.DE.PQ[[#This Row],[TREINADO EM]]="", "",(MANUESEIO.DE.PQ[[#This Row],[TREINADO EM]]+MANUESEIO.DE.PQ[[#This Row],[VALIDADE]]))</f>
        <v>45954</v>
      </c>
      <c r="K230">
        <v>1</v>
      </c>
      <c r="L230" t="s">
        <v>5</v>
      </c>
      <c r="M230" t="str">
        <f>VLOOKUP(MANUESEIO.DE.PQ[[#This Row],[NOME]],'CADASTRO'!A:K,6,0)</f>
        <v>DESLIGADO</v>
      </c>
    </row>
    <row r="231" spans="1:14">
      <c r="A231" t="s">
        <v>516</v>
      </c>
      <c r="B231" t="s">
        <v>517</v>
      </c>
      <c r="C231" t="s">
        <v>76</v>
      </c>
      <c r="D231" t="s">
        <v>703</v>
      </c>
      <c r="E231" s="10" t="s">
        <v>268</v>
      </c>
      <c r="F231" s="10" t="str">
        <f>VLOOKUP(MANUESEIO.DE.PQ[[#This Row],[NOME]],'CADASTRO'!A:K,5,0)</f>
        <v>Almoxarife</v>
      </c>
      <c r="G231" s="26">
        <v>45645</v>
      </c>
      <c r="H231" s="38">
        <v>365</v>
      </c>
      <c r="I2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IF(G612="01/01/1900",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IF(MANUESEIO.DE.PQ[[#This Row],[TREINADO EM]]="", "",(MANUESEIO.DE.PQ[[#This Row],[TREINADO EM]]+MANUESEIO.DE.PQ[[#This Row],[VALIDADE]]))</f>
        <v>46010</v>
      </c>
      <c r="K231">
        <v>1</v>
      </c>
      <c r="L231" t="s">
        <v>3</v>
      </c>
      <c r="M231" t="str">
        <f>VLOOKUP(MANUESEIO.DE.PQ[[#This Row],[NOME]],'CADASTRO'!A:K,6,0)</f>
        <v>DESLIGADO</v>
      </c>
    </row>
    <row r="232" spans="1:14">
      <c r="A232" t="s">
        <v>516</v>
      </c>
      <c r="B232" t="s">
        <v>517</v>
      </c>
      <c r="C232" t="s">
        <v>153</v>
      </c>
      <c r="D232" t="s">
        <v>703</v>
      </c>
      <c r="E232" t="s">
        <v>162</v>
      </c>
      <c r="F232" s="10" t="str">
        <f>VLOOKUP(MANUESEIO.DE.PQ[[#This Row],[NOME]],'CADASTRO'!A:K,5,0)</f>
        <v>SUPERVISOR DE MANUTENCAO</v>
      </c>
      <c r="G232" s="26">
        <v>44531</v>
      </c>
      <c r="H232" s="38">
        <v>365</v>
      </c>
      <c r="I2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IF(G613="01/01/1900",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IF(MANUESEIO.DE.PQ[[#This Row],[TREINADO EM]]="", "",(MANUESEIO.DE.PQ[[#This Row],[TREINADO EM]]+MANUESEIO.DE.PQ[[#This Row],[VALIDADE]]))</f>
        <v>44896</v>
      </c>
      <c r="K232">
        <v>1</v>
      </c>
      <c r="L232" t="s">
        <v>5</v>
      </c>
      <c r="M232" t="str">
        <f>VLOOKUP(MANUESEIO.DE.PQ[[#This Row],[NOME]],'CADASTRO'!A:K,6,0)</f>
        <v>ATIVO</v>
      </c>
    </row>
    <row r="233" spans="1:14">
      <c r="A233" t="s">
        <v>516</v>
      </c>
      <c r="B233" t="s">
        <v>517</v>
      </c>
      <c r="C233" t="s">
        <v>266</v>
      </c>
      <c r="D233" t="s">
        <v>703</v>
      </c>
      <c r="E233" s="10" t="s">
        <v>162</v>
      </c>
      <c r="F233" s="10" t="str">
        <f>VLOOKUP(MANUESEIO.DE.PQ[[#This Row],[NOME]],'CADASTRO'!A:K,5,0)</f>
        <v>SUPERVISOR DE MANUTENCAO</v>
      </c>
      <c r="G233" s="26">
        <v>45279</v>
      </c>
      <c r="H233" s="38">
        <v>365</v>
      </c>
      <c r="I2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IF(G614="01/01/1900",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IF(MANUESEIO.DE.PQ[[#This Row],[TREINADO EM]]="", "",(MANUESEIO.DE.PQ[[#This Row],[TREINADO EM]]+MANUESEIO.DE.PQ[[#This Row],[VALIDADE]]))</f>
        <v>45644</v>
      </c>
      <c r="K233">
        <v>1</v>
      </c>
      <c r="L233" t="s">
        <v>5</v>
      </c>
      <c r="M233" t="str">
        <f>VLOOKUP(MANUESEIO.DE.PQ[[#This Row],[NOME]],'CADASTRO'!A:K,6,0)</f>
        <v>ATIVO</v>
      </c>
    </row>
    <row r="234" spans="1:14">
      <c r="A234" t="s">
        <v>516</v>
      </c>
      <c r="B234" t="s">
        <v>517</v>
      </c>
      <c r="C234" t="s">
        <v>391</v>
      </c>
      <c r="D234" t="s">
        <v>703</v>
      </c>
      <c r="E234" s="10" t="s">
        <v>162</v>
      </c>
      <c r="F234" s="10" t="str">
        <f>VLOOKUP(MANUESEIO.DE.PQ[[#This Row],[NOME]],'CADASTRO'!A:K,5,0)</f>
        <v>SUPERVISOR DE MANUTENCAO</v>
      </c>
      <c r="G234" s="26">
        <v>45882</v>
      </c>
      <c r="H234" s="38">
        <v>365</v>
      </c>
      <c r="I2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IF(G615="01/01/1900",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IF(MANUESEIO.DE.PQ[[#This Row],[TREINADO EM]]="", "",(MANUESEIO.DE.PQ[[#This Row],[TREINADO EM]]+MANUESEIO.DE.PQ[[#This Row],[VALIDADE]]))</f>
        <v>46247</v>
      </c>
      <c r="K234">
        <v>1</v>
      </c>
      <c r="L234" t="s">
        <v>5</v>
      </c>
      <c r="M234" t="str">
        <f>VLOOKUP(MANUESEIO.DE.PQ[[#This Row],[NOME]],'CADASTRO'!A:K,6,0)</f>
        <v>ATIVO</v>
      </c>
    </row>
    <row r="235" spans="1:14">
      <c r="A235" t="s">
        <v>516</v>
      </c>
      <c r="B235" t="s">
        <v>517</v>
      </c>
      <c r="C235" t="s">
        <v>391</v>
      </c>
      <c r="D235" t="s">
        <v>703</v>
      </c>
      <c r="E235" s="10" t="s">
        <v>162</v>
      </c>
      <c r="F235" s="10" t="str">
        <f>VLOOKUP(MANUESEIO.DE.PQ[[#This Row],[NOME]],'CADASTRO'!A:K,5,0)</f>
        <v>SUPERVISOR DE MANUTENCAO</v>
      </c>
      <c r="G235" s="26">
        <v>46006</v>
      </c>
      <c r="H235" s="38">
        <v>365</v>
      </c>
      <c r="I2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IF(G616="01/01/1900",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IF(MANUESEIO.DE.PQ[[#This Row],[TREINADO EM]]="", "",(MANUESEIO.DE.PQ[[#This Row],[TREINADO EM]]+MANUESEIO.DE.PQ[[#This Row],[VALIDADE]]))</f>
        <v>46371</v>
      </c>
      <c r="K235">
        <v>0.25</v>
      </c>
      <c r="L235" t="s">
        <v>3</v>
      </c>
      <c r="M235" t="str">
        <f>VLOOKUP(MANUESEIO.DE.PQ[[#This Row],[NOME]],'CADASTRO'!A:K,6,0)</f>
        <v>ATIVO</v>
      </c>
      <c r="N235" s="63" t="s">
        <v>709</v>
      </c>
    </row>
    <row r="236" spans="1:14">
      <c r="A236" t="s">
        <v>516</v>
      </c>
      <c r="B236" t="s">
        <v>517</v>
      </c>
      <c r="C236" t="s">
        <v>266</v>
      </c>
      <c r="D236" t="s">
        <v>703</v>
      </c>
      <c r="E236" s="10" t="s">
        <v>40</v>
      </c>
      <c r="F236" s="10" t="str">
        <f>VLOOKUP(MANUESEIO.DE.PQ[[#This Row],[NOME]],'CADASTRO'!A:K,5,0)</f>
        <v>COORDENADOR PRODUCAO</v>
      </c>
      <c r="G236" s="26">
        <v>45279</v>
      </c>
      <c r="H236" s="38">
        <v>365</v>
      </c>
      <c r="I2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IF(G617="01/01/1900",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IF(MANUESEIO.DE.PQ[[#This Row],[TREINADO EM]]="", "",(MANUESEIO.DE.PQ[[#This Row],[TREINADO EM]]+MANUESEIO.DE.PQ[[#This Row],[VALIDADE]]))</f>
        <v>45644</v>
      </c>
      <c r="K236">
        <v>1</v>
      </c>
      <c r="L236" t="s">
        <v>5</v>
      </c>
      <c r="M236" t="str">
        <f>VLOOKUP(MANUESEIO.DE.PQ[[#This Row],[NOME]],'CADASTRO'!A:K,6,0)</f>
        <v>TRANSFERIDO</v>
      </c>
    </row>
    <row r="237" spans="1:14">
      <c r="A237" t="s">
        <v>516</v>
      </c>
      <c r="B237" t="s">
        <v>517</v>
      </c>
      <c r="C237" t="s">
        <v>433</v>
      </c>
      <c r="D237" t="s">
        <v>703</v>
      </c>
      <c r="E237" s="10" t="s">
        <v>40</v>
      </c>
      <c r="F237" s="10" t="str">
        <f>VLOOKUP(MANUESEIO.DE.PQ[[#This Row],[NOME]],'CADASTRO'!A:K,5,0)</f>
        <v>COORDENADOR PRODUCAO</v>
      </c>
      <c r="G237" s="26">
        <v>45645</v>
      </c>
      <c r="H237" s="38">
        <v>365</v>
      </c>
      <c r="I2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IF(G618="01/01/1900",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IF(MANUESEIO.DE.PQ[[#This Row],[TREINADO EM]]="", "",(MANUESEIO.DE.PQ[[#This Row],[TREINADO EM]]+MANUESEIO.DE.PQ[[#This Row],[VALIDADE]]))</f>
        <v>46010</v>
      </c>
      <c r="K237">
        <v>1</v>
      </c>
      <c r="L237" t="s">
        <v>3</v>
      </c>
      <c r="M237" t="str">
        <f>VLOOKUP(MANUESEIO.DE.PQ[[#This Row],[NOME]],'CADASTRO'!A:K,6,0)</f>
        <v>TRANSFERIDO</v>
      </c>
    </row>
    <row r="238" spans="1:14">
      <c r="A238" t="s">
        <v>516</v>
      </c>
      <c r="B238" t="s">
        <v>517</v>
      </c>
      <c r="C238" t="s">
        <v>153</v>
      </c>
      <c r="D238" t="s">
        <v>703</v>
      </c>
      <c r="E238" t="s">
        <v>274</v>
      </c>
      <c r="F238" s="10" t="str">
        <f>VLOOKUP(MANUESEIO.DE.PQ[[#This Row],[NOME]],'CADASTRO'!A:K,5,0)</f>
        <v>OPERADOR INDUSTRIAL III</v>
      </c>
      <c r="G238" s="26">
        <v>44529</v>
      </c>
      <c r="H238" s="38">
        <v>365</v>
      </c>
      <c r="I2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IF(G619="01/01/1900",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IF(MANUESEIO.DE.PQ[[#This Row],[TREINADO EM]]="", "",(MANUESEIO.DE.PQ[[#This Row],[TREINADO EM]]+MANUESEIO.DE.PQ[[#This Row],[VALIDADE]]))</f>
        <v>44894</v>
      </c>
      <c r="K238">
        <v>1</v>
      </c>
      <c r="L238" t="s">
        <v>1</v>
      </c>
      <c r="M238" t="str">
        <f>VLOOKUP(MANUESEIO.DE.PQ[[#This Row],[NOME]],'CADASTRO'!A:K,6,0)</f>
        <v>DESLIGADO</v>
      </c>
    </row>
    <row r="239" spans="1:14">
      <c r="A239" t="s">
        <v>516</v>
      </c>
      <c r="B239" t="s">
        <v>517</v>
      </c>
      <c r="C239" t="s">
        <v>266</v>
      </c>
      <c r="D239" t="s">
        <v>703</v>
      </c>
      <c r="E239" s="10" t="s">
        <v>277</v>
      </c>
      <c r="F239" s="10" t="str">
        <f>VLOOKUP(MANUESEIO.DE.PQ[[#This Row],[NOME]],'CADASTRO'!A:K,5,0)</f>
        <v>OPERADOR INDUSTRIAL I</v>
      </c>
      <c r="G239" s="26">
        <v>45279</v>
      </c>
      <c r="H239" s="38">
        <v>365</v>
      </c>
      <c r="I2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IF(G620="01/01/1900",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IF(MANUESEIO.DE.PQ[[#This Row],[TREINADO EM]]="", "",(MANUESEIO.DE.PQ[[#This Row],[TREINADO EM]]+MANUESEIO.DE.PQ[[#This Row],[VALIDADE]]))</f>
        <v>45644</v>
      </c>
      <c r="K239">
        <v>1</v>
      </c>
      <c r="L239" t="s">
        <v>3</v>
      </c>
      <c r="M239" t="str">
        <f>VLOOKUP(MANUESEIO.DE.PQ[[#This Row],[NOME]],'CADASTRO'!A:K,6,0)</f>
        <v>DESLIGADO</v>
      </c>
    </row>
    <row r="240" spans="1:14">
      <c r="A240" t="s">
        <v>516</v>
      </c>
      <c r="B240" t="s">
        <v>517</v>
      </c>
      <c r="C240" t="s">
        <v>153</v>
      </c>
      <c r="D240" t="s">
        <v>703</v>
      </c>
      <c r="E240" t="s">
        <v>383</v>
      </c>
      <c r="F240" s="10" t="str">
        <f>VLOOKUP(MANUESEIO.DE.PQ[[#This Row],[NOME]],'CADASTRO'!A:K,5,0)</f>
        <v>TECNICO AUTOMACAO</v>
      </c>
      <c r="G240" s="26">
        <v>44515</v>
      </c>
      <c r="H240" s="38">
        <v>365</v>
      </c>
      <c r="I2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IF(G621="01/01/1900",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IF(MANUESEIO.DE.PQ[[#This Row],[TREINADO EM]]="", "",(MANUESEIO.DE.PQ[[#This Row],[TREINADO EM]]+MANUESEIO.DE.PQ[[#This Row],[VALIDADE]]))</f>
        <v>44880</v>
      </c>
      <c r="K240">
        <v>1</v>
      </c>
      <c r="L240" t="s">
        <v>5</v>
      </c>
      <c r="M240" t="str">
        <f>VLOOKUP(MANUESEIO.DE.PQ[[#This Row],[NOME]],'CADASTRO'!A:K,6,0)</f>
        <v>ATIVO</v>
      </c>
    </row>
    <row r="241" spans="1:14">
      <c r="A241" t="s">
        <v>516</v>
      </c>
      <c r="B241" t="s">
        <v>517</v>
      </c>
      <c r="C241" t="s">
        <v>266</v>
      </c>
      <c r="D241" t="s">
        <v>703</v>
      </c>
      <c r="E241" s="10" t="s">
        <v>383</v>
      </c>
      <c r="F241" s="10" t="str">
        <f>VLOOKUP(MANUESEIO.DE.PQ[[#This Row],[NOME]],'CADASTRO'!A:K,5,0)</f>
        <v>TECNICO AUTOMACAO</v>
      </c>
      <c r="G241" s="26">
        <v>45279</v>
      </c>
      <c r="H241" s="38">
        <v>365</v>
      </c>
      <c r="I2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IF(G622="01/01/1900",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IF(MANUESEIO.DE.PQ[[#This Row],[TREINADO EM]]="", "",(MANUESEIO.DE.PQ[[#This Row],[TREINADO EM]]+MANUESEIO.DE.PQ[[#This Row],[VALIDADE]]))</f>
        <v>45644</v>
      </c>
      <c r="K241">
        <v>1</v>
      </c>
      <c r="L241" t="s">
        <v>5</v>
      </c>
      <c r="M241" t="str">
        <f>VLOOKUP(MANUESEIO.DE.PQ[[#This Row],[NOME]],'CADASTRO'!A:K,6,0)</f>
        <v>ATIVO</v>
      </c>
    </row>
    <row r="242" spans="1:14">
      <c r="A242" t="s">
        <v>516</v>
      </c>
      <c r="B242" t="s">
        <v>517</v>
      </c>
      <c r="C242" t="s">
        <v>433</v>
      </c>
      <c r="D242" t="s">
        <v>703</v>
      </c>
      <c r="E242" s="10" t="s">
        <v>383</v>
      </c>
      <c r="F242" s="10" t="str">
        <f>VLOOKUP(MANUESEIO.DE.PQ[[#This Row],[NOME]],'CADASTRO'!A:K,5,0)</f>
        <v>TECNICO AUTOMACAO</v>
      </c>
      <c r="G242" s="26">
        <v>45645</v>
      </c>
      <c r="H242" s="38">
        <v>365</v>
      </c>
      <c r="I2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IF(G623="01/01/1900",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IF(MANUESEIO.DE.PQ[[#This Row],[TREINADO EM]]="", "",(MANUESEIO.DE.PQ[[#This Row],[TREINADO EM]]+MANUESEIO.DE.PQ[[#This Row],[VALIDADE]]))</f>
        <v>46010</v>
      </c>
      <c r="K242">
        <v>1</v>
      </c>
      <c r="L242" t="s">
        <v>5</v>
      </c>
      <c r="M242" t="str">
        <f>VLOOKUP(MANUESEIO.DE.PQ[[#This Row],[NOME]],'CADASTRO'!A:K,6,0)</f>
        <v>ATIVO</v>
      </c>
    </row>
    <row r="243" spans="1:14">
      <c r="A243" t="s">
        <v>516</v>
      </c>
      <c r="B243" t="s">
        <v>517</v>
      </c>
      <c r="C243" t="s">
        <v>433</v>
      </c>
      <c r="D243" t="s">
        <v>703</v>
      </c>
      <c r="E243" s="10" t="s">
        <v>383</v>
      </c>
      <c r="F243" s="10" t="str">
        <f>VLOOKUP(MANUESEIO.DE.PQ[[#This Row],[NOME]],'CADASTRO'!A:K,5,0)</f>
        <v>TECNICO AUTOMACAO</v>
      </c>
      <c r="G243" s="26">
        <v>46211.709930555597</v>
      </c>
      <c r="H243" s="38">
        <v>183</v>
      </c>
      <c r="I2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IF(G624="01/01/1900", "SEM REGISTRO",
                        IF((G243+H243)&gt;TODAY(), "NO PRAZO", "VENCIDO"
                        )
                    )
                )
            )
        )
    ),"N.A.")</f>
        <v>NO PRAZO</v>
      </c>
      <c r="J243" s="14">
        <f>IF(MANUESEIO.DE.PQ[[#This Row],[TREINADO EM]]="", "",(MANUESEIO.DE.PQ[[#This Row],[TREINADO EM]]+MANUESEIO.DE.PQ[[#This Row],[VALIDADE]]))</f>
        <v>46394.709930555597</v>
      </c>
      <c r="K243">
        <v>1</v>
      </c>
      <c r="L243" t="s">
        <v>3</v>
      </c>
      <c r="M243" t="str">
        <f>VLOOKUP(MANUESEIO.DE.PQ[[#This Row],[NOME]],'CADASTRO'!A:K,6,0)</f>
        <v>ATIVO</v>
      </c>
    </row>
    <row r="244" spans="1:14">
      <c r="A244" t="s">
        <v>516</v>
      </c>
      <c r="B244" t="s">
        <v>517</v>
      </c>
      <c r="C244" t="s">
        <v>433</v>
      </c>
      <c r="D244" t="s">
        <v>703</v>
      </c>
      <c r="E244" s="10" t="s">
        <v>385</v>
      </c>
      <c r="F244" s="10" t="str">
        <f>VLOOKUP(MANUESEIO.DE.PQ[[#This Row],[NOME]],'CADASTRO'!A:K,5,0)</f>
        <v>OPERADOR INDUSTRIAL I</v>
      </c>
      <c r="G244" s="26">
        <v>46105</v>
      </c>
      <c r="H244" s="38">
        <v>365</v>
      </c>
      <c r="I2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IF(G625="01/01/1900", "SEM REGISTRO",
                        IF((G244+H244)&gt;TODAY(), "NO PRAZO", "VENCIDO"
                        )
                    )
                )
            )
        )
    ),"N.A.")</f>
        <v>NO PRAZO</v>
      </c>
      <c r="J244" s="14">
        <f>IF(MANUESEIO.DE.PQ[[#This Row],[TREINADO EM]]="", "",(MANUESEIO.DE.PQ[[#This Row],[TREINADO EM]]+MANUESEIO.DE.PQ[[#This Row],[VALIDADE]]))</f>
        <v>46470</v>
      </c>
      <c r="K244">
        <v>1</v>
      </c>
      <c r="L244" t="s">
        <v>3</v>
      </c>
      <c r="M244" t="str">
        <f>VLOOKUP(MANUESEIO.DE.PQ[[#This Row],[NOME]],'CADASTRO'!A:K,6,0)</f>
        <v>ATIVO</v>
      </c>
      <c r="N244" s="63" t="s">
        <v>715</v>
      </c>
    </row>
    <row r="245" spans="1:14">
      <c r="A245" t="s">
        <v>516</v>
      </c>
      <c r="B245" t="s">
        <v>517</v>
      </c>
      <c r="C245" t="s">
        <v>266</v>
      </c>
      <c r="D245" t="s">
        <v>703</v>
      </c>
      <c r="E245" s="10" t="s">
        <v>278</v>
      </c>
      <c r="F245" s="10" t="str">
        <f>VLOOKUP(MANUESEIO.DE.PQ[[#This Row],[NOME]],'CADASTRO'!A:K,5,0)</f>
        <v>OPERADOR INDUSTRIAL I</v>
      </c>
      <c r="G245" s="26">
        <v>45168</v>
      </c>
      <c r="H245" s="38">
        <v>365</v>
      </c>
      <c r="I2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IF(G626="01/01/1900",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IF(MANUESEIO.DE.PQ[[#This Row],[TREINADO EM]]="", "",(MANUESEIO.DE.PQ[[#This Row],[TREINADO EM]]+MANUESEIO.DE.PQ[[#This Row],[VALIDADE]]))</f>
        <v>45533</v>
      </c>
      <c r="K245">
        <v>1</v>
      </c>
      <c r="L245" t="s">
        <v>5</v>
      </c>
      <c r="M245" t="str">
        <f>VLOOKUP(MANUESEIO.DE.PQ[[#This Row],[NOME]],'CADASTRO'!A:K,6,0)</f>
        <v>DESLIGADO</v>
      </c>
    </row>
    <row r="246" spans="1:14">
      <c r="A246" t="s">
        <v>516</v>
      </c>
      <c r="B246" t="s">
        <v>517</v>
      </c>
      <c r="C246" t="s">
        <v>266</v>
      </c>
      <c r="D246" t="s">
        <v>703</v>
      </c>
      <c r="E246" s="10" t="s">
        <v>278</v>
      </c>
      <c r="F246" s="10" t="str">
        <f>VLOOKUP(MANUESEIO.DE.PQ[[#This Row],[NOME]],'CADASTRO'!A:K,5,0)</f>
        <v>OPERADOR INDUSTRIAL I</v>
      </c>
      <c r="G246" s="26">
        <v>45279</v>
      </c>
      <c r="H246" s="38">
        <v>365</v>
      </c>
      <c r="I2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IF(G627="01/01/1900",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IF(MANUESEIO.DE.PQ[[#This Row],[TREINADO EM]]="", "",(MANUESEIO.DE.PQ[[#This Row],[TREINADO EM]]+MANUESEIO.DE.PQ[[#This Row],[VALIDADE]]))</f>
        <v>45644</v>
      </c>
      <c r="K246">
        <v>1</v>
      </c>
      <c r="L246" t="s">
        <v>5</v>
      </c>
      <c r="M246" t="str">
        <f>VLOOKUP(MANUESEIO.DE.PQ[[#This Row],[NOME]],'CADASTRO'!A:K,6,0)</f>
        <v>DESLIGADO</v>
      </c>
    </row>
    <row r="247" spans="1:14">
      <c r="A247" t="s">
        <v>516</v>
      </c>
      <c r="B247" t="s">
        <v>517</v>
      </c>
      <c r="C247" t="s">
        <v>76</v>
      </c>
      <c r="D247" t="s">
        <v>703</v>
      </c>
      <c r="E247" s="10" t="s">
        <v>278</v>
      </c>
      <c r="F247" s="10" t="str">
        <f>VLOOKUP(MANUESEIO.DE.PQ[[#This Row],[NOME]],'CADASTRO'!A:K,5,0)</f>
        <v>OPERADOR INDUSTRIAL I</v>
      </c>
      <c r="G247" s="26">
        <v>45645</v>
      </c>
      <c r="H247" s="38">
        <v>365</v>
      </c>
      <c r="I2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IF(G628="01/01/1900",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IF(MANUESEIO.DE.PQ[[#This Row],[TREINADO EM]]="", "",(MANUESEIO.DE.PQ[[#This Row],[TREINADO EM]]+MANUESEIO.DE.PQ[[#This Row],[VALIDADE]]))</f>
        <v>46010</v>
      </c>
      <c r="K247">
        <v>1</v>
      </c>
      <c r="L247" t="s">
        <v>3</v>
      </c>
      <c r="M247" t="str">
        <f>VLOOKUP(MANUESEIO.DE.PQ[[#This Row],[NOME]],'CADASTRO'!A:K,6,0)</f>
        <v>DESLIGADO</v>
      </c>
    </row>
    <row r="248" spans="1:14">
      <c r="A248" t="s">
        <v>516</v>
      </c>
      <c r="B248" t="s">
        <v>517</v>
      </c>
      <c r="C248" t="s">
        <v>433</v>
      </c>
      <c r="D248" t="s">
        <v>703</v>
      </c>
      <c r="E248" s="10" t="s">
        <v>278</v>
      </c>
      <c r="F248" s="10" t="str">
        <f>VLOOKUP(MANUESEIO.DE.PQ[[#This Row],[NOME]],'CADASTRO'!A:K,5,0)</f>
        <v>OPERADOR INDUSTRIAL I</v>
      </c>
      <c r="G248" s="26">
        <v>46009</v>
      </c>
      <c r="H248" s="38">
        <v>365</v>
      </c>
      <c r="I2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IF(G629="01/01/1900",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IF(MANUESEIO.DE.PQ[[#This Row],[TREINADO EM]]="", "",(MANUESEIO.DE.PQ[[#This Row],[TREINADO EM]]+MANUESEIO.DE.PQ[[#This Row],[VALIDADE]]))</f>
        <v>46374</v>
      </c>
      <c r="K248">
        <v>1</v>
      </c>
      <c r="L248" t="s">
        <v>3</v>
      </c>
      <c r="M248" t="str">
        <f>VLOOKUP(MANUESEIO.DE.PQ[[#This Row],[NOME]],'CADASTRO'!A:K,6,0)</f>
        <v>DESLIGADO</v>
      </c>
    </row>
    <row r="249" spans="1:14">
      <c r="A249" t="s">
        <v>516</v>
      </c>
      <c r="B249" t="s">
        <v>517</v>
      </c>
      <c r="C249" t="s">
        <v>433</v>
      </c>
      <c r="D249" t="s">
        <v>703</v>
      </c>
      <c r="E249" s="11" t="s">
        <v>491</v>
      </c>
      <c r="F249" s="10" t="str">
        <f>VLOOKUP(MANUESEIO.DE.PQ[[#This Row],[NOME]],'CADASTRO'!A:K,5,0)</f>
        <v>APRENDIZ</v>
      </c>
      <c r="G249" s="26">
        <v>46266</v>
      </c>
      <c r="H249" s="38">
        <v>365</v>
      </c>
      <c r="I2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IF(G630="01/01/1900", "SEM REGISTRO",
                        IF((G249+H249)&gt;TODAY(), "NO PRAZO", "VENCIDO"
                        )
                    )
                )
            )
        )
    ),"N.A.")</f>
        <v>NO PRAZO</v>
      </c>
      <c r="J249" s="14">
        <f>IF(MANUESEIO.DE.PQ[[#This Row],[TREINADO EM]]="", "",(MANUESEIO.DE.PQ[[#This Row],[TREINADO EM]]+MANUESEIO.DE.PQ[[#This Row],[VALIDADE]]))</f>
        <v>46631</v>
      </c>
      <c r="K249">
        <v>1</v>
      </c>
      <c r="L249" t="s">
        <v>3</v>
      </c>
      <c r="M249" t="str">
        <f>VLOOKUP(MANUESEIO.DE.PQ[[#This Row],[NOME]],'CADASTRO'!A:K,6,0)</f>
        <v>ATIVO</v>
      </c>
      <c r="N249" s="63" t="s">
        <v>716</v>
      </c>
    </row>
    <row r="250" spans="1:14">
      <c r="A250" t="s">
        <v>516</v>
      </c>
      <c r="B250" t="s">
        <v>517</v>
      </c>
      <c r="C250" t="s">
        <v>266</v>
      </c>
      <c r="D250" t="s">
        <v>703</v>
      </c>
      <c r="E250" s="10" t="s">
        <v>386</v>
      </c>
      <c r="F250" s="10" t="str">
        <f>VLOOKUP(MANUESEIO.DE.PQ[[#This Row],[NOME]],'CADASTRO'!A:K,5,0)</f>
        <v>OPERADOR INDUSTRIAL II</v>
      </c>
      <c r="G250" s="26">
        <v>45168</v>
      </c>
      <c r="H250" s="38">
        <v>365</v>
      </c>
      <c r="I2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IF(G631="01/01/1900",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IF(MANUESEIO.DE.PQ[[#This Row],[TREINADO EM]]="", "",(MANUESEIO.DE.PQ[[#This Row],[TREINADO EM]]+MANUESEIO.DE.PQ[[#This Row],[VALIDADE]]))</f>
        <v>45533</v>
      </c>
      <c r="K250">
        <v>1</v>
      </c>
      <c r="L250" t="s">
        <v>5</v>
      </c>
      <c r="M250" t="str">
        <f>VLOOKUP(MANUESEIO.DE.PQ[[#This Row],[NOME]],'CADASTRO'!A:K,6,0)</f>
        <v>ATIVO</v>
      </c>
    </row>
    <row r="251" spans="1:14">
      <c r="A251" t="s">
        <v>516</v>
      </c>
      <c r="B251" t="s">
        <v>517</v>
      </c>
      <c r="C251" t="s">
        <v>266</v>
      </c>
      <c r="D251" t="s">
        <v>703</v>
      </c>
      <c r="E251" s="10" t="s">
        <v>386</v>
      </c>
      <c r="F251" s="10" t="str">
        <f>VLOOKUP(MANUESEIO.DE.PQ[[#This Row],[NOME]],'CADASTRO'!A:K,5,0)</f>
        <v>OPERADOR INDUSTRIAL II</v>
      </c>
      <c r="G251" s="26">
        <v>45279</v>
      </c>
      <c r="H251" s="38">
        <v>365</v>
      </c>
      <c r="I2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IF(G632="01/01/1900",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IF(MANUESEIO.DE.PQ[[#This Row],[TREINADO EM]]="", "",(MANUESEIO.DE.PQ[[#This Row],[TREINADO EM]]+MANUESEIO.DE.PQ[[#This Row],[VALIDADE]]))</f>
        <v>45644</v>
      </c>
      <c r="K251">
        <v>1</v>
      </c>
      <c r="L251" t="s">
        <v>5</v>
      </c>
      <c r="M251" t="str">
        <f>VLOOKUP(MANUESEIO.DE.PQ[[#This Row],[NOME]],'CADASTRO'!A:K,6,0)</f>
        <v>ATIVO</v>
      </c>
    </row>
    <row r="252" spans="1:14">
      <c r="A252" t="s">
        <v>516</v>
      </c>
      <c r="B252" t="s">
        <v>517</v>
      </c>
      <c r="C252" t="s">
        <v>76</v>
      </c>
      <c r="D252" t="s">
        <v>703</v>
      </c>
      <c r="E252" s="10" t="s">
        <v>386</v>
      </c>
      <c r="F252" s="10" t="str">
        <f>VLOOKUP(MANUESEIO.DE.PQ[[#This Row],[NOME]],'CADASTRO'!A:K,5,0)</f>
        <v>OPERADOR INDUSTRIAL II</v>
      </c>
      <c r="G252" s="26">
        <v>45645</v>
      </c>
      <c r="H252" s="38">
        <v>365</v>
      </c>
      <c r="I2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IF(G633="01/01/1900",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IF(MANUESEIO.DE.PQ[[#This Row],[TREINADO EM]]="", "",(MANUESEIO.DE.PQ[[#This Row],[TREINADO EM]]+MANUESEIO.DE.PQ[[#This Row],[VALIDADE]]))</f>
        <v>46010</v>
      </c>
      <c r="K252">
        <v>1</v>
      </c>
      <c r="L252" t="s">
        <v>5</v>
      </c>
      <c r="M252" t="str">
        <f>VLOOKUP(MANUESEIO.DE.PQ[[#This Row],[NOME]],'CADASTRO'!A:K,6,0)</f>
        <v>ATIVO</v>
      </c>
    </row>
    <row r="253" spans="1:14">
      <c r="A253" t="s">
        <v>516</v>
      </c>
      <c r="B253" t="s">
        <v>517</v>
      </c>
      <c r="C253" t="s">
        <v>433</v>
      </c>
      <c r="D253" t="s">
        <v>703</v>
      </c>
      <c r="E253" s="10" t="s">
        <v>386</v>
      </c>
      <c r="F253" s="10" t="str">
        <f>VLOOKUP(MANUESEIO.DE.PQ[[#This Row],[NOME]],'CADASTRO'!A:K,5,0)</f>
        <v>OPERADOR INDUSTRIAL II</v>
      </c>
      <c r="G253" s="26">
        <v>46009</v>
      </c>
      <c r="H253" s="38">
        <v>365</v>
      </c>
      <c r="I2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IF(G634="01/01/1900", "SEM REGISTRO",
                        IF((G253+H253)&gt;TODAY(), "NO PRAZO", "VENCIDO"
                        )
                    )
                )
            )
        )
    ),"N.A.")</f>
        <v>NO PRAZO</v>
      </c>
      <c r="J253" s="14">
        <f>IF(MANUESEIO.DE.PQ[[#This Row],[TREINADO EM]]="", "",(MANUESEIO.DE.PQ[[#This Row],[TREINADO EM]]+MANUESEIO.DE.PQ[[#This Row],[VALIDADE]]))</f>
        <v>46374</v>
      </c>
      <c r="K253">
        <v>1</v>
      </c>
      <c r="L253" t="s">
        <v>3</v>
      </c>
      <c r="M253" t="str">
        <f>VLOOKUP(MANUESEIO.DE.PQ[[#This Row],[NOME]],'CADASTRO'!A:K,6,0)</f>
        <v>ATIVO</v>
      </c>
    </row>
    <row r="254" spans="1:14">
      <c r="A254" t="s">
        <v>516</v>
      </c>
      <c r="B254" t="s">
        <v>517</v>
      </c>
      <c r="C254" t="s">
        <v>266</v>
      </c>
      <c r="D254" t="s">
        <v>703</v>
      </c>
      <c r="E254" s="10" t="s">
        <v>387</v>
      </c>
      <c r="F254" s="10" t="str">
        <f>VLOOKUP(MANUESEIO.DE.PQ[[#This Row],[NOME]],'CADASTRO'!A:K,5,0)</f>
        <v>OPERADOR INDUSTRIAL III</v>
      </c>
      <c r="G254" s="26">
        <v>45169</v>
      </c>
      <c r="H254" s="38">
        <v>365</v>
      </c>
      <c r="I2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IF(G635="01/01/1900",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IF(MANUESEIO.DE.PQ[[#This Row],[TREINADO EM]]="", "",(MANUESEIO.DE.PQ[[#This Row],[TREINADO EM]]+MANUESEIO.DE.PQ[[#This Row],[VALIDADE]]))</f>
        <v>45534</v>
      </c>
      <c r="K254">
        <v>1</v>
      </c>
      <c r="L254" t="s">
        <v>5</v>
      </c>
      <c r="M254" t="str">
        <f>VLOOKUP(MANUESEIO.DE.PQ[[#This Row],[NOME]],'CADASTRO'!A:K,6,0)</f>
        <v>ATIVO</v>
      </c>
    </row>
    <row r="255" spans="1:14">
      <c r="A255" t="s">
        <v>516</v>
      </c>
      <c r="B255" t="s">
        <v>517</v>
      </c>
      <c r="C255" t="s">
        <v>266</v>
      </c>
      <c r="D255" t="s">
        <v>703</v>
      </c>
      <c r="E255" s="10" t="s">
        <v>387</v>
      </c>
      <c r="F255" s="10" t="str">
        <f>VLOOKUP(MANUESEIO.DE.PQ[[#This Row],[NOME]],'CADASTRO'!A:K,5,0)</f>
        <v>OPERADOR INDUSTRIAL III</v>
      </c>
      <c r="G255" s="26">
        <v>45279</v>
      </c>
      <c r="H255" s="38">
        <v>365</v>
      </c>
      <c r="I2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IF(G636="01/01/1900",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IF(MANUESEIO.DE.PQ[[#This Row],[TREINADO EM]]="", "",(MANUESEIO.DE.PQ[[#This Row],[TREINADO EM]]+MANUESEIO.DE.PQ[[#This Row],[VALIDADE]]))</f>
        <v>45644</v>
      </c>
      <c r="K255">
        <v>1</v>
      </c>
      <c r="L255" t="s">
        <v>5</v>
      </c>
      <c r="M255" t="str">
        <f>VLOOKUP(MANUESEIO.DE.PQ[[#This Row],[NOME]],'CADASTRO'!A:K,6,0)</f>
        <v>ATIVO</v>
      </c>
    </row>
    <row r="256" spans="1:14">
      <c r="A256" t="s">
        <v>516</v>
      </c>
      <c r="B256" t="s">
        <v>517</v>
      </c>
      <c r="C256" t="s">
        <v>391</v>
      </c>
      <c r="D256" t="s">
        <v>703</v>
      </c>
      <c r="E256" s="10" t="s">
        <v>387</v>
      </c>
      <c r="F256" s="10" t="str">
        <f>VLOOKUP(MANUESEIO.DE.PQ[[#This Row],[NOME]],'CADASTRO'!A:K,5,0)</f>
        <v>OPERADOR INDUSTRIAL III</v>
      </c>
      <c r="G256" s="26">
        <v>45882</v>
      </c>
      <c r="H256" s="38">
        <v>365</v>
      </c>
      <c r="I2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IF(G637="01/01/1900",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IF(MANUESEIO.DE.PQ[[#This Row],[TREINADO EM]]="", "",(MANUESEIO.DE.PQ[[#This Row],[TREINADO EM]]+MANUESEIO.DE.PQ[[#This Row],[VALIDADE]]))</f>
        <v>46247</v>
      </c>
      <c r="K256">
        <v>1</v>
      </c>
      <c r="L256" t="s">
        <v>5</v>
      </c>
      <c r="M256" t="str">
        <f>VLOOKUP(MANUESEIO.DE.PQ[[#This Row],[NOME]],'CADASTRO'!A:K,6,0)</f>
        <v>ATIVO</v>
      </c>
    </row>
    <row r="257" spans="1:14">
      <c r="A257" t="s">
        <v>516</v>
      </c>
      <c r="B257" t="s">
        <v>517</v>
      </c>
      <c r="C257" t="s">
        <v>433</v>
      </c>
      <c r="D257" t="s">
        <v>703</v>
      </c>
      <c r="E257" s="10" t="s">
        <v>387</v>
      </c>
      <c r="F257" s="10" t="str">
        <f>VLOOKUP(MANUESEIO.DE.PQ[[#This Row],[NOME]],'CADASTRO'!A:K,5,0)</f>
        <v>OPERADOR INDUSTRIAL III</v>
      </c>
      <c r="G257" s="26">
        <v>46009</v>
      </c>
      <c r="H257" s="38">
        <v>365</v>
      </c>
      <c r="I2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IF(G638="01/01/1900",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IF(MANUESEIO.DE.PQ[[#This Row],[TREINADO EM]]="", "",(MANUESEIO.DE.PQ[[#This Row],[TREINADO EM]]+MANUESEIO.DE.PQ[[#This Row],[VALIDADE]]))</f>
        <v>46374</v>
      </c>
      <c r="K257">
        <v>1</v>
      </c>
      <c r="L257" t="s">
        <v>3</v>
      </c>
      <c r="M257" t="str">
        <f>VLOOKUP(MANUESEIO.DE.PQ[[#This Row],[NOME]],'CADASTRO'!A:K,6,0)</f>
        <v>ATIVO</v>
      </c>
    </row>
    <row r="258" spans="1:14">
      <c r="A258" t="s">
        <v>516</v>
      </c>
      <c r="B258" t="s">
        <v>517</v>
      </c>
      <c r="C258" t="s">
        <v>266</v>
      </c>
      <c r="D258" t="s">
        <v>703</v>
      </c>
      <c r="E258" s="10" t="s">
        <v>331</v>
      </c>
      <c r="F258" s="10" t="str">
        <f>VLOOKUP(MANUESEIO.DE.PQ[[#This Row],[NOME]],'CADASTRO'!A:K,5,0)</f>
        <v>LIDER DE TURNO</v>
      </c>
      <c r="G258" s="26">
        <v>45169</v>
      </c>
      <c r="H258" s="38">
        <v>365</v>
      </c>
      <c r="I2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IF(G639="01/01/1900",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IF(MANUESEIO.DE.PQ[[#This Row],[TREINADO EM]]="", "",(MANUESEIO.DE.PQ[[#This Row],[TREINADO EM]]+MANUESEIO.DE.PQ[[#This Row],[VALIDADE]]))</f>
        <v>45534</v>
      </c>
      <c r="K258">
        <v>1</v>
      </c>
      <c r="L258" t="s">
        <v>5</v>
      </c>
      <c r="M258" t="str">
        <f>VLOOKUP(MANUESEIO.DE.PQ[[#This Row],[NOME]],'CADASTRO'!A:K,6,0)</f>
        <v>ATIVO</v>
      </c>
    </row>
    <row r="259" spans="1:14">
      <c r="A259" t="s">
        <v>516</v>
      </c>
      <c r="B259" t="s">
        <v>517</v>
      </c>
      <c r="C259" t="s">
        <v>266</v>
      </c>
      <c r="D259" t="s">
        <v>703</v>
      </c>
      <c r="E259" s="10" t="s">
        <v>331</v>
      </c>
      <c r="F259" s="10" t="str">
        <f>VLOOKUP(MANUESEIO.DE.PQ[[#This Row],[NOME]],'CADASTRO'!A:K,5,0)</f>
        <v>LIDER DE TURNO</v>
      </c>
      <c r="G259" s="26">
        <v>45279</v>
      </c>
      <c r="H259" s="38">
        <v>365</v>
      </c>
      <c r="I2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IF(G640="01/01/1900",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IF(MANUESEIO.DE.PQ[[#This Row],[TREINADO EM]]="", "",(MANUESEIO.DE.PQ[[#This Row],[TREINADO EM]]+MANUESEIO.DE.PQ[[#This Row],[VALIDADE]]))</f>
        <v>45644</v>
      </c>
      <c r="K259">
        <v>1</v>
      </c>
      <c r="L259" t="s">
        <v>5</v>
      </c>
      <c r="M259" t="str">
        <f>VLOOKUP(MANUESEIO.DE.PQ[[#This Row],[NOME]],'CADASTRO'!A:K,6,0)</f>
        <v>ATIVO</v>
      </c>
    </row>
    <row r="260" spans="1:14">
      <c r="A260" t="s">
        <v>516</v>
      </c>
      <c r="B260" t="s">
        <v>517</v>
      </c>
      <c r="C260" t="s">
        <v>433</v>
      </c>
      <c r="D260" t="s">
        <v>703</v>
      </c>
      <c r="E260" s="10" t="s">
        <v>331</v>
      </c>
      <c r="F260" s="10" t="str">
        <f>VLOOKUP(MANUESEIO.DE.PQ[[#This Row],[NOME]],'CADASTRO'!A:K,5,0)</f>
        <v>LIDER DE TURNO</v>
      </c>
      <c r="G260" s="26">
        <v>45645</v>
      </c>
      <c r="H260" s="38">
        <v>365</v>
      </c>
      <c r="I2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IF(G641="01/01/1900",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IF(MANUESEIO.DE.PQ[[#This Row],[TREINADO EM]]="", "",(MANUESEIO.DE.PQ[[#This Row],[TREINADO EM]]+MANUESEIO.DE.PQ[[#This Row],[VALIDADE]]))</f>
        <v>46010</v>
      </c>
      <c r="K260">
        <v>1</v>
      </c>
      <c r="L260" t="s">
        <v>5</v>
      </c>
      <c r="M260" t="str">
        <f>VLOOKUP(MANUESEIO.DE.PQ[[#This Row],[NOME]],'CADASTRO'!A:K,6,0)</f>
        <v>ATIVO</v>
      </c>
    </row>
    <row r="261" spans="1:14">
      <c r="A261" t="s">
        <v>516</v>
      </c>
      <c r="B261" t="s">
        <v>517</v>
      </c>
      <c r="C261" t="s">
        <v>433</v>
      </c>
      <c r="D261" t="s">
        <v>703</v>
      </c>
      <c r="E261" s="10" t="s">
        <v>331</v>
      </c>
      <c r="F261" s="10" t="str">
        <f>VLOOKUP(MANUESEIO.DE.PQ[[#This Row],[NOME]],'CADASTRO'!A:K,5,0)</f>
        <v>LIDER DE TURNO</v>
      </c>
      <c r="G261" s="26">
        <v>46006</v>
      </c>
      <c r="H261" s="38">
        <v>365</v>
      </c>
      <c r="I2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IF(G642="01/01/1900", "SEM REGISTRO",
                        IF((G261+H261)&gt;TODAY(), "NO PRAZO", "VENCIDO"
                        )
                    )
                )
            )
        )
    ),"N.A.")</f>
        <v>NO PRAZO</v>
      </c>
      <c r="J261" s="14">
        <f>IF(MANUESEIO.DE.PQ[[#This Row],[TREINADO EM]]="", "",(MANUESEIO.DE.PQ[[#This Row],[TREINADO EM]]+MANUESEIO.DE.PQ[[#This Row],[VALIDADE]]))</f>
        <v>46371</v>
      </c>
      <c r="K261">
        <v>0.25</v>
      </c>
      <c r="L261" t="s">
        <v>3</v>
      </c>
      <c r="M261" t="str">
        <f>VLOOKUP(MANUESEIO.DE.PQ[[#This Row],[NOME]],'CADASTRO'!A:K,6,0)</f>
        <v>ATIVO</v>
      </c>
      <c r="N261" s="63" t="s">
        <v>709</v>
      </c>
    </row>
    <row r="262" spans="1:14">
      <c r="A262" t="s">
        <v>516</v>
      </c>
      <c r="B262" t="s">
        <v>517</v>
      </c>
      <c r="C262" t="s">
        <v>153</v>
      </c>
      <c r="D262" t="s">
        <v>703</v>
      </c>
      <c r="E262" t="s">
        <v>390</v>
      </c>
      <c r="F262" s="10" t="str">
        <f>VLOOKUP(MANUESEIO.DE.PQ[[#This Row],[NOME]],'CADASTRO'!A:K,5,0)</f>
        <v>TECNICO ELETRONICO II</v>
      </c>
      <c r="G262" s="26">
        <v>44515</v>
      </c>
      <c r="H262" s="38">
        <v>365</v>
      </c>
      <c r="I2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IF(G643="01/01/1900",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IF(MANUESEIO.DE.PQ[[#This Row],[TREINADO EM]]="", "",(MANUESEIO.DE.PQ[[#This Row],[TREINADO EM]]+MANUESEIO.DE.PQ[[#This Row],[VALIDADE]]))</f>
        <v>44880</v>
      </c>
      <c r="K262">
        <v>1</v>
      </c>
      <c r="L262" t="s">
        <v>5</v>
      </c>
      <c r="M262" t="str">
        <f>VLOOKUP(MANUESEIO.DE.PQ[[#This Row],[NOME]],'CADASTRO'!A:K,6,0)</f>
        <v>ATIVO</v>
      </c>
    </row>
    <row r="263" spans="1:14">
      <c r="A263" t="s">
        <v>516</v>
      </c>
      <c r="B263" t="s">
        <v>517</v>
      </c>
      <c r="C263" t="s">
        <v>266</v>
      </c>
      <c r="D263" t="s">
        <v>703</v>
      </c>
      <c r="E263" s="10" t="s">
        <v>390</v>
      </c>
      <c r="F263" s="10" t="str">
        <f>VLOOKUP(MANUESEIO.DE.PQ[[#This Row],[NOME]],'CADASTRO'!A:K,5,0)</f>
        <v>TECNICO ELETRONICO II</v>
      </c>
      <c r="G263" s="26">
        <v>44882</v>
      </c>
      <c r="H263" s="38">
        <v>365</v>
      </c>
      <c r="I2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IF(G644="01/01/1900",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IF(MANUESEIO.DE.PQ[[#This Row],[TREINADO EM]]="", "",(MANUESEIO.DE.PQ[[#This Row],[TREINADO EM]]+MANUESEIO.DE.PQ[[#This Row],[VALIDADE]]))</f>
        <v>45247</v>
      </c>
      <c r="K263">
        <v>1</v>
      </c>
      <c r="L263" t="s">
        <v>5</v>
      </c>
      <c r="M263" t="str">
        <f>VLOOKUP(MANUESEIO.DE.PQ[[#This Row],[NOME]],'CADASTRO'!A:K,6,0)</f>
        <v>ATIVO</v>
      </c>
    </row>
    <row r="264" spans="1:14">
      <c r="A264" t="s">
        <v>516</v>
      </c>
      <c r="B264" t="s">
        <v>517</v>
      </c>
      <c r="C264" t="s">
        <v>433</v>
      </c>
      <c r="D264" t="s">
        <v>703</v>
      </c>
      <c r="E264" s="10" t="s">
        <v>390</v>
      </c>
      <c r="F264" s="10" t="str">
        <f>VLOOKUP(MANUESEIO.DE.PQ[[#This Row],[NOME]],'CADASTRO'!A:K,5,0)</f>
        <v>TECNICO ELETRONICO II</v>
      </c>
      <c r="G264" s="26">
        <v>45547</v>
      </c>
      <c r="H264" s="38">
        <v>365</v>
      </c>
      <c r="I2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IF(G645="01/01/1900",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IF(MANUESEIO.DE.PQ[[#This Row],[TREINADO EM]]="", "",(MANUESEIO.DE.PQ[[#This Row],[TREINADO EM]]+MANUESEIO.DE.PQ[[#This Row],[VALIDADE]]))</f>
        <v>45912</v>
      </c>
      <c r="K264">
        <v>1</v>
      </c>
      <c r="L264" t="s">
        <v>5</v>
      </c>
      <c r="M264" t="str">
        <f>VLOOKUP(MANUESEIO.DE.PQ[[#This Row],[NOME]],'CADASTRO'!A:K,6,0)</f>
        <v>ATIVO</v>
      </c>
    </row>
    <row r="265" spans="1:14">
      <c r="A265" t="s">
        <v>516</v>
      </c>
      <c r="B265" t="s">
        <v>517</v>
      </c>
      <c r="C265" t="s">
        <v>433</v>
      </c>
      <c r="D265" t="s">
        <v>703</v>
      </c>
      <c r="E265" s="10" t="s">
        <v>390</v>
      </c>
      <c r="F265" s="10" t="str">
        <f>VLOOKUP(MANUESEIO.DE.PQ[[#This Row],[NOME]],'CADASTRO'!A:K,5,0)</f>
        <v>TECNICO ELETRONICO II</v>
      </c>
      <c r="G265" s="26">
        <v>46211.550127314797</v>
      </c>
      <c r="H265" s="38">
        <v>183</v>
      </c>
      <c r="I2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IF(G646="01/01/1900", "SEM REGISTRO",
                        IF((G265+H265)&gt;TODAY(), "NO PRAZO", "VENCIDO"
                        )
                    )
                )
            )
        )
    ),"N.A.")</f>
        <v>NO PRAZO</v>
      </c>
      <c r="J265" s="14">
        <f>IF(MANUESEIO.DE.PQ[[#This Row],[TREINADO EM]]="", "",(MANUESEIO.DE.PQ[[#This Row],[TREINADO EM]]+MANUESEIO.DE.PQ[[#This Row],[VALIDADE]]))</f>
        <v>46394.550127314797</v>
      </c>
      <c r="K265">
        <v>1</v>
      </c>
      <c r="L265" t="s">
        <v>3</v>
      </c>
      <c r="M265" t="str">
        <f>VLOOKUP(MANUESEIO.DE.PQ[[#This Row],[NOME]],'CADASTRO'!A:K,6,0)</f>
        <v>ATIVO</v>
      </c>
    </row>
    <row r="266" spans="1:14">
      <c r="A266" t="s">
        <v>516</v>
      </c>
      <c r="B266" t="s">
        <v>517</v>
      </c>
      <c r="C266" t="s">
        <v>433</v>
      </c>
      <c r="D266" t="s">
        <v>703</v>
      </c>
      <c r="E266" s="10" t="s">
        <v>391</v>
      </c>
      <c r="F266" s="10" t="str">
        <f>VLOOKUP(MANUESEIO.DE.PQ[[#This Row],[NOME]],'CADASTRO'!A:K,5,0)</f>
        <v>ESTAGIARIO</v>
      </c>
      <c r="G266" s="26">
        <v>46212.014895833301</v>
      </c>
      <c r="H266" s="38">
        <v>365</v>
      </c>
      <c r="I2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IF(G647="01/01/1900", "SEM REGISTRO",
                        IF((G266+H266)&gt;TODAY(), "NO PRAZO", "VENCIDO"
                        )
                    )
                )
            )
        )
    ),"N.A.")</f>
        <v>NO PRAZO</v>
      </c>
      <c r="J266" s="14">
        <f>IF(MANUESEIO.DE.PQ[[#This Row],[TREINADO EM]]="", "",(MANUESEIO.DE.PQ[[#This Row],[TREINADO EM]]+MANUESEIO.DE.PQ[[#This Row],[VALIDADE]]))</f>
        <v>46577.014895833301</v>
      </c>
      <c r="K266">
        <v>1</v>
      </c>
      <c r="L266" t="s">
        <v>3</v>
      </c>
      <c r="M266" t="str">
        <f>VLOOKUP(MANUESEIO.DE.PQ[[#This Row],[NOME]],'CADASTRO'!A:K,6,0)</f>
        <v>ATIVO</v>
      </c>
    </row>
    <row r="267" spans="1:14">
      <c r="A267" t="s">
        <v>516</v>
      </c>
      <c r="B267" t="s">
        <v>517</v>
      </c>
      <c r="C267" t="s">
        <v>433</v>
      </c>
      <c r="D267" t="s">
        <v>703</v>
      </c>
      <c r="E267" s="88" t="s">
        <v>287</v>
      </c>
      <c r="F267" s="10" t="str">
        <f>VLOOKUP(MANUESEIO.DE.PQ[[#This Row],[NOME]],'CADASTRO'!A:K,5,0)</f>
        <v>OPERADOR INDUSTRIAL I</v>
      </c>
      <c r="G267" s="58">
        <v>45847</v>
      </c>
      <c r="H267" s="38">
        <v>365</v>
      </c>
      <c r="I2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IF(G648="01/01/1900",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IF(MANUESEIO.DE.PQ[[#This Row],[TREINADO EM]]="", "",(MANUESEIO.DE.PQ[[#This Row],[TREINADO EM]]+MANUESEIO.DE.PQ[[#This Row],[VALIDADE]]))</f>
        <v>46212</v>
      </c>
      <c r="K267">
        <v>1</v>
      </c>
      <c r="L267" t="s">
        <v>3</v>
      </c>
      <c r="M267" t="str">
        <f>VLOOKUP(MANUESEIO.DE.PQ[[#This Row],[NOME]],'CADASTRO'!A:K,6,0)</f>
        <v>DESLIGADO</v>
      </c>
    </row>
    <row r="268" spans="1:14">
      <c r="A268" t="s">
        <v>516</v>
      </c>
      <c r="B268" t="s">
        <v>517</v>
      </c>
      <c r="C268" t="s">
        <v>266</v>
      </c>
      <c r="D268" t="s">
        <v>703</v>
      </c>
      <c r="E268" s="10" t="s">
        <v>288</v>
      </c>
      <c r="F268" s="10" t="str">
        <f>VLOOKUP(MANUESEIO.DE.PQ[[#This Row],[NOME]],'CADASTRO'!A:K,5,0)</f>
        <v>APRENDIZ</v>
      </c>
      <c r="G268" s="26">
        <v>45301</v>
      </c>
      <c r="H268" s="38">
        <v>365</v>
      </c>
      <c r="I2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IF(G649="01/01/1900",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IF(MANUESEIO.DE.PQ[[#This Row],[TREINADO EM]]="", "",(MANUESEIO.DE.PQ[[#This Row],[TREINADO EM]]+MANUESEIO.DE.PQ[[#This Row],[VALIDADE]]))</f>
        <v>45666</v>
      </c>
      <c r="K268">
        <v>4</v>
      </c>
      <c r="L268" t="s">
        <v>1</v>
      </c>
      <c r="M268" t="str">
        <f>VLOOKUP(MANUESEIO.DE.PQ[[#This Row],[NOME]],'CADASTRO'!A:K,6,0)</f>
        <v>DESLIGADO</v>
      </c>
    </row>
    <row r="269" spans="1:14">
      <c r="A269" t="s">
        <v>516</v>
      </c>
      <c r="B269" t="s">
        <v>517</v>
      </c>
      <c r="C269" t="s">
        <v>433</v>
      </c>
      <c r="D269" t="s">
        <v>703</v>
      </c>
      <c r="E269" t="s">
        <v>485</v>
      </c>
      <c r="F269" s="10" t="str">
        <f>VLOOKUP(MANUESEIO.DE.PQ[[#This Row],[NOME]],'CADASTRO'!A:K,5,0)</f>
        <v>OPERADOR INDUSTRIAL III</v>
      </c>
      <c r="G269" s="26">
        <v>46238</v>
      </c>
      <c r="H269" s="38">
        <v>365</v>
      </c>
      <c r="I2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IF(G650="01/01/1900", "SEM REGISTRO",
                        IF((G269+H269)&gt;TODAY(), "NO PRAZO", "VENCIDO"
                        )
                    )
                )
            )
        )
    ),"N.A.")</f>
        <v>NO PRAZO</v>
      </c>
      <c r="J269" s="14">
        <f>IF(MANUESEIO.DE.PQ[[#This Row],[TREINADO EM]]="", "",(MANUESEIO.DE.PQ[[#This Row],[TREINADO EM]]+MANUESEIO.DE.PQ[[#This Row],[VALIDADE]]))</f>
        <v>46603</v>
      </c>
      <c r="K269">
        <v>1</v>
      </c>
      <c r="L269" t="s">
        <v>3</v>
      </c>
      <c r="M269" t="str">
        <f>VLOOKUP(MANUESEIO.DE.PQ[[#This Row],[NOME]],'CADASTRO'!A:K,6,0)</f>
        <v>ATIVO</v>
      </c>
      <c r="N269" s="63" t="s">
        <v>708</v>
      </c>
    </row>
    <row r="270" spans="1:14">
      <c r="A270" t="s">
        <v>516</v>
      </c>
      <c r="B270" t="s">
        <v>517</v>
      </c>
      <c r="C270" t="s">
        <v>266</v>
      </c>
      <c r="D270" t="s">
        <v>703</v>
      </c>
      <c r="E270" s="10" t="s">
        <v>289</v>
      </c>
      <c r="F270" s="10" t="str">
        <f>VLOOKUP(MANUESEIO.DE.PQ[[#This Row],[NOME]],'CADASTRO'!A:K,5,0)</f>
        <v>APRENDIZ</v>
      </c>
      <c r="G270" s="26">
        <v>45301</v>
      </c>
      <c r="H270" s="38">
        <v>365</v>
      </c>
      <c r="I2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IF(G651="01/01/1900",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IF(MANUESEIO.DE.PQ[[#This Row],[TREINADO EM]]="", "",(MANUESEIO.DE.PQ[[#This Row],[TREINADO EM]]+MANUESEIO.DE.PQ[[#This Row],[VALIDADE]]))</f>
        <v>45666</v>
      </c>
      <c r="K270">
        <v>6</v>
      </c>
      <c r="L270" t="s">
        <v>1</v>
      </c>
      <c r="M270" t="str">
        <f>VLOOKUP(MANUESEIO.DE.PQ[[#This Row],[NOME]],'CADASTRO'!A:K,6,0)</f>
        <v>DESLIGADO</v>
      </c>
    </row>
    <row r="271" spans="1:14">
      <c r="A271" t="s">
        <v>516</v>
      </c>
      <c r="B271" t="s">
        <v>517</v>
      </c>
      <c r="C271" t="s">
        <v>433</v>
      </c>
      <c r="D271" t="s">
        <v>703</v>
      </c>
      <c r="E271" s="10" t="s">
        <v>495</v>
      </c>
      <c r="F271" s="10" t="str">
        <f>VLOOKUP(MANUESEIO.DE.PQ[[#This Row],[NOME]],'CADASTRO'!A:K,5,0)</f>
        <v>AUXILIAR INDUSTRIAL</v>
      </c>
      <c r="G271" s="26">
        <v>46280</v>
      </c>
      <c r="H271" s="38">
        <v>365</v>
      </c>
      <c r="I2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IF(G652="01/01/1900", "SEM REGISTRO",
                        IF((G271+H271)&gt;TODAY(), "NO PRAZO", "VENCIDO"
                        )
                    )
                )
            )
        )
    ),"N.A.")</f>
        <v>NO PRAZO</v>
      </c>
      <c r="J271" s="14">
        <f>IF(MANUESEIO.DE.PQ[[#This Row],[TREINADO EM]]="", "",(MANUESEIO.DE.PQ[[#This Row],[TREINADO EM]]+MANUESEIO.DE.PQ[[#This Row],[VALIDADE]]))</f>
        <v>46645</v>
      </c>
      <c r="K271">
        <v>1</v>
      </c>
      <c r="L271" t="s">
        <v>3</v>
      </c>
      <c r="M271" t="str">
        <f>VLOOKUP(MANUESEIO.DE.PQ[[#This Row],[NOME]],'CADASTRO'!A:K,6,0)</f>
        <v>ATIVO</v>
      </c>
    </row>
    <row r="272" spans="1:14">
      <c r="A272" t="s">
        <v>516</v>
      </c>
      <c r="B272" t="s">
        <v>517</v>
      </c>
      <c r="C272" t="s">
        <v>266</v>
      </c>
      <c r="D272" t="s">
        <v>703</v>
      </c>
      <c r="E272" s="10" t="s">
        <v>290</v>
      </c>
      <c r="F272" s="10" t="str">
        <f>VLOOKUP(MANUESEIO.DE.PQ[[#This Row],[NOME]],'CADASTRO'!A:K,5,0)</f>
        <v>OPERADOR INDUSTRIAL II</v>
      </c>
      <c r="G272" s="26">
        <v>45169</v>
      </c>
      <c r="H272" s="38">
        <v>365</v>
      </c>
      <c r="I2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IF(G653="01/01/1900",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IF(MANUESEIO.DE.PQ[[#This Row],[TREINADO EM]]="", "",(MANUESEIO.DE.PQ[[#This Row],[TREINADO EM]]+MANUESEIO.DE.PQ[[#This Row],[VALIDADE]]))</f>
        <v>45534</v>
      </c>
      <c r="K272">
        <v>1</v>
      </c>
      <c r="L272" t="s">
        <v>5</v>
      </c>
      <c r="M272" t="str">
        <f>VLOOKUP(MANUESEIO.DE.PQ[[#This Row],[NOME]],'CADASTRO'!A:K,6,0)</f>
        <v>DESLIGADO</v>
      </c>
    </row>
    <row r="273" spans="1:14">
      <c r="A273" t="s">
        <v>516</v>
      </c>
      <c r="B273" t="s">
        <v>517</v>
      </c>
      <c r="C273" t="s">
        <v>266</v>
      </c>
      <c r="D273" t="s">
        <v>703</v>
      </c>
      <c r="E273" s="10" t="s">
        <v>290</v>
      </c>
      <c r="F273" s="10" t="str">
        <f>VLOOKUP(MANUESEIO.DE.PQ[[#This Row],[NOME]],'CADASTRO'!A:K,5,0)</f>
        <v>OPERADOR INDUSTRIAL II</v>
      </c>
      <c r="G273" s="26">
        <v>45279</v>
      </c>
      <c r="H273" s="38">
        <v>365</v>
      </c>
      <c r="I2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IF(G654="01/01/1900",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IF(MANUESEIO.DE.PQ[[#This Row],[TREINADO EM]]="", "",(MANUESEIO.DE.PQ[[#This Row],[TREINADO EM]]+MANUESEIO.DE.PQ[[#This Row],[VALIDADE]]))</f>
        <v>45644</v>
      </c>
      <c r="K273">
        <v>1</v>
      </c>
      <c r="L273" t="s">
        <v>1</v>
      </c>
      <c r="M273" t="str">
        <f>VLOOKUP(MANUESEIO.DE.PQ[[#This Row],[NOME]],'CADASTRO'!A:K,6,0)</f>
        <v>DESLIGADO</v>
      </c>
    </row>
    <row r="274" spans="1:14">
      <c r="A274" t="s">
        <v>516</v>
      </c>
      <c r="B274" t="s">
        <v>517</v>
      </c>
      <c r="C274" t="s">
        <v>266</v>
      </c>
      <c r="D274" t="s">
        <v>703</v>
      </c>
      <c r="E274" s="10" t="s">
        <v>392</v>
      </c>
      <c r="F274" s="10" t="str">
        <f>VLOOKUP(MANUESEIO.DE.PQ[[#This Row],[NOME]],'CADASTRO'!A:K,5,0)</f>
        <v>Almoxarife</v>
      </c>
      <c r="G274" s="26">
        <v>45168</v>
      </c>
      <c r="H274" s="38">
        <v>365</v>
      </c>
      <c r="I2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IF(G655="01/01/1900",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IF(MANUESEIO.DE.PQ[[#This Row],[TREINADO EM]]="", "",(MANUESEIO.DE.PQ[[#This Row],[TREINADO EM]]+MANUESEIO.DE.PQ[[#This Row],[VALIDADE]]))</f>
        <v>45533</v>
      </c>
      <c r="K274">
        <v>1</v>
      </c>
      <c r="L274" t="s">
        <v>5</v>
      </c>
      <c r="M274" t="str">
        <f>VLOOKUP(MANUESEIO.DE.PQ[[#This Row],[NOME]],'CADASTRO'!A:K,6,0)</f>
        <v>ATIVO</v>
      </c>
    </row>
    <row r="275" spans="1:14">
      <c r="A275" t="s">
        <v>516</v>
      </c>
      <c r="B275" t="s">
        <v>517</v>
      </c>
      <c r="C275" t="s">
        <v>266</v>
      </c>
      <c r="D275" t="s">
        <v>703</v>
      </c>
      <c r="E275" s="10" t="s">
        <v>392</v>
      </c>
      <c r="F275" s="10" t="str">
        <f>VLOOKUP(MANUESEIO.DE.PQ[[#This Row],[NOME]],'CADASTRO'!A:K,5,0)</f>
        <v>Almoxarife</v>
      </c>
      <c r="G275" s="26">
        <v>45279</v>
      </c>
      <c r="H275" s="38">
        <v>365</v>
      </c>
      <c r="I2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IF(G656="01/01/1900",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IF(MANUESEIO.DE.PQ[[#This Row],[TREINADO EM]]="", "",(MANUESEIO.DE.PQ[[#This Row],[TREINADO EM]]+MANUESEIO.DE.PQ[[#This Row],[VALIDADE]]))</f>
        <v>45644</v>
      </c>
      <c r="K275">
        <v>1</v>
      </c>
      <c r="L275" t="s">
        <v>5</v>
      </c>
      <c r="M275" t="str">
        <f>VLOOKUP(MANUESEIO.DE.PQ[[#This Row],[NOME]],'CADASTRO'!A:K,6,0)</f>
        <v>ATIVO</v>
      </c>
    </row>
    <row r="276" spans="1:14">
      <c r="A276" t="s">
        <v>516</v>
      </c>
      <c r="B276" t="s">
        <v>517</v>
      </c>
      <c r="C276" t="s">
        <v>433</v>
      </c>
      <c r="D276" t="s">
        <v>703</v>
      </c>
      <c r="E276" s="10" t="s">
        <v>392</v>
      </c>
      <c r="F276" s="10" t="str">
        <f>VLOOKUP(MANUESEIO.DE.PQ[[#This Row],[NOME]],'CADASTRO'!A:K,5,0)</f>
        <v>Almoxarife</v>
      </c>
      <c r="G276" s="26">
        <v>45589</v>
      </c>
      <c r="H276" s="38">
        <v>365</v>
      </c>
      <c r="I2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IF(G657="01/01/1900",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IF(MANUESEIO.DE.PQ[[#This Row],[TREINADO EM]]="", "",(MANUESEIO.DE.PQ[[#This Row],[TREINADO EM]]+MANUESEIO.DE.PQ[[#This Row],[VALIDADE]]))</f>
        <v>45954</v>
      </c>
      <c r="K276">
        <v>1</v>
      </c>
      <c r="L276" t="s">
        <v>5</v>
      </c>
      <c r="M276" t="str">
        <f>VLOOKUP(MANUESEIO.DE.PQ[[#This Row],[NOME]],'CADASTRO'!A:K,6,0)</f>
        <v>ATIVO</v>
      </c>
    </row>
    <row r="277" spans="1:14">
      <c r="A277" t="s">
        <v>516</v>
      </c>
      <c r="B277" t="s">
        <v>517</v>
      </c>
      <c r="C277" t="s">
        <v>102</v>
      </c>
      <c r="D277" t="s">
        <v>703</v>
      </c>
      <c r="E277" s="10" t="s">
        <v>392</v>
      </c>
      <c r="F277" s="10" t="str">
        <f>VLOOKUP(MANUESEIO.DE.PQ[[#This Row],[NOME]],'CADASTRO'!A:K,5,0)</f>
        <v>Almoxarife</v>
      </c>
      <c r="G277" s="26">
        <v>45630</v>
      </c>
      <c r="H277" s="38">
        <v>365</v>
      </c>
      <c r="I2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IF(G658="01/01/1900",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IF(MANUESEIO.DE.PQ[[#This Row],[TREINADO EM]]="", "",(MANUESEIO.DE.PQ[[#This Row],[TREINADO EM]]+MANUESEIO.DE.PQ[[#This Row],[VALIDADE]]))</f>
        <v>45995</v>
      </c>
      <c r="K277">
        <v>1</v>
      </c>
      <c r="L277" t="s">
        <v>5</v>
      </c>
      <c r="M277" t="str">
        <f>VLOOKUP(MANUESEIO.DE.PQ[[#This Row],[NOME]],'CADASTRO'!A:K,6,0)</f>
        <v>ATIVO</v>
      </c>
    </row>
    <row r="278" spans="1:14">
      <c r="A278" t="s">
        <v>516</v>
      </c>
      <c r="B278" t="s">
        <v>517</v>
      </c>
      <c r="C278" t="s">
        <v>391</v>
      </c>
      <c r="D278" t="s">
        <v>703</v>
      </c>
      <c r="E278" s="11" t="s">
        <v>392</v>
      </c>
      <c r="F278" s="10" t="str">
        <f>VLOOKUP(MANUESEIO.DE.PQ[[#This Row],[NOME]],'CADASTRO'!A:K,5,0)</f>
        <v>Almoxarife</v>
      </c>
      <c r="G278" s="26">
        <v>45826</v>
      </c>
      <c r="H278" s="38">
        <v>365</v>
      </c>
      <c r="I2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IF(G659="01/01/1900",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IF(MANUESEIO.DE.PQ[[#This Row],[TREINADO EM]]="", "",(MANUESEIO.DE.PQ[[#This Row],[TREINADO EM]]+MANUESEIO.DE.PQ[[#This Row],[VALIDADE]]))</f>
        <v>46191</v>
      </c>
      <c r="K278">
        <v>1</v>
      </c>
      <c r="L278" t="s">
        <v>5</v>
      </c>
      <c r="M278" t="str">
        <f>VLOOKUP(MANUESEIO.DE.PQ[[#This Row],[NOME]],'CADASTRO'!A:K,6,0)</f>
        <v>ATIVO</v>
      </c>
    </row>
    <row r="279" spans="1:14">
      <c r="A279" t="s">
        <v>516</v>
      </c>
      <c r="B279" t="s">
        <v>517</v>
      </c>
      <c r="C279" t="s">
        <v>433</v>
      </c>
      <c r="D279" t="s">
        <v>703</v>
      </c>
      <c r="E279" s="10" t="s">
        <v>392</v>
      </c>
      <c r="F279" s="10" t="str">
        <f>VLOOKUP(MANUESEIO.DE.PQ[[#This Row],[NOME]],'CADASTRO'!A:K,5,0)</f>
        <v>Almoxarife</v>
      </c>
      <c r="G279" s="26">
        <v>46209</v>
      </c>
      <c r="H279" s="38">
        <v>183</v>
      </c>
      <c r="I2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IF(G660="01/01/1900", "SEM REGISTRO",
                        IF((G279+H279)&gt;TODAY(), "NO PRAZO", "VENCIDO"
                        )
                    )
                )
            )
        )
    ),"N.A.")</f>
        <v>NO PRAZO</v>
      </c>
      <c r="J279" s="14">
        <f>IF(MANUESEIO.DE.PQ[[#This Row],[TREINADO EM]]="", "",(MANUESEIO.DE.PQ[[#This Row],[TREINADO EM]]+MANUESEIO.DE.PQ[[#This Row],[VALIDADE]]))</f>
        <v>46392</v>
      </c>
      <c r="K279">
        <v>1</v>
      </c>
      <c r="L279" t="s">
        <v>3</v>
      </c>
      <c r="M279" t="str">
        <f>VLOOKUP(MANUESEIO.DE.PQ[[#This Row],[NOME]],'CADASTRO'!A:K,6,0)</f>
        <v>ATIVO</v>
      </c>
    </row>
    <row r="280" spans="1:14">
      <c r="A280" t="s">
        <v>516</v>
      </c>
      <c r="B280" t="s">
        <v>517</v>
      </c>
      <c r="C280" t="s">
        <v>153</v>
      </c>
      <c r="D280" t="s">
        <v>703</v>
      </c>
      <c r="E280" t="s">
        <v>291</v>
      </c>
      <c r="F280" s="10" t="str">
        <f>VLOOKUP(MANUESEIO.DE.PQ[[#This Row],[NOME]],'CADASTRO'!A:K,5,0)</f>
        <v>OPERADOR INDUSTRIAL III</v>
      </c>
      <c r="G280" s="26">
        <v>44529</v>
      </c>
      <c r="H280" s="38">
        <v>365</v>
      </c>
      <c r="I2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IF(G661="01/01/1900",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IF(MANUESEIO.DE.PQ[[#This Row],[TREINADO EM]]="", "",(MANUESEIO.DE.PQ[[#This Row],[TREINADO EM]]+MANUESEIO.DE.PQ[[#This Row],[VALIDADE]]))</f>
        <v>44894</v>
      </c>
      <c r="K280">
        <v>1</v>
      </c>
      <c r="L280" t="s">
        <v>5</v>
      </c>
      <c r="M280" t="str">
        <f>VLOOKUP(MANUESEIO.DE.PQ[[#This Row],[NOME]],'CADASTRO'!A:K,6,0)</f>
        <v>DESLIGADO</v>
      </c>
    </row>
    <row r="281" spans="1:14">
      <c r="A281" t="s">
        <v>516</v>
      </c>
      <c r="B281" t="s">
        <v>517</v>
      </c>
      <c r="C281" t="s">
        <v>266</v>
      </c>
      <c r="D281" t="s">
        <v>703</v>
      </c>
      <c r="E281" s="10" t="s">
        <v>291</v>
      </c>
      <c r="F281" s="10" t="str">
        <f>VLOOKUP(MANUESEIO.DE.PQ[[#This Row],[NOME]],'CADASTRO'!A:K,5,0)</f>
        <v>OPERADOR INDUSTRIAL III</v>
      </c>
      <c r="G281" s="26">
        <v>45168</v>
      </c>
      <c r="H281" s="38">
        <v>365</v>
      </c>
      <c r="I2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IF(G662="01/01/1900",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IF(MANUESEIO.DE.PQ[[#This Row],[TREINADO EM]]="", "",(MANUESEIO.DE.PQ[[#This Row],[TREINADO EM]]+MANUESEIO.DE.PQ[[#This Row],[VALIDADE]]))</f>
        <v>45533</v>
      </c>
      <c r="K281">
        <v>1</v>
      </c>
      <c r="L281" t="s">
        <v>5</v>
      </c>
      <c r="M281" t="str">
        <f>VLOOKUP(MANUESEIO.DE.PQ[[#This Row],[NOME]],'CADASTRO'!A:K,6,0)</f>
        <v>DESLIGADO</v>
      </c>
    </row>
    <row r="282" spans="1:14">
      <c r="A282" t="s">
        <v>516</v>
      </c>
      <c r="B282" t="s">
        <v>517</v>
      </c>
      <c r="C282" t="s">
        <v>266</v>
      </c>
      <c r="D282" t="s">
        <v>703</v>
      </c>
      <c r="E282" s="10" t="s">
        <v>291</v>
      </c>
      <c r="F282" s="10" t="str">
        <f>VLOOKUP(MANUESEIO.DE.PQ[[#This Row],[NOME]],'CADASTRO'!A:K,5,0)</f>
        <v>OPERADOR INDUSTRIAL III</v>
      </c>
      <c r="G282" s="26">
        <v>45279</v>
      </c>
      <c r="H282" s="38">
        <v>365</v>
      </c>
      <c r="I2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IF(G663="01/01/1900",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IF(MANUESEIO.DE.PQ[[#This Row],[TREINADO EM]]="", "",(MANUESEIO.DE.PQ[[#This Row],[TREINADO EM]]+MANUESEIO.DE.PQ[[#This Row],[VALIDADE]]))</f>
        <v>45644</v>
      </c>
      <c r="K282">
        <v>1</v>
      </c>
      <c r="L282" t="s">
        <v>3</v>
      </c>
      <c r="M282" t="str">
        <f>VLOOKUP(MANUESEIO.DE.PQ[[#This Row],[NOME]],'CADASTRO'!A:K,6,0)</f>
        <v>DESLIGADO</v>
      </c>
    </row>
    <row r="283" spans="1:14">
      <c r="A283" t="s">
        <v>516</v>
      </c>
      <c r="B283" t="s">
        <v>517</v>
      </c>
      <c r="C283" t="s">
        <v>266</v>
      </c>
      <c r="D283" t="s">
        <v>703</v>
      </c>
      <c r="E283" s="10" t="s">
        <v>294</v>
      </c>
      <c r="F283" s="10" t="str">
        <f>VLOOKUP(MANUESEIO.DE.PQ[[#This Row],[NOME]],'CADASTRO'!A:K,5,0)</f>
        <v>OPERADOR INDUSTRIAL I</v>
      </c>
      <c r="G283" s="26">
        <v>45279</v>
      </c>
      <c r="H283" s="38">
        <v>365</v>
      </c>
      <c r="I2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IF(G664="01/01/1900",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IF(MANUESEIO.DE.PQ[[#This Row],[TREINADO EM]]="", "",(MANUESEIO.DE.PQ[[#This Row],[TREINADO EM]]+MANUESEIO.DE.PQ[[#This Row],[VALIDADE]]))</f>
        <v>45644</v>
      </c>
      <c r="K283">
        <v>1</v>
      </c>
      <c r="L283" t="s">
        <v>1</v>
      </c>
      <c r="M283" t="str">
        <f>VLOOKUP(MANUESEIO.DE.PQ[[#This Row],[NOME]],'CADASTRO'!A:K,6,0)</f>
        <v>DESLIGADO</v>
      </c>
    </row>
    <row r="284" spans="1:14">
      <c r="A284" t="s">
        <v>516</v>
      </c>
      <c r="B284" t="s">
        <v>517</v>
      </c>
      <c r="C284" t="s">
        <v>266</v>
      </c>
      <c r="D284" t="s">
        <v>703</v>
      </c>
      <c r="E284" s="10" t="s">
        <v>394</v>
      </c>
      <c r="F284" s="10" t="str">
        <f>VLOOKUP(MANUESEIO.DE.PQ[[#This Row],[NOME]],'CADASTRO'!A:K,5,0)</f>
        <v>OPERADOR INDUSTRIAL I</v>
      </c>
      <c r="G284" s="26">
        <v>45279</v>
      </c>
      <c r="H284" s="38">
        <v>365</v>
      </c>
      <c r="I2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IF(G665="01/01/1900",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IF(MANUESEIO.DE.PQ[[#This Row],[TREINADO EM]]="", "",(MANUESEIO.DE.PQ[[#This Row],[TREINADO EM]]+MANUESEIO.DE.PQ[[#This Row],[VALIDADE]]))</f>
        <v>45644</v>
      </c>
      <c r="K284">
        <v>1</v>
      </c>
      <c r="L284" t="s">
        <v>5</v>
      </c>
      <c r="M284" t="str">
        <f>VLOOKUP(MANUESEIO.DE.PQ[[#This Row],[NOME]],'CADASTRO'!A:K,6,0)</f>
        <v>ATIVO</v>
      </c>
    </row>
    <row r="285" spans="1:14">
      <c r="A285" t="s">
        <v>516</v>
      </c>
      <c r="B285" t="s">
        <v>517</v>
      </c>
      <c r="C285" t="s">
        <v>433</v>
      </c>
      <c r="D285" t="s">
        <v>703</v>
      </c>
      <c r="E285" s="10" t="s">
        <v>394</v>
      </c>
      <c r="F285" s="10" t="str">
        <f>VLOOKUP(MANUESEIO.DE.PQ[[#This Row],[NOME]],'CADASTRO'!A:K,5,0)</f>
        <v>OPERADOR INDUSTRIAL I</v>
      </c>
      <c r="G285" s="26">
        <v>45645</v>
      </c>
      <c r="H285" s="38">
        <v>365</v>
      </c>
      <c r="I2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IF(G666="01/01/1900",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IF(MANUESEIO.DE.PQ[[#This Row],[TREINADO EM]]="", "",(MANUESEIO.DE.PQ[[#This Row],[TREINADO EM]]+MANUESEIO.DE.PQ[[#This Row],[VALIDADE]]))</f>
        <v>46010</v>
      </c>
      <c r="K285">
        <v>1</v>
      </c>
      <c r="L285" t="s">
        <v>5</v>
      </c>
      <c r="M285" t="str">
        <f>VLOOKUP(MANUESEIO.DE.PQ[[#This Row],[NOME]],'CADASTRO'!A:K,6,0)</f>
        <v>ATIVO</v>
      </c>
    </row>
    <row r="286" spans="1:14">
      <c r="A286" t="s">
        <v>516</v>
      </c>
      <c r="B286" t="s">
        <v>517</v>
      </c>
      <c r="C286" t="s">
        <v>391</v>
      </c>
      <c r="D286" t="s">
        <v>703</v>
      </c>
      <c r="E286" s="10" t="s">
        <v>394</v>
      </c>
      <c r="F286" s="10" t="str">
        <f>VLOOKUP(MANUESEIO.DE.PQ[[#This Row],[NOME]],'CADASTRO'!A:K,5,0)</f>
        <v>OPERADOR INDUSTRIAL I</v>
      </c>
      <c r="G286" s="26">
        <v>45875</v>
      </c>
      <c r="H286" s="38">
        <v>365</v>
      </c>
      <c r="I2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IF(G667="01/01/1900",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IF(MANUESEIO.DE.PQ[[#This Row],[TREINADO EM]]="", "",(MANUESEIO.DE.PQ[[#This Row],[TREINADO EM]]+MANUESEIO.DE.PQ[[#This Row],[VALIDADE]]))</f>
        <v>46240</v>
      </c>
      <c r="K286">
        <v>1</v>
      </c>
      <c r="L286" t="s">
        <v>5</v>
      </c>
      <c r="M286" t="str">
        <f>VLOOKUP(MANUESEIO.DE.PQ[[#This Row],[NOME]],'CADASTRO'!A:K,6,0)</f>
        <v>ATIVO</v>
      </c>
    </row>
    <row r="287" spans="1:14">
      <c r="A287" t="s">
        <v>516</v>
      </c>
      <c r="B287" t="s">
        <v>517</v>
      </c>
      <c r="C287" t="s">
        <v>433</v>
      </c>
      <c r="D287" t="s">
        <v>703</v>
      </c>
      <c r="E287" s="11" t="s">
        <v>394</v>
      </c>
      <c r="F287" s="10" t="str">
        <f>VLOOKUP(MANUESEIO.DE.PQ[[#This Row],[NOME]],'CADASTRO'!A:K,5,0)</f>
        <v>OPERADOR INDUSTRIAL I</v>
      </c>
      <c r="G287" s="26">
        <v>46289.562534722223</v>
      </c>
      <c r="H287" s="38">
        <v>365</v>
      </c>
      <c r="I2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IF(G668="01/01/1900", "SEM REGISTRO",
                        IF((G287+H287)&gt;TODAY(), "NO PRAZO", "VENCIDO"
                        )
                    )
                )
            )
        )
    ),"N.A.")</f>
        <v>NO PRAZO</v>
      </c>
      <c r="J287" s="14">
        <f>IF(MANUESEIO.DE.PQ[[#This Row],[TREINADO EM]]="", "",(MANUESEIO.DE.PQ[[#This Row],[TREINADO EM]]+MANUESEIO.DE.PQ[[#This Row],[VALIDADE]]))</f>
        <v>46654.562534722223</v>
      </c>
      <c r="K287">
        <v>1</v>
      </c>
      <c r="L287" t="s">
        <v>3</v>
      </c>
      <c r="M287" t="str">
        <f>VLOOKUP(MANUESEIO.DE.PQ[[#This Row],[NOME]],'CADASTRO'!A:K,6,0)</f>
        <v>ATIVO</v>
      </c>
      <c r="N287" s="63"/>
    </row>
    <row r="288" spans="1:14">
      <c r="A288" t="s">
        <v>516</v>
      </c>
      <c r="B288" t="s">
        <v>517</v>
      </c>
      <c r="C288" t="s">
        <v>153</v>
      </c>
      <c r="D288" t="s">
        <v>703</v>
      </c>
      <c r="E288" t="s">
        <v>296</v>
      </c>
      <c r="F288" s="10" t="str">
        <f>VLOOKUP(MANUESEIO.DE.PQ[[#This Row],[NOME]],'CADASTRO'!A:K,5,0)</f>
        <v>TECNICO ELETRONICO II</v>
      </c>
      <c r="G288" s="26">
        <v>44515</v>
      </c>
      <c r="H288" s="38">
        <v>365</v>
      </c>
      <c r="I2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IF(G669="01/01/1900",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IF(MANUESEIO.DE.PQ[[#This Row],[TREINADO EM]]="", "",(MANUESEIO.DE.PQ[[#This Row],[TREINADO EM]]+MANUESEIO.DE.PQ[[#This Row],[VALIDADE]]))</f>
        <v>44880</v>
      </c>
      <c r="K288">
        <v>1</v>
      </c>
      <c r="L288" t="s">
        <v>5</v>
      </c>
      <c r="M288" t="str">
        <f>VLOOKUP(MANUESEIO.DE.PQ[[#This Row],[NOME]],'CADASTRO'!A:K,6,0)</f>
        <v>DESLIGADO</v>
      </c>
    </row>
    <row r="289" spans="1:13">
      <c r="A289" t="s">
        <v>516</v>
      </c>
      <c r="B289" t="s">
        <v>517</v>
      </c>
      <c r="C289" t="s">
        <v>266</v>
      </c>
      <c r="D289" t="s">
        <v>703</v>
      </c>
      <c r="E289" s="10" t="s">
        <v>296</v>
      </c>
      <c r="F289" s="10" t="str">
        <f>VLOOKUP(MANUESEIO.DE.PQ[[#This Row],[NOME]],'CADASTRO'!A:K,5,0)</f>
        <v>TECNICO ELETRONICO II</v>
      </c>
      <c r="G289" s="26">
        <v>44882</v>
      </c>
      <c r="H289" s="38">
        <v>365</v>
      </c>
      <c r="I2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IF(G670="01/01/1900",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IF(MANUESEIO.DE.PQ[[#This Row],[TREINADO EM]]="", "",(MANUESEIO.DE.PQ[[#This Row],[TREINADO EM]]+MANUESEIO.DE.PQ[[#This Row],[VALIDADE]]))</f>
        <v>45247</v>
      </c>
      <c r="K289">
        <v>1</v>
      </c>
      <c r="L289" t="s">
        <v>5</v>
      </c>
      <c r="M289" t="str">
        <f>VLOOKUP(MANUESEIO.DE.PQ[[#This Row],[NOME]],'CADASTRO'!A:K,6,0)</f>
        <v>DESLIGADO</v>
      </c>
    </row>
    <row r="290" spans="1:13">
      <c r="A290" t="s">
        <v>516</v>
      </c>
      <c r="B290" t="s">
        <v>517</v>
      </c>
      <c r="C290" t="s">
        <v>433</v>
      </c>
      <c r="D290" t="s">
        <v>703</v>
      </c>
      <c r="E290" s="10" t="s">
        <v>296</v>
      </c>
      <c r="F290" s="10" t="str">
        <f>VLOOKUP(MANUESEIO.DE.PQ[[#This Row],[NOME]],'CADASTRO'!A:K,5,0)</f>
        <v>TECNICO ELETRONICO II</v>
      </c>
      <c r="G290" s="26">
        <v>45547</v>
      </c>
      <c r="H290" s="38">
        <v>365</v>
      </c>
      <c r="I2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IF(G671="01/01/1900",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IF(MANUESEIO.DE.PQ[[#This Row],[TREINADO EM]]="", "",(MANUESEIO.DE.PQ[[#This Row],[TREINADO EM]]+MANUESEIO.DE.PQ[[#This Row],[VALIDADE]]))</f>
        <v>45912</v>
      </c>
      <c r="K290">
        <v>1</v>
      </c>
      <c r="L290" t="s">
        <v>5</v>
      </c>
      <c r="M290" t="str">
        <f>VLOOKUP(MANUESEIO.DE.PQ[[#This Row],[NOME]],'CADASTRO'!A:K,6,0)</f>
        <v>DESLIGADO</v>
      </c>
    </row>
    <row r="291" spans="1:13">
      <c r="A291" t="s">
        <v>516</v>
      </c>
      <c r="B291" t="s">
        <v>517</v>
      </c>
      <c r="C291" t="s">
        <v>433</v>
      </c>
      <c r="D291" t="s">
        <v>703</v>
      </c>
      <c r="E291" s="10" t="s">
        <v>296</v>
      </c>
      <c r="F291" s="10" t="str">
        <f>VLOOKUP(MANUESEIO.DE.PQ[[#This Row],[NOME]],'CADASTRO'!A:K,5,0)</f>
        <v>TECNICO ELETRONICO II</v>
      </c>
      <c r="G291" s="26">
        <v>45645</v>
      </c>
      <c r="H291" s="38">
        <v>365</v>
      </c>
      <c r="I2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IF(G672="01/01/1900",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IF(MANUESEIO.DE.PQ[[#This Row],[TREINADO EM]]="", "",(MANUESEIO.DE.PQ[[#This Row],[TREINADO EM]]+MANUESEIO.DE.PQ[[#This Row],[VALIDADE]]))</f>
        <v>46010</v>
      </c>
      <c r="K291">
        <v>1</v>
      </c>
      <c r="L291" t="s">
        <v>3</v>
      </c>
      <c r="M291" t="str">
        <f>VLOOKUP(MANUESEIO.DE.PQ[[#This Row],[NOME]],'CADASTRO'!A:K,6,0)</f>
        <v>DESLIGADO</v>
      </c>
    </row>
    <row r="292" spans="1:13">
      <c r="A292" t="s">
        <v>516</v>
      </c>
      <c r="B292" t="s">
        <v>517</v>
      </c>
      <c r="C292" t="s">
        <v>153</v>
      </c>
      <c r="D292" t="s">
        <v>703</v>
      </c>
      <c r="E292" t="s">
        <v>298</v>
      </c>
      <c r="F292" s="10" t="str">
        <f>VLOOKUP(MANUESEIO.DE.PQ[[#This Row],[NOME]],'CADASTRO'!A:K,5,0)</f>
        <v>OPERADOR INDUSTRIAL III</v>
      </c>
      <c r="G292" s="26">
        <v>44527</v>
      </c>
      <c r="H292" s="38">
        <v>365</v>
      </c>
      <c r="I2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IF(G673="01/01/1900",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IF(MANUESEIO.DE.PQ[[#This Row],[TREINADO EM]]="", "",(MANUESEIO.DE.PQ[[#This Row],[TREINADO EM]]+MANUESEIO.DE.PQ[[#This Row],[VALIDADE]]))</f>
        <v>44892</v>
      </c>
      <c r="K292">
        <v>1</v>
      </c>
      <c r="L292" t="s">
        <v>5</v>
      </c>
      <c r="M292" t="str">
        <f>VLOOKUP(MANUESEIO.DE.PQ[[#This Row],[NOME]],'CADASTRO'!A:K,6,0)</f>
        <v>DESLIGADO</v>
      </c>
    </row>
    <row r="293" spans="1:13">
      <c r="A293" t="s">
        <v>516</v>
      </c>
      <c r="B293" t="s">
        <v>517</v>
      </c>
      <c r="C293" t="s">
        <v>266</v>
      </c>
      <c r="D293" t="s">
        <v>703</v>
      </c>
      <c r="E293" s="10" t="s">
        <v>298</v>
      </c>
      <c r="F293" s="10" t="str">
        <f>VLOOKUP(MANUESEIO.DE.PQ[[#This Row],[NOME]],'CADASTRO'!A:K,5,0)</f>
        <v>OPERADOR INDUSTRIAL III</v>
      </c>
      <c r="G293" s="26">
        <v>45169</v>
      </c>
      <c r="H293" s="38">
        <v>365</v>
      </c>
      <c r="I2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IF(G674="01/01/1900",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IF(MANUESEIO.DE.PQ[[#This Row],[TREINADO EM]]="", "",(MANUESEIO.DE.PQ[[#This Row],[TREINADO EM]]+MANUESEIO.DE.PQ[[#This Row],[VALIDADE]]))</f>
        <v>45534</v>
      </c>
      <c r="K293">
        <v>1</v>
      </c>
      <c r="L293" t="s">
        <v>5</v>
      </c>
      <c r="M293" t="str">
        <f>VLOOKUP(MANUESEIO.DE.PQ[[#This Row],[NOME]],'CADASTRO'!A:K,6,0)</f>
        <v>DESLIGADO</v>
      </c>
    </row>
    <row r="294" spans="1:13">
      <c r="A294" t="s">
        <v>516</v>
      </c>
      <c r="B294" t="s">
        <v>517</v>
      </c>
      <c r="C294" t="s">
        <v>266</v>
      </c>
      <c r="D294" t="s">
        <v>703</v>
      </c>
      <c r="E294" s="10" t="s">
        <v>298</v>
      </c>
      <c r="F294" s="10" t="str">
        <f>VLOOKUP(MANUESEIO.DE.PQ[[#This Row],[NOME]],'CADASTRO'!A:K,5,0)</f>
        <v>OPERADOR INDUSTRIAL III</v>
      </c>
      <c r="G294" s="26">
        <v>45279</v>
      </c>
      <c r="H294" s="38">
        <v>365</v>
      </c>
      <c r="I2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IF(G675="01/01/1900",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IF(MANUESEIO.DE.PQ[[#This Row],[TREINADO EM]]="", "",(MANUESEIO.DE.PQ[[#This Row],[TREINADO EM]]+MANUESEIO.DE.PQ[[#This Row],[VALIDADE]]))</f>
        <v>45644</v>
      </c>
      <c r="K294">
        <v>1</v>
      </c>
      <c r="L294" t="s">
        <v>5</v>
      </c>
      <c r="M294" t="str">
        <f>VLOOKUP(MANUESEIO.DE.PQ[[#This Row],[NOME]],'CADASTRO'!A:K,6,0)</f>
        <v>DESLIGADO</v>
      </c>
    </row>
    <row r="295" spans="1:13">
      <c r="A295" t="s">
        <v>516</v>
      </c>
      <c r="B295" t="s">
        <v>517</v>
      </c>
      <c r="C295" t="s">
        <v>433</v>
      </c>
      <c r="D295" t="s">
        <v>703</v>
      </c>
      <c r="E295" s="10" t="s">
        <v>298</v>
      </c>
      <c r="F295" s="10" t="str">
        <f>VLOOKUP(MANUESEIO.DE.PQ[[#This Row],[NOME]],'CADASTRO'!A:K,5,0)</f>
        <v>OPERADOR INDUSTRIAL III</v>
      </c>
      <c r="G295" s="26">
        <v>45645</v>
      </c>
      <c r="H295" s="38">
        <v>365</v>
      </c>
      <c r="I2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IF(G676="01/01/1900",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IF(MANUESEIO.DE.PQ[[#This Row],[TREINADO EM]]="", "",(MANUESEIO.DE.PQ[[#This Row],[TREINADO EM]]+MANUESEIO.DE.PQ[[#This Row],[VALIDADE]]))</f>
        <v>46010</v>
      </c>
      <c r="K295">
        <v>1</v>
      </c>
      <c r="L295" t="s">
        <v>3</v>
      </c>
      <c r="M295" t="str">
        <f>VLOOKUP(MANUESEIO.DE.PQ[[#This Row],[NOME]],'CADASTRO'!A:K,6,0)</f>
        <v>DESLIGADO</v>
      </c>
    </row>
    <row r="296" spans="1:13">
      <c r="A296" t="s">
        <v>516</v>
      </c>
      <c r="B296" t="s">
        <v>517</v>
      </c>
      <c r="C296" t="s">
        <v>266</v>
      </c>
      <c r="D296" t="s">
        <v>703</v>
      </c>
      <c r="E296" s="10" t="s">
        <v>299</v>
      </c>
      <c r="F296" s="10" t="str">
        <f>VLOOKUP(MANUESEIO.DE.PQ[[#This Row],[NOME]],'CADASTRO'!A:K,5,0)</f>
        <v>ESTAGIARIO</v>
      </c>
      <c r="G296" s="26">
        <v>45168</v>
      </c>
      <c r="H296" s="38">
        <v>365</v>
      </c>
      <c r="I2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IF(G677="01/01/1900",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IF(MANUESEIO.DE.PQ[[#This Row],[TREINADO EM]]="", "",(MANUESEIO.DE.PQ[[#This Row],[TREINADO EM]]+MANUESEIO.DE.PQ[[#This Row],[VALIDADE]]))</f>
        <v>45533</v>
      </c>
      <c r="K296">
        <v>1</v>
      </c>
      <c r="L296" t="s">
        <v>3</v>
      </c>
      <c r="M296" t="str">
        <f>VLOOKUP(MANUESEIO.DE.PQ[[#This Row],[NOME]],'CADASTRO'!A:K,6,0)</f>
        <v>DESLIGADO</v>
      </c>
    </row>
    <row r="297" spans="1:13">
      <c r="A297" t="s">
        <v>516</v>
      </c>
      <c r="B297" t="s">
        <v>517</v>
      </c>
      <c r="C297" t="s">
        <v>433</v>
      </c>
      <c r="D297" t="s">
        <v>703</v>
      </c>
      <c r="E297" s="10" t="s">
        <v>301</v>
      </c>
      <c r="F297" s="10" t="str">
        <f>VLOOKUP(MANUESEIO.DE.PQ[[#This Row],[NOME]],'CADASTRO'!A:K,5,0)</f>
        <v>OPERADOR INDUSTRIAL I</v>
      </c>
      <c r="G297" s="26">
        <v>45965</v>
      </c>
      <c r="H297" s="38">
        <v>365</v>
      </c>
      <c r="I2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IF(G678="01/01/1900",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IF(MANUESEIO.DE.PQ[[#This Row],[TREINADO EM]]="", "",(MANUESEIO.DE.PQ[[#This Row],[TREINADO EM]]+MANUESEIO.DE.PQ[[#This Row],[VALIDADE]]))</f>
        <v>46330</v>
      </c>
      <c r="K297">
        <v>1</v>
      </c>
      <c r="L297" t="s">
        <v>3</v>
      </c>
      <c r="M297" t="str">
        <f>VLOOKUP(MANUESEIO.DE.PQ[[#This Row],[NOME]],'CADASTRO'!A:K,6,0)</f>
        <v>DESLIGADO</v>
      </c>
    </row>
    <row r="298" spans="1:13">
      <c r="A298" t="s">
        <v>516</v>
      </c>
      <c r="B298" t="s">
        <v>517</v>
      </c>
      <c r="C298" t="s">
        <v>266</v>
      </c>
      <c r="D298" t="s">
        <v>703</v>
      </c>
      <c r="E298" s="10" t="s">
        <v>395</v>
      </c>
      <c r="F298" s="10" t="str">
        <f>VLOOKUP(MANUESEIO.DE.PQ[[#This Row],[NOME]],'CADASTRO'!A:K,5,0)</f>
        <v>OPERADOR INDUSTRIAL II</v>
      </c>
      <c r="G298" s="26">
        <v>45168</v>
      </c>
      <c r="H298" s="38">
        <v>365</v>
      </c>
      <c r="I2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IF(G679="01/01/1900",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IF(MANUESEIO.DE.PQ[[#This Row],[TREINADO EM]]="", "",(MANUESEIO.DE.PQ[[#This Row],[TREINADO EM]]+MANUESEIO.DE.PQ[[#This Row],[VALIDADE]]))</f>
        <v>45533</v>
      </c>
      <c r="K298">
        <v>1</v>
      </c>
      <c r="L298" t="s">
        <v>5</v>
      </c>
      <c r="M298" t="str">
        <f>VLOOKUP(MANUESEIO.DE.PQ[[#This Row],[NOME]],'CADASTRO'!A:K,6,0)</f>
        <v>ATIVO</v>
      </c>
    </row>
    <row r="299" spans="1:13">
      <c r="A299" t="s">
        <v>516</v>
      </c>
      <c r="B299" t="s">
        <v>517</v>
      </c>
      <c r="C299" t="s">
        <v>266</v>
      </c>
      <c r="D299" t="s">
        <v>703</v>
      </c>
      <c r="E299" s="10" t="s">
        <v>395</v>
      </c>
      <c r="F299" s="10" t="str">
        <f>VLOOKUP(MANUESEIO.DE.PQ[[#This Row],[NOME]],'CADASTRO'!A:K,5,0)</f>
        <v>OPERADOR INDUSTRIAL II</v>
      </c>
      <c r="G299" s="26">
        <v>45279</v>
      </c>
      <c r="H299" s="38">
        <v>365</v>
      </c>
      <c r="I2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IF(G680="01/01/1900",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IF(MANUESEIO.DE.PQ[[#This Row],[TREINADO EM]]="", "",(MANUESEIO.DE.PQ[[#This Row],[TREINADO EM]]+MANUESEIO.DE.PQ[[#This Row],[VALIDADE]]))</f>
        <v>45644</v>
      </c>
      <c r="K299">
        <v>1</v>
      </c>
      <c r="L299" t="s">
        <v>5</v>
      </c>
      <c r="M299" t="str">
        <f>VLOOKUP(MANUESEIO.DE.PQ[[#This Row],[NOME]],'CADASTRO'!A:K,6,0)</f>
        <v>ATIVO</v>
      </c>
    </row>
    <row r="300" spans="1:13">
      <c r="A300" t="s">
        <v>516</v>
      </c>
      <c r="B300" t="s">
        <v>517</v>
      </c>
      <c r="C300" t="s">
        <v>76</v>
      </c>
      <c r="D300" t="s">
        <v>703</v>
      </c>
      <c r="E300" s="10" t="s">
        <v>395</v>
      </c>
      <c r="F300" s="10" t="str">
        <f>VLOOKUP(MANUESEIO.DE.PQ[[#This Row],[NOME]],'CADASTRO'!A:K,5,0)</f>
        <v>OPERADOR INDUSTRIAL II</v>
      </c>
      <c r="G300" s="26">
        <v>45645</v>
      </c>
      <c r="H300" s="38">
        <v>365</v>
      </c>
      <c r="I3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IF(G681="01/01/1900",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IF(MANUESEIO.DE.PQ[[#This Row],[TREINADO EM]]="", "",(MANUESEIO.DE.PQ[[#This Row],[TREINADO EM]]+MANUESEIO.DE.PQ[[#This Row],[VALIDADE]]))</f>
        <v>46010</v>
      </c>
      <c r="K300">
        <v>1</v>
      </c>
      <c r="L300" t="s">
        <v>5</v>
      </c>
      <c r="M300" t="str">
        <f>VLOOKUP(MANUESEIO.DE.PQ[[#This Row],[NOME]],'CADASTRO'!A:K,6,0)</f>
        <v>ATIVO</v>
      </c>
    </row>
    <row r="301" spans="1:13">
      <c r="A301" t="s">
        <v>516</v>
      </c>
      <c r="B301" t="s">
        <v>517</v>
      </c>
      <c r="C301" t="s">
        <v>433</v>
      </c>
      <c r="D301" t="s">
        <v>703</v>
      </c>
      <c r="E301" s="10" t="s">
        <v>395</v>
      </c>
      <c r="F301" s="10" t="str">
        <f>VLOOKUP(MANUESEIO.DE.PQ[[#This Row],[NOME]],'CADASTRO'!A:K,5,0)</f>
        <v>OPERADOR INDUSTRIAL II</v>
      </c>
      <c r="G301" s="26">
        <v>46009</v>
      </c>
      <c r="H301" s="38">
        <v>365</v>
      </c>
      <c r="I3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IF(G682="01/01/1900", "SEM REGISTRO",
                        IF((G301+H301)&gt;TODAY(), "NO PRAZO", "VENCIDO"
                        )
                    )
                )
            )
        )
    ),"N.A.")</f>
        <v>NO PRAZO</v>
      </c>
      <c r="J301" s="14">
        <f>IF(MANUESEIO.DE.PQ[[#This Row],[TREINADO EM]]="", "",(MANUESEIO.DE.PQ[[#This Row],[TREINADO EM]]+MANUESEIO.DE.PQ[[#This Row],[VALIDADE]]))</f>
        <v>46374</v>
      </c>
      <c r="K301">
        <v>1</v>
      </c>
      <c r="L301" t="s">
        <v>3</v>
      </c>
      <c r="M301" t="str">
        <f>VLOOKUP(MANUESEIO.DE.PQ[[#This Row],[NOME]],'CADASTRO'!A:K,6,0)</f>
        <v>ATIVO</v>
      </c>
    </row>
    <row r="302" spans="1:13">
      <c r="A302" t="s">
        <v>516</v>
      </c>
      <c r="B302" t="s">
        <v>517</v>
      </c>
      <c r="C302" t="s">
        <v>266</v>
      </c>
      <c r="D302" t="s">
        <v>703</v>
      </c>
      <c r="E302" s="10" t="s">
        <v>313</v>
      </c>
      <c r="F302" s="10" t="str">
        <f>VLOOKUP(MANUESEIO.DE.PQ[[#This Row],[NOME]],'CADASTRO'!A:K,5,0)</f>
        <v>OPERADOR INDUSTRIAL I</v>
      </c>
      <c r="G302" s="26">
        <v>45169</v>
      </c>
      <c r="H302" s="38">
        <v>365</v>
      </c>
      <c r="I3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IF(G683="01/01/1900",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IF(MANUESEIO.DE.PQ[[#This Row],[TREINADO EM]]="", "",(MANUESEIO.DE.PQ[[#This Row],[TREINADO EM]]+MANUESEIO.DE.PQ[[#This Row],[VALIDADE]]))</f>
        <v>45534</v>
      </c>
      <c r="K302">
        <v>1</v>
      </c>
      <c r="L302" t="s">
        <v>5</v>
      </c>
      <c r="M302" t="str">
        <f>VLOOKUP(MANUESEIO.DE.PQ[[#This Row],[NOME]],'CADASTRO'!A:K,6,0)</f>
        <v>DESLIGADO</v>
      </c>
    </row>
    <row r="303" spans="1:13">
      <c r="A303" t="s">
        <v>516</v>
      </c>
      <c r="B303" t="s">
        <v>517</v>
      </c>
      <c r="C303" t="s">
        <v>266</v>
      </c>
      <c r="D303" t="s">
        <v>703</v>
      </c>
      <c r="E303" s="10" t="s">
        <v>313</v>
      </c>
      <c r="F303" s="10" t="str">
        <f>VLOOKUP(MANUESEIO.DE.PQ[[#This Row],[NOME]],'CADASTRO'!A:K,5,0)</f>
        <v>OPERADOR INDUSTRIAL I</v>
      </c>
      <c r="G303" s="26">
        <v>45279</v>
      </c>
      <c r="H303" s="38">
        <v>365</v>
      </c>
      <c r="I3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IF(G684="01/01/1900",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IF(MANUESEIO.DE.PQ[[#This Row],[TREINADO EM]]="", "",(MANUESEIO.DE.PQ[[#This Row],[TREINADO EM]]+MANUESEIO.DE.PQ[[#This Row],[VALIDADE]]))</f>
        <v>45644</v>
      </c>
      <c r="K303">
        <v>1</v>
      </c>
      <c r="L303" t="s">
        <v>5</v>
      </c>
      <c r="M303" t="str">
        <f>VLOOKUP(MANUESEIO.DE.PQ[[#This Row],[NOME]],'CADASTRO'!A:K,6,0)</f>
        <v>DESLIGADO</v>
      </c>
    </row>
    <row r="304" spans="1:13">
      <c r="A304" t="s">
        <v>516</v>
      </c>
      <c r="B304" t="s">
        <v>517</v>
      </c>
      <c r="C304" t="s">
        <v>76</v>
      </c>
      <c r="D304" t="s">
        <v>703</v>
      </c>
      <c r="E304" s="10" t="s">
        <v>313</v>
      </c>
      <c r="F304" s="10" t="str">
        <f>VLOOKUP(MANUESEIO.DE.PQ[[#This Row],[NOME]],'CADASTRO'!A:K,5,0)</f>
        <v>OPERADOR INDUSTRIAL I</v>
      </c>
      <c r="G304" s="26">
        <v>45645</v>
      </c>
      <c r="H304" s="38">
        <v>365</v>
      </c>
      <c r="I3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IF(G685="01/01/1900",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IF(MANUESEIO.DE.PQ[[#This Row],[TREINADO EM]]="", "",(MANUESEIO.DE.PQ[[#This Row],[TREINADO EM]]+MANUESEIO.DE.PQ[[#This Row],[VALIDADE]]))</f>
        <v>46010</v>
      </c>
      <c r="K304">
        <v>1</v>
      </c>
      <c r="L304" t="s">
        <v>3</v>
      </c>
      <c r="M304" t="str">
        <f>VLOOKUP(MANUESEIO.DE.PQ[[#This Row],[NOME]],'CADASTRO'!A:K,6,0)</f>
        <v>DESLIGADO</v>
      </c>
    </row>
    <row r="305" spans="1:14">
      <c r="A305" t="s">
        <v>516</v>
      </c>
      <c r="B305" t="s">
        <v>517</v>
      </c>
      <c r="C305" t="s">
        <v>433</v>
      </c>
      <c r="D305" t="s">
        <v>703</v>
      </c>
      <c r="E305" s="10" t="s">
        <v>396</v>
      </c>
      <c r="F305" s="10" t="str">
        <f>VLOOKUP(MANUESEIO.DE.PQ[[#This Row],[NOME]],'CADASTRO'!A:K,5,0)</f>
        <v>OPERADOR INDUSTRIAL I</v>
      </c>
      <c r="G305" s="26">
        <v>46161</v>
      </c>
      <c r="H305" s="38">
        <v>365</v>
      </c>
      <c r="I3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IF(G686="01/01/1900",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IF(MANUESEIO.DE.PQ[[#This Row],[TREINADO EM]]="", "",(MANUESEIO.DE.PQ[[#This Row],[TREINADO EM]]+MANUESEIO.DE.PQ[[#This Row],[VALIDADE]]))</f>
        <v>46526</v>
      </c>
      <c r="K305">
        <v>1</v>
      </c>
      <c r="L305" t="s">
        <v>3</v>
      </c>
      <c r="M305" t="str">
        <f>VLOOKUP(MANUESEIO.DE.PQ[[#This Row],[NOME]],'CADASTRO'!A:K,6,0)</f>
        <v>ATIVO</v>
      </c>
      <c r="N305" s="77" t="s">
        <v>706</v>
      </c>
    </row>
    <row r="306" spans="1:14">
      <c r="A306" t="s">
        <v>516</v>
      </c>
      <c r="B306" t="s">
        <v>517</v>
      </c>
      <c r="C306" t="s">
        <v>433</v>
      </c>
      <c r="D306" t="s">
        <v>703</v>
      </c>
      <c r="E306" s="10" t="s">
        <v>317</v>
      </c>
      <c r="F306" s="10" t="str">
        <f>VLOOKUP(MANUESEIO.DE.PQ[[#This Row],[NOME]],'CADASTRO'!A:K,5,0)</f>
        <v>AUXILIAR INDUSTRIAL</v>
      </c>
      <c r="G306" s="26">
        <v>45756</v>
      </c>
      <c r="H306" s="38">
        <v>365</v>
      </c>
      <c r="I3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IF(G687="01/01/1900",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IF(MANUESEIO.DE.PQ[[#This Row],[TREINADO EM]]="", "",(MANUESEIO.DE.PQ[[#This Row],[TREINADO EM]]+MANUESEIO.DE.PQ[[#This Row],[VALIDADE]]))</f>
        <v>46121</v>
      </c>
      <c r="K306">
        <v>1</v>
      </c>
      <c r="L306" t="s">
        <v>3</v>
      </c>
      <c r="M306" t="str">
        <f>VLOOKUP(MANUESEIO.DE.PQ[[#This Row],[NOME]],'CADASTRO'!A:K,6,0)</f>
        <v>DESLIGADO</v>
      </c>
    </row>
    <row r="307" spans="1:14">
      <c r="A307" t="s">
        <v>516</v>
      </c>
      <c r="B307" t="s">
        <v>517</v>
      </c>
      <c r="C307" t="s">
        <v>153</v>
      </c>
      <c r="D307" t="s">
        <v>703</v>
      </c>
      <c r="E307" t="s">
        <v>324</v>
      </c>
      <c r="F307" s="10" t="str">
        <f>VLOOKUP(MANUESEIO.DE.PQ[[#This Row],[NOME]],'CADASTRO'!A:K,5,0)</f>
        <v>LIDER DE TURNO</v>
      </c>
      <c r="G307" s="26">
        <v>44515</v>
      </c>
      <c r="H307" s="38">
        <v>365</v>
      </c>
      <c r="I3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IF(G688="01/01/1900",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IF(MANUESEIO.DE.PQ[[#This Row],[TREINADO EM]]="", "",(MANUESEIO.DE.PQ[[#This Row],[TREINADO EM]]+MANUESEIO.DE.PQ[[#This Row],[VALIDADE]]))</f>
        <v>44880</v>
      </c>
      <c r="K307">
        <v>1</v>
      </c>
      <c r="L307" t="s">
        <v>5</v>
      </c>
      <c r="M307" t="str">
        <f>VLOOKUP(MANUESEIO.DE.PQ[[#This Row],[NOME]],'CADASTRO'!A:K,6,0)</f>
        <v>ATIVO</v>
      </c>
    </row>
    <row r="308" spans="1:14">
      <c r="A308" t="s">
        <v>516</v>
      </c>
      <c r="B308" t="s">
        <v>517</v>
      </c>
      <c r="C308" t="s">
        <v>266</v>
      </c>
      <c r="D308" t="s">
        <v>703</v>
      </c>
      <c r="E308" s="10" t="s">
        <v>324</v>
      </c>
      <c r="F308" s="10" t="str">
        <f>VLOOKUP(MANUESEIO.DE.PQ[[#This Row],[NOME]],'CADASTRO'!A:K,5,0)</f>
        <v>LIDER DE TURNO</v>
      </c>
      <c r="G308" s="26">
        <v>45169</v>
      </c>
      <c r="H308" s="38">
        <v>365</v>
      </c>
      <c r="I3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IF(G689="01/01/1900",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IF(MANUESEIO.DE.PQ[[#This Row],[TREINADO EM]]="", "",(MANUESEIO.DE.PQ[[#This Row],[TREINADO EM]]+MANUESEIO.DE.PQ[[#This Row],[VALIDADE]]))</f>
        <v>45534</v>
      </c>
      <c r="K308">
        <v>1</v>
      </c>
      <c r="L308" t="s">
        <v>5</v>
      </c>
      <c r="M308" t="str">
        <f>VLOOKUP(MANUESEIO.DE.PQ[[#This Row],[NOME]],'CADASTRO'!A:K,6,0)</f>
        <v>ATIVO</v>
      </c>
    </row>
    <row r="309" spans="1:14">
      <c r="A309" t="s">
        <v>516</v>
      </c>
      <c r="B309" t="s">
        <v>517</v>
      </c>
      <c r="C309" t="s">
        <v>266</v>
      </c>
      <c r="D309" t="s">
        <v>703</v>
      </c>
      <c r="E309" s="10" t="s">
        <v>324</v>
      </c>
      <c r="F309" s="10" t="str">
        <f>VLOOKUP(MANUESEIO.DE.PQ[[#This Row],[NOME]],'CADASTRO'!A:K,5,0)</f>
        <v>LIDER DE TURNO</v>
      </c>
      <c r="G309" s="26">
        <v>45279</v>
      </c>
      <c r="H309" s="38">
        <v>365</v>
      </c>
      <c r="I3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IF(G690="01/01/1900",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IF(MANUESEIO.DE.PQ[[#This Row],[TREINADO EM]]="", "",(MANUESEIO.DE.PQ[[#This Row],[TREINADO EM]]+MANUESEIO.DE.PQ[[#This Row],[VALIDADE]]))</f>
        <v>45644</v>
      </c>
      <c r="K309">
        <v>1</v>
      </c>
      <c r="L309" t="s">
        <v>5</v>
      </c>
      <c r="M309" t="str">
        <f>VLOOKUP(MANUESEIO.DE.PQ[[#This Row],[NOME]],'CADASTRO'!A:K,6,0)</f>
        <v>ATIVO</v>
      </c>
    </row>
    <row r="310" spans="1:14">
      <c r="A310" t="s">
        <v>516</v>
      </c>
      <c r="B310" t="s">
        <v>517</v>
      </c>
      <c r="C310" t="s">
        <v>76</v>
      </c>
      <c r="D310" t="s">
        <v>703</v>
      </c>
      <c r="E310" s="10" t="s">
        <v>324</v>
      </c>
      <c r="F310" s="10" t="str">
        <f>VLOOKUP(MANUESEIO.DE.PQ[[#This Row],[NOME]],'CADASTRO'!A:K,5,0)</f>
        <v>LIDER DE TURNO</v>
      </c>
      <c r="G310" s="26">
        <v>45645</v>
      </c>
      <c r="H310" s="38">
        <v>365</v>
      </c>
      <c r="I3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IF(G691="01/01/1900",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IF(MANUESEIO.DE.PQ[[#This Row],[TREINADO EM]]="", "",(MANUESEIO.DE.PQ[[#This Row],[TREINADO EM]]+MANUESEIO.DE.PQ[[#This Row],[VALIDADE]]))</f>
        <v>46010</v>
      </c>
      <c r="K310">
        <v>1</v>
      </c>
      <c r="L310" t="s">
        <v>5</v>
      </c>
      <c r="M310" t="str">
        <f>VLOOKUP(MANUESEIO.DE.PQ[[#This Row],[NOME]],'CADASTRO'!A:K,6,0)</f>
        <v>ATIVO</v>
      </c>
    </row>
    <row r="311" spans="1:14">
      <c r="A311" t="s">
        <v>516</v>
      </c>
      <c r="B311" t="s">
        <v>517</v>
      </c>
      <c r="C311" t="s">
        <v>433</v>
      </c>
      <c r="D311" t="s">
        <v>703</v>
      </c>
      <c r="E311" s="10" t="s">
        <v>324</v>
      </c>
      <c r="F311" s="10" t="str">
        <f>VLOOKUP(MANUESEIO.DE.PQ[[#This Row],[NOME]],'CADASTRO'!A:K,5,0)</f>
        <v>LIDER DE TURNO</v>
      </c>
      <c r="G311" s="26">
        <v>46009</v>
      </c>
      <c r="H311" s="38">
        <v>365</v>
      </c>
      <c r="I3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IF(G692="01/01/1900", "SEM REGISTRO",
                        IF((G311+H311)&gt;TODAY(), "NO PRAZO", "VENCIDO"
                        )
                    )
                )
            )
        )
    ),"N.A.")</f>
        <v>NO PRAZO</v>
      </c>
      <c r="J311" s="14">
        <f>IF(MANUESEIO.DE.PQ[[#This Row],[TREINADO EM]]="", "",(MANUESEIO.DE.PQ[[#This Row],[TREINADO EM]]+MANUESEIO.DE.PQ[[#This Row],[VALIDADE]]))</f>
        <v>46374</v>
      </c>
      <c r="K311">
        <v>1</v>
      </c>
      <c r="L311" t="s">
        <v>3</v>
      </c>
      <c r="M311" t="str">
        <f>VLOOKUP(MANUESEIO.DE.PQ[[#This Row],[NOME]],'CADASTRO'!A:K,6,0)</f>
        <v>ATIVO</v>
      </c>
    </row>
    <row r="312" spans="1:14">
      <c r="A312" t="s">
        <v>516</v>
      </c>
      <c r="B312" t="s">
        <v>517</v>
      </c>
      <c r="C312" t="s">
        <v>433</v>
      </c>
      <c r="D312" t="s">
        <v>703</v>
      </c>
      <c r="E312" s="10" t="s">
        <v>397</v>
      </c>
      <c r="F312" s="10" t="str">
        <f>VLOOKUP(MANUESEIO.DE.PQ[[#This Row],[NOME]],'CADASTRO'!A:K,5,0)</f>
        <v>AUXILIAR INDUSTRIAL</v>
      </c>
      <c r="G312" s="26">
        <v>46154</v>
      </c>
      <c r="H312" s="38">
        <v>365</v>
      </c>
      <c r="I3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IF(G693="01/01/1900",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IF(MANUESEIO.DE.PQ[[#This Row],[TREINADO EM]]="", "",(MANUESEIO.DE.PQ[[#This Row],[TREINADO EM]]+MANUESEIO.DE.PQ[[#This Row],[VALIDADE]]))</f>
        <v>46519</v>
      </c>
      <c r="K312">
        <v>1</v>
      </c>
      <c r="L312" t="s">
        <v>3</v>
      </c>
      <c r="M312" t="str">
        <f>VLOOKUP(MANUESEIO.DE.PQ[[#This Row],[NOME]],'CADASTRO'!A:K,6,0)</f>
        <v>DESLIGADO</v>
      </c>
      <c r="N312" s="77" t="s">
        <v>706</v>
      </c>
    </row>
    <row r="313" spans="1:14">
      <c r="A313" t="s">
        <v>516</v>
      </c>
      <c r="B313" t="s">
        <v>517</v>
      </c>
      <c r="C313" t="s">
        <v>433</v>
      </c>
      <c r="D313" t="s">
        <v>703</v>
      </c>
      <c r="E313" s="10" t="s">
        <v>169</v>
      </c>
      <c r="F313" s="10" t="str">
        <f>VLOOKUP(MANUESEIO.DE.PQ[[#This Row],[NOME]],'CADASTRO'!A:K,5,0)</f>
        <v>COORDENADOR MELHORIA CONTINUA</v>
      </c>
      <c r="G313" s="26">
        <v>46245.594050925924</v>
      </c>
      <c r="H313" s="38">
        <v>365</v>
      </c>
      <c r="I3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IF(G694="01/01/1900",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IF(MANUESEIO.DE.PQ[[#This Row],[TREINADO EM]]="", "",(MANUESEIO.DE.PQ[[#This Row],[TREINADO EM]]+MANUESEIO.DE.PQ[[#This Row],[VALIDADE]]))</f>
        <v>46610.594050925924</v>
      </c>
      <c r="K313">
        <v>1</v>
      </c>
      <c r="L313" t="s">
        <v>3</v>
      </c>
      <c r="M313" t="str">
        <f>VLOOKUP(MANUESEIO.DE.PQ[[#This Row],[NOME]],'CADASTRO'!A:K,6,0)</f>
        <v>ATIVO</v>
      </c>
    </row>
    <row r="314" spans="1:14">
      <c r="A314" t="s">
        <v>516</v>
      </c>
      <c r="B314" t="s">
        <v>517</v>
      </c>
      <c r="C314" t="s">
        <v>433</v>
      </c>
      <c r="D314" t="s">
        <v>703</v>
      </c>
      <c r="E314" s="10" t="s">
        <v>398</v>
      </c>
      <c r="F314" s="10" t="str">
        <f>VLOOKUP(MANUESEIO.DE.PQ[[#This Row],[NOME]],'CADASTRO'!A:K,5,0)</f>
        <v>AUXILIAR INDUSTRIAL</v>
      </c>
      <c r="G314" s="26">
        <v>46175</v>
      </c>
      <c r="H314" s="38">
        <v>365</v>
      </c>
      <c r="I3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IF(G695="01/01/1900",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IF(MANUESEIO.DE.PQ[[#This Row],[TREINADO EM]]="", "",(MANUESEIO.DE.PQ[[#This Row],[TREINADO EM]]+MANUESEIO.DE.PQ[[#This Row],[VALIDADE]]))</f>
        <v>46540</v>
      </c>
      <c r="K314">
        <v>1</v>
      </c>
      <c r="L314" t="s">
        <v>3</v>
      </c>
      <c r="M314" t="str">
        <f>VLOOKUP(MANUESEIO.DE.PQ[[#This Row],[NOME]],'CADASTRO'!A:K,6,0)</f>
        <v>ATIVO</v>
      </c>
      <c r="N314" s="77" t="s">
        <v>706</v>
      </c>
    </row>
    <row r="315" spans="1:14">
      <c r="A315" t="s">
        <v>516</v>
      </c>
      <c r="B315" t="s">
        <v>517</v>
      </c>
      <c r="C315" t="s">
        <v>153</v>
      </c>
      <c r="D315" t="s">
        <v>703</v>
      </c>
      <c r="E315" s="10" t="s">
        <v>160</v>
      </c>
      <c r="F315" s="10" t="str">
        <f>VLOOKUP(MANUESEIO.DE.PQ[[#This Row],[NOME]],'CADASTRO'!A:K,5,0)</f>
        <v>TECNICO ELETRONICO II</v>
      </c>
      <c r="G315" s="26">
        <v>44544</v>
      </c>
      <c r="H315" s="38">
        <v>365</v>
      </c>
      <c r="I3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IF(G696="01/01/1900",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IF(MANUESEIO.DE.PQ[[#This Row],[TREINADO EM]]="", "",(MANUESEIO.DE.PQ[[#This Row],[TREINADO EM]]+MANUESEIO.DE.PQ[[#This Row],[VALIDADE]]))</f>
        <v>44909</v>
      </c>
      <c r="K315">
        <v>1</v>
      </c>
      <c r="L315" t="s">
        <v>5</v>
      </c>
      <c r="M315" t="str">
        <f>VLOOKUP(MANUESEIO.DE.PQ[[#This Row],[NOME]],'CADASTRO'!A:K,6,0)</f>
        <v>DESLIGADO</v>
      </c>
    </row>
    <row r="316" spans="1:14">
      <c r="A316" t="s">
        <v>516</v>
      </c>
      <c r="B316" t="s">
        <v>517</v>
      </c>
      <c r="C316" t="s">
        <v>266</v>
      </c>
      <c r="D316" t="s">
        <v>703</v>
      </c>
      <c r="E316" s="10" t="s">
        <v>160</v>
      </c>
      <c r="F316" s="10" t="str">
        <f>VLOOKUP(MANUESEIO.DE.PQ[[#This Row],[NOME]],'CADASTRO'!A:K,5,0)</f>
        <v>TECNICO ELETRONICO II</v>
      </c>
      <c r="G316" s="26">
        <v>44883</v>
      </c>
      <c r="H316" s="38">
        <v>365</v>
      </c>
      <c r="I3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IF(G697="01/01/1900",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IF(MANUESEIO.DE.PQ[[#This Row],[TREINADO EM]]="", "",(MANUESEIO.DE.PQ[[#This Row],[TREINADO EM]]+MANUESEIO.DE.PQ[[#This Row],[VALIDADE]]))</f>
        <v>45248</v>
      </c>
      <c r="K316">
        <v>1</v>
      </c>
      <c r="L316" t="s">
        <v>5</v>
      </c>
      <c r="M316" t="str">
        <f>VLOOKUP(MANUESEIO.DE.PQ[[#This Row],[NOME]],'CADASTRO'!A:K,6,0)</f>
        <v>DESLIGADO</v>
      </c>
    </row>
    <row r="317" spans="1:14">
      <c r="A317" t="s">
        <v>516</v>
      </c>
      <c r="B317" t="s">
        <v>517</v>
      </c>
      <c r="C317" t="s">
        <v>266</v>
      </c>
      <c r="D317" t="s">
        <v>703</v>
      </c>
      <c r="E317" s="10" t="s">
        <v>160</v>
      </c>
      <c r="F317" s="10" t="str">
        <f>VLOOKUP(MANUESEIO.DE.PQ[[#This Row],[NOME]],'CADASTRO'!A:K,5,0)</f>
        <v>TECNICO ELETRONICO II</v>
      </c>
      <c r="G317" s="26">
        <v>45279</v>
      </c>
      <c r="H317" s="38">
        <v>365</v>
      </c>
      <c r="I3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IF(G698="01/01/1900",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IF(MANUESEIO.DE.PQ[[#This Row],[TREINADO EM]]="", "",(MANUESEIO.DE.PQ[[#This Row],[TREINADO EM]]+MANUESEIO.DE.PQ[[#This Row],[VALIDADE]]))</f>
        <v>45644</v>
      </c>
      <c r="K317">
        <v>1</v>
      </c>
      <c r="L317" t="s">
        <v>5</v>
      </c>
      <c r="M317" t="str">
        <f>VLOOKUP(MANUESEIO.DE.PQ[[#This Row],[NOME]],'CADASTRO'!A:K,6,0)</f>
        <v>DESLIGADO</v>
      </c>
    </row>
    <row r="318" spans="1:14">
      <c r="A318" t="s">
        <v>516</v>
      </c>
      <c r="B318" t="s">
        <v>517</v>
      </c>
      <c r="C318" t="s">
        <v>433</v>
      </c>
      <c r="D318" t="s">
        <v>703</v>
      </c>
      <c r="E318" s="10" t="s">
        <v>160</v>
      </c>
      <c r="F318" s="10" t="str">
        <f>VLOOKUP(MANUESEIO.DE.PQ[[#This Row],[NOME]],'CADASTRO'!A:K,5,0)</f>
        <v>TECNICO ELETRONICO II</v>
      </c>
      <c r="G318" s="26">
        <v>45645</v>
      </c>
      <c r="H318" s="38">
        <v>365</v>
      </c>
      <c r="I3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IF(G699="01/01/1900",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IF(MANUESEIO.DE.PQ[[#This Row],[TREINADO EM]]="", "",(MANUESEIO.DE.PQ[[#This Row],[TREINADO EM]]+MANUESEIO.DE.PQ[[#This Row],[VALIDADE]]))</f>
        <v>46010</v>
      </c>
      <c r="K318">
        <v>1</v>
      </c>
      <c r="L318" t="s">
        <v>3</v>
      </c>
      <c r="M318" t="str">
        <f>VLOOKUP(MANUESEIO.DE.PQ[[#This Row],[NOME]],'CADASTRO'!A:K,6,0)</f>
        <v>DESLIGADO</v>
      </c>
    </row>
    <row r="319" spans="1:14">
      <c r="A319" t="s">
        <v>516</v>
      </c>
      <c r="B319" t="s">
        <v>517</v>
      </c>
      <c r="C319" t="s">
        <v>266</v>
      </c>
      <c r="D319" t="s">
        <v>703</v>
      </c>
      <c r="E319" s="10" t="s">
        <v>399</v>
      </c>
      <c r="F319" s="10" t="str">
        <f>VLOOKUP(MANUESEIO.DE.PQ[[#This Row],[NOME]],'CADASTRO'!A:K,5,0)</f>
        <v>OPERADOR INDUSTRIAL III</v>
      </c>
      <c r="G319" s="26">
        <v>45169</v>
      </c>
      <c r="H319" s="38">
        <v>365</v>
      </c>
      <c r="I3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IF(G700="01/01/1900",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IF(MANUESEIO.DE.PQ[[#This Row],[TREINADO EM]]="", "",(MANUESEIO.DE.PQ[[#This Row],[TREINADO EM]]+MANUESEIO.DE.PQ[[#This Row],[VALIDADE]]))</f>
        <v>45534</v>
      </c>
      <c r="K319">
        <v>1</v>
      </c>
      <c r="L319" t="s">
        <v>5</v>
      </c>
      <c r="M319" t="str">
        <f>VLOOKUP(MANUESEIO.DE.PQ[[#This Row],[NOME]],'CADASTRO'!A:K,6,0)</f>
        <v>DESLIGADO</v>
      </c>
    </row>
    <row r="320" spans="1:14">
      <c r="A320" t="s">
        <v>516</v>
      </c>
      <c r="B320" t="s">
        <v>517</v>
      </c>
      <c r="C320" t="s">
        <v>266</v>
      </c>
      <c r="D320" t="s">
        <v>703</v>
      </c>
      <c r="E320" s="10" t="s">
        <v>399</v>
      </c>
      <c r="F320" s="10" t="str">
        <f>VLOOKUP(MANUESEIO.DE.PQ[[#This Row],[NOME]],'CADASTRO'!A:K,5,0)</f>
        <v>OPERADOR INDUSTRIAL III</v>
      </c>
      <c r="G320" s="26">
        <v>45279</v>
      </c>
      <c r="H320" s="38">
        <v>365</v>
      </c>
      <c r="I3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IF(G701="01/01/1900",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IF(MANUESEIO.DE.PQ[[#This Row],[TREINADO EM]]="", "",(MANUESEIO.DE.PQ[[#This Row],[TREINADO EM]]+MANUESEIO.DE.PQ[[#This Row],[VALIDADE]]))</f>
        <v>45644</v>
      </c>
      <c r="K320">
        <v>1</v>
      </c>
      <c r="L320" t="s">
        <v>5</v>
      </c>
      <c r="M320" t="str">
        <f>VLOOKUP(MANUESEIO.DE.PQ[[#This Row],[NOME]],'CADASTRO'!A:K,6,0)</f>
        <v>DESLIGADO</v>
      </c>
    </row>
    <row r="321" spans="1:14">
      <c r="A321" t="s">
        <v>516</v>
      </c>
      <c r="B321" t="s">
        <v>517</v>
      </c>
      <c r="C321" t="s">
        <v>433</v>
      </c>
      <c r="D321" t="s">
        <v>703</v>
      </c>
      <c r="E321" s="10" t="s">
        <v>399</v>
      </c>
      <c r="F321" s="10" t="str">
        <f>VLOOKUP(MANUESEIO.DE.PQ[[#This Row],[NOME]],'CADASTRO'!A:K,5,0)</f>
        <v>OPERADOR INDUSTRIAL III</v>
      </c>
      <c r="G321" s="26">
        <v>45645</v>
      </c>
      <c r="H321" s="38">
        <v>365</v>
      </c>
      <c r="I3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IF(G702="01/01/1900",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IF(MANUESEIO.DE.PQ[[#This Row],[TREINADO EM]]="", "",(MANUESEIO.DE.PQ[[#This Row],[TREINADO EM]]+MANUESEIO.DE.PQ[[#This Row],[VALIDADE]]))</f>
        <v>46010</v>
      </c>
      <c r="K321">
        <v>1</v>
      </c>
      <c r="L321" t="s">
        <v>5</v>
      </c>
      <c r="M321" t="str">
        <f>VLOOKUP(MANUESEIO.DE.PQ[[#This Row],[NOME]],'CADASTRO'!A:K,6,0)</f>
        <v>DESLIGADO</v>
      </c>
    </row>
    <row r="322" spans="1:14">
      <c r="A322" t="s">
        <v>516</v>
      </c>
      <c r="B322" t="s">
        <v>517</v>
      </c>
      <c r="C322" t="s">
        <v>433</v>
      </c>
      <c r="D322" t="s">
        <v>703</v>
      </c>
      <c r="E322" s="10" t="s">
        <v>399</v>
      </c>
      <c r="F322" s="10" t="str">
        <f>VLOOKUP(MANUESEIO.DE.PQ[[#This Row],[NOME]],'CADASTRO'!A:K,5,0)</f>
        <v>OPERADOR INDUSTRIAL III</v>
      </c>
      <c r="G322" s="26">
        <v>46210.3740972222</v>
      </c>
      <c r="H322" s="38">
        <v>183</v>
      </c>
      <c r="I3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IF(G703="01/01/1900",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IF(MANUESEIO.DE.PQ[[#This Row],[TREINADO EM]]="", "",(MANUESEIO.DE.PQ[[#This Row],[TREINADO EM]]+MANUESEIO.DE.PQ[[#This Row],[VALIDADE]]))</f>
        <v>46393.3740972222</v>
      </c>
      <c r="K322">
        <v>1</v>
      </c>
      <c r="L322" t="s">
        <v>3</v>
      </c>
      <c r="M322" t="str">
        <f>VLOOKUP(MANUESEIO.DE.PQ[[#This Row],[NOME]],'CADASTRO'!A:K,6,0)</f>
        <v>DESLIGADO</v>
      </c>
    </row>
    <row r="323" spans="1:14">
      <c r="A323" t="s">
        <v>516</v>
      </c>
      <c r="B323" t="s">
        <v>517</v>
      </c>
      <c r="C323" t="s">
        <v>153</v>
      </c>
      <c r="D323" t="s">
        <v>703</v>
      </c>
      <c r="E323" t="s">
        <v>400</v>
      </c>
      <c r="F323" s="10" t="str">
        <f>VLOOKUP(MANUESEIO.DE.PQ[[#This Row],[NOME]],'CADASTRO'!A:K,5,0)</f>
        <v>TECNICO MECANICO III</v>
      </c>
      <c r="G323" s="41">
        <v>44515</v>
      </c>
      <c r="H323" s="38">
        <v>365</v>
      </c>
      <c r="I3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IF(G704="01/01/1900",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IF(MANUESEIO.DE.PQ[[#This Row],[TREINADO EM]]="", "",(MANUESEIO.DE.PQ[[#This Row],[TREINADO EM]]+MANUESEIO.DE.PQ[[#This Row],[VALIDADE]]))</f>
        <v>44880</v>
      </c>
      <c r="K323">
        <v>1</v>
      </c>
      <c r="L323" t="s">
        <v>5</v>
      </c>
      <c r="M323" t="str">
        <f>VLOOKUP(MANUESEIO.DE.PQ[[#This Row],[NOME]],'CADASTRO'!A:K,6,0)</f>
        <v>ATIVO</v>
      </c>
    </row>
    <row r="324" spans="1:14">
      <c r="A324" t="s">
        <v>516</v>
      </c>
      <c r="B324" t="s">
        <v>517</v>
      </c>
      <c r="C324" t="s">
        <v>266</v>
      </c>
      <c r="D324" t="s">
        <v>703</v>
      </c>
      <c r="E324" s="10" t="s">
        <v>400</v>
      </c>
      <c r="F324" s="10" t="str">
        <f>VLOOKUP(MANUESEIO.DE.PQ[[#This Row],[NOME]],'CADASTRO'!A:K,5,0)</f>
        <v>TECNICO MECANICO III</v>
      </c>
      <c r="G324" s="41">
        <v>44905</v>
      </c>
      <c r="H324" s="38">
        <v>365</v>
      </c>
      <c r="I3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IF(G705="01/01/1900",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IF(MANUESEIO.DE.PQ[[#This Row],[TREINADO EM]]="", "",(MANUESEIO.DE.PQ[[#This Row],[TREINADO EM]]+MANUESEIO.DE.PQ[[#This Row],[VALIDADE]]))</f>
        <v>45270</v>
      </c>
      <c r="K324">
        <v>1</v>
      </c>
      <c r="L324" t="s">
        <v>5</v>
      </c>
      <c r="M324" t="str">
        <f>VLOOKUP(MANUESEIO.DE.PQ[[#This Row],[NOME]],'CADASTRO'!A:K,6,0)</f>
        <v>ATIVO</v>
      </c>
    </row>
    <row r="325" spans="1:14">
      <c r="A325" t="s">
        <v>516</v>
      </c>
      <c r="B325" t="s">
        <v>517</v>
      </c>
      <c r="C325" t="s">
        <v>433</v>
      </c>
      <c r="D325" t="s">
        <v>703</v>
      </c>
      <c r="E325" s="10" t="s">
        <v>400</v>
      </c>
      <c r="F325" s="10" t="str">
        <f>VLOOKUP(MANUESEIO.DE.PQ[[#This Row],[NOME]],'CADASTRO'!A:K,5,0)</f>
        <v>TECNICO MECANICO III</v>
      </c>
      <c r="G325" s="41">
        <v>45547</v>
      </c>
      <c r="H325" s="38">
        <v>365</v>
      </c>
      <c r="I3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IF(G706="01/01/1900",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IF(MANUESEIO.DE.PQ[[#This Row],[TREINADO EM]]="", "",(MANUESEIO.DE.PQ[[#This Row],[TREINADO EM]]+MANUESEIO.DE.PQ[[#This Row],[VALIDADE]]))</f>
        <v>45912</v>
      </c>
      <c r="K325">
        <v>1</v>
      </c>
      <c r="L325" t="s">
        <v>5</v>
      </c>
      <c r="M325" t="str">
        <f>VLOOKUP(MANUESEIO.DE.PQ[[#This Row],[NOME]],'CADASTRO'!A:K,6,0)</f>
        <v>ATIVO</v>
      </c>
    </row>
    <row r="326" spans="1:14">
      <c r="A326" t="s">
        <v>516</v>
      </c>
      <c r="B326" t="s">
        <v>517</v>
      </c>
      <c r="C326" t="s">
        <v>433</v>
      </c>
      <c r="D326" t="s">
        <v>703</v>
      </c>
      <c r="E326" s="10" t="s">
        <v>400</v>
      </c>
      <c r="F326" s="10" t="str">
        <f>VLOOKUP(MANUESEIO.DE.PQ[[#This Row],[NOME]],'CADASTRO'!A:K,5,0)</f>
        <v>TECNICO MECANICO III</v>
      </c>
      <c r="G326" s="41">
        <v>45645</v>
      </c>
      <c r="H326" s="38">
        <v>365</v>
      </c>
      <c r="I3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IF(G707="01/01/1900",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IF(MANUESEIO.DE.PQ[[#This Row],[TREINADO EM]]="", "",(MANUESEIO.DE.PQ[[#This Row],[TREINADO EM]]+MANUESEIO.DE.PQ[[#This Row],[VALIDADE]]))</f>
        <v>46010</v>
      </c>
      <c r="K326">
        <v>1</v>
      </c>
      <c r="L326" t="s">
        <v>5</v>
      </c>
      <c r="M326" t="str">
        <f>VLOOKUP(MANUESEIO.DE.PQ[[#This Row],[NOME]],'CADASTRO'!A:K,6,0)</f>
        <v>ATIVO</v>
      </c>
    </row>
    <row r="327" spans="1:14">
      <c r="A327" t="s">
        <v>516</v>
      </c>
      <c r="B327" t="s">
        <v>517</v>
      </c>
      <c r="C327" t="s">
        <v>433</v>
      </c>
      <c r="D327" t="s">
        <v>703</v>
      </c>
      <c r="E327" s="10" t="s">
        <v>400</v>
      </c>
      <c r="F327" s="10" t="str">
        <f>VLOOKUP(MANUESEIO.DE.PQ[[#This Row],[NOME]],'CADASTRO'!A:K,5,0)</f>
        <v>TECNICO MECANICO III</v>
      </c>
      <c r="G327" s="41">
        <v>46211.706145833297</v>
      </c>
      <c r="H327" s="38">
        <v>183</v>
      </c>
      <c r="I3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IF(G708="01/01/1900",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IF(MANUESEIO.DE.PQ[[#This Row],[TREINADO EM]]="", "",(MANUESEIO.DE.PQ[[#This Row],[TREINADO EM]]+MANUESEIO.DE.PQ[[#This Row],[VALIDADE]]))</f>
        <v>46394.706145833297</v>
      </c>
      <c r="K327">
        <v>1</v>
      </c>
      <c r="L327" t="s">
        <v>3</v>
      </c>
      <c r="M327" t="str">
        <f>VLOOKUP(MANUESEIO.DE.PQ[[#This Row],[NOME]],'CADASTRO'!A:K,6,0)</f>
        <v>ATIVO</v>
      </c>
    </row>
    <row r="328" spans="1:14">
      <c r="A328" t="s">
        <v>516</v>
      </c>
      <c r="B328" t="s">
        <v>517</v>
      </c>
      <c r="C328" t="s">
        <v>153</v>
      </c>
      <c r="D328" t="s">
        <v>703</v>
      </c>
      <c r="E328" t="s">
        <v>239</v>
      </c>
      <c r="F328" s="10" t="str">
        <f>VLOOKUP(MANUESEIO.DE.PQ[[#This Row],[NOME]],'CADASTRO'!A:K,5,0)</f>
        <v>COORDENADOR MANUTENCAO SR</v>
      </c>
      <c r="G328" s="41">
        <v>44515</v>
      </c>
      <c r="H328" s="38">
        <v>365</v>
      </c>
      <c r="I3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IF(G709="01/01/1900",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IF(MANUESEIO.DE.PQ[[#This Row],[TREINADO EM]]="", "",(MANUESEIO.DE.PQ[[#This Row],[TREINADO EM]]+MANUESEIO.DE.PQ[[#This Row],[VALIDADE]]))</f>
        <v>44880</v>
      </c>
      <c r="K328">
        <v>1</v>
      </c>
      <c r="L328" t="s">
        <v>1</v>
      </c>
      <c r="M328" t="str">
        <f>VLOOKUP(MANUESEIO.DE.PQ[[#This Row],[NOME]],'CADASTRO'!A:K,6,0)</f>
        <v>TRANSFERIDO</v>
      </c>
    </row>
    <row r="329" spans="1:14">
      <c r="A329" t="s">
        <v>516</v>
      </c>
      <c r="B329" t="s">
        <v>517</v>
      </c>
      <c r="C329" t="s">
        <v>433</v>
      </c>
      <c r="D329" t="s">
        <v>703</v>
      </c>
      <c r="E329" t="s">
        <v>486</v>
      </c>
      <c r="F329" s="10" t="str">
        <f>VLOOKUP(MANUESEIO.DE.PQ[[#This Row],[NOME]],'CADASTRO'!A:K,5,0)</f>
        <v>OPERADOR INDUSTRIAL I</v>
      </c>
      <c r="G329" s="41">
        <v>46238</v>
      </c>
      <c r="H329" s="38">
        <v>365</v>
      </c>
      <c r="I3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IF(G710="01/01/1900", "SEM REGISTRO",
                        IF((G329+H329)&gt;TODAY(), "NO PRAZO", "VENCIDO"
                        )
                    )
                )
            )
        )
    ),"N.A.")</f>
        <v>NO PRAZO</v>
      </c>
      <c r="J329" s="14">
        <f>IF(MANUESEIO.DE.PQ[[#This Row],[TREINADO EM]]="", "",(MANUESEIO.DE.PQ[[#This Row],[TREINADO EM]]+MANUESEIO.DE.PQ[[#This Row],[VALIDADE]]))</f>
        <v>46603</v>
      </c>
      <c r="K329">
        <v>1</v>
      </c>
      <c r="L329" t="s">
        <v>3</v>
      </c>
      <c r="M329" t="str">
        <f>VLOOKUP(MANUESEIO.DE.PQ[[#This Row],[NOME]],'CADASTRO'!A:K,6,0)</f>
        <v>ATIVO</v>
      </c>
      <c r="N329" s="63" t="s">
        <v>708</v>
      </c>
    </row>
    <row r="330" spans="1:14">
      <c r="A330" t="s">
        <v>516</v>
      </c>
      <c r="B330" t="s">
        <v>517</v>
      </c>
      <c r="C330" t="s">
        <v>266</v>
      </c>
      <c r="D330" t="s">
        <v>703</v>
      </c>
      <c r="E330" s="10" t="s">
        <v>401</v>
      </c>
      <c r="F330" s="10" t="str">
        <f>VLOOKUP(MANUESEIO.DE.PQ[[#This Row],[NOME]],'CADASTRO'!A:K,5,0)</f>
        <v>TECNICO MECANICO I</v>
      </c>
      <c r="G330" s="41">
        <v>45169</v>
      </c>
      <c r="H330" s="38">
        <v>365</v>
      </c>
      <c r="I3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IF(G711="01/01/1900",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IF(MANUESEIO.DE.PQ[[#This Row],[TREINADO EM]]="", "",(MANUESEIO.DE.PQ[[#This Row],[TREINADO EM]]+MANUESEIO.DE.PQ[[#This Row],[VALIDADE]]))</f>
        <v>45534</v>
      </c>
      <c r="K330">
        <v>1</v>
      </c>
      <c r="L330" t="s">
        <v>5</v>
      </c>
      <c r="M330" t="str">
        <f>VLOOKUP(MANUESEIO.DE.PQ[[#This Row],[NOME]],'CADASTRO'!A:K,6,0)</f>
        <v>ATIVO</v>
      </c>
    </row>
    <row r="331" spans="1:14">
      <c r="A331" t="s">
        <v>516</v>
      </c>
      <c r="B331" t="s">
        <v>517</v>
      </c>
      <c r="C331" t="s">
        <v>266</v>
      </c>
      <c r="D331" t="s">
        <v>703</v>
      </c>
      <c r="E331" s="90" t="s">
        <v>401</v>
      </c>
      <c r="F331" s="10" t="str">
        <f>VLOOKUP(MANUESEIO.DE.PQ[[#This Row],[NOME]],'CADASTRO'!A:K,5,0)</f>
        <v>TECNICO MECANICO I</v>
      </c>
      <c r="G331" s="41">
        <v>45279</v>
      </c>
      <c r="H331" s="49">
        <v>365</v>
      </c>
      <c r="I3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IF(G712="01/01/1900",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IF(MANUESEIO.DE.PQ[[#This Row],[TREINADO EM]]="", "",(MANUESEIO.DE.PQ[[#This Row],[TREINADO EM]]+MANUESEIO.DE.PQ[[#This Row],[VALIDADE]]))</f>
        <v>45644</v>
      </c>
      <c r="K331">
        <v>1</v>
      </c>
      <c r="L331" t="s">
        <v>5</v>
      </c>
      <c r="M331" t="str">
        <f>VLOOKUP(MANUESEIO.DE.PQ[[#This Row],[NOME]],'CADASTRO'!A:K,6,0)</f>
        <v>ATIVO</v>
      </c>
    </row>
    <row r="332" spans="1:14">
      <c r="A332" t="s">
        <v>516</v>
      </c>
      <c r="B332" t="s">
        <v>517</v>
      </c>
      <c r="C332" t="s">
        <v>433</v>
      </c>
      <c r="D332" t="s">
        <v>703</v>
      </c>
      <c r="E332" s="90" t="s">
        <v>401</v>
      </c>
      <c r="F332" s="10" t="str">
        <f>VLOOKUP(MANUESEIO.DE.PQ[[#This Row],[NOME]],'CADASTRO'!A:K,5,0)</f>
        <v>TECNICO MECANICO I</v>
      </c>
      <c r="G332" s="41">
        <v>45645</v>
      </c>
      <c r="H332" s="49">
        <v>365</v>
      </c>
      <c r="I3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IF(G713="01/01/1900",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IF(MANUESEIO.DE.PQ[[#This Row],[TREINADO EM]]="", "",(MANUESEIO.DE.PQ[[#This Row],[TREINADO EM]]+MANUESEIO.DE.PQ[[#This Row],[VALIDADE]]))</f>
        <v>46010</v>
      </c>
      <c r="K332">
        <v>1</v>
      </c>
      <c r="L332" t="s">
        <v>5</v>
      </c>
      <c r="M332" t="str">
        <f>VLOOKUP(MANUESEIO.DE.PQ[[#This Row],[NOME]],'CADASTRO'!A:K,6,0)</f>
        <v>ATIVO</v>
      </c>
    </row>
    <row r="333" spans="1:14">
      <c r="A333" t="s">
        <v>516</v>
      </c>
      <c r="B333" t="s">
        <v>517</v>
      </c>
      <c r="C333" t="s">
        <v>433</v>
      </c>
      <c r="D333" t="s">
        <v>703</v>
      </c>
      <c r="E333" s="10" t="s">
        <v>401</v>
      </c>
      <c r="F333" s="10" t="str">
        <f>VLOOKUP(MANUESEIO.DE.PQ[[#This Row],[NOME]],'CADASTRO'!A:K,5,0)</f>
        <v>TECNICO MECANICO I</v>
      </c>
      <c r="G333" s="41">
        <v>46207.359189814801</v>
      </c>
      <c r="H333" s="49">
        <v>183</v>
      </c>
      <c r="I3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IF(G714="01/01/1900", "SEM REGISTRO",
                        IF((G333+H333)&gt;TODAY(), "NO PRAZO", "VENCIDO"
                        )
                    )
                )
            )
        )
    ),"N.A.")</f>
        <v>NO PRAZO</v>
      </c>
      <c r="J333" s="14">
        <f>IF(MANUESEIO.DE.PQ[[#This Row],[TREINADO EM]]="", "",(MANUESEIO.DE.PQ[[#This Row],[TREINADO EM]]+MANUESEIO.DE.PQ[[#This Row],[VALIDADE]]))</f>
        <v>46390.359189814801</v>
      </c>
      <c r="K333">
        <v>1</v>
      </c>
      <c r="L333" t="s">
        <v>3</v>
      </c>
      <c r="M333" t="str">
        <f>VLOOKUP(MANUESEIO.DE.PQ[[#This Row],[NOME]],'CADASTRO'!A:K,6,0)</f>
        <v>ATIVO</v>
      </c>
    </row>
    <row r="334" spans="1:14">
      <c r="A334" t="s">
        <v>516</v>
      </c>
      <c r="B334" t="s">
        <v>517</v>
      </c>
      <c r="C334" t="s">
        <v>266</v>
      </c>
      <c r="D334" t="s">
        <v>703</v>
      </c>
      <c r="E334" s="10" t="s">
        <v>403</v>
      </c>
      <c r="F334" s="10" t="str">
        <f>VLOOKUP(MANUESEIO.DE.PQ[[#This Row],[NOME]],'CADASTRO'!A:K,5,0)</f>
        <v>OPERADOR INDUSTRIAL I</v>
      </c>
      <c r="G334" s="41">
        <v>45253</v>
      </c>
      <c r="H334" s="49">
        <v>365</v>
      </c>
      <c r="I3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IF(G715="01/01/1900",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IF(MANUESEIO.DE.PQ[[#This Row],[TREINADO EM]]="", "",(MANUESEIO.DE.PQ[[#This Row],[TREINADO EM]]+MANUESEIO.DE.PQ[[#This Row],[VALIDADE]]))</f>
        <v>45618</v>
      </c>
      <c r="K334">
        <v>1</v>
      </c>
      <c r="L334" t="s">
        <v>5</v>
      </c>
      <c r="M334" t="str">
        <f>VLOOKUP(MANUESEIO.DE.PQ[[#This Row],[NOME]],'CADASTRO'!A:K,6,0)</f>
        <v>ATIVO</v>
      </c>
    </row>
    <row r="335" spans="1:14">
      <c r="A335" t="s">
        <v>516</v>
      </c>
      <c r="B335" t="s">
        <v>517</v>
      </c>
      <c r="C335" t="s">
        <v>266</v>
      </c>
      <c r="D335" t="s">
        <v>703</v>
      </c>
      <c r="E335" s="10" t="s">
        <v>403</v>
      </c>
      <c r="F335" s="10" t="str">
        <f>VLOOKUP(MANUESEIO.DE.PQ[[#This Row],[NOME]],'CADASTRO'!A:K,5,0)</f>
        <v>OPERADOR INDUSTRIAL I</v>
      </c>
      <c r="G335" s="41">
        <v>45279</v>
      </c>
      <c r="H335" s="49">
        <v>365</v>
      </c>
      <c r="I3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IF(G716="01/01/1900",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IF(MANUESEIO.DE.PQ[[#This Row],[TREINADO EM]]="", "",(MANUESEIO.DE.PQ[[#This Row],[TREINADO EM]]+MANUESEIO.DE.PQ[[#This Row],[VALIDADE]]))</f>
        <v>45644</v>
      </c>
      <c r="K335">
        <v>1</v>
      </c>
      <c r="L335" t="s">
        <v>5</v>
      </c>
      <c r="M335" t="str">
        <f>VLOOKUP(MANUESEIO.DE.PQ[[#This Row],[NOME]],'CADASTRO'!A:K,6,0)</f>
        <v>ATIVO</v>
      </c>
    </row>
    <row r="336" spans="1:14">
      <c r="A336" t="s">
        <v>516</v>
      </c>
      <c r="B336" t="s">
        <v>517</v>
      </c>
      <c r="C336" t="s">
        <v>76</v>
      </c>
      <c r="D336" t="s">
        <v>703</v>
      </c>
      <c r="E336" s="10" t="s">
        <v>403</v>
      </c>
      <c r="F336" s="10" t="str">
        <f>VLOOKUP(MANUESEIO.DE.PQ[[#This Row],[NOME]],'CADASTRO'!A:K,5,0)</f>
        <v>OPERADOR INDUSTRIAL I</v>
      </c>
      <c r="G336" s="41">
        <v>45645</v>
      </c>
      <c r="H336" s="49">
        <v>365</v>
      </c>
      <c r="I3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IF(G717="01/01/1900",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IF(MANUESEIO.DE.PQ[[#This Row],[TREINADO EM]]="", "",(MANUESEIO.DE.PQ[[#This Row],[TREINADO EM]]+MANUESEIO.DE.PQ[[#This Row],[VALIDADE]]))</f>
        <v>46010</v>
      </c>
      <c r="K336">
        <v>1</v>
      </c>
      <c r="L336" t="s">
        <v>5</v>
      </c>
      <c r="M336" t="str">
        <f>VLOOKUP(MANUESEIO.DE.PQ[[#This Row],[NOME]],'CADASTRO'!A:K,6,0)</f>
        <v>ATIVO</v>
      </c>
    </row>
    <row r="337" spans="1:13">
      <c r="A337" t="s">
        <v>516</v>
      </c>
      <c r="B337" t="s">
        <v>517</v>
      </c>
      <c r="C337" t="s">
        <v>433</v>
      </c>
      <c r="D337" t="s">
        <v>703</v>
      </c>
      <c r="E337" s="94" t="s">
        <v>403</v>
      </c>
      <c r="F337" s="10" t="str">
        <f>VLOOKUP(MANUESEIO.DE.PQ[[#This Row],[NOME]],'CADASTRO'!A:K,5,0)</f>
        <v>OPERADOR INDUSTRIAL I</v>
      </c>
      <c r="G337" s="41">
        <v>46209.156180555598</v>
      </c>
      <c r="H337" s="49">
        <v>183</v>
      </c>
      <c r="I3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IF(G718="01/01/1900", "SEM REGISTRO",
                        IF((G337+H337)&gt;TODAY(), "NO PRAZO", "VENCIDO"
                        )
                    )
                )
            )
        )
    ),"N.A.")</f>
        <v>NO PRAZO</v>
      </c>
      <c r="J337" s="14">
        <f>IF(MANUESEIO.DE.PQ[[#This Row],[TREINADO EM]]="", "",(MANUESEIO.DE.PQ[[#This Row],[TREINADO EM]]+MANUESEIO.DE.PQ[[#This Row],[VALIDADE]]))</f>
        <v>46392.156180555598</v>
      </c>
      <c r="K337">
        <v>1</v>
      </c>
      <c r="L337" t="s">
        <v>3</v>
      </c>
      <c r="M337" t="str">
        <f>VLOOKUP(MANUESEIO.DE.PQ[[#This Row],[NOME]],'CADASTRO'!A:K,6,0)</f>
        <v>ATIVO</v>
      </c>
    </row>
    <row r="338" spans="1:13">
      <c r="A338" t="s">
        <v>516</v>
      </c>
      <c r="B338" t="s">
        <v>517</v>
      </c>
      <c r="C338" t="s">
        <v>102</v>
      </c>
      <c r="D338" t="s">
        <v>703</v>
      </c>
      <c r="E338" s="20" t="s">
        <v>154</v>
      </c>
      <c r="F338" s="10" t="str">
        <f>VLOOKUP(MANUESEIO.DE.PQ[[#This Row],[NOME]],'CADASTRO'!A:K,5,0)</f>
        <v>ESTAGIARIO</v>
      </c>
      <c r="G338" s="41">
        <v>45358</v>
      </c>
      <c r="H338" s="49">
        <v>365</v>
      </c>
      <c r="I3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IF(G719="01/01/1900",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IF(MANUESEIO.DE.PQ[[#This Row],[TREINADO EM]]="", "",(MANUESEIO.DE.PQ[[#This Row],[TREINADO EM]]+MANUESEIO.DE.PQ[[#This Row],[VALIDADE]]))</f>
        <v>45723</v>
      </c>
      <c r="K338">
        <v>1</v>
      </c>
      <c r="L338" t="s">
        <v>1</v>
      </c>
      <c r="M338" t="str">
        <f>VLOOKUP(MANUESEIO.DE.PQ[[#This Row],[NOME]],'CADASTRO'!A:K,6,0)</f>
        <v>DESLIGADO</v>
      </c>
    </row>
    <row r="339" spans="1:13">
      <c r="A339" t="s">
        <v>516</v>
      </c>
      <c r="B339" t="s">
        <v>517</v>
      </c>
      <c r="C339" t="s">
        <v>153</v>
      </c>
      <c r="D339" t="s">
        <v>703</v>
      </c>
      <c r="E339" s="20" t="s">
        <v>406</v>
      </c>
      <c r="F339" s="10" t="str">
        <f>VLOOKUP(MANUESEIO.DE.PQ[[#This Row],[NOME]],'CADASTRO'!A:K,5,0)</f>
        <v>OPERADOR LOGISTICO II</v>
      </c>
      <c r="G339" s="41">
        <v>44519</v>
      </c>
      <c r="H339" s="49">
        <v>365</v>
      </c>
      <c r="I3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IF(G720="01/01/1900",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IF(MANUESEIO.DE.PQ[[#This Row],[TREINADO EM]]="", "",(MANUESEIO.DE.PQ[[#This Row],[TREINADO EM]]+MANUESEIO.DE.PQ[[#This Row],[VALIDADE]]))</f>
        <v>44884</v>
      </c>
      <c r="K339">
        <v>1</v>
      </c>
      <c r="L339" t="s">
        <v>5</v>
      </c>
      <c r="M339" t="str">
        <f>VLOOKUP(MANUESEIO.DE.PQ[[#This Row],[NOME]],'CADASTRO'!A:K,6,0)</f>
        <v>ATIVO</v>
      </c>
    </row>
    <row r="340" spans="1:13">
      <c r="A340" t="s">
        <v>516</v>
      </c>
      <c r="B340" t="s">
        <v>517</v>
      </c>
      <c r="C340" t="s">
        <v>266</v>
      </c>
      <c r="D340" t="s">
        <v>703</v>
      </c>
      <c r="E340" s="20" t="s">
        <v>406</v>
      </c>
      <c r="F340" s="10" t="str">
        <f>VLOOKUP(MANUESEIO.DE.PQ[[#This Row],[NOME]],'CADASTRO'!A:K,5,0)</f>
        <v>OPERADOR LOGISTICO II</v>
      </c>
      <c r="G340" s="41">
        <v>45279</v>
      </c>
      <c r="H340" s="49">
        <v>365</v>
      </c>
      <c r="I3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IF(G721="01/01/1900",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IF(MANUESEIO.DE.PQ[[#This Row],[TREINADO EM]]="", "",(MANUESEIO.DE.PQ[[#This Row],[TREINADO EM]]+MANUESEIO.DE.PQ[[#This Row],[VALIDADE]]))</f>
        <v>45644</v>
      </c>
      <c r="K340">
        <v>1</v>
      </c>
      <c r="L340" t="s">
        <v>5</v>
      </c>
      <c r="M340" t="str">
        <f>VLOOKUP(MANUESEIO.DE.PQ[[#This Row],[NOME]],'CADASTRO'!A:K,6,0)</f>
        <v>ATIVO</v>
      </c>
    </row>
    <row r="341" spans="1:13">
      <c r="A341" t="s">
        <v>516</v>
      </c>
      <c r="B341" t="s">
        <v>517</v>
      </c>
      <c r="C341" t="s">
        <v>76</v>
      </c>
      <c r="D341" t="s">
        <v>703</v>
      </c>
      <c r="E341" s="20" t="s">
        <v>406</v>
      </c>
      <c r="F341" s="10" t="str">
        <f>VLOOKUP(MANUESEIO.DE.PQ[[#This Row],[NOME]],'CADASTRO'!A:K,5,0)</f>
        <v>OPERADOR LOGISTICO II</v>
      </c>
      <c r="G341" s="41">
        <v>45645</v>
      </c>
      <c r="H341" s="49">
        <v>365</v>
      </c>
      <c r="I3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IF(G722="01/01/1900",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IF(MANUESEIO.DE.PQ[[#This Row],[TREINADO EM]]="", "",(MANUESEIO.DE.PQ[[#This Row],[TREINADO EM]]+MANUESEIO.DE.PQ[[#This Row],[VALIDADE]]))</f>
        <v>46010</v>
      </c>
      <c r="K341">
        <v>1</v>
      </c>
      <c r="L341" t="s">
        <v>5</v>
      </c>
      <c r="M341" t="str">
        <f>VLOOKUP(MANUESEIO.DE.PQ[[#This Row],[NOME]],'CADASTRO'!A:K,6,0)</f>
        <v>ATIVO</v>
      </c>
    </row>
    <row r="342" spans="1:13">
      <c r="A342" t="s">
        <v>516</v>
      </c>
      <c r="B342" t="s">
        <v>517</v>
      </c>
      <c r="C342" t="s">
        <v>433</v>
      </c>
      <c r="D342" t="s">
        <v>703</v>
      </c>
      <c r="E342" s="20" t="s">
        <v>406</v>
      </c>
      <c r="F342" s="10" t="str">
        <f>VLOOKUP(MANUESEIO.DE.PQ[[#This Row],[NOME]],'CADASTRO'!A:K,5,0)</f>
        <v>OPERADOR LOGISTICO II</v>
      </c>
      <c r="G342" s="59">
        <v>46008</v>
      </c>
      <c r="H342" s="49">
        <v>365</v>
      </c>
      <c r="I3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IF(G723="01/01/1900", "SEM REGISTRO",
                        IF((G342+H342)&gt;TODAY(), "NO PRAZO", "VENCIDO"
                        )
                    )
                )
            )
        )
    ),"N.A.")</f>
        <v>NO PRAZO</v>
      </c>
      <c r="J342" s="14">
        <f>IF(MANUESEIO.DE.PQ[[#This Row],[TREINADO EM]]="", "",(MANUESEIO.DE.PQ[[#This Row],[TREINADO EM]]+MANUESEIO.DE.PQ[[#This Row],[VALIDADE]]))</f>
        <v>46373</v>
      </c>
      <c r="K342">
        <v>1</v>
      </c>
      <c r="L342" t="s">
        <v>3</v>
      </c>
      <c r="M342" t="str">
        <f>VLOOKUP(MANUESEIO.DE.PQ[[#This Row],[NOME]],'CADASTRO'!A:K,6,0)</f>
        <v>ATIVO</v>
      </c>
    </row>
    <row r="343" spans="1:13">
      <c r="A343" t="s">
        <v>516</v>
      </c>
      <c r="B343" t="s">
        <v>517</v>
      </c>
      <c r="C343" t="s">
        <v>102</v>
      </c>
      <c r="D343" t="s">
        <v>703</v>
      </c>
      <c r="E343" s="10" t="s">
        <v>152</v>
      </c>
      <c r="F343" s="10" t="str">
        <f>VLOOKUP(MANUESEIO.DE.PQ[[#This Row],[NOME]],'CADASTRO'!A:K,5,0)</f>
        <v>OPERADOR LOGISTICO I</v>
      </c>
      <c r="G343" s="41">
        <v>45393</v>
      </c>
      <c r="H343" s="38">
        <v>365</v>
      </c>
      <c r="I3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IF(G724="01/01/1900",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IF(MANUESEIO.DE.PQ[[#This Row],[TREINADO EM]]="", "",(MANUESEIO.DE.PQ[[#This Row],[TREINADO EM]]+MANUESEIO.DE.PQ[[#This Row],[VALIDADE]]))</f>
        <v>45758</v>
      </c>
      <c r="K343">
        <v>1</v>
      </c>
      <c r="L343" t="s">
        <v>5</v>
      </c>
      <c r="M343" t="str">
        <f>VLOOKUP(MANUESEIO.DE.PQ[[#This Row],[NOME]],'CADASTRO'!A:K,6,0)</f>
        <v>DESLIGADO</v>
      </c>
    </row>
    <row r="344" spans="1:13">
      <c r="A344" t="s">
        <v>516</v>
      </c>
      <c r="B344" t="s">
        <v>517</v>
      </c>
      <c r="C344" t="s">
        <v>76</v>
      </c>
      <c r="D344" t="s">
        <v>703</v>
      </c>
      <c r="E344" s="10" t="s">
        <v>152</v>
      </c>
      <c r="F344" s="10" t="str">
        <f>VLOOKUP(MANUESEIO.DE.PQ[[#This Row],[NOME]],'CADASTRO'!A:K,5,0)</f>
        <v>OPERADOR LOGISTICO I</v>
      </c>
      <c r="G344" s="41">
        <v>45645</v>
      </c>
      <c r="H344" s="38">
        <v>365</v>
      </c>
      <c r="I3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IF(G725="01/01/1900",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IF(MANUESEIO.DE.PQ[[#This Row],[TREINADO EM]]="", "",(MANUESEIO.DE.PQ[[#This Row],[TREINADO EM]]+MANUESEIO.DE.PQ[[#This Row],[VALIDADE]]))</f>
        <v>46010</v>
      </c>
      <c r="K344">
        <v>1</v>
      </c>
      <c r="L344" t="s">
        <v>3</v>
      </c>
      <c r="M344" t="str">
        <f>VLOOKUP(MANUESEIO.DE.PQ[[#This Row],[NOME]],'CADASTRO'!A:K,6,0)</f>
        <v>DESLIGADO</v>
      </c>
    </row>
    <row r="345" spans="1:13">
      <c r="A345" t="s">
        <v>516</v>
      </c>
      <c r="B345" t="s">
        <v>517</v>
      </c>
      <c r="C345" t="s">
        <v>153</v>
      </c>
      <c r="D345" t="s">
        <v>703</v>
      </c>
      <c r="E345" t="s">
        <v>150</v>
      </c>
      <c r="F345" s="10" t="str">
        <f>VLOOKUP(MANUESEIO.DE.PQ[[#This Row],[NOME]],'CADASTRO'!A:K,5,0)</f>
        <v>TECNICO MECANICO II</v>
      </c>
      <c r="G345" s="41">
        <v>44515</v>
      </c>
      <c r="H345" s="38">
        <v>365</v>
      </c>
      <c r="I3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IF(G726="01/01/1900",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IF(MANUESEIO.DE.PQ[[#This Row],[TREINADO EM]]="", "",(MANUESEIO.DE.PQ[[#This Row],[TREINADO EM]]+MANUESEIO.DE.PQ[[#This Row],[VALIDADE]]))</f>
        <v>44880</v>
      </c>
      <c r="K345">
        <v>1</v>
      </c>
      <c r="L345" t="s">
        <v>5</v>
      </c>
      <c r="M345" t="str">
        <f>VLOOKUP(MANUESEIO.DE.PQ[[#This Row],[NOME]],'CADASTRO'!A:K,6,0)</f>
        <v>DESLIGADO</v>
      </c>
    </row>
    <row r="346" spans="1:13">
      <c r="A346" t="s">
        <v>516</v>
      </c>
      <c r="B346" t="s">
        <v>517</v>
      </c>
      <c r="C346" t="s">
        <v>266</v>
      </c>
      <c r="D346" t="s">
        <v>703</v>
      </c>
      <c r="E346" s="10" t="s">
        <v>150</v>
      </c>
      <c r="F346" s="10" t="str">
        <f>VLOOKUP(MANUESEIO.DE.PQ[[#This Row],[NOME]],'CADASTRO'!A:K,5,0)</f>
        <v>TECNICO MECANICO II</v>
      </c>
      <c r="G346" s="41">
        <v>44893</v>
      </c>
      <c r="H346" s="38">
        <v>365</v>
      </c>
      <c r="I3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IF(G727="01/01/1900",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IF(MANUESEIO.DE.PQ[[#This Row],[TREINADO EM]]="", "",(MANUESEIO.DE.PQ[[#This Row],[TREINADO EM]]+MANUESEIO.DE.PQ[[#This Row],[VALIDADE]]))</f>
        <v>45258</v>
      </c>
      <c r="K346">
        <v>1</v>
      </c>
      <c r="L346" t="s">
        <v>3</v>
      </c>
      <c r="M346" t="str">
        <f>VLOOKUP(MANUESEIO.DE.PQ[[#This Row],[NOME]],'CADASTRO'!A:K,6,0)</f>
        <v>DESLIGADO</v>
      </c>
    </row>
    <row r="347" spans="1:13">
      <c r="A347" t="s">
        <v>516</v>
      </c>
      <c r="B347" t="s">
        <v>517</v>
      </c>
      <c r="C347" t="s">
        <v>433</v>
      </c>
      <c r="D347" t="s">
        <v>703</v>
      </c>
      <c r="E347" s="10" t="s">
        <v>407</v>
      </c>
      <c r="F347" s="10" t="str">
        <f>VLOOKUP(MANUESEIO.DE.PQ[[#This Row],[NOME]],'CADASTRO'!A:K,5,0)</f>
        <v>TECNICO MECANICO II</v>
      </c>
      <c r="G347" s="41">
        <v>45782</v>
      </c>
      <c r="H347" s="38">
        <v>365</v>
      </c>
      <c r="I3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IF(G728="01/01/1900",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IF(MANUESEIO.DE.PQ[[#This Row],[TREINADO EM]]="", "",(MANUESEIO.DE.PQ[[#This Row],[TREINADO EM]]+MANUESEIO.DE.PQ[[#This Row],[VALIDADE]]))</f>
        <v>46147</v>
      </c>
      <c r="K347">
        <v>1</v>
      </c>
      <c r="L347" t="s">
        <v>5</v>
      </c>
      <c r="M347" t="str">
        <f>VLOOKUP(MANUESEIO.DE.PQ[[#This Row],[NOME]],'CADASTRO'!A:K,6,0)</f>
        <v>ATIVO</v>
      </c>
    </row>
    <row r="348" spans="1:13">
      <c r="A348" t="s">
        <v>516</v>
      </c>
      <c r="B348" t="s">
        <v>517</v>
      </c>
      <c r="C348" t="s">
        <v>433</v>
      </c>
      <c r="D348" t="s">
        <v>703</v>
      </c>
      <c r="E348" s="10" t="s">
        <v>407</v>
      </c>
      <c r="F348" s="10" t="str">
        <f>VLOOKUP(MANUESEIO.DE.PQ[[#This Row],[NOME]],'CADASTRO'!A:K,5,0)</f>
        <v>TECNICO MECANICO II</v>
      </c>
      <c r="G348" s="41">
        <v>46211.618877314802</v>
      </c>
      <c r="H348" s="38">
        <v>183</v>
      </c>
      <c r="I3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IF(G729="01/01/1900", "SEM REGISTRO",
                        IF((G348+H348)&gt;TODAY(), "NO PRAZO", "VENCIDO"
                        )
                    )
                )
            )
        )
    ),"N.A.")</f>
        <v>NO PRAZO</v>
      </c>
      <c r="J348" s="14">
        <f>IF(MANUESEIO.DE.PQ[[#This Row],[TREINADO EM]]="", "",(MANUESEIO.DE.PQ[[#This Row],[TREINADO EM]]+MANUESEIO.DE.PQ[[#This Row],[VALIDADE]]))</f>
        <v>46394.618877314802</v>
      </c>
      <c r="K348">
        <v>1</v>
      </c>
      <c r="L348" t="s">
        <v>3</v>
      </c>
      <c r="M348" t="str">
        <f>VLOOKUP(MANUESEIO.DE.PQ[[#This Row],[NOME]],'CADASTRO'!A:K,6,0)</f>
        <v>ATIVO</v>
      </c>
    </row>
    <row r="349" spans="1:13">
      <c r="A349" t="s">
        <v>516</v>
      </c>
      <c r="B349" t="s">
        <v>517</v>
      </c>
      <c r="C349" t="s">
        <v>153</v>
      </c>
      <c r="D349" t="s">
        <v>703</v>
      </c>
      <c r="E349" s="10" t="s">
        <v>409</v>
      </c>
      <c r="F349" s="10" t="str">
        <f>VLOOKUP(MANUESEIO.DE.PQ[[#This Row],[NOME]],'CADASTRO'!A:K,5,0)</f>
        <v>OPERADOR LOGISTICO I</v>
      </c>
      <c r="G349" s="41">
        <v>44519</v>
      </c>
      <c r="H349" s="38">
        <v>365</v>
      </c>
      <c r="I3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IF(G730="01/01/1900",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IF(MANUESEIO.DE.PQ[[#This Row],[TREINADO EM]]="", "",(MANUESEIO.DE.PQ[[#This Row],[TREINADO EM]]+MANUESEIO.DE.PQ[[#This Row],[VALIDADE]]))</f>
        <v>44884</v>
      </c>
      <c r="K349">
        <v>1</v>
      </c>
      <c r="L349" t="s">
        <v>5</v>
      </c>
      <c r="M349" t="str">
        <f>VLOOKUP(MANUESEIO.DE.PQ[[#This Row],[NOME]],'CADASTRO'!A:K,6,0)</f>
        <v>ATIVO</v>
      </c>
    </row>
    <row r="350" spans="1:13">
      <c r="A350" t="s">
        <v>516</v>
      </c>
      <c r="B350" t="s">
        <v>517</v>
      </c>
      <c r="C350" t="s">
        <v>266</v>
      </c>
      <c r="D350" t="s">
        <v>703</v>
      </c>
      <c r="E350" s="10" t="s">
        <v>409</v>
      </c>
      <c r="F350" s="10" t="str">
        <f>VLOOKUP(MANUESEIO.DE.PQ[[#This Row],[NOME]],'CADASTRO'!A:K,5,0)</f>
        <v>OPERADOR LOGISTICO I</v>
      </c>
      <c r="G350" s="41">
        <v>45169</v>
      </c>
      <c r="H350" s="38">
        <v>365</v>
      </c>
      <c r="I3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IF(G731="01/01/1900",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IF(MANUESEIO.DE.PQ[[#This Row],[TREINADO EM]]="", "",(MANUESEIO.DE.PQ[[#This Row],[TREINADO EM]]+MANUESEIO.DE.PQ[[#This Row],[VALIDADE]]))</f>
        <v>45534</v>
      </c>
      <c r="K350">
        <v>1</v>
      </c>
      <c r="L350" t="s">
        <v>5</v>
      </c>
      <c r="M350" t="str">
        <f>VLOOKUP(MANUESEIO.DE.PQ[[#This Row],[NOME]],'CADASTRO'!A:K,6,0)</f>
        <v>ATIVO</v>
      </c>
    </row>
    <row r="351" spans="1:13">
      <c r="A351" t="s">
        <v>516</v>
      </c>
      <c r="B351" t="s">
        <v>517</v>
      </c>
      <c r="C351" t="s">
        <v>266</v>
      </c>
      <c r="D351" t="s">
        <v>703</v>
      </c>
      <c r="E351" s="10" t="s">
        <v>409</v>
      </c>
      <c r="F351" s="10" t="str">
        <f>VLOOKUP(MANUESEIO.DE.PQ[[#This Row],[NOME]],'CADASTRO'!A:K,5,0)</f>
        <v>OPERADOR LOGISTICO I</v>
      </c>
      <c r="G351" s="41">
        <v>45279</v>
      </c>
      <c r="H351" s="38">
        <v>365</v>
      </c>
      <c r="I3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IF(G732="01/01/1900",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IF(MANUESEIO.DE.PQ[[#This Row],[TREINADO EM]]="", "",(MANUESEIO.DE.PQ[[#This Row],[TREINADO EM]]+MANUESEIO.DE.PQ[[#This Row],[VALIDADE]]))</f>
        <v>45644</v>
      </c>
      <c r="K351">
        <v>1</v>
      </c>
      <c r="L351" t="s">
        <v>5</v>
      </c>
      <c r="M351" t="str">
        <f>VLOOKUP(MANUESEIO.DE.PQ[[#This Row],[NOME]],'CADASTRO'!A:K,6,0)</f>
        <v>ATIVO</v>
      </c>
    </row>
    <row r="352" spans="1:13">
      <c r="A352" t="s">
        <v>516</v>
      </c>
      <c r="B352" t="s">
        <v>517</v>
      </c>
      <c r="C352" t="s">
        <v>76</v>
      </c>
      <c r="D352" t="s">
        <v>703</v>
      </c>
      <c r="E352" s="90" t="s">
        <v>409</v>
      </c>
      <c r="F352" s="10" t="str">
        <f>VLOOKUP(MANUESEIO.DE.PQ[[#This Row],[NOME]],'CADASTRO'!A:K,5,0)</f>
        <v>OPERADOR LOGISTICO I</v>
      </c>
      <c r="G352" s="41">
        <v>45645</v>
      </c>
      <c r="H352" s="38">
        <v>365</v>
      </c>
      <c r="I3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IF(G733="01/01/1900",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IF(MANUESEIO.DE.PQ[[#This Row],[TREINADO EM]]="", "",(MANUESEIO.DE.PQ[[#This Row],[TREINADO EM]]+MANUESEIO.DE.PQ[[#This Row],[VALIDADE]]))</f>
        <v>46010</v>
      </c>
      <c r="K352">
        <v>1</v>
      </c>
      <c r="L352" t="s">
        <v>5</v>
      </c>
      <c r="M352" t="str">
        <f>VLOOKUP(MANUESEIO.DE.PQ[[#This Row],[NOME]],'CADASTRO'!A:K,6,0)</f>
        <v>ATIVO</v>
      </c>
    </row>
    <row r="353" spans="1:13">
      <c r="A353" t="s">
        <v>516</v>
      </c>
      <c r="B353" t="s">
        <v>517</v>
      </c>
      <c r="C353" t="s">
        <v>433</v>
      </c>
      <c r="D353" t="s">
        <v>703</v>
      </c>
      <c r="E353" s="10" t="s">
        <v>409</v>
      </c>
      <c r="F353" s="10" t="str">
        <f>VLOOKUP(MANUESEIO.DE.PQ[[#This Row],[NOME]],'CADASTRO'!A:K,5,0)</f>
        <v>OPERADOR LOGISTICO I</v>
      </c>
      <c r="G353" s="41">
        <v>46008</v>
      </c>
      <c r="H353" s="38">
        <v>365</v>
      </c>
      <c r="I3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IF(G734="01/01/1900",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IF(MANUESEIO.DE.PQ[[#This Row],[TREINADO EM]]="", "",(MANUESEIO.DE.PQ[[#This Row],[TREINADO EM]]+MANUESEIO.DE.PQ[[#This Row],[VALIDADE]]))</f>
        <v>46373</v>
      </c>
      <c r="K353">
        <v>1</v>
      </c>
      <c r="L353" t="s">
        <v>3</v>
      </c>
      <c r="M353" t="str">
        <f>VLOOKUP(MANUESEIO.DE.PQ[[#This Row],[NOME]],'CADASTRO'!A:K,6,0)</f>
        <v>ATIVO</v>
      </c>
    </row>
    <row r="354" spans="1:13">
      <c r="A354" t="s">
        <v>516</v>
      </c>
      <c r="B354" t="s">
        <v>517</v>
      </c>
      <c r="C354" t="s">
        <v>266</v>
      </c>
      <c r="D354" t="s">
        <v>703</v>
      </c>
      <c r="E354" s="10" t="s">
        <v>149</v>
      </c>
      <c r="F354" s="10" t="str">
        <f>VLOOKUP(MANUESEIO.DE.PQ[[#This Row],[NOME]],'CADASTRO'!A:K,5,0)</f>
        <v>OPERADOR LOGISTICO I</v>
      </c>
      <c r="G354" s="41">
        <v>45169</v>
      </c>
      <c r="H354" s="38">
        <v>365</v>
      </c>
      <c r="I3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IF(G735="01/01/1900",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IF(MANUESEIO.DE.PQ[[#This Row],[TREINADO EM]]="", "",(MANUESEIO.DE.PQ[[#This Row],[TREINADO EM]]+MANUESEIO.DE.PQ[[#This Row],[VALIDADE]]))</f>
        <v>45534</v>
      </c>
      <c r="K354">
        <v>1</v>
      </c>
      <c r="L354" t="s">
        <v>5</v>
      </c>
      <c r="M354" t="str">
        <f>VLOOKUP(MANUESEIO.DE.PQ[[#This Row],[NOME]],'CADASTRO'!A:K,6,0)</f>
        <v>DESLIGADO</v>
      </c>
    </row>
    <row r="355" spans="1:13">
      <c r="A355" t="s">
        <v>516</v>
      </c>
      <c r="B355" t="s">
        <v>517</v>
      </c>
      <c r="C355" t="s">
        <v>266</v>
      </c>
      <c r="D355" t="s">
        <v>703</v>
      </c>
      <c r="E355" s="10" t="s">
        <v>149</v>
      </c>
      <c r="F355" s="10" t="str">
        <f>VLOOKUP(MANUESEIO.DE.PQ[[#This Row],[NOME]],'CADASTRO'!A:K,5,0)</f>
        <v>OPERADOR LOGISTICO I</v>
      </c>
      <c r="G355" s="41">
        <v>45279</v>
      </c>
      <c r="H355" s="38">
        <v>365</v>
      </c>
      <c r="I3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IF(G736="01/01/1900",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IF(MANUESEIO.DE.PQ[[#This Row],[TREINADO EM]]="", "",(MANUESEIO.DE.PQ[[#This Row],[TREINADO EM]]+MANUESEIO.DE.PQ[[#This Row],[VALIDADE]]))</f>
        <v>45644</v>
      </c>
      <c r="K355">
        <v>1</v>
      </c>
      <c r="L355" t="s">
        <v>3</v>
      </c>
      <c r="M355" t="str">
        <f>VLOOKUP(MANUESEIO.DE.PQ[[#This Row],[NOME]],'CADASTRO'!A:K,6,0)</f>
        <v>DESLIGADO</v>
      </c>
    </row>
    <row r="356" spans="1:13">
      <c r="A356" t="s">
        <v>516</v>
      </c>
      <c r="B356" t="s">
        <v>517</v>
      </c>
      <c r="C356" t="s">
        <v>433</v>
      </c>
      <c r="D356" t="s">
        <v>703</v>
      </c>
      <c r="E356" s="10" t="s">
        <v>138</v>
      </c>
      <c r="F356" s="10" t="str">
        <f>VLOOKUP(MANUESEIO.DE.PQ[[#This Row],[NOME]],'CADASTRO'!A:K,5,0)</f>
        <v>AUXILIAR INDUSTRIAL</v>
      </c>
      <c r="G356" s="41">
        <v>45903</v>
      </c>
      <c r="H356" s="38">
        <v>365</v>
      </c>
      <c r="I3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IF(G737="01/01/1900",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IF(MANUESEIO.DE.PQ[[#This Row],[TREINADO EM]]="", "",(MANUESEIO.DE.PQ[[#This Row],[TREINADO EM]]+MANUESEIO.DE.PQ[[#This Row],[VALIDADE]]))</f>
        <v>46268</v>
      </c>
      <c r="K356">
        <v>1</v>
      </c>
      <c r="L356" t="s">
        <v>5</v>
      </c>
      <c r="M356" t="str">
        <f>VLOOKUP(MANUESEIO.DE.PQ[[#This Row],[NOME]],'CADASTRO'!A:K,6,0)</f>
        <v>DESLIGADO</v>
      </c>
    </row>
    <row r="357" spans="1:13">
      <c r="A357" t="s">
        <v>516</v>
      </c>
      <c r="B357" t="s">
        <v>517</v>
      </c>
      <c r="C357" t="s">
        <v>433</v>
      </c>
      <c r="D357" t="s">
        <v>703</v>
      </c>
      <c r="E357" s="10" t="s">
        <v>138</v>
      </c>
      <c r="F357" s="10" t="str">
        <f>VLOOKUP(MANUESEIO.DE.PQ[[#This Row],[NOME]],'CADASTRO'!A:K,5,0)</f>
        <v>AUXILIAR INDUSTRIAL</v>
      </c>
      <c r="G357" s="41">
        <v>46009</v>
      </c>
      <c r="H357" s="38">
        <v>365</v>
      </c>
      <c r="I3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IF(G738="01/01/1900",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IF(MANUESEIO.DE.PQ[[#This Row],[TREINADO EM]]="", "",(MANUESEIO.DE.PQ[[#This Row],[TREINADO EM]]+MANUESEIO.DE.PQ[[#This Row],[VALIDADE]]))</f>
        <v>46374</v>
      </c>
      <c r="K357">
        <v>1</v>
      </c>
      <c r="L357" t="s">
        <v>3</v>
      </c>
      <c r="M357" t="str">
        <f>VLOOKUP(MANUESEIO.DE.PQ[[#This Row],[NOME]],'CADASTRO'!A:K,6,0)</f>
        <v>DESLIGADO</v>
      </c>
    </row>
    <row r="358" spans="1:13">
      <c r="A358" t="s">
        <v>516</v>
      </c>
      <c r="B358" t="s">
        <v>517</v>
      </c>
      <c r="C358" t="s">
        <v>433</v>
      </c>
      <c r="D358" t="s">
        <v>703</v>
      </c>
      <c r="E358" s="10" t="s">
        <v>410</v>
      </c>
      <c r="F358" s="10" t="str">
        <f>VLOOKUP(MANUESEIO.DE.PQ[[#This Row],[NOME]],'CADASTRO'!A:K,5,0)</f>
        <v>ESTAGIARIO</v>
      </c>
      <c r="G358" s="41">
        <v>45938</v>
      </c>
      <c r="H358" s="38">
        <v>365</v>
      </c>
      <c r="I3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IF(G739="01/01/1900", "SEM REGISTRO",
                        IF((G358+H358)&gt;TODAY(), "NO PRAZO", "VENCIDO"
                        )
                    )
                )
            )
        )
    ),"N.A.")</f>
        <v>VENCIDO</v>
      </c>
      <c r="J358" s="14">
        <f>IF(MANUESEIO.DE.PQ[[#This Row],[TREINADO EM]]="", "",(MANUESEIO.DE.PQ[[#This Row],[TREINADO EM]]+MANUESEIO.DE.PQ[[#This Row],[VALIDADE]]))</f>
        <v>46303</v>
      </c>
      <c r="K358">
        <v>1</v>
      </c>
      <c r="L358" t="s">
        <v>3</v>
      </c>
      <c r="M358" t="str">
        <f>VLOOKUP(MANUESEIO.DE.PQ[[#This Row],[NOME]],'CADASTRO'!A:K,6,0)</f>
        <v>ATIVO</v>
      </c>
    </row>
    <row r="359" spans="1:13">
      <c r="A359" t="s">
        <v>516</v>
      </c>
      <c r="B359" t="s">
        <v>517</v>
      </c>
      <c r="C359" t="s">
        <v>153</v>
      </c>
      <c r="D359" t="s">
        <v>703</v>
      </c>
      <c r="E359" s="10" t="s">
        <v>411</v>
      </c>
      <c r="F359" s="10" t="str">
        <f>VLOOKUP(MANUESEIO.DE.PQ[[#This Row],[NOME]],'CADASTRO'!A:K,5,0)</f>
        <v>OPERADOR LOGISTICO II</v>
      </c>
      <c r="G359" s="41">
        <v>44519</v>
      </c>
      <c r="H359" s="38">
        <v>365</v>
      </c>
      <c r="I3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IF(G740="01/01/1900",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IF(MANUESEIO.DE.PQ[[#This Row],[TREINADO EM]]="", "",(MANUESEIO.DE.PQ[[#This Row],[TREINADO EM]]+MANUESEIO.DE.PQ[[#This Row],[VALIDADE]]))</f>
        <v>44884</v>
      </c>
      <c r="K359">
        <v>1</v>
      </c>
      <c r="L359" t="s">
        <v>5</v>
      </c>
      <c r="M359" t="str">
        <f>VLOOKUP(MANUESEIO.DE.PQ[[#This Row],[NOME]],'CADASTRO'!A:K,6,0)</f>
        <v>ATIVO</v>
      </c>
    </row>
    <row r="360" spans="1:13">
      <c r="A360" t="s">
        <v>516</v>
      </c>
      <c r="B360" t="s">
        <v>517</v>
      </c>
      <c r="C360" t="s">
        <v>266</v>
      </c>
      <c r="D360" t="s">
        <v>703</v>
      </c>
      <c r="E360" s="10" t="s">
        <v>411</v>
      </c>
      <c r="F360" s="10" t="str">
        <f>VLOOKUP(MANUESEIO.DE.PQ[[#This Row],[NOME]],'CADASTRO'!A:K,5,0)</f>
        <v>OPERADOR LOGISTICO II</v>
      </c>
      <c r="G360" s="41">
        <v>45169</v>
      </c>
      <c r="H360" s="38">
        <v>365</v>
      </c>
      <c r="I3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IF(G741="01/01/1900",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IF(MANUESEIO.DE.PQ[[#This Row],[TREINADO EM]]="", "",(MANUESEIO.DE.PQ[[#This Row],[TREINADO EM]]+MANUESEIO.DE.PQ[[#This Row],[VALIDADE]]))</f>
        <v>45534</v>
      </c>
      <c r="K360">
        <v>1</v>
      </c>
      <c r="L360" t="s">
        <v>5</v>
      </c>
      <c r="M360" t="str">
        <f>VLOOKUP(MANUESEIO.DE.PQ[[#This Row],[NOME]],'CADASTRO'!A:K,6,0)</f>
        <v>ATIVO</v>
      </c>
    </row>
    <row r="361" spans="1:13">
      <c r="A361" t="s">
        <v>516</v>
      </c>
      <c r="B361" t="s">
        <v>517</v>
      </c>
      <c r="C361" t="s">
        <v>266</v>
      </c>
      <c r="D361" t="s">
        <v>703</v>
      </c>
      <c r="E361" s="10" t="s">
        <v>411</v>
      </c>
      <c r="F361" s="10" t="str">
        <f>VLOOKUP(MANUESEIO.DE.PQ[[#This Row],[NOME]],'CADASTRO'!A:K,5,0)</f>
        <v>OPERADOR LOGISTICO II</v>
      </c>
      <c r="G361" s="41">
        <v>45279</v>
      </c>
      <c r="H361" s="38">
        <v>365</v>
      </c>
      <c r="I3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IF(G742="01/01/1900",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IF(MANUESEIO.DE.PQ[[#This Row],[TREINADO EM]]="", "",(MANUESEIO.DE.PQ[[#This Row],[TREINADO EM]]+MANUESEIO.DE.PQ[[#This Row],[VALIDADE]]))</f>
        <v>45644</v>
      </c>
      <c r="K361">
        <v>1</v>
      </c>
      <c r="L361" t="s">
        <v>5</v>
      </c>
      <c r="M361" t="str">
        <f>VLOOKUP(MANUESEIO.DE.PQ[[#This Row],[NOME]],'CADASTRO'!A:K,6,0)</f>
        <v>ATIVO</v>
      </c>
    </row>
    <row r="362" spans="1:13">
      <c r="A362" t="s">
        <v>516</v>
      </c>
      <c r="B362" t="s">
        <v>517</v>
      </c>
      <c r="C362" t="s">
        <v>76</v>
      </c>
      <c r="D362" t="s">
        <v>703</v>
      </c>
      <c r="E362" s="10" t="s">
        <v>411</v>
      </c>
      <c r="F362" s="10" t="str">
        <f>VLOOKUP(MANUESEIO.DE.PQ[[#This Row],[NOME]],'CADASTRO'!A:K,5,0)</f>
        <v>OPERADOR LOGISTICO II</v>
      </c>
      <c r="G362" s="41">
        <v>45645</v>
      </c>
      <c r="H362" s="38">
        <v>365</v>
      </c>
      <c r="I3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IF(G743="01/01/1900", "SEM REGISTRO",
                        IF((G362+H362)&gt;TODAY(), "NO PRAZO", "VENCIDO"
                        )
                    )
                )
            )
        )
    ),"N.A.")</f>
        <v>HISTORICO</v>
      </c>
      <c r="J362" s="14">
        <f>IF(MANUESEIO.DE.PQ[[#This Row],[TREINADO EM]]="", "",(MANUESEIO.DE.PQ[[#This Row],[TREINADO EM]]+MANUESEIO.DE.PQ[[#This Row],[VALIDADE]]))</f>
        <v>46010</v>
      </c>
      <c r="K362">
        <v>1</v>
      </c>
      <c r="L362" t="s">
        <v>5</v>
      </c>
      <c r="M362" t="str">
        <f>VLOOKUP(MANUESEIO.DE.PQ[[#This Row],[NOME]],'CADASTRO'!A:K,6,0)</f>
        <v>ATIVO</v>
      </c>
    </row>
    <row r="363" spans="1:13">
      <c r="A363" t="s">
        <v>516</v>
      </c>
      <c r="B363" t="s">
        <v>517</v>
      </c>
      <c r="C363" t="s">
        <v>433</v>
      </c>
      <c r="D363" t="s">
        <v>703</v>
      </c>
      <c r="E363" s="10" t="s">
        <v>411</v>
      </c>
      <c r="F363" s="10" t="str">
        <f>VLOOKUP(MANUESEIO.DE.PQ[[#This Row],[NOME]],'CADASTRO'!A:K,5,0)</f>
        <v>OPERADOR LOGISTICO II</v>
      </c>
      <c r="G363" s="41">
        <v>46009</v>
      </c>
      <c r="H363" s="38">
        <v>365</v>
      </c>
      <c r="I3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IF(G744="01/01/1900", "SEM REGISTRO",
                        IF((G363+H363)&gt;TODAY(), "NO PRAZO", "VENCIDO"
                        )
                    )
                )
            )
        )
    ),"N.A.")</f>
        <v>NO PRAZO</v>
      </c>
      <c r="J363" s="14">
        <f>IF(MANUESEIO.DE.PQ[[#This Row],[TREINADO EM]]="", "",(MANUESEIO.DE.PQ[[#This Row],[TREINADO EM]]+MANUESEIO.DE.PQ[[#This Row],[VALIDADE]]))</f>
        <v>46374</v>
      </c>
      <c r="K363">
        <v>1</v>
      </c>
      <c r="L363" t="s">
        <v>3</v>
      </c>
      <c r="M363" t="str">
        <f>VLOOKUP(MANUESEIO.DE.PQ[[#This Row],[NOME]],'CADASTRO'!A:K,6,0)</f>
        <v>ATIVO</v>
      </c>
    </row>
    <row r="364" spans="1:13">
      <c r="A364" t="s">
        <v>516</v>
      </c>
      <c r="B364" t="s">
        <v>517</v>
      </c>
      <c r="C364" t="s">
        <v>391</v>
      </c>
      <c r="D364" t="s">
        <v>703</v>
      </c>
      <c r="E364" s="11" t="s">
        <v>136</v>
      </c>
      <c r="F364" s="10" t="str">
        <f>VLOOKUP(MANUESEIO.DE.PQ[[#This Row],[NOME]],'CADASTRO'!A:K,5,0)</f>
        <v>AUXILIAR INDUSTRIAL</v>
      </c>
      <c r="G364" s="41">
        <v>45861</v>
      </c>
      <c r="H364" s="38">
        <v>365</v>
      </c>
      <c r="I3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IF(G745="01/01/1900",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IF(MANUESEIO.DE.PQ[[#This Row],[TREINADO EM]]="", "",(MANUESEIO.DE.PQ[[#This Row],[TREINADO EM]]+MANUESEIO.DE.PQ[[#This Row],[VALIDADE]]))</f>
        <v>46226</v>
      </c>
      <c r="K364">
        <v>1</v>
      </c>
      <c r="L364" t="s">
        <v>3</v>
      </c>
      <c r="M364" t="str">
        <f>VLOOKUP(MANUESEIO.DE.PQ[[#This Row],[NOME]],'CADASTRO'!A:K,6,0)</f>
        <v>DESLIGADO</v>
      </c>
    </row>
    <row r="365" spans="1:13">
      <c r="A365" t="s">
        <v>516</v>
      </c>
      <c r="B365" t="s">
        <v>517</v>
      </c>
      <c r="C365" t="s">
        <v>102</v>
      </c>
      <c r="D365" t="s">
        <v>703</v>
      </c>
      <c r="E365" s="10" t="s">
        <v>412</v>
      </c>
      <c r="F365" s="10" t="str">
        <f>VLOOKUP(MANUESEIO.DE.PQ[[#This Row],[NOME]],'CADASTRO'!A:K,5,0)</f>
        <v>OPERADOR LOGISTICO I</v>
      </c>
      <c r="G365" s="41">
        <v>45630</v>
      </c>
      <c r="H365" s="38">
        <v>365</v>
      </c>
      <c r="I3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IF(G746="01/01/1900",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IF(MANUESEIO.DE.PQ[[#This Row],[TREINADO EM]]="", "",(MANUESEIO.DE.PQ[[#This Row],[TREINADO EM]]+MANUESEIO.DE.PQ[[#This Row],[VALIDADE]]))</f>
        <v>45995</v>
      </c>
      <c r="K365">
        <v>1</v>
      </c>
      <c r="L365" t="s">
        <v>5</v>
      </c>
      <c r="M365" t="str">
        <f>VLOOKUP(MANUESEIO.DE.PQ[[#This Row],[NOME]],'CADASTRO'!A:K,6,0)</f>
        <v>DESLIGADO</v>
      </c>
    </row>
    <row r="366" spans="1:13">
      <c r="A366" t="s">
        <v>516</v>
      </c>
      <c r="B366" t="s">
        <v>517</v>
      </c>
      <c r="C366" t="s">
        <v>391</v>
      </c>
      <c r="D366" t="s">
        <v>703</v>
      </c>
      <c r="E366" s="11" t="s">
        <v>412</v>
      </c>
      <c r="F366" s="10" t="str">
        <f>VLOOKUP(MANUESEIO.DE.PQ[[#This Row],[NOME]],'CADASTRO'!A:K,5,0)</f>
        <v>OPERADOR LOGISTICO I</v>
      </c>
      <c r="G366" s="46">
        <v>45854</v>
      </c>
      <c r="H366" s="38">
        <v>365</v>
      </c>
      <c r="I3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IF(G747="01/01/1900",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IF(MANUESEIO.DE.PQ[[#This Row],[TREINADO EM]]="", "",(MANUESEIO.DE.PQ[[#This Row],[TREINADO EM]]+MANUESEIO.DE.PQ[[#This Row],[VALIDADE]]))</f>
        <v>46219</v>
      </c>
      <c r="K366">
        <v>1</v>
      </c>
      <c r="L366" t="s">
        <v>5</v>
      </c>
      <c r="M366" t="str">
        <f>VLOOKUP(MANUESEIO.DE.PQ[[#This Row],[NOME]],'CADASTRO'!A:K,6,0)</f>
        <v>DESLIGADO</v>
      </c>
    </row>
    <row r="367" spans="1:13">
      <c r="A367" t="s">
        <v>516</v>
      </c>
      <c r="B367" t="s">
        <v>517</v>
      </c>
      <c r="C367" t="s">
        <v>433</v>
      </c>
      <c r="D367" t="s">
        <v>703</v>
      </c>
      <c r="E367" s="10" t="s">
        <v>412</v>
      </c>
      <c r="F367" s="10" t="str">
        <f>VLOOKUP(MANUESEIO.DE.PQ[[#This Row],[NOME]],'CADASTRO'!A:K,5,0)</f>
        <v>OPERADOR LOGISTICO I</v>
      </c>
      <c r="G367" s="41">
        <v>46008</v>
      </c>
      <c r="H367" s="38">
        <v>365</v>
      </c>
      <c r="I3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IF(G748="01/01/1900",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IF(MANUESEIO.DE.PQ[[#This Row],[TREINADO EM]]="", "",(MANUESEIO.DE.PQ[[#This Row],[TREINADO EM]]+MANUESEIO.DE.PQ[[#This Row],[VALIDADE]]))</f>
        <v>46373</v>
      </c>
      <c r="K367">
        <v>1</v>
      </c>
      <c r="L367" t="s">
        <v>3</v>
      </c>
      <c r="M367" t="str">
        <f>VLOOKUP(MANUESEIO.DE.PQ[[#This Row],[NOME]],'CADASTRO'!A:K,6,0)</f>
        <v>DESLIGADO</v>
      </c>
    </row>
    <row r="368" spans="1:13">
      <c r="A368" t="s">
        <v>516</v>
      </c>
      <c r="B368" t="s">
        <v>517</v>
      </c>
      <c r="C368" t="s">
        <v>266</v>
      </c>
      <c r="D368" t="s">
        <v>703</v>
      </c>
      <c r="E368" s="10" t="s">
        <v>33</v>
      </c>
      <c r="F368" s="10" t="str">
        <f>VLOOKUP(MANUESEIO.DE.PQ[[#This Row],[NOME]],'CADASTRO'!A:K,5,0)</f>
        <v>COORDENADOR PRODUCAO</v>
      </c>
      <c r="G368" s="41">
        <v>45279</v>
      </c>
      <c r="H368" s="38">
        <v>365</v>
      </c>
      <c r="I3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IF(G749="01/01/1900",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IF(MANUESEIO.DE.PQ[[#This Row],[TREINADO EM]]="", "",(MANUESEIO.DE.PQ[[#This Row],[TREINADO EM]]+MANUESEIO.DE.PQ[[#This Row],[VALIDADE]]))</f>
        <v>45644</v>
      </c>
      <c r="K368">
        <v>1</v>
      </c>
      <c r="L368" t="s">
        <v>5</v>
      </c>
      <c r="M368" t="str">
        <f>VLOOKUP(MANUESEIO.DE.PQ[[#This Row],[NOME]],'CADASTRO'!A:K,6,0)</f>
        <v>ATIVO</v>
      </c>
    </row>
    <row r="369" spans="1:14">
      <c r="A369" t="s">
        <v>516</v>
      </c>
      <c r="B369" t="s">
        <v>517</v>
      </c>
      <c r="C369" t="s">
        <v>433</v>
      </c>
      <c r="D369" t="s">
        <v>703</v>
      </c>
      <c r="E369" s="10" t="s">
        <v>33</v>
      </c>
      <c r="F369" s="10" t="str">
        <f>VLOOKUP(MANUESEIO.DE.PQ[[#This Row],[NOME]],'CADASTRO'!A:K,5,0)</f>
        <v>COORDENADOR PRODUCAO</v>
      </c>
      <c r="G369" s="41">
        <v>45645</v>
      </c>
      <c r="H369" s="38">
        <v>365</v>
      </c>
      <c r="I3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IF(G750="01/01/1900",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IF(MANUESEIO.DE.PQ[[#This Row],[TREINADO EM]]="", "",(MANUESEIO.DE.PQ[[#This Row],[TREINADO EM]]+MANUESEIO.DE.PQ[[#This Row],[VALIDADE]]))</f>
        <v>46010</v>
      </c>
      <c r="K369">
        <v>1</v>
      </c>
      <c r="L369" t="s">
        <v>5</v>
      </c>
      <c r="M369" t="str">
        <f>VLOOKUP(MANUESEIO.DE.PQ[[#This Row],[NOME]],'CADASTRO'!A:K,6,0)</f>
        <v>ATIVO</v>
      </c>
    </row>
    <row r="370" spans="1:14">
      <c r="A370" t="s">
        <v>516</v>
      </c>
      <c r="B370" t="s">
        <v>517</v>
      </c>
      <c r="C370" t="s">
        <v>433</v>
      </c>
      <c r="D370" t="s">
        <v>703</v>
      </c>
      <c r="E370" s="10" t="s">
        <v>33</v>
      </c>
      <c r="F370" s="10" t="str">
        <f>VLOOKUP(MANUESEIO.DE.PQ[[#This Row],[NOME]],'CADASTRO'!A:K,5,0)</f>
        <v>COORDENADOR PRODUCAO</v>
      </c>
      <c r="G370" s="41">
        <v>46213.045011574097</v>
      </c>
      <c r="H370" s="38">
        <v>183</v>
      </c>
      <c r="I3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IF(G751="01/01/1900",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IF(MANUESEIO.DE.PQ[[#This Row],[TREINADO EM]]="", "",(MANUESEIO.DE.PQ[[#This Row],[TREINADO EM]]+MANUESEIO.DE.PQ[[#This Row],[VALIDADE]]))</f>
        <v>46396.045011574097</v>
      </c>
      <c r="K370">
        <v>1</v>
      </c>
      <c r="L370" t="s">
        <v>3</v>
      </c>
      <c r="M370" t="str">
        <f>VLOOKUP(MANUESEIO.DE.PQ[[#This Row],[NOME]],'CADASTRO'!A:K,6,0)</f>
        <v>ATIVO</v>
      </c>
    </row>
    <row r="371" spans="1:14">
      <c r="A371" t="s">
        <v>516</v>
      </c>
      <c r="B371" t="s">
        <v>517</v>
      </c>
      <c r="C371" t="s">
        <v>153</v>
      </c>
      <c r="D371" t="s">
        <v>703</v>
      </c>
      <c r="E371" t="s">
        <v>413</v>
      </c>
      <c r="F371" s="10" t="str">
        <f>VLOOKUP(MANUESEIO.DE.PQ[[#This Row],[NOME]],'CADASTRO'!A:K,5,0)</f>
        <v>ANALISTA PRODUCAO JR</v>
      </c>
      <c r="G371" s="41">
        <v>44529</v>
      </c>
      <c r="H371" s="38">
        <v>365</v>
      </c>
      <c r="I3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IF(G752="01/01/1900",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IF(MANUESEIO.DE.PQ[[#This Row],[TREINADO EM]]="", "",(MANUESEIO.DE.PQ[[#This Row],[TREINADO EM]]+MANUESEIO.DE.PQ[[#This Row],[VALIDADE]]))</f>
        <v>44894</v>
      </c>
      <c r="K371">
        <v>1</v>
      </c>
      <c r="L371" t="s">
        <v>5</v>
      </c>
      <c r="M371" t="str">
        <f>VLOOKUP(MANUESEIO.DE.PQ[[#This Row],[NOME]],'CADASTRO'!A:K,6,0)</f>
        <v>ATIVO</v>
      </c>
    </row>
    <row r="372" spans="1:14">
      <c r="A372" t="s">
        <v>516</v>
      </c>
      <c r="B372" t="s">
        <v>517</v>
      </c>
      <c r="C372" t="s">
        <v>266</v>
      </c>
      <c r="D372" t="s">
        <v>703</v>
      </c>
      <c r="E372" s="10" t="s">
        <v>413</v>
      </c>
      <c r="F372" s="10" t="str">
        <f>VLOOKUP(MANUESEIO.DE.PQ[[#This Row],[NOME]],'CADASTRO'!A:K,5,0)</f>
        <v>ANALISTA PRODUCAO JR</v>
      </c>
      <c r="G372" s="41">
        <v>45169</v>
      </c>
      <c r="H372" s="38">
        <v>365</v>
      </c>
      <c r="I3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IF(G753="01/01/1900",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IF(MANUESEIO.DE.PQ[[#This Row],[TREINADO EM]]="", "",(MANUESEIO.DE.PQ[[#This Row],[TREINADO EM]]+MANUESEIO.DE.PQ[[#This Row],[VALIDADE]]))</f>
        <v>45534</v>
      </c>
      <c r="K372">
        <v>1</v>
      </c>
      <c r="L372" t="s">
        <v>5</v>
      </c>
      <c r="M372" t="str">
        <f>VLOOKUP(MANUESEIO.DE.PQ[[#This Row],[NOME]],'CADASTRO'!A:K,6,0)</f>
        <v>ATIVO</v>
      </c>
    </row>
    <row r="373" spans="1:14">
      <c r="A373" t="s">
        <v>516</v>
      </c>
      <c r="B373" t="s">
        <v>517</v>
      </c>
      <c r="C373" t="s">
        <v>266</v>
      </c>
      <c r="D373" t="s">
        <v>703</v>
      </c>
      <c r="E373" s="10" t="s">
        <v>413</v>
      </c>
      <c r="F373" s="10" t="str">
        <f>VLOOKUP(MANUESEIO.DE.PQ[[#This Row],[NOME]],'CADASTRO'!A:K,5,0)</f>
        <v>ANALISTA PRODUCAO JR</v>
      </c>
      <c r="G373" s="41">
        <v>45279</v>
      </c>
      <c r="H373" s="38">
        <v>365</v>
      </c>
      <c r="I3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IF(G754="01/01/1900",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IF(MANUESEIO.DE.PQ[[#This Row],[TREINADO EM]]="", "",(MANUESEIO.DE.PQ[[#This Row],[TREINADO EM]]+MANUESEIO.DE.PQ[[#This Row],[VALIDADE]]))</f>
        <v>45644</v>
      </c>
      <c r="K373">
        <v>1</v>
      </c>
      <c r="L373" t="s">
        <v>5</v>
      </c>
      <c r="M373" t="str">
        <f>VLOOKUP(MANUESEIO.DE.PQ[[#This Row],[NOME]],'CADASTRO'!A:K,6,0)</f>
        <v>ATIVO</v>
      </c>
    </row>
    <row r="374" spans="1:14">
      <c r="A374" t="s">
        <v>516</v>
      </c>
      <c r="B374" t="s">
        <v>517</v>
      </c>
      <c r="C374" t="s">
        <v>433</v>
      </c>
      <c r="D374" t="s">
        <v>703</v>
      </c>
      <c r="E374" s="10" t="s">
        <v>413</v>
      </c>
      <c r="F374" s="10" t="str">
        <f>VLOOKUP(MANUESEIO.DE.PQ[[#This Row],[NOME]],'CADASTRO'!A:K,5,0)</f>
        <v>ANALISTA PRODUCAO JR</v>
      </c>
      <c r="G374" s="41">
        <v>45645</v>
      </c>
      <c r="H374" s="38">
        <v>365</v>
      </c>
      <c r="I3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IF(G755="01/01/1900",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IF(MANUESEIO.DE.PQ[[#This Row],[TREINADO EM]]="", "",(MANUESEIO.DE.PQ[[#This Row],[TREINADO EM]]+MANUESEIO.DE.PQ[[#This Row],[VALIDADE]]))</f>
        <v>46010</v>
      </c>
      <c r="K374">
        <v>1</v>
      </c>
      <c r="L374" t="s">
        <v>5</v>
      </c>
      <c r="M374" t="str">
        <f>VLOOKUP(MANUESEIO.DE.PQ[[#This Row],[NOME]],'CADASTRO'!A:K,6,0)</f>
        <v>ATIVO</v>
      </c>
    </row>
    <row r="375" spans="1:14">
      <c r="A375" t="s">
        <v>516</v>
      </c>
      <c r="B375" t="s">
        <v>517</v>
      </c>
      <c r="C375" t="s">
        <v>433</v>
      </c>
      <c r="D375" t="s">
        <v>703</v>
      </c>
      <c r="E375" s="10" t="s">
        <v>413</v>
      </c>
      <c r="F375" s="10" t="str">
        <f>VLOOKUP(MANUESEIO.DE.PQ[[#This Row],[NOME]],'CADASTRO'!A:K,5,0)</f>
        <v>ANALISTA PRODUCAO JR</v>
      </c>
      <c r="G375" s="41">
        <v>46006</v>
      </c>
      <c r="H375" s="38">
        <v>365</v>
      </c>
      <c r="I3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IF(G756="01/01/1900", "SEM REGISTRO",
                        IF((G375+H375)&gt;TODAY(), "NO PRAZO", "VENCIDO"
                        )
                    )
                )
            )
        )
    ),"N.A.")</f>
        <v>NO PRAZO</v>
      </c>
      <c r="J375" s="14">
        <f>IF(MANUESEIO.DE.PQ[[#This Row],[TREINADO EM]]="", "",(MANUESEIO.DE.PQ[[#This Row],[TREINADO EM]]+MANUESEIO.DE.PQ[[#This Row],[VALIDADE]]))</f>
        <v>46371</v>
      </c>
      <c r="K375">
        <v>0.25</v>
      </c>
      <c r="L375" t="s">
        <v>3</v>
      </c>
      <c r="M375" t="str">
        <f>VLOOKUP(MANUESEIO.DE.PQ[[#This Row],[NOME]],'CADASTRO'!A:K,6,0)</f>
        <v>ATIVO</v>
      </c>
      <c r="N375" s="63" t="s">
        <v>709</v>
      </c>
    </row>
    <row r="376" spans="1:14">
      <c r="A376" t="s">
        <v>516</v>
      </c>
      <c r="B376" t="s">
        <v>517</v>
      </c>
      <c r="C376" t="s">
        <v>433</v>
      </c>
      <c r="D376" t="s">
        <v>703</v>
      </c>
      <c r="E376" s="10" t="s">
        <v>132</v>
      </c>
      <c r="F376" s="10" t="str">
        <f>VLOOKUP(MANUESEIO.DE.PQ[[#This Row],[NOME]],'CADASTRO'!A:K,5,0)</f>
        <v>ANALISTA CONTROLE QUALIDADE JR</v>
      </c>
      <c r="G376" s="41">
        <v>45547</v>
      </c>
      <c r="H376" s="38">
        <v>365</v>
      </c>
      <c r="I3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IF(G757="01/01/1900",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IF(MANUESEIO.DE.PQ[[#This Row],[TREINADO EM]]="", "",(MANUESEIO.DE.PQ[[#This Row],[TREINADO EM]]+MANUESEIO.DE.PQ[[#This Row],[VALIDADE]]))</f>
        <v>45912</v>
      </c>
      <c r="K376">
        <v>1</v>
      </c>
      <c r="L376" t="s">
        <v>1</v>
      </c>
      <c r="M376" t="str">
        <f>VLOOKUP(MANUESEIO.DE.PQ[[#This Row],[NOME]],'CADASTRO'!A:K,6,0)</f>
        <v>DESLIGADO</v>
      </c>
    </row>
    <row r="377" spans="1:14">
      <c r="A377" t="s">
        <v>516</v>
      </c>
      <c r="B377" t="s">
        <v>517</v>
      </c>
      <c r="C377" t="s">
        <v>433</v>
      </c>
      <c r="D377" t="s">
        <v>703</v>
      </c>
      <c r="E377" s="10" t="s">
        <v>415</v>
      </c>
      <c r="F377" s="10" t="str">
        <f>VLOOKUP(MANUESEIO.DE.PQ[[#This Row],[NOME]],'CADASTRO'!A:K,5,0)</f>
        <v>ESTAGIARIO</v>
      </c>
      <c r="G377" s="41">
        <v>46091</v>
      </c>
      <c r="H377" s="38">
        <v>365</v>
      </c>
      <c r="I3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IF(G758="01/01/1900", "SEM REGISTRO",
                        IF((G377+H377)&gt;TODAY(), "NO PRAZO", "VENCIDO"
                        )
                    )
                )
            )
        )
    ),"N.A.")</f>
        <v>NO PRAZO</v>
      </c>
      <c r="J377" s="14">
        <f>IF(MANUESEIO.DE.PQ[[#This Row],[TREINADO EM]]="", "",(MANUESEIO.DE.PQ[[#This Row],[TREINADO EM]]+MANUESEIO.DE.PQ[[#This Row],[VALIDADE]]))</f>
        <v>46456</v>
      </c>
      <c r="K377">
        <v>0.25</v>
      </c>
      <c r="L377" t="s">
        <v>3</v>
      </c>
      <c r="M377" t="str">
        <f>VLOOKUP(MANUESEIO.DE.PQ[[#This Row],[NOME]],'CADASTRO'!A:K,6,0)</f>
        <v>ATIVO</v>
      </c>
      <c r="N377" s="63" t="s">
        <v>707</v>
      </c>
    </row>
    <row r="378" spans="1:14">
      <c r="A378" t="s">
        <v>516</v>
      </c>
      <c r="B378" t="s">
        <v>517</v>
      </c>
      <c r="C378" t="s">
        <v>266</v>
      </c>
      <c r="D378" t="s">
        <v>703</v>
      </c>
      <c r="E378" s="10" t="s">
        <v>416</v>
      </c>
      <c r="F378" s="10" t="str">
        <f>VLOOKUP(MANUESEIO.DE.PQ[[#This Row],[NOME]],'CADASTRO'!A:K,5,0)</f>
        <v>ENCARREGADO EXPEDICAO</v>
      </c>
      <c r="G378" s="41">
        <v>45279</v>
      </c>
      <c r="H378" s="38">
        <v>365</v>
      </c>
      <c r="I3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IF(G759="01/01/1900",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IF(MANUESEIO.DE.PQ[[#This Row],[TREINADO EM]]="", "",(MANUESEIO.DE.PQ[[#This Row],[TREINADO EM]]+MANUESEIO.DE.PQ[[#This Row],[VALIDADE]]))</f>
        <v>45644</v>
      </c>
      <c r="K378">
        <v>1</v>
      </c>
      <c r="L378" t="s">
        <v>5</v>
      </c>
      <c r="M378" t="str">
        <f>VLOOKUP(MANUESEIO.DE.PQ[[#This Row],[NOME]],'CADASTRO'!A:K,6,0)</f>
        <v>ATIVO</v>
      </c>
    </row>
    <row r="379" spans="1:14">
      <c r="A379" t="s">
        <v>516</v>
      </c>
      <c r="B379" t="s">
        <v>517</v>
      </c>
      <c r="C379" t="s">
        <v>433</v>
      </c>
      <c r="D379" t="s">
        <v>703</v>
      </c>
      <c r="E379" s="10" t="s">
        <v>416</v>
      </c>
      <c r="F379" s="10" t="str">
        <f>VLOOKUP(MANUESEIO.DE.PQ[[#This Row],[NOME]],'CADASTRO'!A:K,5,0)</f>
        <v>ENCARREGADO EXPEDICAO</v>
      </c>
      <c r="G379" s="41">
        <v>45645</v>
      </c>
      <c r="H379" s="38">
        <v>365</v>
      </c>
      <c r="I3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IF(G760="01/01/1900",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IF(MANUESEIO.DE.PQ[[#This Row],[TREINADO EM]]="", "",(MANUESEIO.DE.PQ[[#This Row],[TREINADO EM]]+MANUESEIO.DE.PQ[[#This Row],[VALIDADE]]))</f>
        <v>46010</v>
      </c>
      <c r="K379">
        <v>1</v>
      </c>
      <c r="L379" t="s">
        <v>5</v>
      </c>
      <c r="M379" t="str">
        <f>VLOOKUP(MANUESEIO.DE.PQ[[#This Row],[NOME]],'CADASTRO'!A:K,6,0)</f>
        <v>ATIVO</v>
      </c>
    </row>
    <row r="380" spans="1:14">
      <c r="A380" t="s">
        <v>516</v>
      </c>
      <c r="B380" t="s">
        <v>517</v>
      </c>
      <c r="C380" t="s">
        <v>391</v>
      </c>
      <c r="D380" t="s">
        <v>703</v>
      </c>
      <c r="E380" s="10" t="s">
        <v>416</v>
      </c>
      <c r="F380" s="10" t="str">
        <f>VLOOKUP(MANUESEIO.DE.PQ[[#This Row],[NOME]],'CADASTRO'!A:K,5,0)</f>
        <v>ENCARREGADO EXPEDICAO</v>
      </c>
      <c r="G380" s="41">
        <v>45882</v>
      </c>
      <c r="H380" s="38">
        <v>365</v>
      </c>
      <c r="I3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IF(G761="01/01/1900",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IF(MANUESEIO.DE.PQ[[#This Row],[TREINADO EM]]="", "",(MANUESEIO.DE.PQ[[#This Row],[TREINADO EM]]+MANUESEIO.DE.PQ[[#This Row],[VALIDADE]]))</f>
        <v>46247</v>
      </c>
      <c r="K380">
        <v>1</v>
      </c>
      <c r="L380" t="s">
        <v>5</v>
      </c>
      <c r="M380" t="str">
        <f>VLOOKUP(MANUESEIO.DE.PQ[[#This Row],[NOME]],'CADASTRO'!A:K,6,0)</f>
        <v>ATIVO</v>
      </c>
    </row>
    <row r="381" spans="1:14">
      <c r="A381" t="s">
        <v>516</v>
      </c>
      <c r="B381" t="s">
        <v>517</v>
      </c>
      <c r="C381" t="s">
        <v>433</v>
      </c>
      <c r="D381" t="s">
        <v>703</v>
      </c>
      <c r="E381" s="11" t="s">
        <v>416</v>
      </c>
      <c r="F381" s="10" t="str">
        <f>VLOOKUP(MANUESEIO.DE.PQ[[#This Row],[NOME]],'CADASTRO'!A:K,5,0)</f>
        <v>ENCARREGADO EXPEDICAO</v>
      </c>
      <c r="G381" s="41">
        <v>46289.345266203702</v>
      </c>
      <c r="H381" s="38">
        <v>365</v>
      </c>
      <c r="I3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IF(G762="01/01/1900",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IF(MANUESEIO.DE.PQ[[#This Row],[TREINADO EM]]="", "",(MANUESEIO.DE.PQ[[#This Row],[TREINADO EM]]+MANUESEIO.DE.PQ[[#This Row],[VALIDADE]]))</f>
        <v>46654.345266203702</v>
      </c>
      <c r="K381">
        <v>1</v>
      </c>
      <c r="L381" t="s">
        <v>3</v>
      </c>
      <c r="M381" t="str">
        <f>VLOOKUP(MANUESEIO.DE.PQ[[#This Row],[NOME]],'CADASTRO'!A:K,6,0)</f>
        <v>ATIVO</v>
      </c>
      <c r="N381" s="63"/>
    </row>
    <row r="382" spans="1:14">
      <c r="A382" t="s">
        <v>516</v>
      </c>
      <c r="B382" t="s">
        <v>517</v>
      </c>
      <c r="C382" t="s">
        <v>433</v>
      </c>
      <c r="D382" t="s">
        <v>703</v>
      </c>
      <c r="E382" s="10" t="s">
        <v>418</v>
      </c>
      <c r="F382" s="10" t="str">
        <f>VLOOKUP(MANUESEIO.DE.PQ[[#This Row],[NOME]],'CADASTRO'!A:K,5,0)</f>
        <v>AUXILIAR INDUSTRIAL</v>
      </c>
      <c r="G382" s="41">
        <v>45903</v>
      </c>
      <c r="H382" s="38">
        <v>365</v>
      </c>
      <c r="I3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IF(G763="01/01/1900",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IF(MANUESEIO.DE.PQ[[#This Row],[TREINADO EM]]="", "",(MANUESEIO.DE.PQ[[#This Row],[TREINADO EM]]+MANUESEIO.DE.PQ[[#This Row],[VALIDADE]]))</f>
        <v>46268</v>
      </c>
      <c r="K382">
        <v>1</v>
      </c>
      <c r="L382" t="s">
        <v>5</v>
      </c>
      <c r="M382" t="str">
        <f>VLOOKUP(MANUESEIO.DE.PQ[[#This Row],[NOME]],'CADASTRO'!A:K,6,0)</f>
        <v>ATIVO</v>
      </c>
    </row>
    <row r="383" spans="1:14">
      <c r="A383" t="s">
        <v>516</v>
      </c>
      <c r="B383" t="s">
        <v>517</v>
      </c>
      <c r="C383" t="s">
        <v>433</v>
      </c>
      <c r="D383" t="s">
        <v>703</v>
      </c>
      <c r="E383" s="10" t="s">
        <v>418</v>
      </c>
      <c r="F383" s="10" t="str">
        <f>VLOOKUP(MANUESEIO.DE.PQ[[#This Row],[NOME]],'CADASTRO'!A:K,5,0)</f>
        <v>AUXILIAR INDUSTRIAL</v>
      </c>
      <c r="G383" s="41">
        <v>46009</v>
      </c>
      <c r="H383" s="38">
        <v>365</v>
      </c>
      <c r="I3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IF(G764="01/01/1900", "SEM REGISTRO",
                        IF((G383+H383)&gt;TODAY(), "NO PRAZO", "VENCIDO"
                        )
                    )
                )
            )
        )
    ),"N.A.")</f>
        <v>NO PRAZO</v>
      </c>
      <c r="J383" s="14">
        <f>IF(MANUESEIO.DE.PQ[[#This Row],[TREINADO EM]]="", "",(MANUESEIO.DE.PQ[[#This Row],[TREINADO EM]]+MANUESEIO.DE.PQ[[#This Row],[VALIDADE]]))</f>
        <v>46374</v>
      </c>
      <c r="K383">
        <v>1</v>
      </c>
      <c r="L383" t="s">
        <v>3</v>
      </c>
      <c r="M383" t="str">
        <f>VLOOKUP(MANUESEIO.DE.PQ[[#This Row],[NOME]],'CADASTRO'!A:K,6,0)</f>
        <v>ATIVO</v>
      </c>
    </row>
    <row r="384" spans="1:14">
      <c r="A384" t="s">
        <v>516</v>
      </c>
      <c r="B384" t="s">
        <v>517</v>
      </c>
      <c r="C384" t="s">
        <v>433</v>
      </c>
      <c r="D384" t="s">
        <v>703</v>
      </c>
      <c r="E384" s="88" t="s">
        <v>131</v>
      </c>
      <c r="F384" s="10" t="str">
        <f>VLOOKUP(MANUESEIO.DE.PQ[[#This Row],[NOME]],'CADASTRO'!A:K,5,0)</f>
        <v>AUXILIAR INDUSTRIAL</v>
      </c>
      <c r="G384" s="48">
        <v>45847</v>
      </c>
      <c r="H384" s="38">
        <v>365</v>
      </c>
      <c r="I3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IF(G765="01/01/1900",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IF(MANUESEIO.DE.PQ[[#This Row],[TREINADO EM]]="", "",(MANUESEIO.DE.PQ[[#This Row],[TREINADO EM]]+MANUESEIO.DE.PQ[[#This Row],[VALIDADE]]))</f>
        <v>46212</v>
      </c>
      <c r="K384">
        <v>1</v>
      </c>
      <c r="L384" t="s">
        <v>3</v>
      </c>
      <c r="M384" t="str">
        <f>VLOOKUP(MANUESEIO.DE.PQ[[#This Row],[NOME]],'CADASTRO'!A:K,6,0)</f>
        <v>DESLIGADO</v>
      </c>
    </row>
    <row r="385" spans="1:13">
      <c r="A385" t="s">
        <v>516</v>
      </c>
      <c r="B385" t="s">
        <v>517</v>
      </c>
      <c r="C385" t="s">
        <v>433</v>
      </c>
      <c r="D385" t="s">
        <v>703</v>
      </c>
      <c r="E385" s="10" t="s">
        <v>131</v>
      </c>
      <c r="F385" s="10" t="str">
        <f>VLOOKUP(MANUESEIO.DE.PQ[[#This Row],[NOME]],'CADASTRO'!A:K,5,0)</f>
        <v>AUXILIAR INDUSTRIAL</v>
      </c>
      <c r="G385" s="41">
        <v>46009</v>
      </c>
      <c r="H385" s="38">
        <v>365</v>
      </c>
      <c r="I3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IF(G766="01/01/1900",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IF(MANUESEIO.DE.PQ[[#This Row],[TREINADO EM]]="", "",(MANUESEIO.DE.PQ[[#This Row],[TREINADO EM]]+MANUESEIO.DE.PQ[[#This Row],[VALIDADE]]))</f>
        <v>46374</v>
      </c>
      <c r="K385">
        <v>1</v>
      </c>
      <c r="L385" t="s">
        <v>3</v>
      </c>
      <c r="M385" t="str">
        <f>VLOOKUP(MANUESEIO.DE.PQ[[#This Row],[NOME]],'CADASTRO'!A:K,6,0)</f>
        <v>DESLIGADO</v>
      </c>
    </row>
    <row r="386" spans="1:13">
      <c r="A386" t="s">
        <v>516</v>
      </c>
      <c r="B386" t="s">
        <v>517</v>
      </c>
      <c r="C386" t="s">
        <v>102</v>
      </c>
      <c r="D386" t="s">
        <v>703</v>
      </c>
      <c r="E386" s="10" t="s">
        <v>419</v>
      </c>
      <c r="F386" s="10" t="str">
        <f>VLOOKUP(MANUESEIO.DE.PQ[[#This Row],[NOME]],'CADASTRO'!A:K,5,0)</f>
        <v>OPERADOR INDUSTRIAL II</v>
      </c>
      <c r="G386" s="41">
        <v>45568</v>
      </c>
      <c r="H386" s="38">
        <v>365</v>
      </c>
      <c r="I3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IF(G767="01/01/1900",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IF(MANUESEIO.DE.PQ[[#This Row],[TREINADO EM]]="", "",(MANUESEIO.DE.PQ[[#This Row],[TREINADO EM]]+MANUESEIO.DE.PQ[[#This Row],[VALIDADE]]))</f>
        <v>45933</v>
      </c>
      <c r="K386">
        <v>1</v>
      </c>
      <c r="L386" t="s">
        <v>1</v>
      </c>
      <c r="M386" t="str">
        <f>VLOOKUP(MANUESEIO.DE.PQ[[#This Row],[NOME]],'CADASTRO'!A:K,6,0)</f>
        <v>ATIVO</v>
      </c>
    </row>
    <row r="387" spans="1:13">
      <c r="A387" t="s">
        <v>516</v>
      </c>
      <c r="B387" t="s">
        <v>517</v>
      </c>
      <c r="C387" t="s">
        <v>433</v>
      </c>
      <c r="D387" t="s">
        <v>703</v>
      </c>
      <c r="E387" s="10" t="s">
        <v>419</v>
      </c>
      <c r="F387" s="10" t="str">
        <f>VLOOKUP(MANUESEIO.DE.PQ[[#This Row],[NOME]],'CADASTRO'!A:K,5,0)</f>
        <v>OPERADOR INDUSTRIAL II</v>
      </c>
      <c r="G387" s="41">
        <v>46009</v>
      </c>
      <c r="H387" s="38">
        <v>365</v>
      </c>
      <c r="I3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IF(G768="01/01/1900", "SEM REGISTRO",
                        IF((G387+H387)&gt;TODAY(), "NO PRAZO", "VENCIDO"
                        )
                    )
                )
            )
        )
    ),"N.A.")</f>
        <v>NO PRAZO</v>
      </c>
      <c r="J387" s="14">
        <f>IF(MANUESEIO.DE.PQ[[#This Row],[TREINADO EM]]="", "",(MANUESEIO.DE.PQ[[#This Row],[TREINADO EM]]+MANUESEIO.DE.PQ[[#This Row],[VALIDADE]]))</f>
        <v>46374</v>
      </c>
      <c r="K387">
        <v>1</v>
      </c>
      <c r="L387" t="s">
        <v>3</v>
      </c>
      <c r="M387" t="str">
        <f>VLOOKUP(MANUESEIO.DE.PQ[[#This Row],[NOME]],'CADASTRO'!A:K,6,0)</f>
        <v>ATIVO</v>
      </c>
    </row>
    <row r="388" spans="1:13">
      <c r="A388" t="s">
        <v>516</v>
      </c>
      <c r="B388" t="s">
        <v>517</v>
      </c>
      <c r="C388" t="s">
        <v>433</v>
      </c>
      <c r="D388" t="s">
        <v>703</v>
      </c>
      <c r="E388" s="10" t="s">
        <v>420</v>
      </c>
      <c r="F388" s="10" t="str">
        <f>VLOOKUP(MANUESEIO.DE.PQ[[#This Row],[NOME]],'CADASTRO'!A:K,5,0)</f>
        <v>Almoxarife de Manutencao</v>
      </c>
      <c r="G388" s="41">
        <v>45943</v>
      </c>
      <c r="H388" s="38">
        <v>365</v>
      </c>
      <c r="I3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IF(G769="01/01/1900", "SEM REGISTRO",
                        IF((G388+H388)&gt;TODAY(), "NO PRAZO", "VENCIDO"
                        )
                    )
                )
            )
        )
    ),"N.A.")</f>
        <v>VENCIDO</v>
      </c>
      <c r="J388" s="14">
        <f>IF(MANUESEIO.DE.PQ[[#This Row],[TREINADO EM]]="", "",(MANUESEIO.DE.PQ[[#This Row],[TREINADO EM]]+MANUESEIO.DE.PQ[[#This Row],[VALIDADE]]))</f>
        <v>46308</v>
      </c>
      <c r="K388">
        <v>1</v>
      </c>
      <c r="L388" t="s">
        <v>3</v>
      </c>
      <c r="M388" t="str">
        <f>VLOOKUP(MANUESEIO.DE.PQ[[#This Row],[NOME]],'CADASTRO'!A:K,6,0)</f>
        <v>ATIVO</v>
      </c>
    </row>
    <row r="389" spans="1:13">
      <c r="A389" t="s">
        <v>516</v>
      </c>
      <c r="B389" t="s">
        <v>517</v>
      </c>
      <c r="C389" t="s">
        <v>391</v>
      </c>
      <c r="D389" t="s">
        <v>703</v>
      </c>
      <c r="E389" s="11" t="s">
        <v>126</v>
      </c>
      <c r="F389" s="10" t="str">
        <f>VLOOKUP(MANUESEIO.DE.PQ[[#This Row],[NOME]],'CADASTRO'!A:K,5,0)</f>
        <v>ESTAGIARIO</v>
      </c>
      <c r="G389" s="41">
        <v>45826</v>
      </c>
      <c r="H389" s="38">
        <v>365</v>
      </c>
      <c r="I3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IF(G770="01/01/1900",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IF(MANUESEIO.DE.PQ[[#This Row],[TREINADO EM]]="", "",(MANUESEIO.DE.PQ[[#This Row],[TREINADO EM]]+MANUESEIO.DE.PQ[[#This Row],[VALIDADE]]))</f>
        <v>46191</v>
      </c>
      <c r="K389">
        <v>1</v>
      </c>
      <c r="L389" t="s">
        <v>3</v>
      </c>
      <c r="M389" t="str">
        <f>VLOOKUP(MANUESEIO.DE.PQ[[#This Row],[NOME]],'CADASTRO'!A:K,6,0)</f>
        <v>DESLIGADO</v>
      </c>
    </row>
    <row r="390" spans="1:13">
      <c r="A390" t="s">
        <v>516</v>
      </c>
      <c r="B390" t="s">
        <v>517</v>
      </c>
      <c r="C390" t="s">
        <v>433</v>
      </c>
      <c r="D390" t="s">
        <v>703</v>
      </c>
      <c r="E390" s="10" t="s">
        <v>423</v>
      </c>
      <c r="F390" s="10" t="str">
        <f>VLOOKUP(MANUESEIO.DE.PQ[[#This Row],[NOME]],'CADASTRO'!A:K,5,0)</f>
        <v>AUXILIAR INDUSTRIAL</v>
      </c>
      <c r="G390" s="41">
        <v>46009</v>
      </c>
      <c r="H390" s="38">
        <v>365</v>
      </c>
      <c r="I3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IF(G771="01/01/1900",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IF(MANUESEIO.DE.PQ[[#This Row],[TREINADO EM]]="", "",(MANUESEIO.DE.PQ[[#This Row],[TREINADO EM]]+MANUESEIO.DE.PQ[[#This Row],[VALIDADE]]))</f>
        <v>46374</v>
      </c>
      <c r="K390">
        <v>1</v>
      </c>
      <c r="L390" t="s">
        <v>3</v>
      </c>
      <c r="M390" t="str">
        <f>VLOOKUP(MANUESEIO.DE.PQ[[#This Row],[NOME]],'CADASTRO'!A:K,6,0)</f>
        <v>ATIVO</v>
      </c>
    </row>
    <row r="391" spans="1:13">
      <c r="A391" t="s">
        <v>516</v>
      </c>
      <c r="B391" t="s">
        <v>517</v>
      </c>
      <c r="C391" t="s">
        <v>102</v>
      </c>
      <c r="D391" t="s">
        <v>703</v>
      </c>
      <c r="E391" s="10" t="s">
        <v>124</v>
      </c>
      <c r="F391" s="10" t="str">
        <f>VLOOKUP(MANUESEIO.DE.PQ[[#This Row],[NOME]],'CADASTRO'!A:K,5,0)</f>
        <v>ANALISTA CONTROLE QUALIDADE JR</v>
      </c>
      <c r="G391" s="41">
        <v>45407</v>
      </c>
      <c r="H391" s="38">
        <v>365</v>
      </c>
      <c r="I3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IF(G772="01/01/1900",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IF(MANUESEIO.DE.PQ[[#This Row],[TREINADO EM]]="", "",(MANUESEIO.DE.PQ[[#This Row],[TREINADO EM]]+MANUESEIO.DE.PQ[[#This Row],[VALIDADE]]))</f>
        <v>45772</v>
      </c>
      <c r="K391">
        <v>1</v>
      </c>
      <c r="L391" t="s">
        <v>5</v>
      </c>
      <c r="M391" t="str">
        <f>VLOOKUP(MANUESEIO.DE.PQ[[#This Row],[NOME]],'CADASTRO'!A:K,6,0)</f>
        <v>DESLIGADO</v>
      </c>
    </row>
    <row r="392" spans="1:13">
      <c r="A392" t="s">
        <v>516</v>
      </c>
      <c r="B392" t="s">
        <v>517</v>
      </c>
      <c r="C392" t="s">
        <v>433</v>
      </c>
      <c r="D392" t="s">
        <v>703</v>
      </c>
      <c r="E392" s="10" t="s">
        <v>124</v>
      </c>
      <c r="F392" s="10" t="str">
        <f>VLOOKUP(MANUESEIO.DE.PQ[[#This Row],[NOME]],'CADASTRO'!A:K,5,0)</f>
        <v>ANALISTA CONTROLE QUALIDADE JR</v>
      </c>
      <c r="G392" s="41">
        <v>45645</v>
      </c>
      <c r="H392" s="38">
        <v>365</v>
      </c>
      <c r="I3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IF(G773="01/01/1900",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IF(MANUESEIO.DE.PQ[[#This Row],[TREINADO EM]]="", "",(MANUESEIO.DE.PQ[[#This Row],[TREINADO EM]]+MANUESEIO.DE.PQ[[#This Row],[VALIDADE]]))</f>
        <v>46010</v>
      </c>
      <c r="K392">
        <v>1</v>
      </c>
      <c r="L392" t="s">
        <v>3</v>
      </c>
      <c r="M392" t="str">
        <f>VLOOKUP(MANUESEIO.DE.PQ[[#This Row],[NOME]],'CADASTRO'!A:K,6,0)</f>
        <v>DESLIGADO</v>
      </c>
    </row>
    <row r="393" spans="1:13">
      <c r="A393" t="s">
        <v>516</v>
      </c>
      <c r="B393" t="s">
        <v>517</v>
      </c>
      <c r="C393" t="s">
        <v>266</v>
      </c>
      <c r="D393" t="s">
        <v>703</v>
      </c>
      <c r="E393" s="10" t="s">
        <v>424</v>
      </c>
      <c r="F393" s="10" t="str">
        <f>VLOOKUP(MANUESEIO.DE.PQ[[#This Row],[NOME]],'CADASTRO'!A:K,5,0)</f>
        <v>OPERADOR INDUSTRIAL III</v>
      </c>
      <c r="G393" s="41">
        <v>45301</v>
      </c>
      <c r="H393" s="38">
        <v>365</v>
      </c>
      <c r="I3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IF(G774="01/01/1900",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IF(MANUESEIO.DE.PQ[[#This Row],[TREINADO EM]]="", "",(MANUESEIO.DE.PQ[[#This Row],[TREINADO EM]]+MANUESEIO.DE.PQ[[#This Row],[VALIDADE]]))</f>
        <v>45666</v>
      </c>
      <c r="K393">
        <v>2</v>
      </c>
      <c r="L393" t="s">
        <v>5</v>
      </c>
      <c r="M393" t="str">
        <f>VLOOKUP(MANUESEIO.DE.PQ[[#This Row],[NOME]],'CADASTRO'!A:K,6,0)</f>
        <v>ATIVO</v>
      </c>
    </row>
    <row r="394" spans="1:13">
      <c r="A394" t="s">
        <v>516</v>
      </c>
      <c r="B394" t="s">
        <v>517</v>
      </c>
      <c r="C394" t="s">
        <v>76</v>
      </c>
      <c r="D394" t="s">
        <v>703</v>
      </c>
      <c r="E394" s="10" t="s">
        <v>424</v>
      </c>
      <c r="F394" s="10" t="str">
        <f>VLOOKUP(MANUESEIO.DE.PQ[[#This Row],[NOME]],'CADASTRO'!A:K,5,0)</f>
        <v>OPERADOR INDUSTRIAL III</v>
      </c>
      <c r="G394" s="41">
        <v>45645</v>
      </c>
      <c r="H394" s="38">
        <v>365</v>
      </c>
      <c r="I3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IF(G775="01/01/1900",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IF(MANUESEIO.DE.PQ[[#This Row],[TREINADO EM]]="", "",(MANUESEIO.DE.PQ[[#This Row],[TREINADO EM]]+MANUESEIO.DE.PQ[[#This Row],[VALIDADE]]))</f>
        <v>46010</v>
      </c>
      <c r="K394">
        <v>1</v>
      </c>
      <c r="L394" t="s">
        <v>5</v>
      </c>
      <c r="M394" t="str">
        <f>VLOOKUP(MANUESEIO.DE.PQ[[#This Row],[NOME]],'CADASTRO'!A:K,6,0)</f>
        <v>ATIVO</v>
      </c>
    </row>
    <row r="395" spans="1:13">
      <c r="A395" t="s">
        <v>516</v>
      </c>
      <c r="B395" t="s">
        <v>517</v>
      </c>
      <c r="C395" t="s">
        <v>433</v>
      </c>
      <c r="D395" t="s">
        <v>703</v>
      </c>
      <c r="E395" s="10" t="s">
        <v>424</v>
      </c>
      <c r="F395" s="10" t="str">
        <f>VLOOKUP(MANUESEIO.DE.PQ[[#This Row],[NOME]],'CADASTRO'!A:K,5,0)</f>
        <v>OPERADOR INDUSTRIAL III</v>
      </c>
      <c r="G395" s="41">
        <v>46009</v>
      </c>
      <c r="H395" s="38">
        <v>365</v>
      </c>
      <c r="I3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IF(G776="01/01/1900", "SEM REGISTRO",
                        IF((G395+H395)&gt;TODAY(), "NO PRAZO", "VENCIDO"
                        )
                    )
                )
            )
        )
    ),"N.A.")</f>
        <v>NO PRAZO</v>
      </c>
      <c r="J395" s="14">
        <f>IF(MANUESEIO.DE.PQ[[#This Row],[TREINADO EM]]="", "",(MANUESEIO.DE.PQ[[#This Row],[TREINADO EM]]+MANUESEIO.DE.PQ[[#This Row],[VALIDADE]]))</f>
        <v>46374</v>
      </c>
      <c r="K395">
        <v>1</v>
      </c>
      <c r="L395" t="s">
        <v>3</v>
      </c>
      <c r="M395" t="str">
        <f>VLOOKUP(MANUESEIO.DE.PQ[[#This Row],[NOME]],'CADASTRO'!A:K,6,0)</f>
        <v>ATIVO</v>
      </c>
    </row>
    <row r="396" spans="1:13">
      <c r="A396" t="s">
        <v>516</v>
      </c>
      <c r="B396" t="s">
        <v>517</v>
      </c>
      <c r="C396" t="s">
        <v>433</v>
      </c>
      <c r="D396" t="s">
        <v>703</v>
      </c>
      <c r="E396" s="10" t="s">
        <v>488</v>
      </c>
      <c r="F396" s="10" t="str">
        <f>VLOOKUP(MANUESEIO.DE.PQ[[#This Row],[NOME]],'CADASTRO'!A:K,5,0)</f>
        <v>TECNICO ELETRONICO II</v>
      </c>
      <c r="G396" s="41">
        <v>46245.593668981484</v>
      </c>
      <c r="H396" s="38">
        <v>365</v>
      </c>
      <c r="I3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IF(G777="01/01/1900",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IF(MANUESEIO.DE.PQ[[#This Row],[TREINADO EM]]="", "",(MANUESEIO.DE.PQ[[#This Row],[TREINADO EM]]+MANUESEIO.DE.PQ[[#This Row],[VALIDADE]]))</f>
        <v>46610.593668981484</v>
      </c>
      <c r="K396">
        <v>1</v>
      </c>
      <c r="L396" t="s">
        <v>3</v>
      </c>
      <c r="M396" t="str">
        <f>VLOOKUP(MANUESEIO.DE.PQ[[#This Row],[NOME]],'CADASTRO'!A:K,6,0)</f>
        <v>ATIVO</v>
      </c>
    </row>
    <row r="397" spans="1:13">
      <c r="A397" t="s">
        <v>516</v>
      </c>
      <c r="B397" t="s">
        <v>517</v>
      </c>
      <c r="C397" t="s">
        <v>153</v>
      </c>
      <c r="D397" t="s">
        <v>703</v>
      </c>
      <c r="E397" s="10" t="s">
        <v>425</v>
      </c>
      <c r="F397" s="10" t="str">
        <f>VLOOKUP(MANUESEIO.DE.PQ[[#This Row],[NOME]],'CADASTRO'!A:K,5,0)</f>
        <v>ANALISTA LOGISTICA JR</v>
      </c>
      <c r="G397" s="41">
        <v>44519</v>
      </c>
      <c r="H397" s="38">
        <v>365</v>
      </c>
      <c r="I3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IF(G778="01/01/1900",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IF(MANUESEIO.DE.PQ[[#This Row],[TREINADO EM]]="", "",(MANUESEIO.DE.PQ[[#This Row],[TREINADO EM]]+MANUESEIO.DE.PQ[[#This Row],[VALIDADE]]))</f>
        <v>44884</v>
      </c>
      <c r="K397">
        <v>1</v>
      </c>
      <c r="L397" t="s">
        <v>5</v>
      </c>
      <c r="M397" t="str">
        <f>VLOOKUP(MANUESEIO.DE.PQ[[#This Row],[NOME]],'CADASTRO'!A:K,6,0)</f>
        <v>ATIVO</v>
      </c>
    </row>
    <row r="398" spans="1:13">
      <c r="A398" t="s">
        <v>516</v>
      </c>
      <c r="B398" t="s">
        <v>517</v>
      </c>
      <c r="C398" t="s">
        <v>266</v>
      </c>
      <c r="D398" t="s">
        <v>703</v>
      </c>
      <c r="E398" s="10" t="s">
        <v>425</v>
      </c>
      <c r="F398" s="10" t="str">
        <f>VLOOKUP(MANUESEIO.DE.PQ[[#This Row],[NOME]],'CADASTRO'!A:K,5,0)</f>
        <v>ANALISTA LOGISTICA JR</v>
      </c>
      <c r="G398" s="41">
        <v>45168</v>
      </c>
      <c r="H398" s="38">
        <v>365</v>
      </c>
      <c r="I3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IF(G779="01/01/1900",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IF(MANUESEIO.DE.PQ[[#This Row],[TREINADO EM]]="", "",(MANUESEIO.DE.PQ[[#This Row],[TREINADO EM]]+MANUESEIO.DE.PQ[[#This Row],[VALIDADE]]))</f>
        <v>45533</v>
      </c>
      <c r="K398">
        <v>1</v>
      </c>
      <c r="L398" t="s">
        <v>5</v>
      </c>
      <c r="M398" t="str">
        <f>VLOOKUP(MANUESEIO.DE.PQ[[#This Row],[NOME]],'CADASTRO'!A:K,6,0)</f>
        <v>ATIVO</v>
      </c>
    </row>
    <row r="399" spans="1:13">
      <c r="A399" t="s">
        <v>516</v>
      </c>
      <c r="B399" t="s">
        <v>517</v>
      </c>
      <c r="C399" t="s">
        <v>266</v>
      </c>
      <c r="D399" t="s">
        <v>703</v>
      </c>
      <c r="E399" s="10" t="s">
        <v>425</v>
      </c>
      <c r="F399" s="10" t="str">
        <f>VLOOKUP(MANUESEIO.DE.PQ[[#This Row],[NOME]],'CADASTRO'!A:K,5,0)</f>
        <v>ANALISTA LOGISTICA JR</v>
      </c>
      <c r="G399" s="41">
        <v>45279</v>
      </c>
      <c r="H399" s="38">
        <v>365</v>
      </c>
      <c r="I3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IF(G780="01/01/1900",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IF(MANUESEIO.DE.PQ[[#This Row],[TREINADO EM]]="", "",(MANUESEIO.DE.PQ[[#This Row],[TREINADO EM]]+MANUESEIO.DE.PQ[[#This Row],[VALIDADE]]))</f>
        <v>45644</v>
      </c>
      <c r="K399">
        <v>1</v>
      </c>
      <c r="L399" t="s">
        <v>5</v>
      </c>
      <c r="M399" t="str">
        <f>VLOOKUP(MANUESEIO.DE.PQ[[#This Row],[NOME]],'CADASTRO'!A:K,6,0)</f>
        <v>ATIVO</v>
      </c>
    </row>
    <row r="400" spans="1:13">
      <c r="A400" t="s">
        <v>516</v>
      </c>
      <c r="B400" t="s">
        <v>517</v>
      </c>
      <c r="C400" t="s">
        <v>433</v>
      </c>
      <c r="D400" t="s">
        <v>703</v>
      </c>
      <c r="E400" s="10" t="s">
        <v>425</v>
      </c>
      <c r="F400" s="10" t="str">
        <f>VLOOKUP(MANUESEIO.DE.PQ[[#This Row],[NOME]],'CADASTRO'!A:K,5,0)</f>
        <v>ANALISTA LOGISTICA JR</v>
      </c>
      <c r="G400" s="41">
        <v>45645</v>
      </c>
      <c r="H400" s="38">
        <v>365</v>
      </c>
      <c r="I4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IF(G781="01/01/1900",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IF(MANUESEIO.DE.PQ[[#This Row],[TREINADO EM]]="", "",(MANUESEIO.DE.PQ[[#This Row],[TREINADO EM]]+MANUESEIO.DE.PQ[[#This Row],[VALIDADE]]))</f>
        <v>46010</v>
      </c>
      <c r="K400">
        <v>1</v>
      </c>
      <c r="L400" t="s">
        <v>5</v>
      </c>
      <c r="M400" t="str">
        <f>VLOOKUP(MANUESEIO.DE.PQ[[#This Row],[NOME]],'CADASTRO'!A:K,6,0)</f>
        <v>ATIVO</v>
      </c>
    </row>
    <row r="401" spans="1:14">
      <c r="A401" t="s">
        <v>516</v>
      </c>
      <c r="B401" t="s">
        <v>517</v>
      </c>
      <c r="C401" t="s">
        <v>433</v>
      </c>
      <c r="D401" t="s">
        <v>703</v>
      </c>
      <c r="E401" s="10" t="s">
        <v>425</v>
      </c>
      <c r="F401" s="10" t="str">
        <f>VLOOKUP(MANUESEIO.DE.PQ[[#This Row],[NOME]],'CADASTRO'!A:K,5,0)</f>
        <v>ANALISTA LOGISTICA JR</v>
      </c>
      <c r="G401" s="41">
        <v>46008</v>
      </c>
      <c r="H401" s="38">
        <v>365</v>
      </c>
      <c r="I4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IF(G782="01/01/1900", "SEM REGISTRO",
                        IF((G401+H401)&gt;TODAY(), "NO PRAZO", "VENCIDO"
                        )
                    )
                )
            )
        )
    ),"N.A.")</f>
        <v>NO PRAZO</v>
      </c>
      <c r="J401" s="14">
        <f>IF(MANUESEIO.DE.PQ[[#This Row],[TREINADO EM]]="", "",(MANUESEIO.DE.PQ[[#This Row],[TREINADO EM]]+MANUESEIO.DE.PQ[[#This Row],[VALIDADE]]))</f>
        <v>46373</v>
      </c>
      <c r="K401">
        <v>1</v>
      </c>
      <c r="L401" t="s">
        <v>3</v>
      </c>
      <c r="M401" t="str">
        <f>VLOOKUP(MANUESEIO.DE.PQ[[#This Row],[NOME]],'CADASTRO'!A:K,6,0)</f>
        <v>ATIVO</v>
      </c>
    </row>
    <row r="402" spans="1:14">
      <c r="A402" t="s">
        <v>516</v>
      </c>
      <c r="B402" t="s">
        <v>517</v>
      </c>
      <c r="C402" t="s">
        <v>266</v>
      </c>
      <c r="D402" t="s">
        <v>703</v>
      </c>
      <c r="E402" s="10" t="s">
        <v>116</v>
      </c>
      <c r="F402" s="10" t="str">
        <f>VLOOKUP(MANUESEIO.DE.PQ[[#This Row],[NOME]],'CADASTRO'!A:K,5,0)</f>
        <v>OPERADOR INDUSTRIAL I</v>
      </c>
      <c r="G402" s="41">
        <v>45168</v>
      </c>
      <c r="H402" s="38">
        <v>365</v>
      </c>
      <c r="I4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IF(G783="01/01/1900",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IF(MANUESEIO.DE.PQ[[#This Row],[TREINADO EM]]="", "",(MANUESEIO.DE.PQ[[#This Row],[TREINADO EM]]+MANUESEIO.DE.PQ[[#This Row],[VALIDADE]]))</f>
        <v>45533</v>
      </c>
      <c r="K402">
        <v>1</v>
      </c>
      <c r="L402" t="s">
        <v>5</v>
      </c>
      <c r="M402" t="str">
        <f>VLOOKUP(MANUESEIO.DE.PQ[[#This Row],[NOME]],'CADASTRO'!A:K,6,0)</f>
        <v>DESLIGADO</v>
      </c>
    </row>
    <row r="403" spans="1:14">
      <c r="A403" t="s">
        <v>516</v>
      </c>
      <c r="B403" t="s">
        <v>517</v>
      </c>
      <c r="C403" t="s">
        <v>266</v>
      </c>
      <c r="D403" t="s">
        <v>703</v>
      </c>
      <c r="E403" s="10" t="s">
        <v>116</v>
      </c>
      <c r="F403" s="10" t="str">
        <f>VLOOKUP(MANUESEIO.DE.PQ[[#This Row],[NOME]],'CADASTRO'!A:K,5,0)</f>
        <v>OPERADOR INDUSTRIAL I</v>
      </c>
      <c r="G403" s="41">
        <v>45279</v>
      </c>
      <c r="H403" s="38">
        <v>365</v>
      </c>
      <c r="I4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IF(G784="01/01/1900",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IF(MANUESEIO.DE.PQ[[#This Row],[TREINADO EM]]="", "",(MANUESEIO.DE.PQ[[#This Row],[TREINADO EM]]+MANUESEIO.DE.PQ[[#This Row],[VALIDADE]]))</f>
        <v>45644</v>
      </c>
      <c r="K403">
        <v>1</v>
      </c>
      <c r="L403" t="s">
        <v>5</v>
      </c>
      <c r="M403" t="str">
        <f>VLOOKUP(MANUESEIO.DE.PQ[[#This Row],[NOME]],'CADASTRO'!A:K,6,0)</f>
        <v>DESLIGADO</v>
      </c>
    </row>
    <row r="404" spans="1:14">
      <c r="A404" t="s">
        <v>516</v>
      </c>
      <c r="B404" t="s">
        <v>517</v>
      </c>
      <c r="C404" t="s">
        <v>433</v>
      </c>
      <c r="D404" t="s">
        <v>703</v>
      </c>
      <c r="E404" s="10" t="s">
        <v>116</v>
      </c>
      <c r="F404" s="10" t="str">
        <f>VLOOKUP(MANUESEIO.DE.PQ[[#This Row],[NOME]],'CADASTRO'!A:K,5,0)</f>
        <v>OPERADOR INDUSTRIAL I</v>
      </c>
      <c r="G404" s="41">
        <v>45589</v>
      </c>
      <c r="H404" s="38">
        <v>365</v>
      </c>
      <c r="I4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IF(G785="01/01/1900",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IF(MANUESEIO.DE.PQ[[#This Row],[TREINADO EM]]="", "",(MANUESEIO.DE.PQ[[#This Row],[TREINADO EM]]+MANUESEIO.DE.PQ[[#This Row],[VALIDADE]]))</f>
        <v>45954</v>
      </c>
      <c r="K404">
        <v>1</v>
      </c>
      <c r="L404" t="s">
        <v>5</v>
      </c>
      <c r="M404" t="str">
        <f>VLOOKUP(MANUESEIO.DE.PQ[[#This Row],[NOME]],'CADASTRO'!A:K,6,0)</f>
        <v>DESLIGADO</v>
      </c>
    </row>
    <row r="405" spans="1:14">
      <c r="A405" t="s">
        <v>516</v>
      </c>
      <c r="B405" t="s">
        <v>517</v>
      </c>
      <c r="C405" t="s">
        <v>76</v>
      </c>
      <c r="D405" t="s">
        <v>703</v>
      </c>
      <c r="E405" s="10" t="s">
        <v>116</v>
      </c>
      <c r="F405" s="10" t="str">
        <f>VLOOKUP(MANUESEIO.DE.PQ[[#This Row],[NOME]],'CADASTRO'!A:K,5,0)</f>
        <v>OPERADOR INDUSTRIAL I</v>
      </c>
      <c r="G405" s="41">
        <v>45645</v>
      </c>
      <c r="H405" s="38">
        <v>365</v>
      </c>
      <c r="I4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IF(G786="01/01/1900",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IF(MANUESEIO.DE.PQ[[#This Row],[TREINADO EM]]="", "",(MANUESEIO.DE.PQ[[#This Row],[TREINADO EM]]+MANUESEIO.DE.PQ[[#This Row],[VALIDADE]]))</f>
        <v>46010</v>
      </c>
      <c r="K405">
        <v>1</v>
      </c>
      <c r="L405" t="s">
        <v>3</v>
      </c>
      <c r="M405" t="str">
        <f>VLOOKUP(MANUESEIO.DE.PQ[[#This Row],[NOME]],'CADASTRO'!A:K,6,0)</f>
        <v>DESLIGADO</v>
      </c>
    </row>
    <row r="406" spans="1:14">
      <c r="A406" t="s">
        <v>516</v>
      </c>
      <c r="B406" t="s">
        <v>517</v>
      </c>
      <c r="C406" t="s">
        <v>391</v>
      </c>
      <c r="D406" t="s">
        <v>703</v>
      </c>
      <c r="E406" s="10" t="s">
        <v>338</v>
      </c>
      <c r="F406" s="10" t="str">
        <f>VLOOKUP(MANUESEIO.DE.PQ[[#This Row],[NOME]],'CADASTRO'!A:K,5,0)</f>
        <v>LIDER DE TURNO</v>
      </c>
      <c r="G406" s="41">
        <v>46006</v>
      </c>
      <c r="H406" s="38">
        <v>365</v>
      </c>
      <c r="I4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IF(G787="01/01/1900", "SEM REGISTRO",
                        IF((G406+H406)&gt;TODAY(), "NO PRAZO", "VENCIDO"
                        )
                    )
                )
            )
        )
    ),"N.A.")</f>
        <v>NO PRAZO</v>
      </c>
      <c r="J406" s="14">
        <f>IF(MANUESEIO.DE.PQ[[#This Row],[TREINADO EM]]="", "",(MANUESEIO.DE.PQ[[#This Row],[TREINADO EM]]+MANUESEIO.DE.PQ[[#This Row],[VALIDADE]]))</f>
        <v>46371</v>
      </c>
      <c r="K406">
        <v>0.25</v>
      </c>
      <c r="L406" t="s">
        <v>3</v>
      </c>
      <c r="M406" t="str">
        <f>VLOOKUP(MANUESEIO.DE.PQ[[#This Row],[NOME]],'CADASTRO'!A:K,6,0)</f>
        <v>ATIVO</v>
      </c>
      <c r="N406" s="63" t="s">
        <v>709</v>
      </c>
    </row>
    <row r="407" spans="1:14">
      <c r="A407" t="s">
        <v>516</v>
      </c>
      <c r="B407" t="s">
        <v>517</v>
      </c>
      <c r="C407" t="s">
        <v>153</v>
      </c>
      <c r="D407" t="s">
        <v>703</v>
      </c>
      <c r="E407" t="s">
        <v>111</v>
      </c>
      <c r="F407" s="10" t="str">
        <f>VLOOKUP(MANUESEIO.DE.PQ[[#This Row],[NOME]],'CADASTRO'!A:K,5,0)</f>
        <v>TECNICO MECANICO II</v>
      </c>
      <c r="G407" s="41">
        <v>44515</v>
      </c>
      <c r="H407" s="38">
        <v>365</v>
      </c>
      <c r="I4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IF(G788="01/01/1900",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IF(MANUESEIO.DE.PQ[[#This Row],[TREINADO EM]]="", "",(MANUESEIO.DE.PQ[[#This Row],[TREINADO EM]]+MANUESEIO.DE.PQ[[#This Row],[VALIDADE]]))</f>
        <v>44880</v>
      </c>
      <c r="K407">
        <v>1</v>
      </c>
      <c r="L407" t="s">
        <v>1</v>
      </c>
      <c r="M407" t="str">
        <f>VLOOKUP(MANUESEIO.DE.PQ[[#This Row],[NOME]],'CADASTRO'!A:K,6,0)</f>
        <v>DESLIGADO</v>
      </c>
    </row>
    <row r="408" spans="1:14">
      <c r="A408" t="s">
        <v>516</v>
      </c>
      <c r="B408" t="s">
        <v>517</v>
      </c>
      <c r="C408" t="s">
        <v>433</v>
      </c>
      <c r="D408" t="s">
        <v>703</v>
      </c>
      <c r="E408" s="88" t="s">
        <v>110</v>
      </c>
      <c r="F408" s="10" t="str">
        <f>VLOOKUP(MANUESEIO.DE.PQ[[#This Row],[NOME]],'CADASTRO'!A:K,5,0)</f>
        <v>OPERADOR INDUSTRIAL I</v>
      </c>
      <c r="G408" s="48">
        <v>45847</v>
      </c>
      <c r="H408" s="38">
        <v>365</v>
      </c>
      <c r="I4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IF(G789="01/01/1900",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IF(MANUESEIO.DE.PQ[[#This Row],[TREINADO EM]]="", "",(MANUESEIO.DE.PQ[[#This Row],[TREINADO EM]]+MANUESEIO.DE.PQ[[#This Row],[VALIDADE]]))</f>
        <v>46212</v>
      </c>
      <c r="K408">
        <v>1</v>
      </c>
      <c r="L408" t="s">
        <v>3</v>
      </c>
      <c r="M408" t="str">
        <f>VLOOKUP(MANUESEIO.DE.PQ[[#This Row],[NOME]],'CADASTRO'!A:K,6,0)</f>
        <v>DESLIGADO</v>
      </c>
    </row>
    <row r="409" spans="1:14">
      <c r="A409" t="s">
        <v>516</v>
      </c>
      <c r="B409" t="s">
        <v>517</v>
      </c>
      <c r="C409" t="s">
        <v>266</v>
      </c>
      <c r="D409" t="s">
        <v>703</v>
      </c>
      <c r="E409" s="10" t="s">
        <v>45</v>
      </c>
      <c r="F409" s="10" t="str">
        <f>VLOOKUP(MANUESEIO.DE.PQ[[#This Row],[NOME]],'CADASTRO'!A:K,5,0)</f>
        <v>COORDENADOR PRODUCAO</v>
      </c>
      <c r="G409" s="41">
        <v>45169</v>
      </c>
      <c r="H409" s="38">
        <v>365</v>
      </c>
      <c r="I4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IF(G790="01/01/1900",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IF(MANUESEIO.DE.PQ[[#This Row],[TREINADO EM]]="", "",(MANUESEIO.DE.PQ[[#This Row],[TREINADO EM]]+MANUESEIO.DE.PQ[[#This Row],[VALIDADE]]))</f>
        <v>45534</v>
      </c>
      <c r="K409">
        <v>1</v>
      </c>
      <c r="L409" t="s">
        <v>5</v>
      </c>
      <c r="M409" t="str">
        <f>VLOOKUP(MANUESEIO.DE.PQ[[#This Row],[NOME]],'CADASTRO'!A:K,6,0)</f>
        <v>TRANSFERIDO</v>
      </c>
    </row>
    <row r="410" spans="1:14">
      <c r="A410" t="s">
        <v>516</v>
      </c>
      <c r="B410" t="s">
        <v>517</v>
      </c>
      <c r="C410" t="s">
        <v>266</v>
      </c>
      <c r="D410" t="s">
        <v>703</v>
      </c>
      <c r="E410" s="10" t="s">
        <v>45</v>
      </c>
      <c r="F410" s="10" t="str">
        <f>VLOOKUP(MANUESEIO.DE.PQ[[#This Row],[NOME]],'CADASTRO'!A:K,5,0)</f>
        <v>COORDENADOR PRODUCAO</v>
      </c>
      <c r="G410" s="41">
        <v>45279</v>
      </c>
      <c r="H410" s="38">
        <v>365</v>
      </c>
      <c r="I4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IF(G791="01/01/1900",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IF(MANUESEIO.DE.PQ[[#This Row],[TREINADO EM]]="", "",(MANUESEIO.DE.PQ[[#This Row],[TREINADO EM]]+MANUESEIO.DE.PQ[[#This Row],[VALIDADE]]))</f>
        <v>45644</v>
      </c>
      <c r="K410">
        <v>1</v>
      </c>
      <c r="L410" t="s">
        <v>5</v>
      </c>
      <c r="M410" t="str">
        <f>VLOOKUP(MANUESEIO.DE.PQ[[#This Row],[NOME]],'CADASTRO'!A:K,6,0)</f>
        <v>TRANSFERIDO</v>
      </c>
    </row>
    <row r="411" spans="1:14">
      <c r="A411" t="s">
        <v>516</v>
      </c>
      <c r="B411" t="s">
        <v>517</v>
      </c>
      <c r="C411" t="s">
        <v>76</v>
      </c>
      <c r="D411" t="s">
        <v>703</v>
      </c>
      <c r="E411" s="10" t="s">
        <v>45</v>
      </c>
      <c r="F411" s="10" t="str">
        <f>VLOOKUP(MANUESEIO.DE.PQ[[#This Row],[NOME]],'CADASTRO'!A:K,5,0)</f>
        <v>COORDENADOR PRODUCAO</v>
      </c>
      <c r="G411" s="41">
        <v>45645</v>
      </c>
      <c r="H411" s="38">
        <v>365</v>
      </c>
      <c r="I4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IF(G792="01/01/1900",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IF(MANUESEIO.DE.PQ[[#This Row],[TREINADO EM]]="", "",(MANUESEIO.DE.PQ[[#This Row],[TREINADO EM]]+MANUESEIO.DE.PQ[[#This Row],[VALIDADE]]))</f>
        <v>46010</v>
      </c>
      <c r="K411">
        <v>1</v>
      </c>
      <c r="L411" t="s">
        <v>3</v>
      </c>
      <c r="M411" t="str">
        <f>VLOOKUP(MANUESEIO.DE.PQ[[#This Row],[NOME]],'CADASTRO'!A:K,6,0)</f>
        <v>TRANSFERIDO</v>
      </c>
    </row>
    <row r="412" spans="1:14">
      <c r="A412" t="s">
        <v>516</v>
      </c>
      <c r="B412" t="s">
        <v>517</v>
      </c>
      <c r="C412" t="s">
        <v>76</v>
      </c>
      <c r="D412" t="s">
        <v>703</v>
      </c>
      <c r="E412" s="10" t="s">
        <v>109</v>
      </c>
      <c r="F412" s="10" t="str">
        <f>VLOOKUP(MANUESEIO.DE.PQ[[#This Row],[NOME]],'CADASTRO'!A:K,5,0)</f>
        <v>OPERADOR INDUSTRIAL I</v>
      </c>
      <c r="G412" s="41">
        <v>45645</v>
      </c>
      <c r="H412" s="38">
        <v>365</v>
      </c>
      <c r="I4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IF(G793="01/01/1900",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IF(MANUESEIO.DE.PQ[[#This Row],[TREINADO EM]]="", "",(MANUESEIO.DE.PQ[[#This Row],[TREINADO EM]]+MANUESEIO.DE.PQ[[#This Row],[VALIDADE]]))</f>
        <v>46010</v>
      </c>
      <c r="K412">
        <v>1</v>
      </c>
      <c r="L412" t="s">
        <v>5</v>
      </c>
      <c r="M412" t="str">
        <f>VLOOKUP(MANUESEIO.DE.PQ[[#This Row],[NOME]],'CADASTRO'!A:K,6,0)</f>
        <v>DESLIGADO</v>
      </c>
    </row>
    <row r="413" spans="1:14">
      <c r="A413" t="s">
        <v>516</v>
      </c>
      <c r="B413" t="s">
        <v>517</v>
      </c>
      <c r="C413" t="s">
        <v>391</v>
      </c>
      <c r="D413" t="s">
        <v>703</v>
      </c>
      <c r="E413" s="10" t="s">
        <v>109</v>
      </c>
      <c r="F413" s="10" t="str">
        <f>VLOOKUP(MANUESEIO.DE.PQ[[#This Row],[NOME]],'CADASTRO'!A:K,5,0)</f>
        <v>OPERADOR INDUSTRIAL I</v>
      </c>
      <c r="G413" s="41">
        <v>45882</v>
      </c>
      <c r="H413" s="38">
        <v>365</v>
      </c>
      <c r="I4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IF(G794="01/01/1900",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IF(MANUESEIO.DE.PQ[[#This Row],[TREINADO EM]]="", "",(MANUESEIO.DE.PQ[[#This Row],[TREINADO EM]]+MANUESEIO.DE.PQ[[#This Row],[VALIDADE]]))</f>
        <v>46247</v>
      </c>
      <c r="K413">
        <v>1</v>
      </c>
      <c r="L413" t="s">
        <v>3</v>
      </c>
      <c r="M413" t="str">
        <f>VLOOKUP(MANUESEIO.DE.PQ[[#This Row],[NOME]],'CADASTRO'!A:K,6,0)</f>
        <v>DESLIGADO</v>
      </c>
    </row>
    <row r="414" spans="1:14">
      <c r="A414" t="s">
        <v>516</v>
      </c>
      <c r="B414" t="s">
        <v>517</v>
      </c>
      <c r="C414" t="s">
        <v>433</v>
      </c>
      <c r="D414" t="s">
        <v>703</v>
      </c>
      <c r="E414" s="10" t="s">
        <v>109</v>
      </c>
      <c r="F414" s="10" t="str">
        <f>VLOOKUP(MANUESEIO.DE.PQ[[#This Row],[NOME]],'CADASTRO'!A:K,5,0)</f>
        <v>OPERADOR INDUSTRIAL I</v>
      </c>
      <c r="G414" s="41">
        <v>46009</v>
      </c>
      <c r="H414" s="38">
        <v>365</v>
      </c>
      <c r="I4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IF(G795="01/01/1900",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IF(MANUESEIO.DE.PQ[[#This Row],[TREINADO EM]]="", "",(MANUESEIO.DE.PQ[[#This Row],[TREINADO EM]]+MANUESEIO.DE.PQ[[#This Row],[VALIDADE]]))</f>
        <v>46374</v>
      </c>
      <c r="K414">
        <v>1</v>
      </c>
      <c r="L414" t="s">
        <v>3</v>
      </c>
      <c r="M414" t="str">
        <f>VLOOKUP(MANUESEIO.DE.PQ[[#This Row],[NOME]],'CADASTRO'!A:K,6,0)</f>
        <v>DESLIGADO</v>
      </c>
    </row>
    <row r="415" spans="1:14">
      <c r="A415" t="s">
        <v>516</v>
      </c>
      <c r="B415" t="s">
        <v>517</v>
      </c>
      <c r="C415" t="s">
        <v>153</v>
      </c>
      <c r="D415" t="s">
        <v>703</v>
      </c>
      <c r="E415" t="s">
        <v>107</v>
      </c>
      <c r="F415" s="10" t="str">
        <f>VLOOKUP(MANUESEIO.DE.PQ[[#This Row],[NOME]],'CADASTRO'!A:K,5,0)</f>
        <v>TECNICO MECANICO II</v>
      </c>
      <c r="G415" s="41">
        <v>44515</v>
      </c>
      <c r="H415" s="38">
        <v>365</v>
      </c>
      <c r="I4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IF(G796="01/01/1900",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IF(MANUESEIO.DE.PQ[[#This Row],[TREINADO EM]]="", "",(MANUESEIO.DE.PQ[[#This Row],[TREINADO EM]]+MANUESEIO.DE.PQ[[#This Row],[VALIDADE]]))</f>
        <v>44880</v>
      </c>
      <c r="K415">
        <v>1</v>
      </c>
      <c r="L415" t="s">
        <v>3</v>
      </c>
      <c r="M415" t="str">
        <f>VLOOKUP(MANUESEIO.DE.PQ[[#This Row],[NOME]],'CADASTRO'!A:K,6,0)</f>
        <v>DESLIGADO</v>
      </c>
    </row>
    <row r="416" spans="1:14">
      <c r="A416" t="s">
        <v>516</v>
      </c>
      <c r="B416" t="s">
        <v>517</v>
      </c>
      <c r="C416" t="s">
        <v>266</v>
      </c>
      <c r="D416" t="s">
        <v>703</v>
      </c>
      <c r="E416" s="10" t="s">
        <v>106</v>
      </c>
      <c r="F416" s="10" t="str">
        <f>VLOOKUP(MANUESEIO.DE.PQ[[#This Row],[NOME]],'CADASTRO'!A:K,5,0)</f>
        <v>OPERADOR INDUSTRIAL II</v>
      </c>
      <c r="G416" s="41">
        <v>45168</v>
      </c>
      <c r="H416" s="38">
        <v>365</v>
      </c>
      <c r="I4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IF(G797="01/01/1900",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IF(MANUESEIO.DE.PQ[[#This Row],[TREINADO EM]]="", "",(MANUESEIO.DE.PQ[[#This Row],[TREINADO EM]]+MANUESEIO.DE.PQ[[#This Row],[VALIDADE]]))</f>
        <v>45533</v>
      </c>
      <c r="K416">
        <v>1</v>
      </c>
      <c r="L416" t="s">
        <v>5</v>
      </c>
      <c r="M416" t="str">
        <f>VLOOKUP(MANUESEIO.DE.PQ[[#This Row],[NOME]],'CADASTRO'!A:K,6,0)</f>
        <v>DESLIGADO</v>
      </c>
    </row>
    <row r="417" spans="1:13">
      <c r="A417" t="s">
        <v>516</v>
      </c>
      <c r="B417" t="s">
        <v>517</v>
      </c>
      <c r="C417" t="s">
        <v>266</v>
      </c>
      <c r="D417" t="s">
        <v>703</v>
      </c>
      <c r="E417" s="10" t="s">
        <v>106</v>
      </c>
      <c r="F417" s="10" t="str">
        <f>VLOOKUP(MANUESEIO.DE.PQ[[#This Row],[NOME]],'CADASTRO'!A:K,5,0)</f>
        <v>OPERADOR INDUSTRIAL II</v>
      </c>
      <c r="G417" s="41">
        <v>45279</v>
      </c>
      <c r="H417" s="38">
        <v>365</v>
      </c>
      <c r="I4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IF(G798="01/01/1900",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IF(MANUESEIO.DE.PQ[[#This Row],[TREINADO EM]]="", "",(MANUESEIO.DE.PQ[[#This Row],[TREINADO EM]]+MANUESEIO.DE.PQ[[#This Row],[VALIDADE]]))</f>
        <v>45644</v>
      </c>
      <c r="K417">
        <v>1</v>
      </c>
      <c r="L417" t="s">
        <v>1</v>
      </c>
      <c r="M417" t="str">
        <f>VLOOKUP(MANUESEIO.DE.PQ[[#This Row],[NOME]],'CADASTRO'!A:K,6,0)</f>
        <v>DESLIGADO</v>
      </c>
    </row>
    <row r="418" spans="1:13">
      <c r="A418" t="s">
        <v>516</v>
      </c>
      <c r="B418" t="s">
        <v>517</v>
      </c>
      <c r="C418" t="s">
        <v>266</v>
      </c>
      <c r="D418" t="s">
        <v>703</v>
      </c>
      <c r="E418" s="10" t="s">
        <v>104</v>
      </c>
      <c r="F418" s="10" t="str">
        <f>VLOOKUP(MANUESEIO.DE.PQ[[#This Row],[NOME]],'CADASTRO'!A:K,5,0)</f>
        <v>OPERADOR INDUSTRIAL II</v>
      </c>
      <c r="G418" s="41">
        <v>45168</v>
      </c>
      <c r="H418" s="38">
        <v>365</v>
      </c>
      <c r="I4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IF(G799="01/01/1900",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IF(MANUESEIO.DE.PQ[[#This Row],[TREINADO EM]]="", "",(MANUESEIO.DE.PQ[[#This Row],[TREINADO EM]]+MANUESEIO.DE.PQ[[#This Row],[VALIDADE]]))</f>
        <v>45533</v>
      </c>
      <c r="K418">
        <v>1</v>
      </c>
      <c r="L418" t="s">
        <v>5</v>
      </c>
      <c r="M418" t="str">
        <f>VLOOKUP(MANUESEIO.DE.PQ[[#This Row],[NOME]],'CADASTRO'!A:K,6,0)</f>
        <v>DESLIGADO</v>
      </c>
    </row>
    <row r="419" spans="1:13">
      <c r="A419" t="s">
        <v>516</v>
      </c>
      <c r="B419" t="s">
        <v>517</v>
      </c>
      <c r="C419" t="s">
        <v>266</v>
      </c>
      <c r="D419" t="s">
        <v>703</v>
      </c>
      <c r="E419" s="10" t="s">
        <v>104</v>
      </c>
      <c r="F419" s="10" t="str">
        <f>VLOOKUP(MANUESEIO.DE.PQ[[#This Row],[NOME]],'CADASTRO'!A:K,5,0)</f>
        <v>OPERADOR INDUSTRIAL II</v>
      </c>
      <c r="G419" s="41">
        <v>45279</v>
      </c>
      <c r="H419" s="38">
        <v>365</v>
      </c>
      <c r="I4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IF(G800="01/01/1900",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IF(MANUESEIO.DE.PQ[[#This Row],[TREINADO EM]]="", "",(MANUESEIO.DE.PQ[[#This Row],[TREINADO EM]]+MANUESEIO.DE.PQ[[#This Row],[VALIDADE]]))</f>
        <v>45644</v>
      </c>
      <c r="K419">
        <v>1</v>
      </c>
      <c r="L419" t="s">
        <v>5</v>
      </c>
      <c r="M419" t="str">
        <f>VLOOKUP(MANUESEIO.DE.PQ[[#This Row],[NOME]],'CADASTRO'!A:K,6,0)</f>
        <v>DESLIGADO</v>
      </c>
    </row>
    <row r="420" spans="1:13">
      <c r="A420" t="s">
        <v>516</v>
      </c>
      <c r="B420" t="s">
        <v>517</v>
      </c>
      <c r="C420" t="s">
        <v>433</v>
      </c>
      <c r="D420" t="s">
        <v>703</v>
      </c>
      <c r="E420" s="10" t="s">
        <v>104</v>
      </c>
      <c r="F420" s="10" t="str">
        <f>VLOOKUP(MANUESEIO.DE.PQ[[#This Row],[NOME]],'CADASTRO'!A:K,5,0)</f>
        <v>OPERADOR INDUSTRIAL II</v>
      </c>
      <c r="G420" s="41">
        <v>45645</v>
      </c>
      <c r="H420" s="38">
        <v>365</v>
      </c>
      <c r="I4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IF(G801="01/01/1900",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IF(MANUESEIO.DE.PQ[[#This Row],[TREINADO EM]]="", "",(MANUESEIO.DE.PQ[[#This Row],[TREINADO EM]]+MANUESEIO.DE.PQ[[#This Row],[VALIDADE]]))</f>
        <v>46010</v>
      </c>
      <c r="K420">
        <v>1</v>
      </c>
      <c r="L420" t="s">
        <v>3</v>
      </c>
      <c r="M420" t="str">
        <f>VLOOKUP(MANUESEIO.DE.PQ[[#This Row],[NOME]],'CADASTRO'!A:K,6,0)</f>
        <v>DESLIGADO</v>
      </c>
    </row>
    <row r="421" spans="1:13">
      <c r="A421" t="s">
        <v>516</v>
      </c>
      <c r="B421" t="s">
        <v>517</v>
      </c>
      <c r="C421" t="s">
        <v>433</v>
      </c>
      <c r="D421" t="s">
        <v>703</v>
      </c>
      <c r="E421" s="10" t="s">
        <v>426</v>
      </c>
      <c r="F421" s="10" t="str">
        <f>VLOOKUP(MANUESEIO.DE.PQ[[#This Row],[NOME]],'CADASTRO'!A:K,5,0)</f>
        <v>OPERADOR INDUSTRIAL II</v>
      </c>
      <c r="G421" s="41">
        <v>45533</v>
      </c>
      <c r="H421" s="38">
        <v>365</v>
      </c>
      <c r="I4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IF(G802="01/01/1900",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IF(MANUESEIO.DE.PQ[[#This Row],[TREINADO EM]]="", "",(MANUESEIO.DE.PQ[[#This Row],[TREINADO EM]]+MANUESEIO.DE.PQ[[#This Row],[VALIDADE]]))</f>
        <v>45898</v>
      </c>
      <c r="K421">
        <v>1</v>
      </c>
      <c r="L421" t="s">
        <v>5</v>
      </c>
      <c r="M421" t="str">
        <f>VLOOKUP(MANUESEIO.DE.PQ[[#This Row],[NOME]],'CADASTRO'!A:K,6,0)</f>
        <v>ATIVO</v>
      </c>
    </row>
    <row r="422" spans="1:13">
      <c r="A422" t="s">
        <v>516</v>
      </c>
      <c r="B422" t="s">
        <v>517</v>
      </c>
      <c r="C422" t="s">
        <v>76</v>
      </c>
      <c r="D422" t="s">
        <v>703</v>
      </c>
      <c r="E422" s="10" t="s">
        <v>426</v>
      </c>
      <c r="F422" s="10" t="str">
        <f>VLOOKUP(MANUESEIO.DE.PQ[[#This Row],[NOME]],'CADASTRO'!A:K,5,0)</f>
        <v>OPERADOR INDUSTRIAL II</v>
      </c>
      <c r="G422" s="41">
        <v>45645</v>
      </c>
      <c r="H422" s="38">
        <v>365</v>
      </c>
      <c r="I4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IF(G803="01/01/1900",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IF(MANUESEIO.DE.PQ[[#This Row],[TREINADO EM]]="", "",(MANUESEIO.DE.PQ[[#This Row],[TREINADO EM]]+MANUESEIO.DE.PQ[[#This Row],[VALIDADE]]))</f>
        <v>46010</v>
      </c>
      <c r="K422">
        <v>1</v>
      </c>
      <c r="L422" t="s">
        <v>5</v>
      </c>
      <c r="M422" t="str">
        <f>VLOOKUP(MANUESEIO.DE.PQ[[#This Row],[NOME]],'CADASTRO'!A:K,6,0)</f>
        <v>ATIVO</v>
      </c>
    </row>
    <row r="423" spans="1:13">
      <c r="A423" t="s">
        <v>516</v>
      </c>
      <c r="B423" t="s">
        <v>517</v>
      </c>
      <c r="C423" t="s">
        <v>433</v>
      </c>
      <c r="D423" t="s">
        <v>703</v>
      </c>
      <c r="E423" s="10" t="s">
        <v>426</v>
      </c>
      <c r="F423" s="10" t="str">
        <f>VLOOKUP(MANUESEIO.DE.PQ[[#This Row],[NOME]],'CADASTRO'!A:K,5,0)</f>
        <v>OPERADOR INDUSTRIAL II</v>
      </c>
      <c r="G423" s="41">
        <v>46009</v>
      </c>
      <c r="H423" s="38">
        <v>365</v>
      </c>
      <c r="I4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IF(G804="01/01/1900", "SEM REGISTRO",
                        IF((G423+H423)&gt;TODAY(), "NO PRAZO", "VENCIDO"
                        )
                    )
                )
            )
        )
    ),"N.A.")</f>
        <v>NO PRAZO</v>
      </c>
      <c r="J423" s="14">
        <f>IF(MANUESEIO.DE.PQ[[#This Row],[TREINADO EM]]="", "",(MANUESEIO.DE.PQ[[#This Row],[TREINADO EM]]+MANUESEIO.DE.PQ[[#This Row],[VALIDADE]]))</f>
        <v>46374</v>
      </c>
      <c r="K423">
        <v>1</v>
      </c>
      <c r="L423" t="s">
        <v>3</v>
      </c>
      <c r="M423" t="str">
        <f>VLOOKUP(MANUESEIO.DE.PQ[[#This Row],[NOME]],'CADASTRO'!A:K,6,0)</f>
        <v>ATIVO</v>
      </c>
    </row>
    <row r="424" spans="1:13">
      <c r="A424" t="s">
        <v>516</v>
      </c>
      <c r="B424" t="s">
        <v>517</v>
      </c>
      <c r="C424" t="s">
        <v>76</v>
      </c>
      <c r="D424" t="s">
        <v>703</v>
      </c>
      <c r="E424" s="10" t="s">
        <v>102</v>
      </c>
      <c r="F424" s="10" t="str">
        <f>VLOOKUP(MANUESEIO.DE.PQ[[#This Row],[NOME]],'CADASTRO'!A:K,5,0)</f>
        <v>ESTAGIARIO</v>
      </c>
      <c r="G424" s="41">
        <v>45546</v>
      </c>
      <c r="H424" s="38">
        <v>365</v>
      </c>
      <c r="I4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IF(G805="01/01/1900",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IF(MANUESEIO.DE.PQ[[#This Row],[TREINADO EM]]="", "",(MANUESEIO.DE.PQ[[#This Row],[TREINADO EM]]+MANUESEIO.DE.PQ[[#This Row],[VALIDADE]]))</f>
        <v>45911</v>
      </c>
      <c r="K424">
        <v>1</v>
      </c>
      <c r="L424" t="s">
        <v>1</v>
      </c>
      <c r="M424" t="str">
        <f>VLOOKUP(MANUESEIO.DE.PQ[[#This Row],[NOME]],'CADASTRO'!A:K,6,0)</f>
        <v>DESLIGADO</v>
      </c>
    </row>
    <row r="425" spans="1:13">
      <c r="A425" t="s">
        <v>516</v>
      </c>
      <c r="B425" t="s">
        <v>517</v>
      </c>
      <c r="C425" t="s">
        <v>433</v>
      </c>
      <c r="D425" t="s">
        <v>703</v>
      </c>
      <c r="E425" s="10" t="s">
        <v>101</v>
      </c>
      <c r="F425" s="10" t="str">
        <f>VLOOKUP(MANUESEIO.DE.PQ[[#This Row],[NOME]],'CADASTRO'!A:K,5,0)</f>
        <v>OPERADOR INDUSTRIAL I</v>
      </c>
      <c r="G425" s="41">
        <v>45784</v>
      </c>
      <c r="H425" s="38">
        <v>365</v>
      </c>
      <c r="I4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IF(G806="01/01/1900",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IF(MANUESEIO.DE.PQ[[#This Row],[TREINADO EM]]="", "",(MANUESEIO.DE.PQ[[#This Row],[TREINADO EM]]+MANUESEIO.DE.PQ[[#This Row],[VALIDADE]]))</f>
        <v>46149</v>
      </c>
      <c r="K425">
        <v>1</v>
      </c>
      <c r="L425" t="s">
        <v>3</v>
      </c>
      <c r="M425" t="str">
        <f>VLOOKUP(MANUESEIO.DE.PQ[[#This Row],[NOME]],'CADASTRO'!A:K,6,0)</f>
        <v>DESLIGADO</v>
      </c>
    </row>
    <row r="426" spans="1:13">
      <c r="A426" t="s">
        <v>516</v>
      </c>
      <c r="B426" t="s">
        <v>517</v>
      </c>
      <c r="C426" t="s">
        <v>266</v>
      </c>
      <c r="D426" t="s">
        <v>703</v>
      </c>
      <c r="E426" s="10" t="s">
        <v>100</v>
      </c>
      <c r="F426" s="10" t="str">
        <f>VLOOKUP(MANUESEIO.DE.PQ[[#This Row],[NOME]],'CADASTRO'!A:K,5,0)</f>
        <v>AUXILIAR INDUSTRIAL</v>
      </c>
      <c r="G426" s="41">
        <v>45168</v>
      </c>
      <c r="H426" s="38">
        <v>365</v>
      </c>
      <c r="I4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IF(G807="01/01/1900", "SEM REGISTRO",
                        IF((G426+H426)&gt;TODAY(), "NO PRAZO", "VENCIDO"
                        )
                    )
                )
            )
        )
    ),"N.A.")</f>
        <v>N.A.</v>
      </c>
      <c r="J426" s="14">
        <f>IF(MANUESEIO.DE.PQ[[#This Row],[TREINADO EM]]="", "",(MANUESEIO.DE.PQ[[#This Row],[TREINADO EM]]+MANUESEIO.DE.PQ[[#This Row],[VALIDADE]]))</f>
        <v>45533</v>
      </c>
      <c r="K426">
        <v>1</v>
      </c>
      <c r="L426" t="s">
        <v>5</v>
      </c>
      <c r="M426" t="str">
        <f>VLOOKUP(MANUESEIO.DE.PQ[[#This Row],[NOME]],'CADASTRO'!A:K,6,0)</f>
        <v>DESLIGADO</v>
      </c>
    </row>
    <row r="427" spans="1:13">
      <c r="A427" t="s">
        <v>516</v>
      </c>
      <c r="B427" t="s">
        <v>517</v>
      </c>
      <c r="C427" t="s">
        <v>266</v>
      </c>
      <c r="D427" t="s">
        <v>703</v>
      </c>
      <c r="E427" s="10" t="s">
        <v>100</v>
      </c>
      <c r="F427" s="10" t="str">
        <f>VLOOKUP(MANUESEIO.DE.PQ[[#This Row],[NOME]],'CADASTRO'!A:K,5,0)</f>
        <v>AUXILIAR INDUSTRIAL</v>
      </c>
      <c r="G427" s="41">
        <v>45279</v>
      </c>
      <c r="H427" s="38">
        <v>365</v>
      </c>
      <c r="I4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IF(G808="01/01/1900",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IF(MANUESEIO.DE.PQ[[#This Row],[TREINADO EM]]="", "",(MANUESEIO.DE.PQ[[#This Row],[TREINADO EM]]+MANUESEIO.DE.PQ[[#This Row],[VALIDADE]]))</f>
        <v>45644</v>
      </c>
      <c r="K427">
        <v>1</v>
      </c>
      <c r="L427" t="s">
        <v>3</v>
      </c>
      <c r="M427" t="str">
        <f>VLOOKUP(MANUESEIO.DE.PQ[[#This Row],[NOME]],'CADASTRO'!A:K,6,0)</f>
        <v>DESLIGADO</v>
      </c>
    </row>
    <row r="428" spans="1:13">
      <c r="A428" t="s">
        <v>516</v>
      </c>
      <c r="B428" t="s">
        <v>517</v>
      </c>
      <c r="C428" t="s">
        <v>433</v>
      </c>
      <c r="D428" t="s">
        <v>703</v>
      </c>
      <c r="E428" s="10" t="s">
        <v>427</v>
      </c>
      <c r="F428" s="10" t="str">
        <f>VLOOKUP(MANUESEIO.DE.PQ[[#This Row],[NOME]],'CADASTRO'!A:K,5,0)</f>
        <v>CONTROLADOR QUALIDADE</v>
      </c>
      <c r="G428" s="41">
        <v>45645</v>
      </c>
      <c r="H428" s="38">
        <v>365</v>
      </c>
      <c r="I4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IF(G809="01/01/1900",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IF(MANUESEIO.DE.PQ[[#This Row],[TREINADO EM]]="", "",(MANUESEIO.DE.PQ[[#This Row],[TREINADO EM]]+MANUESEIO.DE.PQ[[#This Row],[VALIDADE]]))</f>
        <v>46010</v>
      </c>
      <c r="K428">
        <v>1</v>
      </c>
      <c r="L428" t="s">
        <v>5</v>
      </c>
      <c r="M428" t="str">
        <f>VLOOKUP(MANUESEIO.DE.PQ[[#This Row],[NOME]],'CADASTRO'!A:K,6,0)</f>
        <v>ATIVO</v>
      </c>
    </row>
    <row r="429" spans="1:13">
      <c r="A429" t="s">
        <v>516</v>
      </c>
      <c r="B429" t="s">
        <v>517</v>
      </c>
      <c r="C429" t="s">
        <v>433</v>
      </c>
      <c r="D429" t="s">
        <v>703</v>
      </c>
      <c r="E429" s="10" t="s">
        <v>427</v>
      </c>
      <c r="F429" s="10" t="str">
        <f>VLOOKUP(MANUESEIO.DE.PQ[[#This Row],[NOME]],'CADASTRO'!A:K,5,0)</f>
        <v>CONTROLADOR QUALIDADE</v>
      </c>
      <c r="G429" s="41">
        <v>46213.045011574097</v>
      </c>
      <c r="H429" s="38">
        <v>183</v>
      </c>
      <c r="I4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IF(G810="01/01/1900", "SEM REGISTRO",
                        IF((G429+H429)&gt;TODAY(), "NO PRAZO", "VENCIDO"
                        )
                    )
                )
            )
        )
    ),"N.A.")</f>
        <v>NO PRAZO</v>
      </c>
      <c r="J429" s="14">
        <f>IF(MANUESEIO.DE.PQ[[#This Row],[TREINADO EM]]="", "",(MANUESEIO.DE.PQ[[#This Row],[TREINADO EM]]+MANUESEIO.DE.PQ[[#This Row],[VALIDADE]]))</f>
        <v>46396.045011574097</v>
      </c>
      <c r="K429">
        <v>1</v>
      </c>
      <c r="L429" t="s">
        <v>3</v>
      </c>
      <c r="M429" t="str">
        <f>VLOOKUP(MANUESEIO.DE.PQ[[#This Row],[NOME]],'CADASTRO'!A:K,6,0)</f>
        <v>ATIVO</v>
      </c>
    </row>
    <row r="430" spans="1:13">
      <c r="A430" t="s">
        <v>516</v>
      </c>
      <c r="B430" t="s">
        <v>517</v>
      </c>
      <c r="C430" t="s">
        <v>153</v>
      </c>
      <c r="D430" t="s">
        <v>703</v>
      </c>
      <c r="E430" t="s">
        <v>428</v>
      </c>
      <c r="F430" s="10" t="str">
        <f>VLOOKUP(MANUESEIO.DE.PQ[[#This Row],[NOME]],'CADASTRO'!A:K,5,0)</f>
        <v>ANALISTA PROCESSOS</v>
      </c>
      <c r="G430" s="41">
        <v>44515</v>
      </c>
      <c r="H430" s="38">
        <v>365</v>
      </c>
      <c r="I4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IF(G811="01/01/1900",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IF(MANUESEIO.DE.PQ[[#This Row],[TREINADO EM]]="", "",(MANUESEIO.DE.PQ[[#This Row],[TREINADO EM]]+MANUESEIO.DE.PQ[[#This Row],[VALIDADE]]))</f>
        <v>44880</v>
      </c>
      <c r="K430">
        <v>1</v>
      </c>
      <c r="L430" t="s">
        <v>5</v>
      </c>
      <c r="M430" t="str">
        <f>VLOOKUP(MANUESEIO.DE.PQ[[#This Row],[NOME]],'CADASTRO'!A:K,6,0)</f>
        <v>ATIVO</v>
      </c>
    </row>
    <row r="431" spans="1:13">
      <c r="A431" t="s">
        <v>516</v>
      </c>
      <c r="B431" t="s">
        <v>517</v>
      </c>
      <c r="C431" t="s">
        <v>266</v>
      </c>
      <c r="D431" t="s">
        <v>703</v>
      </c>
      <c r="E431" s="10" t="s">
        <v>428</v>
      </c>
      <c r="F431" s="10" t="str">
        <f>VLOOKUP(MANUESEIO.DE.PQ[[#This Row],[NOME]],'CADASTRO'!A:K,5,0)</f>
        <v>ANALISTA PROCESSOS</v>
      </c>
      <c r="G431" s="41">
        <v>44893</v>
      </c>
      <c r="H431" s="38">
        <v>365</v>
      </c>
      <c r="I4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IF(G812="01/01/1900",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IF(MANUESEIO.DE.PQ[[#This Row],[TREINADO EM]]="", "",(MANUESEIO.DE.PQ[[#This Row],[TREINADO EM]]+MANUESEIO.DE.PQ[[#This Row],[VALIDADE]]))</f>
        <v>45258</v>
      </c>
      <c r="K431">
        <v>1</v>
      </c>
      <c r="L431" t="s">
        <v>5</v>
      </c>
      <c r="M431" t="str">
        <f>VLOOKUP(MANUESEIO.DE.PQ[[#This Row],[NOME]],'CADASTRO'!A:K,6,0)</f>
        <v>ATIVO</v>
      </c>
    </row>
    <row r="432" spans="1:13">
      <c r="A432" t="s">
        <v>516</v>
      </c>
      <c r="B432" t="s">
        <v>517</v>
      </c>
      <c r="C432" t="s">
        <v>266</v>
      </c>
      <c r="D432" t="s">
        <v>703</v>
      </c>
      <c r="E432" s="10" t="s">
        <v>428</v>
      </c>
      <c r="F432" s="10" t="str">
        <f>VLOOKUP(MANUESEIO.DE.PQ[[#This Row],[NOME]],'CADASTRO'!A:K,5,0)</f>
        <v>ANALISTA PROCESSOS</v>
      </c>
      <c r="G432" s="41">
        <v>45279</v>
      </c>
      <c r="H432" s="38">
        <v>365</v>
      </c>
      <c r="I4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IF(G813="01/01/1900",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IF(MANUESEIO.DE.PQ[[#This Row],[TREINADO EM]]="", "",(MANUESEIO.DE.PQ[[#This Row],[TREINADO EM]]+MANUESEIO.DE.PQ[[#This Row],[VALIDADE]]))</f>
        <v>45644</v>
      </c>
      <c r="K432">
        <v>1</v>
      </c>
      <c r="L432" t="s">
        <v>1</v>
      </c>
      <c r="M432" t="str">
        <f>VLOOKUP(MANUESEIO.DE.PQ[[#This Row],[NOME]],'CADASTRO'!A:K,6,0)</f>
        <v>ATIVO</v>
      </c>
    </row>
    <row r="433" spans="1:14">
      <c r="A433" t="s">
        <v>516</v>
      </c>
      <c r="B433" t="s">
        <v>517</v>
      </c>
      <c r="C433" t="s">
        <v>433</v>
      </c>
      <c r="D433" t="s">
        <v>703</v>
      </c>
      <c r="E433" s="10" t="s">
        <v>428</v>
      </c>
      <c r="F433" s="10" t="str">
        <f>VLOOKUP(MANUESEIO.DE.PQ[[#This Row],[NOME]],'CADASTRO'!A:K,5,0)</f>
        <v>ANALISTA PROCESSOS</v>
      </c>
      <c r="G433" s="41">
        <v>46126</v>
      </c>
      <c r="H433" s="38">
        <v>365</v>
      </c>
      <c r="I4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IF(G814="01/01/1900", "SEM REGISTRO",
                        IF((G433+H433)&gt;TODAY(), "NO PRAZO", "VENCIDO"
                        )
                    )
                )
            )
        )
    ),"N.A.")</f>
        <v>NO PRAZO</v>
      </c>
      <c r="J433" s="14">
        <f>IF(MANUESEIO.DE.PQ[[#This Row],[TREINADO EM]]="", "",(MANUESEIO.DE.PQ[[#This Row],[TREINADO EM]]+MANUESEIO.DE.PQ[[#This Row],[VALIDADE]]))</f>
        <v>46491</v>
      </c>
      <c r="K433">
        <v>0.15</v>
      </c>
      <c r="L433" t="s">
        <v>3</v>
      </c>
      <c r="M433" t="str">
        <f>VLOOKUP(MANUESEIO.DE.PQ[[#This Row],[NOME]],'CADASTRO'!A:K,6,0)</f>
        <v>ATIVO</v>
      </c>
      <c r="N433" s="63" t="s">
        <v>717</v>
      </c>
    </row>
    <row r="434" spans="1:14">
      <c r="A434" t="s">
        <v>516</v>
      </c>
      <c r="B434" t="s">
        <v>517</v>
      </c>
      <c r="C434" t="s">
        <v>391</v>
      </c>
      <c r="D434" t="s">
        <v>703</v>
      </c>
      <c r="E434" s="11" t="s">
        <v>430</v>
      </c>
      <c r="F434" s="10" t="str">
        <f>VLOOKUP(MANUESEIO.DE.PQ[[#This Row],[NOME]],'CADASTRO'!A:K,5,0)</f>
        <v>OPERADOR INDUSTRIAL I</v>
      </c>
      <c r="G434" s="46">
        <v>45854</v>
      </c>
      <c r="H434" s="38">
        <v>365</v>
      </c>
      <c r="I4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IF(G815="01/01/1900",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IF(MANUESEIO.DE.PQ[[#This Row],[TREINADO EM]]="", "",(MANUESEIO.DE.PQ[[#This Row],[TREINADO EM]]+MANUESEIO.DE.PQ[[#This Row],[VALIDADE]]))</f>
        <v>46219</v>
      </c>
      <c r="K434">
        <v>1</v>
      </c>
      <c r="L434" t="s">
        <v>5</v>
      </c>
      <c r="M434" t="str">
        <f>VLOOKUP(MANUESEIO.DE.PQ[[#This Row],[NOME]],'CADASTRO'!A:K,6,0)</f>
        <v>ATIVO</v>
      </c>
    </row>
    <row r="435" spans="1:14">
      <c r="A435" t="s">
        <v>516</v>
      </c>
      <c r="B435" t="s">
        <v>517</v>
      </c>
      <c r="C435" t="s">
        <v>433</v>
      </c>
      <c r="D435" t="s">
        <v>703</v>
      </c>
      <c r="E435" s="10" t="s">
        <v>430</v>
      </c>
      <c r="F435" s="10" t="str">
        <f>VLOOKUP(MANUESEIO.DE.PQ[[#This Row],[NOME]],'CADASTRO'!A:K,5,0)</f>
        <v>OPERADOR INDUSTRIAL I</v>
      </c>
      <c r="G435" s="41">
        <v>46009</v>
      </c>
      <c r="H435" s="38">
        <v>365</v>
      </c>
      <c r="I4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IF(G816="01/01/1900", "SEM REGISTRO",
                        IF((G435+H435)&gt;TODAY(), "NO PRAZO", "VENCIDO"
                        )
                    )
                )
            )
        )
    ),"N.A.")</f>
        <v>NO PRAZO</v>
      </c>
      <c r="J435" s="14">
        <f>IF(MANUESEIO.DE.PQ[[#This Row],[TREINADO EM]]="", "",(MANUESEIO.DE.PQ[[#This Row],[TREINADO EM]]+MANUESEIO.DE.PQ[[#This Row],[VALIDADE]]))</f>
        <v>46374</v>
      </c>
      <c r="K435">
        <v>1</v>
      </c>
      <c r="L435" t="s">
        <v>3</v>
      </c>
      <c r="M435" t="str">
        <f>VLOOKUP(MANUESEIO.DE.PQ[[#This Row],[NOME]],'CADASTRO'!A:K,6,0)</f>
        <v>ATIVO</v>
      </c>
    </row>
    <row r="436" spans="1:14">
      <c r="A436" t="s">
        <v>516</v>
      </c>
      <c r="B436" t="s">
        <v>517</v>
      </c>
      <c r="C436" t="s">
        <v>433</v>
      </c>
      <c r="D436" t="s">
        <v>703</v>
      </c>
      <c r="E436" t="s">
        <v>431</v>
      </c>
      <c r="F436" s="10" t="str">
        <f>VLOOKUP(MANUESEIO.DE.PQ[[#This Row],[NOME]],'CADASTRO'!A:K,5,0)</f>
        <v>ANALISTA PROJETOS PL</v>
      </c>
      <c r="G436" s="41">
        <v>45533</v>
      </c>
      <c r="H436" s="38">
        <v>365</v>
      </c>
      <c r="I4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IF(G817="01/01/1900",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IF(MANUESEIO.DE.PQ[[#This Row],[TREINADO EM]]="", "",(MANUESEIO.DE.PQ[[#This Row],[TREINADO EM]]+MANUESEIO.DE.PQ[[#This Row],[VALIDADE]]))</f>
        <v>45898</v>
      </c>
      <c r="K436">
        <v>1</v>
      </c>
      <c r="L436" t="s">
        <v>1</v>
      </c>
      <c r="M436" t="str">
        <f>VLOOKUP(MANUESEIO.DE.PQ[[#This Row],[NOME]],'CADASTRO'!A:K,6,0)</f>
        <v>ATIVO</v>
      </c>
    </row>
    <row r="437" spans="1:14">
      <c r="A437" t="s">
        <v>516</v>
      </c>
      <c r="B437" t="s">
        <v>517</v>
      </c>
      <c r="C437" t="s">
        <v>433</v>
      </c>
      <c r="D437" t="s">
        <v>703</v>
      </c>
      <c r="E437" s="10" t="s">
        <v>431</v>
      </c>
      <c r="F437" s="10" t="str">
        <f>VLOOKUP(MANUESEIO.DE.PQ[[#This Row],[NOME]],'CADASTRO'!A:K,5,0)</f>
        <v>ANALISTA PROJETOS PL</v>
      </c>
      <c r="G437" s="41">
        <v>46126</v>
      </c>
      <c r="H437" s="38">
        <v>365</v>
      </c>
      <c r="I4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IF(G818="01/01/1900", "SEM REGISTRO",
                        IF((G437+H437)&gt;TODAY(), "NO PRAZO", "VENCIDO"
                        )
                    )
                )
            )
        )
    ),"N.A.")</f>
        <v>NO PRAZO</v>
      </c>
      <c r="J437" s="14">
        <f>IF(MANUESEIO.DE.PQ[[#This Row],[TREINADO EM]]="", "",(MANUESEIO.DE.PQ[[#This Row],[TREINADO EM]]+MANUESEIO.DE.PQ[[#This Row],[VALIDADE]]))</f>
        <v>46491</v>
      </c>
      <c r="K437">
        <v>0.15</v>
      </c>
      <c r="L437" t="s">
        <v>3</v>
      </c>
      <c r="M437" t="str">
        <f>VLOOKUP(MANUESEIO.DE.PQ[[#This Row],[NOME]],'CADASTRO'!A:K,6,0)</f>
        <v>ATIVO</v>
      </c>
      <c r="N437" s="63" t="s">
        <v>717</v>
      </c>
    </row>
    <row r="438" spans="1:14">
      <c r="A438" t="s">
        <v>516</v>
      </c>
      <c r="B438" t="s">
        <v>517</v>
      </c>
      <c r="C438" t="s">
        <v>266</v>
      </c>
      <c r="D438" t="s">
        <v>703</v>
      </c>
      <c r="E438" s="10" t="s">
        <v>433</v>
      </c>
      <c r="F438" s="10" t="str">
        <f>VLOOKUP(MANUESEIO.DE.PQ[[#This Row],[NOME]],'CADASTRO'!A:K,5,0)</f>
        <v>ANALISTA SEGURANCA TRABALHO E MEIO</v>
      </c>
      <c r="G438" s="41">
        <v>45169</v>
      </c>
      <c r="H438" s="38">
        <v>365</v>
      </c>
      <c r="I4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IF(G819="01/01/1900",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IF(MANUESEIO.DE.PQ[[#This Row],[TREINADO EM]]="", "",(MANUESEIO.DE.PQ[[#This Row],[TREINADO EM]]+MANUESEIO.DE.PQ[[#This Row],[VALIDADE]]))</f>
        <v>45534</v>
      </c>
      <c r="K438">
        <v>1</v>
      </c>
      <c r="L438" t="s">
        <v>5</v>
      </c>
      <c r="M438" t="str">
        <f>VLOOKUP(MANUESEIO.DE.PQ[[#This Row],[NOME]],'CADASTRO'!A:K,6,0)</f>
        <v>ATIVO</v>
      </c>
    </row>
    <row r="439" spans="1:14">
      <c r="A439" t="s">
        <v>516</v>
      </c>
      <c r="B439" t="s">
        <v>517</v>
      </c>
      <c r="C439" t="s">
        <v>266</v>
      </c>
      <c r="D439" t="s">
        <v>703</v>
      </c>
      <c r="E439" s="10" t="s">
        <v>433</v>
      </c>
      <c r="F439" s="10" t="str">
        <f>VLOOKUP(MANUESEIO.DE.PQ[[#This Row],[NOME]],'CADASTRO'!A:K,5,0)</f>
        <v>ANALISTA SEGURANCA TRABALHO E MEIO</v>
      </c>
      <c r="G439" s="41">
        <v>45279</v>
      </c>
      <c r="H439" s="38">
        <v>5000</v>
      </c>
      <c r="I4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IF(G820="01/01/1900", "SEM REGISTRO",
                        IF((G439+H439)&gt;TODAY(), "NO PRAZO", "VENCIDO"
                        )
                    )
                )
            )
        )
    ),"N.A.")</f>
        <v>NO PRAZO</v>
      </c>
      <c r="J439" s="14">
        <f>IF(MANUESEIO.DE.PQ[[#This Row],[TREINADO EM]]="", "",(MANUESEIO.DE.PQ[[#This Row],[TREINADO EM]]+MANUESEIO.DE.PQ[[#This Row],[VALIDADE]]))</f>
        <v>50279</v>
      </c>
      <c r="K439">
        <v>1</v>
      </c>
      <c r="L439" t="s">
        <v>3</v>
      </c>
      <c r="M439" t="str">
        <f>VLOOKUP(MANUESEIO.DE.PQ[[#This Row],[NOME]],'CADASTRO'!A:K,6,0)</f>
        <v>ATIVO</v>
      </c>
    </row>
    <row r="440" spans="1:14">
      <c r="A440" t="s">
        <v>516</v>
      </c>
      <c r="B440" t="s">
        <v>517</v>
      </c>
      <c r="C440" t="s">
        <v>266</v>
      </c>
      <c r="D440" t="s">
        <v>703</v>
      </c>
      <c r="E440" s="10" t="s">
        <v>96</v>
      </c>
      <c r="F440" s="10" t="str">
        <f>VLOOKUP(MANUESEIO.DE.PQ[[#This Row],[NOME]],'CADASTRO'!A:K,5,0)</f>
        <v>OPERADOR INDUSTRIAL II</v>
      </c>
      <c r="G440" s="41">
        <v>45168</v>
      </c>
      <c r="H440" s="38">
        <v>365</v>
      </c>
      <c r="I4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IF(G821="01/01/1900",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IF(MANUESEIO.DE.PQ[[#This Row],[TREINADO EM]]="", "",(MANUESEIO.DE.PQ[[#This Row],[TREINADO EM]]+MANUESEIO.DE.PQ[[#This Row],[VALIDADE]]))</f>
        <v>45533</v>
      </c>
      <c r="K440">
        <v>1</v>
      </c>
      <c r="L440" t="s">
        <v>5</v>
      </c>
      <c r="M440" t="str">
        <f>VLOOKUP(MANUESEIO.DE.PQ[[#This Row],[NOME]],'CADASTRO'!A:K,6,0)</f>
        <v>DESLIGADO</v>
      </c>
    </row>
    <row r="441" spans="1:14">
      <c r="A441" t="s">
        <v>516</v>
      </c>
      <c r="B441" t="s">
        <v>517</v>
      </c>
      <c r="C441" t="s">
        <v>266</v>
      </c>
      <c r="D441" t="s">
        <v>703</v>
      </c>
      <c r="E441" s="10" t="s">
        <v>96</v>
      </c>
      <c r="F441" s="10" t="str">
        <f>VLOOKUP(MANUESEIO.DE.PQ[[#This Row],[NOME]],'CADASTRO'!A:K,5,0)</f>
        <v>OPERADOR INDUSTRIAL II</v>
      </c>
      <c r="G441" s="41">
        <v>45279</v>
      </c>
      <c r="H441" s="38">
        <v>365</v>
      </c>
      <c r="I4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IF(G822="01/01/1900",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IF(MANUESEIO.DE.PQ[[#This Row],[TREINADO EM]]="", "",(MANUESEIO.DE.PQ[[#This Row],[TREINADO EM]]+MANUESEIO.DE.PQ[[#This Row],[VALIDADE]]))</f>
        <v>45644</v>
      </c>
      <c r="K441">
        <v>1</v>
      </c>
      <c r="L441" t="s">
        <v>5</v>
      </c>
      <c r="M441" t="str">
        <f>VLOOKUP(MANUESEIO.DE.PQ[[#This Row],[NOME]],'CADASTRO'!A:K,6,0)</f>
        <v>DESLIGADO</v>
      </c>
    </row>
    <row r="442" spans="1:14">
      <c r="A442" t="s">
        <v>516</v>
      </c>
      <c r="B442" t="s">
        <v>517</v>
      </c>
      <c r="C442" t="s">
        <v>76</v>
      </c>
      <c r="D442" t="s">
        <v>703</v>
      </c>
      <c r="E442" s="10" t="s">
        <v>96</v>
      </c>
      <c r="F442" s="10" t="str">
        <f>VLOOKUP(MANUESEIO.DE.PQ[[#This Row],[NOME]],'CADASTRO'!A:K,5,0)</f>
        <v>OPERADOR INDUSTRIAL II</v>
      </c>
      <c r="G442" s="41">
        <v>45645</v>
      </c>
      <c r="H442" s="38">
        <v>365</v>
      </c>
      <c r="I4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IF(G823="01/01/1900",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IF(MANUESEIO.DE.PQ[[#This Row],[TREINADO EM]]="", "",(MANUESEIO.DE.PQ[[#This Row],[TREINADO EM]]+MANUESEIO.DE.PQ[[#This Row],[VALIDADE]]))</f>
        <v>46010</v>
      </c>
      <c r="K442">
        <v>1</v>
      </c>
      <c r="L442" t="s">
        <v>3</v>
      </c>
      <c r="M442" t="str">
        <f>VLOOKUP(MANUESEIO.DE.PQ[[#This Row],[NOME]],'CADASTRO'!A:K,6,0)</f>
        <v>DESLIGADO</v>
      </c>
    </row>
    <row r="443" spans="1:14">
      <c r="A443" t="s">
        <v>516</v>
      </c>
      <c r="B443" t="s">
        <v>517</v>
      </c>
      <c r="C443" t="s">
        <v>153</v>
      </c>
      <c r="D443" t="s">
        <v>703</v>
      </c>
      <c r="E443" s="1" t="s">
        <v>211</v>
      </c>
      <c r="F443" s="10" t="str">
        <f>VLOOKUP(MANUESEIO.DE.PQ[[#This Row],[NOME]],'CADASTRO'!A:K,5,0)</f>
        <v>CONTROLADOR PLANTA</v>
      </c>
      <c r="G443" s="41">
        <v>44531</v>
      </c>
      <c r="H443" s="38">
        <v>365</v>
      </c>
      <c r="I4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IF(G824="01/01/1900",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IF(MANUESEIO.DE.PQ[[#This Row],[TREINADO EM]]="", "",(MANUESEIO.DE.PQ[[#This Row],[TREINADO EM]]+MANUESEIO.DE.PQ[[#This Row],[VALIDADE]]))</f>
        <v>44896</v>
      </c>
      <c r="K443">
        <v>1</v>
      </c>
      <c r="L443" t="s">
        <v>5</v>
      </c>
      <c r="M443" t="str">
        <f>VLOOKUP(MANUESEIO.DE.PQ[[#This Row],[NOME]],'CADASTRO'!A:K,6,0)</f>
        <v>ATIVO</v>
      </c>
    </row>
    <row r="444" spans="1:14">
      <c r="A444" t="s">
        <v>516</v>
      </c>
      <c r="B444" t="s">
        <v>517</v>
      </c>
      <c r="C444" t="s">
        <v>266</v>
      </c>
      <c r="D444" t="s">
        <v>703</v>
      </c>
      <c r="E444" s="10" t="s">
        <v>211</v>
      </c>
      <c r="F444" s="10" t="str">
        <f>VLOOKUP(MANUESEIO.DE.PQ[[#This Row],[NOME]],'CADASTRO'!A:K,5,0)</f>
        <v>CONTROLADOR PLANTA</v>
      </c>
      <c r="G444" s="41">
        <v>44895</v>
      </c>
      <c r="H444" s="38">
        <v>365</v>
      </c>
      <c r="I4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IF(G825="01/01/1900",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IF(MANUESEIO.DE.PQ[[#This Row],[TREINADO EM]]="", "",(MANUESEIO.DE.PQ[[#This Row],[TREINADO EM]]+MANUESEIO.DE.PQ[[#This Row],[VALIDADE]]))</f>
        <v>45260</v>
      </c>
      <c r="K444">
        <v>1</v>
      </c>
      <c r="L444" t="s">
        <v>5</v>
      </c>
      <c r="M444" t="str">
        <f>VLOOKUP(MANUESEIO.DE.PQ[[#This Row],[NOME]],'CADASTRO'!A:K,6,0)</f>
        <v>ATIVO</v>
      </c>
    </row>
    <row r="445" spans="1:14">
      <c r="A445" t="s">
        <v>516</v>
      </c>
      <c r="B445" t="s">
        <v>517</v>
      </c>
      <c r="C445" t="s">
        <v>266</v>
      </c>
      <c r="D445" t="s">
        <v>703</v>
      </c>
      <c r="E445" s="10" t="s">
        <v>211</v>
      </c>
      <c r="F445" s="10" t="str">
        <f>VLOOKUP(MANUESEIO.DE.PQ[[#This Row],[NOME]],'CADASTRO'!A:K,5,0)</f>
        <v>CONTROLADOR PLANTA</v>
      </c>
      <c r="G445" s="41">
        <v>45168</v>
      </c>
      <c r="H445" s="38">
        <v>365</v>
      </c>
      <c r="I4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IF(G826="01/01/1900",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IF(MANUESEIO.DE.PQ[[#This Row],[TREINADO EM]]="", "",(MANUESEIO.DE.PQ[[#This Row],[TREINADO EM]]+MANUESEIO.DE.PQ[[#This Row],[VALIDADE]]))</f>
        <v>45533</v>
      </c>
      <c r="K445">
        <v>1</v>
      </c>
      <c r="L445" t="s">
        <v>5</v>
      </c>
      <c r="M445" t="str">
        <f>VLOOKUP(MANUESEIO.DE.PQ[[#This Row],[NOME]],'CADASTRO'!A:K,6,0)</f>
        <v>ATIVO</v>
      </c>
    </row>
    <row r="446" spans="1:14">
      <c r="A446" t="s">
        <v>516</v>
      </c>
      <c r="B446" t="s">
        <v>517</v>
      </c>
      <c r="C446" t="s">
        <v>433</v>
      </c>
      <c r="D446" t="s">
        <v>703</v>
      </c>
      <c r="E446" s="10" t="s">
        <v>211</v>
      </c>
      <c r="F446" s="10" t="str">
        <f>VLOOKUP(MANUESEIO.DE.PQ[[#This Row],[NOME]],'CADASTRO'!A:K,5,0)</f>
        <v>CONTROLADOR PLANTA</v>
      </c>
      <c r="G446" s="41">
        <v>45533</v>
      </c>
      <c r="H446" s="38">
        <v>365</v>
      </c>
      <c r="I4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IF(G827="01/01/1900",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IF(MANUESEIO.DE.PQ[[#This Row],[TREINADO EM]]="", "",(MANUESEIO.DE.PQ[[#This Row],[TREINADO EM]]+MANUESEIO.DE.PQ[[#This Row],[VALIDADE]]))</f>
        <v>45898</v>
      </c>
      <c r="K446">
        <v>1</v>
      </c>
      <c r="L446" t="s">
        <v>5</v>
      </c>
      <c r="M446" t="str">
        <f>VLOOKUP(MANUESEIO.DE.PQ[[#This Row],[NOME]],'CADASTRO'!A:K,6,0)</f>
        <v>ATIVO</v>
      </c>
    </row>
    <row r="447" spans="1:14">
      <c r="A447" t="s">
        <v>516</v>
      </c>
      <c r="B447" t="s">
        <v>517</v>
      </c>
      <c r="C447" t="s">
        <v>433</v>
      </c>
      <c r="D447" t="s">
        <v>703</v>
      </c>
      <c r="E447" s="10" t="s">
        <v>211</v>
      </c>
      <c r="F447" s="10" t="str">
        <f>VLOOKUP(MANUESEIO.DE.PQ[[#This Row],[NOME]],'CADASTRO'!A:K,5,0)</f>
        <v>CONTROLADOR PLANTA</v>
      </c>
      <c r="G447" s="41">
        <v>45645</v>
      </c>
      <c r="H447" s="38">
        <v>365</v>
      </c>
      <c r="I4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IF(G828="01/01/1900",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IF(MANUESEIO.DE.PQ[[#This Row],[TREINADO EM]]="", "",(MANUESEIO.DE.PQ[[#This Row],[TREINADO EM]]+MANUESEIO.DE.PQ[[#This Row],[VALIDADE]]))</f>
        <v>46010</v>
      </c>
      <c r="K447">
        <v>1</v>
      </c>
      <c r="L447" t="s">
        <v>5</v>
      </c>
      <c r="M447" t="str">
        <f>VLOOKUP(MANUESEIO.DE.PQ[[#This Row],[NOME]],'CADASTRO'!A:K,6,0)</f>
        <v>ATIVO</v>
      </c>
    </row>
    <row r="448" spans="1:14">
      <c r="A448" t="s">
        <v>516</v>
      </c>
      <c r="B448" t="s">
        <v>517</v>
      </c>
      <c r="C448" t="s">
        <v>433</v>
      </c>
      <c r="D448" t="s">
        <v>703</v>
      </c>
      <c r="E448" s="10" t="s">
        <v>211</v>
      </c>
      <c r="F448" s="10" t="str">
        <f>VLOOKUP(MANUESEIO.DE.PQ[[#This Row],[NOME]],'CADASTRO'!A:K,5,0)</f>
        <v>CONTROLADOR PLANTA</v>
      </c>
      <c r="G448" s="41">
        <v>46006</v>
      </c>
      <c r="H448" s="38">
        <v>365</v>
      </c>
      <c r="I4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IF(G829="01/01/1900", "SEM REGISTRO",
                        IF((G448+H448)&gt;TODAY(), "NO PRAZO", "VENCIDO"
                        )
                    )
                )
            )
        )
    ),"N.A.")</f>
        <v>NO PRAZO</v>
      </c>
      <c r="J448" s="14">
        <f>IF(MANUESEIO.DE.PQ[[#This Row],[TREINADO EM]]="", "",(MANUESEIO.DE.PQ[[#This Row],[TREINADO EM]]+MANUESEIO.DE.PQ[[#This Row],[VALIDADE]]))</f>
        <v>46371</v>
      </c>
      <c r="K448">
        <v>0.25</v>
      </c>
      <c r="L448" t="s">
        <v>3</v>
      </c>
      <c r="M448" t="str">
        <f>VLOOKUP(MANUESEIO.DE.PQ[[#This Row],[NOME]],'CADASTRO'!A:K,6,0)</f>
        <v>ATIVO</v>
      </c>
      <c r="N448" s="63" t="s">
        <v>709</v>
      </c>
    </row>
    <row r="449" spans="1:14">
      <c r="A449" t="s">
        <v>516</v>
      </c>
      <c r="B449" t="s">
        <v>517</v>
      </c>
      <c r="C449" t="s">
        <v>153</v>
      </c>
      <c r="D449" t="s">
        <v>703</v>
      </c>
      <c r="E449" t="s">
        <v>436</v>
      </c>
      <c r="F449" s="10" t="str">
        <f>VLOOKUP(MANUESEIO.DE.PQ[[#This Row],[NOME]],'CADASTRO'!A:K,5,0)</f>
        <v>TECNICO ELETRONICO II</v>
      </c>
      <c r="G449" s="41">
        <v>44515</v>
      </c>
      <c r="H449" s="38">
        <v>365</v>
      </c>
      <c r="I4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IF(G830="01/01/1900",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IF(MANUESEIO.DE.PQ[[#This Row],[TREINADO EM]]="", "",(MANUESEIO.DE.PQ[[#This Row],[TREINADO EM]]+MANUESEIO.DE.PQ[[#This Row],[VALIDADE]]))</f>
        <v>44880</v>
      </c>
      <c r="K449">
        <v>1</v>
      </c>
      <c r="L449" t="s">
        <v>5</v>
      </c>
      <c r="M449" t="str">
        <f>VLOOKUP(MANUESEIO.DE.PQ[[#This Row],[NOME]],'CADASTRO'!A:K,6,0)</f>
        <v>ATIVO</v>
      </c>
    </row>
    <row r="450" spans="1:14">
      <c r="A450" t="s">
        <v>516</v>
      </c>
      <c r="B450" t="s">
        <v>517</v>
      </c>
      <c r="C450" t="s">
        <v>266</v>
      </c>
      <c r="D450" t="s">
        <v>703</v>
      </c>
      <c r="E450" s="10" t="s">
        <v>436</v>
      </c>
      <c r="F450" s="10" t="str">
        <f>VLOOKUP(MANUESEIO.DE.PQ[[#This Row],[NOME]],'CADASTRO'!A:K,5,0)</f>
        <v>TECNICO ELETRONICO II</v>
      </c>
      <c r="G450" s="41">
        <v>44888</v>
      </c>
      <c r="H450" s="38">
        <v>365</v>
      </c>
      <c r="I4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IF(G831="01/01/1900",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IF(MANUESEIO.DE.PQ[[#This Row],[TREINADO EM]]="", "",(MANUESEIO.DE.PQ[[#This Row],[TREINADO EM]]+MANUESEIO.DE.PQ[[#This Row],[VALIDADE]]))</f>
        <v>45253</v>
      </c>
      <c r="K450">
        <v>1</v>
      </c>
      <c r="L450" t="s">
        <v>5</v>
      </c>
      <c r="M450" t="str">
        <f>VLOOKUP(MANUESEIO.DE.PQ[[#This Row],[NOME]],'CADASTRO'!A:K,6,0)</f>
        <v>ATIVO</v>
      </c>
    </row>
    <row r="451" spans="1:14">
      <c r="A451" t="s">
        <v>516</v>
      </c>
      <c r="B451" t="s">
        <v>517</v>
      </c>
      <c r="C451" t="s">
        <v>266</v>
      </c>
      <c r="D451" t="s">
        <v>703</v>
      </c>
      <c r="E451" s="10" t="s">
        <v>436</v>
      </c>
      <c r="F451" s="10" t="str">
        <f>VLOOKUP(MANUESEIO.DE.PQ[[#This Row],[NOME]],'CADASTRO'!A:K,5,0)</f>
        <v>TECNICO ELETRONICO II</v>
      </c>
      <c r="G451" s="41">
        <v>45279</v>
      </c>
      <c r="H451" s="38">
        <v>365</v>
      </c>
      <c r="I4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IF(G832="01/01/1900",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IF(MANUESEIO.DE.PQ[[#This Row],[TREINADO EM]]="", "",(MANUESEIO.DE.PQ[[#This Row],[TREINADO EM]]+MANUESEIO.DE.PQ[[#This Row],[VALIDADE]]))</f>
        <v>45644</v>
      </c>
      <c r="K451">
        <v>1</v>
      </c>
      <c r="L451" t="s">
        <v>5</v>
      </c>
      <c r="M451" t="str">
        <f>VLOOKUP(MANUESEIO.DE.PQ[[#This Row],[NOME]],'CADASTRO'!A:K,6,0)</f>
        <v>ATIVO</v>
      </c>
    </row>
    <row r="452" spans="1:14">
      <c r="A452" t="s">
        <v>516</v>
      </c>
      <c r="B452" t="s">
        <v>517</v>
      </c>
      <c r="C452" t="s">
        <v>433</v>
      </c>
      <c r="D452" t="s">
        <v>703</v>
      </c>
      <c r="E452" s="10" t="s">
        <v>436</v>
      </c>
      <c r="F452" s="10" t="str">
        <f>VLOOKUP(MANUESEIO.DE.PQ[[#This Row],[NOME]],'CADASTRO'!A:K,5,0)</f>
        <v>TECNICO ELETRONICO II</v>
      </c>
      <c r="G452" s="41">
        <v>45547</v>
      </c>
      <c r="H452" s="38">
        <v>365</v>
      </c>
      <c r="I4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IF(G833="01/01/1900",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IF(MANUESEIO.DE.PQ[[#This Row],[TREINADO EM]]="", "",(MANUESEIO.DE.PQ[[#This Row],[TREINADO EM]]+MANUESEIO.DE.PQ[[#This Row],[VALIDADE]]))</f>
        <v>45912</v>
      </c>
      <c r="K452">
        <v>1</v>
      </c>
      <c r="L452" t="s">
        <v>5</v>
      </c>
      <c r="M452" t="str">
        <f>VLOOKUP(MANUESEIO.DE.PQ[[#This Row],[NOME]],'CADASTRO'!A:K,6,0)</f>
        <v>ATIVO</v>
      </c>
    </row>
    <row r="453" spans="1:14">
      <c r="A453" t="s">
        <v>516</v>
      </c>
      <c r="B453" t="s">
        <v>517</v>
      </c>
      <c r="C453" t="s">
        <v>433</v>
      </c>
      <c r="D453" t="s">
        <v>703</v>
      </c>
      <c r="E453" s="10" t="s">
        <v>436</v>
      </c>
      <c r="F453" s="10" t="str">
        <f>VLOOKUP(MANUESEIO.DE.PQ[[#This Row],[NOME]],'CADASTRO'!A:K,5,0)</f>
        <v>TECNICO ELETRONICO II</v>
      </c>
      <c r="G453" s="41">
        <v>45645</v>
      </c>
      <c r="H453" s="38">
        <v>365</v>
      </c>
      <c r="I4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IF(G834="01/01/1900",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IF(MANUESEIO.DE.PQ[[#This Row],[TREINADO EM]]="", "",(MANUESEIO.DE.PQ[[#This Row],[TREINADO EM]]+MANUESEIO.DE.PQ[[#This Row],[VALIDADE]]))</f>
        <v>46010</v>
      </c>
      <c r="K453">
        <v>1</v>
      </c>
      <c r="L453" t="s">
        <v>5</v>
      </c>
      <c r="M453" t="str">
        <f>VLOOKUP(MANUESEIO.DE.PQ[[#This Row],[NOME]],'CADASTRO'!A:K,6,0)</f>
        <v>ATIVO</v>
      </c>
    </row>
    <row r="454" spans="1:14">
      <c r="A454" t="s">
        <v>516</v>
      </c>
      <c r="B454" t="s">
        <v>517</v>
      </c>
      <c r="C454" t="s">
        <v>433</v>
      </c>
      <c r="D454" t="s">
        <v>703</v>
      </c>
      <c r="E454" s="10" t="s">
        <v>436</v>
      </c>
      <c r="F454" s="10" t="str">
        <f>VLOOKUP(MANUESEIO.DE.PQ[[#This Row],[NOME]],'CADASTRO'!A:K,5,0)</f>
        <v>TECNICO ELETRONICO II</v>
      </c>
      <c r="G454" s="41">
        <v>46212.014895833301</v>
      </c>
      <c r="H454" s="38">
        <v>183</v>
      </c>
      <c r="I4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IF(G835="01/01/1900", "SEM REGISTRO",
                        IF((G454+H454)&gt;TODAY(), "NO PRAZO", "VENCIDO"
                        )
                    )
                )
            )
        )
    ),"N.A.")</f>
        <v>NO PRAZO</v>
      </c>
      <c r="J454" s="14">
        <f>IF(MANUESEIO.DE.PQ[[#This Row],[TREINADO EM]]="", "",(MANUESEIO.DE.PQ[[#This Row],[TREINADO EM]]+MANUESEIO.DE.PQ[[#This Row],[VALIDADE]]))</f>
        <v>46395.014895833301</v>
      </c>
      <c r="K454">
        <v>1</v>
      </c>
      <c r="L454" t="s">
        <v>3</v>
      </c>
      <c r="M454" t="str">
        <f>VLOOKUP(MANUESEIO.DE.PQ[[#This Row],[NOME]],'CADASTRO'!A:K,6,0)</f>
        <v>ATIVO</v>
      </c>
    </row>
    <row r="455" spans="1:14">
      <c r="A455" t="s">
        <v>516</v>
      </c>
      <c r="B455" t="s">
        <v>517</v>
      </c>
      <c r="C455" t="s">
        <v>266</v>
      </c>
      <c r="D455" t="s">
        <v>703</v>
      </c>
      <c r="E455" s="10" t="s">
        <v>437</v>
      </c>
      <c r="F455" s="10" t="str">
        <f>VLOOKUP(MANUESEIO.DE.PQ[[#This Row],[NOME]],'CADASTRO'!A:K,5,0)</f>
        <v>ANALISTA CONTROLE QUALIDADE PL</v>
      </c>
      <c r="G455" s="41">
        <v>45168</v>
      </c>
      <c r="H455" s="38">
        <v>365</v>
      </c>
      <c r="I4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IF(G836="01/01/1900",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IF(MANUESEIO.DE.PQ[[#This Row],[TREINADO EM]]="", "",(MANUESEIO.DE.PQ[[#This Row],[TREINADO EM]]+MANUESEIO.DE.PQ[[#This Row],[VALIDADE]]))</f>
        <v>45533</v>
      </c>
      <c r="K455">
        <v>1</v>
      </c>
      <c r="L455" t="s">
        <v>5</v>
      </c>
      <c r="M455" t="str">
        <f>VLOOKUP(MANUESEIO.DE.PQ[[#This Row],[NOME]],'CADASTRO'!A:K,6,0)</f>
        <v>ATIVO</v>
      </c>
    </row>
    <row r="456" spans="1:14">
      <c r="A456" t="s">
        <v>516</v>
      </c>
      <c r="B456" t="s">
        <v>517</v>
      </c>
      <c r="C456" t="s">
        <v>433</v>
      </c>
      <c r="D456" t="s">
        <v>703</v>
      </c>
      <c r="E456" s="10" t="s">
        <v>437</v>
      </c>
      <c r="F456" s="10" t="str">
        <f>VLOOKUP(MANUESEIO.DE.PQ[[#This Row],[NOME]],'CADASTRO'!A:K,5,0)</f>
        <v>ANALISTA CONTROLE QUALIDADE PL</v>
      </c>
      <c r="G456" s="41">
        <v>45547</v>
      </c>
      <c r="H456" s="38">
        <v>365</v>
      </c>
      <c r="I4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IF(G837="01/01/1900",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IF(MANUESEIO.DE.PQ[[#This Row],[TREINADO EM]]="", "",(MANUESEIO.DE.PQ[[#This Row],[TREINADO EM]]+MANUESEIO.DE.PQ[[#This Row],[VALIDADE]]))</f>
        <v>45912</v>
      </c>
      <c r="K456">
        <v>1</v>
      </c>
      <c r="L456" t="s">
        <v>5</v>
      </c>
      <c r="M456" t="str">
        <f>VLOOKUP(MANUESEIO.DE.PQ[[#This Row],[NOME]],'CADASTRO'!A:K,6,0)</f>
        <v>ATIVO</v>
      </c>
    </row>
    <row r="457" spans="1:14">
      <c r="A457" t="s">
        <v>516</v>
      </c>
      <c r="B457" t="s">
        <v>517</v>
      </c>
      <c r="C457" t="s">
        <v>433</v>
      </c>
      <c r="D457" t="s">
        <v>703</v>
      </c>
      <c r="E457" s="10" t="s">
        <v>437</v>
      </c>
      <c r="F457" s="10" t="str">
        <f>VLOOKUP(MANUESEIO.DE.PQ[[#This Row],[NOME]],'CADASTRO'!A:K,5,0)</f>
        <v>ANALISTA CONTROLE QUALIDADE PL</v>
      </c>
      <c r="G457" s="41">
        <v>45645</v>
      </c>
      <c r="H457" s="38">
        <v>365</v>
      </c>
      <c r="I4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IF(G838="01/01/1900",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IF(MANUESEIO.DE.PQ[[#This Row],[TREINADO EM]]="", "",(MANUESEIO.DE.PQ[[#This Row],[TREINADO EM]]+MANUESEIO.DE.PQ[[#This Row],[VALIDADE]]))</f>
        <v>46010</v>
      </c>
      <c r="K457">
        <v>1</v>
      </c>
      <c r="L457" t="s">
        <v>5</v>
      </c>
      <c r="M457" t="str">
        <f>VLOOKUP(MANUESEIO.DE.PQ[[#This Row],[NOME]],'CADASTRO'!A:K,6,0)</f>
        <v>ATIVO</v>
      </c>
    </row>
    <row r="458" spans="1:14">
      <c r="A458" t="s">
        <v>516</v>
      </c>
      <c r="B458" t="s">
        <v>517</v>
      </c>
      <c r="C458" t="s">
        <v>433</v>
      </c>
      <c r="D458" t="s">
        <v>703</v>
      </c>
      <c r="E458" s="10" t="s">
        <v>437</v>
      </c>
      <c r="F458" s="10" t="str">
        <f>VLOOKUP(MANUESEIO.DE.PQ[[#This Row],[NOME]],'CADASTRO'!A:K,5,0)</f>
        <v>ANALISTA CONTROLE QUALIDADE PL</v>
      </c>
      <c r="G458" s="41">
        <v>46213.045011574097</v>
      </c>
      <c r="H458" s="38">
        <v>183</v>
      </c>
      <c r="I4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IF(G839="01/01/1900",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IF(MANUESEIO.DE.PQ[[#This Row],[TREINADO EM]]="", "",(MANUESEIO.DE.PQ[[#This Row],[TREINADO EM]]+MANUESEIO.DE.PQ[[#This Row],[VALIDADE]]))</f>
        <v>46396.045011574097</v>
      </c>
      <c r="K458">
        <v>1</v>
      </c>
      <c r="L458" t="s">
        <v>3</v>
      </c>
      <c r="M458" t="str">
        <f>VLOOKUP(MANUESEIO.DE.PQ[[#This Row],[NOME]],'CADASTRO'!A:K,6,0)</f>
        <v>ATIVO</v>
      </c>
    </row>
    <row r="459" spans="1:14">
      <c r="A459" t="s">
        <v>516</v>
      </c>
      <c r="B459" t="s">
        <v>517</v>
      </c>
      <c r="C459" t="s">
        <v>433</v>
      </c>
      <c r="D459" t="s">
        <v>703</v>
      </c>
      <c r="E459" s="10" t="s">
        <v>439</v>
      </c>
      <c r="F459" s="10" t="str">
        <f>VLOOKUP(MANUESEIO.DE.PQ[[#This Row],[NOME]],'CADASTRO'!A:K,5,0)</f>
        <v>ANALISTA CONTROLE ESTOQUE PL</v>
      </c>
      <c r="G459" s="41">
        <v>45645</v>
      </c>
      <c r="H459" s="38">
        <v>365</v>
      </c>
      <c r="I4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IF(G840="01/01/1900",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IF(MANUESEIO.DE.PQ[[#This Row],[TREINADO EM]]="", "",(MANUESEIO.DE.PQ[[#This Row],[TREINADO EM]]+MANUESEIO.DE.PQ[[#This Row],[VALIDADE]]))</f>
        <v>46010</v>
      </c>
      <c r="K459">
        <v>1</v>
      </c>
      <c r="L459" t="s">
        <v>5</v>
      </c>
      <c r="M459" t="str">
        <f>VLOOKUP(MANUESEIO.DE.PQ[[#This Row],[NOME]],'CADASTRO'!A:K,6,0)</f>
        <v>ATIVO</v>
      </c>
    </row>
    <row r="460" spans="1:14">
      <c r="A460" t="s">
        <v>516</v>
      </c>
      <c r="B460" t="s">
        <v>517</v>
      </c>
      <c r="C460" t="s">
        <v>433</v>
      </c>
      <c r="D460" t="s">
        <v>703</v>
      </c>
      <c r="E460" s="10" t="s">
        <v>439</v>
      </c>
      <c r="F460" s="10" t="str">
        <f>VLOOKUP(MANUESEIO.DE.PQ[[#This Row],[NOME]],'CADASTRO'!A:K,5,0)</f>
        <v>ANALISTA CONTROLE ESTOQUE PL</v>
      </c>
      <c r="G460" s="41">
        <v>46006</v>
      </c>
      <c r="H460" s="38">
        <v>365</v>
      </c>
      <c r="I4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IF(G841="01/01/1900",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IF(MANUESEIO.DE.PQ[[#This Row],[TREINADO EM]]="", "",(MANUESEIO.DE.PQ[[#This Row],[TREINADO EM]]+MANUESEIO.DE.PQ[[#This Row],[VALIDADE]]))</f>
        <v>46371</v>
      </c>
      <c r="K460">
        <v>0.25</v>
      </c>
      <c r="L460" t="s">
        <v>3</v>
      </c>
      <c r="M460" t="str">
        <f>VLOOKUP(MANUESEIO.DE.PQ[[#This Row],[NOME]],'CADASTRO'!A:K,6,0)</f>
        <v>ATIVO</v>
      </c>
      <c r="N460" s="63" t="s">
        <v>709</v>
      </c>
    </row>
    <row r="461" spans="1:14">
      <c r="A461" t="s">
        <v>516</v>
      </c>
      <c r="B461" t="s">
        <v>517</v>
      </c>
      <c r="C461" t="s">
        <v>76</v>
      </c>
      <c r="D461" t="s">
        <v>703</v>
      </c>
      <c r="E461" s="10" t="s">
        <v>441</v>
      </c>
      <c r="F461" s="10" t="str">
        <f>VLOOKUP(MANUESEIO.DE.PQ[[#This Row],[NOME]],'CADASTRO'!A:K,5,0)</f>
        <v>OPERADOR INDUSTRIAL I</v>
      </c>
      <c r="G461" s="41">
        <v>45645</v>
      </c>
      <c r="H461" s="38">
        <v>365</v>
      </c>
      <c r="I4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IF(G842="01/01/1900",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IF(MANUESEIO.DE.PQ[[#This Row],[TREINADO EM]]="", "",(MANUESEIO.DE.PQ[[#This Row],[TREINADO EM]]+MANUESEIO.DE.PQ[[#This Row],[VALIDADE]]))</f>
        <v>46010</v>
      </c>
      <c r="K461">
        <v>1</v>
      </c>
      <c r="L461" t="s">
        <v>5</v>
      </c>
      <c r="M461" t="str">
        <f>VLOOKUP(MANUESEIO.DE.PQ[[#This Row],[NOME]],'CADASTRO'!A:K,6,0)</f>
        <v>ATIVO</v>
      </c>
    </row>
    <row r="462" spans="1:14">
      <c r="A462" t="s">
        <v>516</v>
      </c>
      <c r="B462" t="s">
        <v>517</v>
      </c>
      <c r="C462" t="s">
        <v>433</v>
      </c>
      <c r="D462" t="s">
        <v>703</v>
      </c>
      <c r="E462" s="10" t="s">
        <v>441</v>
      </c>
      <c r="F462" s="10" t="str">
        <f>VLOOKUP(MANUESEIO.DE.PQ[[#This Row],[NOME]],'CADASTRO'!A:K,5,0)</f>
        <v>OPERADOR INDUSTRIAL I</v>
      </c>
      <c r="G462" s="41">
        <v>46210.908379629604</v>
      </c>
      <c r="H462" s="38">
        <v>183</v>
      </c>
      <c r="I4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IF(G843="01/01/1900",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IF(MANUESEIO.DE.PQ[[#This Row],[TREINADO EM]]="", "",(MANUESEIO.DE.PQ[[#This Row],[TREINADO EM]]+MANUESEIO.DE.PQ[[#This Row],[VALIDADE]]))</f>
        <v>46393.908379629604</v>
      </c>
      <c r="K462">
        <v>1</v>
      </c>
      <c r="L462" t="s">
        <v>3</v>
      </c>
      <c r="M462" t="str">
        <f>VLOOKUP(MANUESEIO.DE.PQ[[#This Row],[NOME]],'CADASTRO'!A:K,6,0)</f>
        <v>ATIVO</v>
      </c>
    </row>
    <row r="463" spans="1:14">
      <c r="A463" t="s">
        <v>516</v>
      </c>
      <c r="B463" t="s">
        <v>517</v>
      </c>
      <c r="C463" t="s">
        <v>433</v>
      </c>
      <c r="D463" t="s">
        <v>703</v>
      </c>
      <c r="E463" s="10" t="s">
        <v>442</v>
      </c>
      <c r="F463" s="10" t="str">
        <f>VLOOKUP(MANUESEIO.DE.PQ[[#This Row],[NOME]],'CADASTRO'!A:K,5,0)</f>
        <v>ANALISTA CONTROLE QUALIDADE PL</v>
      </c>
      <c r="G463" s="41">
        <v>45999</v>
      </c>
      <c r="H463" s="38">
        <v>365</v>
      </c>
      <c r="I4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IF(G844="01/01/1900", "SEM REGISTRO",
                        IF((G463+H463)&gt;TODAY(), "NO PRAZO", "VENCIDO"
                        )
                    )
                )
            )
        )
    ),"N.A.")</f>
        <v>NO PRAZO</v>
      </c>
      <c r="J463" s="14">
        <f>IF(MANUESEIO.DE.PQ[[#This Row],[TREINADO EM]]="", "",(MANUESEIO.DE.PQ[[#This Row],[TREINADO EM]]+MANUESEIO.DE.PQ[[#This Row],[VALIDADE]]))</f>
        <v>46364</v>
      </c>
      <c r="K463">
        <v>0.5</v>
      </c>
      <c r="L463" t="s">
        <v>3</v>
      </c>
      <c r="M463" t="str">
        <f>VLOOKUP(MANUESEIO.DE.PQ[[#This Row],[NOME]],'CADASTRO'!A:K,6,0)</f>
        <v>ATIVO</v>
      </c>
      <c r="N463" s="63" t="s">
        <v>718</v>
      </c>
    </row>
    <row r="464" spans="1:14">
      <c r="A464" t="s">
        <v>516</v>
      </c>
      <c r="B464" t="s">
        <v>517</v>
      </c>
      <c r="C464" t="s">
        <v>433</v>
      </c>
      <c r="D464" t="s">
        <v>703</v>
      </c>
      <c r="E464" s="10" t="s">
        <v>79</v>
      </c>
      <c r="F464" s="10" t="str">
        <f>VLOOKUP(MANUESEIO.DE.PQ[[#This Row],[NOME]],'CADASTRO'!A:K,5,0)</f>
        <v>AUXILIAR INDUSTRIAL</v>
      </c>
      <c r="G464" s="41">
        <v>45903</v>
      </c>
      <c r="H464" s="38">
        <v>365</v>
      </c>
      <c r="I4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IF(G845="01/01/1900",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IF(MANUESEIO.DE.PQ[[#This Row],[TREINADO EM]]="", "",(MANUESEIO.DE.PQ[[#This Row],[TREINADO EM]]+MANUESEIO.DE.PQ[[#This Row],[VALIDADE]]))</f>
        <v>46268</v>
      </c>
      <c r="K464">
        <v>1</v>
      </c>
      <c r="L464" t="s">
        <v>3</v>
      </c>
      <c r="M464" t="str">
        <f>VLOOKUP(MANUESEIO.DE.PQ[[#This Row],[NOME]],'CADASTRO'!A:K,6,0)</f>
        <v>DESLIGADO</v>
      </c>
    </row>
    <row r="465" spans="1:14">
      <c r="A465" t="s">
        <v>516</v>
      </c>
      <c r="B465" t="s">
        <v>517</v>
      </c>
      <c r="C465" t="s">
        <v>433</v>
      </c>
      <c r="D465" t="s">
        <v>703</v>
      </c>
      <c r="E465" s="10" t="s">
        <v>76</v>
      </c>
      <c r="F465" s="10" t="str">
        <f>VLOOKUP(MANUESEIO.DE.PQ[[#This Row],[NOME]],'CADASTRO'!A:K,5,0)</f>
        <v>COORDENADOR SEG DO TRABALHO E MEIO</v>
      </c>
      <c r="G465" s="41">
        <v>46207.681481481501</v>
      </c>
      <c r="H465" s="38">
        <v>5000</v>
      </c>
      <c r="I4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IF(G846="01/01/1900",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IF(MANUESEIO.DE.PQ[[#This Row],[TREINADO EM]]="", "",(MANUESEIO.DE.PQ[[#This Row],[TREINADO EM]]+MANUESEIO.DE.PQ[[#This Row],[VALIDADE]]))</f>
        <v>51207.681481481501</v>
      </c>
      <c r="K465">
        <v>1</v>
      </c>
      <c r="L465" t="s">
        <v>3</v>
      </c>
      <c r="M465" t="str">
        <f>VLOOKUP(MANUESEIO.DE.PQ[[#This Row],[NOME]],'CADASTRO'!A:K,6,0)</f>
        <v>ATIVO</v>
      </c>
    </row>
    <row r="466" spans="1:14">
      <c r="A466" t="s">
        <v>516</v>
      </c>
      <c r="B466" t="s">
        <v>517</v>
      </c>
      <c r="C466" t="s">
        <v>266</v>
      </c>
      <c r="D466" t="s">
        <v>703</v>
      </c>
      <c r="E466" s="10" t="s">
        <v>66</v>
      </c>
      <c r="F466" s="10" t="str">
        <f>VLOOKUP(MANUESEIO.DE.PQ[[#This Row],[NOME]],'CADASTRO'!A:K,5,0)</f>
        <v>OPERADOR INDUSTRIAL II</v>
      </c>
      <c r="G466" s="41">
        <v>45169</v>
      </c>
      <c r="H466" s="38">
        <v>365</v>
      </c>
      <c r="I4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IF(G847="01/01/1900",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IF(MANUESEIO.DE.PQ[[#This Row],[TREINADO EM]]="", "",(MANUESEIO.DE.PQ[[#This Row],[TREINADO EM]]+MANUESEIO.DE.PQ[[#This Row],[VALIDADE]]))</f>
        <v>45534</v>
      </c>
      <c r="K466">
        <v>1</v>
      </c>
      <c r="L466" t="s">
        <v>5</v>
      </c>
      <c r="M466" t="str">
        <f>VLOOKUP(MANUESEIO.DE.PQ[[#This Row],[NOME]],'CADASTRO'!A:K,6,0)</f>
        <v>DESLIGADO</v>
      </c>
    </row>
    <row r="467" spans="1:14">
      <c r="A467" t="s">
        <v>516</v>
      </c>
      <c r="B467" t="s">
        <v>517</v>
      </c>
      <c r="C467" t="s">
        <v>266</v>
      </c>
      <c r="D467" t="s">
        <v>703</v>
      </c>
      <c r="E467" s="10" t="s">
        <v>66</v>
      </c>
      <c r="F467" s="10" t="str">
        <f>VLOOKUP(MANUESEIO.DE.PQ[[#This Row],[NOME]],'CADASTRO'!A:K,5,0)</f>
        <v>OPERADOR INDUSTRIAL II</v>
      </c>
      <c r="G467" s="41">
        <v>45279</v>
      </c>
      <c r="H467" s="38">
        <v>365</v>
      </c>
      <c r="I4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IF(G848="01/01/1900",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IF(MANUESEIO.DE.PQ[[#This Row],[TREINADO EM]]="", "",(MANUESEIO.DE.PQ[[#This Row],[TREINADO EM]]+MANUESEIO.DE.PQ[[#This Row],[VALIDADE]]))</f>
        <v>45644</v>
      </c>
      <c r="K467">
        <v>1</v>
      </c>
      <c r="L467" t="s">
        <v>5</v>
      </c>
      <c r="M467" t="str">
        <f>VLOOKUP(MANUESEIO.DE.PQ[[#This Row],[NOME]],'CADASTRO'!A:K,6,0)</f>
        <v>DESLIGADO</v>
      </c>
    </row>
    <row r="468" spans="1:14">
      <c r="A468" t="s">
        <v>516</v>
      </c>
      <c r="B468" t="s">
        <v>517</v>
      </c>
      <c r="C468" t="s">
        <v>433</v>
      </c>
      <c r="D468" t="s">
        <v>703</v>
      </c>
      <c r="E468" s="10" t="s">
        <v>66</v>
      </c>
      <c r="F468" s="10" t="str">
        <f>VLOOKUP(MANUESEIO.DE.PQ[[#This Row],[NOME]],'CADASTRO'!A:K,5,0)</f>
        <v>OPERADOR INDUSTRIAL II</v>
      </c>
      <c r="G468" s="41">
        <v>45645</v>
      </c>
      <c r="H468" s="38">
        <v>365</v>
      </c>
      <c r="I4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IF(G849="01/01/1900",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IF(MANUESEIO.DE.PQ[[#This Row],[TREINADO EM]]="", "",(MANUESEIO.DE.PQ[[#This Row],[TREINADO EM]]+MANUESEIO.DE.PQ[[#This Row],[VALIDADE]]))</f>
        <v>46010</v>
      </c>
      <c r="K468">
        <v>1</v>
      </c>
      <c r="L468" t="s">
        <v>5</v>
      </c>
      <c r="M468" t="str">
        <f>VLOOKUP(MANUESEIO.DE.PQ[[#This Row],[NOME]],'CADASTRO'!A:K,6,0)</f>
        <v>DESLIGADO</v>
      </c>
    </row>
    <row r="469" spans="1:14">
      <c r="A469" t="s">
        <v>516</v>
      </c>
      <c r="B469" t="s">
        <v>517</v>
      </c>
      <c r="C469" t="s">
        <v>391</v>
      </c>
      <c r="D469" t="s">
        <v>703</v>
      </c>
      <c r="E469" s="10" t="s">
        <v>66</v>
      </c>
      <c r="F469" s="10" t="str">
        <f>VLOOKUP(MANUESEIO.DE.PQ[[#This Row],[NOME]],'CADASTRO'!A:K,5,0)</f>
        <v>OPERADOR INDUSTRIAL II</v>
      </c>
      <c r="G469" s="41">
        <v>45882</v>
      </c>
      <c r="H469" s="38">
        <v>365</v>
      </c>
      <c r="I4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IF(G850="01/01/1900",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IF(MANUESEIO.DE.PQ[[#This Row],[TREINADO EM]]="", "",(MANUESEIO.DE.PQ[[#This Row],[TREINADO EM]]+MANUESEIO.DE.PQ[[#This Row],[VALIDADE]]))</f>
        <v>46247</v>
      </c>
      <c r="K469">
        <v>1</v>
      </c>
      <c r="L469" t="s">
        <v>3</v>
      </c>
      <c r="M469" t="str">
        <f>VLOOKUP(MANUESEIO.DE.PQ[[#This Row],[NOME]],'CADASTRO'!A:K,6,0)</f>
        <v>DESLIGADO</v>
      </c>
    </row>
    <row r="470" spans="1:14">
      <c r="A470" t="s">
        <v>516</v>
      </c>
      <c r="B470" t="s">
        <v>517</v>
      </c>
      <c r="C470" t="s">
        <v>391</v>
      </c>
      <c r="D470" t="s">
        <v>703</v>
      </c>
      <c r="E470" s="10" t="s">
        <v>443</v>
      </c>
      <c r="F470" s="10" t="str">
        <f>VLOOKUP(MANUESEIO.DE.PQ[[#This Row],[NOME]],'CADASTRO'!A:K,5,0)</f>
        <v>ESTAGIARIO</v>
      </c>
      <c r="G470" s="41">
        <v>45875</v>
      </c>
      <c r="H470" s="38">
        <v>365</v>
      </c>
      <c r="I4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IF(G851="01/01/1900",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IF(MANUESEIO.DE.PQ[[#This Row],[TREINADO EM]]="", "",(MANUESEIO.DE.PQ[[#This Row],[TREINADO EM]]+MANUESEIO.DE.PQ[[#This Row],[VALIDADE]]))</f>
        <v>46240</v>
      </c>
      <c r="K470">
        <v>1</v>
      </c>
      <c r="L470" t="s">
        <v>5</v>
      </c>
      <c r="M470" t="str">
        <f>VLOOKUP(MANUESEIO.DE.PQ[[#This Row],[NOME]],'CADASTRO'!A:K,6,0)</f>
        <v>ATIVO</v>
      </c>
    </row>
    <row r="471" spans="1:14">
      <c r="A471" t="s">
        <v>516</v>
      </c>
      <c r="B471" t="s">
        <v>517</v>
      </c>
      <c r="C471" t="s">
        <v>433</v>
      </c>
      <c r="D471" t="s">
        <v>703</v>
      </c>
      <c r="E471" s="10" t="s">
        <v>443</v>
      </c>
      <c r="F471" s="10" t="str">
        <f>VLOOKUP(MANUESEIO.DE.PQ[[#This Row],[NOME]],'CADASTRO'!A:K,5,0)</f>
        <v>ESTAGIARIO</v>
      </c>
      <c r="G471" s="41">
        <v>46273.576365740744</v>
      </c>
      <c r="H471" s="38">
        <v>365</v>
      </c>
      <c r="I4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IF(G852="01/01/1900", "SEM REGISTRO",
                        IF((G471+H471)&gt;TODAY(), "NO PRAZO", "VENCIDO"
                        )
                    )
                )
            )
        )
    ),"N.A.")</f>
        <v>NO PRAZO</v>
      </c>
      <c r="J471" s="14">
        <f>IF(MANUESEIO.DE.PQ[[#This Row],[TREINADO EM]]="", "",(MANUESEIO.DE.PQ[[#This Row],[TREINADO EM]]+MANUESEIO.DE.PQ[[#This Row],[VALIDADE]]))</f>
        <v>46638.576365740744</v>
      </c>
      <c r="K471">
        <v>1</v>
      </c>
      <c r="L471" t="s">
        <v>3</v>
      </c>
      <c r="M471" t="str">
        <f>VLOOKUP(MANUESEIO.DE.PQ[[#This Row],[NOME]],'CADASTRO'!A:K,6,0)</f>
        <v>ATIVO</v>
      </c>
      <c r="N471" s="63" t="s">
        <v>711</v>
      </c>
    </row>
    <row r="472" spans="1:14">
      <c r="A472" t="s">
        <v>516</v>
      </c>
      <c r="B472" t="s">
        <v>517</v>
      </c>
      <c r="C472" t="s">
        <v>266</v>
      </c>
      <c r="D472" t="s">
        <v>703</v>
      </c>
      <c r="E472" s="10" t="s">
        <v>473</v>
      </c>
      <c r="F472" s="10" t="str">
        <f>VLOOKUP(MANUESEIO.DE.PQ[[#This Row],[NOME]],'CADASTRO'!A:K,5,0)</f>
        <v>AUXILIAR INDUSTRIAL</v>
      </c>
      <c r="G472" s="41">
        <v>45169</v>
      </c>
      <c r="H472" s="38">
        <v>365</v>
      </c>
      <c r="I4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IF(G853="01/01/1900",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IF(MANUESEIO.DE.PQ[[#This Row],[TREINADO EM]]="", "",(MANUESEIO.DE.PQ[[#This Row],[TREINADO EM]]+MANUESEIO.DE.PQ[[#This Row],[VALIDADE]]))</f>
        <v>45534</v>
      </c>
      <c r="K472">
        <v>1</v>
      </c>
      <c r="L472" t="s">
        <v>5</v>
      </c>
      <c r="M472" t="str">
        <f>VLOOKUP(MANUESEIO.DE.PQ[[#This Row],[NOME]],'CADASTRO'!A:K,6,0)</f>
        <v>S-AFASTADO</v>
      </c>
    </row>
    <row r="473" spans="1:14">
      <c r="A473" t="s">
        <v>516</v>
      </c>
      <c r="B473" t="s">
        <v>517</v>
      </c>
      <c r="C473" t="s">
        <v>266</v>
      </c>
      <c r="D473" t="s">
        <v>703</v>
      </c>
      <c r="E473" s="10" t="s">
        <v>473</v>
      </c>
      <c r="F473" s="10" t="str">
        <f>VLOOKUP(MANUESEIO.DE.PQ[[#This Row],[NOME]],'CADASTRO'!A:K,5,0)</f>
        <v>AUXILIAR INDUSTRIAL</v>
      </c>
      <c r="G473" s="41">
        <v>45279</v>
      </c>
      <c r="H473" s="38">
        <v>365</v>
      </c>
      <c r="I4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IF(G854="01/01/1900",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IF(MANUESEIO.DE.PQ[[#This Row],[TREINADO EM]]="", "",(MANUESEIO.DE.PQ[[#This Row],[TREINADO EM]]+MANUESEIO.DE.PQ[[#This Row],[VALIDADE]]))</f>
        <v>45644</v>
      </c>
      <c r="K473">
        <v>1</v>
      </c>
      <c r="L473" t="s">
        <v>5</v>
      </c>
      <c r="M473" t="str">
        <f>VLOOKUP(MANUESEIO.DE.PQ[[#This Row],[NOME]],'CADASTRO'!A:K,6,0)</f>
        <v>S-AFASTADO</v>
      </c>
    </row>
    <row r="474" spans="1:14">
      <c r="A474" t="s">
        <v>516</v>
      </c>
      <c r="B474" t="s">
        <v>517</v>
      </c>
      <c r="C474" t="s">
        <v>76</v>
      </c>
      <c r="D474" t="s">
        <v>703</v>
      </c>
      <c r="E474" s="10" t="s">
        <v>473</v>
      </c>
      <c r="F474" s="10" t="str">
        <f>VLOOKUP(MANUESEIO.DE.PQ[[#This Row],[NOME]],'CADASTRO'!A:K,5,0)</f>
        <v>AUXILIAR INDUSTRIAL</v>
      </c>
      <c r="G474" s="41">
        <v>45645</v>
      </c>
      <c r="H474" s="38">
        <v>365</v>
      </c>
      <c r="I4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IF(G855="01/01/1900",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IF(MANUESEIO.DE.PQ[[#This Row],[TREINADO EM]]="", "",(MANUESEIO.DE.PQ[[#This Row],[TREINADO EM]]+MANUESEIO.DE.PQ[[#This Row],[VALIDADE]]))</f>
        <v>46010</v>
      </c>
      <c r="K474">
        <v>1</v>
      </c>
      <c r="L474" t="s">
        <v>5</v>
      </c>
      <c r="M474" t="str">
        <f>VLOOKUP(MANUESEIO.DE.PQ[[#This Row],[NOME]],'CADASTRO'!A:K,6,0)</f>
        <v>S-AFASTADO</v>
      </c>
    </row>
    <row r="475" spans="1:14">
      <c r="A475" t="s">
        <v>516</v>
      </c>
      <c r="B475" t="s">
        <v>517</v>
      </c>
      <c r="C475" t="s">
        <v>433</v>
      </c>
      <c r="D475" t="s">
        <v>703</v>
      </c>
      <c r="E475" s="10" t="s">
        <v>473</v>
      </c>
      <c r="F475" s="10" t="str">
        <f>VLOOKUP(MANUESEIO.DE.PQ[[#This Row],[NOME]],'CADASTRO'!A:K,5,0)</f>
        <v>AUXILIAR INDUSTRIAL</v>
      </c>
      <c r="G475" s="41">
        <v>46009</v>
      </c>
      <c r="H475" s="38">
        <v>365</v>
      </c>
      <c r="I4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IF(G856="01/01/1900",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IF(MANUESEIO.DE.PQ[[#This Row],[TREINADO EM]]="", "",(MANUESEIO.DE.PQ[[#This Row],[TREINADO EM]]+MANUESEIO.DE.PQ[[#This Row],[VALIDADE]]))</f>
        <v>46374</v>
      </c>
      <c r="K475">
        <v>1</v>
      </c>
      <c r="L475" t="s">
        <v>3</v>
      </c>
      <c r="M475" t="str">
        <f>VLOOKUP(MANUESEIO.DE.PQ[[#This Row],[NOME]],'CADASTRO'!A:K,6,0)</f>
        <v>S-AFASTADO</v>
      </c>
    </row>
    <row r="476" spans="1:14">
      <c r="A476" t="s">
        <v>516</v>
      </c>
      <c r="B476" t="s">
        <v>517</v>
      </c>
      <c r="C476" t="s">
        <v>433</v>
      </c>
      <c r="D476" t="s">
        <v>703</v>
      </c>
      <c r="E476" s="11" t="s">
        <v>492</v>
      </c>
      <c r="F476" s="10" t="str">
        <f>VLOOKUP(MANUESEIO.DE.PQ[[#This Row],[NOME]],'CADASTRO'!A:K,5,0)</f>
        <v>APRENDIZ</v>
      </c>
      <c r="G476" s="41">
        <v>46266</v>
      </c>
      <c r="H476" s="38">
        <v>365</v>
      </c>
      <c r="I4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IF(G857="01/01/1900", "SEM REGISTRO",
                        IF((G476+H476)&gt;TODAY(), "NO PRAZO", "VENCIDO"
                        )
                    )
                )
            )
        )
    ),"N.A.")</f>
        <v>NO PRAZO</v>
      </c>
      <c r="J476" s="14">
        <f>IF(MANUESEIO.DE.PQ[[#This Row],[TREINADO EM]]="", "",(MANUESEIO.DE.PQ[[#This Row],[TREINADO EM]]+MANUESEIO.DE.PQ[[#This Row],[VALIDADE]]))</f>
        <v>46631</v>
      </c>
      <c r="K476">
        <v>1</v>
      </c>
      <c r="L476" t="s">
        <v>3</v>
      </c>
      <c r="M476" t="str">
        <f>VLOOKUP(MANUESEIO.DE.PQ[[#This Row],[NOME]],'CADASTRO'!A:K,6,0)</f>
        <v>ATIVO</v>
      </c>
      <c r="N476" s="63" t="s">
        <v>716</v>
      </c>
    </row>
    <row r="477" spans="1:14">
      <c r="A477" t="s">
        <v>516</v>
      </c>
      <c r="B477" t="s">
        <v>517</v>
      </c>
      <c r="C477" t="s">
        <v>433</v>
      </c>
      <c r="D477" t="s">
        <v>703</v>
      </c>
      <c r="E477" s="10" t="s">
        <v>493</v>
      </c>
      <c r="F477" s="10" t="str">
        <f>VLOOKUP(MANUESEIO.DE.PQ[[#This Row],[NOME]],'CADASTRO'!A:K,5,0)</f>
        <v>ESTAGIARIO</v>
      </c>
      <c r="G477" s="41">
        <v>46273</v>
      </c>
      <c r="H477" s="38">
        <v>365</v>
      </c>
      <c r="I4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IF(G858="01/01/1900",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IF(MANUESEIO.DE.PQ[[#This Row],[TREINADO EM]]="", "",(MANUESEIO.DE.PQ[[#This Row],[TREINADO EM]]+MANUESEIO.DE.PQ[[#This Row],[VALIDADE]]))</f>
        <v>46638</v>
      </c>
      <c r="K477">
        <v>1</v>
      </c>
      <c r="L477" t="s">
        <v>3</v>
      </c>
      <c r="M477" t="str">
        <f>VLOOKUP(MANUESEIO.DE.PQ[[#This Row],[NOME]],'CADASTRO'!A:K,6,0)</f>
        <v>ATIVO</v>
      </c>
      <c r="N477" s="63" t="s">
        <v>711</v>
      </c>
    </row>
    <row r="478" spans="1:14">
      <c r="A478" t="s">
        <v>516</v>
      </c>
      <c r="B478" t="s">
        <v>517</v>
      </c>
      <c r="C478" t="s">
        <v>517</v>
      </c>
      <c r="D478" t="s">
        <v>703</v>
      </c>
      <c r="E478" t="s">
        <v>444</v>
      </c>
      <c r="F478" s="10" t="str">
        <f>VLOOKUP(MANUESEIO.DE.PQ[[#This Row],[NOME]],'CADASTRO'!A:K,5,0)</f>
        <v>TECNICO MECANICO II</v>
      </c>
      <c r="G478" s="41">
        <v>44114</v>
      </c>
      <c r="H478" s="38">
        <v>365</v>
      </c>
      <c r="I4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IF(G859="01/01/1900",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IF(MANUESEIO.DE.PQ[[#This Row],[TREINADO EM]]="", "",(MANUESEIO.DE.PQ[[#This Row],[TREINADO EM]]+MANUESEIO.DE.PQ[[#This Row],[VALIDADE]]))</f>
        <v>44479</v>
      </c>
      <c r="K478">
        <v>1</v>
      </c>
      <c r="L478" t="s">
        <v>5</v>
      </c>
      <c r="M478" t="str">
        <f>VLOOKUP(MANUESEIO.DE.PQ[[#This Row],[NOME]],'CADASTRO'!A:K,6,0)</f>
        <v>ATIVO</v>
      </c>
    </row>
    <row r="479" spans="1:14">
      <c r="A479" t="s">
        <v>516</v>
      </c>
      <c r="B479" t="s">
        <v>517</v>
      </c>
      <c r="C479" t="s">
        <v>266</v>
      </c>
      <c r="D479" t="s">
        <v>703</v>
      </c>
      <c r="E479" s="10" t="s">
        <v>444</v>
      </c>
      <c r="F479" s="10" t="str">
        <f>VLOOKUP(MANUESEIO.DE.PQ[[#This Row],[NOME]],'CADASTRO'!A:K,5,0)</f>
        <v>TECNICO MECANICO II</v>
      </c>
      <c r="G479" s="41">
        <v>45279</v>
      </c>
      <c r="H479" s="38">
        <v>365</v>
      </c>
      <c r="I4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IF(G860="01/01/1900",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IF(MANUESEIO.DE.PQ[[#This Row],[TREINADO EM]]="", "",(MANUESEIO.DE.PQ[[#This Row],[TREINADO EM]]+MANUESEIO.DE.PQ[[#This Row],[VALIDADE]]))</f>
        <v>45644</v>
      </c>
      <c r="K479">
        <v>1</v>
      </c>
      <c r="L479" t="s">
        <v>5</v>
      </c>
      <c r="M479" t="str">
        <f>VLOOKUP(MANUESEIO.DE.PQ[[#This Row],[NOME]],'CADASTRO'!A:K,6,0)</f>
        <v>ATIVO</v>
      </c>
    </row>
    <row r="480" spans="1:14">
      <c r="A480" t="s">
        <v>516</v>
      </c>
      <c r="B480" t="s">
        <v>517</v>
      </c>
      <c r="C480" t="s">
        <v>102</v>
      </c>
      <c r="D480" t="s">
        <v>703</v>
      </c>
      <c r="E480" s="10" t="s">
        <v>444</v>
      </c>
      <c r="F480" s="10" t="str">
        <f>VLOOKUP(MANUESEIO.DE.PQ[[#This Row],[NOME]],'CADASTRO'!A:K,5,0)</f>
        <v>TECNICO MECANICO II</v>
      </c>
      <c r="G480" s="41">
        <v>45372</v>
      </c>
      <c r="H480" s="38">
        <v>365</v>
      </c>
      <c r="I4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IF(G861="01/01/1900",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IF(MANUESEIO.DE.PQ[[#This Row],[TREINADO EM]]="", "",(MANUESEIO.DE.PQ[[#This Row],[TREINADO EM]]+MANUESEIO.DE.PQ[[#This Row],[VALIDADE]]))</f>
        <v>45737</v>
      </c>
      <c r="K480">
        <v>1</v>
      </c>
      <c r="L480" t="s">
        <v>5</v>
      </c>
      <c r="M480" t="str">
        <f>VLOOKUP(MANUESEIO.DE.PQ[[#This Row],[NOME]],'CADASTRO'!A:K,6,0)</f>
        <v>ATIVO</v>
      </c>
    </row>
    <row r="481" spans="1:14">
      <c r="A481" t="s">
        <v>516</v>
      </c>
      <c r="B481" t="s">
        <v>517</v>
      </c>
      <c r="C481" t="s">
        <v>433</v>
      </c>
      <c r="D481" t="s">
        <v>703</v>
      </c>
      <c r="E481" s="10" t="s">
        <v>444</v>
      </c>
      <c r="F481" s="10" t="str">
        <f>VLOOKUP(MANUESEIO.DE.PQ[[#This Row],[NOME]],'CADASTRO'!A:K,5,0)</f>
        <v>TECNICO MECANICO II</v>
      </c>
      <c r="G481" s="41">
        <v>45645</v>
      </c>
      <c r="H481" s="38">
        <v>365</v>
      </c>
      <c r="I4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IF(G862="01/01/1900",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IF(MANUESEIO.DE.PQ[[#This Row],[TREINADO EM]]="", "",(MANUESEIO.DE.PQ[[#This Row],[TREINADO EM]]+MANUESEIO.DE.PQ[[#This Row],[VALIDADE]]))</f>
        <v>46010</v>
      </c>
      <c r="K481">
        <v>1</v>
      </c>
      <c r="L481" t="s">
        <v>5</v>
      </c>
      <c r="M481" t="str">
        <f>VLOOKUP(MANUESEIO.DE.PQ[[#This Row],[NOME]],'CADASTRO'!A:K,6,0)</f>
        <v>ATIVO</v>
      </c>
    </row>
    <row r="482" spans="1:14">
      <c r="A482" t="s">
        <v>516</v>
      </c>
      <c r="B482" t="s">
        <v>517</v>
      </c>
      <c r="C482" t="s">
        <v>433</v>
      </c>
      <c r="D482" t="s">
        <v>703</v>
      </c>
      <c r="E482" s="10" t="s">
        <v>444</v>
      </c>
      <c r="F482" s="10" t="str">
        <f>VLOOKUP(MANUESEIO.DE.PQ[[#This Row],[NOME]],'CADASTRO'!A:K,5,0)</f>
        <v>TECNICO MECANICO II</v>
      </c>
      <c r="G482" s="41">
        <v>46211.616435185198</v>
      </c>
      <c r="H482" s="38">
        <v>183</v>
      </c>
      <c r="I4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IF(G863="01/01/1900", "SEM REGISTRO",
                        IF((G482+H482)&gt;TODAY(), "NO PRAZO", "VENCIDO"
                        )
                    )
                )
            )
        )
    ),"N.A.")</f>
        <v>NO PRAZO</v>
      </c>
      <c r="J482" s="14">
        <f>IF(MANUESEIO.DE.PQ[[#This Row],[TREINADO EM]]="", "",(MANUESEIO.DE.PQ[[#This Row],[TREINADO EM]]+MANUESEIO.DE.PQ[[#This Row],[VALIDADE]]))</f>
        <v>46394.616435185198</v>
      </c>
      <c r="K482">
        <v>1</v>
      </c>
      <c r="L482" t="s">
        <v>3</v>
      </c>
      <c r="M482" t="str">
        <f>VLOOKUP(MANUESEIO.DE.PQ[[#This Row],[NOME]],'CADASTRO'!A:K,6,0)</f>
        <v>ATIVO</v>
      </c>
    </row>
    <row r="483" spans="1:14">
      <c r="A483" t="s">
        <v>516</v>
      </c>
      <c r="B483" t="s">
        <v>517</v>
      </c>
      <c r="C483" t="s">
        <v>433</v>
      </c>
      <c r="D483" t="s">
        <v>703</v>
      </c>
      <c r="E483" s="10" t="s">
        <v>458</v>
      </c>
      <c r="F483" s="10" t="str">
        <f>VLOOKUP(MANUESEIO.DE.PQ[[#This Row],[NOME]],'CADASTRO'!A:K,5,0)</f>
        <v>TECNICO MECANICO II</v>
      </c>
      <c r="G483" s="41">
        <v>46217</v>
      </c>
      <c r="H483" s="38">
        <v>365</v>
      </c>
      <c r="I4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IF(G864="01/01/1900",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IF(MANUESEIO.DE.PQ[[#This Row],[TREINADO EM]]="", "",(MANUESEIO.DE.PQ[[#This Row],[TREINADO EM]]+MANUESEIO.DE.PQ[[#This Row],[VALIDADE]]))</f>
        <v>46582</v>
      </c>
      <c r="K483">
        <v>1</v>
      </c>
      <c r="L483" t="s">
        <v>3</v>
      </c>
      <c r="M483" t="str">
        <f>VLOOKUP(MANUESEIO.DE.PQ[[#This Row],[NOME]],'CADASTRO'!A:K,6,0)</f>
        <v>ATIVO</v>
      </c>
      <c r="N483" s="63" t="s">
        <v>710</v>
      </c>
    </row>
    <row r="484" spans="1:14">
      <c r="A484" t="s">
        <v>516</v>
      </c>
      <c r="B484" t="s">
        <v>517</v>
      </c>
      <c r="C484" t="s">
        <v>391</v>
      </c>
      <c r="D484" t="s">
        <v>703</v>
      </c>
      <c r="E484" s="11" t="s">
        <v>445</v>
      </c>
      <c r="F484" s="10" t="str">
        <f>VLOOKUP(MANUESEIO.DE.PQ[[#This Row],[NOME]],'CADASTRO'!A:K,5,0)</f>
        <v>OPERADOR INDUSTRIAL II</v>
      </c>
      <c r="G484" s="41">
        <v>45861</v>
      </c>
      <c r="H484" s="38">
        <v>365</v>
      </c>
      <c r="I4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IF(G865="01/01/1900",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IF(MANUESEIO.DE.PQ[[#This Row],[TREINADO EM]]="", "",(MANUESEIO.DE.PQ[[#This Row],[TREINADO EM]]+MANUESEIO.DE.PQ[[#This Row],[VALIDADE]]))</f>
        <v>46226</v>
      </c>
      <c r="K484">
        <v>1</v>
      </c>
      <c r="L484" t="s">
        <v>5</v>
      </c>
      <c r="M484" t="str">
        <f>VLOOKUP(MANUESEIO.DE.PQ[[#This Row],[NOME]],'CADASTRO'!A:K,6,0)</f>
        <v>ATIVO</v>
      </c>
    </row>
    <row r="485" spans="1:14">
      <c r="A485" t="s">
        <v>516</v>
      </c>
      <c r="B485" t="s">
        <v>517</v>
      </c>
      <c r="C485" t="s">
        <v>433</v>
      </c>
      <c r="D485" t="s">
        <v>703</v>
      </c>
      <c r="E485" s="11" t="s">
        <v>445</v>
      </c>
      <c r="F485" s="10" t="str">
        <f>VLOOKUP(MANUESEIO.DE.PQ[[#This Row],[NOME]],'CADASTRO'!A:K,5,0)</f>
        <v>OPERADOR INDUSTRIAL II</v>
      </c>
      <c r="G485" s="41">
        <v>46009</v>
      </c>
      <c r="H485" s="38">
        <v>365</v>
      </c>
      <c r="I4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IF(G866="01/01/1900",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IF(MANUESEIO.DE.PQ[[#This Row],[TREINADO EM]]="", "",(MANUESEIO.DE.PQ[[#This Row],[TREINADO EM]]+MANUESEIO.DE.PQ[[#This Row],[VALIDADE]]))</f>
        <v>46374</v>
      </c>
      <c r="K485">
        <v>1</v>
      </c>
      <c r="L485" t="s">
        <v>3</v>
      </c>
      <c r="M485" t="str">
        <f>VLOOKUP(MANUESEIO.DE.PQ[[#This Row],[NOME]],'CADASTRO'!A:K,6,0)</f>
        <v>ATIVO</v>
      </c>
    </row>
    <row r="486" spans="1:14">
      <c r="A486" t="s">
        <v>516</v>
      </c>
      <c r="B486" t="s">
        <v>517</v>
      </c>
      <c r="C486" t="s">
        <v>266</v>
      </c>
      <c r="D486" t="s">
        <v>703</v>
      </c>
      <c r="E486" s="10" t="s">
        <v>446</v>
      </c>
      <c r="F486" s="10" t="str">
        <f>VLOOKUP(MANUESEIO.DE.PQ[[#This Row],[NOME]],'CADASTRO'!A:K,5,0)</f>
        <v>OPERADOR INDUSTRIAL III</v>
      </c>
      <c r="G486" s="41">
        <v>45279</v>
      </c>
      <c r="H486" s="38">
        <v>365</v>
      </c>
      <c r="I4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IF(G867="01/01/1900",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IF(MANUESEIO.DE.PQ[[#This Row],[TREINADO EM]]="", "",(MANUESEIO.DE.PQ[[#This Row],[TREINADO EM]]+MANUESEIO.DE.PQ[[#This Row],[VALIDADE]]))</f>
        <v>45644</v>
      </c>
      <c r="K486">
        <v>1</v>
      </c>
      <c r="L486" t="s">
        <v>5</v>
      </c>
      <c r="M486" t="str">
        <f>VLOOKUP(MANUESEIO.DE.PQ[[#This Row],[NOME]],'CADASTRO'!A:K,6,0)</f>
        <v>ATIVO</v>
      </c>
    </row>
    <row r="487" spans="1:14">
      <c r="A487" t="s">
        <v>516</v>
      </c>
      <c r="B487" t="s">
        <v>517</v>
      </c>
      <c r="C487" t="s">
        <v>433</v>
      </c>
      <c r="D487" t="s">
        <v>703</v>
      </c>
      <c r="E487" s="10" t="s">
        <v>446</v>
      </c>
      <c r="F487" s="10" t="str">
        <f>VLOOKUP(MANUESEIO.DE.PQ[[#This Row],[NOME]],'CADASTRO'!A:K,5,0)</f>
        <v>OPERADOR INDUSTRIAL III</v>
      </c>
      <c r="G487" s="41">
        <v>45645</v>
      </c>
      <c r="H487" s="38">
        <v>365</v>
      </c>
      <c r="I4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IF(G868="01/01/1900",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IF(MANUESEIO.DE.PQ[[#This Row],[TREINADO EM]]="", "",(MANUESEIO.DE.PQ[[#This Row],[TREINADO EM]]+MANUESEIO.DE.PQ[[#This Row],[VALIDADE]]))</f>
        <v>46010</v>
      </c>
      <c r="K487">
        <v>1</v>
      </c>
      <c r="L487" t="s">
        <v>5</v>
      </c>
      <c r="M487" t="str">
        <f>VLOOKUP(MANUESEIO.DE.PQ[[#This Row],[NOME]],'CADASTRO'!A:K,6,0)</f>
        <v>ATIVO</v>
      </c>
    </row>
    <row r="488" spans="1:14">
      <c r="A488" t="s">
        <v>516</v>
      </c>
      <c r="B488" t="s">
        <v>517</v>
      </c>
      <c r="C488" t="s">
        <v>433</v>
      </c>
      <c r="D488" t="s">
        <v>703</v>
      </c>
      <c r="E488" s="88" t="s">
        <v>446</v>
      </c>
      <c r="F488" s="10" t="str">
        <f>VLOOKUP(MANUESEIO.DE.PQ[[#This Row],[NOME]],'CADASTRO'!A:K,5,0)</f>
        <v>OPERADOR INDUSTRIAL III</v>
      </c>
      <c r="G488" s="48">
        <v>45847</v>
      </c>
      <c r="H488" s="38">
        <v>365</v>
      </c>
      <c r="I4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IF(G869="01/01/1900",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IF(MANUESEIO.DE.PQ[[#This Row],[TREINADO EM]]="", "",(MANUESEIO.DE.PQ[[#This Row],[TREINADO EM]]+MANUESEIO.DE.PQ[[#This Row],[VALIDADE]]))</f>
        <v>46212</v>
      </c>
      <c r="K488">
        <v>1</v>
      </c>
      <c r="L488" t="s">
        <v>5</v>
      </c>
      <c r="M488" t="str">
        <f>VLOOKUP(MANUESEIO.DE.PQ[[#This Row],[NOME]],'CADASTRO'!A:K,6,0)</f>
        <v>ATIVO</v>
      </c>
    </row>
    <row r="489" spans="1:14">
      <c r="A489" t="s">
        <v>516</v>
      </c>
      <c r="B489" t="s">
        <v>517</v>
      </c>
      <c r="C489" t="s">
        <v>433</v>
      </c>
      <c r="D489" t="s">
        <v>703</v>
      </c>
      <c r="E489" s="10" t="s">
        <v>446</v>
      </c>
      <c r="F489" s="10" t="str">
        <f>VLOOKUP(MANUESEIO.DE.PQ[[#This Row],[NOME]],'CADASTRO'!A:K,5,0)</f>
        <v>OPERADOR INDUSTRIAL III</v>
      </c>
      <c r="G489" s="41">
        <v>46210.951932870397</v>
      </c>
      <c r="H489" s="38">
        <v>183</v>
      </c>
      <c r="I4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IF(G870="01/01/1900", "SEM REGISTRO",
                        IF((G489+H489)&gt;TODAY(), "NO PRAZO", "VENCIDO"
                        )
                    )
                )
            )
        )
    ),"N.A.")</f>
        <v>NO PRAZO</v>
      </c>
      <c r="J489" s="14">
        <f>IF(MANUESEIO.DE.PQ[[#This Row],[TREINADO EM]]="", "",(MANUESEIO.DE.PQ[[#This Row],[TREINADO EM]]+MANUESEIO.DE.PQ[[#This Row],[VALIDADE]]))</f>
        <v>46393.951932870397</v>
      </c>
      <c r="K489">
        <v>1</v>
      </c>
      <c r="L489" t="s">
        <v>3</v>
      </c>
      <c r="M489" t="str">
        <f>VLOOKUP(MANUESEIO.DE.PQ[[#This Row],[NOME]],'CADASTRO'!A:K,6,0)</f>
        <v>ATIVO</v>
      </c>
    </row>
    <row r="490" spans="1:14">
      <c r="A490" t="s">
        <v>516</v>
      </c>
      <c r="B490" t="s">
        <v>517</v>
      </c>
      <c r="C490" t="s">
        <v>433</v>
      </c>
      <c r="D490" t="s">
        <v>703</v>
      </c>
      <c r="E490" s="10" t="s">
        <v>447</v>
      </c>
      <c r="F490" s="10" t="str">
        <f>VLOOKUP(MANUESEIO.DE.PQ[[#This Row],[NOME]],'CADASTRO'!A:K,5,0)</f>
        <v>APRENDIZ</v>
      </c>
      <c r="G490" s="41">
        <v>45903</v>
      </c>
      <c r="H490" s="38">
        <v>365</v>
      </c>
      <c r="I4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IF(G871="01/01/1900",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IF(MANUESEIO.DE.PQ[[#This Row],[TREINADO EM]]="", "",(MANUESEIO.DE.PQ[[#This Row],[TREINADO EM]]+MANUESEIO.DE.PQ[[#This Row],[VALIDADE]]))</f>
        <v>46268</v>
      </c>
      <c r="K490">
        <v>1</v>
      </c>
      <c r="L490" t="s">
        <v>5</v>
      </c>
      <c r="M490" t="str">
        <f>VLOOKUP(MANUESEIO.DE.PQ[[#This Row],[NOME]],'CADASTRO'!A:K,6,0)</f>
        <v>ATIVO</v>
      </c>
    </row>
    <row r="491" spans="1:14">
      <c r="A491" t="s">
        <v>516</v>
      </c>
      <c r="B491" t="s">
        <v>517</v>
      </c>
      <c r="C491" t="s">
        <v>433</v>
      </c>
      <c r="D491" t="s">
        <v>703</v>
      </c>
      <c r="E491" s="10" t="s">
        <v>447</v>
      </c>
      <c r="F491" s="10" t="str">
        <f>VLOOKUP(MANUESEIO.DE.PQ[[#This Row],[NOME]],'CADASTRO'!A:K,5,0)</f>
        <v>APRENDIZ</v>
      </c>
      <c r="G491" s="41">
        <v>46241</v>
      </c>
      <c r="H491" s="38">
        <v>365</v>
      </c>
      <c r="I4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IF(G872="01/01/1900",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IF(MANUESEIO.DE.PQ[[#This Row],[TREINADO EM]]="", "",(MANUESEIO.DE.PQ[[#This Row],[TREINADO EM]]+MANUESEIO.DE.PQ[[#This Row],[VALIDADE]]))</f>
        <v>46606</v>
      </c>
      <c r="K491">
        <v>1</v>
      </c>
      <c r="L491" t="s">
        <v>3</v>
      </c>
      <c r="M491" t="str">
        <f>VLOOKUP(MANUESEIO.DE.PQ[[#This Row],[NOME]],'CADASTRO'!A:K,6,0)</f>
        <v>ATIVO</v>
      </c>
    </row>
    <row r="492" spans="1:14">
      <c r="A492" t="s">
        <v>516</v>
      </c>
      <c r="B492" t="s">
        <v>517</v>
      </c>
      <c r="C492" t="s">
        <v>266</v>
      </c>
      <c r="D492" t="s">
        <v>703</v>
      </c>
      <c r="E492" s="10" t="s">
        <v>448</v>
      </c>
      <c r="F492" s="10" t="str">
        <f>VLOOKUP(MANUESEIO.DE.PQ[[#This Row],[NOME]],'CADASTRO'!A:K,5,0)</f>
        <v>OPERADOR INDUSTRIAL II</v>
      </c>
      <c r="G492" s="41">
        <v>45169</v>
      </c>
      <c r="H492" s="38">
        <v>365</v>
      </c>
      <c r="I4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IF(G873="01/01/1900",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IF(MANUESEIO.DE.PQ[[#This Row],[TREINADO EM]]="", "",(MANUESEIO.DE.PQ[[#This Row],[TREINADO EM]]+MANUESEIO.DE.PQ[[#This Row],[VALIDADE]]))</f>
        <v>45534</v>
      </c>
      <c r="K492">
        <v>1</v>
      </c>
      <c r="L492" t="s">
        <v>5</v>
      </c>
      <c r="M492" t="str">
        <f>VLOOKUP(MANUESEIO.DE.PQ[[#This Row],[NOME]],'CADASTRO'!A:K,6,0)</f>
        <v>DESLIGADO</v>
      </c>
    </row>
    <row r="493" spans="1:14">
      <c r="A493" t="s">
        <v>516</v>
      </c>
      <c r="B493" t="s">
        <v>517</v>
      </c>
      <c r="C493" t="s">
        <v>266</v>
      </c>
      <c r="D493" t="s">
        <v>703</v>
      </c>
      <c r="E493" s="10" t="s">
        <v>448</v>
      </c>
      <c r="F493" s="10" t="str">
        <f>VLOOKUP(MANUESEIO.DE.PQ[[#This Row],[NOME]],'CADASTRO'!A:K,5,0)</f>
        <v>OPERADOR INDUSTRIAL II</v>
      </c>
      <c r="G493" s="41">
        <v>45279</v>
      </c>
      <c r="H493" s="38">
        <v>365</v>
      </c>
      <c r="I4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IF(G874="01/01/1900",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IF(MANUESEIO.DE.PQ[[#This Row],[TREINADO EM]]="", "",(MANUESEIO.DE.PQ[[#This Row],[TREINADO EM]]+MANUESEIO.DE.PQ[[#This Row],[VALIDADE]]))</f>
        <v>45644</v>
      </c>
      <c r="K493">
        <v>1</v>
      </c>
      <c r="L493" t="s">
        <v>5</v>
      </c>
      <c r="M493" t="str">
        <f>VLOOKUP(MANUESEIO.DE.PQ[[#This Row],[NOME]],'CADASTRO'!A:K,6,0)</f>
        <v>DESLIGADO</v>
      </c>
    </row>
    <row r="494" spans="1:14">
      <c r="A494" t="s">
        <v>516</v>
      </c>
      <c r="B494" t="s">
        <v>517</v>
      </c>
      <c r="C494" t="s">
        <v>76</v>
      </c>
      <c r="D494" t="s">
        <v>703</v>
      </c>
      <c r="E494" s="10" t="s">
        <v>448</v>
      </c>
      <c r="F494" s="10" t="str">
        <f>VLOOKUP(MANUESEIO.DE.PQ[[#This Row],[NOME]],'CADASTRO'!A:K,5,0)</f>
        <v>OPERADOR INDUSTRIAL II</v>
      </c>
      <c r="G494" s="41">
        <v>45645</v>
      </c>
      <c r="H494" s="38">
        <v>365</v>
      </c>
      <c r="I4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IF(G875="01/01/1900",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IF(MANUESEIO.DE.PQ[[#This Row],[TREINADO EM]]="", "",(MANUESEIO.DE.PQ[[#This Row],[TREINADO EM]]+MANUESEIO.DE.PQ[[#This Row],[VALIDADE]]))</f>
        <v>46010</v>
      </c>
      <c r="K494">
        <v>1</v>
      </c>
      <c r="L494" t="s">
        <v>5</v>
      </c>
      <c r="M494" t="str">
        <f>VLOOKUP(MANUESEIO.DE.PQ[[#This Row],[NOME]],'CADASTRO'!A:K,6,0)</f>
        <v>DESLIGADO</v>
      </c>
    </row>
    <row r="495" spans="1:14">
      <c r="A495" t="s">
        <v>516</v>
      </c>
      <c r="B495" t="s">
        <v>517</v>
      </c>
      <c r="C495" t="s">
        <v>433</v>
      </c>
      <c r="D495" t="s">
        <v>703</v>
      </c>
      <c r="E495" s="10" t="s">
        <v>448</v>
      </c>
      <c r="F495" s="10" t="str">
        <f>VLOOKUP(MANUESEIO.DE.PQ[[#This Row],[NOME]],'CADASTRO'!A:K,5,0)</f>
        <v>OPERADOR INDUSTRIAL II</v>
      </c>
      <c r="G495" s="41">
        <v>46009</v>
      </c>
      <c r="H495" s="38">
        <v>365</v>
      </c>
      <c r="I4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IF(G876="01/01/1900",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IF(MANUESEIO.DE.PQ[[#This Row],[TREINADO EM]]="", "",(MANUESEIO.DE.PQ[[#This Row],[TREINADO EM]]+MANUESEIO.DE.PQ[[#This Row],[VALIDADE]]))</f>
        <v>46374</v>
      </c>
      <c r="K495">
        <v>1</v>
      </c>
      <c r="L495" t="s">
        <v>3</v>
      </c>
      <c r="M495" t="str">
        <f>VLOOKUP(MANUESEIO.DE.PQ[[#This Row],[NOME]],'CADASTRO'!A:K,6,0)</f>
        <v>DESLIGADO</v>
      </c>
    </row>
    <row r="496" spans="1:14">
      <c r="A496" t="s">
        <v>516</v>
      </c>
      <c r="B496" t="s">
        <v>517</v>
      </c>
      <c r="C496" t="s">
        <v>266</v>
      </c>
      <c r="D496" t="s">
        <v>703</v>
      </c>
      <c r="E496" s="10" t="s">
        <v>449</v>
      </c>
      <c r="F496" s="10" t="str">
        <f>VLOOKUP(MANUESEIO.DE.PQ[[#This Row],[NOME]],'CADASTRO'!A:K,5,0)</f>
        <v>TECNICO ELETRONICO II</v>
      </c>
      <c r="G496" s="41">
        <v>44880</v>
      </c>
      <c r="H496" s="38">
        <v>365</v>
      </c>
      <c r="I4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IF(G877="01/01/1900",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IF(MANUESEIO.DE.PQ[[#This Row],[TREINADO EM]]="", "",(MANUESEIO.DE.PQ[[#This Row],[TREINADO EM]]+MANUESEIO.DE.PQ[[#This Row],[VALIDADE]]))</f>
        <v>45245</v>
      </c>
      <c r="K496">
        <v>1</v>
      </c>
      <c r="L496" t="s">
        <v>5</v>
      </c>
      <c r="M496" t="str">
        <f>VLOOKUP(MANUESEIO.DE.PQ[[#This Row],[NOME]],'CADASTRO'!A:K,6,0)</f>
        <v>ATIVO</v>
      </c>
    </row>
    <row r="497" spans="1:14">
      <c r="A497" t="s">
        <v>516</v>
      </c>
      <c r="B497" t="s">
        <v>517</v>
      </c>
      <c r="C497" t="s">
        <v>433</v>
      </c>
      <c r="D497" t="s">
        <v>703</v>
      </c>
      <c r="E497" s="10" t="s">
        <v>449</v>
      </c>
      <c r="F497" s="10" t="str">
        <f>VLOOKUP(MANUESEIO.DE.PQ[[#This Row],[NOME]],'CADASTRO'!A:K,5,0)</f>
        <v>TECNICO ELETRONICO II</v>
      </c>
      <c r="G497" s="41">
        <v>45547</v>
      </c>
      <c r="H497" s="38">
        <v>365</v>
      </c>
      <c r="I4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IF(G878="01/01/1900",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IF(MANUESEIO.DE.PQ[[#This Row],[TREINADO EM]]="", "",(MANUESEIO.DE.PQ[[#This Row],[TREINADO EM]]+MANUESEIO.DE.PQ[[#This Row],[VALIDADE]]))</f>
        <v>45912</v>
      </c>
      <c r="K497">
        <v>1</v>
      </c>
      <c r="L497" t="s">
        <v>5</v>
      </c>
      <c r="M497" t="str">
        <f>VLOOKUP(MANUESEIO.DE.PQ[[#This Row],[NOME]],'CADASTRO'!A:K,6,0)</f>
        <v>ATIVO</v>
      </c>
    </row>
    <row r="498" spans="1:14">
      <c r="A498" t="s">
        <v>516</v>
      </c>
      <c r="B498" t="s">
        <v>517</v>
      </c>
      <c r="C498" t="s">
        <v>433</v>
      </c>
      <c r="D498" t="s">
        <v>703</v>
      </c>
      <c r="E498" s="10" t="s">
        <v>449</v>
      </c>
      <c r="F498" s="10" t="str">
        <f>VLOOKUP(MANUESEIO.DE.PQ[[#This Row],[NOME]],'CADASTRO'!A:K,5,0)</f>
        <v>TECNICO ELETRONICO II</v>
      </c>
      <c r="G498" s="41">
        <v>46006</v>
      </c>
      <c r="H498" s="38">
        <v>365</v>
      </c>
      <c r="I4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IF(G879="01/01/1900", "SEM REGISTRO",
                        IF((G498+H498)&gt;TODAY(), "NO PRAZO", "VENCIDO"
                        )
                    )
                )
            )
        )
    ),"N.A.")</f>
        <v>NO PRAZO</v>
      </c>
      <c r="J498" s="14">
        <f>IF(MANUESEIO.DE.PQ[[#This Row],[TREINADO EM]]="", "",(MANUESEIO.DE.PQ[[#This Row],[TREINADO EM]]+MANUESEIO.DE.PQ[[#This Row],[VALIDADE]]))</f>
        <v>46371</v>
      </c>
      <c r="K498">
        <v>0.25</v>
      </c>
      <c r="L498" t="s">
        <v>3</v>
      </c>
      <c r="M498" t="str">
        <f>VLOOKUP(MANUESEIO.DE.PQ[[#This Row],[NOME]],'CADASTRO'!A:K,6,0)</f>
        <v>ATIVO</v>
      </c>
      <c r="N498" s="63" t="s">
        <v>709</v>
      </c>
    </row>
    <row r="499" spans="1:14">
      <c r="A499" t="s">
        <v>516</v>
      </c>
      <c r="B499" t="s">
        <v>517</v>
      </c>
      <c r="C499" t="s">
        <v>266</v>
      </c>
      <c r="D499" t="s">
        <v>703</v>
      </c>
      <c r="E499" s="10" t="s">
        <v>52</v>
      </c>
      <c r="F499" s="10" t="str">
        <f>VLOOKUP(MANUESEIO.DE.PQ[[#This Row],[NOME]],'CADASTRO'!A:K,5,0)</f>
        <v>OPERADOR LOGISTICO I</v>
      </c>
      <c r="G499" s="41">
        <v>45169</v>
      </c>
      <c r="H499" s="38">
        <v>365</v>
      </c>
      <c r="I4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IF(G880="01/01/1900",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IF(MANUESEIO.DE.PQ[[#This Row],[TREINADO EM]]="", "",(MANUESEIO.DE.PQ[[#This Row],[TREINADO EM]]+MANUESEIO.DE.PQ[[#This Row],[VALIDADE]]))</f>
        <v>45534</v>
      </c>
      <c r="K499">
        <v>1</v>
      </c>
      <c r="L499" t="s">
        <v>3</v>
      </c>
      <c r="M499" t="str">
        <f>VLOOKUP(MANUESEIO.DE.PQ[[#This Row],[NOME]],'CADASTRO'!A:K,6,0)</f>
        <v>DESLIGADO</v>
      </c>
    </row>
    <row r="500" spans="1:14">
      <c r="A500" t="s">
        <v>516</v>
      </c>
      <c r="B500" t="s">
        <v>517</v>
      </c>
      <c r="C500" t="s">
        <v>266</v>
      </c>
      <c r="D500" t="s">
        <v>703</v>
      </c>
      <c r="E500" s="10" t="s">
        <v>450</v>
      </c>
      <c r="F500" s="10" t="str">
        <f>VLOOKUP(MANUESEIO.DE.PQ[[#This Row],[NOME]],'CADASTRO'!A:K,5,0)</f>
        <v>OPERADOR INDUSTRIAL II</v>
      </c>
      <c r="G500" s="41">
        <v>45279</v>
      </c>
      <c r="H500" s="38">
        <v>365</v>
      </c>
      <c r="I5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IF(G881="01/01/1900",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IF(MANUESEIO.DE.PQ[[#This Row],[TREINADO EM]]="", "",(MANUESEIO.DE.PQ[[#This Row],[TREINADO EM]]+MANUESEIO.DE.PQ[[#This Row],[VALIDADE]]))</f>
        <v>45644</v>
      </c>
      <c r="K500">
        <v>1</v>
      </c>
      <c r="L500" t="s">
        <v>5</v>
      </c>
      <c r="M500" t="str">
        <f>VLOOKUP(MANUESEIO.DE.PQ[[#This Row],[NOME]],'CADASTRO'!A:K,6,0)</f>
        <v>ATIVO</v>
      </c>
    </row>
    <row r="501" spans="1:14">
      <c r="A501" t="s">
        <v>516</v>
      </c>
      <c r="B501" t="s">
        <v>517</v>
      </c>
      <c r="C501" t="s">
        <v>76</v>
      </c>
      <c r="D501" t="s">
        <v>703</v>
      </c>
      <c r="E501" s="10" t="s">
        <v>450</v>
      </c>
      <c r="F501" s="10" t="str">
        <f>VLOOKUP(MANUESEIO.DE.PQ[[#This Row],[NOME]],'CADASTRO'!A:K,5,0)</f>
        <v>OPERADOR INDUSTRIAL II</v>
      </c>
      <c r="G501" s="41">
        <v>45645</v>
      </c>
      <c r="H501" s="38">
        <v>365</v>
      </c>
      <c r="I5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IF(G882="01/01/1900",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IF(MANUESEIO.DE.PQ[[#This Row],[TREINADO EM]]="", "",(MANUESEIO.DE.PQ[[#This Row],[TREINADO EM]]+MANUESEIO.DE.PQ[[#This Row],[VALIDADE]]))</f>
        <v>46010</v>
      </c>
      <c r="K501">
        <v>1</v>
      </c>
      <c r="L501" t="s">
        <v>5</v>
      </c>
      <c r="M501" t="str">
        <f>VLOOKUP(MANUESEIO.DE.PQ[[#This Row],[NOME]],'CADASTRO'!A:K,6,0)</f>
        <v>ATIVO</v>
      </c>
    </row>
    <row r="502" spans="1:14">
      <c r="A502" t="s">
        <v>516</v>
      </c>
      <c r="B502" t="s">
        <v>517</v>
      </c>
      <c r="C502" t="s">
        <v>433</v>
      </c>
      <c r="D502" t="s">
        <v>703</v>
      </c>
      <c r="E502" s="10" t="s">
        <v>450</v>
      </c>
      <c r="F502" s="10" t="str">
        <f>VLOOKUP(MANUESEIO.DE.PQ[[#This Row],[NOME]],'CADASTRO'!A:K,5,0)</f>
        <v>OPERADOR INDUSTRIAL II</v>
      </c>
      <c r="G502" s="41">
        <v>46207.379791666703</v>
      </c>
      <c r="H502" s="38">
        <v>183</v>
      </c>
      <c r="I5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IF(G883="01/01/1900", "SEM REGISTRO",
                        IF((G502+H502)&gt;TODAY(), "NO PRAZO", "VENCIDO"
                        )
                    )
                )
            )
        )
    ),"N.A.")</f>
        <v>NO PRAZO</v>
      </c>
      <c r="J502" s="14">
        <f>IF(MANUESEIO.DE.PQ[[#This Row],[TREINADO EM]]="", "",(MANUESEIO.DE.PQ[[#This Row],[TREINADO EM]]+MANUESEIO.DE.PQ[[#This Row],[VALIDADE]]))</f>
        <v>46390.379791666703</v>
      </c>
      <c r="K502">
        <v>1</v>
      </c>
      <c r="L502" t="s">
        <v>3</v>
      </c>
      <c r="M502" t="str">
        <f>VLOOKUP(MANUESEIO.DE.PQ[[#This Row],[NOME]],'CADASTRO'!A:K,6,0)</f>
        <v>ATIVO</v>
      </c>
    </row>
    <row r="503" spans="1:14">
      <c r="A503" t="s">
        <v>516</v>
      </c>
      <c r="B503" t="s">
        <v>517</v>
      </c>
      <c r="C503" t="s">
        <v>153</v>
      </c>
      <c r="D503" t="s">
        <v>703</v>
      </c>
      <c r="E503" t="s">
        <v>46</v>
      </c>
      <c r="F503" s="10" t="str">
        <f>VLOOKUP(MANUESEIO.DE.PQ[[#This Row],[NOME]],'CADASTRO'!A:K,5,0)</f>
        <v>OPERADOR LOGISTICO I</v>
      </c>
      <c r="G503" s="41">
        <v>44519</v>
      </c>
      <c r="H503" s="38">
        <v>365</v>
      </c>
      <c r="I5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IF(G884="01/01/1900",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IF(MANUESEIO.DE.PQ[[#This Row],[TREINADO EM]]="", "",(MANUESEIO.DE.PQ[[#This Row],[TREINADO EM]]+MANUESEIO.DE.PQ[[#This Row],[VALIDADE]]))</f>
        <v>44884</v>
      </c>
      <c r="K503">
        <v>1</v>
      </c>
      <c r="L503" t="s">
        <v>5</v>
      </c>
      <c r="M503" t="str">
        <f>VLOOKUP(MANUESEIO.DE.PQ[[#This Row],[NOME]],'CADASTRO'!A:K,6,0)</f>
        <v>DESLIGADO</v>
      </c>
    </row>
    <row r="504" spans="1:14">
      <c r="A504" t="s">
        <v>516</v>
      </c>
      <c r="B504" t="s">
        <v>517</v>
      </c>
      <c r="C504" t="s">
        <v>266</v>
      </c>
      <c r="D504" t="s">
        <v>703</v>
      </c>
      <c r="E504" s="10" t="s">
        <v>46</v>
      </c>
      <c r="F504" s="10" t="str">
        <f>VLOOKUP(MANUESEIO.DE.PQ[[#This Row],[NOME]],'CADASTRO'!A:K,5,0)</f>
        <v>OPERADOR LOGISTICO I</v>
      </c>
      <c r="G504" s="41">
        <v>45168</v>
      </c>
      <c r="H504" s="38">
        <v>365</v>
      </c>
      <c r="I5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IF(G885="01/01/1900",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IF(MANUESEIO.DE.PQ[[#This Row],[TREINADO EM]]="", "",(MANUESEIO.DE.PQ[[#This Row],[TREINADO EM]]+MANUESEIO.DE.PQ[[#This Row],[VALIDADE]]))</f>
        <v>45533</v>
      </c>
      <c r="K504">
        <v>1</v>
      </c>
      <c r="L504" t="s">
        <v>5</v>
      </c>
      <c r="M504" t="str">
        <f>VLOOKUP(MANUESEIO.DE.PQ[[#This Row],[NOME]],'CADASTRO'!A:K,6,0)</f>
        <v>DESLIGADO</v>
      </c>
    </row>
    <row r="505" spans="1:14">
      <c r="A505" t="s">
        <v>516</v>
      </c>
      <c r="B505" t="s">
        <v>517</v>
      </c>
      <c r="C505" t="s">
        <v>266</v>
      </c>
      <c r="D505" t="s">
        <v>703</v>
      </c>
      <c r="E505" s="10" t="s">
        <v>46</v>
      </c>
      <c r="F505" s="10" t="str">
        <f>VLOOKUP(MANUESEIO.DE.PQ[[#This Row],[NOME]],'CADASTRO'!A:K,5,0)</f>
        <v>OPERADOR LOGISTICO I</v>
      </c>
      <c r="G505" s="41">
        <v>45279</v>
      </c>
      <c r="H505" s="38">
        <v>365</v>
      </c>
      <c r="I5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IF(G886="01/01/1900",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IF(MANUESEIO.DE.PQ[[#This Row],[TREINADO EM]]="", "",(MANUESEIO.DE.PQ[[#This Row],[TREINADO EM]]+MANUESEIO.DE.PQ[[#This Row],[VALIDADE]]))</f>
        <v>45644</v>
      </c>
      <c r="K505">
        <v>1</v>
      </c>
      <c r="L505" t="s">
        <v>5</v>
      </c>
      <c r="M505" t="str">
        <f>VLOOKUP(MANUESEIO.DE.PQ[[#This Row],[NOME]],'CADASTRO'!A:K,6,0)</f>
        <v>DESLIGADO</v>
      </c>
    </row>
    <row r="506" spans="1:14">
      <c r="A506" t="s">
        <v>516</v>
      </c>
      <c r="B506" t="s">
        <v>517</v>
      </c>
      <c r="C506" t="s">
        <v>76</v>
      </c>
      <c r="D506" t="s">
        <v>703</v>
      </c>
      <c r="E506" s="10" t="s">
        <v>46</v>
      </c>
      <c r="F506" s="10" t="str">
        <f>VLOOKUP(MANUESEIO.DE.PQ[[#This Row],[NOME]],'CADASTRO'!A:K,5,0)</f>
        <v>OPERADOR LOGISTICO I</v>
      </c>
      <c r="G506" s="41">
        <v>45645</v>
      </c>
      <c r="H506" s="38">
        <v>365</v>
      </c>
      <c r="I5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IF(G887="01/01/1900",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IF(MANUESEIO.DE.PQ[[#This Row],[TREINADO EM]]="", "",(MANUESEIO.DE.PQ[[#This Row],[TREINADO EM]]+MANUESEIO.DE.PQ[[#This Row],[VALIDADE]]))</f>
        <v>46010</v>
      </c>
      <c r="K506">
        <v>1</v>
      </c>
      <c r="L506" t="s">
        <v>3</v>
      </c>
      <c r="M506" t="str">
        <f>VLOOKUP(MANUESEIO.DE.PQ[[#This Row],[NOME]],'CADASTRO'!A:K,6,0)</f>
        <v>DESLIGADO</v>
      </c>
    </row>
    <row r="507" spans="1:14">
      <c r="A507" t="s">
        <v>516</v>
      </c>
      <c r="B507" t="s">
        <v>517</v>
      </c>
      <c r="C507" t="s">
        <v>433</v>
      </c>
      <c r="D507" t="s">
        <v>703</v>
      </c>
      <c r="E507" s="10" t="s">
        <v>451</v>
      </c>
      <c r="F507" s="10" t="str">
        <f>VLOOKUP(MANUESEIO.DE.PQ[[#This Row],[NOME]],'CADASTRO'!A:K,5,0)</f>
        <v>ESTAGIARIO</v>
      </c>
      <c r="G507" s="41">
        <v>46091</v>
      </c>
      <c r="H507" s="38">
        <v>365</v>
      </c>
      <c r="I5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IF(G888="01/01/1900",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IF(MANUESEIO.DE.PQ[[#This Row],[TREINADO EM]]="", "",(MANUESEIO.DE.PQ[[#This Row],[TREINADO EM]]+MANUESEIO.DE.PQ[[#This Row],[VALIDADE]]))</f>
        <v>46456</v>
      </c>
      <c r="K507">
        <v>0.25</v>
      </c>
      <c r="L507" t="s">
        <v>3</v>
      </c>
      <c r="M507" t="str">
        <f>VLOOKUP(MANUESEIO.DE.PQ[[#This Row],[NOME]],'CADASTRO'!A:K,6,0)</f>
        <v>ATIVO</v>
      </c>
      <c r="N507" s="63" t="s">
        <v>707</v>
      </c>
    </row>
    <row r="508" spans="1:14">
      <c r="A508" t="s">
        <v>516</v>
      </c>
      <c r="B508" t="s">
        <v>517</v>
      </c>
      <c r="C508" t="s">
        <v>266</v>
      </c>
      <c r="D508" t="s">
        <v>703</v>
      </c>
      <c r="E508" s="10" t="s">
        <v>30</v>
      </c>
      <c r="F508" s="10" t="str">
        <f>VLOOKUP(MANUESEIO.DE.PQ[[#This Row],[NOME]],'CADASTRO'!A:K,5,0)</f>
        <v>OPERADOR INDUSTRIAL I</v>
      </c>
      <c r="G508" s="41">
        <v>45168</v>
      </c>
      <c r="H508" s="38">
        <v>365</v>
      </c>
      <c r="I5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IF(G889="01/01/1900",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IF(MANUESEIO.DE.PQ[[#This Row],[TREINADO EM]]="", "",(MANUESEIO.DE.PQ[[#This Row],[TREINADO EM]]+MANUESEIO.DE.PQ[[#This Row],[VALIDADE]]))</f>
        <v>45533</v>
      </c>
      <c r="K508">
        <v>1</v>
      </c>
      <c r="L508" t="s">
        <v>5</v>
      </c>
      <c r="M508" t="str">
        <f>VLOOKUP(MANUESEIO.DE.PQ[[#This Row],[NOME]],'CADASTRO'!A:K,6,0)</f>
        <v>DESLIGADO</v>
      </c>
    </row>
    <row r="509" spans="1:14">
      <c r="A509" t="s">
        <v>516</v>
      </c>
      <c r="B509" t="s">
        <v>517</v>
      </c>
      <c r="C509" t="s">
        <v>266</v>
      </c>
      <c r="D509" t="s">
        <v>703</v>
      </c>
      <c r="E509" s="10" t="s">
        <v>30</v>
      </c>
      <c r="F509" s="10" t="str">
        <f>VLOOKUP(MANUESEIO.DE.PQ[[#This Row],[NOME]],'CADASTRO'!A:K,5,0)</f>
        <v>OPERADOR INDUSTRIAL I</v>
      </c>
      <c r="G509" s="41">
        <v>45279</v>
      </c>
      <c r="H509" s="38">
        <v>365</v>
      </c>
      <c r="I5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IF(G890="01/01/1900",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IF(MANUESEIO.DE.PQ[[#This Row],[TREINADO EM]]="", "",(MANUESEIO.DE.PQ[[#This Row],[TREINADO EM]]+MANUESEIO.DE.PQ[[#This Row],[VALIDADE]]))</f>
        <v>45644</v>
      </c>
      <c r="K509">
        <v>1</v>
      </c>
      <c r="L509" t="s">
        <v>5</v>
      </c>
      <c r="M509" t="str">
        <f>VLOOKUP(MANUESEIO.DE.PQ[[#This Row],[NOME]],'CADASTRO'!A:K,6,0)</f>
        <v>DESLIGADO</v>
      </c>
    </row>
    <row r="510" spans="1:14">
      <c r="A510" t="s">
        <v>516</v>
      </c>
      <c r="B510" t="s">
        <v>517</v>
      </c>
      <c r="C510" t="s">
        <v>433</v>
      </c>
      <c r="D510" t="s">
        <v>703</v>
      </c>
      <c r="E510" s="10" t="s">
        <v>30</v>
      </c>
      <c r="F510" s="10" t="str">
        <f>VLOOKUP(MANUESEIO.DE.PQ[[#This Row],[NOME]],'CADASTRO'!A:K,5,0)</f>
        <v>OPERADOR INDUSTRIAL I</v>
      </c>
      <c r="G510" s="41">
        <v>45645</v>
      </c>
      <c r="H510" s="38">
        <v>365</v>
      </c>
      <c r="I5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IF(G891="01/01/1900",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IF(MANUESEIO.DE.PQ[[#This Row],[TREINADO EM]]="", "",(MANUESEIO.DE.PQ[[#This Row],[TREINADO EM]]+MANUESEIO.DE.PQ[[#This Row],[VALIDADE]]))</f>
        <v>46010</v>
      </c>
      <c r="K510">
        <v>1</v>
      </c>
      <c r="L510" t="s">
        <v>5</v>
      </c>
      <c r="M510" t="str">
        <f>VLOOKUP(MANUESEIO.DE.PQ[[#This Row],[NOME]],'CADASTRO'!A:K,6,0)</f>
        <v>DESLIGADO</v>
      </c>
    </row>
    <row r="511" spans="1:14">
      <c r="A511" t="s">
        <v>516</v>
      </c>
      <c r="B511" t="s">
        <v>517</v>
      </c>
      <c r="C511" t="s">
        <v>433</v>
      </c>
      <c r="D511" t="s">
        <v>703</v>
      </c>
      <c r="E511" s="10" t="s">
        <v>30</v>
      </c>
      <c r="F511" s="10" t="str">
        <f>VLOOKUP(MANUESEIO.DE.PQ[[#This Row],[NOME]],'CADASTRO'!A:K,5,0)</f>
        <v>OPERADOR INDUSTRIAL I</v>
      </c>
      <c r="G511" s="41">
        <v>46009</v>
      </c>
      <c r="H511" s="38">
        <v>365</v>
      </c>
      <c r="I5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IF(G892="01/01/1900",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IF(MANUESEIO.DE.PQ[[#This Row],[TREINADO EM]]="", "",(MANUESEIO.DE.PQ[[#This Row],[TREINADO EM]]+MANUESEIO.DE.PQ[[#This Row],[VALIDADE]]))</f>
        <v>46374</v>
      </c>
      <c r="K511">
        <v>1</v>
      </c>
      <c r="L511" t="s">
        <v>3</v>
      </c>
      <c r="M511" t="str">
        <f>VLOOKUP(MANUESEIO.DE.PQ[[#This Row],[NOME]],'CADASTRO'!A:K,6,0)</f>
        <v>DESLIGADO</v>
      </c>
    </row>
    <row r="512" spans="1:14">
      <c r="A512" t="s">
        <v>516</v>
      </c>
      <c r="B512" t="s">
        <v>517</v>
      </c>
      <c r="C512" t="s">
        <v>433</v>
      </c>
      <c r="D512" t="s">
        <v>703</v>
      </c>
      <c r="E512" s="10" t="s">
        <v>539</v>
      </c>
      <c r="F512" s="10" t="e">
        <f>VLOOKUP(MANUESEIO.DE.PQ[[#This Row],[NOME]],'CADASTRO'!A:K,5,0)</f>
        <v>#N/A</v>
      </c>
      <c r="G512" s="41">
        <v>46161</v>
      </c>
      <c r="H512" s="38">
        <v>365</v>
      </c>
      <c r="I512" s="6" t="e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IF(G893="01/01/1900", "SEM REGISTRO",
                        IF((G512+H512)&gt;TODAY(), "NO PRAZO", "VENCIDO"
                        )
                    )
                )
            )
        )
    ),"N.A.")</f>
        <v>#N/A</v>
      </c>
      <c r="J512" s="14">
        <f>IF(MANUESEIO.DE.PQ[[#This Row],[TREINADO EM]]="", "",(MANUESEIO.DE.PQ[[#This Row],[TREINADO EM]]+MANUESEIO.DE.PQ[[#This Row],[VALIDADE]]))</f>
        <v>46526</v>
      </c>
      <c r="K512">
        <v>1</v>
      </c>
      <c r="L512" t="s">
        <v>5</v>
      </c>
      <c r="M512" t="e">
        <f>VLOOKUP(MANUESEIO.DE.PQ[[#This Row],[NOME]],'CADASTRO'!A:K,6,0)</f>
        <v>#N/A</v>
      </c>
      <c r="N512" s="77" t="s">
        <v>706</v>
      </c>
    </row>
    <row r="513" spans="1:14">
      <c r="A513" t="s">
        <v>516</v>
      </c>
      <c r="B513" t="s">
        <v>517</v>
      </c>
      <c r="C513" t="s">
        <v>433</v>
      </c>
      <c r="D513" t="s">
        <v>703</v>
      </c>
      <c r="E513" s="10" t="s">
        <v>539</v>
      </c>
      <c r="F513" s="10" t="e">
        <f>VLOOKUP(MANUESEIO.DE.PQ[[#This Row],[NOME]],'CADASTRO'!A:K,5,0)</f>
        <v>#N/A</v>
      </c>
      <c r="G513" s="41">
        <v>46252.574363425927</v>
      </c>
      <c r="H513" s="38">
        <v>365</v>
      </c>
      <c r="I513" s="6" t="e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IF(G894="01/01/1900", "SEM REGISTRO",
                        IF((G513+H513)&gt;TODAY(), "NO PRAZO", "VENCIDO"
                        )
                    )
                )
            )
        )
    ),"N.A.")</f>
        <v>#N/A</v>
      </c>
      <c r="J513" s="14">
        <f>IF(MANUESEIO.DE.PQ[[#This Row],[TREINADO EM]]="", "",(MANUESEIO.DE.PQ[[#This Row],[TREINADO EM]]+MANUESEIO.DE.PQ[[#This Row],[VALIDADE]]))</f>
        <v>46617.574363425927</v>
      </c>
      <c r="K513">
        <v>1</v>
      </c>
      <c r="L513" t="s">
        <v>3</v>
      </c>
      <c r="M513" t="e">
        <f>VLOOKUP(MANUESEIO.DE.PQ[[#This Row],[NOME]],'CADASTRO'!A:K,6,0)</f>
        <v>#N/A</v>
      </c>
      <c r="N513" s="63" t="s">
        <v>714</v>
      </c>
    </row>
    <row r="514" spans="1:14">
      <c r="A514" t="s">
        <v>516</v>
      </c>
      <c r="B514" t="s">
        <v>517</v>
      </c>
      <c r="C514" t="s">
        <v>433</v>
      </c>
      <c r="D514" t="s">
        <v>703</v>
      </c>
      <c r="E514" s="10" t="s">
        <v>42</v>
      </c>
      <c r="F514" s="10" t="str">
        <f>VLOOKUP(MANUESEIO.DE.PQ[[#This Row],[NOME]],'CADASTRO'!A:K,5,0)</f>
        <v>AUXILIAR INDUSTRIAL</v>
      </c>
      <c r="G514" s="41">
        <v>45812</v>
      </c>
      <c r="H514" s="38">
        <v>365</v>
      </c>
      <c r="I5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IF(G895="01/01/1900",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IF(MANUESEIO.DE.PQ[[#This Row],[TREINADO EM]]="", "",(MANUESEIO.DE.PQ[[#This Row],[TREINADO EM]]+MANUESEIO.DE.PQ[[#This Row],[VALIDADE]]))</f>
        <v>46177</v>
      </c>
      <c r="K514">
        <v>1</v>
      </c>
      <c r="L514" t="s">
        <v>3</v>
      </c>
      <c r="M514" t="str">
        <f>VLOOKUP(MANUESEIO.DE.PQ[[#This Row],[NOME]],'CADASTRO'!A:K,6,0)</f>
        <v>DESLIGADO</v>
      </c>
    </row>
    <row r="515" spans="1:14">
      <c r="A515" t="s">
        <v>516</v>
      </c>
      <c r="B515" t="s">
        <v>517</v>
      </c>
      <c r="C515" t="s">
        <v>433</v>
      </c>
      <c r="D515" t="s">
        <v>703</v>
      </c>
      <c r="E515" t="s">
        <v>496</v>
      </c>
      <c r="F515" s="10" t="str">
        <f>VLOOKUP(MANUESEIO.DE.PQ[[#This Row],[NOME]],'CADASTRO'!A:K,5,0)</f>
        <v>AUXILIAR INDUSTRIAL</v>
      </c>
      <c r="G515" s="41">
        <v>46301</v>
      </c>
      <c r="H515" s="38">
        <v>365</v>
      </c>
      <c r="I5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IF(G896="01/01/1900",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IF(MANUESEIO.DE.PQ[[#This Row],[TREINADO EM]]="", "",(MANUESEIO.DE.PQ[[#This Row],[TREINADO EM]]+MANUESEIO.DE.PQ[[#This Row],[VALIDADE]]))</f>
        <v>46666</v>
      </c>
      <c r="K515">
        <v>1</v>
      </c>
      <c r="L515" t="s">
        <v>3</v>
      </c>
      <c r="M515" t="str">
        <f>VLOOKUP(MANUESEIO.DE.PQ[[#This Row],[NOME]],'CADASTRO'!A:K,6,0)</f>
        <v>ATIVO</v>
      </c>
    </row>
    <row r="516" spans="1:14">
      <c r="A516" t="s">
        <v>516</v>
      </c>
      <c r="B516" t="s">
        <v>517</v>
      </c>
      <c r="C516" t="s">
        <v>433</v>
      </c>
      <c r="D516" t="s">
        <v>703</v>
      </c>
      <c r="E516" t="s">
        <v>497</v>
      </c>
      <c r="F516" s="10" t="str">
        <f>VLOOKUP(MANUESEIO.DE.PQ[[#This Row],[NOME]],'CADASTRO'!A:K,5,0)</f>
        <v>OPERADOR LOGISTICO I</v>
      </c>
      <c r="G516" s="41">
        <v>46301</v>
      </c>
      <c r="H516" s="38">
        <v>365</v>
      </c>
      <c r="I5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IF(G897="01/01/1900", "SEM REGISTRO",
                        IF((G516+H516)&gt;TODAY(), "NO PRAZO", "VENCIDO"
                        )
                    )
                )
            )
        )
    ),"N.A.")</f>
        <v>NO PRAZO</v>
      </c>
      <c r="J516" s="14">
        <f>IF(MANUESEIO.DE.PQ[[#This Row],[TREINADO EM]]="", "",(MANUESEIO.DE.PQ[[#This Row],[TREINADO EM]]+MANUESEIO.DE.PQ[[#This Row],[VALIDADE]]))</f>
        <v>46666</v>
      </c>
      <c r="K516">
        <v>1</v>
      </c>
      <c r="L516" t="s">
        <v>3</v>
      </c>
      <c r="M516" t="str">
        <f>VLOOKUP(MANUESEIO.DE.PQ[[#This Row],[NOME]],'CADASTRO'!A:K,6,0)</f>
        <v>ATIVO</v>
      </c>
    </row>
  </sheetData>
  <sheetProtection sort="0" autoFilter="0"/>
  <conditionalFormatting sqref="E100">
    <cfRule type="duplicateValues" dxfId="528" priority="81"/>
    <cfRule type="duplicateValues" dxfId="527" priority="80"/>
    <cfRule type="duplicateValues" dxfId="526" priority="82"/>
  </conditionalFormatting>
  <conditionalFormatting sqref="E103">
    <cfRule type="duplicateValues" dxfId="525" priority="77"/>
    <cfRule type="duplicateValues" dxfId="524" priority="76"/>
  </conditionalFormatting>
  <conditionalFormatting sqref="E108">
    <cfRule type="duplicateValues" dxfId="523" priority="75"/>
    <cfRule type="duplicateValues" dxfId="522" priority="74"/>
    <cfRule type="duplicateValues" dxfId="521" priority="73"/>
  </conditionalFormatting>
  <conditionalFormatting sqref="E118">
    <cfRule type="duplicateValues" dxfId="520" priority="67"/>
    <cfRule type="duplicateValues" dxfId="519" priority="69"/>
    <cfRule type="duplicateValues" dxfId="518" priority="68"/>
  </conditionalFormatting>
  <conditionalFormatting sqref="E121">
    <cfRule type="duplicateValues" dxfId="517" priority="65"/>
  </conditionalFormatting>
  <conditionalFormatting sqref="E123">
    <cfRule type="duplicateValues" dxfId="516" priority="64"/>
    <cfRule type="duplicateValues" dxfId="515" priority="63"/>
    <cfRule type="duplicateValues" dxfId="514" priority="62"/>
  </conditionalFormatting>
  <conditionalFormatting sqref="E125">
    <cfRule type="duplicateValues" dxfId="513" priority="55"/>
    <cfRule type="duplicateValues" dxfId="512" priority="54"/>
  </conditionalFormatting>
  <conditionalFormatting sqref="E126">
    <cfRule type="duplicateValues" dxfId="511" priority="53"/>
    <cfRule type="duplicateValues" dxfId="510" priority="52"/>
  </conditionalFormatting>
  <conditionalFormatting sqref="E129">
    <cfRule type="duplicateValues" dxfId="509" priority="49"/>
    <cfRule type="duplicateValues" dxfId="508" priority="48"/>
  </conditionalFormatting>
  <conditionalFormatting sqref="E132">
    <cfRule type="duplicateValues" dxfId="507" priority="38"/>
    <cfRule type="duplicateValues" dxfId="506" priority="37"/>
    <cfRule type="duplicateValues" dxfId="505" priority="36"/>
  </conditionalFormatting>
  <conditionalFormatting sqref="E135">
    <cfRule type="duplicateValues" dxfId="504" priority="24"/>
    <cfRule type="duplicateValues" dxfId="503" priority="26"/>
    <cfRule type="duplicateValues" dxfId="502" priority="25"/>
  </conditionalFormatting>
  <conditionalFormatting sqref="E140">
    <cfRule type="duplicateValues" dxfId="501" priority="14"/>
    <cfRule type="duplicateValues" dxfId="500" priority="13"/>
    <cfRule type="duplicateValues" dxfId="499" priority="12"/>
  </conditionalFormatting>
  <conditionalFormatting sqref="E145">
    <cfRule type="duplicateValues" dxfId="498" priority="11"/>
    <cfRule type="duplicateValues" dxfId="497" priority="10"/>
  </conditionalFormatting>
  <conditionalFormatting sqref="E148">
    <cfRule type="duplicateValues" dxfId="496" priority="6"/>
    <cfRule type="duplicateValues" dxfId="495" priority="7"/>
  </conditionalFormatting>
  <conditionalFormatting sqref="E159">
    <cfRule type="duplicateValues" dxfId="494" priority="2"/>
    <cfRule type="duplicateValues" dxfId="493" priority="3"/>
  </conditionalFormatting>
  <conditionalFormatting sqref="I1:I1048576">
    <cfRule type="cellIs" dxfId="492" priority="1" operator="equal">
      <formula>"SEM REGISTRO"</formula>
    </cfRule>
  </conditionalFormatting>
  <conditionalFormatting sqref="I2:I516">
    <cfRule type="cellIs" dxfId="491" priority="86" operator="equal">
      <formula>"REPROVADO"</formula>
    </cfRule>
    <cfRule type="cellIs" dxfId="490" priority="87" stopIfTrue="1" operator="equal">
      <formula>"HISTORICO"</formula>
    </cfRule>
  </conditionalFormatting>
  <conditionalFormatting sqref="I2:J516">
    <cfRule type="cellIs" dxfId="489" priority="88" stopIfTrue="1" operator="equal">
      <formula>"N.A."</formula>
    </cfRule>
    <cfRule type="cellIs" dxfId="488" priority="89" stopIfTrue="1" operator="equal">
      <formula>"NO PRAZO"</formula>
    </cfRule>
    <cfRule type="cellIs" dxfId="487" priority="90" stopIfTrue="1" operator="equal">
      <formula>"VENCIDO"</formula>
    </cfRule>
  </conditionalFormatting>
  <hyperlinks>
    <hyperlink ref="N463" r:id="rId1" display="../../../../:b:/s/TreinamentosPiumhi/IQBOAA3wKkEWSLna2OTL4sL9Ae9PkWlJd43gzHze2HByKIg?e=H5buW2" xr:uid="{7A116607-AD4A-4DF8-8F1F-D161E22249ED}"/>
    <hyperlink ref="N448" r:id="rId2" display="../../../../:b:/s/TreinamentosPiumhi/IQDin5gPiD8aRovfDi4YrznAAQqHnbhc9HjOsr407sPyHng?e=ACdUJc" xr:uid="{FDB6FCFA-9CD1-4268-BF0C-4066FF3066DB}"/>
    <hyperlink ref="N375" r:id="rId3" display="../../../../:b:/s/TreinamentosPiumhi/IQDin5gPiD8aRovfDi4YrznAAQqHnbhc9HjOsr407sPyHng?e=ACdUJc" xr:uid="{94767FD2-0A76-4DC9-AE3B-C126F3259FE3}"/>
    <hyperlink ref="N460" r:id="rId4" display="../../../../:b:/s/TreinamentosPiumhi/IQDin5gPiD8aRovfDi4YrznAAQqHnbhc9HjOsr407sPyHng?e=ACdUJc" xr:uid="{EEC63E01-0D44-4DCD-821A-128326EE2CD9}"/>
    <hyperlink ref="N498" r:id="rId5" display="../../../../:b:/s/TreinamentosPiumhi/IQDin5gPiD8aRovfDi4YrznAAQqHnbhc9HjOsr407sPyHng?e=Qq4w4x" xr:uid="{A0099065-3B59-4D7E-9F2B-B0AC6B5481F1}"/>
    <hyperlink ref="N171" r:id="rId6" display="../../../../:b:/s/TreinamentosPiumhi/IQDin5gPiD8aRovfDi4YrznAAQqHnbhc9HjOsr407sPyHng?e=Qq4w4x" xr:uid="{9CDDFD30-9CAF-424E-A0A6-B47CDC2DD828}"/>
    <hyperlink ref="N406" r:id="rId7" display="../../../../:b:/s/TreinamentosPiumhi/IQDin5gPiD8aRovfDi4YrznAAQqHnbhc9HjOsr407sPyHng?e=Qq4w4x" xr:uid="{C06954D6-7609-48EA-AA8D-590A495734D0}"/>
    <hyperlink ref="N261" r:id="rId8" display="../../../../:b:/s/TreinamentosPiumhi/IQDin5gPiD8aRovfDi4YrznAAQqHnbhc9HjOsr407sPyHng?e=Qq4w4x" xr:uid="{2B8796B0-61A1-469A-866F-854DB4D1FBA4}"/>
    <hyperlink ref="N131" r:id="rId9" display="../../../../:b:/s/TreinamentosPiumhi/IQDin5gPiD8aRovfDi4YrznAAQqHnbhc9HjOsr407sPyHng?e=Qq4w4x" xr:uid="{0B07CC0B-4162-4529-AA0D-994090C22ED4}"/>
    <hyperlink ref="N217" r:id="rId10" display="../../../../:b:/s/TreinamentosPiumhi/IQDin5gPiD8aRovfDi4YrznAAQqHnbhc9HjOsr407sPyHng?e=w6oLhv" xr:uid="{EC11CF53-F01C-472F-99A7-9839E6D5AE95}"/>
    <hyperlink ref="N235" r:id="rId11" display="../../../../:b:/s/TreinamentosPiumhi/IQDin5gPiD8aRovfDi4YrznAAQqHnbhc9HjOsr407sPyHng?e=w6oLhv" xr:uid="{0D6B9FFB-9CAD-42E0-87DC-1EFBDA6DE221}"/>
    <hyperlink ref="N507" r:id="rId12" display="../../../../:b:/s/TreinamentosPiumhi/IQA2cdTi518XSrFs1sd_Ymw9AXwpgQkHQrnpbVdhG0VyfLo?e=lJeCq7" xr:uid="{D8110AB0-70F6-4BB1-B464-C2C39FD19CD6}"/>
    <hyperlink ref="N377" r:id="rId13" display="../../../../:b:/s/TreinamentosPiumhi/IQA2cdTi518XSrFs1sd_Ymw9AXwpgQkHQrnpbVdhG0VyfLo?e=lJeCq7" xr:uid="{03896EB2-5862-47EF-AED4-B33F3EB7E843}"/>
    <hyperlink ref="N49" r:id="rId14" display="../../../../:b:/s/TreinamentosPiumhi/IQA2cdTi518XSrFs1sd_Ymw9AXwpgQkHQrnpbVdhG0VyfLo?e=lJeCq7" xr:uid="{46B60277-03E7-4501-B924-51A86C689A94}"/>
    <hyperlink ref="N25" r:id="rId15" display="https://coffeeandtea.sharepoint.com/:b:/s/TreinamentosPiumhi/IQA6qlczLiaTTZHYxPY6TNuQATVQFjBpWsZViIPoNnIfRco?e=vPwqhe" xr:uid="{3B6BE762-DFA9-4E23-B1B6-5EB3045BE626}"/>
    <hyperlink ref="N39" r:id="rId16" display="https://coffeeandtea.sharepoint.com/:b:/s/TreinamentosPiumhi/IQA6qlczLiaTTZHYxPY6TNuQATVQFjBpWsZViIPoNnIfRco?e=vPwqhe" xr:uid="{7815AF46-42E4-4EDC-B7D9-BD7B48615B2C}"/>
    <hyperlink ref="N244" r:id="rId17" display="https://coffeeandtea.sharepoint.com/:b:/s/TreinamentosPiumhi/IQA_C0Hrw0iMSYRhLhOgQKzHAZdRGa3zx2OdbwACoohKgkQ?e=gZuWVh" xr:uid="{5D8F23EE-0972-4DDE-BB31-DFE53D0A1BE6}"/>
    <hyperlink ref="N205" r:id="rId18" display="https://coffeeandtea.sharepoint.com/:b:/s/TreinamentosPiumhi/IQA-gpfZBh4SSqedfs1uuRUoAY5hgdxENKT5gL-FpTfVYbY?e=lx41e0" xr:uid="{AB8502D5-D809-4A85-8379-5C21EF06B864}"/>
    <hyperlink ref="N433" r:id="rId19" display="https://coffeeandtea.sharepoint.com/:b:/s/TreinamentosPiumhi/IQBXf6avbflfSLQi8PhcUBxvAat6ruoZtcPE5bN5cqtZTJM?e=e3TlCh" xr:uid="{4A6CB7FB-4923-45CB-A3A2-67B334BB82F8}"/>
    <hyperlink ref="N437" r:id="rId20" display="https://coffeeandtea.sharepoint.com/:b:/s/TreinamentosPiumhi/IQBXf6avbflfSLQi8PhcUBxvAat6ruoZtcPE5bN5cqtZTJM?e=e3TlCh" xr:uid="{12567F75-81FF-4F2F-A957-D9B5AF2BE1C3}"/>
    <hyperlink ref="N2" r:id="rId21" display="https://coffeeandtea.sharepoint.com/:b:/s/TreinamentosPiumhi/IQBsM15ZK8UZQqyUYB8-bBT_AbnyDapqKaB3-O_P03UX0FA?e=25KqvP" xr:uid="{4258BA7A-8102-499C-940A-A0FDB71A9551}"/>
    <hyperlink ref="N64" r:id="rId22" display="https://coffeeandtea.sharepoint.com/:b:/s/TreinamentosPiumhi/IQBsM15ZK8UZQqyUYB8-bBT_AbnyDapqKaB3-O_P03UX0FA?e=25KqvP" xr:uid="{C069D167-A9A2-4FA8-A971-1F92AF92F977}"/>
    <hyperlink ref="N312" r:id="rId23" display="../../../../:i:/s/TreinamentosPiumhi/IQBMWFTX0az1SbYIMT24xg5xASa8osAfDwFu8DMIfeC7Ncw?e=dlbRWJ" xr:uid="{55649B60-4302-4398-9CEA-76E14800BBD6}"/>
    <hyperlink ref="N40" r:id="rId24" display="../../../../:i:/s/TreinamentosPiumhi/IQBMWFTX0az1SbYIMT24xg5xASa8osAfDwFu8DMIfeC7Ncw?e=dlbRWJ" xr:uid="{2BE50851-360B-4A25-856E-36D1182C1688}"/>
    <hyperlink ref="N28" r:id="rId25" display="../../../../:i:/s/TreinamentosPiumhi/IQBMWFTX0az1SbYIMT24xg5xASa8osAfDwFu8DMIfeC7Ncw?e=dlbRWJ" xr:uid="{FC3C4302-195E-4765-94B8-01547B19DE44}"/>
    <hyperlink ref="N29" r:id="rId26" display="../../../../:i:/s/TreinamentosPiumhi/IQBMWFTX0az1SbYIMT24xg5xASa8osAfDwFu8DMIfeC7Ncw?e=dlbRWJ" xr:uid="{0267FFBD-AE96-46BF-A05F-B94EDDE18577}"/>
    <hyperlink ref="N227" r:id="rId27" display="../../../../:i:/s/TreinamentosPiumhi/IQBMWFTX0az1SbYIMT24xg5xASa8osAfDwFu8DMIfeC7Ncw?e=dlbRWJ" xr:uid="{42B6F913-3587-4906-876E-1E4DC823E5D3}"/>
    <hyperlink ref="N314" r:id="rId28" display="../../../../:i:/s/TreinamentosPiumhi/IQBMWFTX0az1SbYIMT24xg5xASa8osAfDwFu8DMIfeC7Ncw?e=dlbRWJ" xr:uid="{813D4F3C-7037-4AC8-8636-980AD4C46FA6}"/>
    <hyperlink ref="N512" r:id="rId29" display="../../../../:i:/s/TreinamentosPiumhi/IQBMWFTX0az1SbYIMT24xg5xASa8osAfDwFu8DMIfeC7Ncw?e=dlbRWJ" xr:uid="{A51F2B87-E0F2-40E2-A939-27A66D9C25A3}"/>
    <hyperlink ref="N305" r:id="rId30" display="../../../../:i:/s/TreinamentosPiumhi/IQBMWFTX0az1SbYIMT24xg5xASa8osAfDwFu8DMIfeC7Ncw?e=dlbRWJ" xr:uid="{E48D4A79-875B-4488-80E0-581F737D781A}"/>
    <hyperlink ref="N35" r:id="rId31" display="../../../../:i:/s/TreinamentosPiumhi/IQBMWFTX0az1SbYIMT24xg5xASa8osAfDwFu8DMIfeC7Ncw?e=dlbRWJ" xr:uid="{D61A2CF7-7814-43F2-B89B-2DCFB5625E61}"/>
    <hyperlink ref="N159" r:id="rId32" display="../../../../:i:/s/TreinamentosPiumhi/IQBMWFTX0az1SbYIMT24xg5xASa8osAfDwFu8DMIfeC7Ncw?e=dlbRWJ" xr:uid="{FEB896D3-CA88-4A23-B4C6-4FA236ED9865}"/>
    <hyperlink ref="N123" r:id="rId33" display="../../../../:i:/s/TreinamentosPiumhi/IQBMWFTX0az1SbYIMT24xg5xASa8osAfDwFu8DMIfeC7Ncw?e=dlbRWJ" xr:uid="{2C361E2C-5084-46C3-8BE7-7588668FD422}"/>
    <hyperlink ref="N483" r:id="rId34" display="https://coffeeandtea.sharepoint.com/:b:/s/TreinamentosPiumhi/IQD5aCdYqK7MSoTsLDpNzTeHAfewmxhhLYX5y8yV35YR6fs?e=yuZ33g" xr:uid="{9462BB6F-3C05-4663-B2B7-CC722A777AF7}"/>
    <hyperlink ref="N132" r:id="rId35" display="https://coffeeandtea.sharepoint.com/:b:/s/TreinamentosPiumhi/IQD5aCdYqK7MSoTsLDpNzTeHAfewmxhhLYX5y8yV35YR6fs?e=yuZ33g" xr:uid="{EC906862-3953-4B67-A744-541455315E97}"/>
    <hyperlink ref="N145" r:id="rId36" display="https://coffeeandtea.sharepoint.com/:b:/s/TreinamentosPiumhi/IQCD_bkKuvhxS5lNJEUHWiQlAWfsqVfMCTEO_ENnmy1RcX8?e=keMSh2" xr:uid="{594B9F3A-9107-4A24-B366-6E81F51ABC15}"/>
    <hyperlink ref="N97" r:id="rId37" display="https://coffeeandtea.sharepoint.com/:b:/s/TreinamentosPiumhi/IQCD_bkKuvhxS5lNJEUHWiQlAWfsqVfMCTEO_ENnmy1RcX8?e=keMSh2" xr:uid="{7E7A77F3-037D-4A75-A025-7E5091D20203}"/>
    <hyperlink ref="N74" r:id="rId38" display="https://coffeeandtea.sharepoint.com/:b:/s/TreinamentosPiumhi/IQCD_bkKuvhxS5lNJEUHWiQlAWfsqVfMCTEO_ENnmy1RcX8?e=keMSh2" xr:uid="{C6174BDC-9142-49FF-925D-D0333DE33545}"/>
    <hyperlink ref="N197" r:id="rId39" display="https://coffeeandtea.sharepoint.com/:b:/s/TreinamentosPiumhi/IQCD_bkKuvhxS5lNJEUHWiQlAWfsqVfMCTEO_ENnmy1RcX8?e=keMSh2" xr:uid="{8BE2191A-69E1-47E6-B297-99AE97CF505F}"/>
    <hyperlink ref="N269" r:id="rId40" display="https://coffeeandtea.sharepoint.com/:b:/s/TreinamentosPiumhi/IQCD_bkKuvhxS5lNJEUHWiQlAWfsqVfMCTEO_ENnmy1RcX8?e=keMSh2" xr:uid="{C4C69440-EEBA-40A5-8159-BF7B27FAAF32}"/>
    <hyperlink ref="N329" r:id="rId41" display="https://coffeeandtea.sharepoint.com/:b:/s/TreinamentosPiumhi/IQCD_bkKuvhxS5lNJEUHWiQlAWfsqVfMCTEO_ENnmy1RcX8?e=keMSh2" xr:uid="{78CFAAE7-00F5-45AC-86DA-2081686F42D9}"/>
    <hyperlink ref="N172" r:id="rId42" display="https://coffeeandtea.sharepoint.com/:b:/s/TreinamentosPiumhi/IQDxmlooWlaIT7g9fPxNQM59AVG8xq9jGT4Ir6MWj6REZsU?e=A66gBY" xr:uid="{FC74DD06-424B-47E9-B21A-86067F635D39}"/>
    <hyperlink ref="N226" r:id="rId43" display="https://coffeeandtea.sharepoint.com/:b:/s/TreinamentosPiumhi/IQBl-kiNOshLS5P8se1D7Hb5ARofKUbCz29mqKy1rcicwcQ?e=CsieME" xr:uid="{47966A17-4C60-4B0B-B4B1-55D48116D839}"/>
    <hyperlink ref="N513" r:id="rId44" display="https://coffeeandtea.sharepoint.com/:b:/s/TreinamentosPiumhi/IQBl-kiNOshLS5P8se1D7Hb5ARofKUbCz29mqKy1rcicwcQ?e=CsieME" xr:uid="{D7214B8E-BD8E-4588-8FBF-5D0C3E267A4B}"/>
    <hyperlink ref="N249" r:id="rId45" display="https://coffeeandtea.sharepoint.com/:b:/s/TreinamentosPiumhi/IQBbE6vWbIk0S59iGZWFo4bDAU8gKJTH3UdmibpDdNzIln0?e=3yW8Cu" xr:uid="{8FB73EB9-4978-4826-881F-043D3273EBF7}"/>
    <hyperlink ref="N476" r:id="rId46" display="https://coffeeandtea.sharepoint.com/:b:/s/TreinamentosPiumhi/IQBbE6vWbIk0S59iGZWFo4bDAU8gKJTH3UdmibpDdNzIln0?e=3yW8Cu" xr:uid="{FA8C3FA2-77ED-44E6-B24F-78B8FF724F3F}"/>
    <hyperlink ref="N471" r:id="rId47" display="https://coffeeandtea.sharepoint.com/:b:/s/TreinamentosPiumhi/IQB3qefrDij9Qqxl4LLtE9K2ATH5mY4wQQ6X6VG677t4btM?e=j8aRwV" xr:uid="{D75A0CC6-B6F4-4E03-B999-94886F344567}"/>
    <hyperlink ref="N477" r:id="rId48" display="https://coffeeandtea.sharepoint.com/:b:/s/TreinamentosPiumhi/IQB3qefrDij9Qqxl4LLtE9K2ATH5mY4wQQ6X6VG677t4btM?e=j8aRwV" xr:uid="{CFE9D675-F9A6-48AB-9C42-BE8A2CC9E48B}"/>
    <hyperlink ref="N153" r:id="rId49" display="https://coffeeandtea.sharepoint.com/:b:/s/TreinamentosPiumhi/IQB3qefrDij9Qqxl4LLtE9K2ATH5mY4wQQ6X6VG677t4btM?e=j8aRwV" xr:uid="{12015E5B-2FC1-45CD-88D8-0B0F2835AD74}"/>
  </hyperlinks>
  <pageMargins left="0.511811024" right="0.511811024" top="0.78740157499999996" bottom="0.78740157499999996" header="0.31496062000000002" footer="0.31496062000000002"/>
  <pageSetup paperSize="9" orientation="portrait" r:id="rId50"/>
  <tableParts count="1">
    <tablePart r:id="rId5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8EE853-F7AF-4408-8D68-4763EAB3A798}">
          <x14:formula1>
            <xm:f>'BASE '!$A$2:$A$6</xm:f>
          </x14:formula1>
          <xm:sqref>L2:L516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C8E6-9B57-4F34-A441-0EA8F35ABDB2}">
  <sheetPr codeName="Planilha22">
    <tabColor theme="7"/>
  </sheetPr>
  <dimension ref="A1:M655"/>
  <sheetViews>
    <sheetView topLeftCell="A643" zoomScale="85" zoomScaleNormal="70" workbookViewId="0">
      <selection activeCell="E661" sqref="E661"/>
    </sheetView>
  </sheetViews>
  <sheetFormatPr defaultColWidth="8.7109375" defaultRowHeight="14.45"/>
  <cols>
    <col min="1" max="1" width="15.28515625" customWidth="1"/>
    <col min="2" max="2" width="17.5703125" bestFit="1" customWidth="1"/>
    <col min="3" max="3" width="35" bestFit="1" customWidth="1"/>
    <col min="4" max="4" width="18.5703125" customWidth="1"/>
    <col min="5" max="5" width="43.5703125" customWidth="1"/>
    <col min="6" max="6" width="31.28515625" customWidth="1"/>
    <col min="7" max="7" width="15.28515625" customWidth="1"/>
    <col min="8" max="8" width="12.7109375" customWidth="1"/>
    <col min="9" max="9" width="12.42578125" customWidth="1"/>
    <col min="10" max="10" width="14.5703125" customWidth="1"/>
    <col min="11" max="11" width="12" customWidth="1"/>
    <col min="12" max="12" width="14" customWidth="1"/>
    <col min="13" max="13" width="16.7109375" customWidth="1"/>
  </cols>
  <sheetData>
    <row r="1" spans="1:13" ht="14.1" customHeight="1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415</v>
      </c>
      <c r="D2" t="s">
        <v>719</v>
      </c>
      <c r="E2" s="1" t="s">
        <v>323</v>
      </c>
      <c r="F2" t="str">
        <f>VLOOKUP(Tabela2245689101112131415161718[[#This Row],[NOME]],'CADASTRO'!A:K,5,0)</f>
        <v>OPERADOR INDUSTRIAL I</v>
      </c>
      <c r="G2" s="7">
        <v>46119</v>
      </c>
      <c r="H2" s="38">
        <v>365</v>
      </c>
      <c r="I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IF(G340="01/01/1900", "SEM REGISTRO",
                        IF((G2+H2)&gt;TODAY(), "NO PRAZO", "VENCIDO"
                        )
                    )
                )
            )
        )
    ),"N.A.")</f>
        <v>NO PRAZO</v>
      </c>
      <c r="J2" s="14">
        <f>Tabela2245689101112131415161718[[#This Row],[TREINADO EM]]+Tabela2245689101112131415161718[[#This Row],[VALIDADE]]</f>
        <v>46484</v>
      </c>
      <c r="K2" s="66">
        <v>1</v>
      </c>
      <c r="L2" t="s">
        <v>3</v>
      </c>
      <c r="M2" t="str">
        <f>VLOOKUP(Tabela2245689101112131415161718[[#This Row],[NOME]],'CADASTRO'!A:K,6,0)</f>
        <v>ATIVO</v>
      </c>
    </row>
    <row r="3" spans="1:13">
      <c r="A3" t="s">
        <v>516</v>
      </c>
      <c r="B3" t="s">
        <v>517</v>
      </c>
      <c r="C3" t="s">
        <v>415</v>
      </c>
      <c r="D3" t="s">
        <v>719</v>
      </c>
      <c r="E3" s="1" t="s">
        <v>323</v>
      </c>
      <c r="F3" t="str">
        <f>VLOOKUP(Tabela2245689101112131415161718[[#This Row],[NOME]],'CADASTRO'!A:K,5,0)</f>
        <v>OPERADOR INDUSTRIAL I</v>
      </c>
      <c r="G3" s="7">
        <v>46154</v>
      </c>
      <c r="H3" s="38">
        <v>365</v>
      </c>
      <c r="I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IF(G341="01/01/1900", "SEM REGISTRO",
                        IF((G3+H3)&gt;TODAY(), "NO PRAZO", "VENCIDO"
                        )
                    )
                )
            )
        )
    ),"N.A.")</f>
        <v>NO PRAZO</v>
      </c>
      <c r="J3" s="14">
        <f>Tabela2245689101112131415161718[[#This Row],[TREINADO EM]]+Tabela2245689101112131415161718[[#This Row],[VALIDADE]]</f>
        <v>46519</v>
      </c>
      <c r="K3" s="66">
        <v>1</v>
      </c>
      <c r="L3" t="s">
        <v>3</v>
      </c>
      <c r="M3" t="str">
        <f>VLOOKUP(Tabela2245689101112131415161718[[#This Row],[NOME]],'CADASTRO'!A:K,6,0)</f>
        <v>ATIVO</v>
      </c>
    </row>
    <row r="4" spans="1:13">
      <c r="A4" t="s">
        <v>516</v>
      </c>
      <c r="B4" t="s">
        <v>517</v>
      </c>
      <c r="C4" t="s">
        <v>68</v>
      </c>
      <c r="D4" t="s">
        <v>719</v>
      </c>
      <c r="E4" s="1" t="s">
        <v>179</v>
      </c>
      <c r="F4" t="str">
        <f>VLOOKUP(Tabela2245689101112131415161718[[#This Row],[NOME]],'CADASTRO'!A:K,5,0)</f>
        <v>ESTAGIARIO</v>
      </c>
      <c r="G4" s="7">
        <v>44516</v>
      </c>
      <c r="H4" s="38">
        <v>365</v>
      </c>
      <c r="I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IF(G342="01/01/1900", "SEM REGISTRO",
                        IF((G4+H4)&gt;TODAY(), "NO PRAZO", "VENCIDO"
                        )
                    )
                )
            )
        )
    ),"N.A.")</f>
        <v>N.A.</v>
      </c>
      <c r="J4" s="14">
        <f>Tabela2245689101112131415161718[[#This Row],[TREINADO EM]]+Tabela2245689101112131415161718[[#This Row],[VALIDADE]]</f>
        <v>44881</v>
      </c>
      <c r="K4" s="66">
        <v>1</v>
      </c>
      <c r="L4" t="s">
        <v>3</v>
      </c>
      <c r="M4" t="str">
        <f>VLOOKUP(Tabela2245689101112131415161718[[#This Row],[NOME]],'CADASTRO'!A:K,6,0)</f>
        <v>DESLIGADO</v>
      </c>
    </row>
    <row r="5" spans="1:13">
      <c r="A5" t="s">
        <v>516</v>
      </c>
      <c r="B5" t="s">
        <v>517</v>
      </c>
      <c r="C5" t="s">
        <v>341</v>
      </c>
      <c r="D5" t="s">
        <v>719</v>
      </c>
      <c r="E5" s="1" t="s">
        <v>179</v>
      </c>
      <c r="F5" t="str">
        <f>VLOOKUP(Tabela2245689101112131415161718[[#This Row],[NOME]],'CADASTRO'!A:K,5,0)</f>
        <v>ESTAGIARIO</v>
      </c>
      <c r="G5" s="8">
        <v>44902</v>
      </c>
      <c r="H5" s="38">
        <v>365</v>
      </c>
      <c r="I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IF(G343="01/01/1900", "SEM REGISTRO",
                        IF((G5+H5)&gt;TODAY(), "NO PRAZO", "VENCIDO"
                        )
                    )
                )
            )
        )
    ),"N.A.")</f>
        <v>N.A.</v>
      </c>
      <c r="J5" s="14">
        <f>Tabela2245689101112131415161718[[#This Row],[TREINADO EM]]+Tabela2245689101112131415161718[[#This Row],[VALIDADE]]</f>
        <v>45267</v>
      </c>
      <c r="K5" s="66">
        <v>0.5</v>
      </c>
      <c r="L5" t="s">
        <v>3</v>
      </c>
      <c r="M5" t="str">
        <f>VLOOKUP(Tabela2245689101112131415161718[[#This Row],[NOME]],'CADASTRO'!A:K,6,0)</f>
        <v>DESLIGADO</v>
      </c>
    </row>
    <row r="6" spans="1:13">
      <c r="A6" t="s">
        <v>516</v>
      </c>
      <c r="B6" t="s">
        <v>517</v>
      </c>
      <c r="C6" t="s">
        <v>68</v>
      </c>
      <c r="D6" t="s">
        <v>719</v>
      </c>
      <c r="E6" s="11" t="s">
        <v>181</v>
      </c>
      <c r="F6" t="str">
        <f>VLOOKUP(Tabela2245689101112131415161718[[#This Row],[NOME]],'CADASTRO'!A:K,5,0)</f>
        <v>ESTAGIARIO</v>
      </c>
      <c r="G6" s="8">
        <v>44516</v>
      </c>
      <c r="H6" s="38">
        <v>365</v>
      </c>
      <c r="I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IF(G344="01/01/1900", "SEM REGISTRO",
                        IF((G6+H6)&gt;TODAY(), "NO PRAZO", "VENCIDO"
                        )
                    )
                )
            )
        )
    ),"N.A.")</f>
        <v>N.A.</v>
      </c>
      <c r="J6" s="14">
        <f>Tabela2245689101112131415161718[[#This Row],[TREINADO EM]]+Tabela2245689101112131415161718[[#This Row],[VALIDADE]]</f>
        <v>44881</v>
      </c>
      <c r="K6" s="66">
        <v>1</v>
      </c>
      <c r="L6" t="s">
        <v>3</v>
      </c>
      <c r="M6" t="str">
        <f>VLOOKUP(Tabela2245689101112131415161718[[#This Row],[NOME]],'CADASTRO'!A:K,6,0)</f>
        <v>DESLIGADO</v>
      </c>
    </row>
    <row r="7" spans="1:13">
      <c r="A7" t="s">
        <v>516</v>
      </c>
      <c r="B7" t="s">
        <v>517</v>
      </c>
      <c r="C7" t="s">
        <v>335</v>
      </c>
      <c r="D7" t="s">
        <v>719</v>
      </c>
      <c r="E7" s="1" t="s">
        <v>185</v>
      </c>
      <c r="F7" t="str">
        <f>VLOOKUP(Tabela2245689101112131415161718[[#This Row],[NOME]],'CADASTRO'!A:K,5,0)</f>
        <v>AUXILIAR INDUSTRIAL</v>
      </c>
      <c r="G7" s="8">
        <v>45922</v>
      </c>
      <c r="H7" s="38">
        <v>365</v>
      </c>
      <c r="I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IF(G345="01/01/1900", "SEM REGISTRO",
                        IF((G7+H7)&gt;TODAY(), "NO PRAZO", "VENCIDO"
                        )
                    )
                )
            )
        )
    ),"N.A.")</f>
        <v>N.A.</v>
      </c>
      <c r="J7" s="14">
        <f>Tabela2245689101112131415161718[[#This Row],[TREINADO EM]]+Tabela2245689101112131415161718[[#This Row],[VALIDADE]]</f>
        <v>46287</v>
      </c>
      <c r="K7" s="66">
        <v>1</v>
      </c>
      <c r="L7" t="s">
        <v>3</v>
      </c>
      <c r="M7" t="str">
        <f>VLOOKUP(Tabela2245689101112131415161718[[#This Row],[NOME]],'CADASTRO'!A:K,6,0)</f>
        <v>DESLIGADO</v>
      </c>
    </row>
    <row r="8" spans="1:13">
      <c r="A8" t="s">
        <v>516</v>
      </c>
      <c r="B8" t="s">
        <v>517</v>
      </c>
      <c r="C8" t="s">
        <v>517</v>
      </c>
      <c r="D8" t="s">
        <v>719</v>
      </c>
      <c r="E8" s="1" t="s">
        <v>319</v>
      </c>
      <c r="F8" t="str">
        <f>VLOOKUP(Tabela2245689101112131415161718[[#This Row],[NOME]],'CADASTRO'!A:K,5,0)</f>
        <v>TECNICO MECANICO II</v>
      </c>
      <c r="G8" s="8">
        <v>42557</v>
      </c>
      <c r="H8" s="38">
        <v>365</v>
      </c>
      <c r="I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Tabela2245689101112131415161718[[#This Row],[TREINADO EM]]+Tabela2245689101112131415161718[[#This Row],[VALIDADE]]</f>
        <v>42922</v>
      </c>
      <c r="K8" s="66">
        <v>1</v>
      </c>
      <c r="L8" t="s">
        <v>5</v>
      </c>
      <c r="M8" t="str">
        <f>VLOOKUP(Tabela2245689101112131415161718[[#This Row],[NOME]],'CADASTRO'!A:K,6,0)</f>
        <v>ATIVO</v>
      </c>
    </row>
    <row r="9" spans="1:13">
      <c r="A9" t="s">
        <v>516</v>
      </c>
      <c r="B9" t="s">
        <v>517</v>
      </c>
      <c r="C9" t="s">
        <v>439</v>
      </c>
      <c r="D9" t="s">
        <v>719</v>
      </c>
      <c r="E9" s="1" t="s">
        <v>319</v>
      </c>
      <c r="F9" t="str">
        <f>VLOOKUP(Tabela2245689101112131415161718[[#This Row],[NOME]],'CADASTRO'!A:K,5,0)</f>
        <v>TECNICO MECANICO II</v>
      </c>
      <c r="G9" s="8">
        <v>45091</v>
      </c>
      <c r="H9" s="38">
        <v>365</v>
      </c>
      <c r="I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IF(G347="01/01/1900", "SEM REGISTRO",
                        IF((G9+H9)&gt;TODAY(), "NO PRAZO", "VENCIDO"
                        )
                    )
                )
            )
        )
    ),"N.A.")</f>
        <v>N.A.</v>
      </c>
      <c r="J9" s="14">
        <f>Tabela2245689101112131415161718[[#This Row],[TREINADO EM]]+Tabela2245689101112131415161718[[#This Row],[VALIDADE]]</f>
        <v>45456</v>
      </c>
      <c r="K9" s="66">
        <v>1</v>
      </c>
      <c r="L9" t="s">
        <v>1</v>
      </c>
      <c r="M9" t="str">
        <f>VLOOKUP(Tabela2245689101112131415161718[[#This Row],[NOME]],'CADASTRO'!A:K,6,0)</f>
        <v>ATIVO</v>
      </c>
    </row>
    <row r="10" spans="1:13">
      <c r="A10" t="s">
        <v>516</v>
      </c>
      <c r="B10" t="s">
        <v>517</v>
      </c>
      <c r="C10" t="s">
        <v>335</v>
      </c>
      <c r="D10" t="s">
        <v>719</v>
      </c>
      <c r="E10" s="1" t="s">
        <v>319</v>
      </c>
      <c r="F10" t="str">
        <f>VLOOKUP(Tabela2245689101112131415161718[[#This Row],[NOME]],'CADASTRO'!A:K,5,0)</f>
        <v>TECNICO MECANICO II</v>
      </c>
      <c r="G10" s="8">
        <v>45726</v>
      </c>
      <c r="H10" s="38">
        <v>365</v>
      </c>
      <c r="I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IF(G348="01/01/1900",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Tabela2245689101112131415161718[[#This Row],[TREINADO EM]]+Tabela2245689101112131415161718[[#This Row],[VALIDADE]]</f>
        <v>46091</v>
      </c>
      <c r="K10" s="66">
        <v>1</v>
      </c>
      <c r="L10" t="s">
        <v>5</v>
      </c>
      <c r="M10" t="str">
        <f>VLOOKUP(Tabela2245689101112131415161718[[#This Row],[NOME]],'CADASTRO'!A:K,6,0)</f>
        <v>ATIVO</v>
      </c>
    </row>
    <row r="11" spans="1:13">
      <c r="A11" t="s">
        <v>516</v>
      </c>
      <c r="B11" t="s">
        <v>517</v>
      </c>
      <c r="C11" t="s">
        <v>335</v>
      </c>
      <c r="D11" t="s">
        <v>719</v>
      </c>
      <c r="E11" s="1" t="s">
        <v>319</v>
      </c>
      <c r="F11" t="str">
        <f>VLOOKUP(Tabela2245689101112131415161718[[#This Row],[NOME]],'CADASTRO'!A:K,5,0)</f>
        <v>TECNICO MECANICO II</v>
      </c>
      <c r="G11" s="8">
        <v>46035</v>
      </c>
      <c r="H11" s="38">
        <v>365</v>
      </c>
      <c r="I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IF(G349="01/01/1900", "SEM REGISTRO",
                        IF((G11+H11)&gt;TODAY(), "NO PRAZO", "VENCIDO"
                        )
                    )
                )
            )
        )
    ),"N.A.")</f>
        <v>N.A.</v>
      </c>
      <c r="J11" s="14">
        <f>Tabela2245689101112131415161718[[#This Row],[TREINADO EM]]+Tabela2245689101112131415161718[[#This Row],[VALIDADE]]</f>
        <v>46400</v>
      </c>
      <c r="K11" s="66">
        <v>1</v>
      </c>
      <c r="L11" t="s">
        <v>1</v>
      </c>
      <c r="M11" t="str">
        <f>VLOOKUP(Tabela2245689101112131415161718[[#This Row],[NOME]],'CADASTRO'!A:K,6,0)</f>
        <v>ATIVO</v>
      </c>
    </row>
    <row r="12" spans="1:13">
      <c r="A12" t="s">
        <v>516</v>
      </c>
      <c r="B12" t="s">
        <v>517</v>
      </c>
      <c r="C12" t="s">
        <v>227</v>
      </c>
      <c r="D12" t="s">
        <v>719</v>
      </c>
      <c r="E12" s="1" t="s">
        <v>322</v>
      </c>
      <c r="F12" t="str">
        <f>VLOOKUP(Tabela2245689101112131415161718[[#This Row],[NOME]],'CADASTRO'!A:K,5,0)</f>
        <v>OPERADOR INDUSTRIAL II</v>
      </c>
      <c r="G12" s="8">
        <v>44606</v>
      </c>
      <c r="H12" s="38">
        <v>365</v>
      </c>
      <c r="I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IF(G350="01/01/1900",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Tabela2245689101112131415161718[[#This Row],[TREINADO EM]]+Tabela2245689101112131415161718[[#This Row],[VALIDADE]]</f>
        <v>44971</v>
      </c>
      <c r="K12" s="66">
        <v>1.5</v>
      </c>
      <c r="L12" t="s">
        <v>5</v>
      </c>
      <c r="M12" t="str">
        <f>VLOOKUP(Tabela2245689101112131415161718[[#This Row],[NOME]],'CADASTRO'!A:K,6,0)</f>
        <v>ATIVO</v>
      </c>
    </row>
    <row r="13" spans="1:13">
      <c r="A13" t="s">
        <v>516</v>
      </c>
      <c r="B13" t="s">
        <v>517</v>
      </c>
      <c r="C13" t="s">
        <v>431</v>
      </c>
      <c r="D13" t="s">
        <v>719</v>
      </c>
      <c r="E13" s="1" t="s">
        <v>322</v>
      </c>
      <c r="F13" t="str">
        <f>VLOOKUP(Tabela2245689101112131415161718[[#This Row],[NOME]],'CADASTRO'!A:K,5,0)</f>
        <v>OPERADOR INDUSTRIAL II</v>
      </c>
      <c r="G13" s="8">
        <v>44931</v>
      </c>
      <c r="H13" s="38">
        <v>365</v>
      </c>
      <c r="I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IF(G351="01/01/1900",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Tabela2245689101112131415161718[[#This Row],[TREINADO EM]]+Tabela2245689101112131415161718[[#This Row],[VALIDADE]]</f>
        <v>45296</v>
      </c>
      <c r="K13" s="66">
        <v>1</v>
      </c>
      <c r="L13" t="s">
        <v>5</v>
      </c>
      <c r="M13" t="str">
        <f>VLOOKUP(Tabela2245689101112131415161718[[#This Row],[NOME]],'CADASTRO'!A:K,6,0)</f>
        <v>ATIVO</v>
      </c>
    </row>
    <row r="14" spans="1:13">
      <c r="A14" t="s">
        <v>516</v>
      </c>
      <c r="B14" t="s">
        <v>517</v>
      </c>
      <c r="C14" t="s">
        <v>439</v>
      </c>
      <c r="D14" t="s">
        <v>719</v>
      </c>
      <c r="E14" s="1" t="s">
        <v>322</v>
      </c>
      <c r="F14" t="str">
        <f>VLOOKUP(Tabela2245689101112131415161718[[#This Row],[NOME]],'CADASTRO'!A:K,5,0)</f>
        <v>OPERADOR INDUSTRIAL II</v>
      </c>
      <c r="G14" s="8">
        <v>45278</v>
      </c>
      <c r="H14" s="38">
        <v>365</v>
      </c>
      <c r="I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IF(G352="01/01/1900",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Tabela2245689101112131415161718[[#This Row],[TREINADO EM]]+Tabela2245689101112131415161718[[#This Row],[VALIDADE]]</f>
        <v>45643</v>
      </c>
      <c r="K14" s="66">
        <v>1.5</v>
      </c>
      <c r="L14" t="s">
        <v>5</v>
      </c>
      <c r="M14" t="str">
        <f>VLOOKUP(Tabela2245689101112131415161718[[#This Row],[NOME]],'CADASTRO'!A:K,6,0)</f>
        <v>ATIVO</v>
      </c>
    </row>
    <row r="15" spans="1:13">
      <c r="A15" t="s">
        <v>516</v>
      </c>
      <c r="B15" t="s">
        <v>517</v>
      </c>
      <c r="C15" t="s">
        <v>124</v>
      </c>
      <c r="D15" t="s">
        <v>719</v>
      </c>
      <c r="E15" s="1" t="s">
        <v>322</v>
      </c>
      <c r="F15" t="str">
        <f>VLOOKUP(Tabela2245689101112131415161718[[#This Row],[NOME]],'CADASTRO'!A:K,5,0)</f>
        <v>OPERADOR INDUSTRIAL II</v>
      </c>
      <c r="G15" s="8">
        <v>45644</v>
      </c>
      <c r="H15" s="38">
        <v>365</v>
      </c>
      <c r="I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Tabela2245689101112131415161718[[#This Row],[TREINADO EM]]+Tabela2245689101112131415161718[[#This Row],[VALIDADE]]</f>
        <v>46009</v>
      </c>
      <c r="K15" s="66">
        <v>1</v>
      </c>
      <c r="L15" t="s">
        <v>5</v>
      </c>
      <c r="M15" t="str">
        <f>VLOOKUP(Tabela2245689101112131415161718[[#This Row],[NOME]],'CADASTRO'!A:K,6,0)</f>
        <v>ATIVO</v>
      </c>
    </row>
    <row r="16" spans="1:13">
      <c r="A16" t="s">
        <v>516</v>
      </c>
      <c r="B16" t="s">
        <v>517</v>
      </c>
      <c r="C16" t="s">
        <v>335</v>
      </c>
      <c r="D16" t="s">
        <v>719</v>
      </c>
      <c r="E16" s="1" t="s">
        <v>322</v>
      </c>
      <c r="F16" t="str">
        <f>VLOOKUP(Tabela2245689101112131415161718[[#This Row],[NOME]],'CADASTRO'!A:K,5,0)</f>
        <v>OPERADOR INDUSTRIAL II</v>
      </c>
      <c r="G16" s="8">
        <v>46009</v>
      </c>
      <c r="H16" s="38">
        <v>365</v>
      </c>
      <c r="I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IF(G354="01/01/1900",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Tabela2245689101112131415161718[[#This Row],[TREINADO EM]]+Tabela2245689101112131415161718[[#This Row],[VALIDADE]]</f>
        <v>46374</v>
      </c>
      <c r="K16" s="66">
        <v>1</v>
      </c>
      <c r="L16" t="s">
        <v>3</v>
      </c>
      <c r="M16" t="str">
        <f>VLOOKUP(Tabela2245689101112131415161718[[#This Row],[NOME]],'CADASTRO'!A:K,6,0)</f>
        <v>ATIVO</v>
      </c>
    </row>
    <row r="17" spans="1:13">
      <c r="A17" t="s">
        <v>516</v>
      </c>
      <c r="B17" t="s">
        <v>517</v>
      </c>
      <c r="C17" t="s">
        <v>439</v>
      </c>
      <c r="D17" t="s">
        <v>719</v>
      </c>
      <c r="E17" s="1" t="s">
        <v>186</v>
      </c>
      <c r="F17" t="str">
        <f>VLOOKUP(Tabela2245689101112131415161718[[#This Row],[NOME]],'CADASTRO'!A:K,5,0)</f>
        <v>OPERADOR LOGISTICO I</v>
      </c>
      <c r="G17" s="8">
        <v>45252</v>
      </c>
      <c r="H17" s="38">
        <v>365</v>
      </c>
      <c r="I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IF(G355="01/01/1900", "SEM REGISTRO",
                        IF((G17+H17)&gt;TODAY(), "NO PRAZO", "VENCIDO"
                        )
                    )
                )
            )
        )
    ),"N.A.")</f>
        <v>N.A.</v>
      </c>
      <c r="J17" s="14">
        <f>Tabela2245689101112131415161718[[#This Row],[TREINADO EM]]+Tabela2245689101112131415161718[[#This Row],[VALIDADE]]</f>
        <v>45617</v>
      </c>
      <c r="K17" s="66">
        <v>1.5</v>
      </c>
      <c r="L17" t="s">
        <v>5</v>
      </c>
      <c r="M17" t="str">
        <f>VLOOKUP(Tabela2245689101112131415161718[[#This Row],[NOME]],'CADASTRO'!A:K,6,0)</f>
        <v>DESLIGADO</v>
      </c>
    </row>
    <row r="18" spans="1:13">
      <c r="A18" t="s">
        <v>516</v>
      </c>
      <c r="B18" t="s">
        <v>517</v>
      </c>
      <c r="C18" t="s">
        <v>439</v>
      </c>
      <c r="D18" t="s">
        <v>719</v>
      </c>
      <c r="E18" s="1" t="s">
        <v>186</v>
      </c>
      <c r="F18" t="str">
        <f>VLOOKUP(Tabela2245689101112131415161718[[#This Row],[NOME]],'CADASTRO'!A:K,5,0)</f>
        <v>OPERADOR LOGISTICO I</v>
      </c>
      <c r="G18" s="8">
        <v>45278</v>
      </c>
      <c r="H18" s="38">
        <v>365</v>
      </c>
      <c r="I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IF(G356="01/01/1900", "SEM REGISTRO",
                        IF((G18+H18)&gt;TODAY(), "NO PRAZO", "VENCIDO"
                        )
                    )
                )
            )
        )
    ),"N.A.")</f>
        <v>N.A.</v>
      </c>
      <c r="J18" s="14">
        <f>Tabela2245689101112131415161718[[#This Row],[TREINADO EM]]+Tabela2245689101112131415161718[[#This Row],[VALIDADE]]</f>
        <v>45643</v>
      </c>
      <c r="K18" s="66">
        <v>1.5</v>
      </c>
      <c r="L18" t="s">
        <v>5</v>
      </c>
      <c r="M18" t="str">
        <f>VLOOKUP(Tabela2245689101112131415161718[[#This Row],[NOME]],'CADASTRO'!A:K,6,0)</f>
        <v>DESLIGADO</v>
      </c>
    </row>
    <row r="19" spans="1:13">
      <c r="A19" t="s">
        <v>516</v>
      </c>
      <c r="B19" t="s">
        <v>517</v>
      </c>
      <c r="C19" t="s">
        <v>124</v>
      </c>
      <c r="D19" t="s">
        <v>719</v>
      </c>
      <c r="E19" s="1" t="s">
        <v>186</v>
      </c>
      <c r="F19" t="str">
        <f>VLOOKUP(Tabela2245689101112131415161718[[#This Row],[NOME]],'CADASTRO'!A:K,5,0)</f>
        <v>OPERADOR LOGISTICO I</v>
      </c>
      <c r="G19" s="8">
        <v>45644</v>
      </c>
      <c r="H19" s="38">
        <v>365</v>
      </c>
      <c r="I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IF(G357="01/01/1900", "SEM REGISTRO",
                        IF((G19+H19)&gt;TODAY(), "NO PRAZO", "VENCIDO"
                        )
                    )
                )
            )
        )
    ),"N.A.")</f>
        <v>N.A.</v>
      </c>
      <c r="J19" s="14">
        <f>Tabela2245689101112131415161718[[#This Row],[TREINADO EM]]+Tabela2245689101112131415161718[[#This Row],[VALIDADE]]</f>
        <v>46009</v>
      </c>
      <c r="K19" s="66">
        <v>1</v>
      </c>
      <c r="L19" t="s">
        <v>5</v>
      </c>
      <c r="M19" t="str">
        <f>VLOOKUP(Tabela2245689101112131415161718[[#This Row],[NOME]],'CADASTRO'!A:K,6,0)</f>
        <v>DESLIGADO</v>
      </c>
    </row>
    <row r="20" spans="1:13">
      <c r="A20" t="s">
        <v>516</v>
      </c>
      <c r="B20" t="s">
        <v>517</v>
      </c>
      <c r="C20" t="s">
        <v>335</v>
      </c>
      <c r="D20" t="s">
        <v>719</v>
      </c>
      <c r="E20" s="1" t="s">
        <v>186</v>
      </c>
      <c r="F20" t="str">
        <f>VLOOKUP(Tabela2245689101112131415161718[[#This Row],[NOME]],'CADASTRO'!A:K,5,0)</f>
        <v>OPERADOR LOGISTICO I</v>
      </c>
      <c r="G20" s="8">
        <v>46043</v>
      </c>
      <c r="H20" s="38">
        <v>365</v>
      </c>
      <c r="I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IF(G358="01/01/1900", "SEM REGISTRO",
                        IF((G20+H20)&gt;TODAY(), "NO PRAZO", "VENCIDO"
                        )
                    )
                )
            )
        )
    ),"N.A.")</f>
        <v>N.A.</v>
      </c>
      <c r="J20" s="14">
        <f>Tabela2245689101112131415161718[[#This Row],[TREINADO EM]]+Tabela2245689101112131415161718[[#This Row],[VALIDADE]]</f>
        <v>46408</v>
      </c>
      <c r="K20" s="66">
        <v>1</v>
      </c>
      <c r="L20" t="s">
        <v>3</v>
      </c>
      <c r="M20" t="str">
        <f>VLOOKUP(Tabela2245689101112131415161718[[#This Row],[NOME]],'CADASTRO'!A:K,6,0)</f>
        <v>DESLIGADO</v>
      </c>
    </row>
    <row r="21" spans="1:13">
      <c r="A21" t="s">
        <v>516</v>
      </c>
      <c r="B21" t="s">
        <v>517</v>
      </c>
      <c r="C21" t="s">
        <v>68</v>
      </c>
      <c r="D21" t="s">
        <v>719</v>
      </c>
      <c r="E21" s="1" t="s">
        <v>325</v>
      </c>
      <c r="F21" t="str">
        <f>VLOOKUP(Tabela2245689101112131415161718[[#This Row],[NOME]],'CADASTRO'!A:K,5,0)</f>
        <v>TECNICO MECANICO III</v>
      </c>
      <c r="G21" s="8">
        <v>44516</v>
      </c>
      <c r="H21" s="38">
        <v>365</v>
      </c>
      <c r="I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IF(G359="01/01/1900", "SEM REGISTRO",
                        IF((G21+H21)&gt;TODAY(), "NO PRAZO", "VENCIDO"
                        )
                    )
                )
            )
        )
    ),"N.A.")</f>
        <v>N.A.</v>
      </c>
      <c r="J21" s="14">
        <f>Tabela2245689101112131415161718[[#This Row],[TREINADO EM]]+Tabela2245689101112131415161718[[#This Row],[VALIDADE]]</f>
        <v>44881</v>
      </c>
      <c r="K21" s="66">
        <v>1</v>
      </c>
      <c r="L21" t="s">
        <v>1</v>
      </c>
      <c r="M21" t="str">
        <f>VLOOKUP(Tabela2245689101112131415161718[[#This Row],[NOME]],'CADASTRO'!A:K,6,0)</f>
        <v>ATIVO</v>
      </c>
    </row>
    <row r="22" spans="1:13">
      <c r="A22" t="s">
        <v>516</v>
      </c>
      <c r="B22" t="s">
        <v>517</v>
      </c>
      <c r="C22" t="s">
        <v>431</v>
      </c>
      <c r="D22" t="s">
        <v>719</v>
      </c>
      <c r="E22" s="1" t="s">
        <v>325</v>
      </c>
      <c r="F22" t="str">
        <f>VLOOKUP(Tabela2245689101112131415161718[[#This Row],[NOME]],'CADASTRO'!A:K,5,0)</f>
        <v>TECNICO MECANICO III</v>
      </c>
      <c r="G22" s="8">
        <v>44929</v>
      </c>
      <c r="H22" s="38">
        <v>365</v>
      </c>
      <c r="I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IF(G360="01/01/1900", "SEM REGISTRO",
                        IF((G22+H22)&gt;TODAY(), "NO PRAZO", "VENCIDO"
                        )
                    )
                )
            )
        )
    ),"N.A.")</f>
        <v>N.A.</v>
      </c>
      <c r="J22" s="14">
        <f>Tabela2245689101112131415161718[[#This Row],[TREINADO EM]]+Tabela2245689101112131415161718[[#This Row],[VALIDADE]]</f>
        <v>45294</v>
      </c>
      <c r="K22" s="66">
        <v>1</v>
      </c>
      <c r="L22" t="s">
        <v>1</v>
      </c>
      <c r="M22" t="str">
        <f>VLOOKUP(Tabela2245689101112131415161718[[#This Row],[NOME]],'CADASTRO'!A:K,6,0)</f>
        <v>ATIVO</v>
      </c>
    </row>
    <row r="23" spans="1:13">
      <c r="A23" t="s">
        <v>516</v>
      </c>
      <c r="B23" t="s">
        <v>517</v>
      </c>
      <c r="C23" t="s">
        <v>68</v>
      </c>
      <c r="D23" t="s">
        <v>719</v>
      </c>
      <c r="E23" s="1" t="s">
        <v>343</v>
      </c>
      <c r="F23" t="str">
        <f>VLOOKUP(Tabela2245689101112131415161718[[#This Row],[NOME]],'CADASTRO'!A:K,5,0)</f>
        <v>TECNICO MECANICO II</v>
      </c>
      <c r="G23" s="8">
        <v>44482</v>
      </c>
      <c r="H23" s="38">
        <v>365</v>
      </c>
      <c r="I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IF(G361="01/01/1900", "SEM REGISTRO",
                        IF((G23+H23)&gt;TODAY(), "NO PRAZO", "VENCIDO"
                        )
                    )
                )
            )
        )
    ),"N.A.")</f>
        <v>N.A.</v>
      </c>
      <c r="J23" s="14">
        <f>Tabela2245689101112131415161718[[#This Row],[TREINADO EM]]+Tabela2245689101112131415161718[[#This Row],[VALIDADE]]</f>
        <v>44847</v>
      </c>
      <c r="K23" s="66">
        <v>1</v>
      </c>
      <c r="L23" t="s">
        <v>1</v>
      </c>
      <c r="M23" t="str">
        <f>VLOOKUP(Tabela2245689101112131415161718[[#This Row],[NOME]],'CADASTRO'!A:K,6,0)</f>
        <v>ATIVO</v>
      </c>
    </row>
    <row r="24" spans="1:13">
      <c r="A24" t="s">
        <v>516</v>
      </c>
      <c r="B24" t="s">
        <v>517</v>
      </c>
      <c r="C24" t="s">
        <v>68</v>
      </c>
      <c r="D24" t="s">
        <v>719</v>
      </c>
      <c r="E24" s="1" t="s">
        <v>343</v>
      </c>
      <c r="F24" t="str">
        <f>VLOOKUP(Tabela2245689101112131415161718[[#This Row],[NOME]],'CADASTRO'!A:K,5,0)</f>
        <v>TECNICO MECANICO II</v>
      </c>
      <c r="G24" s="8">
        <v>44516</v>
      </c>
      <c r="H24" s="38">
        <v>365</v>
      </c>
      <c r="I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IF(G362="01/01/1900",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Tabela2245689101112131415161718[[#This Row],[TREINADO EM]]+Tabela2245689101112131415161718[[#This Row],[VALIDADE]]</f>
        <v>44881</v>
      </c>
      <c r="K24" s="66">
        <v>1</v>
      </c>
      <c r="L24" t="s">
        <v>1</v>
      </c>
      <c r="M24" t="str">
        <f>VLOOKUP(Tabela2245689101112131415161718[[#This Row],[NOME]],'CADASTRO'!A:K,6,0)</f>
        <v>ATIVO</v>
      </c>
    </row>
    <row r="25" spans="1:13">
      <c r="A25" t="s">
        <v>516</v>
      </c>
      <c r="B25" t="s">
        <v>517</v>
      </c>
      <c r="C25" t="s">
        <v>431</v>
      </c>
      <c r="D25" t="s">
        <v>719</v>
      </c>
      <c r="E25" s="1" t="s">
        <v>343</v>
      </c>
      <c r="F25" t="str">
        <f>VLOOKUP(Tabela2245689101112131415161718[[#This Row],[NOME]],'CADASTRO'!A:K,5,0)</f>
        <v>TECNICO MECANICO II</v>
      </c>
      <c r="G25" s="8">
        <v>44929</v>
      </c>
      <c r="H25" s="38">
        <v>365</v>
      </c>
      <c r="I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IF(G363="01/01/1900",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Tabela2245689101112131415161718[[#This Row],[TREINADO EM]]+Tabela2245689101112131415161718[[#This Row],[VALIDADE]]</f>
        <v>45294</v>
      </c>
      <c r="K25" s="66">
        <v>1</v>
      </c>
      <c r="L25" t="s">
        <v>1</v>
      </c>
      <c r="M25" t="str">
        <f>VLOOKUP(Tabela2245689101112131415161718[[#This Row],[NOME]],'CADASTRO'!A:K,6,0)</f>
        <v>ATIVO</v>
      </c>
    </row>
    <row r="26" spans="1:13">
      <c r="A26" t="s">
        <v>516</v>
      </c>
      <c r="B26" t="s">
        <v>517</v>
      </c>
      <c r="C26" t="s">
        <v>335</v>
      </c>
      <c r="D26" t="s">
        <v>719</v>
      </c>
      <c r="E26" s="1" t="s">
        <v>326</v>
      </c>
      <c r="F26" t="str">
        <f>VLOOKUP(Tabela2245689101112131415161718[[#This Row],[NOME]],'CADASTRO'!A:K,5,0)</f>
        <v>ANALISTA GESTAO QUALIDADE PL</v>
      </c>
      <c r="G26" s="8">
        <v>46098</v>
      </c>
      <c r="H26" s="38">
        <v>1825</v>
      </c>
      <c r="I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IF(G364="01/01/1900",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Tabela2245689101112131415161718[[#This Row],[TREINADO EM]]+Tabela2245689101112131415161718[[#This Row],[VALIDADE]]</f>
        <v>47923</v>
      </c>
      <c r="K26" s="66">
        <v>1</v>
      </c>
      <c r="L26" t="s">
        <v>3</v>
      </c>
      <c r="M26" t="str">
        <f>VLOOKUP(Tabela2245689101112131415161718[[#This Row],[NOME]],'CADASTRO'!A:K,6,0)</f>
        <v>ATIVO</v>
      </c>
    </row>
    <row r="27" spans="1:13">
      <c r="A27" t="s">
        <v>516</v>
      </c>
      <c r="B27" t="s">
        <v>517</v>
      </c>
      <c r="C27" t="s">
        <v>68</v>
      </c>
      <c r="D27" t="s">
        <v>719</v>
      </c>
      <c r="E27" s="11" t="s">
        <v>327</v>
      </c>
      <c r="F27" t="str">
        <f>VLOOKUP(Tabela2245689101112131415161718[[#This Row],[NOME]],'CADASTRO'!A:K,5,0)</f>
        <v>ASSISTENTE ADMINISTRATIVO</v>
      </c>
      <c r="G27" s="8">
        <v>44516</v>
      </c>
      <c r="H27" s="38">
        <v>365</v>
      </c>
      <c r="I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IF(G365="01/01/1900",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Tabela2245689101112131415161718[[#This Row],[TREINADO EM]]+Tabela2245689101112131415161718[[#This Row],[VALIDADE]]</f>
        <v>44881</v>
      </c>
      <c r="K27" s="66">
        <v>1</v>
      </c>
      <c r="L27" t="s">
        <v>5</v>
      </c>
      <c r="M27" t="str">
        <f>VLOOKUP(Tabela2245689101112131415161718[[#This Row],[NOME]],'CADASTRO'!A:K,6,0)</f>
        <v>ATIVO</v>
      </c>
    </row>
    <row r="28" spans="1:13">
      <c r="A28" t="s">
        <v>516</v>
      </c>
      <c r="B28" t="s">
        <v>517</v>
      </c>
      <c r="C28" t="s">
        <v>341</v>
      </c>
      <c r="D28" t="s">
        <v>719</v>
      </c>
      <c r="E28" s="1" t="s">
        <v>327</v>
      </c>
      <c r="F28" t="str">
        <f>VLOOKUP(Tabela2245689101112131415161718[[#This Row],[NOME]],'CADASTRO'!A:K,5,0)</f>
        <v>ASSISTENTE ADMINISTRATIVO</v>
      </c>
      <c r="G28" s="8">
        <v>44902</v>
      </c>
      <c r="H28" s="38">
        <v>365</v>
      </c>
      <c r="I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IF(G366="01/01/1900",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Tabela2245689101112131415161718[[#This Row],[TREINADO EM]]+Tabela2245689101112131415161718[[#This Row],[VALIDADE]]</f>
        <v>45267</v>
      </c>
      <c r="K28" s="66">
        <v>0.5</v>
      </c>
      <c r="L28" t="s">
        <v>5</v>
      </c>
      <c r="M28" t="str">
        <f>VLOOKUP(Tabela2245689101112131415161718[[#This Row],[NOME]],'CADASTRO'!A:K,6,0)</f>
        <v>ATIVO</v>
      </c>
    </row>
    <row r="29" spans="1:13">
      <c r="A29" t="s">
        <v>516</v>
      </c>
      <c r="B29" t="s">
        <v>517</v>
      </c>
      <c r="C29" t="s">
        <v>439</v>
      </c>
      <c r="D29" t="s">
        <v>719</v>
      </c>
      <c r="E29" s="1" t="s">
        <v>327</v>
      </c>
      <c r="F29" t="str">
        <f>VLOOKUP(Tabela2245689101112131415161718[[#This Row],[NOME]],'CADASTRO'!A:K,5,0)</f>
        <v>ASSISTENTE ADMINISTRATIVO</v>
      </c>
      <c r="G29" s="8">
        <v>45329</v>
      </c>
      <c r="H29" s="38">
        <v>365</v>
      </c>
      <c r="I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Tabela2245689101112131415161718[[#This Row],[TREINADO EM]]+Tabela2245689101112131415161718[[#This Row],[VALIDADE]]</f>
        <v>45694</v>
      </c>
      <c r="K29" s="66">
        <v>1.5</v>
      </c>
      <c r="L29" t="s">
        <v>5</v>
      </c>
      <c r="M29" t="str">
        <f>VLOOKUP(Tabela2245689101112131415161718[[#This Row],[NOME]],'CADASTRO'!A:K,6,0)</f>
        <v>ATIVO</v>
      </c>
    </row>
    <row r="30" spans="1:13">
      <c r="A30" t="s">
        <v>516</v>
      </c>
      <c r="B30" t="s">
        <v>517</v>
      </c>
      <c r="C30" t="s">
        <v>431</v>
      </c>
      <c r="D30" t="s">
        <v>719</v>
      </c>
      <c r="E30" s="1" t="s">
        <v>327</v>
      </c>
      <c r="F30" t="str">
        <f>VLOOKUP(Tabela2245689101112131415161718[[#This Row],[NOME]],'CADASTRO'!A:K,5,0)</f>
        <v>ASSISTENTE ADMINISTRATIVO</v>
      </c>
      <c r="G30" s="8">
        <v>45754</v>
      </c>
      <c r="H30" s="38">
        <v>365</v>
      </c>
      <c r="I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IF(G368="01/01/1900",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Tabela2245689101112131415161718[[#This Row],[TREINADO EM]]+Tabela2245689101112131415161718[[#This Row],[VALIDADE]]</f>
        <v>46119</v>
      </c>
      <c r="K30" s="66">
        <v>1</v>
      </c>
      <c r="L30" t="s">
        <v>5</v>
      </c>
      <c r="M30" t="str">
        <f>VLOOKUP(Tabela2245689101112131415161718[[#This Row],[NOME]],'CADASTRO'!A:K,6,0)</f>
        <v>ATIVO</v>
      </c>
    </row>
    <row r="31" spans="1:13">
      <c r="A31" t="s">
        <v>516</v>
      </c>
      <c r="B31" t="s">
        <v>517</v>
      </c>
      <c r="C31" t="s">
        <v>335</v>
      </c>
      <c r="D31" t="s">
        <v>719</v>
      </c>
      <c r="E31" s="1" t="s">
        <v>327</v>
      </c>
      <c r="F31" t="str">
        <f>VLOOKUP(Tabela2245689101112131415161718[[#This Row],[NOME]],'CADASTRO'!A:K,5,0)</f>
        <v>ASSISTENTE ADMINISTRATIVO</v>
      </c>
      <c r="G31" s="8">
        <v>45824</v>
      </c>
      <c r="H31" s="38">
        <v>365</v>
      </c>
      <c r="I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IF(G369="01/01/1900",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Tabela2245689101112131415161718[[#This Row],[TREINADO EM]]+Tabela2245689101112131415161718[[#This Row],[VALIDADE]]</f>
        <v>46189</v>
      </c>
      <c r="K31" s="66">
        <v>1.5</v>
      </c>
      <c r="L31" t="s">
        <v>5</v>
      </c>
      <c r="M31" t="str">
        <f>VLOOKUP(Tabela2245689101112131415161718[[#This Row],[NOME]],'CADASTRO'!A:K,6,0)</f>
        <v>ATIVO</v>
      </c>
    </row>
    <row r="32" spans="1:13">
      <c r="A32" t="s">
        <v>516</v>
      </c>
      <c r="B32" t="s">
        <v>517</v>
      </c>
      <c r="C32" t="s">
        <v>415</v>
      </c>
      <c r="D32" t="s">
        <v>719</v>
      </c>
      <c r="E32" s="1" t="s">
        <v>327</v>
      </c>
      <c r="F32" t="str">
        <f>VLOOKUP(Tabela2245689101112131415161718[[#This Row],[NOME]],'CADASTRO'!A:K,5,0)</f>
        <v>ASSISTENTE ADMINISTRATIVO</v>
      </c>
      <c r="G32" s="8">
        <v>46210</v>
      </c>
      <c r="H32" s="38">
        <v>365</v>
      </c>
      <c r="I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IF(G370="01/01/1900",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Tabela2245689101112131415161718[[#This Row],[TREINADO EM]]+Tabela2245689101112131415161718[[#This Row],[VALIDADE]]</f>
        <v>46575</v>
      </c>
      <c r="K32" s="66">
        <v>1</v>
      </c>
      <c r="L32" t="s">
        <v>5</v>
      </c>
      <c r="M32" t="str">
        <f>VLOOKUP(Tabela2245689101112131415161718[[#This Row],[NOME]],'CADASTRO'!A:K,6,0)</f>
        <v>ATIVO</v>
      </c>
    </row>
    <row r="33" spans="1:13">
      <c r="A33" t="s">
        <v>516</v>
      </c>
      <c r="B33" t="s">
        <v>517</v>
      </c>
      <c r="C33" t="s">
        <v>326</v>
      </c>
      <c r="D33" t="s">
        <v>719</v>
      </c>
      <c r="E33" s="1" t="s">
        <v>327</v>
      </c>
      <c r="F33" t="str">
        <f>VLOOKUP(Tabela2245689101112131415161718[[#This Row],[NOME]],'CADASTRO'!A:K,5,0)</f>
        <v>ASSISTENTE ADMINISTRATIVO</v>
      </c>
      <c r="G33" s="8">
        <v>46184</v>
      </c>
      <c r="H33" s="38">
        <v>365</v>
      </c>
      <c r="I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IF(G371="01/01/1900",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Tabela2245689101112131415161718[[#This Row],[TREINADO EM]]+Tabela2245689101112131415161718[[#This Row],[VALIDADE]]</f>
        <v>46549</v>
      </c>
      <c r="K33" s="66">
        <v>1</v>
      </c>
      <c r="L33" t="s">
        <v>3</v>
      </c>
      <c r="M33" t="str">
        <f>VLOOKUP(Tabela2245689101112131415161718[[#This Row],[NOME]],'CADASTRO'!A:K,6,0)</f>
        <v>ATIVO</v>
      </c>
    </row>
    <row r="34" spans="1:13">
      <c r="A34" t="s">
        <v>516</v>
      </c>
      <c r="B34" t="s">
        <v>517</v>
      </c>
      <c r="C34" t="s">
        <v>326</v>
      </c>
      <c r="D34" t="s">
        <v>719</v>
      </c>
      <c r="E34" s="1" t="s">
        <v>454</v>
      </c>
      <c r="F34" t="str">
        <f>VLOOKUP(Tabela2245689101112131415161718[[#This Row],[NOME]],'CADASTRO'!A:K,5,0)</f>
        <v>ESTAGIARIO</v>
      </c>
      <c r="G34" s="8">
        <v>46182</v>
      </c>
      <c r="H34" s="38">
        <v>1825</v>
      </c>
      <c r="I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IF(G372="01/01/1900",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Tabela2245689101112131415161718[[#This Row],[TREINADO EM]]+Tabela2245689101112131415161718[[#This Row],[VALIDADE]]</f>
        <v>48007</v>
      </c>
      <c r="K34" s="66">
        <v>1</v>
      </c>
      <c r="L34" t="s">
        <v>3</v>
      </c>
      <c r="M34" t="str">
        <f>VLOOKUP(Tabela2245689101112131415161718[[#This Row],[NOME]],'CADASTRO'!A:K,6,0)</f>
        <v>ATIVO</v>
      </c>
    </row>
    <row r="35" spans="1:13">
      <c r="A35" t="s">
        <v>516</v>
      </c>
      <c r="B35" t="s">
        <v>517</v>
      </c>
      <c r="C35" t="s">
        <v>335</v>
      </c>
      <c r="D35" t="s">
        <v>719</v>
      </c>
      <c r="E35" s="1" t="s">
        <v>328</v>
      </c>
      <c r="F35" t="str">
        <f>VLOOKUP(Tabela2245689101112131415161718[[#This Row],[NOME]],'CADASTRO'!A:K,5,0)</f>
        <v>ASSISTENTE ADMINISTRATIVO</v>
      </c>
      <c r="G35" s="8">
        <v>45712</v>
      </c>
      <c r="H35" s="38">
        <v>365</v>
      </c>
      <c r="I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IF(G373="01/01/1900", "SEM REGISTRO",
                        IF((G35+H35)&gt;TODAY(), "NO PRAZO", "VENCIDO"
                        )
                    )
                )
            )
        )
    ),"N.A.")</f>
        <v>N.A.</v>
      </c>
      <c r="J35" s="14">
        <f>Tabela2245689101112131415161718[[#This Row],[TREINADO EM]]+Tabela2245689101112131415161718[[#This Row],[VALIDADE]]</f>
        <v>46077</v>
      </c>
      <c r="K35" s="66">
        <v>1</v>
      </c>
      <c r="L35" t="s">
        <v>1</v>
      </c>
      <c r="M35" t="str">
        <f>VLOOKUP(Tabela2245689101112131415161718[[#This Row],[NOME]],'CADASTRO'!A:K,6,0)</f>
        <v>ATIVO</v>
      </c>
    </row>
    <row r="36" spans="1:13">
      <c r="A36" t="s">
        <v>516</v>
      </c>
      <c r="B36" t="s">
        <v>517</v>
      </c>
      <c r="C36" t="s">
        <v>335</v>
      </c>
      <c r="D36" t="s">
        <v>719</v>
      </c>
      <c r="E36" s="1" t="s">
        <v>330</v>
      </c>
      <c r="F36" t="str">
        <f>VLOOKUP(Tabela2245689101112131415161718[[#This Row],[NOME]],'CADASTRO'!A:K,5,0)</f>
        <v>OPERADOR INDUSTRIAL I</v>
      </c>
      <c r="G36" s="8">
        <v>46009</v>
      </c>
      <c r="H36" s="38">
        <v>365</v>
      </c>
      <c r="I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IF(G374="01/01/1900",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Tabela2245689101112131415161718[[#This Row],[TREINADO EM]]+Tabela2245689101112131415161718[[#This Row],[VALIDADE]]</f>
        <v>46374</v>
      </c>
      <c r="K36" s="66">
        <v>1</v>
      </c>
      <c r="L36" t="s">
        <v>3</v>
      </c>
      <c r="M36" t="str">
        <f>VLOOKUP(Tabela2245689101112131415161718[[#This Row],[NOME]],'CADASTRO'!A:K,6,0)</f>
        <v>ATIVO</v>
      </c>
    </row>
    <row r="37" spans="1:13">
      <c r="A37" t="s">
        <v>516</v>
      </c>
      <c r="B37" t="s">
        <v>517</v>
      </c>
      <c r="C37" t="s">
        <v>227</v>
      </c>
      <c r="D37" t="s">
        <v>719</v>
      </c>
      <c r="E37" s="11" t="s">
        <v>191</v>
      </c>
      <c r="F37" t="str">
        <f>VLOOKUP(Tabela2245689101112131415161718[[#This Row],[NOME]],'CADASTRO'!A:K,5,0)</f>
        <v>ESTAGIARIO</v>
      </c>
      <c r="G37" s="8">
        <v>44634</v>
      </c>
      <c r="H37" s="38">
        <v>365</v>
      </c>
      <c r="I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IF(G375="01/01/1900", "SEM REGISTRO",
                        IF((G37+H37)&gt;TODAY(), "NO PRAZO", "VENCIDO"
                        )
                    )
                )
            )
        )
    ),"N.A.")</f>
        <v>N.A.</v>
      </c>
      <c r="J37" s="14">
        <f>Tabela2245689101112131415161718[[#This Row],[TREINADO EM]]+Tabela2245689101112131415161718[[#This Row],[VALIDADE]]</f>
        <v>44999</v>
      </c>
      <c r="K37" s="66">
        <v>1.5</v>
      </c>
      <c r="L37" t="s">
        <v>3</v>
      </c>
      <c r="M37" t="str">
        <f>VLOOKUP(Tabela2245689101112131415161718[[#This Row],[NOME]],'CADASTRO'!A:K,6,0)</f>
        <v>DESLIGADO</v>
      </c>
    </row>
    <row r="38" spans="1:13">
      <c r="A38" t="s">
        <v>516</v>
      </c>
      <c r="B38" t="s">
        <v>517</v>
      </c>
      <c r="C38" t="s">
        <v>415</v>
      </c>
      <c r="D38" t="s">
        <v>719</v>
      </c>
      <c r="E38" s="1" t="s">
        <v>332</v>
      </c>
      <c r="F38" t="str">
        <f>VLOOKUP(Tabela2245689101112131415161718[[#This Row],[NOME]],'CADASTRO'!A:K,5,0)</f>
        <v>ASSISTENTE ADMINISTRATIVO</v>
      </c>
      <c r="G38" s="8">
        <v>46126</v>
      </c>
      <c r="H38" s="38">
        <v>365</v>
      </c>
      <c r="I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IF(G376="01/01/1900",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Tabela2245689101112131415161718[[#This Row],[TREINADO EM]]+Tabela2245689101112131415161718[[#This Row],[VALIDADE]]</f>
        <v>46491</v>
      </c>
      <c r="K38" s="66">
        <v>1</v>
      </c>
      <c r="L38" t="s">
        <v>3</v>
      </c>
      <c r="M38" t="str">
        <f>VLOOKUP(Tabela2245689101112131415161718[[#This Row],[NOME]],'CADASTRO'!A:K,6,0)</f>
        <v>ATIVO</v>
      </c>
    </row>
    <row r="39" spans="1:13">
      <c r="A39" t="s">
        <v>516</v>
      </c>
      <c r="B39" t="s">
        <v>517</v>
      </c>
      <c r="C39" t="s">
        <v>68</v>
      </c>
      <c r="D39" t="s">
        <v>719</v>
      </c>
      <c r="E39" s="11" t="s">
        <v>333</v>
      </c>
      <c r="F39" t="str">
        <f>VLOOKUP(Tabela2245689101112131415161718[[#This Row],[NOME]],'CADASTRO'!A:K,5,0)</f>
        <v>ANALISTA FACILITIES</v>
      </c>
      <c r="G39" s="8">
        <v>44516</v>
      </c>
      <c r="H39" s="38">
        <v>365</v>
      </c>
      <c r="I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IF(G377="01/01/1900",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Tabela2245689101112131415161718[[#This Row],[TREINADO EM]]+Tabela2245689101112131415161718[[#This Row],[VALIDADE]]</f>
        <v>44881</v>
      </c>
      <c r="K39" s="66">
        <v>1</v>
      </c>
      <c r="L39" t="s">
        <v>5</v>
      </c>
      <c r="M39" t="str">
        <f>VLOOKUP(Tabela2245689101112131415161718[[#This Row],[NOME]],'CADASTRO'!A:K,6,0)</f>
        <v>ATIVO</v>
      </c>
    </row>
    <row r="40" spans="1:13">
      <c r="A40" t="s">
        <v>516</v>
      </c>
      <c r="B40" t="s">
        <v>517</v>
      </c>
      <c r="C40" t="s">
        <v>341</v>
      </c>
      <c r="D40" t="s">
        <v>719</v>
      </c>
      <c r="E40" s="1" t="s">
        <v>333</v>
      </c>
      <c r="F40" t="str">
        <f>VLOOKUP(Tabela2245689101112131415161718[[#This Row],[NOME]],'CADASTRO'!A:K,5,0)</f>
        <v>ANALISTA FACILITIES</v>
      </c>
      <c r="G40" s="8">
        <v>44902</v>
      </c>
      <c r="H40" s="38">
        <v>365</v>
      </c>
      <c r="I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IF(G378="01/01/1900",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Tabela2245689101112131415161718[[#This Row],[TREINADO EM]]+Tabela2245689101112131415161718[[#This Row],[VALIDADE]]</f>
        <v>45267</v>
      </c>
      <c r="K40" s="66">
        <v>0.5</v>
      </c>
      <c r="L40" t="s">
        <v>5</v>
      </c>
      <c r="M40" t="str">
        <f>VLOOKUP(Tabela2245689101112131415161718[[#This Row],[NOME]],'CADASTRO'!A:K,6,0)</f>
        <v>ATIVO</v>
      </c>
    </row>
    <row r="41" spans="1:13">
      <c r="A41" t="s">
        <v>516</v>
      </c>
      <c r="B41" t="s">
        <v>517</v>
      </c>
      <c r="C41" t="s">
        <v>439</v>
      </c>
      <c r="D41" t="s">
        <v>719</v>
      </c>
      <c r="E41" s="1" t="s">
        <v>333</v>
      </c>
      <c r="F41" t="str">
        <f>VLOOKUP(Tabela2245689101112131415161718[[#This Row],[NOME]],'CADASTRO'!A:K,5,0)</f>
        <v>ANALISTA FACILITIES</v>
      </c>
      <c r="G41" s="8">
        <v>45091</v>
      </c>
      <c r="H41" s="38">
        <v>365</v>
      </c>
      <c r="I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Tabela2245689101112131415161718[[#This Row],[TREINADO EM]]+Tabela2245689101112131415161718[[#This Row],[VALIDADE]]</f>
        <v>45456</v>
      </c>
      <c r="K41" s="66">
        <v>1</v>
      </c>
      <c r="L41" t="s">
        <v>5</v>
      </c>
      <c r="M41" t="str">
        <f>VLOOKUP(Tabela2245689101112131415161718[[#This Row],[NOME]],'CADASTRO'!A:K,6,0)</f>
        <v>ATIVO</v>
      </c>
    </row>
    <row r="42" spans="1:13">
      <c r="A42" t="s">
        <v>516</v>
      </c>
      <c r="B42" t="s">
        <v>517</v>
      </c>
      <c r="C42" t="s">
        <v>431</v>
      </c>
      <c r="D42" t="s">
        <v>719</v>
      </c>
      <c r="E42" s="1" t="s">
        <v>333</v>
      </c>
      <c r="F42" t="str">
        <f>VLOOKUP(Tabela2245689101112131415161718[[#This Row],[NOME]],'CADASTRO'!A:K,5,0)</f>
        <v>ANALISTA FACILITIES</v>
      </c>
      <c r="G42" s="8">
        <v>45511</v>
      </c>
      <c r="H42" s="38">
        <v>365</v>
      </c>
      <c r="I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IF(G380="01/01/1900",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Tabela2245689101112131415161718[[#This Row],[TREINADO EM]]+Tabela2245689101112131415161718[[#This Row],[VALIDADE]]</f>
        <v>45876</v>
      </c>
      <c r="K42" s="66">
        <v>1.5</v>
      </c>
      <c r="L42" t="s">
        <v>5</v>
      </c>
      <c r="M42" t="str">
        <f>VLOOKUP(Tabela2245689101112131415161718[[#This Row],[NOME]],'CADASTRO'!A:K,6,0)</f>
        <v>ATIVO</v>
      </c>
    </row>
    <row r="43" spans="1:13">
      <c r="A43" t="s">
        <v>516</v>
      </c>
      <c r="B43" t="s">
        <v>517</v>
      </c>
      <c r="C43" t="s">
        <v>335</v>
      </c>
      <c r="D43" t="s">
        <v>719</v>
      </c>
      <c r="E43" s="1" t="s">
        <v>333</v>
      </c>
      <c r="F43" t="str">
        <f>VLOOKUP(Tabela2245689101112131415161718[[#This Row],[NOME]],'CADASTRO'!A:K,5,0)</f>
        <v>ANALISTA FACILITIES</v>
      </c>
      <c r="G43" s="41">
        <v>45880</v>
      </c>
      <c r="H43" s="38">
        <v>365</v>
      </c>
      <c r="I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IF(G381="01/01/1900",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Tabela2245689101112131415161718[[#This Row],[TREINADO EM]]+Tabela2245689101112131415161718[[#This Row],[VALIDADE]]</f>
        <v>46245</v>
      </c>
      <c r="K43" s="66">
        <v>1</v>
      </c>
      <c r="L43" t="s">
        <v>5</v>
      </c>
      <c r="M43" t="str">
        <f>VLOOKUP(Tabela2245689101112131415161718[[#This Row],[NOME]],'CADASTRO'!A:K,6,0)</f>
        <v>ATIVO</v>
      </c>
    </row>
    <row r="44" spans="1:13">
      <c r="A44" t="s">
        <v>516</v>
      </c>
      <c r="B44" t="s">
        <v>517</v>
      </c>
      <c r="C44" t="s">
        <v>326</v>
      </c>
      <c r="D44" t="s">
        <v>719</v>
      </c>
      <c r="E44" s="1" t="s">
        <v>333</v>
      </c>
      <c r="F44" t="str">
        <f>VLOOKUP(Tabela2245689101112131415161718[[#This Row],[NOME]],'CADASTRO'!A:K,5,0)</f>
        <v>ANALISTA FACILITIES</v>
      </c>
      <c r="G44" s="8">
        <v>46225</v>
      </c>
      <c r="H44" s="38">
        <v>365</v>
      </c>
      <c r="I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IF(G382="01/01/1900",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Tabela2245689101112131415161718[[#This Row],[TREINADO EM]]+Tabela2245689101112131415161718[[#This Row],[VALIDADE]]</f>
        <v>46590</v>
      </c>
      <c r="K44" s="66">
        <v>1</v>
      </c>
      <c r="L44" t="s">
        <v>3</v>
      </c>
      <c r="M44" t="str">
        <f>VLOOKUP(Tabela2245689101112131415161718[[#This Row],[NOME]],'CADASTRO'!A:K,6,0)</f>
        <v>ATIVO</v>
      </c>
    </row>
    <row r="45" spans="1:13">
      <c r="A45" t="s">
        <v>516</v>
      </c>
      <c r="B45" t="s">
        <v>517</v>
      </c>
      <c r="C45" t="s">
        <v>335</v>
      </c>
      <c r="D45" t="s">
        <v>719</v>
      </c>
      <c r="E45" s="1" t="s">
        <v>335</v>
      </c>
      <c r="F45" t="str">
        <f>VLOOKUP(Tabela2245689101112131415161718[[#This Row],[NOME]],'CADASTRO'!A:K,5,0)</f>
        <v>ANALISTA CONTROLE QUALIDADE JR</v>
      </c>
      <c r="G45" s="8">
        <v>45551</v>
      </c>
      <c r="H45" s="38">
        <v>1825</v>
      </c>
      <c r="I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IF(G383="01/01/1900",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Tabela2245689101112131415161718[[#This Row],[TREINADO EM]]+Tabela2245689101112131415161718[[#This Row],[VALIDADE]]</f>
        <v>47376</v>
      </c>
      <c r="K45" s="66">
        <v>1</v>
      </c>
      <c r="L45" t="s">
        <v>3</v>
      </c>
      <c r="M45" t="str">
        <f>VLOOKUP(Tabela2245689101112131415161718[[#This Row],[NOME]],'CADASTRO'!A:K,6,0)</f>
        <v>ATIVO</v>
      </c>
    </row>
    <row r="46" spans="1:13">
      <c r="A46" t="s">
        <v>516</v>
      </c>
      <c r="B46" t="s">
        <v>517</v>
      </c>
      <c r="C46" t="s">
        <v>415</v>
      </c>
      <c r="D46" t="s">
        <v>719</v>
      </c>
      <c r="E46" s="1" t="s">
        <v>337</v>
      </c>
      <c r="F46" t="str">
        <f>VLOOKUP(Tabela2245689101112131415161718[[#This Row],[NOME]],'CADASTRO'!A:K,5,0)</f>
        <v>OPERADOR INDUSTRIAL I</v>
      </c>
      <c r="G46" s="8">
        <v>46154</v>
      </c>
      <c r="H46" s="38">
        <v>365</v>
      </c>
      <c r="I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IF(G384="01/01/1900", "SEM REGISTRO",
                        IF((G46+H46)&gt;TODAY(), "NO PRAZO", "VENCIDO"
                        )
                    )
                )
            )
        )
    ),"N.A.")</f>
        <v>N.A.</v>
      </c>
      <c r="J46" s="14">
        <f>Tabela2245689101112131415161718[[#This Row],[TREINADO EM]]+Tabela2245689101112131415161718[[#This Row],[VALIDADE]]</f>
        <v>46519</v>
      </c>
      <c r="K46" s="66">
        <v>1</v>
      </c>
      <c r="L46" t="s">
        <v>3</v>
      </c>
      <c r="M46" t="str">
        <f>VLOOKUP(Tabela2245689101112131415161718[[#This Row],[NOME]],'CADASTRO'!A:K,6,0)</f>
        <v>DESLIGADO</v>
      </c>
    </row>
    <row r="47" spans="1:13">
      <c r="A47" t="s">
        <v>516</v>
      </c>
      <c r="B47" t="s">
        <v>517</v>
      </c>
      <c r="C47" t="s">
        <v>415</v>
      </c>
      <c r="D47" t="s">
        <v>719</v>
      </c>
      <c r="E47" s="1" t="s">
        <v>487</v>
      </c>
      <c r="F47" t="str">
        <f>VLOOKUP(Tabela2245689101112131415161718[[#This Row],[NOME]],'CADASTRO'!A:K,5,0)</f>
        <v>TECNICO ELETRONICO II</v>
      </c>
      <c r="G47" s="8">
        <v>46245</v>
      </c>
      <c r="H47" s="38">
        <v>365</v>
      </c>
      <c r="I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IF(G385="01/01/1900", "SEM REGISTRO",
                        IF((G47+H47)&gt;TODAY(), "NO PRAZO", "VENCIDO"
                        )
                    )
                )
            )
        )
    ),"N.A.")</f>
        <v>N.A.</v>
      </c>
      <c r="J47" s="14">
        <f>Tabela2245689101112131415161718[[#This Row],[TREINADO EM]]+Tabela2245689101112131415161718[[#This Row],[VALIDADE]]</f>
        <v>46610</v>
      </c>
      <c r="K47" s="66">
        <v>1</v>
      </c>
      <c r="L47" t="s">
        <v>1</v>
      </c>
      <c r="M47" t="str">
        <f>VLOOKUP(Tabela2245689101112131415161718[[#This Row],[NOME]],'CADASTRO'!A:K,6,0)</f>
        <v>ATIVO</v>
      </c>
    </row>
    <row r="48" spans="1:13">
      <c r="A48" t="s">
        <v>516</v>
      </c>
      <c r="B48" t="s">
        <v>517</v>
      </c>
      <c r="C48" t="s">
        <v>341</v>
      </c>
      <c r="D48" t="s">
        <v>719</v>
      </c>
      <c r="E48" s="1" t="s">
        <v>340</v>
      </c>
      <c r="F48" t="str">
        <f>VLOOKUP(Tabela2245689101112131415161718[[#This Row],[NOME]],'CADASTRO'!A:K,5,0)</f>
        <v>AUXILIAR INDUSTRIAL</v>
      </c>
      <c r="G48" s="8">
        <v>44697</v>
      </c>
      <c r="H48" s="38">
        <v>365</v>
      </c>
      <c r="I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IF(G386="01/01/1900",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Tabela2245689101112131415161718[[#This Row],[TREINADO EM]]+Tabela2245689101112131415161718[[#This Row],[VALIDADE]]</f>
        <v>45062</v>
      </c>
      <c r="K48" s="66">
        <v>1.5</v>
      </c>
      <c r="L48" t="s">
        <v>5</v>
      </c>
      <c r="M48" t="str">
        <f>VLOOKUP(Tabela2245689101112131415161718[[#This Row],[NOME]],'CADASTRO'!A:K,6,0)</f>
        <v>ATIVO</v>
      </c>
    </row>
    <row r="49" spans="1:13">
      <c r="A49" t="s">
        <v>516</v>
      </c>
      <c r="B49" t="s">
        <v>517</v>
      </c>
      <c r="C49" t="s">
        <v>431</v>
      </c>
      <c r="D49" t="s">
        <v>719</v>
      </c>
      <c r="E49" s="1" t="s">
        <v>340</v>
      </c>
      <c r="F49" t="str">
        <f>VLOOKUP(Tabela2245689101112131415161718[[#This Row],[NOME]],'CADASTRO'!A:K,5,0)</f>
        <v>AUXILIAR INDUSTRIAL</v>
      </c>
      <c r="G49" s="8">
        <v>44931</v>
      </c>
      <c r="H49" s="38">
        <v>365</v>
      </c>
      <c r="I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IF(G387="01/01/1900",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Tabela2245689101112131415161718[[#This Row],[TREINADO EM]]+Tabela2245689101112131415161718[[#This Row],[VALIDADE]]</f>
        <v>45296</v>
      </c>
      <c r="K49" s="66">
        <v>1</v>
      </c>
      <c r="L49" t="s">
        <v>5</v>
      </c>
      <c r="M49" t="str">
        <f>VLOOKUP(Tabela2245689101112131415161718[[#This Row],[NOME]],'CADASTRO'!A:K,6,0)</f>
        <v>ATIVO</v>
      </c>
    </row>
    <row r="50" spans="1:13">
      <c r="A50" t="s">
        <v>516</v>
      </c>
      <c r="B50" t="s">
        <v>517</v>
      </c>
      <c r="C50" t="s">
        <v>439</v>
      </c>
      <c r="D50" t="s">
        <v>719</v>
      </c>
      <c r="E50" s="1" t="s">
        <v>340</v>
      </c>
      <c r="F50" t="str">
        <f>VLOOKUP(Tabela2245689101112131415161718[[#This Row],[NOME]],'CADASTRO'!A:K,5,0)</f>
        <v>AUXILIAR INDUSTRIAL</v>
      </c>
      <c r="G50" s="8">
        <v>45278</v>
      </c>
      <c r="H50" s="38">
        <v>365</v>
      </c>
      <c r="I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IF(G388="01/01/1900",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Tabela2245689101112131415161718[[#This Row],[TREINADO EM]]+Tabela2245689101112131415161718[[#This Row],[VALIDADE]]</f>
        <v>45643</v>
      </c>
      <c r="K50" s="66">
        <v>1.5</v>
      </c>
      <c r="L50" t="s">
        <v>5</v>
      </c>
      <c r="M50" t="str">
        <f>VLOOKUP(Tabela2245689101112131415161718[[#This Row],[NOME]],'CADASTRO'!A:K,6,0)</f>
        <v>ATIVO</v>
      </c>
    </row>
    <row r="51" spans="1:13">
      <c r="A51" t="s">
        <v>516</v>
      </c>
      <c r="B51" t="s">
        <v>517</v>
      </c>
      <c r="C51" t="s">
        <v>124</v>
      </c>
      <c r="D51" t="s">
        <v>719</v>
      </c>
      <c r="E51" s="1" t="s">
        <v>340</v>
      </c>
      <c r="F51" t="str">
        <f>VLOOKUP(Tabela2245689101112131415161718[[#This Row],[NOME]],'CADASTRO'!A:K,5,0)</f>
        <v>AUXILIAR INDUSTRIAL</v>
      </c>
      <c r="G51" s="8">
        <v>45644</v>
      </c>
      <c r="H51" s="38">
        <v>365</v>
      </c>
      <c r="I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IF(G389="01/01/1900",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Tabela2245689101112131415161718[[#This Row],[TREINADO EM]]+Tabela2245689101112131415161718[[#This Row],[VALIDADE]]</f>
        <v>46009</v>
      </c>
      <c r="K51" s="66">
        <v>1</v>
      </c>
      <c r="L51" t="s">
        <v>5</v>
      </c>
      <c r="M51" t="str">
        <f>VLOOKUP(Tabela2245689101112131415161718[[#This Row],[NOME]],'CADASTRO'!A:K,6,0)</f>
        <v>ATIVO</v>
      </c>
    </row>
    <row r="52" spans="1:13">
      <c r="A52" t="s">
        <v>516</v>
      </c>
      <c r="B52" t="s">
        <v>517</v>
      </c>
      <c r="C52" t="s">
        <v>335</v>
      </c>
      <c r="D52" t="s">
        <v>719</v>
      </c>
      <c r="E52" s="1" t="s">
        <v>340</v>
      </c>
      <c r="F52" t="str">
        <f>VLOOKUP(Tabela2245689101112131415161718[[#This Row],[NOME]],'CADASTRO'!A:K,5,0)</f>
        <v>AUXILIAR INDUSTRIAL</v>
      </c>
      <c r="G52" s="8">
        <v>46009</v>
      </c>
      <c r="H52" s="38">
        <v>365</v>
      </c>
      <c r="I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IF(G390="01/01/1900",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Tabela2245689101112131415161718[[#This Row],[TREINADO EM]]+Tabela2245689101112131415161718[[#This Row],[VALIDADE]]</f>
        <v>46374</v>
      </c>
      <c r="K52" s="66">
        <v>1</v>
      </c>
      <c r="L52" t="s">
        <v>3</v>
      </c>
      <c r="M52" t="str">
        <f>VLOOKUP(Tabela2245689101112131415161718[[#This Row],[NOME]],'CADASTRO'!A:K,6,0)</f>
        <v>ATIVO</v>
      </c>
    </row>
    <row r="53" spans="1:13">
      <c r="A53" t="s">
        <v>516</v>
      </c>
      <c r="B53" t="s">
        <v>517</v>
      </c>
      <c r="C53" t="s">
        <v>227</v>
      </c>
      <c r="D53" t="s">
        <v>719</v>
      </c>
      <c r="E53" s="11" t="s">
        <v>341</v>
      </c>
      <c r="F53" t="str">
        <f>VLOOKUP(Tabela2245689101112131415161718[[#This Row],[NOME]],'CADASTRO'!A:K,5,0)</f>
        <v>Analista PCM PL</v>
      </c>
      <c r="G53" s="8">
        <v>44634</v>
      </c>
      <c r="H53" s="38">
        <v>365</v>
      </c>
      <c r="I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IF(G391="01/01/1900", "SEM REGISTRO",
                        IF((G53+H53)&gt;TODAY(), "NO PRAZO", "VENCIDO"
                        )
                    )
                )
            )
        )
    ),"N.A.")</f>
        <v>N.A.</v>
      </c>
      <c r="J53" s="14">
        <f>Tabela2245689101112131415161718[[#This Row],[TREINADO EM]]+Tabela2245689101112131415161718[[#This Row],[VALIDADE]]</f>
        <v>44999</v>
      </c>
      <c r="K53" s="66">
        <v>1.5</v>
      </c>
      <c r="L53" t="s">
        <v>1</v>
      </c>
      <c r="M53" t="str">
        <f>VLOOKUP(Tabela2245689101112131415161718[[#This Row],[NOME]],'CADASTRO'!A:K,6,0)</f>
        <v>ATIVO</v>
      </c>
    </row>
    <row r="54" spans="1:13">
      <c r="A54" t="s">
        <v>516</v>
      </c>
      <c r="B54" t="s">
        <v>517</v>
      </c>
      <c r="C54" t="s">
        <v>439</v>
      </c>
      <c r="D54" t="s">
        <v>719</v>
      </c>
      <c r="E54" s="1" t="s">
        <v>341</v>
      </c>
      <c r="F54" t="str">
        <f>VLOOKUP(Tabela2245689101112131415161718[[#This Row],[NOME]],'CADASTRO'!A:K,5,0)</f>
        <v>Analista PCM PL</v>
      </c>
      <c r="G54" s="8">
        <v>45028</v>
      </c>
      <c r="H54" s="38">
        <v>365</v>
      </c>
      <c r="I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IF(G392="01/01/1900", "SEM REGISTRO",
                        IF((G54+H54)&gt;TODAY(), "NO PRAZO", "VENCIDO"
                        )
                    )
                )
            )
        )
    ),"N.A.")</f>
        <v>N.A.</v>
      </c>
      <c r="J54" s="14">
        <f>Tabela2245689101112131415161718[[#This Row],[TREINADO EM]]+Tabela2245689101112131415161718[[#This Row],[VALIDADE]]</f>
        <v>45393</v>
      </c>
      <c r="K54" s="66">
        <v>1</v>
      </c>
      <c r="L54" t="s">
        <v>1</v>
      </c>
      <c r="M54" t="str">
        <f>VLOOKUP(Tabela2245689101112131415161718[[#This Row],[NOME]],'CADASTRO'!A:K,6,0)</f>
        <v>ATIVO</v>
      </c>
    </row>
    <row r="55" spans="1:13">
      <c r="A55" t="s">
        <v>516</v>
      </c>
      <c r="B55" t="s">
        <v>517</v>
      </c>
      <c r="C55" t="s">
        <v>439</v>
      </c>
      <c r="D55" t="s">
        <v>719</v>
      </c>
      <c r="E55" s="1" t="s">
        <v>341</v>
      </c>
      <c r="F55" t="str">
        <f>VLOOKUP(Tabela2245689101112131415161718[[#This Row],[NOME]],'CADASTRO'!A:K,5,0)</f>
        <v>Analista PCM PL</v>
      </c>
      <c r="G55" s="8">
        <v>45252</v>
      </c>
      <c r="H55" s="38">
        <v>365</v>
      </c>
      <c r="I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IF(G393="01/01/1900", "SEM REGISTRO",
                        IF((G55+H55)&gt;TODAY(), "NO PRAZO", "VENCIDO"
                        )
                    )
                )
            )
        )
    ),"N.A.")</f>
        <v>N.A.</v>
      </c>
      <c r="J55" s="14">
        <f>Tabela2245689101112131415161718[[#This Row],[TREINADO EM]]+Tabela2245689101112131415161718[[#This Row],[VALIDADE]]</f>
        <v>45617</v>
      </c>
      <c r="K55" s="66">
        <v>1</v>
      </c>
      <c r="L55" t="s">
        <v>1</v>
      </c>
      <c r="M55" t="str">
        <f>VLOOKUP(Tabela2245689101112131415161718[[#This Row],[NOME]],'CADASTRO'!A:K,6,0)</f>
        <v>ATIVO</v>
      </c>
    </row>
    <row r="56" spans="1:13">
      <c r="A56" t="s">
        <v>516</v>
      </c>
      <c r="B56" t="s">
        <v>517</v>
      </c>
      <c r="C56" t="s">
        <v>439</v>
      </c>
      <c r="D56" t="s">
        <v>719</v>
      </c>
      <c r="E56" s="1" t="s">
        <v>194</v>
      </c>
      <c r="F56" t="str">
        <f>VLOOKUP(Tabela2245689101112131415161718[[#This Row],[NOME]],'CADASTRO'!A:K,5,0)</f>
        <v>SUPERVISOR DE MANUTENCAO</v>
      </c>
      <c r="G56" s="8">
        <v>45392</v>
      </c>
      <c r="H56" s="38">
        <v>365</v>
      </c>
      <c r="I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IF(G394="01/01/1900", "SEM REGISTRO",
                        IF((G56+H56)&gt;TODAY(), "NO PRAZO", "VENCIDO"
                        )
                    )
                )
            )
        )
    ),"N.A.")</f>
        <v>N.A.</v>
      </c>
      <c r="J56" s="14">
        <f>Tabela2245689101112131415161718[[#This Row],[TREINADO EM]]+Tabela2245689101112131415161718[[#This Row],[VALIDADE]]</f>
        <v>45757</v>
      </c>
      <c r="K56" s="66">
        <v>1.5</v>
      </c>
      <c r="L56" t="s">
        <v>3</v>
      </c>
      <c r="M56" t="str">
        <f>VLOOKUP(Tabela2245689101112131415161718[[#This Row],[NOME]],'CADASTRO'!A:K,6,0)</f>
        <v>DESLIGADO</v>
      </c>
    </row>
    <row r="57" spans="1:13">
      <c r="A57" t="s">
        <v>516</v>
      </c>
      <c r="B57" t="s">
        <v>517</v>
      </c>
      <c r="C57" t="s">
        <v>431</v>
      </c>
      <c r="D57" t="s">
        <v>719</v>
      </c>
      <c r="E57" s="1" t="s">
        <v>345</v>
      </c>
      <c r="F57" t="str">
        <f>VLOOKUP(Tabela2245689101112131415161718[[#This Row],[NOME]],'CADASTRO'!A:K,5,0)</f>
        <v>OPERADOR INDUSTRIAL II</v>
      </c>
      <c r="G57" s="8">
        <v>44929</v>
      </c>
      <c r="H57" s="38">
        <v>365</v>
      </c>
      <c r="I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Tabela2245689101112131415161718[[#This Row],[TREINADO EM]]+Tabela2245689101112131415161718[[#This Row],[VALIDADE]]</f>
        <v>45294</v>
      </c>
      <c r="K57" s="66">
        <v>1</v>
      </c>
      <c r="L57" t="s">
        <v>5</v>
      </c>
      <c r="M57" t="str">
        <f>VLOOKUP(Tabela2245689101112131415161718[[#This Row],[NOME]],'CADASTRO'!A:K,6,0)</f>
        <v>ATIVO</v>
      </c>
    </row>
    <row r="58" spans="1:13">
      <c r="A58" t="s">
        <v>516</v>
      </c>
      <c r="B58" t="s">
        <v>517</v>
      </c>
      <c r="C58" t="s">
        <v>439</v>
      </c>
      <c r="D58" t="s">
        <v>719</v>
      </c>
      <c r="E58" s="1" t="s">
        <v>345</v>
      </c>
      <c r="F58" t="str">
        <f>VLOOKUP(Tabela2245689101112131415161718[[#This Row],[NOME]],'CADASTRO'!A:K,5,0)</f>
        <v>OPERADOR INDUSTRIAL II</v>
      </c>
      <c r="G58" s="8">
        <v>45278</v>
      </c>
      <c r="H58" s="38">
        <v>365</v>
      </c>
      <c r="I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Tabela2245689101112131415161718[[#This Row],[TREINADO EM]]+Tabela2245689101112131415161718[[#This Row],[VALIDADE]]</f>
        <v>45643</v>
      </c>
      <c r="K58" s="66">
        <v>1.5</v>
      </c>
      <c r="L58" t="s">
        <v>5</v>
      </c>
      <c r="M58" t="str">
        <f>VLOOKUP(Tabela2245689101112131415161718[[#This Row],[NOME]],'CADASTRO'!A:K,6,0)</f>
        <v>ATIVO</v>
      </c>
    </row>
    <row r="59" spans="1:13">
      <c r="A59" t="s">
        <v>516</v>
      </c>
      <c r="B59" t="s">
        <v>517</v>
      </c>
      <c r="C59" t="s">
        <v>124</v>
      </c>
      <c r="D59" t="s">
        <v>719</v>
      </c>
      <c r="E59" s="1" t="s">
        <v>345</v>
      </c>
      <c r="F59" t="str">
        <f>VLOOKUP(Tabela2245689101112131415161718[[#This Row],[NOME]],'CADASTRO'!A:K,5,0)</f>
        <v>OPERADOR INDUSTRIAL II</v>
      </c>
      <c r="G59" s="8">
        <v>45644</v>
      </c>
      <c r="H59" s="38">
        <v>365</v>
      </c>
      <c r="I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IF(G397="01/01/1900",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Tabela2245689101112131415161718[[#This Row],[TREINADO EM]]+Tabela2245689101112131415161718[[#This Row],[VALIDADE]]</f>
        <v>46009</v>
      </c>
      <c r="K59" s="66">
        <v>1</v>
      </c>
      <c r="L59" t="s">
        <v>5</v>
      </c>
      <c r="M59" t="str">
        <f>VLOOKUP(Tabela2245689101112131415161718[[#This Row],[NOME]],'CADASTRO'!A:K,6,0)</f>
        <v>ATIVO</v>
      </c>
    </row>
    <row r="60" spans="1:13">
      <c r="A60" t="s">
        <v>516</v>
      </c>
      <c r="B60" t="s">
        <v>517</v>
      </c>
      <c r="C60" t="s">
        <v>335</v>
      </c>
      <c r="D60" t="s">
        <v>719</v>
      </c>
      <c r="E60" s="1" t="s">
        <v>345</v>
      </c>
      <c r="F60" t="str">
        <f>VLOOKUP(Tabela2245689101112131415161718[[#This Row],[NOME]],'CADASTRO'!A:K,5,0)</f>
        <v>OPERADOR INDUSTRIAL II</v>
      </c>
      <c r="G60" s="8">
        <v>46009</v>
      </c>
      <c r="H60" s="38">
        <v>365</v>
      </c>
      <c r="I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IF(G398="01/01/1900",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Tabela2245689101112131415161718[[#This Row],[TREINADO EM]]+Tabela2245689101112131415161718[[#This Row],[VALIDADE]]</f>
        <v>46374</v>
      </c>
      <c r="K60" s="66">
        <v>1</v>
      </c>
      <c r="L60" t="s">
        <v>3</v>
      </c>
      <c r="M60" t="str">
        <f>VLOOKUP(Tabela2245689101112131415161718[[#This Row],[NOME]],'CADASTRO'!A:K,6,0)</f>
        <v>ATIVO</v>
      </c>
    </row>
    <row r="61" spans="1:13">
      <c r="A61" t="s">
        <v>516</v>
      </c>
      <c r="B61" t="s">
        <v>517</v>
      </c>
      <c r="C61" t="s">
        <v>439</v>
      </c>
      <c r="D61" t="s">
        <v>719</v>
      </c>
      <c r="E61" s="1" t="s">
        <v>93</v>
      </c>
      <c r="F61" t="str">
        <f>VLOOKUP(Tabela2245689101112131415161718[[#This Row],[NOME]],'CADASTRO'!A:K,5,0)</f>
        <v>COORDENADOR CONTROLE DE QUALIDADE</v>
      </c>
      <c r="G61" s="8">
        <v>45182</v>
      </c>
      <c r="H61" s="38">
        <v>365</v>
      </c>
      <c r="I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IF(G399="01/01/1900", "SEM REGISTRO",
                        IF((G61+H61)&gt;TODAY(), "NO PRAZO", "VENCIDO"
                        )
                    )
                )
            )
        )
    ),"N.A.")</f>
        <v>N.A.</v>
      </c>
      <c r="J61" s="14">
        <f>Tabela2245689101112131415161718[[#This Row],[TREINADO EM]]+Tabela2245689101112131415161718[[#This Row],[VALIDADE]]</f>
        <v>45547</v>
      </c>
      <c r="K61" s="66">
        <v>1</v>
      </c>
      <c r="L61" t="s">
        <v>5</v>
      </c>
      <c r="M61" t="str">
        <f>VLOOKUP(Tabela2245689101112131415161718[[#This Row],[NOME]],'CADASTRO'!A:K,6,0)</f>
        <v>DESLIGADO</v>
      </c>
    </row>
    <row r="62" spans="1:13">
      <c r="A62" t="s">
        <v>516</v>
      </c>
      <c r="B62" t="s">
        <v>517</v>
      </c>
      <c r="C62" t="s">
        <v>439</v>
      </c>
      <c r="D62" t="s">
        <v>719</v>
      </c>
      <c r="E62" s="1" t="s">
        <v>93</v>
      </c>
      <c r="F62" t="str">
        <f>VLOOKUP(Tabela2245689101112131415161718[[#This Row],[NOME]],'CADASTRO'!A:K,5,0)</f>
        <v>COORDENADOR CONTROLE DE QUALIDADE</v>
      </c>
      <c r="G62" s="8">
        <v>45278</v>
      </c>
      <c r="H62" s="38">
        <v>5000</v>
      </c>
      <c r="I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IF(G400="01/01/1900", "SEM REGISTRO",
                        IF((G62+H62)&gt;TODAY(), "NO PRAZO", "VENCIDO"
                        )
                    )
                )
            )
        )
    ),"N.A.")</f>
        <v>N.A.</v>
      </c>
      <c r="J62" s="14">
        <f>Tabela2245689101112131415161718[[#This Row],[TREINADO EM]]+Tabela2245689101112131415161718[[#This Row],[VALIDADE]]</f>
        <v>50278</v>
      </c>
      <c r="K62" s="66">
        <v>1.5</v>
      </c>
      <c r="L62" t="s">
        <v>3</v>
      </c>
      <c r="M62" t="str">
        <f>VLOOKUP(Tabela2245689101112131415161718[[#This Row],[NOME]],'CADASTRO'!A:K,6,0)</f>
        <v>DESLIGADO</v>
      </c>
    </row>
    <row r="63" spans="1:13">
      <c r="A63" t="s">
        <v>516</v>
      </c>
      <c r="B63" t="s">
        <v>517</v>
      </c>
      <c r="C63" t="s">
        <v>68</v>
      </c>
      <c r="D63" t="s">
        <v>719</v>
      </c>
      <c r="E63" s="1" t="s">
        <v>199</v>
      </c>
      <c r="F63" t="str">
        <f>VLOOKUP(Tabela2245689101112131415161718[[#This Row],[NOME]],'CADASTRO'!A:K,5,0)</f>
        <v>TECNICO ELETRONICO II</v>
      </c>
      <c r="G63" s="8">
        <v>44516</v>
      </c>
      <c r="H63" s="38">
        <v>365</v>
      </c>
      <c r="I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IF(G401="01/01/1900", "SEM REGISTRO",
                        IF((G63+H63)&gt;TODAY(), "NO PRAZO", "VENCIDO"
                        )
                    )
                )
            )
        )
    ),"N.A.")</f>
        <v>N.A.</v>
      </c>
      <c r="J63" s="14">
        <f>Tabela2245689101112131415161718[[#This Row],[TREINADO EM]]+Tabela2245689101112131415161718[[#This Row],[VALIDADE]]</f>
        <v>44881</v>
      </c>
      <c r="K63" s="66">
        <v>1</v>
      </c>
      <c r="L63" t="s">
        <v>1</v>
      </c>
      <c r="M63" t="str">
        <f>VLOOKUP(Tabela2245689101112131415161718[[#This Row],[NOME]],'CADASTRO'!A:K,6,0)</f>
        <v>DESLIGADO</v>
      </c>
    </row>
    <row r="64" spans="1:13">
      <c r="A64" t="s">
        <v>516</v>
      </c>
      <c r="B64" t="s">
        <v>517</v>
      </c>
      <c r="C64" t="s">
        <v>439</v>
      </c>
      <c r="D64" t="s">
        <v>719</v>
      </c>
      <c r="E64" s="1" t="s">
        <v>199</v>
      </c>
      <c r="F64" t="str">
        <f>VLOOKUP(Tabela2245689101112131415161718[[#This Row],[NOME]],'CADASTRO'!A:K,5,0)</f>
        <v>TECNICO ELETRONICO II</v>
      </c>
      <c r="G64" s="8">
        <v>45278</v>
      </c>
      <c r="H64" s="38">
        <v>365</v>
      </c>
      <c r="I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IF(G402="01/01/1900", "SEM REGISTRO",
                        IF((G64+H64)&gt;TODAY(), "NO PRAZO", "VENCIDO"
                        )
                    )
                )
            )
        )
    ),"N.A.")</f>
        <v>N.A.</v>
      </c>
      <c r="J64" s="14">
        <f>Tabela2245689101112131415161718[[#This Row],[TREINADO EM]]+Tabela2245689101112131415161718[[#This Row],[VALIDADE]]</f>
        <v>45643</v>
      </c>
      <c r="K64" s="66">
        <v>1.5</v>
      </c>
      <c r="L64" t="s">
        <v>1</v>
      </c>
      <c r="M64" t="str">
        <f>VLOOKUP(Tabela2245689101112131415161718[[#This Row],[NOME]],'CADASTRO'!A:K,6,0)</f>
        <v>DESLIGADO</v>
      </c>
    </row>
    <row r="65" spans="1:13">
      <c r="A65" t="s">
        <v>516</v>
      </c>
      <c r="B65" t="s">
        <v>517</v>
      </c>
      <c r="C65" t="s">
        <v>68</v>
      </c>
      <c r="D65" t="s">
        <v>719</v>
      </c>
      <c r="E65" s="1" t="s">
        <v>344</v>
      </c>
      <c r="F65" t="str">
        <f>VLOOKUP(Tabela2245689101112131415161718[[#This Row],[NOME]],'CADASTRO'!A:K,5,0)</f>
        <v>TECNICO MECANICO II</v>
      </c>
      <c r="G65" s="8">
        <v>44516</v>
      </c>
      <c r="H65" s="38">
        <v>365</v>
      </c>
      <c r="I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IF(G403="01/01/1900", "SEM REGISTRO",
                        IF((G65+H65)&gt;TODAY(), "NO PRAZO", "VENCIDO"
                        )
                    )
                )
            )
        )
    ),"N.A.")</f>
        <v>N.A.</v>
      </c>
      <c r="J65" s="14">
        <f>Tabela2245689101112131415161718[[#This Row],[TREINADO EM]]+Tabela2245689101112131415161718[[#This Row],[VALIDADE]]</f>
        <v>44881</v>
      </c>
      <c r="K65" s="66">
        <v>1</v>
      </c>
      <c r="L65" t="s">
        <v>1</v>
      </c>
      <c r="M65" t="str">
        <f>VLOOKUP(Tabela2245689101112131415161718[[#This Row],[NOME]],'CADASTRO'!A:K,6,0)</f>
        <v>ATIVO</v>
      </c>
    </row>
    <row r="66" spans="1:13">
      <c r="A66" t="s">
        <v>516</v>
      </c>
      <c r="B66" t="s">
        <v>517</v>
      </c>
      <c r="C66" t="s">
        <v>431</v>
      </c>
      <c r="D66" t="s">
        <v>719</v>
      </c>
      <c r="E66" s="1" t="s">
        <v>344</v>
      </c>
      <c r="F66" t="str">
        <f>VLOOKUP(Tabela2245689101112131415161718[[#This Row],[NOME]],'CADASTRO'!A:K,5,0)</f>
        <v>TECNICO MECANICO II</v>
      </c>
      <c r="G66" s="8">
        <v>44929</v>
      </c>
      <c r="H66" s="38">
        <v>365</v>
      </c>
      <c r="I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IF(G404="01/01/1900", "SEM REGISTRO",
                        IF((G66+H66)&gt;TODAY(), "NO PRAZO", "VENCIDO"
                        )
                    )
                )
            )
        )
    ),"N.A.")</f>
        <v>N.A.</v>
      </c>
      <c r="J66" s="14">
        <f>Tabela2245689101112131415161718[[#This Row],[TREINADO EM]]+Tabela2245689101112131415161718[[#This Row],[VALIDADE]]</f>
        <v>45294</v>
      </c>
      <c r="K66" s="66">
        <v>1</v>
      </c>
      <c r="L66" t="s">
        <v>1</v>
      </c>
      <c r="M66" t="str">
        <f>VLOOKUP(Tabela2245689101112131415161718[[#This Row],[NOME]],'CADASTRO'!A:K,6,0)</f>
        <v>ATIVO</v>
      </c>
    </row>
    <row r="67" spans="1:13">
      <c r="A67" t="s">
        <v>516</v>
      </c>
      <c r="B67" t="s">
        <v>517</v>
      </c>
      <c r="C67" t="s">
        <v>415</v>
      </c>
      <c r="D67" t="s">
        <v>719</v>
      </c>
      <c r="E67" s="1" t="s">
        <v>201</v>
      </c>
      <c r="F67" t="str">
        <f>VLOOKUP(Tabela2245689101112131415161718[[#This Row],[NOME]],'CADASTRO'!A:K,5,0)</f>
        <v>OPERADOR INDUSTRIAL I</v>
      </c>
      <c r="G67" s="8">
        <v>46119</v>
      </c>
      <c r="H67" s="38">
        <v>365</v>
      </c>
      <c r="I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IF(G405="01/01/1900", "SEM REGISTRO",
                        IF((G67+H67)&gt;TODAY(), "NO PRAZO", "VENCIDO"
                        )
                    )
                )
            )
        )
    ),"N.A.")</f>
        <v>N.A.</v>
      </c>
      <c r="J67" s="14">
        <f>Tabela2245689101112131415161718[[#This Row],[TREINADO EM]]+Tabela2245689101112131415161718[[#This Row],[VALIDADE]]</f>
        <v>46484</v>
      </c>
      <c r="K67" s="66">
        <v>1</v>
      </c>
      <c r="L67" t="s">
        <v>3</v>
      </c>
      <c r="M67" t="str">
        <f>VLOOKUP(Tabela2245689101112131415161718[[#This Row],[NOME]],'CADASTRO'!A:K,6,0)</f>
        <v>DESLIGADO</v>
      </c>
    </row>
    <row r="68" spans="1:13">
      <c r="A68" t="s">
        <v>516</v>
      </c>
      <c r="B68" t="s">
        <v>517</v>
      </c>
      <c r="C68" t="s">
        <v>439</v>
      </c>
      <c r="D68" t="s">
        <v>719</v>
      </c>
      <c r="E68" s="1" t="s">
        <v>202</v>
      </c>
      <c r="F68" t="str">
        <f>VLOOKUP(Tabela2245689101112131415161718[[#This Row],[NOME]],'CADASTRO'!A:K,5,0)</f>
        <v>ASSISTENTE ADMINISTRATIVO</v>
      </c>
      <c r="G68" s="8">
        <v>45357</v>
      </c>
      <c r="H68" s="38">
        <v>365</v>
      </c>
      <c r="I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IF(G406="01/01/1900", "SEM REGISTRO",
                        IF((G68+H68)&gt;TODAY(), "NO PRAZO", "VENCIDO"
                        )
                    )
                )
            )
        )
    ),"N.A.")</f>
        <v>N.A.</v>
      </c>
      <c r="J68" s="14">
        <f>Tabela2245689101112131415161718[[#This Row],[TREINADO EM]]+Tabela2245689101112131415161718[[#This Row],[VALIDADE]]</f>
        <v>45722</v>
      </c>
      <c r="K68" s="66">
        <v>1.5</v>
      </c>
      <c r="L68" t="s">
        <v>5</v>
      </c>
      <c r="M68" t="str">
        <f>VLOOKUP(Tabela2245689101112131415161718[[#This Row],[NOME]],'CADASTRO'!A:K,6,0)</f>
        <v>DESLIGADO</v>
      </c>
    </row>
    <row r="69" spans="1:13">
      <c r="A69" t="s">
        <v>516</v>
      </c>
      <c r="B69" t="s">
        <v>517</v>
      </c>
      <c r="C69" t="s">
        <v>124</v>
      </c>
      <c r="D69" t="s">
        <v>719</v>
      </c>
      <c r="E69" s="1" t="s">
        <v>202</v>
      </c>
      <c r="F69" t="str">
        <f>VLOOKUP(Tabela2245689101112131415161718[[#This Row],[NOME]],'CADASTRO'!A:K,5,0)</f>
        <v>ASSISTENTE ADMINISTRATIVO</v>
      </c>
      <c r="G69" s="8">
        <v>45644</v>
      </c>
      <c r="H69" s="38">
        <v>365</v>
      </c>
      <c r="I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IF(G407="01/01/1900", "SEM REGISTRO",
                        IF((G69+H69)&gt;TODAY(), "NO PRAZO", "VENCIDO"
                        )
                    )
                )
            )
        )
    ),"N.A.")</f>
        <v>N.A.</v>
      </c>
      <c r="J69" s="14">
        <f>Tabela2245689101112131415161718[[#This Row],[TREINADO EM]]+Tabela2245689101112131415161718[[#This Row],[VALIDADE]]</f>
        <v>46009</v>
      </c>
      <c r="K69" s="66">
        <v>1</v>
      </c>
      <c r="L69" t="s">
        <v>5</v>
      </c>
      <c r="M69" t="str">
        <f>VLOOKUP(Tabela2245689101112131415161718[[#This Row],[NOME]],'CADASTRO'!A:K,6,0)</f>
        <v>DESLIGADO</v>
      </c>
    </row>
    <row r="70" spans="1:13">
      <c r="A70" t="s">
        <v>516</v>
      </c>
      <c r="B70" t="s">
        <v>517</v>
      </c>
      <c r="C70" t="s">
        <v>335</v>
      </c>
      <c r="D70" t="s">
        <v>719</v>
      </c>
      <c r="E70" s="1" t="s">
        <v>202</v>
      </c>
      <c r="F70" t="str">
        <f>VLOOKUP(Tabela2245689101112131415161718[[#This Row],[NOME]],'CADASTRO'!A:K,5,0)</f>
        <v>ASSISTENTE ADMINISTRATIVO</v>
      </c>
      <c r="G70" s="8">
        <v>46009</v>
      </c>
      <c r="H70" s="38">
        <v>365</v>
      </c>
      <c r="I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IF(G408="01/01/1900", "SEM REGISTRO",
                        IF((G70+H70)&gt;TODAY(), "NO PRAZO", "VENCIDO"
                        )
                    )
                )
            )
        )
    ),"N.A.")</f>
        <v>N.A.</v>
      </c>
      <c r="J70" s="14">
        <f>Tabela2245689101112131415161718[[#This Row],[TREINADO EM]]+Tabela2245689101112131415161718[[#This Row],[VALIDADE]]</f>
        <v>46374</v>
      </c>
      <c r="K70" s="66">
        <v>1</v>
      </c>
      <c r="L70" t="s">
        <v>3</v>
      </c>
      <c r="M70" t="str">
        <f>VLOOKUP(Tabela2245689101112131415161718[[#This Row],[NOME]],'CADASTRO'!A:K,6,0)</f>
        <v>DESLIGADO</v>
      </c>
    </row>
    <row r="71" spans="1:13">
      <c r="A71" t="s">
        <v>516</v>
      </c>
      <c r="B71" t="s">
        <v>517</v>
      </c>
      <c r="C71" t="s">
        <v>335</v>
      </c>
      <c r="D71" t="s">
        <v>719</v>
      </c>
      <c r="E71" s="1" t="s">
        <v>202</v>
      </c>
      <c r="F71" t="str">
        <f>VLOOKUP(Tabela2245689101112131415161718[[#This Row],[NOME]],'CADASTRO'!A:K,5,0)</f>
        <v>ASSISTENTE ADMINISTRATIVO</v>
      </c>
      <c r="G71" s="8">
        <v>46008</v>
      </c>
      <c r="H71" s="38">
        <v>365</v>
      </c>
      <c r="I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IF(G409="01/01/1900", "SEM REGISTRO",
                        IF((G71+H71)&gt;TODAY(), "NO PRAZO", "VENCIDO"
                        )
                    )
                )
            )
        )
    ),"N.A.")</f>
        <v>N.A.</v>
      </c>
      <c r="J71" s="14">
        <f>Tabela2245689101112131415161718[[#This Row],[TREINADO EM]]+Tabela2245689101112131415161718[[#This Row],[VALIDADE]]</f>
        <v>46373</v>
      </c>
      <c r="K71" s="66">
        <v>1</v>
      </c>
      <c r="L71" t="s">
        <v>3</v>
      </c>
      <c r="M71" t="str">
        <f>VLOOKUP(Tabela2245689101112131415161718[[#This Row],[NOME]],'CADASTRO'!A:K,6,0)</f>
        <v>DESLIGADO</v>
      </c>
    </row>
    <row r="72" spans="1:13">
      <c r="A72" t="s">
        <v>516</v>
      </c>
      <c r="B72" t="s">
        <v>517</v>
      </c>
      <c r="C72" t="s">
        <v>431</v>
      </c>
      <c r="D72" t="s">
        <v>719</v>
      </c>
      <c r="E72" s="1" t="s">
        <v>475</v>
      </c>
      <c r="F72" t="str">
        <f>VLOOKUP(Tabela2245689101112131415161718[[#This Row],[NOME]],'CADASTRO'!A:K,5,0)</f>
        <v>OPERADOR INDUSTRIAL I</v>
      </c>
      <c r="G72" s="8">
        <v>44931</v>
      </c>
      <c r="H72" s="38">
        <v>365</v>
      </c>
      <c r="I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IF(G410="01/01/1900", "SEM REGISTRO",
                        IF((G72+H72)&gt;TODAY(), "NO PRAZO", "VENCIDO"
                        )
                    )
                )
            )
        )
    ),"N.A.")</f>
        <v>N.A.</v>
      </c>
      <c r="J72" s="14">
        <f>Tabela2245689101112131415161718[[#This Row],[TREINADO EM]]+Tabela2245689101112131415161718[[#This Row],[VALIDADE]]</f>
        <v>45296</v>
      </c>
      <c r="K72" s="66">
        <v>1</v>
      </c>
      <c r="L72" t="s">
        <v>5</v>
      </c>
      <c r="M72" t="str">
        <f>VLOOKUP(Tabela2245689101112131415161718[[#This Row],[NOME]],'CADASTRO'!A:K,6,0)</f>
        <v>S-AFASTADO</v>
      </c>
    </row>
    <row r="73" spans="1:13">
      <c r="A73" t="s">
        <v>516</v>
      </c>
      <c r="B73" t="s">
        <v>517</v>
      </c>
      <c r="C73" t="s">
        <v>439</v>
      </c>
      <c r="D73" t="s">
        <v>719</v>
      </c>
      <c r="E73" s="1" t="s">
        <v>475</v>
      </c>
      <c r="F73" t="str">
        <f>VLOOKUP(Tabela2245689101112131415161718[[#This Row],[NOME]],'CADASTRO'!A:K,5,0)</f>
        <v>OPERADOR INDUSTRIAL I</v>
      </c>
      <c r="G73" s="8">
        <v>45278</v>
      </c>
      <c r="H73" s="38">
        <v>365</v>
      </c>
      <c r="I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IF(G411="01/01/1900", "SEM REGISTRO",
                        IF((G73+H73)&gt;TODAY(), "NO PRAZO", "VENCIDO"
                        )
                    )
                )
            )
        )
    ),"N.A.")</f>
        <v>N.A.</v>
      </c>
      <c r="J73" s="14">
        <f>Tabela2245689101112131415161718[[#This Row],[TREINADO EM]]+Tabela2245689101112131415161718[[#This Row],[VALIDADE]]</f>
        <v>45643</v>
      </c>
      <c r="K73" s="66">
        <v>1.5</v>
      </c>
      <c r="L73" t="s">
        <v>5</v>
      </c>
      <c r="M73" t="str">
        <f>VLOOKUP(Tabela2245689101112131415161718[[#This Row],[NOME]],'CADASTRO'!A:K,6,0)</f>
        <v>S-AFASTADO</v>
      </c>
    </row>
    <row r="74" spans="1:13">
      <c r="A74" t="s">
        <v>516</v>
      </c>
      <c r="B74" t="s">
        <v>517</v>
      </c>
      <c r="C74" t="s">
        <v>124</v>
      </c>
      <c r="D74" t="s">
        <v>719</v>
      </c>
      <c r="E74" s="1" t="s">
        <v>475</v>
      </c>
      <c r="F74" t="str">
        <f>VLOOKUP(Tabela2245689101112131415161718[[#This Row],[NOME]],'CADASTRO'!A:K,5,0)</f>
        <v>OPERADOR INDUSTRIAL I</v>
      </c>
      <c r="G74" s="8">
        <v>45644</v>
      </c>
      <c r="H74" s="38">
        <v>365</v>
      </c>
      <c r="I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IF(G412="01/01/1900", "SEM REGISTRO",
                        IF((G74+H74)&gt;TODAY(), "NO PRAZO", "VENCIDO"
                        )
                    )
                )
            )
        )
    ),"N.A.")</f>
        <v>N.A.</v>
      </c>
      <c r="J74" s="14">
        <f>Tabela2245689101112131415161718[[#This Row],[TREINADO EM]]+Tabela2245689101112131415161718[[#This Row],[VALIDADE]]</f>
        <v>46009</v>
      </c>
      <c r="K74" s="66">
        <v>1</v>
      </c>
      <c r="L74" t="s">
        <v>5</v>
      </c>
      <c r="M74" t="str">
        <f>VLOOKUP(Tabela2245689101112131415161718[[#This Row],[NOME]],'CADASTRO'!A:K,6,0)</f>
        <v>S-AFASTADO</v>
      </c>
    </row>
    <row r="75" spans="1:13">
      <c r="A75" t="s">
        <v>516</v>
      </c>
      <c r="B75" t="s">
        <v>517</v>
      </c>
      <c r="C75" t="s">
        <v>335</v>
      </c>
      <c r="D75" t="s">
        <v>719</v>
      </c>
      <c r="E75" s="1" t="s">
        <v>475</v>
      </c>
      <c r="F75" t="str">
        <f>VLOOKUP(Tabela2245689101112131415161718[[#This Row],[NOME]],'CADASTRO'!A:K,5,0)</f>
        <v>OPERADOR INDUSTRIAL I</v>
      </c>
      <c r="G75" s="8">
        <v>45588</v>
      </c>
      <c r="H75" s="38">
        <v>365</v>
      </c>
      <c r="I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IF(G413="01/01/1900", "SEM REGISTRO",
                        IF((G75+H75)&gt;TODAY(), "NO PRAZO", "VENCIDO"
                        )
                    )
                )
            )
        )
    ),"N.A.")</f>
        <v>N.A.</v>
      </c>
      <c r="J75" s="14">
        <f>Tabela2245689101112131415161718[[#This Row],[TREINADO EM]]+Tabela2245689101112131415161718[[#This Row],[VALIDADE]]</f>
        <v>45953</v>
      </c>
      <c r="K75" s="66">
        <v>1</v>
      </c>
      <c r="L75" t="s">
        <v>5</v>
      </c>
      <c r="M75" t="str">
        <f>VLOOKUP(Tabela2245689101112131415161718[[#This Row],[NOME]],'CADASTRO'!A:K,6,0)</f>
        <v>S-AFASTADO</v>
      </c>
    </row>
    <row r="76" spans="1:13">
      <c r="A76" t="s">
        <v>516</v>
      </c>
      <c r="B76" t="s">
        <v>517</v>
      </c>
      <c r="C76" t="s">
        <v>335</v>
      </c>
      <c r="D76" t="s">
        <v>719</v>
      </c>
      <c r="E76" s="1" t="s">
        <v>475</v>
      </c>
      <c r="F76" t="str">
        <f>VLOOKUP(Tabela2245689101112131415161718[[#This Row],[NOME]],'CADASTRO'!A:K,5,0)</f>
        <v>OPERADOR INDUSTRIAL I</v>
      </c>
      <c r="G76" s="8">
        <v>46009</v>
      </c>
      <c r="H76" s="38">
        <v>365</v>
      </c>
      <c r="I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IF(G414="01/01/1900", "SEM REGISTRO",
                        IF((G76+H76)&gt;TODAY(), "NO PRAZO", "VENCIDO"
                        )
                    )
                )
            )
        )
    ),"N.A.")</f>
        <v>N.A.</v>
      </c>
      <c r="J76" s="14">
        <f>Tabela2245689101112131415161718[[#This Row],[TREINADO EM]]+Tabela2245689101112131415161718[[#This Row],[VALIDADE]]</f>
        <v>46374</v>
      </c>
      <c r="K76" s="66">
        <v>1</v>
      </c>
      <c r="L76" t="s">
        <v>3</v>
      </c>
      <c r="M76" t="str">
        <f>VLOOKUP(Tabela2245689101112131415161718[[#This Row],[NOME]],'CADASTRO'!A:K,6,0)</f>
        <v>S-AFASTADO</v>
      </c>
    </row>
    <row r="77" spans="1:13">
      <c r="A77" t="s">
        <v>516</v>
      </c>
      <c r="B77" t="s">
        <v>517</v>
      </c>
      <c r="C77" t="s">
        <v>335</v>
      </c>
      <c r="D77" t="s">
        <v>719</v>
      </c>
      <c r="E77" s="1" t="s">
        <v>353</v>
      </c>
      <c r="F77" t="str">
        <f>VLOOKUP(Tabela2245689101112131415161718[[#This Row],[NOME]],'CADASTRO'!A:K,5,0)</f>
        <v>Almoxarife</v>
      </c>
      <c r="G77" s="8">
        <v>45908</v>
      </c>
      <c r="H77" s="38">
        <v>365</v>
      </c>
      <c r="I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IF(G415="01/01/1900",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Tabela2245689101112131415161718[[#This Row],[TREINADO EM]]+Tabela2245689101112131415161718[[#This Row],[VALIDADE]]</f>
        <v>46273</v>
      </c>
      <c r="K77" s="66">
        <v>1</v>
      </c>
      <c r="L77" t="s">
        <v>5</v>
      </c>
      <c r="M77" t="str">
        <f>VLOOKUP(Tabela2245689101112131415161718[[#This Row],[NOME]],'CADASTRO'!A:K,6,0)</f>
        <v>ATIVO</v>
      </c>
    </row>
    <row r="78" spans="1:13">
      <c r="A78" t="s">
        <v>516</v>
      </c>
      <c r="B78" t="s">
        <v>517</v>
      </c>
      <c r="C78" t="s">
        <v>415</v>
      </c>
      <c r="D78" t="s">
        <v>719</v>
      </c>
      <c r="E78" s="1" t="s">
        <v>353</v>
      </c>
      <c r="F78" t="str">
        <f>VLOOKUP(Tabela2245689101112131415161718[[#This Row],[NOME]],'CADASTRO'!A:K,5,0)</f>
        <v>Almoxarife</v>
      </c>
      <c r="G78" s="8">
        <v>46266</v>
      </c>
      <c r="H78" s="38">
        <v>365</v>
      </c>
      <c r="I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IF(G416="01/01/1900", "SEM REGISTRO",
                        IF((G78+H78)&gt;TODAY(), "NO PRAZO", "VENCIDO"
                        )
                    )
                )
            )
        )
    ),"N.A.")</f>
        <v>NO PRAZO</v>
      </c>
      <c r="J78" s="14">
        <f>Tabela2245689101112131415161718[[#This Row],[TREINADO EM]]+Tabela2245689101112131415161718[[#This Row],[VALIDADE]]</f>
        <v>46631</v>
      </c>
      <c r="K78" s="66">
        <v>1</v>
      </c>
      <c r="L78" t="s">
        <v>3</v>
      </c>
      <c r="M78" t="str">
        <f>VLOOKUP(Tabela2245689101112131415161718[[#This Row],[NOME]],'CADASTRO'!A:K,6,0)</f>
        <v>ATIVO</v>
      </c>
    </row>
    <row r="79" spans="1:13">
      <c r="A79" t="s">
        <v>516</v>
      </c>
      <c r="B79" t="s">
        <v>517</v>
      </c>
      <c r="C79" t="s">
        <v>68</v>
      </c>
      <c r="D79" t="s">
        <v>719</v>
      </c>
      <c r="E79" s="11" t="s">
        <v>205</v>
      </c>
      <c r="F79" t="str">
        <f>VLOOKUP(Tabela2245689101112131415161718[[#This Row],[NOME]],'CADASTRO'!A:K,5,0)</f>
        <v>AUXILIAR INDUSTRIAL</v>
      </c>
      <c r="G79" s="8">
        <v>44516</v>
      </c>
      <c r="H79" s="38">
        <v>365</v>
      </c>
      <c r="I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IF(G417="01/01/1900", "SEM REGISTRO",
                        IF((G79+H79)&gt;TODAY(), "NO PRAZO", "VENCIDO"
                        )
                    )
                )
            )
        )
    ),"N.A.")</f>
        <v>N.A.</v>
      </c>
      <c r="J79" s="14">
        <f>Tabela2245689101112131415161718[[#This Row],[TREINADO EM]]+Tabela2245689101112131415161718[[#This Row],[VALIDADE]]</f>
        <v>44881</v>
      </c>
      <c r="K79" s="66">
        <v>1</v>
      </c>
      <c r="L79" t="s">
        <v>5</v>
      </c>
      <c r="M79" t="str">
        <f>VLOOKUP(Tabela2245689101112131415161718[[#This Row],[NOME]],'CADASTRO'!A:K,6,0)</f>
        <v>DESLIGADO</v>
      </c>
    </row>
    <row r="80" spans="1:13">
      <c r="A80" t="s">
        <v>516</v>
      </c>
      <c r="B80" t="s">
        <v>517</v>
      </c>
      <c r="C80" t="s">
        <v>439</v>
      </c>
      <c r="D80" t="s">
        <v>719</v>
      </c>
      <c r="E80" s="1" t="s">
        <v>205</v>
      </c>
      <c r="F80" t="str">
        <f>VLOOKUP(Tabela2245689101112131415161718[[#This Row],[NOME]],'CADASTRO'!A:K,5,0)</f>
        <v>AUXILIAR INDUSTRIAL</v>
      </c>
      <c r="G80" s="8">
        <v>45028</v>
      </c>
      <c r="H80" s="38">
        <v>365</v>
      </c>
      <c r="I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IF(G418="01/01/1900", "SEM REGISTRO",
                        IF((G80+H80)&gt;TODAY(), "NO PRAZO", "VENCIDO"
                        )
                    )
                )
            )
        )
    ),"N.A.")</f>
        <v>N.A.</v>
      </c>
      <c r="J80" s="14">
        <f>Tabela2245689101112131415161718[[#This Row],[TREINADO EM]]+Tabela2245689101112131415161718[[#This Row],[VALIDADE]]</f>
        <v>45393</v>
      </c>
      <c r="K80" s="66">
        <v>1</v>
      </c>
      <c r="L80" t="s">
        <v>5</v>
      </c>
      <c r="M80" t="str">
        <f>VLOOKUP(Tabela2245689101112131415161718[[#This Row],[NOME]],'CADASTRO'!A:K,6,0)</f>
        <v>DESLIGADO</v>
      </c>
    </row>
    <row r="81" spans="1:13">
      <c r="A81" t="s">
        <v>516</v>
      </c>
      <c r="B81" t="s">
        <v>517</v>
      </c>
      <c r="C81" t="s">
        <v>439</v>
      </c>
      <c r="D81" t="s">
        <v>719</v>
      </c>
      <c r="E81" s="1" t="s">
        <v>205</v>
      </c>
      <c r="F81" t="str">
        <f>VLOOKUP(Tabela2245689101112131415161718[[#This Row],[NOME]],'CADASTRO'!A:K,5,0)</f>
        <v>AUXILIAR INDUSTRIAL</v>
      </c>
      <c r="G81" s="8">
        <v>45278</v>
      </c>
      <c r="H81" s="38">
        <v>365</v>
      </c>
      <c r="I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IF(G419="01/01/1900", "SEM REGISTRO",
                        IF((G81+H81)&gt;TODAY(), "NO PRAZO", "VENCIDO"
                        )
                    )
                )
            )
        )
    ),"N.A.")</f>
        <v>N.A.</v>
      </c>
      <c r="J81" s="14">
        <f>Tabela2245689101112131415161718[[#This Row],[TREINADO EM]]+Tabela2245689101112131415161718[[#This Row],[VALIDADE]]</f>
        <v>45643</v>
      </c>
      <c r="K81" s="66">
        <v>1.5</v>
      </c>
      <c r="L81" t="s">
        <v>5</v>
      </c>
      <c r="M81" t="str">
        <f>VLOOKUP(Tabela2245689101112131415161718[[#This Row],[NOME]],'CADASTRO'!A:K,6,0)</f>
        <v>DESLIGADO</v>
      </c>
    </row>
    <row r="82" spans="1:13">
      <c r="A82" t="s">
        <v>516</v>
      </c>
      <c r="B82" t="s">
        <v>517</v>
      </c>
      <c r="C82" t="s">
        <v>124</v>
      </c>
      <c r="D82" t="s">
        <v>719</v>
      </c>
      <c r="E82" s="1" t="s">
        <v>205</v>
      </c>
      <c r="F82" t="str">
        <f>VLOOKUP(Tabela2245689101112131415161718[[#This Row],[NOME]],'CADASTRO'!A:K,5,0)</f>
        <v>AUXILIAR INDUSTRIAL</v>
      </c>
      <c r="G82" s="8">
        <v>45644</v>
      </c>
      <c r="H82" s="38">
        <v>365</v>
      </c>
      <c r="I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IF(G420="01/01/1900", "SEM REGISTRO",
                        IF((G82+H82)&gt;TODAY(), "NO PRAZO", "VENCIDO"
                        )
                    )
                )
            )
        )
    ),"N.A.")</f>
        <v>N.A.</v>
      </c>
      <c r="J82" s="14">
        <f>Tabela2245689101112131415161718[[#This Row],[TREINADO EM]]+Tabela2245689101112131415161718[[#This Row],[VALIDADE]]</f>
        <v>46009</v>
      </c>
      <c r="K82" s="66">
        <v>1</v>
      </c>
      <c r="L82" t="s">
        <v>3</v>
      </c>
      <c r="M82" t="str">
        <f>VLOOKUP(Tabela2245689101112131415161718[[#This Row],[NOME]],'CADASTRO'!A:K,6,0)</f>
        <v>DESLIGADO</v>
      </c>
    </row>
    <row r="83" spans="1:13">
      <c r="A83" t="s">
        <v>516</v>
      </c>
      <c r="B83" t="s">
        <v>517</v>
      </c>
      <c r="C83" t="s">
        <v>68</v>
      </c>
      <c r="D83" t="s">
        <v>719</v>
      </c>
      <c r="E83" s="11" t="s">
        <v>206</v>
      </c>
      <c r="F83" t="str">
        <f>VLOOKUP(Tabela2245689101112131415161718[[#This Row],[NOME]],'CADASTRO'!A:K,5,0)</f>
        <v>OPERADOR INDUSTRIAL II</v>
      </c>
      <c r="G83" s="8">
        <v>44516</v>
      </c>
      <c r="H83" s="38">
        <v>365</v>
      </c>
      <c r="I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IF(G421="01/01/1900", "SEM REGISTRO",
                        IF((G83+H83)&gt;TODAY(), "NO PRAZO", "VENCIDO"
                        )
                    )
                )
            )
        )
    ),"N.A.")</f>
        <v>N.A.</v>
      </c>
      <c r="J83" s="14">
        <f>Tabela2245689101112131415161718[[#This Row],[TREINADO EM]]+Tabela2245689101112131415161718[[#This Row],[VALIDADE]]</f>
        <v>44881</v>
      </c>
      <c r="K83" s="66">
        <v>1</v>
      </c>
      <c r="L83" t="s">
        <v>3</v>
      </c>
      <c r="M83" t="str">
        <f>VLOOKUP(Tabela2245689101112131415161718[[#This Row],[NOME]],'CADASTRO'!A:K,6,0)</f>
        <v>DESLIGADO</v>
      </c>
    </row>
    <row r="84" spans="1:13">
      <c r="A84" t="s">
        <v>516</v>
      </c>
      <c r="B84" t="s">
        <v>517</v>
      </c>
      <c r="C84" t="s">
        <v>68</v>
      </c>
      <c r="D84" t="s">
        <v>719</v>
      </c>
      <c r="E84" s="1" t="s">
        <v>207</v>
      </c>
      <c r="F84" t="str">
        <f>VLOOKUP(Tabela2245689101112131415161718[[#This Row],[NOME]],'CADASTRO'!A:K,5,0)</f>
        <v>APRENDIZ</v>
      </c>
      <c r="G84" s="41">
        <v>44516</v>
      </c>
      <c r="H84" s="38">
        <v>365</v>
      </c>
      <c r="I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IF(G422="01/01/1900", "SEM REGISTRO",
                        IF((G84+H84)&gt;TODAY(), "NO PRAZO", "VENCIDO"
                        )
                    )
                )
            )
        )
    ),"N.A.")</f>
        <v>N.A.</v>
      </c>
      <c r="J84" s="14">
        <f>Tabela2245689101112131415161718[[#This Row],[TREINADO EM]]+Tabela2245689101112131415161718[[#This Row],[VALIDADE]]</f>
        <v>44881</v>
      </c>
      <c r="K84" s="66">
        <v>1</v>
      </c>
      <c r="L84" t="s">
        <v>3</v>
      </c>
      <c r="M84" t="str">
        <f>VLOOKUP(Tabela2245689101112131415161718[[#This Row],[NOME]],'CADASTRO'!A:K,6,0)</f>
        <v>DESLIGADO</v>
      </c>
    </row>
    <row r="85" spans="1:13">
      <c r="A85" t="s">
        <v>516</v>
      </c>
      <c r="B85" t="s">
        <v>517</v>
      </c>
      <c r="C85" t="s">
        <v>68</v>
      </c>
      <c r="D85" t="s">
        <v>719</v>
      </c>
      <c r="E85" s="11" t="s">
        <v>68</v>
      </c>
      <c r="F85" t="str">
        <f>VLOOKUP(Tabela2245689101112131415161718[[#This Row],[NOME]],'CADASTRO'!A:K,5,0)</f>
        <v>COORDENADOR CONTROLE DE QUALIDADE</v>
      </c>
      <c r="G85" s="8">
        <v>44516</v>
      </c>
      <c r="H85" s="38">
        <v>365</v>
      </c>
      <c r="I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IF(G423="01/01/1900",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Tabela2245689101112131415161718[[#This Row],[TREINADO EM]]+Tabela2245689101112131415161718[[#This Row],[VALIDADE]]</f>
        <v>44881</v>
      </c>
      <c r="K85" s="66">
        <v>1</v>
      </c>
      <c r="L85" t="s">
        <v>5</v>
      </c>
      <c r="M85" t="str">
        <f>VLOOKUP(Tabela2245689101112131415161718[[#This Row],[NOME]],'CADASTRO'!A:K,6,0)</f>
        <v>ATIVO</v>
      </c>
    </row>
    <row r="86" spans="1:13">
      <c r="A86" t="s">
        <v>516</v>
      </c>
      <c r="B86" t="s">
        <v>517</v>
      </c>
      <c r="C86" t="s">
        <v>439</v>
      </c>
      <c r="D86" t="s">
        <v>719</v>
      </c>
      <c r="E86" s="1" t="s">
        <v>68</v>
      </c>
      <c r="F86" t="str">
        <f>VLOOKUP(Tabela2245689101112131415161718[[#This Row],[NOME]],'CADASTRO'!A:K,5,0)</f>
        <v>COORDENADOR CONTROLE DE QUALIDADE</v>
      </c>
      <c r="G86" s="8">
        <v>45182</v>
      </c>
      <c r="H86" s="38">
        <v>365</v>
      </c>
      <c r="I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IF(G424="01/01/1900",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Tabela2245689101112131415161718[[#This Row],[TREINADO EM]]+Tabela2245689101112131415161718[[#This Row],[VALIDADE]]</f>
        <v>45547</v>
      </c>
      <c r="K86" s="66">
        <v>1</v>
      </c>
      <c r="L86" t="s">
        <v>5</v>
      </c>
      <c r="M86" t="str">
        <f>VLOOKUP(Tabela2245689101112131415161718[[#This Row],[NOME]],'CADASTRO'!A:K,6,0)</f>
        <v>ATIVO</v>
      </c>
    </row>
    <row r="87" spans="1:13">
      <c r="A87" t="s">
        <v>516</v>
      </c>
      <c r="B87" t="s">
        <v>517</v>
      </c>
      <c r="C87" t="s">
        <v>439</v>
      </c>
      <c r="D87" t="s">
        <v>719</v>
      </c>
      <c r="E87" s="1" t="s">
        <v>68</v>
      </c>
      <c r="F87" t="str">
        <f>VLOOKUP(Tabela2245689101112131415161718[[#This Row],[NOME]],'CADASTRO'!A:K,5,0)</f>
        <v>COORDENADOR CONTROLE DE QUALIDADE</v>
      </c>
      <c r="G87" s="8">
        <v>45278</v>
      </c>
      <c r="H87" s="38">
        <v>365</v>
      </c>
      <c r="I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IF(G425="01/01/1900",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Tabela2245689101112131415161718[[#This Row],[TREINADO EM]]+Tabela2245689101112131415161718[[#This Row],[VALIDADE]]</f>
        <v>45643</v>
      </c>
      <c r="K87" s="66">
        <v>1.5</v>
      </c>
      <c r="L87" t="s">
        <v>5</v>
      </c>
      <c r="M87" t="str">
        <f>VLOOKUP(Tabela2245689101112131415161718[[#This Row],[NOME]],'CADASTRO'!A:K,6,0)</f>
        <v>ATIVO</v>
      </c>
    </row>
    <row r="88" spans="1:13">
      <c r="A88" t="s">
        <v>516</v>
      </c>
      <c r="B88" t="s">
        <v>517</v>
      </c>
      <c r="C88" t="s">
        <v>335</v>
      </c>
      <c r="D88" t="s">
        <v>719</v>
      </c>
      <c r="E88" s="1" t="s">
        <v>68</v>
      </c>
      <c r="F88" t="str">
        <f>VLOOKUP(Tabela2245689101112131415161718[[#This Row],[NOME]],'CADASTRO'!A:K,5,0)</f>
        <v>COORDENADOR CONTROLE DE QUALIDADE</v>
      </c>
      <c r="G88" s="8">
        <v>45751</v>
      </c>
      <c r="H88" s="38">
        <v>365</v>
      </c>
      <c r="I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IF(G426="01/01/1900",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Tabela2245689101112131415161718[[#This Row],[TREINADO EM]]+Tabela2245689101112131415161718[[#This Row],[VALIDADE]]</f>
        <v>46116</v>
      </c>
      <c r="K88" s="66">
        <v>1</v>
      </c>
      <c r="L88" t="s">
        <v>5</v>
      </c>
      <c r="M88" t="str">
        <f>VLOOKUP(Tabela2245689101112131415161718[[#This Row],[NOME]],'CADASTRO'!A:K,6,0)</f>
        <v>ATIVO</v>
      </c>
    </row>
    <row r="89" spans="1:13">
      <c r="A89" t="s">
        <v>516</v>
      </c>
      <c r="B89" t="s">
        <v>517</v>
      </c>
      <c r="C89" t="s">
        <v>415</v>
      </c>
      <c r="D89" t="s">
        <v>719</v>
      </c>
      <c r="E89" s="1" t="s">
        <v>68</v>
      </c>
      <c r="F89" t="str">
        <f>VLOOKUP(Tabela2245689101112131415161718[[#This Row],[NOME]],'CADASTRO'!A:K,5,0)</f>
        <v>COORDENADOR CONTROLE DE QUALIDADE</v>
      </c>
      <c r="G89" s="8">
        <v>46162</v>
      </c>
      <c r="H89" s="38">
        <v>1825</v>
      </c>
      <c r="I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IF(G427="01/01/1900", "SEM REGISTRO",
                        IF((G89+H89)&gt;TODAY(), "NO PRAZO", "VENCIDO"
                        )
                    )
                )
            )
        )
    ),"N.A.")</f>
        <v>NO PRAZO</v>
      </c>
      <c r="J89" s="14">
        <f>Tabela2245689101112131415161718[[#This Row],[TREINADO EM]]+Tabela2245689101112131415161718[[#This Row],[VALIDADE]]</f>
        <v>47987</v>
      </c>
      <c r="K89" s="66">
        <v>1</v>
      </c>
      <c r="L89" t="s">
        <v>3</v>
      </c>
      <c r="M89" t="str">
        <f>VLOOKUP(Tabela2245689101112131415161718[[#This Row],[NOME]],'CADASTRO'!A:K,6,0)</f>
        <v>ATIVO</v>
      </c>
    </row>
    <row r="90" spans="1:13">
      <c r="A90" t="s">
        <v>516</v>
      </c>
      <c r="B90" t="s">
        <v>517</v>
      </c>
      <c r="C90" t="s">
        <v>68</v>
      </c>
      <c r="D90" t="s">
        <v>719</v>
      </c>
      <c r="E90" s="1" t="s">
        <v>209</v>
      </c>
      <c r="F90" t="str">
        <f>VLOOKUP(Tabela2245689101112131415161718[[#This Row],[NOME]],'CADASTRO'!A:K,5,0)</f>
        <v>ASSISTENTE ADMINISTRATIVO</v>
      </c>
      <c r="G90" s="8">
        <v>44516</v>
      </c>
      <c r="H90" s="38">
        <v>365</v>
      </c>
      <c r="I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IF(G428="01/01/1900", "SEM REGISTRO",
                        IF((G90+H90)&gt;TODAY(), "NO PRAZO", "VENCIDO"
                        )
                    )
                )
            )
        )
    ),"N.A.")</f>
        <v>N.A.</v>
      </c>
      <c r="J90" s="14">
        <f>Tabela2245689101112131415161718[[#This Row],[TREINADO EM]]+Tabela2245689101112131415161718[[#This Row],[VALIDADE]]</f>
        <v>44881</v>
      </c>
      <c r="K90" s="66">
        <v>1</v>
      </c>
      <c r="L90" t="s">
        <v>5</v>
      </c>
      <c r="M90" t="str">
        <f>VLOOKUP(Tabela2245689101112131415161718[[#This Row],[NOME]],'CADASTRO'!A:K,6,0)</f>
        <v>DESLIGADO</v>
      </c>
    </row>
    <row r="91" spans="1:13">
      <c r="A91" t="s">
        <v>516</v>
      </c>
      <c r="B91" t="s">
        <v>517</v>
      </c>
      <c r="C91" t="s">
        <v>431</v>
      </c>
      <c r="D91" t="s">
        <v>719</v>
      </c>
      <c r="E91" s="1" t="s">
        <v>209</v>
      </c>
      <c r="F91" t="str">
        <f>VLOOKUP(Tabela2245689101112131415161718[[#This Row],[NOME]],'CADASTRO'!A:K,5,0)</f>
        <v>ASSISTENTE ADMINISTRATIVO</v>
      </c>
      <c r="G91" s="8">
        <v>44929</v>
      </c>
      <c r="H91" s="38">
        <v>365</v>
      </c>
      <c r="I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IF(G429="01/01/1900", "SEM REGISTRO",
                        IF((G91+H91)&gt;TODAY(), "NO PRAZO", "VENCIDO"
                        )
                    )
                )
            )
        )
    ),"N.A.")</f>
        <v>N.A.</v>
      </c>
      <c r="J91" s="14">
        <f>Tabela2245689101112131415161718[[#This Row],[TREINADO EM]]+Tabela2245689101112131415161718[[#This Row],[VALIDADE]]</f>
        <v>45294</v>
      </c>
      <c r="K91" s="66">
        <v>1</v>
      </c>
      <c r="L91" t="s">
        <v>5</v>
      </c>
      <c r="M91" t="str">
        <f>VLOOKUP(Tabela2245689101112131415161718[[#This Row],[NOME]],'CADASTRO'!A:K,6,0)</f>
        <v>DESLIGADO</v>
      </c>
    </row>
    <row r="92" spans="1:13">
      <c r="A92" t="s">
        <v>516</v>
      </c>
      <c r="B92" t="s">
        <v>517</v>
      </c>
      <c r="C92" t="s">
        <v>439</v>
      </c>
      <c r="D92" t="s">
        <v>719</v>
      </c>
      <c r="E92" s="1" t="s">
        <v>209</v>
      </c>
      <c r="F92" t="str">
        <f>VLOOKUP(Tabela2245689101112131415161718[[#This Row],[NOME]],'CADASTRO'!A:K,5,0)</f>
        <v>ASSISTENTE ADMINISTRATIVO</v>
      </c>
      <c r="G92" s="8">
        <v>45301</v>
      </c>
      <c r="H92" s="38">
        <v>365</v>
      </c>
      <c r="I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IF(G430="01/01/1900", "SEM REGISTRO",
                        IF((G92+H92)&gt;TODAY(), "NO PRAZO", "VENCIDO"
                        )
                    )
                )
            )
        )
    ),"N.A.")</f>
        <v>N.A.</v>
      </c>
      <c r="J92" s="14">
        <f>Tabela2245689101112131415161718[[#This Row],[TREINADO EM]]+Tabela2245689101112131415161718[[#This Row],[VALIDADE]]</f>
        <v>45666</v>
      </c>
      <c r="K92" s="66">
        <v>1.5</v>
      </c>
      <c r="L92" t="s">
        <v>5</v>
      </c>
      <c r="M92" t="str">
        <f>VLOOKUP(Tabela2245689101112131415161718[[#This Row],[NOME]],'CADASTRO'!A:K,6,0)</f>
        <v>DESLIGADO</v>
      </c>
    </row>
    <row r="93" spans="1:13">
      <c r="A93" t="s">
        <v>516</v>
      </c>
      <c r="B93" t="s">
        <v>517</v>
      </c>
      <c r="C93" t="s">
        <v>431</v>
      </c>
      <c r="D93" t="s">
        <v>719</v>
      </c>
      <c r="E93" s="1" t="s">
        <v>209</v>
      </c>
      <c r="F93" t="str">
        <f>VLOOKUP(Tabela2245689101112131415161718[[#This Row],[NOME]],'CADASTRO'!A:K,5,0)</f>
        <v>ASSISTENTE ADMINISTRATIVO</v>
      </c>
      <c r="G93" s="8">
        <v>45511</v>
      </c>
      <c r="H93" s="38">
        <v>365</v>
      </c>
      <c r="I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IF(G431="01/01/1900", "SEM REGISTRO",
                        IF((G93+H93)&gt;TODAY(), "NO PRAZO", "VENCIDO"
                        )
                    )
                )
            )
        )
    ),"N.A.")</f>
        <v>N.A.</v>
      </c>
      <c r="J93" s="14">
        <f>Tabela2245689101112131415161718[[#This Row],[TREINADO EM]]+Tabela2245689101112131415161718[[#This Row],[VALIDADE]]</f>
        <v>45876</v>
      </c>
      <c r="K93" s="66">
        <v>1.5</v>
      </c>
      <c r="L93" t="s">
        <v>5</v>
      </c>
      <c r="M93" t="str">
        <f>VLOOKUP(Tabela2245689101112131415161718[[#This Row],[NOME]],'CADASTRO'!A:K,6,0)</f>
        <v>DESLIGADO</v>
      </c>
    </row>
    <row r="94" spans="1:13">
      <c r="A94" t="s">
        <v>516</v>
      </c>
      <c r="B94" t="s">
        <v>517</v>
      </c>
      <c r="C94" t="s">
        <v>124</v>
      </c>
      <c r="D94" t="s">
        <v>719</v>
      </c>
      <c r="E94" s="1" t="s">
        <v>209</v>
      </c>
      <c r="F94" t="str">
        <f>VLOOKUP(Tabela2245689101112131415161718[[#This Row],[NOME]],'CADASTRO'!A:K,5,0)</f>
        <v>ASSISTENTE ADMINISTRATIVO</v>
      </c>
      <c r="G94" s="8">
        <v>45644</v>
      </c>
      <c r="H94" s="38">
        <v>365</v>
      </c>
      <c r="I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IF(G432="01/01/1900", "SEM REGISTRO",
                        IF((G94+H94)&gt;TODAY(), "NO PRAZO", "VENCIDO"
                        )
                    )
                )
            )
        )
    ),"N.A.")</f>
        <v>N.A.</v>
      </c>
      <c r="J94" s="14">
        <f>Tabela2245689101112131415161718[[#This Row],[TREINADO EM]]+Tabela2245689101112131415161718[[#This Row],[VALIDADE]]</f>
        <v>46009</v>
      </c>
      <c r="K94" s="66">
        <v>1</v>
      </c>
      <c r="L94" t="s">
        <v>5</v>
      </c>
      <c r="M94" t="str">
        <f>VLOOKUP(Tabela2245689101112131415161718[[#This Row],[NOME]],'CADASTRO'!A:K,6,0)</f>
        <v>DESLIGADO</v>
      </c>
    </row>
    <row r="95" spans="1:13">
      <c r="A95" t="s">
        <v>516</v>
      </c>
      <c r="B95" t="s">
        <v>517</v>
      </c>
      <c r="C95" t="s">
        <v>335</v>
      </c>
      <c r="D95" t="s">
        <v>719</v>
      </c>
      <c r="E95" s="1" t="s">
        <v>209</v>
      </c>
      <c r="F95" t="str">
        <f>VLOOKUP(Tabela2245689101112131415161718[[#This Row],[NOME]],'CADASTRO'!A:K,5,0)</f>
        <v>ASSISTENTE ADMINISTRATIVO</v>
      </c>
      <c r="G95" s="8">
        <v>45880</v>
      </c>
      <c r="H95" s="38">
        <v>365</v>
      </c>
      <c r="I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IF(G433="01/01/1900", "SEM REGISTRO",
                        IF((G95+H95)&gt;TODAY(), "NO PRAZO", "VENCIDO"
                        )
                    )
                )
            )
        )
    ),"N.A.")</f>
        <v>N.A.</v>
      </c>
      <c r="J95" s="14">
        <f>Tabela2245689101112131415161718[[#This Row],[TREINADO EM]]+Tabela2245689101112131415161718[[#This Row],[VALIDADE]]</f>
        <v>46245</v>
      </c>
      <c r="K95" s="66">
        <v>1</v>
      </c>
      <c r="L95" t="s">
        <v>3</v>
      </c>
      <c r="M95" t="str">
        <f>VLOOKUP(Tabela2245689101112131415161718[[#This Row],[NOME]],'CADASTRO'!A:K,6,0)</f>
        <v>DESLIGADO</v>
      </c>
    </row>
    <row r="96" spans="1:13">
      <c r="A96" t="s">
        <v>516</v>
      </c>
      <c r="B96" t="s">
        <v>517</v>
      </c>
      <c r="C96" t="s">
        <v>68</v>
      </c>
      <c r="D96" t="s">
        <v>719</v>
      </c>
      <c r="E96" s="1" t="s">
        <v>212</v>
      </c>
      <c r="F96" t="str">
        <f>VLOOKUP(Tabela2245689101112131415161718[[#This Row],[NOME]],'CADASTRO'!A:K,5,0)</f>
        <v>ANALISTA LOGISTICA PL</v>
      </c>
      <c r="G96" s="8">
        <v>44518</v>
      </c>
      <c r="H96" s="38">
        <v>365</v>
      </c>
      <c r="I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IF(G434="01/01/1900", "SEM REGISTRO",
                        IF((G96+H96)&gt;TODAY(), "NO PRAZO", "VENCIDO"
                        )
                    )
                )
            )
        )
    ),"N.A.")</f>
        <v>N.A.</v>
      </c>
      <c r="J96" s="14">
        <f>Tabela2245689101112131415161718[[#This Row],[TREINADO EM]]+Tabela2245689101112131415161718[[#This Row],[VALIDADE]]</f>
        <v>44883</v>
      </c>
      <c r="K96" s="66">
        <v>1</v>
      </c>
      <c r="L96" t="s">
        <v>5</v>
      </c>
      <c r="M96" t="str">
        <f>VLOOKUP(Tabela2245689101112131415161718[[#This Row],[NOME]],'CADASTRO'!A:K,6,0)</f>
        <v>DESLIGADO</v>
      </c>
    </row>
    <row r="97" spans="1:13">
      <c r="A97" t="s">
        <v>516</v>
      </c>
      <c r="B97" t="s">
        <v>517</v>
      </c>
      <c r="C97" t="s">
        <v>439</v>
      </c>
      <c r="D97" t="s">
        <v>719</v>
      </c>
      <c r="E97" s="1" t="s">
        <v>212</v>
      </c>
      <c r="F97" t="str">
        <f>VLOOKUP(Tabela2245689101112131415161718[[#This Row],[NOME]],'CADASTRO'!A:K,5,0)</f>
        <v>ANALISTA LOGISTICA PL</v>
      </c>
      <c r="G97" s="8">
        <v>45168</v>
      </c>
      <c r="H97" s="38">
        <v>365</v>
      </c>
      <c r="I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IF(G435="01/01/1900", "SEM REGISTRO",
                        IF((G97+H97)&gt;TODAY(), "NO PRAZO", "VENCIDO"
                        )
                    )
                )
            )
        )
    ),"N.A.")</f>
        <v>N.A.</v>
      </c>
      <c r="J97" s="14">
        <f>Tabela2245689101112131415161718[[#This Row],[TREINADO EM]]+Tabela2245689101112131415161718[[#This Row],[VALIDADE]]</f>
        <v>45533</v>
      </c>
      <c r="K97" s="66">
        <v>1</v>
      </c>
      <c r="L97" t="s">
        <v>5</v>
      </c>
      <c r="M97" t="str">
        <f>VLOOKUP(Tabela2245689101112131415161718[[#This Row],[NOME]],'CADASTRO'!A:K,6,0)</f>
        <v>DESLIGADO</v>
      </c>
    </row>
    <row r="98" spans="1:13">
      <c r="A98" t="s">
        <v>516</v>
      </c>
      <c r="B98" t="s">
        <v>517</v>
      </c>
      <c r="C98" t="s">
        <v>439</v>
      </c>
      <c r="D98" t="s">
        <v>719</v>
      </c>
      <c r="E98" s="1" t="s">
        <v>212</v>
      </c>
      <c r="F98" t="str">
        <f>VLOOKUP(Tabela2245689101112131415161718[[#This Row],[NOME]],'CADASTRO'!A:K,5,0)</f>
        <v>ANALISTA LOGISTICA PL</v>
      </c>
      <c r="G98" s="8">
        <v>45278</v>
      </c>
      <c r="H98" s="38">
        <v>365</v>
      </c>
      <c r="I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IF(G436="01/01/1900", "SEM REGISTRO",
                        IF((G98+H98)&gt;TODAY(), "NO PRAZO", "VENCIDO"
                        )
                    )
                )
            )
        )
    ),"N.A.")</f>
        <v>N.A.</v>
      </c>
      <c r="J98" s="14">
        <f>Tabela2245689101112131415161718[[#This Row],[TREINADO EM]]+Tabela2245689101112131415161718[[#This Row],[VALIDADE]]</f>
        <v>45643</v>
      </c>
      <c r="K98" s="66">
        <v>1.5</v>
      </c>
      <c r="L98" t="s">
        <v>5</v>
      </c>
      <c r="M98" t="str">
        <f>VLOOKUP(Tabela2245689101112131415161718[[#This Row],[NOME]],'CADASTRO'!A:K,6,0)</f>
        <v>DESLIGADO</v>
      </c>
    </row>
    <row r="99" spans="1:13">
      <c r="A99" t="s">
        <v>516</v>
      </c>
      <c r="B99" t="s">
        <v>517</v>
      </c>
      <c r="C99" t="s">
        <v>124</v>
      </c>
      <c r="D99" t="s">
        <v>719</v>
      </c>
      <c r="E99" s="1" t="s">
        <v>212</v>
      </c>
      <c r="F99" t="str">
        <f>VLOOKUP(Tabela2245689101112131415161718[[#This Row],[NOME]],'CADASTRO'!A:K,5,0)</f>
        <v>ANALISTA LOGISTICA PL</v>
      </c>
      <c r="G99" s="8">
        <v>45644</v>
      </c>
      <c r="H99" s="38">
        <v>365</v>
      </c>
      <c r="I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IF(G437="01/01/1900", "SEM REGISTRO",
                        IF((G99+H99)&gt;TODAY(), "NO PRAZO", "VENCIDO"
                        )
                    )
                )
            )
        )
    ),"N.A.")</f>
        <v>N.A.</v>
      </c>
      <c r="J99" s="14">
        <f>Tabela2245689101112131415161718[[#This Row],[TREINADO EM]]+Tabela2245689101112131415161718[[#This Row],[VALIDADE]]</f>
        <v>46009</v>
      </c>
      <c r="K99" s="66">
        <v>1</v>
      </c>
      <c r="L99" t="s">
        <v>3</v>
      </c>
      <c r="M99" t="str">
        <f>VLOOKUP(Tabela2245689101112131415161718[[#This Row],[NOME]],'CADASTRO'!A:K,6,0)</f>
        <v>DESLIGADO</v>
      </c>
    </row>
    <row r="100" spans="1:13">
      <c r="A100" t="s">
        <v>516</v>
      </c>
      <c r="B100" t="s">
        <v>517</v>
      </c>
      <c r="C100" t="s">
        <v>68</v>
      </c>
      <c r="D100" t="s">
        <v>719</v>
      </c>
      <c r="E100" s="1" t="s">
        <v>482</v>
      </c>
      <c r="F100" t="str">
        <f>VLOOKUP(Tabela2245689101112131415161718[[#This Row],[NOME]],'CADASTRO'!A:K,5,0)</f>
        <v>TECNICO MECANICO II</v>
      </c>
      <c r="G100" s="8">
        <v>44516</v>
      </c>
      <c r="H100" s="38">
        <v>365</v>
      </c>
      <c r="I1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IF(G438="01/01/1900",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Tabela2245689101112131415161718[[#This Row],[TREINADO EM]]+Tabela2245689101112131415161718[[#This Row],[VALIDADE]]</f>
        <v>44881</v>
      </c>
      <c r="K100" s="66">
        <v>1</v>
      </c>
      <c r="L100" t="s">
        <v>1</v>
      </c>
      <c r="M100" t="str">
        <f>VLOOKUP(Tabela2245689101112131415161718[[#This Row],[NOME]],'CADASTRO'!A:K,6,0)</f>
        <v>TRANSFERIDO</v>
      </c>
    </row>
    <row r="101" spans="1:13">
      <c r="A101" t="s">
        <v>516</v>
      </c>
      <c r="B101" t="s">
        <v>517</v>
      </c>
      <c r="C101" t="s">
        <v>68</v>
      </c>
      <c r="D101" t="s">
        <v>719</v>
      </c>
      <c r="E101" s="11" t="s">
        <v>346</v>
      </c>
      <c r="F101" t="str">
        <f>VLOOKUP(Tabela2245689101112131415161718[[#This Row],[NOME]],'CADASTRO'!A:K,5,0)</f>
        <v>Almoxarife</v>
      </c>
      <c r="G101" s="8">
        <v>44516</v>
      </c>
      <c r="H101" s="38">
        <v>365</v>
      </c>
      <c r="I1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IF(G439="01/01/1900",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Tabela2245689101112131415161718[[#This Row],[TREINADO EM]]+Tabela2245689101112131415161718[[#This Row],[VALIDADE]]</f>
        <v>44881</v>
      </c>
      <c r="K101" s="66">
        <v>1</v>
      </c>
      <c r="L101" t="s">
        <v>5</v>
      </c>
      <c r="M101" t="str">
        <f>VLOOKUP(Tabela2245689101112131415161718[[#This Row],[NOME]],'CADASTRO'!A:K,6,0)</f>
        <v>ATIVO</v>
      </c>
    </row>
    <row r="102" spans="1:13">
      <c r="A102" t="s">
        <v>516</v>
      </c>
      <c r="B102" t="s">
        <v>517</v>
      </c>
      <c r="C102" t="s">
        <v>439</v>
      </c>
      <c r="D102" t="s">
        <v>719</v>
      </c>
      <c r="E102" s="1" t="s">
        <v>346</v>
      </c>
      <c r="F102" t="str">
        <f>VLOOKUP(Tabela2245689101112131415161718[[#This Row],[NOME]],'CADASTRO'!A:K,5,0)</f>
        <v>Almoxarife</v>
      </c>
      <c r="G102" s="8">
        <v>45091</v>
      </c>
      <c r="H102" s="38">
        <v>365</v>
      </c>
      <c r="I1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IF(G440="01/01/1900",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Tabela2245689101112131415161718[[#This Row],[TREINADO EM]]+Tabela2245689101112131415161718[[#This Row],[VALIDADE]]</f>
        <v>45456</v>
      </c>
      <c r="K102" s="66">
        <v>1</v>
      </c>
      <c r="L102" t="s">
        <v>5</v>
      </c>
      <c r="M102" t="str">
        <f>VLOOKUP(Tabela2245689101112131415161718[[#This Row],[NOME]],'CADASTRO'!A:K,6,0)</f>
        <v>ATIVO</v>
      </c>
    </row>
    <row r="103" spans="1:13">
      <c r="A103" t="s">
        <v>516</v>
      </c>
      <c r="B103" t="s">
        <v>517</v>
      </c>
      <c r="C103" t="s">
        <v>431</v>
      </c>
      <c r="D103" t="s">
        <v>719</v>
      </c>
      <c r="E103" s="1" t="s">
        <v>346</v>
      </c>
      <c r="F103" t="str">
        <f>VLOOKUP(Tabela2245689101112131415161718[[#This Row],[NOME]],'CADASTRO'!A:K,5,0)</f>
        <v>Almoxarife</v>
      </c>
      <c r="G103" s="8">
        <v>45511</v>
      </c>
      <c r="H103" s="38">
        <v>365</v>
      </c>
      <c r="I1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IF(G441="01/01/1900",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Tabela2245689101112131415161718[[#This Row],[TREINADO EM]]+Tabela2245689101112131415161718[[#This Row],[VALIDADE]]</f>
        <v>45876</v>
      </c>
      <c r="K103" s="66">
        <v>1.5</v>
      </c>
      <c r="L103" t="s">
        <v>5</v>
      </c>
      <c r="M103" t="str">
        <f>VLOOKUP(Tabela2245689101112131415161718[[#This Row],[NOME]],'CADASTRO'!A:K,6,0)</f>
        <v>ATIVO</v>
      </c>
    </row>
    <row r="104" spans="1:13">
      <c r="A104" t="s">
        <v>516</v>
      </c>
      <c r="B104" t="s">
        <v>517</v>
      </c>
      <c r="C104" t="s">
        <v>124</v>
      </c>
      <c r="D104" t="s">
        <v>719</v>
      </c>
      <c r="E104" s="1" t="s">
        <v>346</v>
      </c>
      <c r="F104" t="str">
        <f>VLOOKUP(Tabela2245689101112131415161718[[#This Row],[NOME]],'CADASTRO'!A:K,5,0)</f>
        <v>Almoxarife</v>
      </c>
      <c r="G104" s="8">
        <v>45644</v>
      </c>
      <c r="H104" s="38">
        <v>365</v>
      </c>
      <c r="I1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IF(G442="01/01/1900",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Tabela2245689101112131415161718[[#This Row],[TREINADO EM]]+Tabela2245689101112131415161718[[#This Row],[VALIDADE]]</f>
        <v>46009</v>
      </c>
      <c r="K104" s="66">
        <v>1</v>
      </c>
      <c r="L104" t="s">
        <v>5</v>
      </c>
      <c r="M104" t="str">
        <f>VLOOKUP(Tabela2245689101112131415161718[[#This Row],[NOME]],'CADASTRO'!A:K,6,0)</f>
        <v>ATIVO</v>
      </c>
    </row>
    <row r="105" spans="1:13">
      <c r="A105" t="s">
        <v>516</v>
      </c>
      <c r="B105" t="s">
        <v>517</v>
      </c>
      <c r="C105" t="s">
        <v>335</v>
      </c>
      <c r="D105" t="s">
        <v>719</v>
      </c>
      <c r="E105" s="1" t="s">
        <v>346</v>
      </c>
      <c r="F105" t="str">
        <f>VLOOKUP(Tabela2245689101112131415161718[[#This Row],[NOME]],'CADASTRO'!A:K,5,0)</f>
        <v>Almoxarife</v>
      </c>
      <c r="G105" s="8">
        <v>45873</v>
      </c>
      <c r="H105" s="38">
        <v>365</v>
      </c>
      <c r="I1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IF(G443="01/01/1900",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Tabela2245689101112131415161718[[#This Row],[TREINADO EM]]+Tabela2245689101112131415161718[[#This Row],[VALIDADE]]</f>
        <v>46238</v>
      </c>
      <c r="K105" s="66">
        <v>1.5</v>
      </c>
      <c r="L105" t="s">
        <v>5</v>
      </c>
      <c r="M105" t="str">
        <f>VLOOKUP(Tabela2245689101112131415161718[[#This Row],[NOME]],'CADASTRO'!A:K,6,0)</f>
        <v>ATIVO</v>
      </c>
    </row>
    <row r="106" spans="1:13">
      <c r="A106" t="s">
        <v>516</v>
      </c>
      <c r="B106" t="s">
        <v>517</v>
      </c>
      <c r="C106" t="s">
        <v>415</v>
      </c>
      <c r="D106" t="s">
        <v>719</v>
      </c>
      <c r="E106" s="1" t="s">
        <v>346</v>
      </c>
      <c r="F106" t="str">
        <f>VLOOKUP(Tabela2245689101112131415161718[[#This Row],[NOME]],'CADASTRO'!A:K,5,0)</f>
        <v>Almoxarife</v>
      </c>
      <c r="G106" s="8">
        <v>46266</v>
      </c>
      <c r="H106" s="38">
        <v>365</v>
      </c>
      <c r="I1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IF(G444="01/01/1900", "SEM REGISTRO",
                        IF((G106+H106)&gt;TODAY(), "NO PRAZO", "VENCIDO"
                        )
                    )
                )
            )
        )
    ),"N.A.")</f>
        <v>NO PRAZO</v>
      </c>
      <c r="J106" s="14">
        <f>Tabela2245689101112131415161718[[#This Row],[TREINADO EM]]+Tabela2245689101112131415161718[[#This Row],[VALIDADE]]</f>
        <v>46631</v>
      </c>
      <c r="K106" s="66">
        <v>1</v>
      </c>
      <c r="L106" t="s">
        <v>3</v>
      </c>
      <c r="M106" t="str">
        <f>VLOOKUP(Tabela2245689101112131415161718[[#This Row],[NOME]],'CADASTRO'!A:K,6,0)</f>
        <v>ATIVO</v>
      </c>
    </row>
    <row r="107" spans="1:13">
      <c r="A107" t="s">
        <v>516</v>
      </c>
      <c r="B107" t="s">
        <v>517</v>
      </c>
      <c r="C107" t="s">
        <v>68</v>
      </c>
      <c r="D107" t="s">
        <v>719</v>
      </c>
      <c r="E107" s="1" t="s">
        <v>351</v>
      </c>
      <c r="F107" t="str">
        <f>VLOOKUP(Tabela2245689101112131415161718[[#This Row],[NOME]],'CADASTRO'!A:K,5,0)</f>
        <v>CONTROLADOR QUALIDADE</v>
      </c>
      <c r="G107" s="8">
        <v>44516</v>
      </c>
      <c r="H107" s="38">
        <v>365</v>
      </c>
      <c r="I1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IF(G445="01/01/1900",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Tabela2245689101112131415161718[[#This Row],[TREINADO EM]]+Tabela2245689101112131415161718[[#This Row],[VALIDADE]]</f>
        <v>44881</v>
      </c>
      <c r="K107" s="66">
        <v>1</v>
      </c>
      <c r="L107" t="s">
        <v>5</v>
      </c>
      <c r="M107" t="str">
        <f>VLOOKUP(Tabela2245689101112131415161718[[#This Row],[NOME]],'CADASTRO'!A:K,6,0)</f>
        <v>ATIVO</v>
      </c>
    </row>
    <row r="108" spans="1:13">
      <c r="A108" t="s">
        <v>516</v>
      </c>
      <c r="B108" t="s">
        <v>517</v>
      </c>
      <c r="C108" t="s">
        <v>439</v>
      </c>
      <c r="D108" t="s">
        <v>719</v>
      </c>
      <c r="E108" s="1" t="s">
        <v>351</v>
      </c>
      <c r="F108" t="str">
        <f>VLOOKUP(Tabela2245689101112131415161718[[#This Row],[NOME]],'CADASTRO'!A:K,5,0)</f>
        <v>CONTROLADOR QUALIDADE</v>
      </c>
      <c r="G108" s="8">
        <v>45278</v>
      </c>
      <c r="H108" s="38">
        <v>365</v>
      </c>
      <c r="I1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IF(G446="01/01/1900",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Tabela2245689101112131415161718[[#This Row],[TREINADO EM]]+Tabela2245689101112131415161718[[#This Row],[VALIDADE]]</f>
        <v>45643</v>
      </c>
      <c r="K108" s="66">
        <v>1.5</v>
      </c>
      <c r="L108" t="s">
        <v>5</v>
      </c>
      <c r="M108" t="str">
        <f>VLOOKUP(Tabela2245689101112131415161718[[#This Row],[NOME]],'CADASTRO'!A:K,6,0)</f>
        <v>ATIVO</v>
      </c>
    </row>
    <row r="109" spans="1:13">
      <c r="A109" t="s">
        <v>516</v>
      </c>
      <c r="B109" t="s">
        <v>517</v>
      </c>
      <c r="C109" t="s">
        <v>124</v>
      </c>
      <c r="D109" t="s">
        <v>719</v>
      </c>
      <c r="E109" s="1" t="s">
        <v>351</v>
      </c>
      <c r="F109" t="str">
        <f>VLOOKUP(Tabela2245689101112131415161718[[#This Row],[NOME]],'CADASTRO'!A:K,5,0)</f>
        <v>CONTROLADOR QUALIDADE</v>
      </c>
      <c r="G109" s="8">
        <v>45644</v>
      </c>
      <c r="H109" s="38">
        <v>365</v>
      </c>
      <c r="I1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IF(G447="01/01/1900",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Tabela2245689101112131415161718[[#This Row],[TREINADO EM]]+Tabela2245689101112131415161718[[#This Row],[VALIDADE]]</f>
        <v>46009</v>
      </c>
      <c r="K109" s="66">
        <v>1</v>
      </c>
      <c r="L109" t="s">
        <v>5</v>
      </c>
      <c r="M109" t="str">
        <f>VLOOKUP(Tabela2245689101112131415161718[[#This Row],[NOME]],'CADASTRO'!A:K,6,0)</f>
        <v>ATIVO</v>
      </c>
    </row>
    <row r="110" spans="1:13">
      <c r="A110" t="s">
        <v>516</v>
      </c>
      <c r="B110" t="s">
        <v>517</v>
      </c>
      <c r="C110" t="s">
        <v>335</v>
      </c>
      <c r="D110" t="s">
        <v>719</v>
      </c>
      <c r="E110" s="1" t="s">
        <v>351</v>
      </c>
      <c r="F110" t="str">
        <f>VLOOKUP(Tabela2245689101112131415161718[[#This Row],[NOME]],'CADASTRO'!A:K,5,0)</f>
        <v>CONTROLADOR QUALIDADE</v>
      </c>
      <c r="G110" s="8">
        <v>46107</v>
      </c>
      <c r="H110" s="38">
        <v>365</v>
      </c>
      <c r="I1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IF(G448="01/01/1900", "SEM REGISTRO",
                        IF((G110+H110)&gt;TODAY(), "NO PRAZO", "VENCIDO"
                        )
                    )
                )
            )
        )
    ),"N.A.")</f>
        <v>NO PRAZO</v>
      </c>
      <c r="J110" s="14">
        <f>Tabela2245689101112131415161718[[#This Row],[TREINADO EM]]+Tabela2245689101112131415161718[[#This Row],[VALIDADE]]</f>
        <v>46472</v>
      </c>
      <c r="K110" s="66">
        <v>1</v>
      </c>
      <c r="L110" t="s">
        <v>3</v>
      </c>
      <c r="M110" t="str">
        <f>VLOOKUP(Tabela2245689101112131415161718[[#This Row],[NOME]],'CADASTRO'!A:K,6,0)</f>
        <v>ATIVO</v>
      </c>
    </row>
    <row r="111" spans="1:13">
      <c r="A111" t="s">
        <v>516</v>
      </c>
      <c r="B111" t="s">
        <v>517</v>
      </c>
      <c r="C111" t="s">
        <v>439</v>
      </c>
      <c r="D111" t="s">
        <v>719</v>
      </c>
      <c r="E111" s="1" t="s">
        <v>216</v>
      </c>
      <c r="F111" t="str">
        <f>VLOOKUP(Tabela2245689101112131415161718[[#This Row],[NOME]],'CADASTRO'!A:K,5,0)</f>
        <v>AUXILIAR INDUSTRIAL</v>
      </c>
      <c r="G111" s="8">
        <v>45301</v>
      </c>
      <c r="H111" s="38">
        <v>365</v>
      </c>
      <c r="I1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IF(G449="01/01/1900",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Tabela2245689101112131415161718[[#This Row],[TREINADO EM]]+Tabela2245689101112131415161718[[#This Row],[VALIDADE]]</f>
        <v>45666</v>
      </c>
      <c r="K111" s="66">
        <v>1.5</v>
      </c>
      <c r="L111" t="s">
        <v>3</v>
      </c>
      <c r="M111" t="str">
        <f>VLOOKUP(Tabela2245689101112131415161718[[#This Row],[NOME]],'CADASTRO'!A:K,6,0)</f>
        <v>DESLIGADO</v>
      </c>
    </row>
    <row r="112" spans="1:13">
      <c r="A112" t="s">
        <v>516</v>
      </c>
      <c r="B112" t="s">
        <v>517</v>
      </c>
      <c r="C112" t="s">
        <v>68</v>
      </c>
      <c r="D112" t="s">
        <v>719</v>
      </c>
      <c r="E112" s="11" t="s">
        <v>352</v>
      </c>
      <c r="F112" t="str">
        <f>VLOOKUP(Tabela2245689101112131415161718[[#This Row],[NOME]],'CADASTRO'!A:K,5,0)</f>
        <v>OPERADOR LOGISTICO I</v>
      </c>
      <c r="G112" s="8">
        <v>44518</v>
      </c>
      <c r="H112" s="38">
        <v>365</v>
      </c>
      <c r="I1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IF(G450="01/01/1900",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Tabela2245689101112131415161718[[#This Row],[TREINADO EM]]+Tabela2245689101112131415161718[[#This Row],[VALIDADE]]</f>
        <v>44883</v>
      </c>
      <c r="K112" s="66">
        <v>1</v>
      </c>
      <c r="L112" t="s">
        <v>5</v>
      </c>
      <c r="M112" t="str">
        <f>VLOOKUP(Tabela2245689101112131415161718[[#This Row],[NOME]],'CADASTRO'!A:K,6,0)</f>
        <v>ATIVO</v>
      </c>
    </row>
    <row r="113" spans="1:13">
      <c r="A113" t="s">
        <v>516</v>
      </c>
      <c r="B113" t="s">
        <v>517</v>
      </c>
      <c r="C113" t="s">
        <v>431</v>
      </c>
      <c r="D113" t="s">
        <v>719</v>
      </c>
      <c r="E113" s="1" t="s">
        <v>352</v>
      </c>
      <c r="F113" t="str">
        <f>VLOOKUP(Tabela2245689101112131415161718[[#This Row],[NOME]],'CADASTRO'!A:K,5,0)</f>
        <v>OPERADOR LOGISTICO I</v>
      </c>
      <c r="G113" s="8">
        <v>44929</v>
      </c>
      <c r="H113" s="38">
        <v>365</v>
      </c>
      <c r="I1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IF(G451="01/01/1900",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Tabela2245689101112131415161718[[#This Row],[TREINADO EM]]+Tabela2245689101112131415161718[[#This Row],[VALIDADE]]</f>
        <v>45294</v>
      </c>
      <c r="K113" s="66">
        <v>1</v>
      </c>
      <c r="L113" t="s">
        <v>5</v>
      </c>
      <c r="M113" t="str">
        <f>VLOOKUP(Tabela2245689101112131415161718[[#This Row],[NOME]],'CADASTRO'!A:K,6,0)</f>
        <v>ATIVO</v>
      </c>
    </row>
    <row r="114" spans="1:13">
      <c r="A114" t="s">
        <v>516</v>
      </c>
      <c r="B114" t="s">
        <v>517</v>
      </c>
      <c r="C114" t="s">
        <v>439</v>
      </c>
      <c r="D114" t="s">
        <v>719</v>
      </c>
      <c r="E114" s="1" t="s">
        <v>352</v>
      </c>
      <c r="F114" t="str">
        <f>VLOOKUP(Tabela2245689101112131415161718[[#This Row],[NOME]],'CADASTRO'!A:K,5,0)</f>
        <v>OPERADOR LOGISTICO I</v>
      </c>
      <c r="G114" s="8">
        <v>45278</v>
      </c>
      <c r="H114" s="38">
        <v>365</v>
      </c>
      <c r="I1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IF(G452="01/01/1900",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Tabela2245689101112131415161718[[#This Row],[TREINADO EM]]+Tabela2245689101112131415161718[[#This Row],[VALIDADE]]</f>
        <v>45643</v>
      </c>
      <c r="K114" s="66">
        <v>1.5</v>
      </c>
      <c r="L114" t="s">
        <v>5</v>
      </c>
      <c r="M114" t="str">
        <f>VLOOKUP(Tabela2245689101112131415161718[[#This Row],[NOME]],'CADASTRO'!A:K,6,0)</f>
        <v>ATIVO</v>
      </c>
    </row>
    <row r="115" spans="1:13">
      <c r="A115" t="s">
        <v>516</v>
      </c>
      <c r="B115" t="s">
        <v>517</v>
      </c>
      <c r="C115" t="s">
        <v>124</v>
      </c>
      <c r="D115" t="s">
        <v>719</v>
      </c>
      <c r="E115" s="1" t="s">
        <v>352</v>
      </c>
      <c r="F115" t="str">
        <f>VLOOKUP(Tabela2245689101112131415161718[[#This Row],[NOME]],'CADASTRO'!A:K,5,0)</f>
        <v>OPERADOR LOGISTICO I</v>
      </c>
      <c r="G115" s="8">
        <v>45644</v>
      </c>
      <c r="H115" s="38">
        <v>365</v>
      </c>
      <c r="I1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IF(G453="01/01/1900",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Tabela2245689101112131415161718[[#This Row],[TREINADO EM]]+Tabela2245689101112131415161718[[#This Row],[VALIDADE]]</f>
        <v>46009</v>
      </c>
      <c r="K115" s="66">
        <v>1</v>
      </c>
      <c r="L115" t="s">
        <v>5</v>
      </c>
      <c r="M115" t="str">
        <f>VLOOKUP(Tabela2245689101112131415161718[[#This Row],[NOME]],'CADASTRO'!A:K,6,0)</f>
        <v>ATIVO</v>
      </c>
    </row>
    <row r="116" spans="1:13">
      <c r="A116" t="s">
        <v>516</v>
      </c>
      <c r="B116" t="s">
        <v>517</v>
      </c>
      <c r="C116" t="s">
        <v>335</v>
      </c>
      <c r="D116" t="s">
        <v>719</v>
      </c>
      <c r="E116" s="1" t="s">
        <v>352</v>
      </c>
      <c r="F116" t="str">
        <f>VLOOKUP(Tabela2245689101112131415161718[[#This Row],[NOME]],'CADASTRO'!A:K,5,0)</f>
        <v>OPERADOR LOGISTICO I</v>
      </c>
      <c r="G116" s="8">
        <v>46043</v>
      </c>
      <c r="H116" s="38">
        <v>365</v>
      </c>
      <c r="I1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IF(G454="01/01/1900", "SEM REGISTRO",
                        IF((G116+H116)&gt;TODAY(), "NO PRAZO", "VENCIDO"
                        )
                    )
                )
            )
        )
    ),"N.A.")</f>
        <v>NO PRAZO</v>
      </c>
      <c r="J116" s="14">
        <f>Tabela2245689101112131415161718[[#This Row],[TREINADO EM]]+Tabela2245689101112131415161718[[#This Row],[VALIDADE]]</f>
        <v>46408</v>
      </c>
      <c r="K116" s="66">
        <v>1</v>
      </c>
      <c r="L116" t="s">
        <v>3</v>
      </c>
      <c r="M116" t="str">
        <f>VLOOKUP(Tabela2245689101112131415161718[[#This Row],[NOME]],'CADASTRO'!A:K,6,0)</f>
        <v>ATIVO</v>
      </c>
    </row>
    <row r="117" spans="1:13">
      <c r="A117" t="s">
        <v>516</v>
      </c>
      <c r="B117" t="s">
        <v>517</v>
      </c>
      <c r="C117" t="s">
        <v>439</v>
      </c>
      <c r="D117" t="s">
        <v>719</v>
      </c>
      <c r="E117" s="1" t="s">
        <v>354</v>
      </c>
      <c r="F117" t="str">
        <f>VLOOKUP(Tabela2245689101112131415161718[[#This Row],[NOME]],'CADASTRO'!A:K,5,0)</f>
        <v>OPERADOR INDUSTRIAL I</v>
      </c>
      <c r="G117" s="8">
        <v>45203</v>
      </c>
      <c r="H117" s="38">
        <v>365</v>
      </c>
      <c r="I1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IF(G455="01/01/1900",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Tabela2245689101112131415161718[[#This Row],[TREINADO EM]]+Tabela2245689101112131415161718[[#This Row],[VALIDADE]]</f>
        <v>45568</v>
      </c>
      <c r="K117" s="66">
        <v>1</v>
      </c>
      <c r="L117" t="s">
        <v>5</v>
      </c>
      <c r="M117" t="str">
        <f>VLOOKUP(Tabela2245689101112131415161718[[#This Row],[NOME]],'CADASTRO'!A:K,6,0)</f>
        <v>ATIVO</v>
      </c>
    </row>
    <row r="118" spans="1:13">
      <c r="A118" t="s">
        <v>516</v>
      </c>
      <c r="B118" t="s">
        <v>517</v>
      </c>
      <c r="C118" t="s">
        <v>124</v>
      </c>
      <c r="D118" t="s">
        <v>719</v>
      </c>
      <c r="E118" s="1" t="s">
        <v>354</v>
      </c>
      <c r="F118" t="str">
        <f>VLOOKUP(Tabela2245689101112131415161718[[#This Row],[NOME]],'CADASTRO'!A:K,5,0)</f>
        <v>OPERADOR INDUSTRIAL I</v>
      </c>
      <c r="G118" s="8">
        <v>45644</v>
      </c>
      <c r="H118" s="38">
        <v>365</v>
      </c>
      <c r="I1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IF(G456="01/01/1900",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Tabela2245689101112131415161718[[#This Row],[TREINADO EM]]+Tabela2245689101112131415161718[[#This Row],[VALIDADE]]</f>
        <v>46009</v>
      </c>
      <c r="K118" s="66">
        <v>1</v>
      </c>
      <c r="L118" t="s">
        <v>5</v>
      </c>
      <c r="M118" t="str">
        <f>VLOOKUP(Tabela2245689101112131415161718[[#This Row],[NOME]],'CADASTRO'!A:K,6,0)</f>
        <v>ATIVO</v>
      </c>
    </row>
    <row r="119" spans="1:13">
      <c r="A119" t="s">
        <v>516</v>
      </c>
      <c r="B119" t="s">
        <v>517</v>
      </c>
      <c r="C119" t="s">
        <v>442</v>
      </c>
      <c r="D119" t="s">
        <v>719</v>
      </c>
      <c r="E119" s="1" t="s">
        <v>354</v>
      </c>
      <c r="F119" t="str">
        <f>VLOOKUP(Tabela2245689101112131415161718[[#This Row],[NOME]],'CADASTRO'!A:K,5,0)</f>
        <v>OPERADOR INDUSTRIAL I</v>
      </c>
      <c r="G119" s="8">
        <v>46161</v>
      </c>
      <c r="H119" s="38">
        <v>365</v>
      </c>
      <c r="I1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IF(G457="01/01/1900", "SEM REGISTRO",
                        IF((G119+H119)&gt;TODAY(), "NO PRAZO", "VENCIDO"
                        )
                    )
                )
            )
        )
    ),"N.A.")</f>
        <v>NO PRAZO</v>
      </c>
      <c r="J119" s="14">
        <f>Tabela2245689101112131415161718[[#This Row],[TREINADO EM]]+Tabela2245689101112131415161718[[#This Row],[VALIDADE]]</f>
        <v>46526</v>
      </c>
      <c r="K119" s="66">
        <v>1</v>
      </c>
      <c r="L119" t="s">
        <v>3</v>
      </c>
      <c r="M119" t="str">
        <f>VLOOKUP(Tabela2245689101112131415161718[[#This Row],[NOME]],'CADASTRO'!A:K,6,0)</f>
        <v>ATIVO</v>
      </c>
    </row>
    <row r="120" spans="1:13">
      <c r="A120" t="s">
        <v>516</v>
      </c>
      <c r="B120" t="s">
        <v>517</v>
      </c>
      <c r="C120" t="s">
        <v>68</v>
      </c>
      <c r="D120" t="s">
        <v>719</v>
      </c>
      <c r="E120" s="11" t="s">
        <v>217</v>
      </c>
      <c r="F120" t="str">
        <f>VLOOKUP(Tabela2245689101112131415161718[[#This Row],[NOME]],'CADASTRO'!A:K,5,0)</f>
        <v>OPERADOR INDUSTRIAL I</v>
      </c>
      <c r="G120" s="8">
        <v>44516</v>
      </c>
      <c r="H120" s="38">
        <v>365</v>
      </c>
      <c r="I1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IF(G458="01/01/1900",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Tabela2245689101112131415161718[[#This Row],[TREINADO EM]]+Tabela2245689101112131415161718[[#This Row],[VALIDADE]]</f>
        <v>44881</v>
      </c>
      <c r="K120" s="66">
        <v>1</v>
      </c>
      <c r="L120" t="s">
        <v>5</v>
      </c>
      <c r="M120" t="str">
        <f>VLOOKUP(Tabela2245689101112131415161718[[#This Row],[NOME]],'CADASTRO'!A:K,6,0)</f>
        <v>DESLIGADO</v>
      </c>
    </row>
    <row r="121" spans="1:13">
      <c r="A121" t="s">
        <v>516</v>
      </c>
      <c r="B121" t="s">
        <v>517</v>
      </c>
      <c r="C121" t="s">
        <v>439</v>
      </c>
      <c r="D121" t="s">
        <v>719</v>
      </c>
      <c r="E121" s="1" t="s">
        <v>217</v>
      </c>
      <c r="F121" t="str">
        <f>VLOOKUP(Tabela2245689101112131415161718[[#This Row],[NOME]],'CADASTRO'!A:K,5,0)</f>
        <v>OPERADOR INDUSTRIAL I</v>
      </c>
      <c r="G121" s="8">
        <v>45091</v>
      </c>
      <c r="H121" s="38">
        <v>365</v>
      </c>
      <c r="I1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IF(G459="01/01/1900",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Tabela2245689101112131415161718[[#This Row],[TREINADO EM]]+Tabela2245689101112131415161718[[#This Row],[VALIDADE]]</f>
        <v>45456</v>
      </c>
      <c r="K121" s="66">
        <v>1</v>
      </c>
      <c r="L121" t="s">
        <v>3</v>
      </c>
      <c r="M121" t="str">
        <f>VLOOKUP(Tabela2245689101112131415161718[[#This Row],[NOME]],'CADASTRO'!A:K,6,0)</f>
        <v>DESLIGADO</v>
      </c>
    </row>
    <row r="122" spans="1:13">
      <c r="A122" t="s">
        <v>516</v>
      </c>
      <c r="B122" t="s">
        <v>517</v>
      </c>
      <c r="C122" t="s">
        <v>335</v>
      </c>
      <c r="D122" t="s">
        <v>719</v>
      </c>
      <c r="E122" s="1" t="s">
        <v>218</v>
      </c>
      <c r="F122" t="str">
        <f>VLOOKUP(Tabela2245689101112131415161718[[#This Row],[NOME]],'CADASTRO'!A:K,5,0)</f>
        <v>TECNICO MECANICO II</v>
      </c>
      <c r="G122" s="8">
        <v>45943</v>
      </c>
      <c r="H122" s="38">
        <v>365</v>
      </c>
      <c r="I1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IF(G460="01/01/1900",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Tabela2245689101112131415161718[[#This Row],[TREINADO EM]]+Tabela2245689101112131415161718[[#This Row],[VALIDADE]]</f>
        <v>46308</v>
      </c>
      <c r="K122" s="66">
        <v>1</v>
      </c>
      <c r="L122" t="s">
        <v>3</v>
      </c>
      <c r="M122" t="str">
        <f>VLOOKUP(Tabela2245689101112131415161718[[#This Row],[NOME]],'CADASTRO'!A:K,6,0)</f>
        <v>DESLIGADO</v>
      </c>
    </row>
    <row r="123" spans="1:13">
      <c r="A123" t="s">
        <v>516</v>
      </c>
      <c r="B123" t="s">
        <v>517</v>
      </c>
      <c r="C123" t="s">
        <v>68</v>
      </c>
      <c r="D123" t="s">
        <v>719</v>
      </c>
      <c r="E123" s="1" t="s">
        <v>219</v>
      </c>
      <c r="F123" t="str">
        <f>VLOOKUP(Tabela2245689101112131415161718[[#This Row],[NOME]],'CADASTRO'!A:K,5,0)</f>
        <v>OPERADOR LOGISTICO II</v>
      </c>
      <c r="G123" s="8">
        <v>44518</v>
      </c>
      <c r="H123" s="38">
        <v>365</v>
      </c>
      <c r="I1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IF(G461="01/01/1900",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Tabela2245689101112131415161718[[#This Row],[TREINADO EM]]+Tabela2245689101112131415161718[[#This Row],[VALIDADE]]</f>
        <v>44883</v>
      </c>
      <c r="K123" s="66">
        <v>1</v>
      </c>
      <c r="L123" t="s">
        <v>3</v>
      </c>
      <c r="M123" t="str">
        <f>VLOOKUP(Tabela2245689101112131415161718[[#This Row],[NOME]],'CADASTRO'!A:K,6,0)</f>
        <v>DESLIGADO</v>
      </c>
    </row>
    <row r="124" spans="1:13">
      <c r="A124" t="s">
        <v>516</v>
      </c>
      <c r="B124" t="s">
        <v>517</v>
      </c>
      <c r="C124" t="s">
        <v>335</v>
      </c>
      <c r="D124" t="s">
        <v>719</v>
      </c>
      <c r="E124" s="1" t="s">
        <v>221</v>
      </c>
      <c r="F124" t="str">
        <f>VLOOKUP(Tabela2245689101112131415161718[[#This Row],[NOME]],'CADASTRO'!A:K,5,0)</f>
        <v>AUXILIAR INDUSTRIAL</v>
      </c>
      <c r="G124" s="8">
        <v>45999</v>
      </c>
      <c r="H124" s="38">
        <v>365</v>
      </c>
      <c r="I1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IF(G462="01/01/1900",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Tabela2245689101112131415161718[[#This Row],[TREINADO EM]]+Tabela2245689101112131415161718[[#This Row],[VALIDADE]]</f>
        <v>46364</v>
      </c>
      <c r="K124" s="66">
        <v>1</v>
      </c>
      <c r="L124" t="s">
        <v>3</v>
      </c>
      <c r="M124" t="str">
        <f>VLOOKUP(Tabela2245689101112131415161718[[#This Row],[NOME]],'CADASTRO'!A:K,6,0)</f>
        <v>DESLIGADO</v>
      </c>
    </row>
    <row r="125" spans="1:13">
      <c r="A125" t="s">
        <v>516</v>
      </c>
      <c r="B125" t="s">
        <v>517</v>
      </c>
      <c r="C125" t="s">
        <v>517</v>
      </c>
      <c r="D125" t="s">
        <v>719</v>
      </c>
      <c r="E125" s="1" t="s">
        <v>222</v>
      </c>
      <c r="F125" t="str">
        <f>VLOOKUP(Tabela2245689101112131415161718[[#This Row],[NOME]],'CADASTRO'!A:K,5,0)</f>
        <v>COORDENADOR PRODUCAO</v>
      </c>
      <c r="G125" s="8">
        <v>44085</v>
      </c>
      <c r="H125" s="38">
        <v>365</v>
      </c>
      <c r="I1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IF(G463="01/01/1900",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Tabela2245689101112131415161718[[#This Row],[TREINADO EM]]+Tabela2245689101112131415161718[[#This Row],[VALIDADE]]</f>
        <v>44450</v>
      </c>
      <c r="K125" s="66">
        <v>1</v>
      </c>
      <c r="L125" t="s">
        <v>1</v>
      </c>
      <c r="M125" t="str">
        <f>VLOOKUP(Tabela2245689101112131415161718[[#This Row],[NOME]],'CADASTRO'!A:K,6,0)</f>
        <v>DESLIGADO</v>
      </c>
    </row>
    <row r="126" spans="1:13">
      <c r="A126" t="s">
        <v>516</v>
      </c>
      <c r="B126" t="s">
        <v>517</v>
      </c>
      <c r="C126" t="s">
        <v>68</v>
      </c>
      <c r="D126" t="s">
        <v>719</v>
      </c>
      <c r="E126" s="11" t="s">
        <v>358</v>
      </c>
      <c r="F126" t="str">
        <f>VLOOKUP(Tabela2245689101112131415161718[[#This Row],[NOME]],'CADASTRO'!A:K,5,0)</f>
        <v>OPERADOR INDUSTRIAL II</v>
      </c>
      <c r="G126" s="8">
        <v>44516</v>
      </c>
      <c r="H126" s="38">
        <v>365</v>
      </c>
      <c r="I1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IF(G464="01/01/1900",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Tabela2245689101112131415161718[[#This Row],[TREINADO EM]]+Tabela2245689101112131415161718[[#This Row],[VALIDADE]]</f>
        <v>44881</v>
      </c>
      <c r="K126" s="66">
        <v>1</v>
      </c>
      <c r="L126" t="s">
        <v>5</v>
      </c>
      <c r="M126" t="str">
        <f>VLOOKUP(Tabela2245689101112131415161718[[#This Row],[NOME]],'CADASTRO'!A:K,6,0)</f>
        <v>ATIVO</v>
      </c>
    </row>
    <row r="127" spans="1:13">
      <c r="A127" t="s">
        <v>516</v>
      </c>
      <c r="B127" t="s">
        <v>517</v>
      </c>
      <c r="C127" t="s">
        <v>439</v>
      </c>
      <c r="D127" t="s">
        <v>719</v>
      </c>
      <c r="E127" s="1" t="s">
        <v>358</v>
      </c>
      <c r="F127" t="str">
        <f>VLOOKUP(Tabela2245689101112131415161718[[#This Row],[NOME]],'CADASTRO'!A:K,5,0)</f>
        <v>OPERADOR INDUSTRIAL II</v>
      </c>
      <c r="G127" s="8">
        <v>45091</v>
      </c>
      <c r="H127" s="38">
        <v>365</v>
      </c>
      <c r="I1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IF(G465="01/01/1900",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Tabela2245689101112131415161718[[#This Row],[TREINADO EM]]+Tabela2245689101112131415161718[[#This Row],[VALIDADE]]</f>
        <v>45456</v>
      </c>
      <c r="K127" s="66">
        <v>1</v>
      </c>
      <c r="L127" t="s">
        <v>5</v>
      </c>
      <c r="M127" t="str">
        <f>VLOOKUP(Tabela2245689101112131415161718[[#This Row],[NOME]],'CADASTRO'!A:K,6,0)</f>
        <v>ATIVO</v>
      </c>
    </row>
    <row r="128" spans="1:13">
      <c r="A128" t="s">
        <v>516</v>
      </c>
      <c r="B128" t="s">
        <v>517</v>
      </c>
      <c r="C128" t="s">
        <v>439</v>
      </c>
      <c r="D128" t="s">
        <v>719</v>
      </c>
      <c r="E128" s="1" t="s">
        <v>358</v>
      </c>
      <c r="F128" t="str">
        <f>VLOOKUP(Tabela2245689101112131415161718[[#This Row],[NOME]],'CADASTRO'!A:K,5,0)</f>
        <v>OPERADOR INDUSTRIAL II</v>
      </c>
      <c r="G128" s="8">
        <v>45278</v>
      </c>
      <c r="H128" s="38">
        <v>365</v>
      </c>
      <c r="I1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IF(G466="01/01/1900",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Tabela2245689101112131415161718[[#This Row],[TREINADO EM]]+Tabela2245689101112131415161718[[#This Row],[VALIDADE]]</f>
        <v>45643</v>
      </c>
      <c r="K128" s="66">
        <v>1.5</v>
      </c>
      <c r="L128" t="s">
        <v>5</v>
      </c>
      <c r="M128" t="str">
        <f>VLOOKUP(Tabela2245689101112131415161718[[#This Row],[NOME]],'CADASTRO'!A:K,6,0)</f>
        <v>ATIVO</v>
      </c>
    </row>
    <row r="129" spans="1:13">
      <c r="A129" t="s">
        <v>516</v>
      </c>
      <c r="B129" t="s">
        <v>517</v>
      </c>
      <c r="C129" t="s">
        <v>124</v>
      </c>
      <c r="D129" t="s">
        <v>719</v>
      </c>
      <c r="E129" s="1" t="s">
        <v>358</v>
      </c>
      <c r="F129" t="str">
        <f>VLOOKUP(Tabela2245689101112131415161718[[#This Row],[NOME]],'CADASTRO'!A:K,5,0)</f>
        <v>OPERADOR INDUSTRIAL II</v>
      </c>
      <c r="G129" s="8">
        <v>45644</v>
      </c>
      <c r="H129" s="38">
        <v>365</v>
      </c>
      <c r="I1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IF(G467="01/01/1900",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Tabela2245689101112131415161718[[#This Row],[TREINADO EM]]+Tabela2245689101112131415161718[[#This Row],[VALIDADE]]</f>
        <v>46009</v>
      </c>
      <c r="K129" s="66">
        <v>1</v>
      </c>
      <c r="L129" t="s">
        <v>5</v>
      </c>
      <c r="M129" t="str">
        <f>VLOOKUP(Tabela2245689101112131415161718[[#This Row],[NOME]],'CADASTRO'!A:K,6,0)</f>
        <v>ATIVO</v>
      </c>
    </row>
    <row r="130" spans="1:13">
      <c r="A130" t="s">
        <v>516</v>
      </c>
      <c r="B130" t="s">
        <v>517</v>
      </c>
      <c r="C130" t="s">
        <v>326</v>
      </c>
      <c r="D130" t="s">
        <v>719</v>
      </c>
      <c r="E130" s="1" t="s">
        <v>358</v>
      </c>
      <c r="F130" t="str">
        <f>VLOOKUP(Tabela2245689101112131415161718[[#This Row],[NOME]],'CADASTRO'!A:K,5,0)</f>
        <v>OPERADOR INDUSTRIAL II</v>
      </c>
      <c r="G130" s="8">
        <v>46142</v>
      </c>
      <c r="H130" s="38">
        <v>365</v>
      </c>
      <c r="I1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IF(G468="01/01/1900", "SEM REGISTRO",
                        IF((G130+H130)&gt;TODAY(), "NO PRAZO", "VENCIDO"
                        )
                    )
                )
            )
        )
    ),"N.A.")</f>
        <v>NO PRAZO</v>
      </c>
      <c r="J130" s="14">
        <f>Tabela2245689101112131415161718[[#This Row],[TREINADO EM]]+Tabela2245689101112131415161718[[#This Row],[VALIDADE]]</f>
        <v>46507</v>
      </c>
      <c r="K130" s="66">
        <v>1</v>
      </c>
      <c r="L130" t="s">
        <v>3</v>
      </c>
      <c r="M130" t="str">
        <f>VLOOKUP(Tabela2245689101112131415161718[[#This Row],[NOME]],'CADASTRO'!A:K,6,0)</f>
        <v>ATIVO</v>
      </c>
    </row>
    <row r="131" spans="1:13">
      <c r="A131" t="s">
        <v>516</v>
      </c>
      <c r="B131" t="s">
        <v>517</v>
      </c>
      <c r="C131" t="s">
        <v>439</v>
      </c>
      <c r="D131" t="s">
        <v>719</v>
      </c>
      <c r="E131" s="1" t="s">
        <v>225</v>
      </c>
      <c r="F131" t="str">
        <f>VLOOKUP(Tabela2245689101112131415161718[[#This Row],[NOME]],'CADASTRO'!A:K,5,0)</f>
        <v>AUXILIAR INDUSTRIAL</v>
      </c>
      <c r="G131" s="8">
        <v>45028</v>
      </c>
      <c r="H131" s="38">
        <v>365</v>
      </c>
      <c r="I1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IF(G469="01/01/1900",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Tabela2245689101112131415161718[[#This Row],[TREINADO EM]]+Tabela2245689101112131415161718[[#This Row],[VALIDADE]]</f>
        <v>45393</v>
      </c>
      <c r="K131" s="66">
        <v>1</v>
      </c>
      <c r="L131" t="s">
        <v>5</v>
      </c>
      <c r="M131" t="str">
        <f>VLOOKUP(Tabela2245689101112131415161718[[#This Row],[NOME]],'CADASTRO'!A:K,6,0)</f>
        <v>DESLIGADO</v>
      </c>
    </row>
    <row r="132" spans="1:13">
      <c r="A132" t="s">
        <v>516</v>
      </c>
      <c r="B132" t="s">
        <v>517</v>
      </c>
      <c r="C132" t="s">
        <v>439</v>
      </c>
      <c r="D132" t="s">
        <v>719</v>
      </c>
      <c r="E132" s="1" t="s">
        <v>225</v>
      </c>
      <c r="F132" t="str">
        <f>VLOOKUP(Tabela2245689101112131415161718[[#This Row],[NOME]],'CADASTRO'!A:K,5,0)</f>
        <v>AUXILIAR INDUSTRIAL</v>
      </c>
      <c r="G132" s="8">
        <v>45278</v>
      </c>
      <c r="H132" s="38">
        <v>365</v>
      </c>
      <c r="I1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IF(G470="01/01/1900",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Tabela2245689101112131415161718[[#This Row],[TREINADO EM]]+Tabela2245689101112131415161718[[#This Row],[VALIDADE]]</f>
        <v>45643</v>
      </c>
      <c r="K132" s="66">
        <v>1.5</v>
      </c>
      <c r="L132" t="s">
        <v>3</v>
      </c>
      <c r="M132" t="str">
        <f>VLOOKUP(Tabela2245689101112131415161718[[#This Row],[NOME]],'CADASTRO'!A:K,6,0)</f>
        <v>DESLIGADO</v>
      </c>
    </row>
    <row r="133" spans="1:13">
      <c r="A133" t="s">
        <v>516</v>
      </c>
      <c r="B133" t="s">
        <v>517</v>
      </c>
      <c r="C133" t="s">
        <v>439</v>
      </c>
      <c r="D133" t="s">
        <v>719</v>
      </c>
      <c r="E133" s="1" t="s">
        <v>170</v>
      </c>
      <c r="F133" t="str">
        <f>VLOOKUP(Tabela2245689101112131415161718[[#This Row],[NOME]],'CADASTRO'!A:K,5,0)</f>
        <v>GERENTE PLANTA</v>
      </c>
      <c r="G133" s="8">
        <v>45028</v>
      </c>
      <c r="H133" s="38">
        <v>365</v>
      </c>
      <c r="I1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IF(G471="01/01/1900",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Tabela2245689101112131415161718[[#This Row],[TREINADO EM]]+Tabela2245689101112131415161718[[#This Row],[VALIDADE]]</f>
        <v>45393</v>
      </c>
      <c r="K133" s="66">
        <v>1</v>
      </c>
      <c r="L133" t="s">
        <v>5</v>
      </c>
      <c r="M133" t="str">
        <f>VLOOKUP(Tabela2245689101112131415161718[[#This Row],[NOME]],'CADASTRO'!A:K,6,0)</f>
        <v>ATIVO</v>
      </c>
    </row>
    <row r="134" spans="1:13">
      <c r="A134" t="s">
        <v>516</v>
      </c>
      <c r="B134" t="s">
        <v>517</v>
      </c>
      <c r="C134" t="s">
        <v>431</v>
      </c>
      <c r="D134" t="s">
        <v>719</v>
      </c>
      <c r="E134" s="1" t="s">
        <v>170</v>
      </c>
      <c r="F134" t="str">
        <f>VLOOKUP(Tabela2245689101112131415161718[[#This Row],[NOME]],'CADASTRO'!A:K,5,0)</f>
        <v>GERENTE PLANTA</v>
      </c>
      <c r="G134" s="8">
        <v>45520</v>
      </c>
      <c r="H134" s="38">
        <v>365</v>
      </c>
      <c r="I1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IF(G472="01/01/1900",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Tabela2245689101112131415161718[[#This Row],[TREINADO EM]]+Tabela2245689101112131415161718[[#This Row],[VALIDADE]]</f>
        <v>45885</v>
      </c>
      <c r="K134" s="66">
        <v>1</v>
      </c>
      <c r="L134" t="s">
        <v>5</v>
      </c>
      <c r="M134" t="str">
        <f>VLOOKUP(Tabela2245689101112131415161718[[#This Row],[NOME]],'CADASTRO'!A:K,6,0)</f>
        <v>ATIVO</v>
      </c>
    </row>
    <row r="135" spans="1:13">
      <c r="A135" t="s">
        <v>516</v>
      </c>
      <c r="B135" t="s">
        <v>517</v>
      </c>
      <c r="C135" t="s">
        <v>335</v>
      </c>
      <c r="D135" t="s">
        <v>719</v>
      </c>
      <c r="E135" s="1" t="s">
        <v>170</v>
      </c>
      <c r="F135" t="str">
        <f>VLOOKUP(Tabela2245689101112131415161718[[#This Row],[NOME]],'CADASTRO'!A:K,5,0)</f>
        <v>GERENTE PLANTA</v>
      </c>
      <c r="G135" s="8">
        <v>45880</v>
      </c>
      <c r="H135" s="38">
        <v>365</v>
      </c>
      <c r="I1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IF(G473="01/01/1900",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Tabela2245689101112131415161718[[#This Row],[TREINADO EM]]+Tabela2245689101112131415161718[[#This Row],[VALIDADE]]</f>
        <v>46245</v>
      </c>
      <c r="K135" s="66">
        <v>1</v>
      </c>
      <c r="L135" t="s">
        <v>5</v>
      </c>
      <c r="M135" t="str">
        <f>VLOOKUP(Tabela2245689101112131415161718[[#This Row],[NOME]],'CADASTRO'!A:K,6,0)</f>
        <v>ATIVO</v>
      </c>
    </row>
    <row r="136" spans="1:13">
      <c r="A136" t="s">
        <v>516</v>
      </c>
      <c r="B136" t="s">
        <v>517</v>
      </c>
      <c r="C136" t="s">
        <v>415</v>
      </c>
      <c r="D136" t="s">
        <v>719</v>
      </c>
      <c r="E136" s="1" t="s">
        <v>170</v>
      </c>
      <c r="F136" t="str">
        <f>VLOOKUP(Tabela2245689101112131415161718[[#This Row],[NOME]],'CADASTRO'!A:K,5,0)</f>
        <v>GERENTE PLANTA</v>
      </c>
      <c r="G136" s="8">
        <v>46224</v>
      </c>
      <c r="H136" s="38">
        <v>365</v>
      </c>
      <c r="I1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IF(G474="01/01/1900", "SEM REGISTRO",
                        IF((G136+H136)&gt;TODAY(), "NO PRAZO", "VENCIDO"
                        )
                    )
                )
            )
        )
    ),"N.A.")</f>
        <v>NO PRAZO</v>
      </c>
      <c r="J136" s="14">
        <f>Tabela2245689101112131415161718[[#This Row],[TREINADO EM]]+Tabela2245689101112131415161718[[#This Row],[VALIDADE]]</f>
        <v>46589</v>
      </c>
      <c r="K136" s="66">
        <v>1</v>
      </c>
      <c r="L136" t="s">
        <v>3</v>
      </c>
      <c r="M136" t="str">
        <f>VLOOKUP(Tabela2245689101112131415161718[[#This Row],[NOME]],'CADASTRO'!A:K,6,0)</f>
        <v>ATIVO</v>
      </c>
    </row>
    <row r="137" spans="1:13">
      <c r="A137" t="s">
        <v>516</v>
      </c>
      <c r="B137" t="s">
        <v>517</v>
      </c>
      <c r="C137" t="s">
        <v>335</v>
      </c>
      <c r="D137" t="s">
        <v>719</v>
      </c>
      <c r="E137" s="1" t="s">
        <v>356</v>
      </c>
      <c r="F137" t="str">
        <f>VLOOKUP(Tabela2245689101112131415161718[[#This Row],[NOME]],'CADASTRO'!A:K,5,0)</f>
        <v>OPERADOR INDUSTRIAL II</v>
      </c>
      <c r="G137" s="8">
        <v>45644</v>
      </c>
      <c r="H137" s="38">
        <v>365</v>
      </c>
      <c r="I1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IF(G475="01/01/1900",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Tabela2245689101112131415161718[[#This Row],[TREINADO EM]]+Tabela2245689101112131415161718[[#This Row],[VALIDADE]]</f>
        <v>46009</v>
      </c>
      <c r="K137" s="66">
        <v>1</v>
      </c>
      <c r="L137" t="s">
        <v>5</v>
      </c>
      <c r="M137" t="str">
        <f>VLOOKUP(Tabela2245689101112131415161718[[#This Row],[NOME]],'CADASTRO'!A:K,6,0)</f>
        <v>ATIVO</v>
      </c>
    </row>
    <row r="138" spans="1:13">
      <c r="A138" t="s">
        <v>516</v>
      </c>
      <c r="B138" t="s">
        <v>517</v>
      </c>
      <c r="C138" t="s">
        <v>335</v>
      </c>
      <c r="D138" t="s">
        <v>719</v>
      </c>
      <c r="E138" s="1" t="s">
        <v>356</v>
      </c>
      <c r="F138" t="str">
        <f>VLOOKUP(Tabela2245689101112131415161718[[#This Row],[NOME]],'CADASTRO'!A:K,5,0)</f>
        <v>OPERADOR INDUSTRIAL II</v>
      </c>
      <c r="G138" s="8">
        <v>46009</v>
      </c>
      <c r="H138" s="38">
        <v>365</v>
      </c>
      <c r="I1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IF(G476="01/01/1900",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Tabela2245689101112131415161718[[#This Row],[TREINADO EM]]+Tabela2245689101112131415161718[[#This Row],[VALIDADE]]</f>
        <v>46374</v>
      </c>
      <c r="K138" s="66">
        <v>1</v>
      </c>
      <c r="L138" t="s">
        <v>3</v>
      </c>
      <c r="M138" t="str">
        <f>VLOOKUP(Tabela2245689101112131415161718[[#This Row],[NOME]],'CADASTRO'!A:K,6,0)</f>
        <v>ATIVO</v>
      </c>
    </row>
    <row r="139" spans="1:13">
      <c r="A139" t="s">
        <v>516</v>
      </c>
      <c r="B139" t="s">
        <v>517</v>
      </c>
      <c r="C139" t="s">
        <v>68</v>
      </c>
      <c r="D139" t="s">
        <v>719</v>
      </c>
      <c r="E139" s="1" t="s">
        <v>227</v>
      </c>
      <c r="F139" t="str">
        <f>VLOOKUP(Tabela2245689101112131415161718[[#This Row],[NOME]],'CADASTRO'!A:K,5,0)</f>
        <v>ANALISTA GESTAO QUALIDADE PL</v>
      </c>
      <c r="G139" s="8">
        <v>44516</v>
      </c>
      <c r="H139" s="38">
        <v>365</v>
      </c>
      <c r="I1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IF(G477="01/01/1900",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Tabela2245689101112131415161718[[#This Row],[TREINADO EM]]+Tabela2245689101112131415161718[[#This Row],[VALIDADE]]</f>
        <v>44881</v>
      </c>
      <c r="K139" s="66">
        <v>1</v>
      </c>
      <c r="L139" t="s">
        <v>3</v>
      </c>
      <c r="M139" t="str">
        <f>VLOOKUP(Tabela2245689101112131415161718[[#This Row],[NOME]],'CADASTRO'!A:K,6,0)</f>
        <v>DESLIGADO</v>
      </c>
    </row>
    <row r="140" spans="1:13">
      <c r="A140" t="s">
        <v>516</v>
      </c>
      <c r="B140" t="s">
        <v>517</v>
      </c>
      <c r="C140" t="s">
        <v>335</v>
      </c>
      <c r="D140" t="s">
        <v>719</v>
      </c>
      <c r="E140" s="1" t="s">
        <v>357</v>
      </c>
      <c r="F140" t="str">
        <f>VLOOKUP(Tabela2245689101112131415161718[[#This Row],[NOME]],'CADASTRO'!A:K,5,0)</f>
        <v>OPERADOR INDUSTRIAL II</v>
      </c>
      <c r="G140" s="8">
        <v>46028</v>
      </c>
      <c r="H140" s="38">
        <v>365</v>
      </c>
      <c r="I1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IF(G478="01/01/1900", "SEM REGISTRO",
                        IF((G140+H140)&gt;TODAY(), "NO PRAZO", "VENCIDO"
                        )
                    )
                )
            )
        )
    ),"N.A.")</f>
        <v>NO PRAZO</v>
      </c>
      <c r="J140" s="14">
        <f>Tabela2245689101112131415161718[[#This Row],[TREINADO EM]]+Tabela2245689101112131415161718[[#This Row],[VALIDADE]]</f>
        <v>46393</v>
      </c>
      <c r="K140" s="66">
        <v>1</v>
      </c>
      <c r="L140" t="s">
        <v>3</v>
      </c>
      <c r="M140" t="str">
        <f>VLOOKUP(Tabela2245689101112131415161718[[#This Row],[NOME]],'CADASTRO'!A:K,6,0)</f>
        <v>ATIVO</v>
      </c>
    </row>
    <row r="141" spans="1:13">
      <c r="A141" t="s">
        <v>516</v>
      </c>
      <c r="B141" t="s">
        <v>517</v>
      </c>
      <c r="C141" t="s">
        <v>68</v>
      </c>
      <c r="D141" t="s">
        <v>719</v>
      </c>
      <c r="E141" s="11" t="s">
        <v>230</v>
      </c>
      <c r="F141" t="str">
        <f>VLOOKUP(Tabela2245689101112131415161718[[#This Row],[NOME]],'CADASTRO'!A:K,5,0)</f>
        <v>OPERADOR INDUSTRIAL I</v>
      </c>
      <c r="G141" s="8">
        <v>44516</v>
      </c>
      <c r="H141" s="38">
        <v>365</v>
      </c>
      <c r="I1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IF(G479="01/01/1900",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Tabela2245689101112131415161718[[#This Row],[TREINADO EM]]+Tabela2245689101112131415161718[[#This Row],[VALIDADE]]</f>
        <v>44881</v>
      </c>
      <c r="K141" s="66">
        <v>1</v>
      </c>
      <c r="L141" t="s">
        <v>3</v>
      </c>
      <c r="M141" t="str">
        <f>VLOOKUP(Tabela2245689101112131415161718[[#This Row],[NOME]],'CADASTRO'!A:K,6,0)</f>
        <v>DESLIGADO</v>
      </c>
    </row>
    <row r="142" spans="1:13">
      <c r="A142" t="s">
        <v>516</v>
      </c>
      <c r="B142" t="s">
        <v>517</v>
      </c>
      <c r="C142" t="s">
        <v>415</v>
      </c>
      <c r="D142" t="s">
        <v>719</v>
      </c>
      <c r="E142" s="1" t="s">
        <v>455</v>
      </c>
      <c r="F142" t="str">
        <f>VLOOKUP(Tabela2245689101112131415161718[[#This Row],[NOME]],'CADASTRO'!A:K,5,0)</f>
        <v>AUXILIAR INDUSTRIAL</v>
      </c>
      <c r="G142" s="8">
        <v>46189</v>
      </c>
      <c r="H142" s="38">
        <v>365</v>
      </c>
      <c r="I1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IF(G480="01/01/1900",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Tabela2245689101112131415161718[[#This Row],[TREINADO EM]]+Tabela2245689101112131415161718[[#This Row],[VALIDADE]]</f>
        <v>46554</v>
      </c>
      <c r="K142" s="66">
        <v>1</v>
      </c>
      <c r="L142" t="s">
        <v>3</v>
      </c>
      <c r="M142" t="str">
        <f>VLOOKUP(Tabela2245689101112131415161718[[#This Row],[NOME]],'CADASTRO'!A:K,6,0)</f>
        <v>DESLIGADO</v>
      </c>
    </row>
    <row r="143" spans="1:13">
      <c r="A143" t="s">
        <v>516</v>
      </c>
      <c r="B143" t="s">
        <v>517</v>
      </c>
      <c r="C143" t="s">
        <v>68</v>
      </c>
      <c r="D143" t="s">
        <v>719</v>
      </c>
      <c r="E143" s="11" t="s">
        <v>320</v>
      </c>
      <c r="F143" t="str">
        <f>VLOOKUP(Tabela2245689101112131415161718[[#This Row],[NOME]],'CADASTRO'!A:K,5,0)</f>
        <v>CONTROLADOR QUALIDADE</v>
      </c>
      <c r="G143" s="8">
        <v>44516</v>
      </c>
      <c r="H143" s="38">
        <v>365</v>
      </c>
      <c r="I1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IF(G481="01/01/1900",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Tabela2245689101112131415161718[[#This Row],[TREINADO EM]]+Tabela2245689101112131415161718[[#This Row],[VALIDADE]]</f>
        <v>44881</v>
      </c>
      <c r="K143" s="66">
        <v>1</v>
      </c>
      <c r="L143" t="s">
        <v>5</v>
      </c>
      <c r="M143" t="str">
        <f>VLOOKUP(Tabela2245689101112131415161718[[#This Row],[NOME]],'CADASTRO'!A:K,6,0)</f>
        <v>ATIVO</v>
      </c>
    </row>
    <row r="144" spans="1:13">
      <c r="A144" t="s">
        <v>516</v>
      </c>
      <c r="B144" t="s">
        <v>517</v>
      </c>
      <c r="C144" t="s">
        <v>431</v>
      </c>
      <c r="D144" t="s">
        <v>719</v>
      </c>
      <c r="E144" s="1" t="s">
        <v>320</v>
      </c>
      <c r="F144" t="str">
        <f>VLOOKUP(Tabela2245689101112131415161718[[#This Row],[NOME]],'CADASTRO'!A:K,5,0)</f>
        <v>CONTROLADOR QUALIDADE</v>
      </c>
      <c r="G144" s="8">
        <v>44929</v>
      </c>
      <c r="H144" s="38">
        <v>365</v>
      </c>
      <c r="I1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IF(G482="01/01/1900",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Tabela2245689101112131415161718[[#This Row],[TREINADO EM]]+Tabela2245689101112131415161718[[#This Row],[VALIDADE]]</f>
        <v>45294</v>
      </c>
      <c r="K144" s="66">
        <v>1</v>
      </c>
      <c r="L144" t="s">
        <v>5</v>
      </c>
      <c r="M144" t="str">
        <f>VLOOKUP(Tabela2245689101112131415161718[[#This Row],[NOME]],'CADASTRO'!A:K,6,0)</f>
        <v>ATIVO</v>
      </c>
    </row>
    <row r="145" spans="1:13">
      <c r="A145" t="s">
        <v>516</v>
      </c>
      <c r="B145" t="s">
        <v>517</v>
      </c>
      <c r="C145" t="s">
        <v>439</v>
      </c>
      <c r="D145" t="s">
        <v>719</v>
      </c>
      <c r="E145" s="1" t="s">
        <v>320</v>
      </c>
      <c r="F145" t="str">
        <f>VLOOKUP(Tabela2245689101112131415161718[[#This Row],[NOME]],'CADASTRO'!A:K,5,0)</f>
        <v>CONTROLADOR QUALIDADE</v>
      </c>
      <c r="G145" s="8">
        <v>45278</v>
      </c>
      <c r="H145" s="38">
        <v>365</v>
      </c>
      <c r="I1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IF(G483="01/01/1900",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Tabela2245689101112131415161718[[#This Row],[TREINADO EM]]+Tabela2245689101112131415161718[[#This Row],[VALIDADE]]</f>
        <v>45643</v>
      </c>
      <c r="K145" s="66">
        <v>1.5</v>
      </c>
      <c r="L145" t="s">
        <v>5</v>
      </c>
      <c r="M145" t="str">
        <f>VLOOKUP(Tabela2245689101112131415161718[[#This Row],[NOME]],'CADASTRO'!A:K,6,0)</f>
        <v>ATIVO</v>
      </c>
    </row>
    <row r="146" spans="1:13">
      <c r="A146" t="s">
        <v>516</v>
      </c>
      <c r="B146" t="s">
        <v>517</v>
      </c>
      <c r="C146" t="s">
        <v>124</v>
      </c>
      <c r="D146" t="s">
        <v>719</v>
      </c>
      <c r="E146" s="1" t="s">
        <v>320</v>
      </c>
      <c r="F146" t="str">
        <f>VLOOKUP(Tabela2245689101112131415161718[[#This Row],[NOME]],'CADASTRO'!A:K,5,0)</f>
        <v>CONTROLADOR QUALIDADE</v>
      </c>
      <c r="G146" s="8">
        <v>45644</v>
      </c>
      <c r="H146" s="38">
        <v>365</v>
      </c>
      <c r="I1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IF(G484="01/01/1900",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Tabela2245689101112131415161718[[#This Row],[TREINADO EM]]+Tabela2245689101112131415161718[[#This Row],[VALIDADE]]</f>
        <v>46009</v>
      </c>
      <c r="K146" s="66">
        <v>1</v>
      </c>
      <c r="L146" t="s">
        <v>5</v>
      </c>
      <c r="M146" t="str">
        <f>VLOOKUP(Tabela2245689101112131415161718[[#This Row],[NOME]],'CADASTRO'!A:K,6,0)</f>
        <v>ATIVO</v>
      </c>
    </row>
    <row r="147" spans="1:13">
      <c r="A147" t="s">
        <v>516</v>
      </c>
      <c r="B147" t="s">
        <v>517</v>
      </c>
      <c r="C147" t="s">
        <v>335</v>
      </c>
      <c r="D147" t="s">
        <v>719</v>
      </c>
      <c r="E147" s="1" t="s">
        <v>320</v>
      </c>
      <c r="F147" t="str">
        <f>VLOOKUP(Tabela2245689101112131415161718[[#This Row],[NOME]],'CADASTRO'!A:K,5,0)</f>
        <v>CONTROLADOR QUALIDADE</v>
      </c>
      <c r="G147" s="8">
        <v>46112</v>
      </c>
      <c r="H147" s="38">
        <v>365</v>
      </c>
      <c r="I1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IF(G485="01/01/1900", "SEM REGISTRO",
                        IF((G147+H147)&gt;TODAY(), "NO PRAZO", "VENCIDO"
                        )
                    )
                )
            )
        )
    ),"N.A.")</f>
        <v>NO PRAZO</v>
      </c>
      <c r="J147" s="14">
        <f>Tabela2245689101112131415161718[[#This Row],[TREINADO EM]]+Tabela2245689101112131415161718[[#This Row],[VALIDADE]]</f>
        <v>46477</v>
      </c>
      <c r="K147" s="66">
        <v>1</v>
      </c>
      <c r="L147" t="s">
        <v>3</v>
      </c>
      <c r="M147" t="str">
        <f>VLOOKUP(Tabela2245689101112131415161718[[#This Row],[NOME]],'CADASTRO'!A:K,6,0)</f>
        <v>ATIVO</v>
      </c>
    </row>
    <row r="148" spans="1:13">
      <c r="A148" t="s">
        <v>516</v>
      </c>
      <c r="B148" t="s">
        <v>517</v>
      </c>
      <c r="C148" t="s">
        <v>68</v>
      </c>
      <c r="D148" t="s">
        <v>719</v>
      </c>
      <c r="E148" s="11" t="s">
        <v>231</v>
      </c>
      <c r="F148" t="str">
        <f>VLOOKUP(Tabela2245689101112131415161718[[#This Row],[NOME]],'CADASTRO'!A:K,5,0)</f>
        <v>OPERADOR INDUSTRIAL I</v>
      </c>
      <c r="G148" s="8">
        <v>44516</v>
      </c>
      <c r="H148" s="38">
        <v>365</v>
      </c>
      <c r="I1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IF(G486="01/01/1900",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Tabela2245689101112131415161718[[#This Row],[TREINADO EM]]+Tabela2245689101112131415161718[[#This Row],[VALIDADE]]</f>
        <v>44881</v>
      </c>
      <c r="K148" s="66">
        <v>1</v>
      </c>
      <c r="L148" t="s">
        <v>5</v>
      </c>
      <c r="M148" t="str">
        <f>VLOOKUP(Tabela2245689101112131415161718[[#This Row],[NOME]],'CADASTRO'!A:K,6,0)</f>
        <v>DESLIGADO</v>
      </c>
    </row>
    <row r="149" spans="1:13">
      <c r="A149" t="s">
        <v>516</v>
      </c>
      <c r="B149" t="s">
        <v>517</v>
      </c>
      <c r="C149" t="s">
        <v>431</v>
      </c>
      <c r="D149" t="s">
        <v>719</v>
      </c>
      <c r="E149" s="1" t="s">
        <v>231</v>
      </c>
      <c r="F149" t="str">
        <f>VLOOKUP(Tabela2245689101112131415161718[[#This Row],[NOME]],'CADASTRO'!A:K,5,0)</f>
        <v>OPERADOR INDUSTRIAL I</v>
      </c>
      <c r="G149" s="8">
        <v>44970</v>
      </c>
      <c r="H149" s="38">
        <v>365</v>
      </c>
      <c r="I1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IF(G487="01/01/1900",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Tabela2245689101112131415161718[[#This Row],[TREINADO EM]]+Tabela2245689101112131415161718[[#This Row],[VALIDADE]]</f>
        <v>45335</v>
      </c>
      <c r="K149" s="66">
        <v>1.5</v>
      </c>
      <c r="L149" t="s">
        <v>3</v>
      </c>
      <c r="M149" t="str">
        <f>VLOOKUP(Tabela2245689101112131415161718[[#This Row],[NOME]],'CADASTRO'!A:K,6,0)</f>
        <v>DESLIGADO</v>
      </c>
    </row>
    <row r="150" spans="1:13">
      <c r="A150" t="s">
        <v>516</v>
      </c>
      <c r="B150" t="s">
        <v>517</v>
      </c>
      <c r="C150" t="s">
        <v>68</v>
      </c>
      <c r="D150" t="s">
        <v>719</v>
      </c>
      <c r="E150" s="1" t="s">
        <v>359</v>
      </c>
      <c r="F150" t="str">
        <f>VLOOKUP(Tabela2245689101112131415161718[[#This Row],[NOME]],'CADASTRO'!A:K,5,0)</f>
        <v>CLASSIFICADOR TECNICO CAFE JR</v>
      </c>
      <c r="G150" s="8">
        <v>44482</v>
      </c>
      <c r="H150" s="38">
        <v>365</v>
      </c>
      <c r="I1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IF(G488="01/01/1900",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Tabela2245689101112131415161718[[#This Row],[TREINADO EM]]+Tabela2245689101112131415161718[[#This Row],[VALIDADE]]</f>
        <v>44847</v>
      </c>
      <c r="K150" s="66">
        <v>1</v>
      </c>
      <c r="L150" t="s">
        <v>5</v>
      </c>
      <c r="M150" t="str">
        <f>VLOOKUP(Tabela2245689101112131415161718[[#This Row],[NOME]],'CADASTRO'!A:K,6,0)</f>
        <v>ATIVO</v>
      </c>
    </row>
    <row r="151" spans="1:13">
      <c r="A151" t="s">
        <v>516</v>
      </c>
      <c r="B151" t="s">
        <v>517</v>
      </c>
      <c r="C151" t="s">
        <v>68</v>
      </c>
      <c r="D151" t="s">
        <v>719</v>
      </c>
      <c r="E151" s="1" t="s">
        <v>359</v>
      </c>
      <c r="F151" t="str">
        <f>VLOOKUP(Tabela2245689101112131415161718[[#This Row],[NOME]],'CADASTRO'!A:K,5,0)</f>
        <v>CLASSIFICADOR TECNICO CAFE JR</v>
      </c>
      <c r="G151" s="8">
        <v>44516</v>
      </c>
      <c r="H151" s="38">
        <v>365</v>
      </c>
      <c r="I1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IF(G489="01/01/1900",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Tabela2245689101112131415161718[[#This Row],[TREINADO EM]]+Tabela2245689101112131415161718[[#This Row],[VALIDADE]]</f>
        <v>44881</v>
      </c>
      <c r="K151" s="66">
        <v>1</v>
      </c>
      <c r="L151" t="s">
        <v>5</v>
      </c>
      <c r="M151" t="str">
        <f>VLOOKUP(Tabela2245689101112131415161718[[#This Row],[NOME]],'CADASTRO'!A:K,6,0)</f>
        <v>ATIVO</v>
      </c>
    </row>
    <row r="152" spans="1:13">
      <c r="A152" t="s">
        <v>516</v>
      </c>
      <c r="B152" t="s">
        <v>517</v>
      </c>
      <c r="C152" t="s">
        <v>439</v>
      </c>
      <c r="D152" t="s">
        <v>719</v>
      </c>
      <c r="E152" s="1" t="s">
        <v>359</v>
      </c>
      <c r="F152" t="str">
        <f>VLOOKUP(Tabela2245689101112131415161718[[#This Row],[NOME]],'CADASTRO'!A:K,5,0)</f>
        <v>CLASSIFICADOR TECNICO CAFE JR</v>
      </c>
      <c r="G152" s="8">
        <v>45091</v>
      </c>
      <c r="H152" s="38">
        <v>365</v>
      </c>
      <c r="I1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IF(G490="01/01/1900",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Tabela2245689101112131415161718[[#This Row],[TREINADO EM]]+Tabela2245689101112131415161718[[#This Row],[VALIDADE]]</f>
        <v>45456</v>
      </c>
      <c r="K152" s="66">
        <v>1</v>
      </c>
      <c r="L152" t="s">
        <v>5</v>
      </c>
      <c r="M152" t="str">
        <f>VLOOKUP(Tabela2245689101112131415161718[[#This Row],[NOME]],'CADASTRO'!A:K,6,0)</f>
        <v>ATIVO</v>
      </c>
    </row>
    <row r="153" spans="1:13">
      <c r="A153" t="s">
        <v>516</v>
      </c>
      <c r="B153" t="s">
        <v>517</v>
      </c>
      <c r="C153" t="s">
        <v>439</v>
      </c>
      <c r="D153" t="s">
        <v>719</v>
      </c>
      <c r="E153" s="1" t="s">
        <v>359</v>
      </c>
      <c r="F153" t="str">
        <f>VLOOKUP(Tabela2245689101112131415161718[[#This Row],[NOME]],'CADASTRO'!A:K,5,0)</f>
        <v>CLASSIFICADOR TECNICO CAFE JR</v>
      </c>
      <c r="G153" s="8">
        <v>45278</v>
      </c>
      <c r="H153" s="38">
        <v>365</v>
      </c>
      <c r="I1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IF(G491="01/01/1900",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Tabela2245689101112131415161718[[#This Row],[TREINADO EM]]+Tabela2245689101112131415161718[[#This Row],[VALIDADE]]</f>
        <v>45643</v>
      </c>
      <c r="K153" s="66">
        <v>1.5</v>
      </c>
      <c r="L153" t="s">
        <v>5</v>
      </c>
      <c r="M153" t="str">
        <f>VLOOKUP(Tabela2245689101112131415161718[[#This Row],[NOME]],'CADASTRO'!A:K,6,0)</f>
        <v>ATIVO</v>
      </c>
    </row>
    <row r="154" spans="1:13">
      <c r="A154" t="s">
        <v>516</v>
      </c>
      <c r="B154" t="s">
        <v>517</v>
      </c>
      <c r="C154" t="s">
        <v>335</v>
      </c>
      <c r="D154" t="s">
        <v>719</v>
      </c>
      <c r="E154" s="1" t="s">
        <v>359</v>
      </c>
      <c r="F154" t="str">
        <f>VLOOKUP(Tabela2245689101112131415161718[[#This Row],[NOME]],'CADASTRO'!A:K,5,0)</f>
        <v>CLASSIFICADOR TECNICO CAFE JR</v>
      </c>
      <c r="G154" s="8">
        <v>45692</v>
      </c>
      <c r="H154" s="38">
        <v>365</v>
      </c>
      <c r="I1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IF(G492="01/01/1900",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Tabela2245689101112131415161718[[#This Row],[TREINADO EM]]+Tabela2245689101112131415161718[[#This Row],[VALIDADE]]</f>
        <v>46057</v>
      </c>
      <c r="K154" s="66">
        <v>1</v>
      </c>
      <c r="L154" t="s">
        <v>5</v>
      </c>
      <c r="M154" t="str">
        <f>VLOOKUP(Tabela2245689101112131415161718[[#This Row],[NOME]],'CADASTRO'!A:K,6,0)</f>
        <v>ATIVO</v>
      </c>
    </row>
    <row r="155" spans="1:13">
      <c r="A155" t="s">
        <v>516</v>
      </c>
      <c r="B155" t="s">
        <v>517</v>
      </c>
      <c r="C155" t="s">
        <v>335</v>
      </c>
      <c r="D155" t="s">
        <v>719</v>
      </c>
      <c r="E155" s="1" t="s">
        <v>359</v>
      </c>
      <c r="F155" t="str">
        <f>VLOOKUP(Tabela2245689101112131415161718[[#This Row],[NOME]],'CADASTRO'!A:K,5,0)</f>
        <v>CLASSIFICADOR TECNICO CAFE JR</v>
      </c>
      <c r="G155" s="8">
        <v>46111</v>
      </c>
      <c r="H155" s="38">
        <v>365</v>
      </c>
      <c r="I1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IF(G493="01/01/1900", "SEM REGISTRO",
                        IF((G155+H155)&gt;TODAY(), "NO PRAZO", "VENCIDO"
                        )
                    )
                )
            )
        )
    ),"N.A.")</f>
        <v>NO PRAZO</v>
      </c>
      <c r="J155" s="14">
        <f>Tabela2245689101112131415161718[[#This Row],[TREINADO EM]]+Tabela2245689101112131415161718[[#This Row],[VALIDADE]]</f>
        <v>46476</v>
      </c>
      <c r="K155" s="66">
        <v>1</v>
      </c>
      <c r="L155" t="s">
        <v>3</v>
      </c>
      <c r="M155" t="str">
        <f>VLOOKUP(Tabela2245689101112131415161718[[#This Row],[NOME]],'CADASTRO'!A:K,6,0)</f>
        <v>ATIVO</v>
      </c>
    </row>
    <row r="156" spans="1:13">
      <c r="A156" t="s">
        <v>516</v>
      </c>
      <c r="B156" t="s">
        <v>517</v>
      </c>
      <c r="C156" t="s">
        <v>415</v>
      </c>
      <c r="D156" t="s">
        <v>719</v>
      </c>
      <c r="E156" s="1" t="s">
        <v>456</v>
      </c>
      <c r="F156" t="str">
        <f>VLOOKUP(Tabela2245689101112131415161718[[#This Row],[NOME]],'CADASTRO'!A:K,5,0)</f>
        <v>OPERADOR INDUSTRIAL I</v>
      </c>
      <c r="G156" s="8">
        <v>46217</v>
      </c>
      <c r="H156" s="38">
        <v>365</v>
      </c>
      <c r="I1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IF(G494="01/01/1900", "SEM REGISTRO",
                        IF((G156+H156)&gt;TODAY(), "NO PRAZO", "VENCIDO"
                        )
                    )
                )
            )
        )
    ),"N.A.")</f>
        <v>NO PRAZO</v>
      </c>
      <c r="J156" s="14">
        <f>Tabela2245689101112131415161718[[#This Row],[TREINADO EM]]+Tabela2245689101112131415161718[[#This Row],[VALIDADE]]</f>
        <v>46582</v>
      </c>
      <c r="K156" s="66">
        <v>1</v>
      </c>
      <c r="L156" t="s">
        <v>3</v>
      </c>
      <c r="M156" t="str">
        <f>VLOOKUP(Tabela2245689101112131415161718[[#This Row],[NOME]],'CADASTRO'!A:K,6,0)</f>
        <v>ATIVO</v>
      </c>
    </row>
    <row r="157" spans="1:13">
      <c r="A157" t="s">
        <v>516</v>
      </c>
      <c r="B157" t="s">
        <v>517</v>
      </c>
      <c r="C157" t="s">
        <v>68</v>
      </c>
      <c r="D157" t="s">
        <v>719</v>
      </c>
      <c r="E157" s="1" t="s">
        <v>360</v>
      </c>
      <c r="F157" t="str">
        <f>VLOOKUP(Tabela2245689101112131415161718[[#This Row],[NOME]],'CADASTRO'!A:K,5,0)</f>
        <v>OPERADOR LOGISTICO II</v>
      </c>
      <c r="G157" s="8">
        <v>44518</v>
      </c>
      <c r="H157" s="38">
        <v>365</v>
      </c>
      <c r="I1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IF(G495="01/01/1900",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Tabela2245689101112131415161718[[#This Row],[TREINADO EM]]+Tabela2245689101112131415161718[[#This Row],[VALIDADE]]</f>
        <v>44883</v>
      </c>
      <c r="K157" s="66">
        <v>1</v>
      </c>
      <c r="L157" t="s">
        <v>5</v>
      </c>
      <c r="M157" t="str">
        <f>VLOOKUP(Tabela2245689101112131415161718[[#This Row],[NOME]],'CADASTRO'!A:K,6,0)</f>
        <v>ATIVO</v>
      </c>
    </row>
    <row r="158" spans="1:13">
      <c r="A158" t="s">
        <v>516</v>
      </c>
      <c r="B158" t="s">
        <v>517</v>
      </c>
      <c r="C158" t="s">
        <v>431</v>
      </c>
      <c r="D158" t="s">
        <v>719</v>
      </c>
      <c r="E158" s="1" t="s">
        <v>360</v>
      </c>
      <c r="F158" t="str">
        <f>VLOOKUP(Tabela2245689101112131415161718[[#This Row],[NOME]],'CADASTRO'!A:K,5,0)</f>
        <v>OPERADOR LOGISTICO II</v>
      </c>
      <c r="G158" s="8">
        <v>44929</v>
      </c>
      <c r="H158" s="38">
        <v>365</v>
      </c>
      <c r="I1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IF(G496="01/01/1900",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Tabela2245689101112131415161718[[#This Row],[TREINADO EM]]+Tabela2245689101112131415161718[[#This Row],[VALIDADE]]</f>
        <v>45294</v>
      </c>
      <c r="K158" s="66">
        <v>1</v>
      </c>
      <c r="L158" t="s">
        <v>5</v>
      </c>
      <c r="M158" t="str">
        <f>VLOOKUP(Tabela2245689101112131415161718[[#This Row],[NOME]],'CADASTRO'!A:K,6,0)</f>
        <v>ATIVO</v>
      </c>
    </row>
    <row r="159" spans="1:13">
      <c r="A159" t="s">
        <v>516</v>
      </c>
      <c r="B159" t="s">
        <v>517</v>
      </c>
      <c r="C159" t="s">
        <v>439</v>
      </c>
      <c r="D159" t="s">
        <v>719</v>
      </c>
      <c r="E159" s="1" t="s">
        <v>360</v>
      </c>
      <c r="F159" t="str">
        <f>VLOOKUP(Tabela2245689101112131415161718[[#This Row],[NOME]],'CADASTRO'!A:K,5,0)</f>
        <v>OPERADOR LOGISTICO II</v>
      </c>
      <c r="G159" s="8">
        <v>45278</v>
      </c>
      <c r="H159" s="38">
        <v>365</v>
      </c>
      <c r="I1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IF(G497="01/01/1900",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Tabela2245689101112131415161718[[#This Row],[TREINADO EM]]+Tabela2245689101112131415161718[[#This Row],[VALIDADE]]</f>
        <v>45643</v>
      </c>
      <c r="K159" s="66">
        <v>1.5</v>
      </c>
      <c r="L159" t="s">
        <v>5</v>
      </c>
      <c r="M159" t="str">
        <f>VLOOKUP(Tabela2245689101112131415161718[[#This Row],[NOME]],'CADASTRO'!A:K,6,0)</f>
        <v>ATIVO</v>
      </c>
    </row>
    <row r="160" spans="1:13">
      <c r="A160" t="s">
        <v>516</v>
      </c>
      <c r="B160" t="s">
        <v>517</v>
      </c>
      <c r="C160" t="s">
        <v>124</v>
      </c>
      <c r="D160" t="s">
        <v>719</v>
      </c>
      <c r="E160" s="1" t="s">
        <v>360</v>
      </c>
      <c r="F160" t="str">
        <f>VLOOKUP(Tabela2245689101112131415161718[[#This Row],[NOME]],'CADASTRO'!A:K,5,0)</f>
        <v>OPERADOR LOGISTICO II</v>
      </c>
      <c r="G160" s="8">
        <v>45644</v>
      </c>
      <c r="H160" s="38">
        <v>365</v>
      </c>
      <c r="I1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IF(G498="01/01/1900",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Tabela2245689101112131415161718[[#This Row],[TREINADO EM]]+Tabela2245689101112131415161718[[#This Row],[VALIDADE]]</f>
        <v>46009</v>
      </c>
      <c r="K160" s="66">
        <v>1</v>
      </c>
      <c r="L160" t="s">
        <v>5</v>
      </c>
      <c r="M160" t="str">
        <f>VLOOKUP(Tabela2245689101112131415161718[[#This Row],[NOME]],'CADASTRO'!A:K,6,0)</f>
        <v>ATIVO</v>
      </c>
    </row>
    <row r="161" spans="1:13">
      <c r="A161" t="s">
        <v>516</v>
      </c>
      <c r="B161" t="s">
        <v>517</v>
      </c>
      <c r="C161" t="s">
        <v>335</v>
      </c>
      <c r="D161" t="s">
        <v>719</v>
      </c>
      <c r="E161" s="1" t="s">
        <v>360</v>
      </c>
      <c r="F161" t="str">
        <f>VLOOKUP(Tabela2245689101112131415161718[[#This Row],[NOME]],'CADASTRO'!A:K,5,0)</f>
        <v>OPERADOR LOGISTICO II</v>
      </c>
      <c r="G161" s="8">
        <v>46043</v>
      </c>
      <c r="H161" s="38">
        <v>365</v>
      </c>
      <c r="I1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IF(G499="01/01/1900", "SEM REGISTRO",
                        IF((G161+H161)&gt;TODAY(), "NO PRAZO", "VENCIDO"
                        )
                    )
                )
            )
        )
    ),"N.A.")</f>
        <v>NO PRAZO</v>
      </c>
      <c r="J161" s="14">
        <f>Tabela2245689101112131415161718[[#This Row],[TREINADO EM]]+Tabela2245689101112131415161718[[#This Row],[VALIDADE]]</f>
        <v>46408</v>
      </c>
      <c r="K161" s="66">
        <v>1</v>
      </c>
      <c r="L161" t="s">
        <v>3</v>
      </c>
      <c r="M161" t="str">
        <f>VLOOKUP(Tabela2245689101112131415161718[[#This Row],[NOME]],'CADASTRO'!A:K,6,0)</f>
        <v>ATIVO</v>
      </c>
    </row>
    <row r="162" spans="1:13">
      <c r="A162" t="s">
        <v>516</v>
      </c>
      <c r="B162" t="s">
        <v>517</v>
      </c>
      <c r="C162" t="s">
        <v>335</v>
      </c>
      <c r="D162" t="s">
        <v>719</v>
      </c>
      <c r="E162" s="1" t="s">
        <v>232</v>
      </c>
      <c r="F162" t="str">
        <f>VLOOKUP(Tabela2245689101112131415161718[[#This Row],[NOME]],'CADASTRO'!A:K,5,0)</f>
        <v>AUXILIAR INDUSTRIAL</v>
      </c>
      <c r="G162" s="8">
        <v>45904</v>
      </c>
      <c r="H162" s="38">
        <v>365</v>
      </c>
      <c r="I1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IF(G500="01/01/1900",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Tabela2245689101112131415161718[[#This Row],[TREINADO EM]]+Tabela2245689101112131415161718[[#This Row],[VALIDADE]]</f>
        <v>46269</v>
      </c>
      <c r="K162" s="66">
        <v>1</v>
      </c>
      <c r="L162" t="s">
        <v>3</v>
      </c>
      <c r="M162" t="str">
        <f>VLOOKUP(Tabela2245689101112131415161718[[#This Row],[NOME]],'CADASTRO'!A:K,6,0)</f>
        <v>DESLIGADO</v>
      </c>
    </row>
    <row r="163" spans="1:13">
      <c r="A163" t="s">
        <v>516</v>
      </c>
      <c r="B163" t="s">
        <v>517</v>
      </c>
      <c r="C163" t="s">
        <v>431</v>
      </c>
      <c r="D163" t="s">
        <v>719</v>
      </c>
      <c r="E163" s="1" t="s">
        <v>233</v>
      </c>
      <c r="F163" t="str">
        <f>VLOOKUP(Tabela2245689101112131415161718[[#This Row],[NOME]],'CADASTRO'!A:K,5,0)</f>
        <v>OPERADOR INDUSTRIAL II</v>
      </c>
      <c r="G163" s="8">
        <v>44931</v>
      </c>
      <c r="H163" s="38">
        <v>365</v>
      </c>
      <c r="I1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IF(G501="01/01/1900",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Tabela2245689101112131415161718[[#This Row],[TREINADO EM]]+Tabela2245689101112131415161718[[#This Row],[VALIDADE]]</f>
        <v>45296</v>
      </c>
      <c r="K163" s="66">
        <v>1</v>
      </c>
      <c r="L163" t="s">
        <v>5</v>
      </c>
      <c r="M163" t="str">
        <f>VLOOKUP(Tabela2245689101112131415161718[[#This Row],[NOME]],'CADASTRO'!A:K,6,0)</f>
        <v>DESLIGADO</v>
      </c>
    </row>
    <row r="164" spans="1:13">
      <c r="A164" t="s">
        <v>516</v>
      </c>
      <c r="B164" t="s">
        <v>517</v>
      </c>
      <c r="C164" t="s">
        <v>439</v>
      </c>
      <c r="D164" t="s">
        <v>719</v>
      </c>
      <c r="E164" s="1" t="s">
        <v>233</v>
      </c>
      <c r="F164" t="str">
        <f>VLOOKUP(Tabela2245689101112131415161718[[#This Row],[NOME]],'CADASTRO'!A:K,5,0)</f>
        <v>OPERADOR INDUSTRIAL II</v>
      </c>
      <c r="G164" s="8">
        <v>45315</v>
      </c>
      <c r="H164" s="38">
        <v>365</v>
      </c>
      <c r="I1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IF(G502="01/01/1900",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Tabela2245689101112131415161718[[#This Row],[TREINADO EM]]+Tabela2245689101112131415161718[[#This Row],[VALIDADE]]</f>
        <v>45680</v>
      </c>
      <c r="K164" s="66">
        <v>1.5</v>
      </c>
      <c r="L164" t="s">
        <v>3</v>
      </c>
      <c r="M164" t="str">
        <f>VLOOKUP(Tabela2245689101112131415161718[[#This Row],[NOME]],'CADASTRO'!A:K,6,0)</f>
        <v>DESLIGADO</v>
      </c>
    </row>
    <row r="165" spans="1:13">
      <c r="A165" t="s">
        <v>516</v>
      </c>
      <c r="B165" t="s">
        <v>517</v>
      </c>
      <c r="C165" t="s">
        <v>431</v>
      </c>
      <c r="D165" t="s">
        <v>719</v>
      </c>
      <c r="E165" s="1" t="s">
        <v>234</v>
      </c>
      <c r="F165" t="str">
        <f>VLOOKUP(Tabela2245689101112131415161718[[#This Row],[NOME]],'CADASTRO'!A:K,5,0)</f>
        <v>ANALISTA CONTROLE QUALIDADE JR</v>
      </c>
      <c r="G165" s="8">
        <v>44965</v>
      </c>
      <c r="H165" s="38">
        <v>365</v>
      </c>
      <c r="I1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IF(G503="01/01/1900",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Tabela2245689101112131415161718[[#This Row],[TREINADO EM]]+Tabela2245689101112131415161718[[#This Row],[VALIDADE]]</f>
        <v>45330</v>
      </c>
      <c r="K165" s="66">
        <v>1</v>
      </c>
      <c r="L165" t="s">
        <v>5</v>
      </c>
      <c r="M165" t="str">
        <f>VLOOKUP(Tabela2245689101112131415161718[[#This Row],[NOME]],'CADASTRO'!A:K,6,0)</f>
        <v>DESLIGADO</v>
      </c>
    </row>
    <row r="166" spans="1:13">
      <c r="A166" t="s">
        <v>516</v>
      </c>
      <c r="B166" t="s">
        <v>517</v>
      </c>
      <c r="C166" t="s">
        <v>439</v>
      </c>
      <c r="D166" t="s">
        <v>719</v>
      </c>
      <c r="E166" s="1" t="s">
        <v>234</v>
      </c>
      <c r="F166" t="str">
        <f>VLOOKUP(Tabela2245689101112131415161718[[#This Row],[NOME]],'CADASTRO'!A:K,5,0)</f>
        <v>ANALISTA CONTROLE QUALIDADE JR</v>
      </c>
      <c r="G166" s="8">
        <v>45278</v>
      </c>
      <c r="H166" s="38">
        <v>365</v>
      </c>
      <c r="I1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IF(G504="01/01/1900",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Tabela2245689101112131415161718[[#This Row],[TREINADO EM]]+Tabela2245689101112131415161718[[#This Row],[VALIDADE]]</f>
        <v>45643</v>
      </c>
      <c r="K166" s="66">
        <v>1.5</v>
      </c>
      <c r="L166" t="s">
        <v>3</v>
      </c>
      <c r="M166" t="str">
        <f>VLOOKUP(Tabela2245689101112131415161718[[#This Row],[NOME]],'CADASTRO'!A:K,6,0)</f>
        <v>DESLIGADO</v>
      </c>
    </row>
    <row r="167" spans="1:13">
      <c r="A167" t="s">
        <v>516</v>
      </c>
      <c r="B167" t="s">
        <v>517</v>
      </c>
      <c r="C167" t="s">
        <v>439</v>
      </c>
      <c r="D167" t="s">
        <v>719</v>
      </c>
      <c r="E167" s="1" t="s">
        <v>235</v>
      </c>
      <c r="F167" t="str">
        <f>VLOOKUP(Tabela2245689101112131415161718[[#This Row],[NOME]],'CADASTRO'!A:K,5,0)</f>
        <v>AUXILIAR INDUSTRIAL</v>
      </c>
      <c r="G167" s="8">
        <v>45329</v>
      </c>
      <c r="H167" s="38">
        <v>365</v>
      </c>
      <c r="I1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IF(G505="01/01/1900",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Tabela2245689101112131415161718[[#This Row],[TREINADO EM]]+Tabela2245689101112131415161718[[#This Row],[VALIDADE]]</f>
        <v>45694</v>
      </c>
      <c r="K167" s="66">
        <v>1.5</v>
      </c>
      <c r="L167" t="s">
        <v>5</v>
      </c>
      <c r="M167" t="str">
        <f>VLOOKUP(Tabela2245689101112131415161718[[#This Row],[NOME]],'CADASTRO'!A:K,6,0)</f>
        <v>DESLIGADO</v>
      </c>
    </row>
    <row r="168" spans="1:13">
      <c r="A168" t="s">
        <v>516</v>
      </c>
      <c r="B168" t="s">
        <v>517</v>
      </c>
      <c r="C168" t="s">
        <v>124</v>
      </c>
      <c r="D168" t="s">
        <v>719</v>
      </c>
      <c r="E168" s="1" t="s">
        <v>235</v>
      </c>
      <c r="F168" t="str">
        <f>VLOOKUP(Tabela2245689101112131415161718[[#This Row],[NOME]],'CADASTRO'!A:K,5,0)</f>
        <v>AUXILIAR INDUSTRIAL</v>
      </c>
      <c r="G168" s="8">
        <v>45644</v>
      </c>
      <c r="H168" s="38">
        <v>365</v>
      </c>
      <c r="I1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IF(G506="01/01/1900",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Tabela2245689101112131415161718[[#This Row],[TREINADO EM]]+Tabela2245689101112131415161718[[#This Row],[VALIDADE]]</f>
        <v>46009</v>
      </c>
      <c r="K168" s="66">
        <v>1</v>
      </c>
      <c r="L168" t="s">
        <v>3</v>
      </c>
      <c r="M168" t="str">
        <f>VLOOKUP(Tabela2245689101112131415161718[[#This Row],[NOME]],'CADASTRO'!A:K,6,0)</f>
        <v>DESLIGADO</v>
      </c>
    </row>
    <row r="169" spans="1:13">
      <c r="A169" t="s">
        <v>516</v>
      </c>
      <c r="B169" t="s">
        <v>517</v>
      </c>
      <c r="C169" t="s">
        <v>335</v>
      </c>
      <c r="D169" t="s">
        <v>719</v>
      </c>
      <c r="E169" s="1" t="s">
        <v>235</v>
      </c>
      <c r="F169" t="str">
        <f>VLOOKUP(Tabela2245689101112131415161718[[#This Row],[NOME]],'CADASTRO'!A:K,5,0)</f>
        <v>AUXILIAR INDUSTRIAL</v>
      </c>
      <c r="G169" s="8">
        <v>45588</v>
      </c>
      <c r="H169" s="38">
        <v>365</v>
      </c>
      <c r="I1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IF(G507="01/01/1900",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Tabela2245689101112131415161718[[#This Row],[TREINADO EM]]+Tabela2245689101112131415161718[[#This Row],[VALIDADE]]</f>
        <v>45953</v>
      </c>
      <c r="K169" s="66">
        <v>1</v>
      </c>
      <c r="L169" t="s">
        <v>5</v>
      </c>
      <c r="M169" t="str">
        <f>VLOOKUP(Tabela2245689101112131415161718[[#This Row],[NOME]],'CADASTRO'!A:K,6,0)</f>
        <v>DESLIGADO</v>
      </c>
    </row>
    <row r="170" spans="1:13">
      <c r="A170" t="s">
        <v>516</v>
      </c>
      <c r="B170" t="s">
        <v>517</v>
      </c>
      <c r="C170" t="s">
        <v>68</v>
      </c>
      <c r="D170" t="s">
        <v>719</v>
      </c>
      <c r="E170" s="1" t="s">
        <v>483</v>
      </c>
      <c r="F170" t="str">
        <f>VLOOKUP(Tabela2245689101112131415161718[[#This Row],[NOME]],'CADASTRO'!A:K,5,0)</f>
        <v>LIDER OPERACOES</v>
      </c>
      <c r="G170" s="8">
        <v>44518</v>
      </c>
      <c r="H170" s="38">
        <v>365</v>
      </c>
      <c r="I1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IF(G508="01/01/1900",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Tabela2245689101112131415161718[[#This Row],[TREINADO EM]]+Tabela2245689101112131415161718[[#This Row],[VALIDADE]]</f>
        <v>44883</v>
      </c>
      <c r="K170" s="66">
        <v>1</v>
      </c>
      <c r="L170" t="s">
        <v>5</v>
      </c>
      <c r="M170" t="str">
        <f>VLOOKUP(Tabela2245689101112131415161718[[#This Row],[NOME]],'CADASTRO'!A:K,6,0)</f>
        <v>TRANSFERIDO</v>
      </c>
    </row>
    <row r="171" spans="1:13">
      <c r="A171" t="s">
        <v>516</v>
      </c>
      <c r="B171" t="s">
        <v>517</v>
      </c>
      <c r="C171" t="s">
        <v>341</v>
      </c>
      <c r="D171" t="s">
        <v>719</v>
      </c>
      <c r="E171" s="1" t="s">
        <v>483</v>
      </c>
      <c r="F171" t="str">
        <f>VLOOKUP(Tabela2245689101112131415161718[[#This Row],[NOME]],'CADASTRO'!A:K,5,0)</f>
        <v>LIDER OPERACOES</v>
      </c>
      <c r="G171" s="8">
        <v>44902</v>
      </c>
      <c r="H171" s="38">
        <v>365</v>
      </c>
      <c r="I1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IF(G509="01/01/1900",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Tabela2245689101112131415161718[[#This Row],[TREINADO EM]]+Tabela2245689101112131415161718[[#This Row],[VALIDADE]]</f>
        <v>45267</v>
      </c>
      <c r="K171" s="66">
        <v>0.5</v>
      </c>
      <c r="L171" t="s">
        <v>5</v>
      </c>
      <c r="M171" t="str">
        <f>VLOOKUP(Tabela2245689101112131415161718[[#This Row],[NOME]],'CADASTRO'!A:K,6,0)</f>
        <v>TRANSFERIDO</v>
      </c>
    </row>
    <row r="172" spans="1:13">
      <c r="A172" t="s">
        <v>516</v>
      </c>
      <c r="B172" t="s">
        <v>517</v>
      </c>
      <c r="C172" t="s">
        <v>439</v>
      </c>
      <c r="D172" t="s">
        <v>719</v>
      </c>
      <c r="E172" s="1" t="s">
        <v>483</v>
      </c>
      <c r="F172" t="str">
        <f>VLOOKUP(Tabela2245689101112131415161718[[#This Row],[NOME]],'CADASTRO'!A:K,5,0)</f>
        <v>LIDER OPERACOES</v>
      </c>
      <c r="G172" s="8">
        <v>45278</v>
      </c>
      <c r="H172" s="38">
        <v>365</v>
      </c>
      <c r="I1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IF(G510="01/01/1900",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Tabela2245689101112131415161718[[#This Row],[TREINADO EM]]+Tabela2245689101112131415161718[[#This Row],[VALIDADE]]</f>
        <v>45643</v>
      </c>
      <c r="K172" s="66">
        <v>1.5</v>
      </c>
      <c r="L172" t="s">
        <v>3</v>
      </c>
      <c r="M172" t="str">
        <f>VLOOKUP(Tabela2245689101112131415161718[[#This Row],[NOME]],'CADASTRO'!A:K,6,0)</f>
        <v>TRANSFERIDO</v>
      </c>
    </row>
    <row r="173" spans="1:13">
      <c r="A173" t="s">
        <v>516</v>
      </c>
      <c r="B173" t="s">
        <v>517</v>
      </c>
      <c r="C173" t="s">
        <v>415</v>
      </c>
      <c r="D173" t="s">
        <v>719</v>
      </c>
      <c r="E173" s="1" t="s">
        <v>457</v>
      </c>
      <c r="F173" t="str">
        <f>VLOOKUP(Tabela2245689101112131415161718[[#This Row],[NOME]],'CADASTRO'!A:K,5,0)</f>
        <v>AUXILIAR DE CARGA E DESCARGA</v>
      </c>
      <c r="G173" s="8">
        <v>46189</v>
      </c>
      <c r="H173" s="38">
        <v>365</v>
      </c>
      <c r="I1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IF(G511="01/01/1900", "SEM REGISTRO",
                        IF((G173+H173)&gt;TODAY(), "NO PRAZO", "VENCIDO"
                        )
                    )
                )
            )
        )
    ),"N.A.")</f>
        <v>NO PRAZO</v>
      </c>
      <c r="J173" s="14">
        <f>Tabela2245689101112131415161718[[#This Row],[TREINADO EM]]+Tabela2245689101112131415161718[[#This Row],[VALIDADE]]</f>
        <v>46554</v>
      </c>
      <c r="K173" s="66">
        <v>1</v>
      </c>
      <c r="L173" t="s">
        <v>3</v>
      </c>
      <c r="M173" t="str">
        <f>VLOOKUP(Tabela2245689101112131415161718[[#This Row],[NOME]],'CADASTRO'!A:K,6,0)</f>
        <v>ATIVO</v>
      </c>
    </row>
    <row r="174" spans="1:13">
      <c r="A174" t="s">
        <v>516</v>
      </c>
      <c r="B174" t="s">
        <v>517</v>
      </c>
      <c r="C174" t="s">
        <v>68</v>
      </c>
      <c r="D174" t="s">
        <v>719</v>
      </c>
      <c r="E174" s="1" t="s">
        <v>361</v>
      </c>
      <c r="F174" t="str">
        <f>VLOOKUP(Tabela2245689101112131415161718[[#This Row],[NOME]],'CADASTRO'!A:K,5,0)</f>
        <v>TECNICO MECANICO II</v>
      </c>
      <c r="G174" s="8">
        <v>44516</v>
      </c>
      <c r="H174" s="38">
        <v>365</v>
      </c>
      <c r="I1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IF(G512="01/01/1900",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Tabela2245689101112131415161718[[#This Row],[TREINADO EM]]+Tabela2245689101112131415161718[[#This Row],[VALIDADE]]</f>
        <v>44881</v>
      </c>
      <c r="K174" s="66">
        <v>1</v>
      </c>
      <c r="L174" t="s">
        <v>1</v>
      </c>
      <c r="M174" t="str">
        <f>VLOOKUP(Tabela2245689101112131415161718[[#This Row],[NOME]],'CADASTRO'!A:K,6,0)</f>
        <v>ATIVO</v>
      </c>
    </row>
    <row r="175" spans="1:13">
      <c r="A175" t="s">
        <v>516</v>
      </c>
      <c r="B175" t="s">
        <v>517</v>
      </c>
      <c r="C175" t="s">
        <v>439</v>
      </c>
      <c r="D175" t="s">
        <v>719</v>
      </c>
      <c r="E175" s="1" t="s">
        <v>361</v>
      </c>
      <c r="F175" t="str">
        <f>VLOOKUP(Tabela2245689101112131415161718[[#This Row],[NOME]],'CADASTRO'!A:K,5,0)</f>
        <v>TECNICO MECANICO II</v>
      </c>
      <c r="G175" s="8">
        <v>45091</v>
      </c>
      <c r="H175" s="38">
        <v>365</v>
      </c>
      <c r="I1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IF(G513="01/01/1900", "SEM REGISTRO",
                        IF((G175+H175)&gt;TODAY(), "NO PRAZO", "VENCIDO"
                        )
                    )
                )
            )
        )
    ),"N.A.")</f>
        <v>N.A.</v>
      </c>
      <c r="J175" s="14">
        <f>Tabela2245689101112131415161718[[#This Row],[TREINADO EM]]+Tabela2245689101112131415161718[[#This Row],[VALIDADE]]</f>
        <v>45456</v>
      </c>
      <c r="K175" s="66">
        <v>1</v>
      </c>
      <c r="L175" t="s">
        <v>1</v>
      </c>
      <c r="M175" t="str">
        <f>VLOOKUP(Tabela2245689101112131415161718[[#This Row],[NOME]],'CADASTRO'!A:K,6,0)</f>
        <v>ATIVO</v>
      </c>
    </row>
    <row r="176" spans="1:13">
      <c r="A176" t="s">
        <v>516</v>
      </c>
      <c r="B176" t="s">
        <v>517</v>
      </c>
      <c r="C176" t="s">
        <v>68</v>
      </c>
      <c r="D176" t="s">
        <v>719</v>
      </c>
      <c r="E176" s="1" t="s">
        <v>236</v>
      </c>
      <c r="F176" t="str">
        <f>VLOOKUP(Tabela2245689101112131415161718[[#This Row],[NOME]],'CADASTRO'!A:K,5,0)</f>
        <v>OPERADOR LOGISTICO I</v>
      </c>
      <c r="G176" s="8">
        <v>44518</v>
      </c>
      <c r="H176" s="38">
        <v>365</v>
      </c>
      <c r="I1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IF(G514="01/01/1900",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Tabela2245689101112131415161718[[#This Row],[TREINADO EM]]+Tabela2245689101112131415161718[[#This Row],[VALIDADE]]</f>
        <v>44883</v>
      </c>
      <c r="K176" s="66">
        <v>1</v>
      </c>
      <c r="L176" t="s">
        <v>1</v>
      </c>
      <c r="M176" t="str">
        <f>VLOOKUP(Tabela2245689101112131415161718[[#This Row],[NOME]],'CADASTRO'!A:K,6,0)</f>
        <v>DESLIGADO</v>
      </c>
    </row>
    <row r="177" spans="1:13">
      <c r="A177" t="s">
        <v>516</v>
      </c>
      <c r="B177" t="s">
        <v>517</v>
      </c>
      <c r="C177" t="s">
        <v>720</v>
      </c>
      <c r="D177" t="s">
        <v>719</v>
      </c>
      <c r="E177" s="1" t="s">
        <v>490</v>
      </c>
      <c r="F177" t="str">
        <f>VLOOKUP(Tabela2245689101112131415161718[[#This Row],[NOME]],'CADASTRO'!A:K,5,0)</f>
        <v>ESTAGIARIO</v>
      </c>
      <c r="G177" s="8">
        <v>46273</v>
      </c>
      <c r="H177" s="38">
        <v>365</v>
      </c>
      <c r="I1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IF(G515="01/01/1900", "SEM REGISTRO",
                        IF((G177+H177)&gt;TODAY(), "NO PRAZO", "VENCIDO"
                        )
                    )
                )
            )
        )
    ),"N.A.")</f>
        <v>NO PRAZO</v>
      </c>
      <c r="J177" s="14">
        <f>Tabela2245689101112131415161718[[#This Row],[TREINADO EM]]+Tabela2245689101112131415161718[[#This Row],[VALIDADE]]</f>
        <v>46638</v>
      </c>
      <c r="K177" s="66">
        <v>1</v>
      </c>
      <c r="L177" t="s">
        <v>3</v>
      </c>
      <c r="M177" t="str">
        <f>VLOOKUP(Tabela2245689101112131415161718[[#This Row],[NOME]],'CADASTRO'!A:K,6,0)</f>
        <v>ATIVO</v>
      </c>
    </row>
    <row r="178" spans="1:13">
      <c r="A178" t="s">
        <v>516</v>
      </c>
      <c r="B178" t="s">
        <v>517</v>
      </c>
      <c r="C178" t="s">
        <v>68</v>
      </c>
      <c r="D178" t="s">
        <v>719</v>
      </c>
      <c r="E178" s="11" t="s">
        <v>362</v>
      </c>
      <c r="F178" t="str">
        <f>VLOOKUP(Tabela2245689101112131415161718[[#This Row],[NOME]],'CADASTRO'!A:K,5,0)</f>
        <v>OPERADOR INDUSTRIAL III</v>
      </c>
      <c r="G178" s="8">
        <v>44516</v>
      </c>
      <c r="H178" s="38">
        <v>365</v>
      </c>
      <c r="I1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IF(G516="01/01/1900",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Tabela2245689101112131415161718[[#This Row],[TREINADO EM]]+Tabela2245689101112131415161718[[#This Row],[VALIDADE]]</f>
        <v>44881</v>
      </c>
      <c r="K178" s="66">
        <v>1</v>
      </c>
      <c r="L178" t="s">
        <v>5</v>
      </c>
      <c r="M178" t="str">
        <f>VLOOKUP(Tabela2245689101112131415161718[[#This Row],[NOME]],'CADASTRO'!A:K,6,0)</f>
        <v>ATIVO</v>
      </c>
    </row>
    <row r="179" spans="1:13">
      <c r="A179" t="s">
        <v>516</v>
      </c>
      <c r="B179" t="s">
        <v>517</v>
      </c>
      <c r="C179" t="s">
        <v>431</v>
      </c>
      <c r="D179" t="s">
        <v>719</v>
      </c>
      <c r="E179" s="1" t="s">
        <v>362</v>
      </c>
      <c r="F179" t="str">
        <f>VLOOKUP(Tabela2245689101112131415161718[[#This Row],[NOME]],'CADASTRO'!A:K,5,0)</f>
        <v>OPERADOR INDUSTRIAL III</v>
      </c>
      <c r="G179" s="8">
        <v>44931</v>
      </c>
      <c r="H179" s="38">
        <v>365</v>
      </c>
      <c r="I1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IF(G517="01/01/1900",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Tabela2245689101112131415161718[[#This Row],[TREINADO EM]]+Tabela2245689101112131415161718[[#This Row],[VALIDADE]]</f>
        <v>45296</v>
      </c>
      <c r="K179" s="66">
        <v>1</v>
      </c>
      <c r="L179" t="s">
        <v>5</v>
      </c>
      <c r="M179" t="str">
        <f>VLOOKUP(Tabela2245689101112131415161718[[#This Row],[NOME]],'CADASTRO'!A:K,6,0)</f>
        <v>ATIVO</v>
      </c>
    </row>
    <row r="180" spans="1:13">
      <c r="A180" t="s">
        <v>516</v>
      </c>
      <c r="B180" t="s">
        <v>517</v>
      </c>
      <c r="C180" t="s">
        <v>439</v>
      </c>
      <c r="D180" t="s">
        <v>719</v>
      </c>
      <c r="E180" s="1" t="s">
        <v>362</v>
      </c>
      <c r="F180" t="str">
        <f>VLOOKUP(Tabela2245689101112131415161718[[#This Row],[NOME]],'CADASTRO'!A:K,5,0)</f>
        <v>OPERADOR INDUSTRIAL III</v>
      </c>
      <c r="G180" s="8">
        <v>45301</v>
      </c>
      <c r="H180" s="38">
        <v>365</v>
      </c>
      <c r="I1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IF(G518="01/01/1900",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Tabela2245689101112131415161718[[#This Row],[TREINADO EM]]+Tabela2245689101112131415161718[[#This Row],[VALIDADE]]</f>
        <v>45666</v>
      </c>
      <c r="K180" s="66">
        <v>1.5</v>
      </c>
      <c r="L180" t="s">
        <v>5</v>
      </c>
      <c r="M180" t="str">
        <f>VLOOKUP(Tabela2245689101112131415161718[[#This Row],[NOME]],'CADASTRO'!A:K,6,0)</f>
        <v>ATIVO</v>
      </c>
    </row>
    <row r="181" spans="1:13">
      <c r="A181" t="s">
        <v>516</v>
      </c>
      <c r="B181" t="s">
        <v>517</v>
      </c>
      <c r="C181" t="s">
        <v>124</v>
      </c>
      <c r="D181" t="s">
        <v>719</v>
      </c>
      <c r="E181" s="1" t="s">
        <v>362</v>
      </c>
      <c r="F181" t="str">
        <f>VLOOKUP(Tabela2245689101112131415161718[[#This Row],[NOME]],'CADASTRO'!A:K,5,0)</f>
        <v>OPERADOR INDUSTRIAL III</v>
      </c>
      <c r="G181" s="8">
        <v>45644</v>
      </c>
      <c r="H181" s="38">
        <v>365</v>
      </c>
      <c r="I1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IF(G519="01/01/1900",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Tabela2245689101112131415161718[[#This Row],[TREINADO EM]]+Tabela2245689101112131415161718[[#This Row],[VALIDADE]]</f>
        <v>46009</v>
      </c>
      <c r="K181" s="66">
        <v>1</v>
      </c>
      <c r="L181" t="s">
        <v>5</v>
      </c>
      <c r="M181" t="str">
        <f>VLOOKUP(Tabela2245689101112131415161718[[#This Row],[NOME]],'CADASTRO'!A:K,6,0)</f>
        <v>ATIVO</v>
      </c>
    </row>
    <row r="182" spans="1:13">
      <c r="A182" t="s">
        <v>516</v>
      </c>
      <c r="B182" t="s">
        <v>517</v>
      </c>
      <c r="C182" t="s">
        <v>335</v>
      </c>
      <c r="D182" t="s">
        <v>719</v>
      </c>
      <c r="E182" s="1" t="s">
        <v>362</v>
      </c>
      <c r="F182" t="str">
        <f>VLOOKUP(Tabela2245689101112131415161718[[#This Row],[NOME]],'CADASTRO'!A:K,5,0)</f>
        <v>OPERADOR INDUSTRIAL III</v>
      </c>
      <c r="G182" s="8">
        <v>46009</v>
      </c>
      <c r="H182" s="38">
        <v>365</v>
      </c>
      <c r="I1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IF(G520="01/01/1900", "SEM REGISTRO",
                        IF((G182+H182)&gt;TODAY(), "NO PRAZO", "VENCIDO"
                        )
                    )
                )
            )
        )
    ),"N.A.")</f>
        <v>NO PRAZO</v>
      </c>
      <c r="J182" s="14">
        <f>Tabela2245689101112131415161718[[#This Row],[TREINADO EM]]+Tabela2245689101112131415161718[[#This Row],[VALIDADE]]</f>
        <v>46374</v>
      </c>
      <c r="K182" s="66">
        <v>1</v>
      </c>
      <c r="L182" t="s">
        <v>3</v>
      </c>
      <c r="M182" t="str">
        <f>VLOOKUP(Tabela2245689101112131415161718[[#This Row],[NOME]],'CADASTRO'!A:K,6,0)</f>
        <v>ATIVO</v>
      </c>
    </row>
    <row r="183" spans="1:13">
      <c r="A183" t="s">
        <v>516</v>
      </c>
      <c r="B183" t="s">
        <v>517</v>
      </c>
      <c r="C183" t="s">
        <v>68</v>
      </c>
      <c r="D183" t="s">
        <v>719</v>
      </c>
      <c r="E183" s="1" t="s">
        <v>363</v>
      </c>
      <c r="F183" t="str">
        <f>VLOOKUP(Tabela2245689101112131415161718[[#This Row],[NOME]],'CADASTRO'!A:K,5,0)</f>
        <v>OPERADOR INDUSTRIAL III</v>
      </c>
      <c r="G183" s="8">
        <v>44516</v>
      </c>
      <c r="H183" s="38">
        <v>365</v>
      </c>
      <c r="I1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IF(G521="01/01/1900",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Tabela2245689101112131415161718[[#This Row],[TREINADO EM]]+Tabela2245689101112131415161718[[#This Row],[VALIDADE]]</f>
        <v>44881</v>
      </c>
      <c r="K183" s="66">
        <v>1</v>
      </c>
      <c r="L183" t="s">
        <v>5</v>
      </c>
      <c r="M183" t="str">
        <f>VLOOKUP(Tabela2245689101112131415161718[[#This Row],[NOME]],'CADASTRO'!A:K,6,0)</f>
        <v>ATIVO</v>
      </c>
    </row>
    <row r="184" spans="1:13">
      <c r="A184" t="s">
        <v>516</v>
      </c>
      <c r="B184" t="s">
        <v>517</v>
      </c>
      <c r="C184" t="s">
        <v>431</v>
      </c>
      <c r="D184" t="s">
        <v>719</v>
      </c>
      <c r="E184" s="1" t="s">
        <v>363</v>
      </c>
      <c r="F184" t="str">
        <f>VLOOKUP(Tabela2245689101112131415161718[[#This Row],[NOME]],'CADASTRO'!A:K,5,0)</f>
        <v>OPERADOR INDUSTRIAL III</v>
      </c>
      <c r="G184" s="8">
        <v>44929</v>
      </c>
      <c r="H184" s="38">
        <v>365</v>
      </c>
      <c r="I1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IF(G522="01/01/1900",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Tabela2245689101112131415161718[[#This Row],[TREINADO EM]]+Tabela2245689101112131415161718[[#This Row],[VALIDADE]]</f>
        <v>45294</v>
      </c>
      <c r="K184" s="66">
        <v>1</v>
      </c>
      <c r="L184" t="s">
        <v>5</v>
      </c>
      <c r="M184" t="str">
        <f>VLOOKUP(Tabela2245689101112131415161718[[#This Row],[NOME]],'CADASTRO'!A:K,6,0)</f>
        <v>ATIVO</v>
      </c>
    </row>
    <row r="185" spans="1:13">
      <c r="A185" t="s">
        <v>516</v>
      </c>
      <c r="B185" t="s">
        <v>517</v>
      </c>
      <c r="C185" t="s">
        <v>439</v>
      </c>
      <c r="D185" t="s">
        <v>719</v>
      </c>
      <c r="E185" s="1" t="s">
        <v>363</v>
      </c>
      <c r="F185" t="str">
        <f>VLOOKUP(Tabela2245689101112131415161718[[#This Row],[NOME]],'CADASTRO'!A:K,5,0)</f>
        <v>OPERADOR INDUSTRIAL III</v>
      </c>
      <c r="G185" s="8">
        <v>45278</v>
      </c>
      <c r="H185" s="38">
        <v>365</v>
      </c>
      <c r="I1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IF(G523="01/01/1900",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Tabela2245689101112131415161718[[#This Row],[TREINADO EM]]+Tabela2245689101112131415161718[[#This Row],[VALIDADE]]</f>
        <v>45643</v>
      </c>
      <c r="K185" s="66">
        <v>1.5</v>
      </c>
      <c r="L185" t="s">
        <v>5</v>
      </c>
      <c r="M185" t="str">
        <f>VLOOKUP(Tabela2245689101112131415161718[[#This Row],[NOME]],'CADASTRO'!A:K,6,0)</f>
        <v>ATIVO</v>
      </c>
    </row>
    <row r="186" spans="1:13">
      <c r="A186" t="s">
        <v>516</v>
      </c>
      <c r="B186" t="s">
        <v>517</v>
      </c>
      <c r="C186" t="s">
        <v>124</v>
      </c>
      <c r="D186" t="s">
        <v>719</v>
      </c>
      <c r="E186" s="1" t="s">
        <v>363</v>
      </c>
      <c r="F186" t="str">
        <f>VLOOKUP(Tabela2245689101112131415161718[[#This Row],[NOME]],'CADASTRO'!A:K,5,0)</f>
        <v>OPERADOR INDUSTRIAL III</v>
      </c>
      <c r="G186" s="8">
        <v>45644</v>
      </c>
      <c r="H186" s="38">
        <v>365</v>
      </c>
      <c r="I1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IF(G524="01/01/1900",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Tabela2245689101112131415161718[[#This Row],[TREINADO EM]]+Tabela2245689101112131415161718[[#This Row],[VALIDADE]]</f>
        <v>46009</v>
      </c>
      <c r="K186" s="66">
        <v>1</v>
      </c>
      <c r="L186" t="s">
        <v>5</v>
      </c>
      <c r="M186" t="str">
        <f>VLOOKUP(Tabela2245689101112131415161718[[#This Row],[NOME]],'CADASTRO'!A:K,6,0)</f>
        <v>ATIVO</v>
      </c>
    </row>
    <row r="187" spans="1:13">
      <c r="A187" t="s">
        <v>516</v>
      </c>
      <c r="B187" t="s">
        <v>517</v>
      </c>
      <c r="C187" t="s">
        <v>335</v>
      </c>
      <c r="D187" t="s">
        <v>719</v>
      </c>
      <c r="E187" s="1" t="s">
        <v>363</v>
      </c>
      <c r="F187" t="str">
        <f>VLOOKUP(Tabela2245689101112131415161718[[#This Row],[NOME]],'CADASTRO'!A:K,5,0)</f>
        <v>OPERADOR INDUSTRIAL III</v>
      </c>
      <c r="G187" s="8">
        <v>46009</v>
      </c>
      <c r="H187" s="38">
        <v>365</v>
      </c>
      <c r="I1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IF(G525="01/01/1900",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Tabela2245689101112131415161718[[#This Row],[TREINADO EM]]+Tabela2245689101112131415161718[[#This Row],[VALIDADE]]</f>
        <v>46374</v>
      </c>
      <c r="K187" s="66">
        <v>1</v>
      </c>
      <c r="L187" t="s">
        <v>3</v>
      </c>
      <c r="M187" t="str">
        <f>VLOOKUP(Tabela2245689101112131415161718[[#This Row],[NOME]],'CADASTRO'!A:K,6,0)</f>
        <v>ATIVO</v>
      </c>
    </row>
    <row r="188" spans="1:13">
      <c r="A188" t="s">
        <v>516</v>
      </c>
      <c r="B188" t="s">
        <v>517</v>
      </c>
      <c r="C188" t="s">
        <v>68</v>
      </c>
      <c r="D188" t="s">
        <v>719</v>
      </c>
      <c r="E188" s="11" t="s">
        <v>364</v>
      </c>
      <c r="F188" t="str">
        <f>VLOOKUP(Tabela2245689101112131415161718[[#This Row],[NOME]],'CADASTRO'!A:K,5,0)</f>
        <v>OPERADOR INDUSTRIAL III</v>
      </c>
      <c r="G188" s="8">
        <v>44516</v>
      </c>
      <c r="H188" s="38">
        <v>365</v>
      </c>
      <c r="I1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IF(G526="01/01/1900",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Tabela2245689101112131415161718[[#This Row],[TREINADO EM]]+Tabela2245689101112131415161718[[#This Row],[VALIDADE]]</f>
        <v>44881</v>
      </c>
      <c r="K188" s="66">
        <v>1</v>
      </c>
      <c r="L188" t="s">
        <v>5</v>
      </c>
      <c r="M188" t="str">
        <f>VLOOKUP(Tabela2245689101112131415161718[[#This Row],[NOME]],'CADASTRO'!A:K,6,0)</f>
        <v>ATIVO</v>
      </c>
    </row>
    <row r="189" spans="1:13">
      <c r="A189" t="s">
        <v>516</v>
      </c>
      <c r="B189" t="s">
        <v>517</v>
      </c>
      <c r="C189" t="s">
        <v>431</v>
      </c>
      <c r="D189" t="s">
        <v>719</v>
      </c>
      <c r="E189" s="1" t="s">
        <v>364</v>
      </c>
      <c r="F189" t="str">
        <f>VLOOKUP(Tabela2245689101112131415161718[[#This Row],[NOME]],'CADASTRO'!A:K,5,0)</f>
        <v>OPERADOR INDUSTRIAL III</v>
      </c>
      <c r="G189" s="8">
        <v>44929</v>
      </c>
      <c r="H189" s="38">
        <v>365</v>
      </c>
      <c r="I1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IF(G527="01/01/1900",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Tabela2245689101112131415161718[[#This Row],[TREINADO EM]]+Tabela2245689101112131415161718[[#This Row],[VALIDADE]]</f>
        <v>45294</v>
      </c>
      <c r="K189" s="66">
        <v>1</v>
      </c>
      <c r="L189" t="s">
        <v>5</v>
      </c>
      <c r="M189" t="str">
        <f>VLOOKUP(Tabela2245689101112131415161718[[#This Row],[NOME]],'CADASTRO'!A:K,6,0)</f>
        <v>ATIVO</v>
      </c>
    </row>
    <row r="190" spans="1:13">
      <c r="A190" t="s">
        <v>516</v>
      </c>
      <c r="B190" t="s">
        <v>517</v>
      </c>
      <c r="C190" t="s">
        <v>439</v>
      </c>
      <c r="D190" t="s">
        <v>719</v>
      </c>
      <c r="E190" s="1" t="s">
        <v>364</v>
      </c>
      <c r="F190" t="str">
        <f>VLOOKUP(Tabela2245689101112131415161718[[#This Row],[NOME]],'CADASTRO'!A:K,5,0)</f>
        <v>OPERADOR INDUSTRIAL III</v>
      </c>
      <c r="G190" s="8">
        <v>45063</v>
      </c>
      <c r="H190" s="38">
        <v>365</v>
      </c>
      <c r="I1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IF(G528="01/01/1900",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Tabela2245689101112131415161718[[#This Row],[TREINADO EM]]+Tabela2245689101112131415161718[[#This Row],[VALIDADE]]</f>
        <v>45428</v>
      </c>
      <c r="K190" s="66">
        <v>1</v>
      </c>
      <c r="L190" t="s">
        <v>5</v>
      </c>
      <c r="M190" t="str">
        <f>VLOOKUP(Tabela2245689101112131415161718[[#This Row],[NOME]],'CADASTRO'!A:K,6,0)</f>
        <v>ATIVO</v>
      </c>
    </row>
    <row r="191" spans="1:13">
      <c r="A191" t="s">
        <v>516</v>
      </c>
      <c r="B191" t="s">
        <v>517</v>
      </c>
      <c r="C191" t="s">
        <v>439</v>
      </c>
      <c r="D191" t="s">
        <v>719</v>
      </c>
      <c r="E191" s="1" t="s">
        <v>364</v>
      </c>
      <c r="F191" t="str">
        <f>VLOOKUP(Tabela2245689101112131415161718[[#This Row],[NOME]],'CADASTRO'!A:K,5,0)</f>
        <v>OPERADOR INDUSTRIAL III</v>
      </c>
      <c r="G191" s="8">
        <v>45278</v>
      </c>
      <c r="H191" s="38">
        <v>365</v>
      </c>
      <c r="I1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IF(G529="01/01/1900",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Tabela2245689101112131415161718[[#This Row],[TREINADO EM]]+Tabela2245689101112131415161718[[#This Row],[VALIDADE]]</f>
        <v>45643</v>
      </c>
      <c r="K191" s="66">
        <v>1.5</v>
      </c>
      <c r="L191" t="s">
        <v>5</v>
      </c>
      <c r="M191" t="str">
        <f>VLOOKUP(Tabela2245689101112131415161718[[#This Row],[NOME]],'CADASTRO'!A:K,6,0)</f>
        <v>ATIVO</v>
      </c>
    </row>
    <row r="192" spans="1:13">
      <c r="A192" t="s">
        <v>516</v>
      </c>
      <c r="B192" t="s">
        <v>517</v>
      </c>
      <c r="C192" t="s">
        <v>124</v>
      </c>
      <c r="D192" t="s">
        <v>719</v>
      </c>
      <c r="E192" s="1" t="s">
        <v>364</v>
      </c>
      <c r="F192" t="str">
        <f>VLOOKUP(Tabela2245689101112131415161718[[#This Row],[NOME]],'CADASTRO'!A:K,5,0)</f>
        <v>OPERADOR INDUSTRIAL III</v>
      </c>
      <c r="G192" s="8">
        <v>45644</v>
      </c>
      <c r="H192" s="38">
        <v>365</v>
      </c>
      <c r="I1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IF(G530="01/01/1900",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Tabela2245689101112131415161718[[#This Row],[TREINADO EM]]+Tabela2245689101112131415161718[[#This Row],[VALIDADE]]</f>
        <v>46009</v>
      </c>
      <c r="K192" s="66">
        <v>1</v>
      </c>
      <c r="L192" t="s">
        <v>5</v>
      </c>
      <c r="M192" t="str">
        <f>VLOOKUP(Tabela2245689101112131415161718[[#This Row],[NOME]],'CADASTRO'!A:K,6,0)</f>
        <v>ATIVO</v>
      </c>
    </row>
    <row r="193" spans="1:13">
      <c r="A193" t="s">
        <v>516</v>
      </c>
      <c r="B193" t="s">
        <v>517</v>
      </c>
      <c r="C193" t="s">
        <v>335</v>
      </c>
      <c r="D193" t="s">
        <v>719</v>
      </c>
      <c r="E193" s="1" t="s">
        <v>364</v>
      </c>
      <c r="F193" t="str">
        <f>VLOOKUP(Tabela2245689101112131415161718[[#This Row],[NOME]],'CADASTRO'!A:K,5,0)</f>
        <v>OPERADOR INDUSTRIAL III</v>
      </c>
      <c r="G193" s="8">
        <v>46009</v>
      </c>
      <c r="H193" s="38">
        <v>365</v>
      </c>
      <c r="I1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IF(G531="01/01/1900", "SEM REGISTRO",
                        IF((G193+H193)&gt;TODAY(), "NO PRAZO", "VENCIDO"
                        )
                    )
                )
            )
        )
    ),"N.A.")</f>
        <v>NO PRAZO</v>
      </c>
      <c r="J193" s="14">
        <f>Tabela2245689101112131415161718[[#This Row],[TREINADO EM]]+Tabela2245689101112131415161718[[#This Row],[VALIDADE]]</f>
        <v>46374</v>
      </c>
      <c r="K193" s="66">
        <v>1</v>
      </c>
      <c r="L193" t="s">
        <v>3</v>
      </c>
      <c r="M193" t="str">
        <f>VLOOKUP(Tabela2245689101112131415161718[[#This Row],[NOME]],'CADASTRO'!A:K,6,0)</f>
        <v>ATIVO</v>
      </c>
    </row>
    <row r="194" spans="1:13">
      <c r="A194" t="s">
        <v>516</v>
      </c>
      <c r="B194" t="s">
        <v>517</v>
      </c>
      <c r="C194" t="s">
        <v>517</v>
      </c>
      <c r="D194" t="s">
        <v>719</v>
      </c>
      <c r="E194" s="1" t="s">
        <v>240</v>
      </c>
      <c r="F194" t="str">
        <f>VLOOKUP(Tabela2245689101112131415161718[[#This Row],[NOME]],'CADASTRO'!A:K,5,0)</f>
        <v>PARCEIRO DE NEGOCIO DE RH</v>
      </c>
      <c r="G194" s="8">
        <v>43773</v>
      </c>
      <c r="H194" s="38">
        <v>365</v>
      </c>
      <c r="I1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IF(G532="01/01/1900",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Tabela2245689101112131415161718[[#This Row],[TREINADO EM]]+Tabela2245689101112131415161718[[#This Row],[VALIDADE]]</f>
        <v>44138</v>
      </c>
      <c r="K194" s="66">
        <v>1</v>
      </c>
      <c r="L194" t="s">
        <v>1</v>
      </c>
      <c r="M194" t="str">
        <f>VLOOKUP(Tabela2245689101112131415161718[[#This Row],[NOME]],'CADASTRO'!A:K,6,0)</f>
        <v>DESLIGADO</v>
      </c>
    </row>
    <row r="195" spans="1:13">
      <c r="A195" t="s">
        <v>516</v>
      </c>
      <c r="B195" t="s">
        <v>517</v>
      </c>
      <c r="C195" t="s">
        <v>68</v>
      </c>
      <c r="D195" t="s">
        <v>719</v>
      </c>
      <c r="E195" s="11" t="s">
        <v>57</v>
      </c>
      <c r="F195" t="str">
        <f>VLOOKUP(Tabela2245689101112131415161718[[#This Row],[NOME]],'CADASTRO'!A:K,5,0)</f>
        <v>COORDENADOR MANUTENCAO SR</v>
      </c>
      <c r="G195" s="8">
        <v>44516</v>
      </c>
      <c r="H195" s="38">
        <v>365</v>
      </c>
      <c r="I1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IF(G533="01/01/1900",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Tabela2245689101112131415161718[[#This Row],[TREINADO EM]]+Tabela2245689101112131415161718[[#This Row],[VALIDADE]]</f>
        <v>44881</v>
      </c>
      <c r="K195" s="66">
        <v>1</v>
      </c>
      <c r="L195" t="s">
        <v>1</v>
      </c>
      <c r="M195" t="str">
        <f>VLOOKUP(Tabela2245689101112131415161718[[#This Row],[NOME]],'CADASTRO'!A:K,6,0)</f>
        <v>ATIVO</v>
      </c>
    </row>
    <row r="196" spans="1:13">
      <c r="A196" t="s">
        <v>516</v>
      </c>
      <c r="B196" t="s">
        <v>517</v>
      </c>
      <c r="C196" t="s">
        <v>341</v>
      </c>
      <c r="D196" t="s">
        <v>719</v>
      </c>
      <c r="E196" s="1" t="s">
        <v>57</v>
      </c>
      <c r="F196" t="str">
        <f>VLOOKUP(Tabela2245689101112131415161718[[#This Row],[NOME]],'CADASTRO'!A:K,5,0)</f>
        <v>COORDENADOR MANUTENCAO SR</v>
      </c>
      <c r="G196" s="8">
        <v>44902</v>
      </c>
      <c r="H196" s="38">
        <v>365</v>
      </c>
      <c r="I1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IF(G534="01/01/1900",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Tabela2245689101112131415161718[[#This Row],[TREINADO EM]]+Tabela2245689101112131415161718[[#This Row],[VALIDADE]]</f>
        <v>45267</v>
      </c>
      <c r="K196" s="66">
        <v>0.5</v>
      </c>
      <c r="L196" t="s">
        <v>1</v>
      </c>
      <c r="M196" t="str">
        <f>VLOOKUP(Tabela2245689101112131415161718[[#This Row],[NOME]],'CADASTRO'!A:K,6,0)</f>
        <v>ATIVO</v>
      </c>
    </row>
    <row r="197" spans="1:13">
      <c r="A197" t="s">
        <v>516</v>
      </c>
      <c r="B197" t="s">
        <v>517</v>
      </c>
      <c r="C197" t="s">
        <v>439</v>
      </c>
      <c r="D197" t="s">
        <v>719</v>
      </c>
      <c r="E197" s="1" t="s">
        <v>57</v>
      </c>
      <c r="F197" t="str">
        <f>VLOOKUP(Tabela2245689101112131415161718[[#This Row],[NOME]],'CADASTRO'!A:K,5,0)</f>
        <v>COORDENADOR MANUTENCAO SR</v>
      </c>
      <c r="G197" s="8">
        <v>45063</v>
      </c>
      <c r="H197" s="38">
        <v>365</v>
      </c>
      <c r="I1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IF(G535="01/01/1900",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Tabela2245689101112131415161718[[#This Row],[TREINADO EM]]+Tabela2245689101112131415161718[[#This Row],[VALIDADE]]</f>
        <v>45428</v>
      </c>
      <c r="K197" s="66">
        <v>1</v>
      </c>
      <c r="L197" t="s">
        <v>1</v>
      </c>
      <c r="M197" t="str">
        <f>VLOOKUP(Tabela2245689101112131415161718[[#This Row],[NOME]],'CADASTRO'!A:K,6,0)</f>
        <v>ATIVO</v>
      </c>
    </row>
    <row r="198" spans="1:13">
      <c r="A198" t="s">
        <v>516</v>
      </c>
      <c r="B198" t="s">
        <v>517</v>
      </c>
      <c r="C198" t="s">
        <v>68</v>
      </c>
      <c r="D198" t="s">
        <v>719</v>
      </c>
      <c r="E198" s="11" t="s">
        <v>243</v>
      </c>
      <c r="F198" t="str">
        <f>VLOOKUP(Tabela2245689101112131415161718[[#This Row],[NOME]],'CADASTRO'!A:K,5,0)</f>
        <v>AUXILIAR INDUSTRIAL</v>
      </c>
      <c r="G198" s="8">
        <v>44516</v>
      </c>
      <c r="H198" s="38">
        <v>365</v>
      </c>
      <c r="I1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IF(G536="01/01/1900",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Tabela2245689101112131415161718[[#This Row],[TREINADO EM]]+Tabela2245689101112131415161718[[#This Row],[VALIDADE]]</f>
        <v>44881</v>
      </c>
      <c r="K198" s="66">
        <v>1</v>
      </c>
      <c r="L198" t="s">
        <v>5</v>
      </c>
      <c r="M198" t="str">
        <f>VLOOKUP(Tabela2245689101112131415161718[[#This Row],[NOME]],'CADASTRO'!A:K,6,0)</f>
        <v>DESLIGADO</v>
      </c>
    </row>
    <row r="199" spans="1:13">
      <c r="A199" t="s">
        <v>516</v>
      </c>
      <c r="B199" t="s">
        <v>517</v>
      </c>
      <c r="C199" t="s">
        <v>431</v>
      </c>
      <c r="D199" t="s">
        <v>719</v>
      </c>
      <c r="E199" s="1" t="s">
        <v>243</v>
      </c>
      <c r="F199" t="str">
        <f>VLOOKUP(Tabela2245689101112131415161718[[#This Row],[NOME]],'CADASTRO'!A:K,5,0)</f>
        <v>AUXILIAR INDUSTRIAL</v>
      </c>
      <c r="G199" s="8">
        <v>44931</v>
      </c>
      <c r="H199" s="38">
        <v>365</v>
      </c>
      <c r="I1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IF(G537="01/01/1900",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Tabela2245689101112131415161718[[#This Row],[TREINADO EM]]+Tabela2245689101112131415161718[[#This Row],[VALIDADE]]</f>
        <v>45296</v>
      </c>
      <c r="K199" s="66">
        <v>1</v>
      </c>
      <c r="L199" t="s">
        <v>3</v>
      </c>
      <c r="M199" t="str">
        <f>VLOOKUP(Tabela2245689101112131415161718[[#This Row],[NOME]],'CADASTRO'!A:K,6,0)</f>
        <v>DESLIGADO</v>
      </c>
    </row>
    <row r="200" spans="1:13">
      <c r="A200" t="s">
        <v>516</v>
      </c>
      <c r="B200" t="s">
        <v>517</v>
      </c>
      <c r="C200" t="s">
        <v>415</v>
      </c>
      <c r="D200" t="s">
        <v>719</v>
      </c>
      <c r="E200" s="1" t="s">
        <v>459</v>
      </c>
      <c r="F200" t="str">
        <f>VLOOKUP(Tabela2245689101112131415161718[[#This Row],[NOME]],'CADASTRO'!A:K,5,0)</f>
        <v>OPERADOR LOGISTICO I</v>
      </c>
      <c r="G200" s="8">
        <v>46224</v>
      </c>
      <c r="H200" s="38">
        <v>365</v>
      </c>
      <c r="I2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IF(G538="01/01/1900", "SEM REGISTRO",
                        IF((G200+H200)&gt;TODAY(), "NO PRAZO", "VENCIDO"
                        )
                    )
                )
            )
        )
    ),"N.A.")</f>
        <v>NO PRAZO</v>
      </c>
      <c r="J200" s="14">
        <f>Tabela2245689101112131415161718[[#This Row],[TREINADO EM]]+Tabela2245689101112131415161718[[#This Row],[VALIDADE]]</f>
        <v>46589</v>
      </c>
      <c r="K200" s="66">
        <v>1</v>
      </c>
      <c r="L200" t="s">
        <v>3</v>
      </c>
      <c r="M200" t="str">
        <f>VLOOKUP(Tabela2245689101112131415161718[[#This Row],[NOME]],'CADASTRO'!A:K,6,0)</f>
        <v>ATIVO</v>
      </c>
    </row>
    <row r="201" spans="1:13">
      <c r="A201" t="s">
        <v>516</v>
      </c>
      <c r="B201" t="s">
        <v>517</v>
      </c>
      <c r="C201" t="s">
        <v>124</v>
      </c>
      <c r="D201" t="s">
        <v>719</v>
      </c>
      <c r="E201" s="1" t="s">
        <v>244</v>
      </c>
      <c r="F201" t="str">
        <f>VLOOKUP(Tabela2245689101112131415161718[[#This Row],[NOME]],'CADASTRO'!A:K,5,0)</f>
        <v>OPERADOR INDUSTRIAL I</v>
      </c>
      <c r="G201" s="8">
        <v>45644</v>
      </c>
      <c r="H201" s="38">
        <v>365</v>
      </c>
      <c r="I2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IF(G539="01/01/1900",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Tabela2245689101112131415161718[[#This Row],[TREINADO EM]]+Tabela2245689101112131415161718[[#This Row],[VALIDADE]]</f>
        <v>46009</v>
      </c>
      <c r="K201" s="66">
        <v>1</v>
      </c>
      <c r="L201" t="s">
        <v>5</v>
      </c>
      <c r="M201" t="str">
        <f>VLOOKUP(Tabela2245689101112131415161718[[#This Row],[NOME]],'CADASTRO'!A:K,6,0)</f>
        <v>DESLIGADO</v>
      </c>
    </row>
    <row r="202" spans="1:13">
      <c r="A202" t="s">
        <v>516</v>
      </c>
      <c r="B202" t="s">
        <v>517</v>
      </c>
      <c r="C202" t="s">
        <v>335</v>
      </c>
      <c r="D202" t="s">
        <v>719</v>
      </c>
      <c r="E202" s="1" t="s">
        <v>244</v>
      </c>
      <c r="F202" t="str">
        <f>VLOOKUP(Tabela2245689101112131415161718[[#This Row],[NOME]],'CADASTRO'!A:K,5,0)</f>
        <v>OPERADOR INDUSTRIAL I</v>
      </c>
      <c r="G202" s="8">
        <v>45873</v>
      </c>
      <c r="H202" s="38">
        <v>365</v>
      </c>
      <c r="I2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IF(G540="01/01/1900",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Tabela2245689101112131415161718[[#This Row],[TREINADO EM]]+Tabela2245689101112131415161718[[#This Row],[VALIDADE]]</f>
        <v>46238</v>
      </c>
      <c r="K202" s="66">
        <v>1.5</v>
      </c>
      <c r="L202" t="s">
        <v>3</v>
      </c>
      <c r="M202" t="str">
        <f>VLOOKUP(Tabela2245689101112131415161718[[#This Row],[NOME]],'CADASTRO'!A:K,6,0)</f>
        <v>DESLIGADO</v>
      </c>
    </row>
    <row r="203" spans="1:13">
      <c r="A203" t="s">
        <v>516</v>
      </c>
      <c r="B203" t="s">
        <v>517</v>
      </c>
      <c r="C203" t="s">
        <v>335</v>
      </c>
      <c r="D203" t="s">
        <v>719</v>
      </c>
      <c r="E203" s="1" t="s">
        <v>246</v>
      </c>
      <c r="F203" t="str">
        <f>VLOOKUP(Tabela2245689101112131415161718[[#This Row],[NOME]],'CADASTRO'!A:K,5,0)</f>
        <v>APRENDIZ</v>
      </c>
      <c r="G203" s="8">
        <v>45904</v>
      </c>
      <c r="H203" s="38">
        <v>365</v>
      </c>
      <c r="I2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IF(G541="01/01/1900",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Tabela2245689101112131415161718[[#This Row],[TREINADO EM]]+Tabela2245689101112131415161718[[#This Row],[VALIDADE]]</f>
        <v>46269</v>
      </c>
      <c r="K203" s="66">
        <v>1</v>
      </c>
      <c r="L203" t="s">
        <v>3</v>
      </c>
      <c r="M203" t="str">
        <f>VLOOKUP(Tabela2245689101112131415161718[[#This Row],[NOME]],'CADASTRO'!A:K,6,0)</f>
        <v>DESLIGADO</v>
      </c>
    </row>
    <row r="204" spans="1:13">
      <c r="A204" t="s">
        <v>516</v>
      </c>
      <c r="B204" t="s">
        <v>517</v>
      </c>
      <c r="C204" t="s">
        <v>439</v>
      </c>
      <c r="D204" t="s">
        <v>719</v>
      </c>
      <c r="E204" s="1" t="s">
        <v>476</v>
      </c>
      <c r="F204" t="str">
        <f>VLOOKUP(Tabela2245689101112131415161718[[#This Row],[NOME]],'CADASTRO'!A:K,5,0)</f>
        <v>ASSISTENTE ADMINISTRATIVO</v>
      </c>
      <c r="G204" s="8">
        <v>45196</v>
      </c>
      <c r="H204" s="38">
        <v>365</v>
      </c>
      <c r="I2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IF(G542="01/01/1900",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Tabela2245689101112131415161718[[#This Row],[TREINADO EM]]+Tabela2245689101112131415161718[[#This Row],[VALIDADE]]</f>
        <v>45561</v>
      </c>
      <c r="K204" s="66">
        <v>1</v>
      </c>
      <c r="L204" t="s">
        <v>5</v>
      </c>
      <c r="M204" t="str">
        <f>VLOOKUP(Tabela2245689101112131415161718[[#This Row],[NOME]],'CADASTRO'!A:K,6,0)</f>
        <v>S-AFASTADO</v>
      </c>
    </row>
    <row r="205" spans="1:13">
      <c r="A205" t="s">
        <v>516</v>
      </c>
      <c r="B205" t="s">
        <v>517</v>
      </c>
      <c r="C205" t="s">
        <v>439</v>
      </c>
      <c r="D205" t="s">
        <v>719</v>
      </c>
      <c r="E205" s="1" t="s">
        <v>476</v>
      </c>
      <c r="F205" t="str">
        <f>VLOOKUP(Tabela2245689101112131415161718[[#This Row],[NOME]],'CADASTRO'!A:K,5,0)</f>
        <v>ASSISTENTE ADMINISTRATIVO</v>
      </c>
      <c r="G205" s="8">
        <v>45278</v>
      </c>
      <c r="H205" s="38">
        <v>365</v>
      </c>
      <c r="I2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IF(G543="01/01/1900",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Tabela2245689101112131415161718[[#This Row],[TREINADO EM]]+Tabela2245689101112131415161718[[#This Row],[VALIDADE]]</f>
        <v>45643</v>
      </c>
      <c r="K205" s="66">
        <v>1.5</v>
      </c>
      <c r="L205" t="s">
        <v>5</v>
      </c>
      <c r="M205" t="str">
        <f>VLOOKUP(Tabela2245689101112131415161718[[#This Row],[NOME]],'CADASTRO'!A:K,6,0)</f>
        <v>S-AFASTADO</v>
      </c>
    </row>
    <row r="206" spans="1:13">
      <c r="A206" t="s">
        <v>516</v>
      </c>
      <c r="B206" t="s">
        <v>517</v>
      </c>
      <c r="C206" t="s">
        <v>124</v>
      </c>
      <c r="D206" t="s">
        <v>719</v>
      </c>
      <c r="E206" s="1" t="s">
        <v>476</v>
      </c>
      <c r="F206" t="str">
        <f>VLOOKUP(Tabela2245689101112131415161718[[#This Row],[NOME]],'CADASTRO'!A:K,5,0)</f>
        <v>ASSISTENTE ADMINISTRATIVO</v>
      </c>
      <c r="G206" s="8">
        <v>45644</v>
      </c>
      <c r="H206" s="38">
        <v>365</v>
      </c>
      <c r="I2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IF(G544="01/01/1900",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Tabela2245689101112131415161718[[#This Row],[TREINADO EM]]+Tabela2245689101112131415161718[[#This Row],[VALIDADE]]</f>
        <v>46009</v>
      </c>
      <c r="K206" s="66">
        <v>1</v>
      </c>
      <c r="L206" t="s">
        <v>5</v>
      </c>
      <c r="M206" t="str">
        <f>VLOOKUP(Tabela2245689101112131415161718[[#This Row],[NOME]],'CADASTRO'!A:K,6,0)</f>
        <v>S-AFASTADO</v>
      </c>
    </row>
    <row r="207" spans="1:13">
      <c r="A207" t="s">
        <v>516</v>
      </c>
      <c r="B207" t="s">
        <v>517</v>
      </c>
      <c r="C207" t="s">
        <v>335</v>
      </c>
      <c r="D207" t="s">
        <v>719</v>
      </c>
      <c r="E207" s="1" t="s">
        <v>476</v>
      </c>
      <c r="F207" t="str">
        <f>VLOOKUP(Tabela2245689101112131415161718[[#This Row],[NOME]],'CADASTRO'!A:K,5,0)</f>
        <v>ASSISTENTE ADMINISTRATIVO</v>
      </c>
      <c r="G207" s="8">
        <v>46009</v>
      </c>
      <c r="H207" s="38">
        <v>365</v>
      </c>
      <c r="I2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IF(G545="01/01/1900",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Tabela2245689101112131415161718[[#This Row],[TREINADO EM]]+Tabela2245689101112131415161718[[#This Row],[VALIDADE]]</f>
        <v>46374</v>
      </c>
      <c r="K207" s="66">
        <v>1</v>
      </c>
      <c r="L207" t="s">
        <v>3</v>
      </c>
      <c r="M207" t="str">
        <f>VLOOKUP(Tabela2245689101112131415161718[[#This Row],[NOME]],'CADASTRO'!A:K,6,0)</f>
        <v>S-AFASTADO</v>
      </c>
    </row>
    <row r="208" spans="1:13">
      <c r="A208" t="s">
        <v>516</v>
      </c>
      <c r="B208" t="s">
        <v>517</v>
      </c>
      <c r="C208" t="s">
        <v>68</v>
      </c>
      <c r="D208" t="s">
        <v>719</v>
      </c>
      <c r="E208" s="1" t="s">
        <v>248</v>
      </c>
      <c r="F208" t="str">
        <f>VLOOKUP(Tabela2245689101112131415161718[[#This Row],[NOME]],'CADASTRO'!A:K,5,0)</f>
        <v>OPERADOR INDUSTRIAL II</v>
      </c>
      <c r="G208" s="8">
        <v>44516</v>
      </c>
      <c r="H208" s="38">
        <v>365</v>
      </c>
      <c r="I2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IF(G546="01/01/1900",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Tabela2245689101112131415161718[[#This Row],[TREINADO EM]]+Tabela2245689101112131415161718[[#This Row],[VALIDADE]]</f>
        <v>44881</v>
      </c>
      <c r="K208" s="66">
        <v>1</v>
      </c>
      <c r="L208" t="s">
        <v>5</v>
      </c>
      <c r="M208" t="str">
        <f>VLOOKUP(Tabela2245689101112131415161718[[#This Row],[NOME]],'CADASTRO'!A:K,6,0)</f>
        <v>DESLIGADO</v>
      </c>
    </row>
    <row r="209" spans="1:13">
      <c r="A209" t="s">
        <v>516</v>
      </c>
      <c r="B209" t="s">
        <v>517</v>
      </c>
      <c r="C209" t="s">
        <v>431</v>
      </c>
      <c r="D209" t="s">
        <v>719</v>
      </c>
      <c r="E209" s="1" t="s">
        <v>248</v>
      </c>
      <c r="F209" t="str">
        <f>VLOOKUP(Tabela2245689101112131415161718[[#This Row],[NOME]],'CADASTRO'!A:K,5,0)</f>
        <v>OPERADOR INDUSTRIAL II</v>
      </c>
      <c r="G209" s="8">
        <v>44929</v>
      </c>
      <c r="H209" s="38">
        <v>365</v>
      </c>
      <c r="I2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IF(G547="01/01/1900",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Tabela2245689101112131415161718[[#This Row],[TREINADO EM]]+Tabela2245689101112131415161718[[#This Row],[VALIDADE]]</f>
        <v>45294</v>
      </c>
      <c r="K209" s="66">
        <v>1</v>
      </c>
      <c r="L209" t="s">
        <v>3</v>
      </c>
      <c r="M209" t="str">
        <f>VLOOKUP(Tabela2245689101112131415161718[[#This Row],[NOME]],'CADASTRO'!A:K,6,0)</f>
        <v>DESLIGADO</v>
      </c>
    </row>
    <row r="210" spans="1:13">
      <c r="A210" t="s">
        <v>516</v>
      </c>
      <c r="B210" t="s">
        <v>517</v>
      </c>
      <c r="C210" t="s">
        <v>68</v>
      </c>
      <c r="D210" t="s">
        <v>719</v>
      </c>
      <c r="E210" s="1" t="s">
        <v>366</v>
      </c>
      <c r="F210" t="str">
        <f>VLOOKUP(Tabela2245689101112131415161718[[#This Row],[NOME]],'CADASTRO'!A:K,5,0)</f>
        <v>OPERADOR LOGISTICO II</v>
      </c>
      <c r="G210" s="8">
        <v>44518</v>
      </c>
      <c r="H210" s="38">
        <v>365</v>
      </c>
      <c r="I2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IF(G548="01/01/1900",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Tabela2245689101112131415161718[[#This Row],[TREINADO EM]]+Tabela2245689101112131415161718[[#This Row],[VALIDADE]]</f>
        <v>44883</v>
      </c>
      <c r="K210" s="66">
        <v>1</v>
      </c>
      <c r="L210" t="s">
        <v>5</v>
      </c>
      <c r="M210" t="str">
        <f>VLOOKUP(Tabela2245689101112131415161718[[#This Row],[NOME]],'CADASTRO'!A:K,6,0)</f>
        <v>ATIVO</v>
      </c>
    </row>
    <row r="211" spans="1:13">
      <c r="A211" t="s">
        <v>516</v>
      </c>
      <c r="B211" t="s">
        <v>517</v>
      </c>
      <c r="C211" t="s">
        <v>431</v>
      </c>
      <c r="D211" t="s">
        <v>719</v>
      </c>
      <c r="E211" s="1" t="s">
        <v>366</v>
      </c>
      <c r="F211" t="str">
        <f>VLOOKUP(Tabela2245689101112131415161718[[#This Row],[NOME]],'CADASTRO'!A:K,5,0)</f>
        <v>OPERADOR LOGISTICO II</v>
      </c>
      <c r="G211" s="8">
        <v>44929</v>
      </c>
      <c r="H211" s="38">
        <v>365</v>
      </c>
      <c r="I2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IF(G549="01/01/1900",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Tabela2245689101112131415161718[[#This Row],[TREINADO EM]]+Tabela2245689101112131415161718[[#This Row],[VALIDADE]]</f>
        <v>45294</v>
      </c>
      <c r="K211" s="66">
        <v>1</v>
      </c>
      <c r="L211" t="s">
        <v>5</v>
      </c>
      <c r="M211" t="str">
        <f>VLOOKUP(Tabela2245689101112131415161718[[#This Row],[NOME]],'CADASTRO'!A:K,6,0)</f>
        <v>ATIVO</v>
      </c>
    </row>
    <row r="212" spans="1:13">
      <c r="A212" t="s">
        <v>516</v>
      </c>
      <c r="B212" t="s">
        <v>517</v>
      </c>
      <c r="C212" t="s">
        <v>439</v>
      </c>
      <c r="D212" t="s">
        <v>719</v>
      </c>
      <c r="E212" s="1" t="s">
        <v>366</v>
      </c>
      <c r="F212" t="str">
        <f>VLOOKUP(Tabela2245689101112131415161718[[#This Row],[NOME]],'CADASTRO'!A:K,5,0)</f>
        <v>OPERADOR LOGISTICO II</v>
      </c>
      <c r="G212" s="8">
        <v>45356</v>
      </c>
      <c r="H212" s="38">
        <v>365</v>
      </c>
      <c r="I2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IF(G550="01/01/1900",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Tabela2245689101112131415161718[[#This Row],[TREINADO EM]]+Tabela2245689101112131415161718[[#This Row],[VALIDADE]]</f>
        <v>45721</v>
      </c>
      <c r="K212" s="66">
        <v>1.5</v>
      </c>
      <c r="L212" t="s">
        <v>5</v>
      </c>
      <c r="M212" t="str">
        <f>VLOOKUP(Tabela2245689101112131415161718[[#This Row],[NOME]],'CADASTRO'!A:K,6,0)</f>
        <v>ATIVO</v>
      </c>
    </row>
    <row r="213" spans="1:13">
      <c r="A213" t="s">
        <v>516</v>
      </c>
      <c r="B213" t="s">
        <v>517</v>
      </c>
      <c r="C213" t="s">
        <v>124</v>
      </c>
      <c r="D213" t="s">
        <v>719</v>
      </c>
      <c r="E213" s="1" t="s">
        <v>366</v>
      </c>
      <c r="F213" t="str">
        <f>VLOOKUP(Tabela2245689101112131415161718[[#This Row],[NOME]],'CADASTRO'!A:K,5,0)</f>
        <v>OPERADOR LOGISTICO II</v>
      </c>
      <c r="G213" s="8">
        <v>45644</v>
      </c>
      <c r="H213" s="38">
        <v>365</v>
      </c>
      <c r="I2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IF(G551="01/01/1900",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Tabela2245689101112131415161718[[#This Row],[TREINADO EM]]+Tabela2245689101112131415161718[[#This Row],[VALIDADE]]</f>
        <v>46009</v>
      </c>
      <c r="K213" s="66">
        <v>1</v>
      </c>
      <c r="L213" t="s">
        <v>5</v>
      </c>
      <c r="M213" t="str">
        <f>VLOOKUP(Tabela2245689101112131415161718[[#This Row],[NOME]],'CADASTRO'!A:K,6,0)</f>
        <v>ATIVO</v>
      </c>
    </row>
    <row r="214" spans="1:13">
      <c r="A214" t="s">
        <v>516</v>
      </c>
      <c r="B214" t="s">
        <v>517</v>
      </c>
      <c r="C214" t="s">
        <v>335</v>
      </c>
      <c r="D214" t="s">
        <v>719</v>
      </c>
      <c r="E214" s="1" t="s">
        <v>366</v>
      </c>
      <c r="F214" t="str">
        <f>VLOOKUP(Tabela2245689101112131415161718[[#This Row],[NOME]],'CADASTRO'!A:K,5,0)</f>
        <v>OPERADOR LOGISTICO II</v>
      </c>
      <c r="G214" s="8">
        <v>46043</v>
      </c>
      <c r="H214" s="38">
        <v>365</v>
      </c>
      <c r="I2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IF(G552="01/01/1900",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Tabela2245689101112131415161718[[#This Row],[TREINADO EM]]+Tabela2245689101112131415161718[[#This Row],[VALIDADE]]</f>
        <v>46408</v>
      </c>
      <c r="K214" s="66">
        <v>1</v>
      </c>
      <c r="L214" t="s">
        <v>3</v>
      </c>
      <c r="M214" t="str">
        <f>VLOOKUP(Tabela2245689101112131415161718[[#This Row],[NOME]],'CADASTRO'!A:K,6,0)</f>
        <v>ATIVO</v>
      </c>
    </row>
    <row r="215" spans="1:13">
      <c r="A215" t="s">
        <v>516</v>
      </c>
      <c r="B215" t="s">
        <v>517</v>
      </c>
      <c r="C215" t="s">
        <v>68</v>
      </c>
      <c r="D215" t="s">
        <v>719</v>
      </c>
      <c r="E215" s="11" t="s">
        <v>49</v>
      </c>
      <c r="F215" t="str">
        <f>VLOOKUP(Tabela2245689101112131415161718[[#This Row],[NOME]],'CADASTRO'!A:K,5,0)</f>
        <v>LIDER OPERACOES</v>
      </c>
      <c r="G215" s="8">
        <v>44518</v>
      </c>
      <c r="H215" s="38">
        <v>365</v>
      </c>
      <c r="I2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IF(G553="01/01/1900",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Tabela2245689101112131415161718[[#This Row],[TREINADO EM]]+Tabela2245689101112131415161718[[#This Row],[VALIDADE]]</f>
        <v>44883</v>
      </c>
      <c r="K215" s="66">
        <v>1</v>
      </c>
      <c r="L215" t="s">
        <v>5</v>
      </c>
      <c r="M215" t="str">
        <f>VLOOKUP(Tabela2245689101112131415161718[[#This Row],[NOME]],'CADASTRO'!A:K,6,0)</f>
        <v>ATIVO</v>
      </c>
    </row>
    <row r="216" spans="1:13">
      <c r="A216" t="s">
        <v>516</v>
      </c>
      <c r="B216" t="s">
        <v>517</v>
      </c>
      <c r="C216" t="s">
        <v>341</v>
      </c>
      <c r="D216" t="s">
        <v>719</v>
      </c>
      <c r="E216" s="1" t="s">
        <v>49</v>
      </c>
      <c r="F216" t="str">
        <f>VLOOKUP(Tabela2245689101112131415161718[[#This Row],[NOME]],'CADASTRO'!A:K,5,0)</f>
        <v>LIDER OPERACOES</v>
      </c>
      <c r="G216" s="8">
        <v>44902</v>
      </c>
      <c r="H216" s="38">
        <v>365</v>
      </c>
      <c r="I2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IF(G554="01/01/1900",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Tabela2245689101112131415161718[[#This Row],[TREINADO EM]]+Tabela2245689101112131415161718[[#This Row],[VALIDADE]]</f>
        <v>45267</v>
      </c>
      <c r="K216" s="66">
        <v>0.5</v>
      </c>
      <c r="L216" t="s">
        <v>5</v>
      </c>
      <c r="M216" t="str">
        <f>VLOOKUP(Tabela2245689101112131415161718[[#This Row],[NOME]],'CADASTRO'!A:K,6,0)</f>
        <v>ATIVO</v>
      </c>
    </row>
    <row r="217" spans="1:13">
      <c r="A217" t="s">
        <v>516</v>
      </c>
      <c r="B217" t="s">
        <v>517</v>
      </c>
      <c r="C217" t="s">
        <v>439</v>
      </c>
      <c r="D217" t="s">
        <v>719</v>
      </c>
      <c r="E217" s="1" t="s">
        <v>49</v>
      </c>
      <c r="F217" t="str">
        <f>VLOOKUP(Tabela2245689101112131415161718[[#This Row],[NOME]],'CADASTRO'!A:K,5,0)</f>
        <v>LIDER OPERACOES</v>
      </c>
      <c r="G217" s="8">
        <v>45278</v>
      </c>
      <c r="H217" s="38">
        <v>365</v>
      </c>
      <c r="I2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IF(G555="01/01/1900",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Tabela2245689101112131415161718[[#This Row],[TREINADO EM]]+Tabela2245689101112131415161718[[#This Row],[VALIDADE]]</f>
        <v>45643</v>
      </c>
      <c r="K217" s="66">
        <v>1.5</v>
      </c>
      <c r="L217" t="s">
        <v>5</v>
      </c>
      <c r="M217" t="str">
        <f>VLOOKUP(Tabela2245689101112131415161718[[#This Row],[NOME]],'CADASTRO'!A:K,6,0)</f>
        <v>ATIVO</v>
      </c>
    </row>
    <row r="218" spans="1:13">
      <c r="A218" t="s">
        <v>516</v>
      </c>
      <c r="B218" t="s">
        <v>517</v>
      </c>
      <c r="C218" t="s">
        <v>335</v>
      </c>
      <c r="D218" t="s">
        <v>719</v>
      </c>
      <c r="E218" s="1" t="s">
        <v>49</v>
      </c>
      <c r="F218" t="str">
        <f>VLOOKUP(Tabela2245689101112131415161718[[#This Row],[NOME]],'CADASTRO'!A:K,5,0)</f>
        <v>LIDER OPERACOES</v>
      </c>
      <c r="G218" s="8">
        <v>45762</v>
      </c>
      <c r="H218" s="38">
        <v>365</v>
      </c>
      <c r="I2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IF(G556="01/01/1900",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Tabela2245689101112131415161718[[#This Row],[TREINADO EM]]+Tabela2245689101112131415161718[[#This Row],[VALIDADE]]</f>
        <v>46127</v>
      </c>
      <c r="K218" s="66">
        <v>1</v>
      </c>
      <c r="L218" t="s">
        <v>5</v>
      </c>
      <c r="M218" t="str">
        <f>VLOOKUP(Tabela2245689101112131415161718[[#This Row],[NOME]],'CADASTRO'!A:K,6,0)</f>
        <v>ATIVO</v>
      </c>
    </row>
    <row r="219" spans="1:13">
      <c r="A219" t="s">
        <v>516</v>
      </c>
      <c r="B219" t="s">
        <v>517</v>
      </c>
      <c r="C219" t="s">
        <v>415</v>
      </c>
      <c r="D219" t="s">
        <v>719</v>
      </c>
      <c r="E219" s="1" t="s">
        <v>49</v>
      </c>
      <c r="F219" t="str">
        <f>VLOOKUP(Tabela2245689101112131415161718[[#This Row],[NOME]],'CADASTRO'!A:K,5,0)</f>
        <v>LIDER OPERACOES</v>
      </c>
      <c r="G219" s="8">
        <v>46126</v>
      </c>
      <c r="H219" s="38">
        <v>365</v>
      </c>
      <c r="I2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IF(G557="01/01/1900", "SEM REGISTRO",
                        IF((G219+H219)&gt;TODAY(), "NO PRAZO", "VENCIDO"
                        )
                    )
                )
            )
        )
    ),"N.A.")</f>
        <v>NO PRAZO</v>
      </c>
      <c r="J219" s="14">
        <f>Tabela2245689101112131415161718[[#This Row],[TREINADO EM]]+Tabela2245689101112131415161718[[#This Row],[VALIDADE]]</f>
        <v>46491</v>
      </c>
      <c r="K219" s="66">
        <v>1</v>
      </c>
      <c r="L219" t="s">
        <v>3</v>
      </c>
      <c r="M219" t="str">
        <f>VLOOKUP(Tabela2245689101112131415161718[[#This Row],[NOME]],'CADASTRO'!A:K,6,0)</f>
        <v>ATIVO</v>
      </c>
    </row>
    <row r="220" spans="1:13">
      <c r="A220" t="s">
        <v>516</v>
      </c>
      <c r="B220" t="s">
        <v>517</v>
      </c>
      <c r="C220" t="s">
        <v>68</v>
      </c>
      <c r="D220" t="s">
        <v>719</v>
      </c>
      <c r="E220" s="1" t="s">
        <v>369</v>
      </c>
      <c r="F220" t="str">
        <f>VLOOKUP(Tabela2245689101112131415161718[[#This Row],[NOME]],'CADASTRO'!A:K,5,0)</f>
        <v>TECNICO ELETRONICO III</v>
      </c>
      <c r="G220" s="8">
        <v>44516</v>
      </c>
      <c r="H220" s="38">
        <v>365</v>
      </c>
      <c r="I2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IF(G558="01/01/1900",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Tabela2245689101112131415161718[[#This Row],[TREINADO EM]]+Tabela2245689101112131415161718[[#This Row],[VALIDADE]]</f>
        <v>44881</v>
      </c>
      <c r="K220" s="66">
        <v>1</v>
      </c>
      <c r="L220" t="s">
        <v>1</v>
      </c>
      <c r="M220" t="str">
        <f>VLOOKUP(Tabela2245689101112131415161718[[#This Row],[NOME]],'CADASTRO'!A:K,6,0)</f>
        <v>ATIVO</v>
      </c>
    </row>
    <row r="221" spans="1:13">
      <c r="A221" t="s">
        <v>516</v>
      </c>
      <c r="B221" t="s">
        <v>517</v>
      </c>
      <c r="C221" t="s">
        <v>431</v>
      </c>
      <c r="D221" t="s">
        <v>719</v>
      </c>
      <c r="E221" s="1" t="s">
        <v>369</v>
      </c>
      <c r="F221" t="str">
        <f>VLOOKUP(Tabela2245689101112131415161718[[#This Row],[NOME]],'CADASTRO'!A:K,5,0)</f>
        <v>TECNICO ELETRONICO III</v>
      </c>
      <c r="G221" s="8">
        <v>44929</v>
      </c>
      <c r="H221" s="38">
        <v>365</v>
      </c>
      <c r="I2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IF(G559="01/01/1900",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Tabela2245689101112131415161718[[#This Row],[TREINADO EM]]+Tabela2245689101112131415161718[[#This Row],[VALIDADE]]</f>
        <v>45294</v>
      </c>
      <c r="K221" s="66">
        <v>1</v>
      </c>
      <c r="L221" t="s">
        <v>1</v>
      </c>
      <c r="M221" t="str">
        <f>VLOOKUP(Tabela2245689101112131415161718[[#This Row],[NOME]],'CADASTRO'!A:K,6,0)</f>
        <v>ATIVO</v>
      </c>
    </row>
    <row r="222" spans="1:13">
      <c r="A222" t="s">
        <v>516</v>
      </c>
      <c r="B222" t="s">
        <v>517</v>
      </c>
      <c r="C222" t="s">
        <v>68</v>
      </c>
      <c r="D222" t="s">
        <v>719</v>
      </c>
      <c r="E222" s="1" t="s">
        <v>371</v>
      </c>
      <c r="F222" t="str">
        <f>VLOOKUP(Tabela2245689101112131415161718[[#This Row],[NOME]],'CADASTRO'!A:K,5,0)</f>
        <v>OPERADOR INDUSTRIAL II</v>
      </c>
      <c r="G222" s="8">
        <v>44482</v>
      </c>
      <c r="H222" s="38">
        <v>365</v>
      </c>
      <c r="I2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IF(G560="01/01/1900",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Tabela2245689101112131415161718[[#This Row],[TREINADO EM]]+Tabela2245689101112131415161718[[#This Row],[VALIDADE]]</f>
        <v>44847</v>
      </c>
      <c r="K222" s="66">
        <v>1</v>
      </c>
      <c r="L222" t="s">
        <v>5</v>
      </c>
      <c r="M222" t="str">
        <f>VLOOKUP(Tabela2245689101112131415161718[[#This Row],[NOME]],'CADASTRO'!A:K,6,0)</f>
        <v>ATIVO</v>
      </c>
    </row>
    <row r="223" spans="1:13">
      <c r="A223" t="s">
        <v>516</v>
      </c>
      <c r="B223" t="s">
        <v>517</v>
      </c>
      <c r="C223" t="s">
        <v>68</v>
      </c>
      <c r="D223" t="s">
        <v>719</v>
      </c>
      <c r="E223" s="1" t="s">
        <v>371</v>
      </c>
      <c r="F223" t="str">
        <f>VLOOKUP(Tabela2245689101112131415161718[[#This Row],[NOME]],'CADASTRO'!A:K,5,0)</f>
        <v>OPERADOR INDUSTRIAL II</v>
      </c>
      <c r="G223" s="8">
        <v>44516</v>
      </c>
      <c r="H223" s="38">
        <v>365</v>
      </c>
      <c r="I2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Tabela2245689101112131415161718[[#This Row],[TREINADO EM]]+Tabela2245689101112131415161718[[#This Row],[VALIDADE]]</f>
        <v>44881</v>
      </c>
      <c r="K223" s="66">
        <v>1</v>
      </c>
      <c r="L223" t="s">
        <v>5</v>
      </c>
      <c r="M223" t="str">
        <f>VLOOKUP(Tabela2245689101112131415161718[[#This Row],[NOME]],'CADASTRO'!A:K,6,0)</f>
        <v>ATIVO</v>
      </c>
    </row>
    <row r="224" spans="1:13">
      <c r="A224" t="s">
        <v>516</v>
      </c>
      <c r="B224" t="s">
        <v>517</v>
      </c>
      <c r="C224" t="s">
        <v>431</v>
      </c>
      <c r="D224" t="s">
        <v>719</v>
      </c>
      <c r="E224" s="1" t="s">
        <v>371</v>
      </c>
      <c r="F224" t="str">
        <f>VLOOKUP(Tabela2245689101112131415161718[[#This Row],[NOME]],'CADASTRO'!A:K,5,0)</f>
        <v>OPERADOR INDUSTRIAL II</v>
      </c>
      <c r="G224" s="8">
        <v>44932</v>
      </c>
      <c r="H224" s="38">
        <v>365</v>
      </c>
      <c r="I2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IF(G562="01/01/1900",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Tabela2245689101112131415161718[[#This Row],[TREINADO EM]]+Tabela2245689101112131415161718[[#This Row],[VALIDADE]]</f>
        <v>45297</v>
      </c>
      <c r="K224" s="66">
        <v>1</v>
      </c>
      <c r="L224" t="s">
        <v>5</v>
      </c>
      <c r="M224" t="str">
        <f>VLOOKUP(Tabela2245689101112131415161718[[#This Row],[NOME]],'CADASTRO'!A:K,6,0)</f>
        <v>ATIVO</v>
      </c>
    </row>
    <row r="225" spans="1:13">
      <c r="A225" t="s">
        <v>516</v>
      </c>
      <c r="B225" t="s">
        <v>517</v>
      </c>
      <c r="C225" t="s">
        <v>439</v>
      </c>
      <c r="D225" t="s">
        <v>719</v>
      </c>
      <c r="E225" s="1" t="s">
        <v>371</v>
      </c>
      <c r="F225" t="str">
        <f>VLOOKUP(Tabela2245689101112131415161718[[#This Row],[NOME]],'CADASTRO'!A:K,5,0)</f>
        <v>OPERADOR INDUSTRIAL II</v>
      </c>
      <c r="G225" s="8">
        <v>45278</v>
      </c>
      <c r="H225" s="38">
        <v>365</v>
      </c>
      <c r="I2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IF(G563="01/01/1900",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Tabela2245689101112131415161718[[#This Row],[TREINADO EM]]+Tabela2245689101112131415161718[[#This Row],[VALIDADE]]</f>
        <v>45643</v>
      </c>
      <c r="K225" s="66">
        <v>1.5</v>
      </c>
      <c r="L225" t="s">
        <v>5</v>
      </c>
      <c r="M225" t="str">
        <f>VLOOKUP(Tabela2245689101112131415161718[[#This Row],[NOME]],'CADASTRO'!A:K,6,0)</f>
        <v>ATIVO</v>
      </c>
    </row>
    <row r="226" spans="1:13">
      <c r="A226" t="s">
        <v>516</v>
      </c>
      <c r="B226" t="s">
        <v>517</v>
      </c>
      <c r="C226" t="s">
        <v>124</v>
      </c>
      <c r="D226" t="s">
        <v>719</v>
      </c>
      <c r="E226" s="1" t="s">
        <v>371</v>
      </c>
      <c r="F226" t="str">
        <f>VLOOKUP(Tabela2245689101112131415161718[[#This Row],[NOME]],'CADASTRO'!A:K,5,0)</f>
        <v>OPERADOR INDUSTRIAL II</v>
      </c>
      <c r="G226" s="8">
        <v>45644</v>
      </c>
      <c r="H226" s="38">
        <v>365</v>
      </c>
      <c r="I2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IF(G564="01/01/1900",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Tabela2245689101112131415161718[[#This Row],[TREINADO EM]]+Tabela2245689101112131415161718[[#This Row],[VALIDADE]]</f>
        <v>46009</v>
      </c>
      <c r="K226" s="66">
        <v>1</v>
      </c>
      <c r="L226" t="s">
        <v>5</v>
      </c>
      <c r="M226" t="str">
        <f>VLOOKUP(Tabela2245689101112131415161718[[#This Row],[NOME]],'CADASTRO'!A:K,6,0)</f>
        <v>ATIVO</v>
      </c>
    </row>
    <row r="227" spans="1:13">
      <c r="A227" t="s">
        <v>516</v>
      </c>
      <c r="B227" t="s">
        <v>517</v>
      </c>
      <c r="C227" t="s">
        <v>335</v>
      </c>
      <c r="D227" t="s">
        <v>719</v>
      </c>
      <c r="E227" s="1" t="s">
        <v>371</v>
      </c>
      <c r="F227" t="str">
        <f>VLOOKUP(Tabela2245689101112131415161718[[#This Row],[NOME]],'CADASTRO'!A:K,5,0)</f>
        <v>OPERADOR INDUSTRIAL II</v>
      </c>
      <c r="G227" s="8">
        <v>46009</v>
      </c>
      <c r="H227" s="38">
        <v>365</v>
      </c>
      <c r="I2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IF(G565="01/01/1900",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Tabela2245689101112131415161718[[#This Row],[TREINADO EM]]+Tabela2245689101112131415161718[[#This Row],[VALIDADE]]</f>
        <v>46374</v>
      </c>
      <c r="K227" s="66">
        <v>1</v>
      </c>
      <c r="L227" t="s">
        <v>3</v>
      </c>
      <c r="M227" t="str">
        <f>VLOOKUP(Tabela2245689101112131415161718[[#This Row],[NOME]],'CADASTRO'!A:K,6,0)</f>
        <v>ATIVO</v>
      </c>
    </row>
    <row r="228" spans="1:13">
      <c r="A228" t="s">
        <v>516</v>
      </c>
      <c r="B228" t="s">
        <v>517</v>
      </c>
      <c r="C228" t="s">
        <v>335</v>
      </c>
      <c r="D228" t="s">
        <v>719</v>
      </c>
      <c r="E228" s="1" t="s">
        <v>247</v>
      </c>
      <c r="F228" t="str">
        <f>VLOOKUP(Tabela2245689101112131415161718[[#This Row],[NOME]],'CADASTRO'!A:K,5,0)</f>
        <v>PARCEIRO DE NEGOCIO DE RH SR</v>
      </c>
      <c r="G228" s="8">
        <v>45726</v>
      </c>
      <c r="H228" s="38">
        <v>365</v>
      </c>
      <c r="I2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IF(G566="01/01/1900",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Tabela2245689101112131415161718[[#This Row],[TREINADO EM]]+Tabela2245689101112131415161718[[#This Row],[VALIDADE]]</f>
        <v>46091</v>
      </c>
      <c r="K228" s="66">
        <v>1</v>
      </c>
      <c r="L228" t="s">
        <v>5</v>
      </c>
      <c r="M228" t="str">
        <f>VLOOKUP(Tabela2245689101112131415161718[[#This Row],[NOME]],'CADASTRO'!A:K,6,0)</f>
        <v>ATIVO</v>
      </c>
    </row>
    <row r="229" spans="1:13">
      <c r="A229" t="s">
        <v>516</v>
      </c>
      <c r="B229" t="s">
        <v>517</v>
      </c>
      <c r="C229" t="s">
        <v>415</v>
      </c>
      <c r="D229" t="s">
        <v>719</v>
      </c>
      <c r="E229" s="1" t="s">
        <v>247</v>
      </c>
      <c r="F229" t="str">
        <f>VLOOKUP(Tabela2245689101112131415161718[[#This Row],[NOME]],'CADASTRO'!A:K,5,0)</f>
        <v>PARCEIRO DE NEGOCIO DE RH SR</v>
      </c>
      <c r="G229" s="8">
        <v>46113</v>
      </c>
      <c r="H229" s="38">
        <v>365</v>
      </c>
      <c r="I2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IF(G567="01/01/1900", "SEM REGISTRO",
                        IF((G229+H229)&gt;TODAY(), "NO PRAZO", "VENCIDO"
                        )
                    )
                )
            )
        )
    ),"N.A.")</f>
        <v>NO PRAZO</v>
      </c>
      <c r="J229" s="14">
        <f>Tabela2245689101112131415161718[[#This Row],[TREINADO EM]]+Tabela2245689101112131415161718[[#This Row],[VALIDADE]]</f>
        <v>46478</v>
      </c>
      <c r="K229" s="66">
        <v>1</v>
      </c>
      <c r="L229" t="s">
        <v>3</v>
      </c>
      <c r="M229" t="str">
        <f>VLOOKUP(Tabela2245689101112131415161718[[#This Row],[NOME]],'CADASTRO'!A:K,6,0)</f>
        <v>ATIVO</v>
      </c>
    </row>
    <row r="230" spans="1:13">
      <c r="A230" t="s">
        <v>516</v>
      </c>
      <c r="B230" t="s">
        <v>517</v>
      </c>
      <c r="C230" t="s">
        <v>68</v>
      </c>
      <c r="D230" t="s">
        <v>719</v>
      </c>
      <c r="E230" s="1" t="s">
        <v>373</v>
      </c>
      <c r="F230" t="str">
        <f>VLOOKUP(Tabela2245689101112131415161718[[#This Row],[NOME]],'CADASTRO'!A:K,5,0)</f>
        <v>AUXILIAR DE CARGA E DESCARGA</v>
      </c>
      <c r="G230" s="8">
        <v>44516</v>
      </c>
      <c r="H230" s="38">
        <v>365</v>
      </c>
      <c r="I2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IF(G568="01/01/1900",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Tabela2245689101112131415161718[[#This Row],[TREINADO EM]]+Tabela2245689101112131415161718[[#This Row],[VALIDADE]]</f>
        <v>44881</v>
      </c>
      <c r="K230" s="66">
        <v>1</v>
      </c>
      <c r="L230" t="s">
        <v>5</v>
      </c>
      <c r="M230" t="str">
        <f>VLOOKUP(Tabela2245689101112131415161718[[#This Row],[NOME]],'CADASTRO'!A:K,6,0)</f>
        <v>ATIVO</v>
      </c>
    </row>
    <row r="231" spans="1:13">
      <c r="A231" t="s">
        <v>516</v>
      </c>
      <c r="B231" t="s">
        <v>517</v>
      </c>
      <c r="C231" t="s">
        <v>431</v>
      </c>
      <c r="D231" t="s">
        <v>719</v>
      </c>
      <c r="E231" s="1" t="s">
        <v>373</v>
      </c>
      <c r="F231" t="str">
        <f>VLOOKUP(Tabela2245689101112131415161718[[#This Row],[NOME]],'CADASTRO'!A:K,5,0)</f>
        <v>AUXILIAR DE CARGA E DESCARGA</v>
      </c>
      <c r="G231" s="8">
        <v>44929</v>
      </c>
      <c r="H231" s="38">
        <v>365</v>
      </c>
      <c r="I2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IF(G569="01/01/1900",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Tabela2245689101112131415161718[[#This Row],[TREINADO EM]]+Tabela2245689101112131415161718[[#This Row],[VALIDADE]]</f>
        <v>45294</v>
      </c>
      <c r="K231" s="66">
        <v>1</v>
      </c>
      <c r="L231" t="s">
        <v>5</v>
      </c>
      <c r="M231" t="str">
        <f>VLOOKUP(Tabela2245689101112131415161718[[#This Row],[NOME]],'CADASTRO'!A:K,6,0)</f>
        <v>ATIVO</v>
      </c>
    </row>
    <row r="232" spans="1:13">
      <c r="A232" t="s">
        <v>516</v>
      </c>
      <c r="B232" t="s">
        <v>517</v>
      </c>
      <c r="C232" t="s">
        <v>439</v>
      </c>
      <c r="D232" t="s">
        <v>719</v>
      </c>
      <c r="E232" s="1" t="s">
        <v>373</v>
      </c>
      <c r="F232" t="str">
        <f>VLOOKUP(Tabela2245689101112131415161718[[#This Row],[NOME]],'CADASTRO'!A:K,5,0)</f>
        <v>AUXILIAR DE CARGA E DESCARGA</v>
      </c>
      <c r="G232" s="8">
        <v>45278</v>
      </c>
      <c r="H232" s="38">
        <v>365</v>
      </c>
      <c r="I2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IF(G570="01/01/1900",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Tabela2245689101112131415161718[[#This Row],[TREINADO EM]]+Tabela2245689101112131415161718[[#This Row],[VALIDADE]]</f>
        <v>45643</v>
      </c>
      <c r="K232" s="66">
        <v>1.5</v>
      </c>
      <c r="L232" t="s">
        <v>5</v>
      </c>
      <c r="M232" t="str">
        <f>VLOOKUP(Tabela2245689101112131415161718[[#This Row],[NOME]],'CADASTRO'!A:K,6,0)</f>
        <v>ATIVO</v>
      </c>
    </row>
    <row r="233" spans="1:13">
      <c r="A233" t="s">
        <v>516</v>
      </c>
      <c r="B233" t="s">
        <v>517</v>
      </c>
      <c r="C233" t="s">
        <v>124</v>
      </c>
      <c r="D233" t="s">
        <v>719</v>
      </c>
      <c r="E233" s="1" t="s">
        <v>373</v>
      </c>
      <c r="F233" t="str">
        <f>VLOOKUP(Tabela2245689101112131415161718[[#This Row],[NOME]],'CADASTRO'!A:K,5,0)</f>
        <v>AUXILIAR DE CARGA E DESCARGA</v>
      </c>
      <c r="G233" s="8">
        <v>45644</v>
      </c>
      <c r="H233" s="38">
        <v>365</v>
      </c>
      <c r="I2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IF(G571="01/01/1900",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Tabela2245689101112131415161718[[#This Row],[TREINADO EM]]+Tabela2245689101112131415161718[[#This Row],[VALIDADE]]</f>
        <v>46009</v>
      </c>
      <c r="K233" s="66">
        <v>1</v>
      </c>
      <c r="L233" t="s">
        <v>5</v>
      </c>
      <c r="M233" t="str">
        <f>VLOOKUP(Tabela2245689101112131415161718[[#This Row],[NOME]],'CADASTRO'!A:K,6,0)</f>
        <v>ATIVO</v>
      </c>
    </row>
    <row r="234" spans="1:13">
      <c r="A234" t="s">
        <v>516</v>
      </c>
      <c r="B234" t="s">
        <v>517</v>
      </c>
      <c r="C234" t="s">
        <v>335</v>
      </c>
      <c r="D234" t="s">
        <v>719</v>
      </c>
      <c r="E234" s="1" t="s">
        <v>373</v>
      </c>
      <c r="F234" t="str">
        <f>VLOOKUP(Tabela2245689101112131415161718[[#This Row],[NOME]],'CADASTRO'!A:K,5,0)</f>
        <v>AUXILIAR DE CARGA E DESCARGA</v>
      </c>
      <c r="G234" s="8">
        <v>45880</v>
      </c>
      <c r="H234" s="38">
        <v>365</v>
      </c>
      <c r="I2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IF(G572="01/01/1900",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Tabela2245689101112131415161718[[#This Row],[TREINADO EM]]+Tabela2245689101112131415161718[[#This Row],[VALIDADE]]</f>
        <v>46245</v>
      </c>
      <c r="K234" s="66">
        <v>1</v>
      </c>
      <c r="L234" t="s">
        <v>5</v>
      </c>
      <c r="M234" t="str">
        <f>VLOOKUP(Tabela2245689101112131415161718[[#This Row],[NOME]],'CADASTRO'!A:K,6,0)</f>
        <v>ATIVO</v>
      </c>
    </row>
    <row r="235" spans="1:13">
      <c r="A235" t="s">
        <v>516</v>
      </c>
      <c r="B235" t="s">
        <v>517</v>
      </c>
      <c r="C235" t="s">
        <v>326</v>
      </c>
      <c r="D235" t="s">
        <v>719</v>
      </c>
      <c r="E235" s="1" t="s">
        <v>373</v>
      </c>
      <c r="F235" t="str">
        <f>VLOOKUP(Tabela2245689101112131415161718[[#This Row],[NOME]],'CADASTRO'!A:K,5,0)</f>
        <v>AUXILIAR DE CARGA E DESCARGA</v>
      </c>
      <c r="G235" s="8">
        <v>46266</v>
      </c>
      <c r="H235" s="38">
        <v>365</v>
      </c>
      <c r="I2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IF(G573="01/01/1900",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Tabela2245689101112131415161718[[#This Row],[TREINADO EM]]+Tabela2245689101112131415161718[[#This Row],[VALIDADE]]</f>
        <v>46631</v>
      </c>
      <c r="K235" s="66">
        <v>1</v>
      </c>
      <c r="L235" t="s">
        <v>3</v>
      </c>
      <c r="M235" t="str">
        <f>VLOOKUP(Tabela2245689101112131415161718[[#This Row],[NOME]],'CADASTRO'!A:K,6,0)</f>
        <v>ATIVO</v>
      </c>
    </row>
    <row r="236" spans="1:13">
      <c r="A236" t="s">
        <v>516</v>
      </c>
      <c r="B236" t="s">
        <v>517</v>
      </c>
      <c r="C236" t="s">
        <v>68</v>
      </c>
      <c r="D236" t="s">
        <v>719</v>
      </c>
      <c r="E236" s="11" t="s">
        <v>250</v>
      </c>
      <c r="F236" t="str">
        <f>VLOOKUP(Tabela2245689101112131415161718[[#This Row],[NOME]],'CADASTRO'!A:K,5,0)</f>
        <v>ESTAGIARIO</v>
      </c>
      <c r="G236" s="8">
        <v>44516</v>
      </c>
      <c r="H236" s="38">
        <v>365</v>
      </c>
      <c r="I2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IF(G574="01/01/1900",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Tabela2245689101112131415161718[[#This Row],[TREINADO EM]]+Tabela2245689101112131415161718[[#This Row],[VALIDADE]]</f>
        <v>44881</v>
      </c>
      <c r="K236" s="66">
        <v>1</v>
      </c>
      <c r="L236" t="s">
        <v>1</v>
      </c>
      <c r="M236" t="str">
        <f>VLOOKUP(Tabela2245689101112131415161718[[#This Row],[NOME]],'CADASTRO'!A:K,6,0)</f>
        <v>DESLIGADO</v>
      </c>
    </row>
    <row r="237" spans="1:13">
      <c r="A237" t="s">
        <v>516</v>
      </c>
      <c r="B237" t="s">
        <v>517</v>
      </c>
      <c r="C237" t="s">
        <v>517</v>
      </c>
      <c r="D237" t="s">
        <v>719</v>
      </c>
      <c r="E237" s="1" t="s">
        <v>254</v>
      </c>
      <c r="F237" t="str">
        <f>VLOOKUP(Tabela2245689101112131415161718[[#This Row],[NOME]],'CADASTRO'!A:K,5,0)</f>
        <v>ANALISTA CONTROLE QUALIDADE PL</v>
      </c>
      <c r="G237" s="8">
        <v>43598</v>
      </c>
      <c r="H237" s="38">
        <v>365</v>
      </c>
      <c r="I2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IF(G575="01/01/1900",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Tabela2245689101112131415161718[[#This Row],[TREINADO EM]]+Tabela2245689101112131415161718[[#This Row],[VALIDADE]]</f>
        <v>43963</v>
      </c>
      <c r="K237" s="66">
        <v>1</v>
      </c>
      <c r="L237" t="s">
        <v>3</v>
      </c>
      <c r="M237" t="str">
        <f>VLOOKUP(Tabela2245689101112131415161718[[#This Row],[NOME]],'CADASTRO'!A:K,6,0)</f>
        <v>DESLIGADO</v>
      </c>
    </row>
    <row r="238" spans="1:13">
      <c r="A238" t="s">
        <v>516</v>
      </c>
      <c r="B238" t="s">
        <v>517</v>
      </c>
      <c r="C238" t="s">
        <v>68</v>
      </c>
      <c r="D238" t="s">
        <v>719</v>
      </c>
      <c r="E238" s="11" t="s">
        <v>461</v>
      </c>
      <c r="F238" t="str">
        <f>VLOOKUP(Tabela2245689101112131415161718[[#This Row],[NOME]],'CADASTRO'!A:K,5,0)</f>
        <v>ANALISTA PRODUCAO JR</v>
      </c>
      <c r="G238" s="8">
        <v>44516</v>
      </c>
      <c r="H238" s="38">
        <v>365</v>
      </c>
      <c r="I2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IF(G576="01/01/1900",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Tabela2245689101112131415161718[[#This Row],[TREINADO EM]]+Tabela2245689101112131415161718[[#This Row],[VALIDADE]]</f>
        <v>44881</v>
      </c>
      <c r="K238" s="66">
        <v>1</v>
      </c>
      <c r="L238" t="s">
        <v>5</v>
      </c>
      <c r="M238" t="str">
        <f>VLOOKUP(Tabela2245689101112131415161718[[#This Row],[NOME]],'CADASTRO'!A:K,6,0)</f>
        <v>DESLIGADO</v>
      </c>
    </row>
    <row r="239" spans="1:13">
      <c r="A239" t="s">
        <v>516</v>
      </c>
      <c r="B239" t="s">
        <v>517</v>
      </c>
      <c r="C239" t="s">
        <v>431</v>
      </c>
      <c r="D239" t="s">
        <v>719</v>
      </c>
      <c r="E239" s="1" t="s">
        <v>461</v>
      </c>
      <c r="F239" t="str">
        <f>VLOOKUP(Tabela2245689101112131415161718[[#This Row],[NOME]],'CADASTRO'!A:K,5,0)</f>
        <v>ANALISTA PRODUCAO JR</v>
      </c>
      <c r="G239" s="8">
        <v>44929</v>
      </c>
      <c r="H239" s="38">
        <v>365</v>
      </c>
      <c r="I2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IF(G577="01/01/1900",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Tabela2245689101112131415161718[[#This Row],[TREINADO EM]]+Tabela2245689101112131415161718[[#This Row],[VALIDADE]]</f>
        <v>45294</v>
      </c>
      <c r="K239" s="66">
        <v>1</v>
      </c>
      <c r="L239" t="s">
        <v>5</v>
      </c>
      <c r="M239" t="str">
        <f>VLOOKUP(Tabela2245689101112131415161718[[#This Row],[NOME]],'CADASTRO'!A:K,6,0)</f>
        <v>DESLIGADO</v>
      </c>
    </row>
    <row r="240" spans="1:13">
      <c r="A240" t="s">
        <v>516</v>
      </c>
      <c r="B240" t="s">
        <v>517</v>
      </c>
      <c r="C240" t="s">
        <v>439</v>
      </c>
      <c r="D240" t="s">
        <v>719</v>
      </c>
      <c r="E240" s="1" t="s">
        <v>461</v>
      </c>
      <c r="F240" t="str">
        <f>VLOOKUP(Tabela2245689101112131415161718[[#This Row],[NOME]],'CADASTRO'!A:K,5,0)</f>
        <v>ANALISTA PRODUCAO JR</v>
      </c>
      <c r="G240" s="8">
        <v>45278</v>
      </c>
      <c r="H240" s="38">
        <v>365</v>
      </c>
      <c r="I2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IF(G578="01/01/1900",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Tabela2245689101112131415161718[[#This Row],[TREINADO EM]]+Tabela2245689101112131415161718[[#This Row],[VALIDADE]]</f>
        <v>45643</v>
      </c>
      <c r="K240" s="66">
        <v>1.5</v>
      </c>
      <c r="L240" t="s">
        <v>3</v>
      </c>
      <c r="M240" t="str">
        <f>VLOOKUP(Tabela2245689101112131415161718[[#This Row],[NOME]],'CADASTRO'!A:K,6,0)</f>
        <v>DESLIGADO</v>
      </c>
    </row>
    <row r="241" spans="1:13">
      <c r="A241" t="s">
        <v>516</v>
      </c>
      <c r="B241" t="s">
        <v>517</v>
      </c>
      <c r="C241" t="s">
        <v>517</v>
      </c>
      <c r="D241" t="s">
        <v>719</v>
      </c>
      <c r="E241" s="1" t="s">
        <v>462</v>
      </c>
      <c r="F241" t="str">
        <f>VLOOKUP(Tabela2245689101112131415161718[[#This Row],[NOME]],'CADASTRO'!A:K,5,0)</f>
        <v>ANALISTA CONTROLE QUALIDADE PL</v>
      </c>
      <c r="G241" s="8">
        <v>43598</v>
      </c>
      <c r="H241" s="38">
        <v>365</v>
      </c>
      <c r="I2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IF(G579="01/01/1900",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Tabela2245689101112131415161718[[#This Row],[TREINADO EM]]+Tabela2245689101112131415161718[[#This Row],[VALIDADE]]</f>
        <v>43963</v>
      </c>
      <c r="K241" s="66">
        <v>1</v>
      </c>
      <c r="L241" t="s">
        <v>1</v>
      </c>
      <c r="M241" t="str">
        <f>VLOOKUP(Tabela2245689101112131415161718[[#This Row],[NOME]],'CADASTRO'!A:K,6,0)</f>
        <v>DESLIGADO</v>
      </c>
    </row>
    <row r="242" spans="1:13">
      <c r="A242" t="s">
        <v>516</v>
      </c>
      <c r="B242" t="s">
        <v>517</v>
      </c>
      <c r="C242" t="s">
        <v>68</v>
      </c>
      <c r="D242" t="s">
        <v>719</v>
      </c>
      <c r="E242" s="82" t="s">
        <v>375</v>
      </c>
      <c r="F242" t="str">
        <f>VLOOKUP(Tabela2245689101112131415161718[[#This Row],[NOME]],'CADASTRO'!A:K,5,0)</f>
        <v>OPERADOR INDUSTRIAL II</v>
      </c>
      <c r="G242" s="8">
        <v>44222</v>
      </c>
      <c r="H242" s="38">
        <v>365</v>
      </c>
      <c r="I2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IF(G580="01/01/1900",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Tabela2245689101112131415161718[[#This Row],[TREINADO EM]]+Tabela2245689101112131415161718[[#This Row],[VALIDADE]]</f>
        <v>44587</v>
      </c>
      <c r="K242" s="66">
        <v>1</v>
      </c>
      <c r="L242" t="s">
        <v>5</v>
      </c>
      <c r="M242" t="str">
        <f>VLOOKUP(Tabela2245689101112131415161718[[#This Row],[NOME]],'CADASTRO'!A:K,6,0)</f>
        <v>ATIVO</v>
      </c>
    </row>
    <row r="243" spans="1:13">
      <c r="A243" t="s">
        <v>516</v>
      </c>
      <c r="B243" t="s">
        <v>517</v>
      </c>
      <c r="C243" t="s">
        <v>431</v>
      </c>
      <c r="D243" t="s">
        <v>719</v>
      </c>
      <c r="E243" s="1" t="s">
        <v>375</v>
      </c>
      <c r="F243" t="str">
        <f>VLOOKUP(Tabela2245689101112131415161718[[#This Row],[NOME]],'CADASTRO'!A:K,5,0)</f>
        <v>OPERADOR INDUSTRIAL II</v>
      </c>
      <c r="G243" s="8">
        <v>44929</v>
      </c>
      <c r="H243" s="38">
        <v>365</v>
      </c>
      <c r="I2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IF(G581="01/01/1900",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Tabela2245689101112131415161718[[#This Row],[TREINADO EM]]+Tabela2245689101112131415161718[[#This Row],[VALIDADE]]</f>
        <v>45294</v>
      </c>
      <c r="K243" s="66">
        <v>1</v>
      </c>
      <c r="L243" t="s">
        <v>5</v>
      </c>
      <c r="M243" t="str">
        <f>VLOOKUP(Tabela2245689101112131415161718[[#This Row],[NOME]],'CADASTRO'!A:K,6,0)</f>
        <v>ATIVO</v>
      </c>
    </row>
    <row r="244" spans="1:13">
      <c r="A244" t="s">
        <v>516</v>
      </c>
      <c r="B244" t="s">
        <v>517</v>
      </c>
      <c r="C244" t="s">
        <v>439</v>
      </c>
      <c r="D244" t="s">
        <v>719</v>
      </c>
      <c r="E244" s="1" t="s">
        <v>375</v>
      </c>
      <c r="F244" t="str">
        <f>VLOOKUP(Tabela2245689101112131415161718[[#This Row],[NOME]],'CADASTRO'!A:K,5,0)</f>
        <v>OPERADOR INDUSTRIAL II</v>
      </c>
      <c r="G244" s="8">
        <v>45343</v>
      </c>
      <c r="H244" s="38">
        <v>365</v>
      </c>
      <c r="I2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IF(G582="01/01/1900",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Tabela2245689101112131415161718[[#This Row],[TREINADO EM]]+Tabela2245689101112131415161718[[#This Row],[VALIDADE]]</f>
        <v>45708</v>
      </c>
      <c r="K244" s="66">
        <v>1.5</v>
      </c>
      <c r="L244" t="s">
        <v>5</v>
      </c>
      <c r="M244" t="str">
        <f>VLOOKUP(Tabela2245689101112131415161718[[#This Row],[NOME]],'CADASTRO'!A:K,6,0)</f>
        <v>ATIVO</v>
      </c>
    </row>
    <row r="245" spans="1:13">
      <c r="A245" t="s">
        <v>516</v>
      </c>
      <c r="B245" t="s">
        <v>517</v>
      </c>
      <c r="C245" t="s">
        <v>335</v>
      </c>
      <c r="D245" t="s">
        <v>719</v>
      </c>
      <c r="E245" s="1" t="s">
        <v>375</v>
      </c>
      <c r="F245" t="str">
        <f>VLOOKUP(Tabela2245689101112131415161718[[#This Row],[NOME]],'CADASTRO'!A:K,5,0)</f>
        <v>OPERADOR INDUSTRIAL II</v>
      </c>
      <c r="G245" s="8">
        <v>45761</v>
      </c>
      <c r="H245" s="38">
        <v>365</v>
      </c>
      <c r="I2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IF(G583="01/01/1900",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Tabela2245689101112131415161718[[#This Row],[TREINADO EM]]+Tabela2245689101112131415161718[[#This Row],[VALIDADE]]</f>
        <v>46126</v>
      </c>
      <c r="K245" s="66">
        <v>1</v>
      </c>
      <c r="L245" t="s">
        <v>5</v>
      </c>
      <c r="M245" t="str">
        <f>VLOOKUP(Tabela2245689101112131415161718[[#This Row],[NOME]],'CADASTRO'!A:K,6,0)</f>
        <v>ATIVO</v>
      </c>
    </row>
    <row r="246" spans="1:13">
      <c r="A246" t="s">
        <v>516</v>
      </c>
      <c r="B246" t="s">
        <v>517</v>
      </c>
      <c r="C246" t="s">
        <v>335</v>
      </c>
      <c r="D246" t="s">
        <v>719</v>
      </c>
      <c r="E246" s="1" t="s">
        <v>375</v>
      </c>
      <c r="F246" t="str">
        <f>VLOOKUP(Tabela2245689101112131415161718[[#This Row],[NOME]],'CADASTRO'!A:K,5,0)</f>
        <v>OPERADOR INDUSTRIAL II</v>
      </c>
      <c r="G246" s="8">
        <v>45873</v>
      </c>
      <c r="H246" s="38">
        <v>365</v>
      </c>
      <c r="I2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IF(G584="01/01/1900",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Tabela2245689101112131415161718[[#This Row],[TREINADO EM]]+Tabela2245689101112131415161718[[#This Row],[VALIDADE]]</f>
        <v>46238</v>
      </c>
      <c r="K246" s="66">
        <v>1.5</v>
      </c>
      <c r="L246" t="s">
        <v>5</v>
      </c>
      <c r="M246" t="str">
        <f>VLOOKUP(Tabela2245689101112131415161718[[#This Row],[NOME]],'CADASTRO'!A:K,6,0)</f>
        <v>ATIVO</v>
      </c>
    </row>
    <row r="247" spans="1:13">
      <c r="A247" t="s">
        <v>516</v>
      </c>
      <c r="B247" t="s">
        <v>517</v>
      </c>
      <c r="C247" t="s">
        <v>720</v>
      </c>
      <c r="D247" t="s">
        <v>719</v>
      </c>
      <c r="E247" s="1" t="s">
        <v>375</v>
      </c>
      <c r="F247" t="str">
        <f>VLOOKUP(Tabela2245689101112131415161718[[#This Row],[NOME]],'CADASTRO'!A:K,5,0)</f>
        <v>OPERADOR INDUSTRIAL II</v>
      </c>
      <c r="G247" s="8">
        <v>46265</v>
      </c>
      <c r="H247" s="38">
        <v>365</v>
      </c>
      <c r="I2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IF(G585="01/01/1900",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Tabela2245689101112131415161718[[#This Row],[TREINADO EM]]+Tabela2245689101112131415161718[[#This Row],[VALIDADE]]</f>
        <v>46630</v>
      </c>
      <c r="K247" s="66">
        <v>1</v>
      </c>
      <c r="L247" t="s">
        <v>3</v>
      </c>
      <c r="M247" t="str">
        <f>VLOOKUP(Tabela2245689101112131415161718[[#This Row],[NOME]],'CADASTRO'!A:K,6,0)</f>
        <v>ATIVO</v>
      </c>
    </row>
    <row r="248" spans="1:13">
      <c r="A248" t="s">
        <v>516</v>
      </c>
      <c r="B248" t="s">
        <v>517</v>
      </c>
      <c r="C248" t="s">
        <v>382</v>
      </c>
      <c r="D248" t="s">
        <v>719</v>
      </c>
      <c r="E248" s="1" t="s">
        <v>376</v>
      </c>
      <c r="F248" t="str">
        <f>VLOOKUP(Tabela2245689101112131415161718[[#This Row],[NOME]],'CADASTRO'!A:K,5,0)</f>
        <v>ESTAGIARIO</v>
      </c>
      <c r="G248" s="8">
        <v>46063</v>
      </c>
      <c r="H248" s="38">
        <v>365</v>
      </c>
      <c r="I2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IF(G586="01/01/1900", "SEM REGISTRO",
                        IF((G248+H248)&gt;TODAY(), "NO PRAZO", "VENCIDO"
                        )
                    )
                )
            )
        )
    ),"N.A.")</f>
        <v>NO PRAZO</v>
      </c>
      <c r="J248" s="14">
        <f>Tabela2245689101112131415161718[[#This Row],[TREINADO EM]]+Tabela2245689101112131415161718[[#This Row],[VALIDADE]]</f>
        <v>46428</v>
      </c>
      <c r="K248" s="66">
        <v>1</v>
      </c>
      <c r="L248" t="s">
        <v>3</v>
      </c>
      <c r="M248" t="str">
        <f>VLOOKUP(Tabela2245689101112131415161718[[#This Row],[NOME]],'CADASTRO'!A:K,6,0)</f>
        <v>ATIVO</v>
      </c>
    </row>
    <row r="249" spans="1:13">
      <c r="A249" t="s">
        <v>516</v>
      </c>
      <c r="B249" t="s">
        <v>517</v>
      </c>
      <c r="C249" t="s">
        <v>431</v>
      </c>
      <c r="D249" t="s">
        <v>719</v>
      </c>
      <c r="E249" s="1" t="s">
        <v>463</v>
      </c>
      <c r="F249" t="str">
        <f>VLOOKUP(Tabela2245689101112131415161718[[#This Row],[NOME]],'CADASTRO'!A:K,5,0)</f>
        <v>APRENDIZ</v>
      </c>
      <c r="G249" s="8">
        <v>45754</v>
      </c>
      <c r="H249" s="38">
        <v>365</v>
      </c>
      <c r="I2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IF(G587="01/01/1900",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Tabela2245689101112131415161718[[#This Row],[TREINADO EM]]+Tabela2245689101112131415161718[[#This Row],[VALIDADE]]</f>
        <v>46119</v>
      </c>
      <c r="K249" s="66">
        <v>1</v>
      </c>
      <c r="L249" t="s">
        <v>3</v>
      </c>
      <c r="M249" t="str">
        <f>VLOOKUP(Tabela2245689101112131415161718[[#This Row],[NOME]],'CADASTRO'!A:K,6,0)</f>
        <v>DESLIGADO</v>
      </c>
    </row>
    <row r="250" spans="1:13">
      <c r="A250" t="s">
        <v>516</v>
      </c>
      <c r="B250" t="s">
        <v>517</v>
      </c>
      <c r="C250" t="s">
        <v>335</v>
      </c>
      <c r="D250" t="s">
        <v>719</v>
      </c>
      <c r="E250" s="1" t="s">
        <v>465</v>
      </c>
      <c r="F250" t="str">
        <f>VLOOKUP(Tabela2245689101112131415161718[[#This Row],[NOME]],'CADASTRO'!A:K,5,0)</f>
        <v>APRENDIZ</v>
      </c>
      <c r="G250" s="8">
        <v>45904</v>
      </c>
      <c r="H250" s="38">
        <v>365</v>
      </c>
      <c r="I2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IF(G588="01/01/1900",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Tabela2245689101112131415161718[[#This Row],[TREINADO EM]]+Tabela2245689101112131415161718[[#This Row],[VALIDADE]]</f>
        <v>46269</v>
      </c>
      <c r="K250" s="66">
        <v>1</v>
      </c>
      <c r="L250" t="s">
        <v>3</v>
      </c>
      <c r="M250" t="str">
        <f>VLOOKUP(Tabela2245689101112131415161718[[#This Row],[NOME]],'CADASTRO'!A:K,6,0)</f>
        <v>DESLIGADO</v>
      </c>
    </row>
    <row r="251" spans="1:13">
      <c r="A251" t="s">
        <v>516</v>
      </c>
      <c r="B251" t="s">
        <v>517</v>
      </c>
      <c r="C251" t="s">
        <v>439</v>
      </c>
      <c r="D251" t="s">
        <v>719</v>
      </c>
      <c r="E251" s="1" t="s">
        <v>466</v>
      </c>
      <c r="F251" t="str">
        <f>VLOOKUP(Tabela2245689101112131415161718[[#This Row],[NOME]],'CADASTRO'!A:K,5,0)</f>
        <v>PARCEIRO DE NEGOCIO DE RH</v>
      </c>
      <c r="G251" s="8">
        <v>45028</v>
      </c>
      <c r="H251" s="38">
        <v>365</v>
      </c>
      <c r="I2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IF(G589="01/01/1900",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Tabela2245689101112131415161718[[#This Row],[TREINADO EM]]+Tabela2245689101112131415161718[[#This Row],[VALIDADE]]</f>
        <v>45393</v>
      </c>
      <c r="K251" s="66">
        <v>1</v>
      </c>
      <c r="L251" t="s">
        <v>1</v>
      </c>
      <c r="M251" t="str">
        <f>VLOOKUP(Tabela2245689101112131415161718[[#This Row],[NOME]],'CADASTRO'!A:K,6,0)</f>
        <v>DESLIGADO</v>
      </c>
    </row>
    <row r="252" spans="1:13">
      <c r="A252" t="s">
        <v>516</v>
      </c>
      <c r="B252" t="s">
        <v>517</v>
      </c>
      <c r="C252" t="s">
        <v>68</v>
      </c>
      <c r="D252" t="s">
        <v>719</v>
      </c>
      <c r="E252" s="1" t="s">
        <v>467</v>
      </c>
      <c r="F252" t="str">
        <f>VLOOKUP(Tabela2245689101112131415161718[[#This Row],[NOME]],'CADASTRO'!A:K,5,0)</f>
        <v>OPERADOR INDUSTRIAL III</v>
      </c>
      <c r="G252" s="8">
        <v>44516</v>
      </c>
      <c r="H252" s="38">
        <v>365</v>
      </c>
      <c r="I2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IF(G590="01/01/1900",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Tabela2245689101112131415161718[[#This Row],[TREINADO EM]]+Tabela2245689101112131415161718[[#This Row],[VALIDADE]]</f>
        <v>44881</v>
      </c>
      <c r="K252" s="66">
        <v>1</v>
      </c>
      <c r="L252" t="s">
        <v>5</v>
      </c>
      <c r="M252" t="str">
        <f>VLOOKUP(Tabela2245689101112131415161718[[#This Row],[NOME]],'CADASTRO'!A:K,6,0)</f>
        <v>DESLIGADO</v>
      </c>
    </row>
    <row r="253" spans="1:13">
      <c r="A253" t="s">
        <v>516</v>
      </c>
      <c r="B253" t="s">
        <v>517</v>
      </c>
      <c r="C253" t="s">
        <v>431</v>
      </c>
      <c r="D253" t="s">
        <v>719</v>
      </c>
      <c r="E253" s="1" t="s">
        <v>467</v>
      </c>
      <c r="F253" t="str">
        <f>VLOOKUP(Tabela2245689101112131415161718[[#This Row],[NOME]],'CADASTRO'!A:K,5,0)</f>
        <v>OPERADOR INDUSTRIAL III</v>
      </c>
      <c r="G253" s="8">
        <v>44931</v>
      </c>
      <c r="H253" s="38">
        <v>365</v>
      </c>
      <c r="I2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IF(G591="01/01/1900",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Tabela2245689101112131415161718[[#This Row],[TREINADO EM]]+Tabela2245689101112131415161718[[#This Row],[VALIDADE]]</f>
        <v>45296</v>
      </c>
      <c r="K253" s="66">
        <v>1</v>
      </c>
      <c r="L253" t="s">
        <v>5</v>
      </c>
      <c r="M253" t="str">
        <f>VLOOKUP(Tabela2245689101112131415161718[[#This Row],[NOME]],'CADASTRO'!A:K,6,0)</f>
        <v>DESLIGADO</v>
      </c>
    </row>
    <row r="254" spans="1:13">
      <c r="A254" t="s">
        <v>516</v>
      </c>
      <c r="B254" t="s">
        <v>517</v>
      </c>
      <c r="C254" t="s">
        <v>439</v>
      </c>
      <c r="D254" t="s">
        <v>719</v>
      </c>
      <c r="E254" s="1" t="s">
        <v>467</v>
      </c>
      <c r="F254" t="str">
        <f>VLOOKUP(Tabela2245689101112131415161718[[#This Row],[NOME]],'CADASTRO'!A:K,5,0)</f>
        <v>OPERADOR INDUSTRIAL III</v>
      </c>
      <c r="G254" s="8">
        <v>45278</v>
      </c>
      <c r="H254" s="38">
        <v>365</v>
      </c>
      <c r="I2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IF(G592="01/01/1900",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Tabela2245689101112131415161718[[#This Row],[TREINADO EM]]+Tabela2245689101112131415161718[[#This Row],[VALIDADE]]</f>
        <v>45643</v>
      </c>
      <c r="K254" s="66">
        <v>1.5</v>
      </c>
      <c r="L254" t="s">
        <v>5</v>
      </c>
      <c r="M254" t="str">
        <f>VLOOKUP(Tabela2245689101112131415161718[[#This Row],[NOME]],'CADASTRO'!A:K,6,0)</f>
        <v>DESLIGADO</v>
      </c>
    </row>
    <row r="255" spans="1:13">
      <c r="A255" t="s">
        <v>516</v>
      </c>
      <c r="B255" t="s">
        <v>517</v>
      </c>
      <c r="C255" t="s">
        <v>431</v>
      </c>
      <c r="D255" t="s">
        <v>719</v>
      </c>
      <c r="E255" s="1" t="s">
        <v>467</v>
      </c>
      <c r="F255" t="str">
        <f>VLOOKUP(Tabela2245689101112131415161718[[#This Row],[NOME]],'CADASTRO'!A:K,5,0)</f>
        <v>OPERADOR INDUSTRIAL III</v>
      </c>
      <c r="G255" s="8">
        <v>45754</v>
      </c>
      <c r="H255" s="38">
        <v>365</v>
      </c>
      <c r="I2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IF(G593="01/01/1900",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Tabela2245689101112131415161718[[#This Row],[TREINADO EM]]+Tabela2245689101112131415161718[[#This Row],[VALIDADE]]</f>
        <v>46119</v>
      </c>
      <c r="K255" s="66">
        <v>1</v>
      </c>
      <c r="L255" t="s">
        <v>5</v>
      </c>
      <c r="M255" t="str">
        <f>VLOOKUP(Tabela2245689101112131415161718[[#This Row],[NOME]],'CADASTRO'!A:K,6,0)</f>
        <v>DESLIGADO</v>
      </c>
    </row>
    <row r="256" spans="1:13">
      <c r="A256" t="s">
        <v>516</v>
      </c>
      <c r="B256" t="s">
        <v>517</v>
      </c>
      <c r="C256" t="s">
        <v>335</v>
      </c>
      <c r="D256" t="s">
        <v>719</v>
      </c>
      <c r="E256" s="1" t="s">
        <v>467</v>
      </c>
      <c r="F256" t="str">
        <f>VLOOKUP(Tabela2245689101112131415161718[[#This Row],[NOME]],'CADASTRO'!A:K,5,0)</f>
        <v>OPERADOR INDUSTRIAL III</v>
      </c>
      <c r="G256" s="8">
        <v>46009</v>
      </c>
      <c r="H256" s="38">
        <v>365</v>
      </c>
      <c r="I2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IF(G594="01/01/1900",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Tabela2245689101112131415161718[[#This Row],[TREINADO EM]]+Tabela2245689101112131415161718[[#This Row],[VALIDADE]]</f>
        <v>46374</v>
      </c>
      <c r="K256" s="66">
        <v>1</v>
      </c>
      <c r="L256" t="s">
        <v>3</v>
      </c>
      <c r="M256" t="str">
        <f>VLOOKUP(Tabela2245689101112131415161718[[#This Row],[NOME]],'CADASTRO'!A:K,6,0)</f>
        <v>DESLIGADO</v>
      </c>
    </row>
    <row r="257" spans="1:13">
      <c r="A257" t="s">
        <v>516</v>
      </c>
      <c r="B257" t="s">
        <v>517</v>
      </c>
      <c r="C257" t="s">
        <v>68</v>
      </c>
      <c r="D257" t="s">
        <v>719</v>
      </c>
      <c r="E257" s="1" t="s">
        <v>378</v>
      </c>
      <c r="F257" t="str">
        <f>VLOOKUP(Tabela2245689101112131415161718[[#This Row],[NOME]],'CADASTRO'!A:K,5,0)</f>
        <v>ANALISTA LOGISTICA JR</v>
      </c>
      <c r="G257" s="8">
        <v>44516</v>
      </c>
      <c r="H257" s="38">
        <v>365</v>
      </c>
      <c r="I2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IF(G595="01/01/1900",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Tabela2245689101112131415161718[[#This Row],[TREINADO EM]]+Tabela2245689101112131415161718[[#This Row],[VALIDADE]]</f>
        <v>44881</v>
      </c>
      <c r="K257" s="66">
        <v>1</v>
      </c>
      <c r="L257" t="s">
        <v>5</v>
      </c>
      <c r="M257" t="str">
        <f>VLOOKUP(Tabela2245689101112131415161718[[#This Row],[NOME]],'CADASTRO'!A:K,6,0)</f>
        <v>ATIVO</v>
      </c>
    </row>
    <row r="258" spans="1:13">
      <c r="A258" t="s">
        <v>516</v>
      </c>
      <c r="B258" t="s">
        <v>517</v>
      </c>
      <c r="C258" t="s">
        <v>431</v>
      </c>
      <c r="D258" t="s">
        <v>719</v>
      </c>
      <c r="E258" s="1" t="s">
        <v>378</v>
      </c>
      <c r="F258" t="str">
        <f>VLOOKUP(Tabela2245689101112131415161718[[#This Row],[NOME]],'CADASTRO'!A:K,5,0)</f>
        <v>ANALISTA LOGISTICA JR</v>
      </c>
      <c r="G258" s="8">
        <v>44929</v>
      </c>
      <c r="H258" s="38">
        <v>365</v>
      </c>
      <c r="I2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IF(G596="01/01/1900",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Tabela2245689101112131415161718[[#This Row],[TREINADO EM]]+Tabela2245689101112131415161718[[#This Row],[VALIDADE]]</f>
        <v>45294</v>
      </c>
      <c r="K258" s="66">
        <v>1</v>
      </c>
      <c r="L258" t="s">
        <v>5</v>
      </c>
      <c r="M258" t="str">
        <f>VLOOKUP(Tabela2245689101112131415161718[[#This Row],[NOME]],'CADASTRO'!A:K,6,0)</f>
        <v>ATIVO</v>
      </c>
    </row>
    <row r="259" spans="1:13">
      <c r="A259" t="s">
        <v>516</v>
      </c>
      <c r="B259" t="s">
        <v>517</v>
      </c>
      <c r="C259" t="s">
        <v>439</v>
      </c>
      <c r="D259" t="s">
        <v>719</v>
      </c>
      <c r="E259" s="1" t="s">
        <v>378</v>
      </c>
      <c r="F259" t="str">
        <f>VLOOKUP(Tabela2245689101112131415161718[[#This Row],[NOME]],'CADASTRO'!A:K,5,0)</f>
        <v>ANALISTA LOGISTICA JR</v>
      </c>
      <c r="G259" s="8">
        <v>45278</v>
      </c>
      <c r="H259" s="38">
        <v>365</v>
      </c>
      <c r="I2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IF(G597="01/01/1900",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Tabela2245689101112131415161718[[#This Row],[TREINADO EM]]+Tabela2245689101112131415161718[[#This Row],[VALIDADE]]</f>
        <v>45643</v>
      </c>
      <c r="K259" s="66">
        <v>1.5</v>
      </c>
      <c r="L259" t="s">
        <v>5</v>
      </c>
      <c r="M259" t="str">
        <f>VLOOKUP(Tabela2245689101112131415161718[[#This Row],[NOME]],'CADASTRO'!A:K,6,0)</f>
        <v>ATIVO</v>
      </c>
    </row>
    <row r="260" spans="1:13">
      <c r="A260" t="s">
        <v>516</v>
      </c>
      <c r="B260" t="s">
        <v>517</v>
      </c>
      <c r="C260" t="s">
        <v>124</v>
      </c>
      <c r="D260" t="s">
        <v>719</v>
      </c>
      <c r="E260" s="1" t="s">
        <v>378</v>
      </c>
      <c r="F260" t="str">
        <f>VLOOKUP(Tabela2245689101112131415161718[[#This Row],[NOME]],'CADASTRO'!A:K,5,0)</f>
        <v>ANALISTA LOGISTICA JR</v>
      </c>
      <c r="G260" s="8">
        <v>45644</v>
      </c>
      <c r="H260" s="38">
        <v>365</v>
      </c>
      <c r="I2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IF(G598="01/01/1900",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Tabela2245689101112131415161718[[#This Row],[TREINADO EM]]+Tabela2245689101112131415161718[[#This Row],[VALIDADE]]</f>
        <v>46009</v>
      </c>
      <c r="K260" s="66">
        <v>1</v>
      </c>
      <c r="L260" t="s">
        <v>5</v>
      </c>
      <c r="M260" t="str">
        <f>VLOOKUP(Tabela2245689101112131415161718[[#This Row],[NOME]],'CADASTRO'!A:K,6,0)</f>
        <v>ATIVO</v>
      </c>
    </row>
    <row r="261" spans="1:13">
      <c r="A261" t="s">
        <v>516</v>
      </c>
      <c r="B261" t="s">
        <v>517</v>
      </c>
      <c r="C261" t="s">
        <v>335</v>
      </c>
      <c r="D261" t="s">
        <v>719</v>
      </c>
      <c r="E261" s="1" t="s">
        <v>378</v>
      </c>
      <c r="F261" t="str">
        <f>VLOOKUP(Tabela2245689101112131415161718[[#This Row],[NOME]],'CADASTRO'!A:K,5,0)</f>
        <v>ANALISTA LOGISTICA JR</v>
      </c>
      <c r="G261" s="8">
        <v>46043</v>
      </c>
      <c r="H261" s="38">
        <v>365</v>
      </c>
      <c r="I2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IF(G599="01/01/1900", "SEM REGISTRO",
                        IF((G261+H261)&gt;TODAY(), "NO PRAZO", "VENCIDO"
                        )
                    )
                )
            )
        )
    ),"N.A.")</f>
        <v>NO PRAZO</v>
      </c>
      <c r="J261" s="14">
        <f>Tabela2245689101112131415161718[[#This Row],[TREINADO EM]]+Tabela2245689101112131415161718[[#This Row],[VALIDADE]]</f>
        <v>46408</v>
      </c>
      <c r="K261" s="66">
        <v>1</v>
      </c>
      <c r="L261" t="s">
        <v>3</v>
      </c>
      <c r="M261" t="str">
        <f>VLOOKUP(Tabela2245689101112131415161718[[#This Row],[NOME]],'CADASTRO'!A:K,6,0)</f>
        <v>ATIVO</v>
      </c>
    </row>
    <row r="262" spans="1:13">
      <c r="A262" t="s">
        <v>516</v>
      </c>
      <c r="B262" t="s">
        <v>517</v>
      </c>
      <c r="C262" t="s">
        <v>227</v>
      </c>
      <c r="D262" t="s">
        <v>719</v>
      </c>
      <c r="E262" s="1" t="s">
        <v>470</v>
      </c>
      <c r="F262" t="str">
        <f>VLOOKUP(Tabela2245689101112131415161718[[#This Row],[NOME]],'CADASTRO'!A:K,5,0)</f>
        <v>ASSISTENTE ADMINISTRATIVO</v>
      </c>
      <c r="G262" s="8">
        <v>44634</v>
      </c>
      <c r="H262" s="38">
        <v>365</v>
      </c>
      <c r="I2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IF(G600="01/01/1900",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Tabela2245689101112131415161718[[#This Row],[TREINADO EM]]+Tabela2245689101112131415161718[[#This Row],[VALIDADE]]</f>
        <v>44999</v>
      </c>
      <c r="K262" s="66">
        <v>1.5</v>
      </c>
      <c r="L262" t="s">
        <v>5</v>
      </c>
      <c r="M262" t="str">
        <f>VLOOKUP(Tabela2245689101112131415161718[[#This Row],[NOME]],'CADASTRO'!A:K,6,0)</f>
        <v>DESLIGADO</v>
      </c>
    </row>
    <row r="263" spans="1:13">
      <c r="A263" t="s">
        <v>516</v>
      </c>
      <c r="B263" t="s">
        <v>517</v>
      </c>
      <c r="C263" t="s">
        <v>341</v>
      </c>
      <c r="D263" t="s">
        <v>719</v>
      </c>
      <c r="E263" s="1" t="s">
        <v>470</v>
      </c>
      <c r="F263" t="str">
        <f>VLOOKUP(Tabela2245689101112131415161718[[#This Row],[NOME]],'CADASTRO'!A:K,5,0)</f>
        <v>ASSISTENTE ADMINISTRATIVO</v>
      </c>
      <c r="G263" s="8">
        <v>44902</v>
      </c>
      <c r="H263" s="38">
        <v>365</v>
      </c>
      <c r="I2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IF(G601="01/01/1900",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Tabela2245689101112131415161718[[#This Row],[TREINADO EM]]+Tabela2245689101112131415161718[[#This Row],[VALIDADE]]</f>
        <v>45267</v>
      </c>
      <c r="K263" s="66">
        <v>0.5</v>
      </c>
      <c r="L263" t="s">
        <v>3</v>
      </c>
      <c r="M263" t="str">
        <f>VLOOKUP(Tabela2245689101112131415161718[[#This Row],[NOME]],'CADASTRO'!A:K,6,0)</f>
        <v>DESLIGADO</v>
      </c>
    </row>
    <row r="264" spans="1:13">
      <c r="A264" t="s">
        <v>516</v>
      </c>
      <c r="B264" t="s">
        <v>517</v>
      </c>
      <c r="C264" t="s">
        <v>341</v>
      </c>
      <c r="D264" t="s">
        <v>719</v>
      </c>
      <c r="E264" s="1" t="s">
        <v>26</v>
      </c>
      <c r="F264" t="str">
        <f>VLOOKUP(Tabela2245689101112131415161718[[#This Row],[NOME]],'CADASTRO'!A:K,5,0)</f>
        <v>COORDENADOR PRODUCAO</v>
      </c>
      <c r="G264" s="8">
        <v>44902</v>
      </c>
      <c r="H264" s="38">
        <v>365</v>
      </c>
      <c r="I2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IF(G602="01/01/1900",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Tabela2245689101112131415161718[[#This Row],[TREINADO EM]]+Tabela2245689101112131415161718[[#This Row],[VALIDADE]]</f>
        <v>45267</v>
      </c>
      <c r="K264" s="66">
        <v>0.5</v>
      </c>
      <c r="L264" t="s">
        <v>5</v>
      </c>
      <c r="M264" t="str">
        <f>VLOOKUP(Tabela2245689101112131415161718[[#This Row],[NOME]],'CADASTRO'!A:K,6,0)</f>
        <v>ATIVO</v>
      </c>
    </row>
    <row r="265" spans="1:13">
      <c r="A265" t="s">
        <v>516</v>
      </c>
      <c r="B265" t="s">
        <v>517</v>
      </c>
      <c r="C265" t="s">
        <v>439</v>
      </c>
      <c r="D265" t="s">
        <v>719</v>
      </c>
      <c r="E265" s="1" t="s">
        <v>26</v>
      </c>
      <c r="F265" t="str">
        <f>VLOOKUP(Tabela2245689101112131415161718[[#This Row],[NOME]],'CADASTRO'!A:K,5,0)</f>
        <v>COORDENADOR PRODUCAO</v>
      </c>
      <c r="G265" s="8">
        <v>45315</v>
      </c>
      <c r="H265" s="38">
        <v>365</v>
      </c>
      <c r="I2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IF(G603="01/01/1900",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Tabela2245689101112131415161718[[#This Row],[TREINADO EM]]+Tabela2245689101112131415161718[[#This Row],[VALIDADE]]</f>
        <v>45680</v>
      </c>
      <c r="K265" s="66">
        <v>1.5</v>
      </c>
      <c r="L265" t="s">
        <v>5</v>
      </c>
      <c r="M265" t="str">
        <f>VLOOKUP(Tabela2245689101112131415161718[[#This Row],[NOME]],'CADASTRO'!A:K,6,0)</f>
        <v>ATIVO</v>
      </c>
    </row>
    <row r="266" spans="1:13">
      <c r="A266" t="s">
        <v>516</v>
      </c>
      <c r="B266" t="s">
        <v>517</v>
      </c>
      <c r="C266" t="s">
        <v>431</v>
      </c>
      <c r="D266" t="s">
        <v>719</v>
      </c>
      <c r="E266" s="1" t="s">
        <v>26</v>
      </c>
      <c r="F266" t="str">
        <f>VLOOKUP(Tabela2245689101112131415161718[[#This Row],[NOME]],'CADASTRO'!A:K,5,0)</f>
        <v>COORDENADOR PRODUCAO</v>
      </c>
      <c r="G266" s="8">
        <v>45754</v>
      </c>
      <c r="H266" s="38">
        <v>365</v>
      </c>
      <c r="I2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IF(G604="01/01/1900",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Tabela2245689101112131415161718[[#This Row],[TREINADO EM]]+Tabela2245689101112131415161718[[#This Row],[VALIDADE]]</f>
        <v>46119</v>
      </c>
      <c r="K266" s="66">
        <v>1</v>
      </c>
      <c r="L266" t="s">
        <v>5</v>
      </c>
      <c r="M266" t="str">
        <f>VLOOKUP(Tabela2245689101112131415161718[[#This Row],[NOME]],'CADASTRO'!A:K,6,0)</f>
        <v>ATIVO</v>
      </c>
    </row>
    <row r="267" spans="1:13">
      <c r="A267" t="s">
        <v>516</v>
      </c>
      <c r="B267" t="s">
        <v>517</v>
      </c>
      <c r="C267" t="s">
        <v>415</v>
      </c>
      <c r="D267" t="s">
        <v>719</v>
      </c>
      <c r="E267" s="1" t="s">
        <v>26</v>
      </c>
      <c r="F267" t="str">
        <f>VLOOKUP(Tabela2245689101112131415161718[[#This Row],[NOME]],'CADASTRO'!A:K,5,0)</f>
        <v>COORDENADOR PRODUCAO</v>
      </c>
      <c r="G267" s="8">
        <v>46126</v>
      </c>
      <c r="H267" s="38">
        <v>365</v>
      </c>
      <c r="I2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IF(G605="01/01/1900",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Tabela2245689101112131415161718[[#This Row],[TREINADO EM]]+Tabela2245689101112131415161718[[#This Row],[VALIDADE]]</f>
        <v>46491</v>
      </c>
      <c r="K267" s="66">
        <v>1</v>
      </c>
      <c r="L267" t="s">
        <v>3</v>
      </c>
      <c r="M267" t="str">
        <f>VLOOKUP(Tabela2245689101112131415161718[[#This Row],[NOME]],'CADASTRO'!A:K,6,0)</f>
        <v>ATIVO</v>
      </c>
    </row>
    <row r="268" spans="1:13">
      <c r="A268" t="s">
        <v>516</v>
      </c>
      <c r="B268" t="s">
        <v>517</v>
      </c>
      <c r="C268" t="s">
        <v>68</v>
      </c>
      <c r="D268" t="s">
        <v>719</v>
      </c>
      <c r="E268" s="1" t="s">
        <v>471</v>
      </c>
      <c r="F268" t="str">
        <f>VLOOKUP(Tabela2245689101112131415161718[[#This Row],[NOME]],'CADASTRO'!A:K,5,0)</f>
        <v>ANALISTA CONTROLE QUALIDADE PL</v>
      </c>
      <c r="G268" s="8">
        <v>44516</v>
      </c>
      <c r="H268" s="38">
        <v>365</v>
      </c>
      <c r="I2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IF(G606="01/01/1900",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Tabela2245689101112131415161718[[#This Row],[TREINADO EM]]+Tabela2245689101112131415161718[[#This Row],[VALIDADE]]</f>
        <v>44881</v>
      </c>
      <c r="K268" s="66">
        <v>1</v>
      </c>
      <c r="L268" t="s">
        <v>3</v>
      </c>
      <c r="M268" t="str">
        <f>VLOOKUP(Tabela2245689101112131415161718[[#This Row],[NOME]],'CADASTRO'!A:K,6,0)</f>
        <v>DESLIGADO</v>
      </c>
    </row>
    <row r="269" spans="1:13">
      <c r="A269" t="s">
        <v>516</v>
      </c>
      <c r="B269" t="s">
        <v>517</v>
      </c>
      <c r="C269" t="s">
        <v>68</v>
      </c>
      <c r="D269" t="s">
        <v>719</v>
      </c>
      <c r="E269" s="1" t="s">
        <v>380</v>
      </c>
      <c r="F269" t="str">
        <f>VLOOKUP(Tabela2245689101112131415161718[[#This Row],[NOME]],'CADASTRO'!A:K,5,0)</f>
        <v>TECNICO ELETRONICO I</v>
      </c>
      <c r="G269" s="8">
        <v>44518</v>
      </c>
      <c r="H269" s="38">
        <v>365</v>
      </c>
      <c r="I2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IF(G607="01/01/1900",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Tabela2245689101112131415161718[[#This Row],[TREINADO EM]]+Tabela2245689101112131415161718[[#This Row],[VALIDADE]]</f>
        <v>44883</v>
      </c>
      <c r="K269" s="66">
        <v>1</v>
      </c>
      <c r="L269" t="s">
        <v>5</v>
      </c>
      <c r="M269" t="str">
        <f>VLOOKUP(Tabela2245689101112131415161718[[#This Row],[NOME]],'CADASTRO'!A:K,6,0)</f>
        <v>ATIVO</v>
      </c>
    </row>
    <row r="270" spans="1:13">
      <c r="A270" t="s">
        <v>516</v>
      </c>
      <c r="B270" t="s">
        <v>517</v>
      </c>
      <c r="C270" t="s">
        <v>431</v>
      </c>
      <c r="D270" t="s">
        <v>719</v>
      </c>
      <c r="E270" s="1" t="s">
        <v>380</v>
      </c>
      <c r="F270" t="str">
        <f>VLOOKUP(Tabela2245689101112131415161718[[#This Row],[NOME]],'CADASTRO'!A:K,5,0)</f>
        <v>TECNICO ELETRONICO I</v>
      </c>
      <c r="G270" s="8">
        <v>44929</v>
      </c>
      <c r="H270" s="38">
        <v>365</v>
      </c>
      <c r="I2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IF(G608="01/01/1900",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Tabela2245689101112131415161718[[#This Row],[TREINADO EM]]+Tabela2245689101112131415161718[[#This Row],[VALIDADE]]</f>
        <v>45294</v>
      </c>
      <c r="K270" s="66">
        <v>1</v>
      </c>
      <c r="L270" t="s">
        <v>5</v>
      </c>
      <c r="M270" t="str">
        <f>VLOOKUP(Tabela2245689101112131415161718[[#This Row],[NOME]],'CADASTRO'!A:K,6,0)</f>
        <v>ATIVO</v>
      </c>
    </row>
    <row r="271" spans="1:13">
      <c r="A271" t="s">
        <v>516</v>
      </c>
      <c r="B271" t="s">
        <v>517</v>
      </c>
      <c r="C271" t="s">
        <v>439</v>
      </c>
      <c r="D271" t="s">
        <v>719</v>
      </c>
      <c r="E271" s="1" t="s">
        <v>380</v>
      </c>
      <c r="F271" t="str">
        <f>VLOOKUP(Tabela2245689101112131415161718[[#This Row],[NOME]],'CADASTRO'!A:K,5,0)</f>
        <v>TECNICO ELETRONICO I</v>
      </c>
      <c r="G271" s="8">
        <v>45278</v>
      </c>
      <c r="H271" s="38">
        <v>365</v>
      </c>
      <c r="I2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IF(G609="01/01/1900",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Tabela2245689101112131415161718[[#This Row],[TREINADO EM]]+Tabela2245689101112131415161718[[#This Row],[VALIDADE]]</f>
        <v>45643</v>
      </c>
      <c r="K271" s="66">
        <v>1.5</v>
      </c>
      <c r="L271" t="s">
        <v>5</v>
      </c>
      <c r="M271" t="str">
        <f>VLOOKUP(Tabela2245689101112131415161718[[#This Row],[NOME]],'CADASTRO'!A:K,6,0)</f>
        <v>ATIVO</v>
      </c>
    </row>
    <row r="272" spans="1:13">
      <c r="A272" t="s">
        <v>516</v>
      </c>
      <c r="B272" t="s">
        <v>517</v>
      </c>
      <c r="C272" t="s">
        <v>124</v>
      </c>
      <c r="D272" t="s">
        <v>719</v>
      </c>
      <c r="E272" s="1" t="s">
        <v>380</v>
      </c>
      <c r="F272" t="str">
        <f>VLOOKUP(Tabela2245689101112131415161718[[#This Row],[NOME]],'CADASTRO'!A:K,5,0)</f>
        <v>TECNICO ELETRONICO I</v>
      </c>
      <c r="G272" s="8">
        <v>45644</v>
      </c>
      <c r="H272" s="38">
        <v>365</v>
      </c>
      <c r="I2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IF(G610="01/01/1900",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Tabela2245689101112131415161718[[#This Row],[TREINADO EM]]+Tabela2245689101112131415161718[[#This Row],[VALIDADE]]</f>
        <v>46009</v>
      </c>
      <c r="K272" s="66">
        <v>1</v>
      </c>
      <c r="L272" t="s">
        <v>5</v>
      </c>
      <c r="M272" t="str">
        <f>VLOOKUP(Tabela2245689101112131415161718[[#This Row],[NOME]],'CADASTRO'!A:K,6,0)</f>
        <v>ATIVO</v>
      </c>
    </row>
    <row r="273" spans="1:13">
      <c r="A273" t="s">
        <v>516</v>
      </c>
      <c r="B273" t="s">
        <v>517</v>
      </c>
      <c r="C273" t="s">
        <v>335</v>
      </c>
      <c r="D273" t="s">
        <v>719</v>
      </c>
      <c r="E273" s="1" t="s">
        <v>380</v>
      </c>
      <c r="F273" t="str">
        <f>VLOOKUP(Tabela2245689101112131415161718[[#This Row],[NOME]],'CADASTRO'!A:K,5,0)</f>
        <v>TECNICO ELETRONICO I</v>
      </c>
      <c r="G273" s="8">
        <v>46009</v>
      </c>
      <c r="H273" s="38">
        <v>365</v>
      </c>
      <c r="I2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IF(G611="01/01/1900",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Tabela2245689101112131415161718[[#This Row],[TREINADO EM]]+Tabela2245689101112131415161718[[#This Row],[VALIDADE]]</f>
        <v>46374</v>
      </c>
      <c r="K273" s="66">
        <v>1</v>
      </c>
      <c r="L273" t="s">
        <v>1</v>
      </c>
      <c r="M273" t="str">
        <f>VLOOKUP(Tabela2245689101112131415161718[[#This Row],[NOME]],'CADASTRO'!A:K,6,0)</f>
        <v>ATIVO</v>
      </c>
    </row>
    <row r="274" spans="1:13">
      <c r="A274" t="s">
        <v>516</v>
      </c>
      <c r="B274" t="s">
        <v>517</v>
      </c>
      <c r="C274" t="s">
        <v>227</v>
      </c>
      <c r="D274" t="s">
        <v>719</v>
      </c>
      <c r="E274" s="1" t="s">
        <v>381</v>
      </c>
      <c r="F274" t="str">
        <f>VLOOKUP(Tabela2245689101112131415161718[[#This Row],[NOME]],'CADASTRO'!A:K,5,0)</f>
        <v>TECNICO SEGURANCA TRABALHO</v>
      </c>
      <c r="G274" s="8">
        <v>44606</v>
      </c>
      <c r="H274" s="38">
        <v>365</v>
      </c>
      <c r="I2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IF(G612="01/01/1900",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Tabela2245689101112131415161718[[#This Row],[TREINADO EM]]+Tabela2245689101112131415161718[[#This Row],[VALIDADE]]</f>
        <v>44971</v>
      </c>
      <c r="K274" s="66">
        <v>1.5</v>
      </c>
      <c r="L274" t="s">
        <v>5</v>
      </c>
      <c r="M274" t="str">
        <f>VLOOKUP(Tabela2245689101112131415161718[[#This Row],[NOME]],'CADASTRO'!A:K,6,0)</f>
        <v>ATIVO</v>
      </c>
    </row>
    <row r="275" spans="1:13">
      <c r="A275" t="s">
        <v>516</v>
      </c>
      <c r="B275" t="s">
        <v>517</v>
      </c>
      <c r="C275" t="s">
        <v>341</v>
      </c>
      <c r="D275" t="s">
        <v>719</v>
      </c>
      <c r="E275" s="1" t="s">
        <v>381</v>
      </c>
      <c r="F275" t="str">
        <f>VLOOKUP(Tabela2245689101112131415161718[[#This Row],[NOME]],'CADASTRO'!A:K,5,0)</f>
        <v>TECNICO SEGURANCA TRABALHO</v>
      </c>
      <c r="G275" s="8">
        <v>44902</v>
      </c>
      <c r="H275" s="38">
        <v>365</v>
      </c>
      <c r="I2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IF(G613="01/01/1900",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Tabela2245689101112131415161718[[#This Row],[TREINADO EM]]+Tabela2245689101112131415161718[[#This Row],[VALIDADE]]</f>
        <v>45267</v>
      </c>
      <c r="K275" s="66">
        <v>0.5</v>
      </c>
      <c r="L275" t="s">
        <v>5</v>
      </c>
      <c r="M275" t="str">
        <f>VLOOKUP(Tabela2245689101112131415161718[[#This Row],[NOME]],'CADASTRO'!A:K,6,0)</f>
        <v>ATIVO</v>
      </c>
    </row>
    <row r="276" spans="1:13">
      <c r="A276" t="s">
        <v>516</v>
      </c>
      <c r="B276" t="s">
        <v>517</v>
      </c>
      <c r="C276" t="s">
        <v>431</v>
      </c>
      <c r="D276" t="s">
        <v>719</v>
      </c>
      <c r="E276" s="1" t="s">
        <v>381</v>
      </c>
      <c r="F276" t="str">
        <f>VLOOKUP(Tabela2245689101112131415161718[[#This Row],[NOME]],'CADASTRO'!A:K,5,0)</f>
        <v>TECNICO SEGURANCA TRABALHO</v>
      </c>
      <c r="G276" s="8">
        <v>45511</v>
      </c>
      <c r="H276" s="38">
        <v>365</v>
      </c>
      <c r="I2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IF(G614="01/01/1900",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Tabela2245689101112131415161718[[#This Row],[TREINADO EM]]+Tabela2245689101112131415161718[[#This Row],[VALIDADE]]</f>
        <v>45876</v>
      </c>
      <c r="K276" s="66">
        <v>1.5</v>
      </c>
      <c r="L276" t="s">
        <v>5</v>
      </c>
      <c r="M276" t="str">
        <f>VLOOKUP(Tabela2245689101112131415161718[[#This Row],[NOME]],'CADASTRO'!A:K,6,0)</f>
        <v>ATIVO</v>
      </c>
    </row>
    <row r="277" spans="1:13">
      <c r="A277" t="s">
        <v>516</v>
      </c>
      <c r="B277" t="s">
        <v>517</v>
      </c>
      <c r="C277" t="s">
        <v>335</v>
      </c>
      <c r="D277" t="s">
        <v>719</v>
      </c>
      <c r="E277" s="1" t="s">
        <v>381</v>
      </c>
      <c r="F277" t="str">
        <f>VLOOKUP(Tabela2245689101112131415161718[[#This Row],[NOME]],'CADASTRO'!A:K,5,0)</f>
        <v>TECNICO SEGURANCA TRABALHO</v>
      </c>
      <c r="G277" s="8">
        <v>45880</v>
      </c>
      <c r="H277" s="38">
        <v>365</v>
      </c>
      <c r="I2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IF(G615="01/01/1900",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Tabela2245689101112131415161718[[#This Row],[TREINADO EM]]+Tabela2245689101112131415161718[[#This Row],[VALIDADE]]</f>
        <v>46245</v>
      </c>
      <c r="K277" s="66">
        <v>1</v>
      </c>
      <c r="L277" t="s">
        <v>5</v>
      </c>
      <c r="M277" t="str">
        <f>VLOOKUP(Tabela2245689101112131415161718[[#This Row],[NOME]],'CADASTRO'!A:K,6,0)</f>
        <v>ATIVO</v>
      </c>
    </row>
    <row r="278" spans="1:13">
      <c r="A278" t="s">
        <v>516</v>
      </c>
      <c r="B278" t="s">
        <v>517</v>
      </c>
      <c r="C278" t="s">
        <v>415</v>
      </c>
      <c r="D278" t="s">
        <v>719</v>
      </c>
      <c r="E278" s="1" t="s">
        <v>381</v>
      </c>
      <c r="F278" t="str">
        <f>VLOOKUP(Tabela2245689101112131415161718[[#This Row],[NOME]],'CADASTRO'!A:K,5,0)</f>
        <v>TECNICO SEGURANCA TRABALHO</v>
      </c>
      <c r="G278" s="8">
        <v>46113</v>
      </c>
      <c r="H278" s="38">
        <v>365</v>
      </c>
      <c r="I2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IF(G616="01/01/1900",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Tabela2245689101112131415161718[[#This Row],[TREINADO EM]]+Tabela2245689101112131415161718[[#This Row],[VALIDADE]]</f>
        <v>46478</v>
      </c>
      <c r="K278" s="66">
        <v>1</v>
      </c>
      <c r="L278" t="s">
        <v>3</v>
      </c>
      <c r="M278" t="str">
        <f>VLOOKUP(Tabela2245689101112131415161718[[#This Row],[NOME]],'CADASTRO'!A:K,6,0)</f>
        <v>ATIVO</v>
      </c>
    </row>
    <row r="279" spans="1:13">
      <c r="A279" t="s">
        <v>516</v>
      </c>
      <c r="B279" t="s">
        <v>517</v>
      </c>
      <c r="C279" t="s">
        <v>68</v>
      </c>
      <c r="D279" t="s">
        <v>719</v>
      </c>
      <c r="E279" s="1" t="s">
        <v>255</v>
      </c>
      <c r="F279" t="str">
        <f>VLOOKUP(Tabela2245689101112131415161718[[#This Row],[NOME]],'CADASTRO'!A:K,5,0)</f>
        <v>OPERADOR INDUSTRIAL III</v>
      </c>
      <c r="G279" s="8">
        <v>44516</v>
      </c>
      <c r="H279" s="38">
        <v>365</v>
      </c>
      <c r="I2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IF(G617="01/01/1900",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Tabela2245689101112131415161718[[#This Row],[TREINADO EM]]+Tabela2245689101112131415161718[[#This Row],[VALIDADE]]</f>
        <v>44881</v>
      </c>
      <c r="K279" s="66">
        <v>1</v>
      </c>
      <c r="L279" t="s">
        <v>1</v>
      </c>
      <c r="M279" t="str">
        <f>VLOOKUP(Tabela2245689101112131415161718[[#This Row],[NOME]],'CADASTRO'!A:K,6,0)</f>
        <v>DESLIGADO</v>
      </c>
    </row>
    <row r="280" spans="1:13">
      <c r="A280" t="s">
        <v>516</v>
      </c>
      <c r="B280" t="s">
        <v>517</v>
      </c>
      <c r="C280" t="s">
        <v>517</v>
      </c>
      <c r="D280" t="s">
        <v>719</v>
      </c>
      <c r="E280" s="1" t="s">
        <v>258</v>
      </c>
      <c r="F280" t="str">
        <f>VLOOKUP(Tabela2245689101112131415161718[[#This Row],[NOME]],'CADASTRO'!A:K,5,0)</f>
        <v>ENGENHEIRO PROJETOS PL</v>
      </c>
      <c r="G280" s="8">
        <v>43602</v>
      </c>
      <c r="H280" s="38">
        <v>365</v>
      </c>
      <c r="I2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IF(G618="01/01/1900",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Tabela2245689101112131415161718[[#This Row],[TREINADO EM]]+Tabela2245689101112131415161718[[#This Row],[VALIDADE]]</f>
        <v>43967</v>
      </c>
      <c r="K280" s="66">
        <v>1</v>
      </c>
      <c r="L280" t="s">
        <v>1</v>
      </c>
      <c r="M280" t="str">
        <f>VLOOKUP(Tabela2245689101112131415161718[[#This Row],[NOME]],'CADASTRO'!A:K,6,0)</f>
        <v>DESLIGADO</v>
      </c>
    </row>
    <row r="281" spans="1:13">
      <c r="A281" t="s">
        <v>516</v>
      </c>
      <c r="B281" t="s">
        <v>517</v>
      </c>
      <c r="C281" t="s">
        <v>517</v>
      </c>
      <c r="D281" t="s">
        <v>719</v>
      </c>
      <c r="E281" s="1" t="s">
        <v>262</v>
      </c>
      <c r="F281" t="str">
        <f>VLOOKUP(Tabela2245689101112131415161718[[#This Row],[NOME]],'CADASTRO'!A:K,5,0)</f>
        <v>APRENDIZ</v>
      </c>
      <c r="G281" s="8">
        <v>43857</v>
      </c>
      <c r="H281" s="38">
        <v>365</v>
      </c>
      <c r="I2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IF(G619="01/01/1900",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Tabela2245689101112131415161718[[#This Row],[TREINADO EM]]+Tabela2245689101112131415161718[[#This Row],[VALIDADE]]</f>
        <v>44222</v>
      </c>
      <c r="K281" s="66">
        <v>1</v>
      </c>
      <c r="L281" t="s">
        <v>1</v>
      </c>
      <c r="M281" t="str">
        <f>VLOOKUP(Tabela2245689101112131415161718[[#This Row],[NOME]],'CADASTRO'!A:K,6,0)</f>
        <v>DESLIGADO</v>
      </c>
    </row>
    <row r="282" spans="1:13">
      <c r="A282" t="s">
        <v>516</v>
      </c>
      <c r="B282" t="s">
        <v>517</v>
      </c>
      <c r="C282" t="s">
        <v>335</v>
      </c>
      <c r="D282" t="s">
        <v>719</v>
      </c>
      <c r="E282" s="1" t="s">
        <v>382</v>
      </c>
      <c r="F282" t="str">
        <f>VLOOKUP(Tabela2245689101112131415161718[[#This Row],[NOME]],'CADASTRO'!A:K,5,0)</f>
        <v>ANALISTA CONTROLE QUALIDADE JR</v>
      </c>
      <c r="G282" s="8">
        <v>45726</v>
      </c>
      <c r="H282" s="38">
        <v>1825</v>
      </c>
      <c r="I2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IF(G620="01/01/1900", "SEM REGISTRO",
                        IF((G282+H282)&gt;TODAY(), "NO PRAZO", "VENCIDO"
                        )
                    )
                )
            )
        )
    ),"N.A.")</f>
        <v>NO PRAZO</v>
      </c>
      <c r="J282" s="14">
        <f>Tabela2245689101112131415161718[[#This Row],[TREINADO EM]]+Tabela2245689101112131415161718[[#This Row],[VALIDADE]]</f>
        <v>47551</v>
      </c>
      <c r="K282" s="66">
        <v>1</v>
      </c>
      <c r="L282" t="s">
        <v>3</v>
      </c>
      <c r="M282" t="str">
        <f>VLOOKUP(Tabela2245689101112131415161718[[#This Row],[NOME]],'CADASTRO'!A:K,6,0)</f>
        <v>ATIVO</v>
      </c>
    </row>
    <row r="283" spans="1:13">
      <c r="A283" t="s">
        <v>516</v>
      </c>
      <c r="B283" t="s">
        <v>517</v>
      </c>
      <c r="C283" t="s">
        <v>68</v>
      </c>
      <c r="D283" t="s">
        <v>719</v>
      </c>
      <c r="E283" s="1" t="s">
        <v>265</v>
      </c>
      <c r="F283" t="str">
        <f>VLOOKUP(Tabela2245689101112131415161718[[#This Row],[NOME]],'CADASTRO'!A:K,5,0)</f>
        <v>OPERADOR INDUSTRIAL II</v>
      </c>
      <c r="G283" s="8">
        <v>44219</v>
      </c>
      <c r="H283" s="38">
        <v>365</v>
      </c>
      <c r="I2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IF(G621="01/01/1900",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Tabela2245689101112131415161718[[#This Row],[TREINADO EM]]+Tabela2245689101112131415161718[[#This Row],[VALIDADE]]</f>
        <v>44584</v>
      </c>
      <c r="K283" s="66">
        <v>1</v>
      </c>
      <c r="L283" t="s">
        <v>1</v>
      </c>
      <c r="M283" t="str">
        <f>VLOOKUP(Tabela2245689101112131415161718[[#This Row],[NOME]],'CADASTRO'!A:K,6,0)</f>
        <v>DESLIGADO</v>
      </c>
    </row>
    <row r="284" spans="1:13">
      <c r="A284" t="s">
        <v>516</v>
      </c>
      <c r="B284" t="s">
        <v>517</v>
      </c>
      <c r="C284" t="s">
        <v>68</v>
      </c>
      <c r="D284" t="s">
        <v>719</v>
      </c>
      <c r="E284" s="11" t="s">
        <v>266</v>
      </c>
      <c r="F284" t="str">
        <f>VLOOKUP(Tabela2245689101112131415161718[[#This Row],[NOME]],'CADASTRO'!A:K,5,0)</f>
        <v>ANALISTA SEGURANCA TRABALHO E MEIO</v>
      </c>
      <c r="G284" s="8">
        <v>44516</v>
      </c>
      <c r="H284" s="38">
        <v>365</v>
      </c>
      <c r="I2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IF(G622="01/01/1900",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Tabela2245689101112131415161718[[#This Row],[TREINADO EM]]+Tabela2245689101112131415161718[[#This Row],[VALIDADE]]</f>
        <v>44881</v>
      </c>
      <c r="K284" s="66">
        <v>1</v>
      </c>
      <c r="L284" t="s">
        <v>5</v>
      </c>
      <c r="M284" t="str">
        <f>VLOOKUP(Tabela2245689101112131415161718[[#This Row],[NOME]],'CADASTRO'!A:K,6,0)</f>
        <v>DESLIGADO</v>
      </c>
    </row>
    <row r="285" spans="1:13">
      <c r="A285" t="s">
        <v>516</v>
      </c>
      <c r="B285" t="s">
        <v>517</v>
      </c>
      <c r="C285" t="s">
        <v>341</v>
      </c>
      <c r="D285" t="s">
        <v>719</v>
      </c>
      <c r="E285" s="1" t="s">
        <v>266</v>
      </c>
      <c r="F285" t="str">
        <f>VLOOKUP(Tabela2245689101112131415161718[[#This Row],[NOME]],'CADASTRO'!A:K,5,0)</f>
        <v>ANALISTA SEGURANCA TRABALHO E MEIO</v>
      </c>
      <c r="G285" s="8">
        <v>44902</v>
      </c>
      <c r="H285" s="38">
        <v>365</v>
      </c>
      <c r="I2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IF(G623="01/01/1900",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Tabela2245689101112131415161718[[#This Row],[TREINADO EM]]+Tabela2245689101112131415161718[[#This Row],[VALIDADE]]</f>
        <v>45267</v>
      </c>
      <c r="K285" s="66">
        <v>0.5</v>
      </c>
      <c r="L285" t="s">
        <v>3</v>
      </c>
      <c r="M285" t="str">
        <f>VLOOKUP(Tabela2245689101112131415161718[[#This Row],[NOME]],'CADASTRO'!A:K,6,0)</f>
        <v>DESLIGADO</v>
      </c>
    </row>
    <row r="286" spans="1:13">
      <c r="A286" t="s">
        <v>516</v>
      </c>
      <c r="B286" t="s">
        <v>517</v>
      </c>
      <c r="C286" t="s">
        <v>415</v>
      </c>
      <c r="D286" t="s">
        <v>719</v>
      </c>
      <c r="E286" s="1" t="s">
        <v>489</v>
      </c>
      <c r="F286" t="str">
        <f>VLOOKUP(Tabela2245689101112131415161718[[#This Row],[NOME]],'CADASTRO'!A:K,5,0)</f>
        <v>OPERADOR LOGISTICO I</v>
      </c>
      <c r="G286" s="8">
        <v>46252</v>
      </c>
      <c r="H286" s="38">
        <v>365</v>
      </c>
      <c r="I2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IF(G624="01/01/1900",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Tabela2245689101112131415161718[[#This Row],[TREINADO EM]]+Tabela2245689101112131415161718[[#This Row],[VALIDADE]]</f>
        <v>46617</v>
      </c>
      <c r="K286" s="66">
        <v>1</v>
      </c>
      <c r="L286" t="s">
        <v>3</v>
      </c>
      <c r="M286" t="str">
        <f>VLOOKUP(Tabela2245689101112131415161718[[#This Row],[NOME]],'CADASTRO'!A:K,6,0)</f>
        <v>DESLIGADO</v>
      </c>
    </row>
    <row r="287" spans="1:13">
      <c r="A287" t="s">
        <v>516</v>
      </c>
      <c r="B287" t="s">
        <v>517</v>
      </c>
      <c r="C287" t="s">
        <v>415</v>
      </c>
      <c r="D287" t="s">
        <v>719</v>
      </c>
      <c r="E287" s="1" t="s">
        <v>453</v>
      </c>
      <c r="F287" t="str">
        <f>VLOOKUP(Tabela2245689101112131415161718[[#This Row],[NOME]],'CADASTRO'!A:K,5,0)</f>
        <v>AUXILIAR INDUSTRIAL</v>
      </c>
      <c r="G287" s="8">
        <v>46175</v>
      </c>
      <c r="H287" s="38">
        <v>365</v>
      </c>
      <c r="I2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IF(G625="01/01/1900", "SEM REGISTRO",
                        IF((G287+H287)&gt;TODAY(), "NO PRAZO", "VENCIDO"
                        )
                    )
                )
            )
        )
    ),"N.A.")</f>
        <v>NO PRAZO</v>
      </c>
      <c r="J287" s="14">
        <f>Tabela2245689101112131415161718[[#This Row],[TREINADO EM]]+Tabela2245689101112131415161718[[#This Row],[VALIDADE]]</f>
        <v>46540</v>
      </c>
      <c r="K287" s="66">
        <v>1</v>
      </c>
      <c r="L287" t="s">
        <v>3</v>
      </c>
      <c r="M287" t="str">
        <f>VLOOKUP(Tabela2245689101112131415161718[[#This Row],[NOME]],'CADASTRO'!A:K,6,0)</f>
        <v>ATIVO</v>
      </c>
    </row>
    <row r="288" spans="1:13">
      <c r="A288" t="s">
        <v>516</v>
      </c>
      <c r="B288" t="s">
        <v>517</v>
      </c>
      <c r="C288" t="s">
        <v>439</v>
      </c>
      <c r="D288" t="s">
        <v>719</v>
      </c>
      <c r="E288" s="1" t="s">
        <v>268</v>
      </c>
      <c r="F288" t="str">
        <f>VLOOKUP(Tabela2245689101112131415161718[[#This Row],[NOME]],'CADASTRO'!A:K,5,0)</f>
        <v>Almoxarife</v>
      </c>
      <c r="G288" s="8">
        <v>45154</v>
      </c>
      <c r="H288" s="38">
        <v>365</v>
      </c>
      <c r="I2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IF(G626="01/01/1900",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Tabela2245689101112131415161718[[#This Row],[TREINADO EM]]+Tabela2245689101112131415161718[[#This Row],[VALIDADE]]</f>
        <v>45519</v>
      </c>
      <c r="K288" s="66">
        <v>1</v>
      </c>
      <c r="L288" t="s">
        <v>5</v>
      </c>
      <c r="M288" t="str">
        <f>VLOOKUP(Tabela2245689101112131415161718[[#This Row],[NOME]],'CADASTRO'!A:K,6,0)</f>
        <v>DESLIGADO</v>
      </c>
    </row>
    <row r="289" spans="1:13">
      <c r="A289" t="s">
        <v>516</v>
      </c>
      <c r="B289" t="s">
        <v>517</v>
      </c>
      <c r="C289" t="s">
        <v>439</v>
      </c>
      <c r="D289" t="s">
        <v>719</v>
      </c>
      <c r="E289" s="1" t="s">
        <v>268</v>
      </c>
      <c r="F289" t="str">
        <f>VLOOKUP(Tabela2245689101112131415161718[[#This Row],[NOME]],'CADASTRO'!A:K,5,0)</f>
        <v>Almoxarife</v>
      </c>
      <c r="G289" s="8">
        <v>45278</v>
      </c>
      <c r="H289" s="38">
        <v>365</v>
      </c>
      <c r="I2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IF(G627="01/01/1900",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Tabela2245689101112131415161718[[#This Row],[TREINADO EM]]+Tabela2245689101112131415161718[[#This Row],[VALIDADE]]</f>
        <v>45643</v>
      </c>
      <c r="K289" s="66">
        <v>1.5</v>
      </c>
      <c r="L289" t="s">
        <v>5</v>
      </c>
      <c r="M289" t="str">
        <f>VLOOKUP(Tabela2245689101112131415161718[[#This Row],[NOME]],'CADASTRO'!A:K,6,0)</f>
        <v>DESLIGADO</v>
      </c>
    </row>
    <row r="290" spans="1:13">
      <c r="A290" t="s">
        <v>516</v>
      </c>
      <c r="B290" t="s">
        <v>517</v>
      </c>
      <c r="C290" t="s">
        <v>124</v>
      </c>
      <c r="D290" t="s">
        <v>719</v>
      </c>
      <c r="E290" s="1" t="s">
        <v>268</v>
      </c>
      <c r="F290" t="str">
        <f>VLOOKUP(Tabela2245689101112131415161718[[#This Row],[NOME]],'CADASTRO'!A:K,5,0)</f>
        <v>Almoxarife</v>
      </c>
      <c r="G290" s="8">
        <v>45644</v>
      </c>
      <c r="H290" s="38">
        <v>365</v>
      </c>
      <c r="I2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IF(G628="01/01/1900",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Tabela2245689101112131415161718[[#This Row],[TREINADO EM]]+Tabela2245689101112131415161718[[#This Row],[VALIDADE]]</f>
        <v>46009</v>
      </c>
      <c r="K290" s="66">
        <v>1</v>
      </c>
      <c r="L290" t="s">
        <v>3</v>
      </c>
      <c r="M290" t="str">
        <f>VLOOKUP(Tabela2245689101112131415161718[[#This Row],[NOME]],'CADASTRO'!A:K,6,0)</f>
        <v>DESLIGADO</v>
      </c>
    </row>
    <row r="291" spans="1:13">
      <c r="A291" t="s">
        <v>516</v>
      </c>
      <c r="B291" t="s">
        <v>517</v>
      </c>
      <c r="C291" t="s">
        <v>335</v>
      </c>
      <c r="D291" t="s">
        <v>719</v>
      </c>
      <c r="E291" s="1" t="s">
        <v>268</v>
      </c>
      <c r="F291" t="str">
        <f>VLOOKUP(Tabela2245689101112131415161718[[#This Row],[NOME]],'CADASTRO'!A:K,5,0)</f>
        <v>Almoxarife</v>
      </c>
      <c r="G291" s="8">
        <v>45588</v>
      </c>
      <c r="H291" s="38">
        <v>365</v>
      </c>
      <c r="I2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IF(G629="01/01/1900",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Tabela2245689101112131415161718[[#This Row],[TREINADO EM]]+Tabela2245689101112131415161718[[#This Row],[VALIDADE]]</f>
        <v>45953</v>
      </c>
      <c r="K291" s="66">
        <v>1</v>
      </c>
      <c r="L291" t="s">
        <v>5</v>
      </c>
      <c r="M291" t="str">
        <f>VLOOKUP(Tabela2245689101112131415161718[[#This Row],[NOME]],'CADASTRO'!A:K,6,0)</f>
        <v>DESLIGADO</v>
      </c>
    </row>
    <row r="292" spans="1:13">
      <c r="A292" t="s">
        <v>516</v>
      </c>
      <c r="B292" t="s">
        <v>517</v>
      </c>
      <c r="C292" t="s">
        <v>68</v>
      </c>
      <c r="D292" t="s">
        <v>719</v>
      </c>
      <c r="E292" s="11" t="s">
        <v>162</v>
      </c>
      <c r="F292" t="str">
        <f>VLOOKUP(Tabela2245689101112131415161718[[#This Row],[NOME]],'CADASTRO'!A:K,5,0)</f>
        <v>SUPERVISOR DE MANUTENCAO</v>
      </c>
      <c r="G292" s="8">
        <v>44516</v>
      </c>
      <c r="H292" s="38">
        <v>365</v>
      </c>
      <c r="I2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IF(G630="01/01/1900",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Tabela2245689101112131415161718[[#This Row],[TREINADO EM]]+Tabela2245689101112131415161718[[#This Row],[VALIDADE]]</f>
        <v>44881</v>
      </c>
      <c r="K292" s="66">
        <v>1</v>
      </c>
      <c r="L292" t="s">
        <v>1</v>
      </c>
      <c r="M292" t="str">
        <f>VLOOKUP(Tabela2245689101112131415161718[[#This Row],[NOME]],'CADASTRO'!A:K,6,0)</f>
        <v>ATIVO</v>
      </c>
    </row>
    <row r="293" spans="1:13">
      <c r="A293" t="s">
        <v>516</v>
      </c>
      <c r="B293" t="s">
        <v>517</v>
      </c>
      <c r="C293" t="s">
        <v>439</v>
      </c>
      <c r="D293" t="s">
        <v>719</v>
      </c>
      <c r="E293" s="1" t="s">
        <v>162</v>
      </c>
      <c r="F293" t="str">
        <f>VLOOKUP(Tabela2245689101112131415161718[[#This Row],[NOME]],'CADASTRO'!A:K,5,0)</f>
        <v>SUPERVISOR DE MANUTENCAO</v>
      </c>
      <c r="G293" s="8">
        <v>45091</v>
      </c>
      <c r="H293" s="38">
        <v>365</v>
      </c>
      <c r="I2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IF(G631="01/01/1900",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Tabela2245689101112131415161718[[#This Row],[TREINADO EM]]+Tabela2245689101112131415161718[[#This Row],[VALIDADE]]</f>
        <v>45456</v>
      </c>
      <c r="K293" s="66">
        <v>1</v>
      </c>
      <c r="L293" t="s">
        <v>1</v>
      </c>
      <c r="M293" t="str">
        <f>VLOOKUP(Tabela2245689101112131415161718[[#This Row],[NOME]],'CADASTRO'!A:K,6,0)</f>
        <v>ATIVO</v>
      </c>
    </row>
    <row r="294" spans="1:13">
      <c r="A294" t="s">
        <v>516</v>
      </c>
      <c r="B294" t="s">
        <v>517</v>
      </c>
      <c r="C294" t="s">
        <v>68</v>
      </c>
      <c r="D294" t="s">
        <v>719</v>
      </c>
      <c r="E294" s="1" t="s">
        <v>40</v>
      </c>
      <c r="F294" t="str">
        <f>VLOOKUP(Tabela2245689101112131415161718[[#This Row],[NOME]],'CADASTRO'!A:K,5,0)</f>
        <v>COORDENADOR PRODUCAO</v>
      </c>
      <c r="G294" s="8">
        <v>44516</v>
      </c>
      <c r="H294" s="38">
        <v>365</v>
      </c>
      <c r="I2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IF(G632="01/01/1900",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Tabela2245689101112131415161718[[#This Row],[TREINADO EM]]+Tabela2245689101112131415161718[[#This Row],[VALIDADE]]</f>
        <v>44881</v>
      </c>
      <c r="K294" s="66">
        <v>1</v>
      </c>
      <c r="L294" t="s">
        <v>5</v>
      </c>
      <c r="M294" t="str">
        <f>VLOOKUP(Tabela2245689101112131415161718[[#This Row],[NOME]],'CADASTRO'!A:K,6,0)</f>
        <v>TRANSFERIDO</v>
      </c>
    </row>
    <row r="295" spans="1:13">
      <c r="A295" t="s">
        <v>516</v>
      </c>
      <c r="B295" t="s">
        <v>517</v>
      </c>
      <c r="C295" t="s">
        <v>439</v>
      </c>
      <c r="D295" t="s">
        <v>719</v>
      </c>
      <c r="E295" s="1" t="s">
        <v>40</v>
      </c>
      <c r="F295" t="str">
        <f>VLOOKUP(Tabela2245689101112131415161718[[#This Row],[NOME]],'CADASTRO'!A:K,5,0)</f>
        <v>COORDENADOR PRODUCAO</v>
      </c>
      <c r="G295" s="8">
        <v>45063</v>
      </c>
      <c r="H295" s="38">
        <v>365</v>
      </c>
      <c r="I2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IF(G633="01/01/1900",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Tabela2245689101112131415161718[[#This Row],[TREINADO EM]]+Tabela2245689101112131415161718[[#This Row],[VALIDADE]]</f>
        <v>45428</v>
      </c>
      <c r="K295" s="66">
        <v>1</v>
      </c>
      <c r="L295" t="s">
        <v>5</v>
      </c>
      <c r="M295" t="str">
        <f>VLOOKUP(Tabela2245689101112131415161718[[#This Row],[NOME]],'CADASTRO'!A:K,6,0)</f>
        <v>TRANSFERIDO</v>
      </c>
    </row>
    <row r="296" spans="1:13">
      <c r="A296" t="s">
        <v>516</v>
      </c>
      <c r="B296" t="s">
        <v>517</v>
      </c>
      <c r="C296" t="s">
        <v>439</v>
      </c>
      <c r="D296" t="s">
        <v>719</v>
      </c>
      <c r="E296" s="1" t="s">
        <v>40</v>
      </c>
      <c r="F296" t="str">
        <f>VLOOKUP(Tabela2245689101112131415161718[[#This Row],[NOME]],'CADASTRO'!A:K,5,0)</f>
        <v>COORDENADOR PRODUCAO</v>
      </c>
      <c r="G296" s="8">
        <v>45278</v>
      </c>
      <c r="H296" s="38">
        <v>365</v>
      </c>
      <c r="I2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IF(G634="01/01/1900",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Tabela2245689101112131415161718[[#This Row],[TREINADO EM]]+Tabela2245689101112131415161718[[#This Row],[VALIDADE]]</f>
        <v>45643</v>
      </c>
      <c r="K296" s="66">
        <v>1.5</v>
      </c>
      <c r="L296" t="s">
        <v>5</v>
      </c>
      <c r="M296" t="str">
        <f>VLOOKUP(Tabela2245689101112131415161718[[#This Row],[NOME]],'CADASTRO'!A:K,6,0)</f>
        <v>TRANSFERIDO</v>
      </c>
    </row>
    <row r="297" spans="1:13">
      <c r="A297" t="s">
        <v>516</v>
      </c>
      <c r="B297" t="s">
        <v>517</v>
      </c>
      <c r="C297" t="s">
        <v>124</v>
      </c>
      <c r="D297" t="s">
        <v>719</v>
      </c>
      <c r="E297" s="1" t="s">
        <v>40</v>
      </c>
      <c r="F297" t="str">
        <f>VLOOKUP(Tabela2245689101112131415161718[[#This Row],[NOME]],'CADASTRO'!A:K,5,0)</f>
        <v>COORDENADOR PRODUCAO</v>
      </c>
      <c r="G297" s="8">
        <v>45644</v>
      </c>
      <c r="H297" s="38">
        <v>365</v>
      </c>
      <c r="I2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IF(G635="01/01/1900",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Tabela2245689101112131415161718[[#This Row],[TREINADO EM]]+Tabela2245689101112131415161718[[#This Row],[VALIDADE]]</f>
        <v>46009</v>
      </c>
      <c r="K297" s="66">
        <v>1</v>
      </c>
      <c r="L297" t="s">
        <v>3</v>
      </c>
      <c r="M297" t="str">
        <f>VLOOKUP(Tabela2245689101112131415161718[[#This Row],[NOME]],'CADASTRO'!A:K,6,0)</f>
        <v>TRANSFERIDO</v>
      </c>
    </row>
    <row r="298" spans="1:13">
      <c r="A298" t="s">
        <v>516</v>
      </c>
      <c r="B298" t="s">
        <v>517</v>
      </c>
      <c r="C298" t="s">
        <v>68</v>
      </c>
      <c r="D298" t="s">
        <v>719</v>
      </c>
      <c r="E298" s="1" t="s">
        <v>273</v>
      </c>
      <c r="F298" t="str">
        <f>VLOOKUP(Tabela2245689101112131415161718[[#This Row],[NOME]],'CADASTRO'!A:K,5,0)</f>
        <v>APRENDIZ</v>
      </c>
      <c r="G298" s="8">
        <v>44516</v>
      </c>
      <c r="H298" s="38">
        <v>365</v>
      </c>
      <c r="I2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IF(G636="01/01/1900",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Tabela2245689101112131415161718[[#This Row],[TREINADO EM]]+Tabela2245689101112131415161718[[#This Row],[VALIDADE]]</f>
        <v>44881</v>
      </c>
      <c r="K298" s="66">
        <v>1</v>
      </c>
      <c r="L298" t="s">
        <v>3</v>
      </c>
      <c r="M298" t="str">
        <f>VLOOKUP(Tabela2245689101112131415161718[[#This Row],[NOME]],'CADASTRO'!A:K,6,0)</f>
        <v>DESLIGADO</v>
      </c>
    </row>
    <row r="299" spans="1:13">
      <c r="A299" t="s">
        <v>516</v>
      </c>
      <c r="B299" t="s">
        <v>517</v>
      </c>
      <c r="C299" t="s">
        <v>68</v>
      </c>
      <c r="D299" t="s">
        <v>719</v>
      </c>
      <c r="E299" s="1" t="s">
        <v>274</v>
      </c>
      <c r="F299" t="str">
        <f>VLOOKUP(Tabela2245689101112131415161718[[#This Row],[NOME]],'CADASTRO'!A:K,5,0)</f>
        <v>OPERADOR INDUSTRIAL III</v>
      </c>
      <c r="G299" s="8">
        <v>44516</v>
      </c>
      <c r="H299" s="38">
        <v>365</v>
      </c>
      <c r="I2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IF(G637="01/01/1900",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Tabela2245689101112131415161718[[#This Row],[TREINADO EM]]+Tabela2245689101112131415161718[[#This Row],[VALIDADE]]</f>
        <v>44881</v>
      </c>
      <c r="K299" s="66">
        <v>1</v>
      </c>
      <c r="L299" t="s">
        <v>3</v>
      </c>
      <c r="M299" t="str">
        <f>VLOOKUP(Tabela2245689101112131415161718[[#This Row],[NOME]],'CADASTRO'!A:K,6,0)</f>
        <v>DESLIGADO</v>
      </c>
    </row>
    <row r="300" spans="1:13">
      <c r="A300" t="s">
        <v>516</v>
      </c>
      <c r="B300" t="s">
        <v>517</v>
      </c>
      <c r="C300" t="s">
        <v>439</v>
      </c>
      <c r="D300" t="s">
        <v>719</v>
      </c>
      <c r="E300" s="1" t="s">
        <v>275</v>
      </c>
      <c r="F300" t="str">
        <f>VLOOKUP(Tabela2245689101112131415161718[[#This Row],[NOME]],'CADASTRO'!A:K,5,0)</f>
        <v>ESTAGIARIO</v>
      </c>
      <c r="G300" s="8">
        <v>45168</v>
      </c>
      <c r="H300" s="38">
        <v>365</v>
      </c>
      <c r="I3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IF(G638="01/01/1900",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Tabela2245689101112131415161718[[#This Row],[TREINADO EM]]+Tabela2245689101112131415161718[[#This Row],[VALIDADE]]</f>
        <v>45533</v>
      </c>
      <c r="K300" s="66">
        <v>1</v>
      </c>
      <c r="L300" t="s">
        <v>5</v>
      </c>
      <c r="M300" t="str">
        <f>VLOOKUP(Tabela2245689101112131415161718[[#This Row],[NOME]],'CADASTRO'!A:K,6,0)</f>
        <v>TRANSFERIDO</v>
      </c>
    </row>
    <row r="301" spans="1:13">
      <c r="A301" t="s">
        <v>516</v>
      </c>
      <c r="B301" t="s">
        <v>517</v>
      </c>
      <c r="C301" t="s">
        <v>431</v>
      </c>
      <c r="D301" t="s">
        <v>719</v>
      </c>
      <c r="E301" s="1" t="s">
        <v>275</v>
      </c>
      <c r="F301" t="str">
        <f>VLOOKUP(Tabela2245689101112131415161718[[#This Row],[NOME]],'CADASTRO'!A:K,5,0)</f>
        <v>ESTAGIARIO</v>
      </c>
      <c r="G301" s="8">
        <v>45511</v>
      </c>
      <c r="H301" s="38">
        <v>365</v>
      </c>
      <c r="I3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IF(G639="01/01/1900",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Tabela2245689101112131415161718[[#This Row],[TREINADO EM]]+Tabela2245689101112131415161718[[#This Row],[VALIDADE]]</f>
        <v>45876</v>
      </c>
      <c r="K301" s="66">
        <v>1.5</v>
      </c>
      <c r="L301" t="s">
        <v>3</v>
      </c>
      <c r="M301" t="str">
        <f>VLOOKUP(Tabela2245689101112131415161718[[#This Row],[NOME]],'CADASTRO'!A:K,6,0)</f>
        <v>TRANSFERIDO</v>
      </c>
    </row>
    <row r="302" spans="1:13">
      <c r="A302" t="s">
        <v>516</v>
      </c>
      <c r="B302" t="s">
        <v>517</v>
      </c>
      <c r="C302" t="s">
        <v>431</v>
      </c>
      <c r="D302" t="s">
        <v>719</v>
      </c>
      <c r="E302" s="1" t="s">
        <v>277</v>
      </c>
      <c r="F302" t="str">
        <f>VLOOKUP(Tabela2245689101112131415161718[[#This Row],[NOME]],'CADASTRO'!A:K,5,0)</f>
        <v>OPERADOR INDUSTRIAL I</v>
      </c>
      <c r="G302" s="8">
        <v>44929</v>
      </c>
      <c r="H302" s="38">
        <v>365</v>
      </c>
      <c r="I3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IF(G640="01/01/1900",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Tabela2245689101112131415161718[[#This Row],[TREINADO EM]]+Tabela2245689101112131415161718[[#This Row],[VALIDADE]]</f>
        <v>45294</v>
      </c>
      <c r="K302" s="66">
        <v>1</v>
      </c>
      <c r="L302" t="s">
        <v>3</v>
      </c>
      <c r="M302" t="str">
        <f>VLOOKUP(Tabela2245689101112131415161718[[#This Row],[NOME]],'CADASTRO'!A:K,6,0)</f>
        <v>DESLIGADO</v>
      </c>
    </row>
    <row r="303" spans="1:13">
      <c r="A303" t="s">
        <v>516</v>
      </c>
      <c r="B303" t="s">
        <v>517</v>
      </c>
      <c r="C303" t="s">
        <v>68</v>
      </c>
      <c r="D303" t="s">
        <v>719</v>
      </c>
      <c r="E303" s="1" t="s">
        <v>383</v>
      </c>
      <c r="F303" t="str">
        <f>VLOOKUP(Tabela2245689101112131415161718[[#This Row],[NOME]],'CADASTRO'!A:K,5,0)</f>
        <v>TECNICO AUTOMACAO</v>
      </c>
      <c r="G303" s="8">
        <v>44516</v>
      </c>
      <c r="H303" s="38">
        <v>365</v>
      </c>
      <c r="I3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IF(G641="01/01/1900",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Tabela2245689101112131415161718[[#This Row],[TREINADO EM]]+Tabela2245689101112131415161718[[#This Row],[VALIDADE]]</f>
        <v>44881</v>
      </c>
      <c r="K303" s="66">
        <v>1</v>
      </c>
      <c r="L303" t="s">
        <v>5</v>
      </c>
      <c r="M303" t="str">
        <f>VLOOKUP(Tabela2245689101112131415161718[[#This Row],[NOME]],'CADASTRO'!A:K,6,0)</f>
        <v>ATIVO</v>
      </c>
    </row>
    <row r="304" spans="1:13">
      <c r="A304" t="s">
        <v>516</v>
      </c>
      <c r="B304" t="s">
        <v>517</v>
      </c>
      <c r="C304" t="s">
        <v>439</v>
      </c>
      <c r="D304" t="s">
        <v>719</v>
      </c>
      <c r="E304" s="1" t="s">
        <v>383</v>
      </c>
      <c r="F304" t="str">
        <f>VLOOKUP(Tabela2245689101112131415161718[[#This Row],[NOME]],'CADASTRO'!A:K,5,0)</f>
        <v>TECNICO AUTOMACAO</v>
      </c>
      <c r="G304" s="8">
        <v>45063</v>
      </c>
      <c r="H304" s="38">
        <v>365</v>
      </c>
      <c r="I3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IF(G642="01/01/1900",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Tabela2245689101112131415161718[[#This Row],[TREINADO EM]]+Tabela2245689101112131415161718[[#This Row],[VALIDADE]]</f>
        <v>45428</v>
      </c>
      <c r="K304" s="66">
        <v>1</v>
      </c>
      <c r="L304" t="s">
        <v>1</v>
      </c>
      <c r="M304" t="str">
        <f>VLOOKUP(Tabela2245689101112131415161718[[#This Row],[NOME]],'CADASTRO'!A:K,6,0)</f>
        <v>ATIVO</v>
      </c>
    </row>
    <row r="305" spans="1:13">
      <c r="A305" t="s">
        <v>516</v>
      </c>
      <c r="B305" t="s">
        <v>517</v>
      </c>
      <c r="C305" t="s">
        <v>335</v>
      </c>
      <c r="D305" t="s">
        <v>719</v>
      </c>
      <c r="E305" s="1" t="s">
        <v>385</v>
      </c>
      <c r="F305" t="str">
        <f>VLOOKUP(Tabela2245689101112131415161718[[#This Row],[NOME]],'CADASTRO'!A:K,5,0)</f>
        <v>OPERADOR INDUSTRIAL I</v>
      </c>
      <c r="G305" s="8">
        <v>46105</v>
      </c>
      <c r="H305" s="38">
        <v>365</v>
      </c>
      <c r="I3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IF(G643="01/01/1900",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Tabela2245689101112131415161718[[#This Row],[TREINADO EM]]+Tabela2245689101112131415161718[[#This Row],[VALIDADE]]</f>
        <v>46470</v>
      </c>
      <c r="K305" s="66">
        <v>1</v>
      </c>
      <c r="L305" t="s">
        <v>3</v>
      </c>
      <c r="M305" t="str">
        <f>VLOOKUP(Tabela2245689101112131415161718[[#This Row],[NOME]],'CADASTRO'!A:K,6,0)</f>
        <v>ATIVO</v>
      </c>
    </row>
    <row r="306" spans="1:13">
      <c r="A306" t="s">
        <v>516</v>
      </c>
      <c r="B306" t="s">
        <v>517</v>
      </c>
      <c r="C306" t="s">
        <v>431</v>
      </c>
      <c r="D306" t="s">
        <v>719</v>
      </c>
      <c r="E306" s="1" t="s">
        <v>278</v>
      </c>
      <c r="F306" t="str">
        <f>VLOOKUP(Tabela2245689101112131415161718[[#This Row],[NOME]],'CADASTRO'!A:K,5,0)</f>
        <v>OPERADOR INDUSTRIAL I</v>
      </c>
      <c r="G306" s="8">
        <v>44931</v>
      </c>
      <c r="H306" s="38">
        <v>365</v>
      </c>
      <c r="I3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IF(G644="01/01/1900",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Tabela2245689101112131415161718[[#This Row],[TREINADO EM]]+Tabela2245689101112131415161718[[#This Row],[VALIDADE]]</f>
        <v>45296</v>
      </c>
      <c r="K306" s="66">
        <v>1</v>
      </c>
      <c r="L306" t="s">
        <v>5</v>
      </c>
      <c r="M306" t="str">
        <f>VLOOKUP(Tabela2245689101112131415161718[[#This Row],[NOME]],'CADASTRO'!A:K,6,0)</f>
        <v>DESLIGADO</v>
      </c>
    </row>
    <row r="307" spans="1:13">
      <c r="A307" t="s">
        <v>516</v>
      </c>
      <c r="B307" t="s">
        <v>517</v>
      </c>
      <c r="C307" t="s">
        <v>439</v>
      </c>
      <c r="D307" t="s">
        <v>719</v>
      </c>
      <c r="E307" s="1" t="s">
        <v>278</v>
      </c>
      <c r="F307" t="str">
        <f>VLOOKUP(Tabela2245689101112131415161718[[#This Row],[NOME]],'CADASTRO'!A:K,5,0)</f>
        <v>OPERADOR INDUSTRIAL I</v>
      </c>
      <c r="G307" s="8">
        <v>45278</v>
      </c>
      <c r="H307" s="38">
        <v>365</v>
      </c>
      <c r="I3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IF(G645="01/01/1900",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Tabela2245689101112131415161718[[#This Row],[TREINADO EM]]+Tabela2245689101112131415161718[[#This Row],[VALIDADE]]</f>
        <v>45643</v>
      </c>
      <c r="K307" s="66">
        <v>1.5</v>
      </c>
      <c r="L307" t="s">
        <v>5</v>
      </c>
      <c r="M307" t="str">
        <f>VLOOKUP(Tabela2245689101112131415161718[[#This Row],[NOME]],'CADASTRO'!A:K,6,0)</f>
        <v>DESLIGADO</v>
      </c>
    </row>
    <row r="308" spans="1:13">
      <c r="A308" t="s">
        <v>516</v>
      </c>
      <c r="B308" t="s">
        <v>517</v>
      </c>
      <c r="C308" t="s">
        <v>124</v>
      </c>
      <c r="D308" t="s">
        <v>719</v>
      </c>
      <c r="E308" s="1" t="s">
        <v>278</v>
      </c>
      <c r="F308" t="str">
        <f>VLOOKUP(Tabela2245689101112131415161718[[#This Row],[NOME]],'CADASTRO'!A:K,5,0)</f>
        <v>OPERADOR INDUSTRIAL I</v>
      </c>
      <c r="G308" s="8">
        <v>45644</v>
      </c>
      <c r="H308" s="38">
        <v>365</v>
      </c>
      <c r="I3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IF(G646="01/01/1900",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Tabela2245689101112131415161718[[#This Row],[TREINADO EM]]+Tabela2245689101112131415161718[[#This Row],[VALIDADE]]</f>
        <v>46009</v>
      </c>
      <c r="K308" s="66">
        <v>1</v>
      </c>
      <c r="L308" t="s">
        <v>5</v>
      </c>
      <c r="M308" t="str">
        <f>VLOOKUP(Tabela2245689101112131415161718[[#This Row],[NOME]],'CADASTRO'!A:K,6,0)</f>
        <v>DESLIGADO</v>
      </c>
    </row>
    <row r="309" spans="1:13">
      <c r="A309" t="s">
        <v>516</v>
      </c>
      <c r="B309" t="s">
        <v>517</v>
      </c>
      <c r="C309" t="s">
        <v>335</v>
      </c>
      <c r="D309" t="s">
        <v>719</v>
      </c>
      <c r="E309" s="1" t="s">
        <v>278</v>
      </c>
      <c r="F309" t="str">
        <f>VLOOKUP(Tabela2245689101112131415161718[[#This Row],[NOME]],'CADASTRO'!A:K,5,0)</f>
        <v>OPERADOR INDUSTRIAL I</v>
      </c>
      <c r="G309" s="8">
        <v>45588</v>
      </c>
      <c r="H309" s="38">
        <v>365</v>
      </c>
      <c r="I3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IF(G647="01/01/1900",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Tabela2245689101112131415161718[[#This Row],[TREINADO EM]]+Tabela2245689101112131415161718[[#This Row],[VALIDADE]]</f>
        <v>45953</v>
      </c>
      <c r="K309" s="66">
        <v>1</v>
      </c>
      <c r="L309" t="s">
        <v>5</v>
      </c>
      <c r="M309" t="str">
        <f>VLOOKUP(Tabela2245689101112131415161718[[#This Row],[NOME]],'CADASTRO'!A:K,6,0)</f>
        <v>DESLIGADO</v>
      </c>
    </row>
    <row r="310" spans="1:13">
      <c r="A310" t="s">
        <v>516</v>
      </c>
      <c r="B310" t="s">
        <v>517</v>
      </c>
      <c r="C310" t="s">
        <v>335</v>
      </c>
      <c r="D310" t="s">
        <v>719</v>
      </c>
      <c r="E310" s="1" t="s">
        <v>278</v>
      </c>
      <c r="F310" t="str">
        <f>VLOOKUP(Tabela2245689101112131415161718[[#This Row],[NOME]],'CADASTRO'!A:K,5,0)</f>
        <v>OPERADOR INDUSTRIAL I</v>
      </c>
      <c r="G310" s="8">
        <v>46009</v>
      </c>
      <c r="H310" s="38">
        <v>365</v>
      </c>
      <c r="I3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IF(G648="01/01/1900",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Tabela2245689101112131415161718[[#This Row],[TREINADO EM]]+Tabela2245689101112131415161718[[#This Row],[VALIDADE]]</f>
        <v>46374</v>
      </c>
      <c r="K310" s="66">
        <v>1</v>
      </c>
      <c r="L310" t="s">
        <v>3</v>
      </c>
      <c r="M310" t="str">
        <f>VLOOKUP(Tabela2245689101112131415161718[[#This Row],[NOME]],'CADASTRO'!A:K,6,0)</f>
        <v>DESLIGADO</v>
      </c>
    </row>
    <row r="311" spans="1:13">
      <c r="A311" t="s">
        <v>516</v>
      </c>
      <c r="B311" t="s">
        <v>517</v>
      </c>
      <c r="C311" t="s">
        <v>415</v>
      </c>
      <c r="D311" t="s">
        <v>719</v>
      </c>
      <c r="E311" s="1" t="s">
        <v>491</v>
      </c>
      <c r="F311" t="str">
        <f>VLOOKUP(Tabela2245689101112131415161718[[#This Row],[NOME]],'CADASTRO'!A:K,5,0)</f>
        <v>APRENDIZ</v>
      </c>
      <c r="G311" s="8">
        <v>46269</v>
      </c>
      <c r="H311" s="38">
        <v>365</v>
      </c>
      <c r="I3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IF(G649="01/01/1900", "SEM REGISTRO",
                        IF((G311+H311)&gt;TODAY(), "NO PRAZO", "VENCIDO"
                        )
                    )
                )
            )
        )
    ),"N.A.")</f>
        <v>NO PRAZO</v>
      </c>
      <c r="J311" s="14">
        <f>Tabela2245689101112131415161718[[#This Row],[TREINADO EM]]+Tabela2245689101112131415161718[[#This Row],[VALIDADE]]</f>
        <v>46634</v>
      </c>
      <c r="K311" s="66">
        <v>1</v>
      </c>
      <c r="L311" t="s">
        <v>3</v>
      </c>
      <c r="M311" t="str">
        <f>VLOOKUP(Tabela2245689101112131415161718[[#This Row],[NOME]],'CADASTRO'!A:K,6,0)</f>
        <v>ATIVO</v>
      </c>
    </row>
    <row r="312" spans="1:13">
      <c r="A312" t="s">
        <v>516</v>
      </c>
      <c r="B312" t="s">
        <v>517</v>
      </c>
      <c r="C312" t="s">
        <v>431</v>
      </c>
      <c r="D312" t="s">
        <v>719</v>
      </c>
      <c r="E312" s="1" t="s">
        <v>386</v>
      </c>
      <c r="F312" t="str">
        <f>VLOOKUP(Tabela2245689101112131415161718[[#This Row],[NOME]],'CADASTRO'!A:K,5,0)</f>
        <v>OPERADOR INDUSTRIAL II</v>
      </c>
      <c r="G312" s="8">
        <v>44931</v>
      </c>
      <c r="H312" s="38">
        <v>365</v>
      </c>
      <c r="I3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IF(G650="01/01/1900",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Tabela2245689101112131415161718[[#This Row],[TREINADO EM]]+Tabela2245689101112131415161718[[#This Row],[VALIDADE]]</f>
        <v>45296</v>
      </c>
      <c r="K312" s="66">
        <v>1</v>
      </c>
      <c r="L312" t="s">
        <v>5</v>
      </c>
      <c r="M312" t="str">
        <f>VLOOKUP(Tabela2245689101112131415161718[[#This Row],[NOME]],'CADASTRO'!A:K,6,0)</f>
        <v>ATIVO</v>
      </c>
    </row>
    <row r="313" spans="1:13">
      <c r="A313" t="s">
        <v>516</v>
      </c>
      <c r="B313" t="s">
        <v>517</v>
      </c>
      <c r="C313" t="s">
        <v>439</v>
      </c>
      <c r="D313" t="s">
        <v>719</v>
      </c>
      <c r="E313" s="1" t="s">
        <v>386</v>
      </c>
      <c r="F313" t="str">
        <f>VLOOKUP(Tabela2245689101112131415161718[[#This Row],[NOME]],'CADASTRO'!A:K,5,0)</f>
        <v>OPERADOR INDUSTRIAL II</v>
      </c>
      <c r="G313" s="8">
        <v>45278</v>
      </c>
      <c r="H313" s="38">
        <v>365</v>
      </c>
      <c r="I3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IF(G651="01/01/1900",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Tabela2245689101112131415161718[[#This Row],[TREINADO EM]]+Tabela2245689101112131415161718[[#This Row],[VALIDADE]]</f>
        <v>45643</v>
      </c>
      <c r="K313" s="66">
        <v>1.5</v>
      </c>
      <c r="L313" t="s">
        <v>5</v>
      </c>
      <c r="M313" t="str">
        <f>VLOOKUP(Tabela2245689101112131415161718[[#This Row],[NOME]],'CADASTRO'!A:K,6,0)</f>
        <v>ATIVO</v>
      </c>
    </row>
    <row r="314" spans="1:13">
      <c r="A314" t="s">
        <v>516</v>
      </c>
      <c r="B314" t="s">
        <v>517</v>
      </c>
      <c r="C314" t="s">
        <v>124</v>
      </c>
      <c r="D314" t="s">
        <v>719</v>
      </c>
      <c r="E314" s="1" t="s">
        <v>386</v>
      </c>
      <c r="F314" t="str">
        <f>VLOOKUP(Tabela2245689101112131415161718[[#This Row],[NOME]],'CADASTRO'!A:K,5,0)</f>
        <v>OPERADOR INDUSTRIAL II</v>
      </c>
      <c r="G314" s="8">
        <v>45644</v>
      </c>
      <c r="H314" s="38">
        <v>365</v>
      </c>
      <c r="I3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IF(G652="01/01/1900",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Tabela2245689101112131415161718[[#This Row],[TREINADO EM]]+Tabela2245689101112131415161718[[#This Row],[VALIDADE]]</f>
        <v>46009</v>
      </c>
      <c r="K314" s="66">
        <v>1</v>
      </c>
      <c r="L314" t="s">
        <v>5</v>
      </c>
      <c r="M314" t="str">
        <f>VLOOKUP(Tabela2245689101112131415161718[[#This Row],[NOME]],'CADASTRO'!A:K,6,0)</f>
        <v>ATIVO</v>
      </c>
    </row>
    <row r="315" spans="1:13">
      <c r="A315" t="s">
        <v>516</v>
      </c>
      <c r="B315" t="s">
        <v>517</v>
      </c>
      <c r="C315" t="s">
        <v>335</v>
      </c>
      <c r="D315" t="s">
        <v>719</v>
      </c>
      <c r="E315" s="1" t="s">
        <v>386</v>
      </c>
      <c r="F315" t="str">
        <f>VLOOKUP(Tabela2245689101112131415161718[[#This Row],[NOME]],'CADASTRO'!A:K,5,0)</f>
        <v>OPERADOR INDUSTRIAL II</v>
      </c>
      <c r="G315" s="8">
        <v>46009</v>
      </c>
      <c r="H315" s="38">
        <v>365</v>
      </c>
      <c r="I3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IF(G653="01/01/1900",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Tabela2245689101112131415161718[[#This Row],[TREINADO EM]]+Tabela2245689101112131415161718[[#This Row],[VALIDADE]]</f>
        <v>46374</v>
      </c>
      <c r="K315" s="66">
        <v>1</v>
      </c>
      <c r="L315" t="s">
        <v>3</v>
      </c>
      <c r="M315" t="str">
        <f>VLOOKUP(Tabela2245689101112131415161718[[#This Row],[NOME]],'CADASTRO'!A:K,6,0)</f>
        <v>ATIVO</v>
      </c>
    </row>
    <row r="316" spans="1:13">
      <c r="A316" t="s">
        <v>516</v>
      </c>
      <c r="B316" t="s">
        <v>517</v>
      </c>
      <c r="C316" t="s">
        <v>517</v>
      </c>
      <c r="D316" t="s">
        <v>719</v>
      </c>
      <c r="E316" s="1" t="s">
        <v>279</v>
      </c>
      <c r="F316" t="str">
        <f>VLOOKUP(Tabela2245689101112131415161718[[#This Row],[NOME]],'CADASTRO'!A:K,5,0)</f>
        <v>CLASSIFICADOR TECNICO CAFE JR</v>
      </c>
      <c r="G316" s="8">
        <v>43871</v>
      </c>
      <c r="H316" s="38">
        <v>365</v>
      </c>
      <c r="I3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IF(G654="01/01/1900",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Tabela2245689101112131415161718[[#This Row],[TREINADO EM]]+Tabela2245689101112131415161718[[#This Row],[VALIDADE]]</f>
        <v>44236</v>
      </c>
      <c r="K316" s="66">
        <v>1</v>
      </c>
      <c r="L316" t="s">
        <v>1</v>
      </c>
      <c r="M316" t="str">
        <f>VLOOKUP(Tabela2245689101112131415161718[[#This Row],[NOME]],'CADASTRO'!A:K,6,0)</f>
        <v>DESLIGADO</v>
      </c>
    </row>
    <row r="317" spans="1:13">
      <c r="A317" t="s">
        <v>516</v>
      </c>
      <c r="B317" t="s">
        <v>517</v>
      </c>
      <c r="C317" t="s">
        <v>431</v>
      </c>
      <c r="D317" t="s">
        <v>719</v>
      </c>
      <c r="E317" s="1" t="s">
        <v>387</v>
      </c>
      <c r="F317" t="str">
        <f>VLOOKUP(Tabela2245689101112131415161718[[#This Row],[NOME]],'CADASTRO'!A:K,5,0)</f>
        <v>OPERADOR INDUSTRIAL III</v>
      </c>
      <c r="G317" s="8">
        <v>44931</v>
      </c>
      <c r="H317" s="38">
        <v>365</v>
      </c>
      <c r="I3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IF(G655="01/01/1900",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Tabela2245689101112131415161718[[#This Row],[TREINADO EM]]+Tabela2245689101112131415161718[[#This Row],[VALIDADE]]</f>
        <v>45296</v>
      </c>
      <c r="K317" s="66">
        <v>1</v>
      </c>
      <c r="L317" t="s">
        <v>5</v>
      </c>
      <c r="M317" t="str">
        <f>VLOOKUP(Tabela2245689101112131415161718[[#This Row],[NOME]],'CADASTRO'!A:K,6,0)</f>
        <v>ATIVO</v>
      </c>
    </row>
    <row r="318" spans="1:13">
      <c r="A318" t="s">
        <v>516</v>
      </c>
      <c r="B318" t="s">
        <v>517</v>
      </c>
      <c r="C318" t="s">
        <v>439</v>
      </c>
      <c r="D318" t="s">
        <v>719</v>
      </c>
      <c r="E318" s="1" t="s">
        <v>387</v>
      </c>
      <c r="F318" t="str">
        <f>VLOOKUP(Tabela2245689101112131415161718[[#This Row],[NOME]],'CADASTRO'!A:K,5,0)</f>
        <v>OPERADOR INDUSTRIAL III</v>
      </c>
      <c r="G318" s="8">
        <v>45278</v>
      </c>
      <c r="H318" s="38">
        <v>365</v>
      </c>
      <c r="I3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IF(G656="01/01/1900",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Tabela2245689101112131415161718[[#This Row],[TREINADO EM]]+Tabela2245689101112131415161718[[#This Row],[VALIDADE]]</f>
        <v>45643</v>
      </c>
      <c r="K318" s="66">
        <v>1.5</v>
      </c>
      <c r="L318" t="s">
        <v>5</v>
      </c>
      <c r="M318" t="str">
        <f>VLOOKUP(Tabela2245689101112131415161718[[#This Row],[NOME]],'CADASTRO'!A:K,6,0)</f>
        <v>ATIVO</v>
      </c>
    </row>
    <row r="319" spans="1:13">
      <c r="A319" t="s">
        <v>516</v>
      </c>
      <c r="B319" t="s">
        <v>517</v>
      </c>
      <c r="C319" t="s">
        <v>335</v>
      </c>
      <c r="D319" t="s">
        <v>719</v>
      </c>
      <c r="E319" s="1" t="s">
        <v>387</v>
      </c>
      <c r="F319" t="str">
        <f>VLOOKUP(Tabela2245689101112131415161718[[#This Row],[NOME]],'CADASTRO'!A:K,5,0)</f>
        <v>OPERADOR INDUSTRIAL III</v>
      </c>
      <c r="G319" s="8">
        <v>45880</v>
      </c>
      <c r="H319" s="38">
        <v>365</v>
      </c>
      <c r="I3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IF(G657="01/01/1900",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Tabela2245689101112131415161718[[#This Row],[TREINADO EM]]+Tabela2245689101112131415161718[[#This Row],[VALIDADE]]</f>
        <v>46245</v>
      </c>
      <c r="K319" s="66">
        <v>1</v>
      </c>
      <c r="L319" t="s">
        <v>5</v>
      </c>
      <c r="M319" t="str">
        <f>VLOOKUP(Tabela2245689101112131415161718[[#This Row],[NOME]],'CADASTRO'!A:K,6,0)</f>
        <v>ATIVO</v>
      </c>
    </row>
    <row r="320" spans="1:13">
      <c r="A320" t="s">
        <v>516</v>
      </c>
      <c r="B320" t="s">
        <v>517</v>
      </c>
      <c r="C320" t="s">
        <v>335</v>
      </c>
      <c r="D320" t="s">
        <v>719</v>
      </c>
      <c r="E320" s="1" t="s">
        <v>387</v>
      </c>
      <c r="F320" t="str">
        <f>VLOOKUP(Tabela2245689101112131415161718[[#This Row],[NOME]],'CADASTRO'!A:K,5,0)</f>
        <v>OPERADOR INDUSTRIAL III</v>
      </c>
      <c r="G320" s="8">
        <v>46009</v>
      </c>
      <c r="H320" s="38">
        <v>365</v>
      </c>
      <c r="I3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IF(G658="01/01/1900", "SEM REGISTRO",
                        IF((G320+H320)&gt;TODAY(), "NO PRAZO", "VENCIDO"
                        )
                    )
                )
            )
        )
    ),"N.A.")</f>
        <v>NO PRAZO</v>
      </c>
      <c r="J320" s="14">
        <f>Tabela2245689101112131415161718[[#This Row],[TREINADO EM]]+Tabela2245689101112131415161718[[#This Row],[VALIDADE]]</f>
        <v>46374</v>
      </c>
      <c r="K320" s="66">
        <v>1</v>
      </c>
      <c r="L320" t="s">
        <v>3</v>
      </c>
      <c r="M320" t="str">
        <f>VLOOKUP(Tabela2245689101112131415161718[[#This Row],[NOME]],'CADASTRO'!A:K,6,0)</f>
        <v>ATIVO</v>
      </c>
    </row>
    <row r="321" spans="1:13">
      <c r="A321" t="s">
        <v>516</v>
      </c>
      <c r="B321" t="s">
        <v>517</v>
      </c>
      <c r="C321" t="s">
        <v>341</v>
      </c>
      <c r="D321" t="s">
        <v>719</v>
      </c>
      <c r="E321" s="1" t="s">
        <v>331</v>
      </c>
      <c r="F321" t="str">
        <f>VLOOKUP(Tabela2245689101112131415161718[[#This Row],[NOME]],'CADASTRO'!A:K,5,0)</f>
        <v>LIDER DE TURNO</v>
      </c>
      <c r="G321" s="8">
        <v>44902</v>
      </c>
      <c r="H321" s="38">
        <v>365</v>
      </c>
      <c r="I3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IF(G659="01/01/1900",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Tabela2245689101112131415161718[[#This Row],[TREINADO EM]]+Tabela2245689101112131415161718[[#This Row],[VALIDADE]]</f>
        <v>45267</v>
      </c>
      <c r="K321" s="66">
        <v>0.5</v>
      </c>
      <c r="L321" t="s">
        <v>5</v>
      </c>
      <c r="M321" t="str">
        <f>VLOOKUP(Tabela2245689101112131415161718[[#This Row],[NOME]],'CADASTRO'!A:K,6,0)</f>
        <v>ATIVO</v>
      </c>
    </row>
    <row r="322" spans="1:13">
      <c r="A322" t="s">
        <v>516</v>
      </c>
      <c r="B322" t="s">
        <v>517</v>
      </c>
      <c r="C322" t="s">
        <v>439</v>
      </c>
      <c r="D322" t="s">
        <v>719</v>
      </c>
      <c r="E322" s="1" t="s">
        <v>331</v>
      </c>
      <c r="F322" t="str">
        <f>VLOOKUP(Tabela2245689101112131415161718[[#This Row],[NOME]],'CADASTRO'!A:K,5,0)</f>
        <v>LIDER DE TURNO</v>
      </c>
      <c r="G322" s="8">
        <v>45063</v>
      </c>
      <c r="H322" s="38">
        <v>365</v>
      </c>
      <c r="I3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IF(G660="01/01/1900",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Tabela2245689101112131415161718[[#This Row],[TREINADO EM]]+Tabela2245689101112131415161718[[#This Row],[VALIDADE]]</f>
        <v>45428</v>
      </c>
      <c r="K322" s="66">
        <v>1</v>
      </c>
      <c r="L322" t="s">
        <v>5</v>
      </c>
      <c r="M322" t="str">
        <f>VLOOKUP(Tabela2245689101112131415161718[[#This Row],[NOME]],'CADASTRO'!A:K,6,0)</f>
        <v>ATIVO</v>
      </c>
    </row>
    <row r="323" spans="1:13">
      <c r="A323" t="s">
        <v>516</v>
      </c>
      <c r="B323" t="s">
        <v>517</v>
      </c>
      <c r="C323" t="s">
        <v>439</v>
      </c>
      <c r="D323" t="s">
        <v>719</v>
      </c>
      <c r="E323" s="1" t="s">
        <v>331</v>
      </c>
      <c r="F323" t="str">
        <f>VLOOKUP(Tabela2245689101112131415161718[[#This Row],[NOME]],'CADASTRO'!A:K,5,0)</f>
        <v>LIDER DE TURNO</v>
      </c>
      <c r="G323" s="8">
        <v>45278</v>
      </c>
      <c r="H323" s="38">
        <v>365</v>
      </c>
      <c r="I3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IF(G661="01/01/1900",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Tabela2245689101112131415161718[[#This Row],[TREINADO EM]]+Tabela2245689101112131415161718[[#This Row],[VALIDADE]]</f>
        <v>45643</v>
      </c>
      <c r="K323" s="66">
        <v>1.5</v>
      </c>
      <c r="L323" t="s">
        <v>5</v>
      </c>
      <c r="M323" t="str">
        <f>VLOOKUP(Tabela2245689101112131415161718[[#This Row],[NOME]],'CADASTRO'!A:K,6,0)</f>
        <v>ATIVO</v>
      </c>
    </row>
    <row r="324" spans="1:13">
      <c r="A324" t="s">
        <v>516</v>
      </c>
      <c r="B324" t="s">
        <v>517</v>
      </c>
      <c r="C324" t="s">
        <v>124</v>
      </c>
      <c r="D324" t="s">
        <v>719</v>
      </c>
      <c r="E324" s="1" t="s">
        <v>331</v>
      </c>
      <c r="F324" t="str">
        <f>VLOOKUP(Tabela2245689101112131415161718[[#This Row],[NOME]],'CADASTRO'!A:K,5,0)</f>
        <v>LIDER DE TURNO</v>
      </c>
      <c r="G324" s="8">
        <v>45644</v>
      </c>
      <c r="H324" s="38">
        <v>365</v>
      </c>
      <c r="I3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IF(G662="01/01/1900",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Tabela2245689101112131415161718[[#This Row],[TREINADO EM]]+Tabela2245689101112131415161718[[#This Row],[VALIDADE]]</f>
        <v>46009</v>
      </c>
      <c r="K324" s="66">
        <v>1</v>
      </c>
      <c r="L324" t="s">
        <v>5</v>
      </c>
      <c r="M324" t="str">
        <f>VLOOKUP(Tabela2245689101112131415161718[[#This Row],[NOME]],'CADASTRO'!A:K,6,0)</f>
        <v>ATIVO</v>
      </c>
    </row>
    <row r="325" spans="1:13">
      <c r="A325" t="s">
        <v>516</v>
      </c>
      <c r="B325" t="s">
        <v>517</v>
      </c>
      <c r="C325" t="s">
        <v>415</v>
      </c>
      <c r="D325" t="s">
        <v>719</v>
      </c>
      <c r="E325" s="1" t="s">
        <v>331</v>
      </c>
      <c r="F325" t="str">
        <f>VLOOKUP(Tabela2245689101112131415161718[[#This Row],[NOME]],'CADASTRO'!A:K,5,0)</f>
        <v>LIDER DE TURNO</v>
      </c>
      <c r="G325" s="8">
        <v>46113</v>
      </c>
      <c r="H325" s="38">
        <v>365</v>
      </c>
      <c r="I3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IF(G663="01/01/1900",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Tabela2245689101112131415161718[[#This Row],[TREINADO EM]]+Tabela2245689101112131415161718[[#This Row],[VALIDADE]]</f>
        <v>46478</v>
      </c>
      <c r="K325" s="66">
        <v>1</v>
      </c>
      <c r="L325" t="s">
        <v>3</v>
      </c>
      <c r="M325" t="str">
        <f>VLOOKUP(Tabela2245689101112131415161718[[#This Row],[NOME]],'CADASTRO'!A:K,6,0)</f>
        <v>ATIVO</v>
      </c>
    </row>
    <row r="326" spans="1:13">
      <c r="A326" t="s">
        <v>516</v>
      </c>
      <c r="B326" t="s">
        <v>517</v>
      </c>
      <c r="C326" t="s">
        <v>68</v>
      </c>
      <c r="D326" t="s">
        <v>719</v>
      </c>
      <c r="E326" s="1" t="s">
        <v>281</v>
      </c>
      <c r="F326" t="str">
        <f>VLOOKUP(Tabela2245689101112131415161718[[#This Row],[NOME]],'CADASTRO'!A:K,5,0)</f>
        <v>AUXILIAR INDUSTRIAL</v>
      </c>
      <c r="G326" s="8">
        <v>44222</v>
      </c>
      <c r="H326" s="38">
        <v>365</v>
      </c>
      <c r="I3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IF(G664="01/01/1900",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Tabela2245689101112131415161718[[#This Row],[TREINADO EM]]+Tabela2245689101112131415161718[[#This Row],[VALIDADE]]</f>
        <v>44587</v>
      </c>
      <c r="K326" s="66">
        <v>1</v>
      </c>
      <c r="L326" t="s">
        <v>1</v>
      </c>
      <c r="M326" t="str">
        <f>VLOOKUP(Tabela2245689101112131415161718[[#This Row],[NOME]],'CADASTRO'!A:K,6,0)</f>
        <v>DESLIGADO</v>
      </c>
    </row>
    <row r="327" spans="1:13">
      <c r="A327" t="s">
        <v>516</v>
      </c>
      <c r="B327" t="s">
        <v>517</v>
      </c>
      <c r="C327" t="s">
        <v>68</v>
      </c>
      <c r="D327" t="s">
        <v>719</v>
      </c>
      <c r="E327" s="1" t="s">
        <v>390</v>
      </c>
      <c r="F327" t="str">
        <f>VLOOKUP(Tabela2245689101112131415161718[[#This Row],[NOME]],'CADASTRO'!A:K,5,0)</f>
        <v>TECNICO ELETRONICO II</v>
      </c>
      <c r="G327" s="8">
        <v>44516</v>
      </c>
      <c r="H327" s="38">
        <v>365</v>
      </c>
      <c r="I3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IF(G665="01/01/1900",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Tabela2245689101112131415161718[[#This Row],[TREINADO EM]]+Tabela2245689101112131415161718[[#This Row],[VALIDADE]]</f>
        <v>44881</v>
      </c>
      <c r="K327" s="66">
        <v>1</v>
      </c>
      <c r="L327" t="s">
        <v>1</v>
      </c>
      <c r="M327" t="str">
        <f>VLOOKUP(Tabela2245689101112131415161718[[#This Row],[NOME]],'CADASTRO'!A:K,6,0)</f>
        <v>ATIVO</v>
      </c>
    </row>
    <row r="328" spans="1:13">
      <c r="A328" t="s">
        <v>516</v>
      </c>
      <c r="B328" t="s">
        <v>517</v>
      </c>
      <c r="C328" t="s">
        <v>431</v>
      </c>
      <c r="D328" t="s">
        <v>719</v>
      </c>
      <c r="E328" s="1" t="s">
        <v>390</v>
      </c>
      <c r="F328" t="str">
        <f>VLOOKUP(Tabela2245689101112131415161718[[#This Row],[NOME]],'CADASTRO'!A:K,5,0)</f>
        <v>TECNICO ELETRONICO II</v>
      </c>
      <c r="G328" s="8">
        <v>44929</v>
      </c>
      <c r="H328" s="38">
        <v>365</v>
      </c>
      <c r="I3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IF(G666="01/01/1900",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Tabela2245689101112131415161718[[#This Row],[TREINADO EM]]+Tabela2245689101112131415161718[[#This Row],[VALIDADE]]</f>
        <v>45294</v>
      </c>
      <c r="K328" s="66">
        <v>1</v>
      </c>
      <c r="L328" t="s">
        <v>1</v>
      </c>
      <c r="M328" t="str">
        <f>VLOOKUP(Tabela2245689101112131415161718[[#This Row],[NOME]],'CADASTRO'!A:K,6,0)</f>
        <v>ATIVO</v>
      </c>
    </row>
    <row r="329" spans="1:13">
      <c r="A329" t="s">
        <v>516</v>
      </c>
      <c r="B329" t="s">
        <v>517</v>
      </c>
      <c r="C329" t="s">
        <v>68</v>
      </c>
      <c r="D329" t="s">
        <v>719</v>
      </c>
      <c r="E329" s="11" t="s">
        <v>135</v>
      </c>
      <c r="F329" t="str">
        <f>VLOOKUP(Tabela2245689101112131415161718[[#This Row],[NOME]],'CADASTRO'!A:K,5,0)</f>
        <v>COORDENADOR PRODUCAO</v>
      </c>
      <c r="G329" s="8">
        <v>44516</v>
      </c>
      <c r="H329" s="38">
        <v>365</v>
      </c>
      <c r="I3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IF(G667="01/01/1900",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Tabela2245689101112131415161718[[#This Row],[TREINADO EM]]+Tabela2245689101112131415161718[[#This Row],[VALIDADE]]</f>
        <v>44881</v>
      </c>
      <c r="K329" s="66">
        <v>1</v>
      </c>
      <c r="L329" t="s">
        <v>1</v>
      </c>
      <c r="M329" t="str">
        <f>VLOOKUP(Tabela2245689101112131415161718[[#This Row],[NOME]],'CADASTRO'!A:K,6,0)</f>
        <v>DESLIGADO</v>
      </c>
    </row>
    <row r="330" spans="1:13">
      <c r="A330" t="s">
        <v>516</v>
      </c>
      <c r="B330" t="s">
        <v>517</v>
      </c>
      <c r="C330" t="s">
        <v>517</v>
      </c>
      <c r="D330" t="s">
        <v>719</v>
      </c>
      <c r="E330" s="1" t="s">
        <v>282</v>
      </c>
      <c r="F330" t="str">
        <f>VLOOKUP(Tabela2245689101112131415161718[[#This Row],[NOME]],'CADASTRO'!A:K,5,0)</f>
        <v>COORDENADOR SEG DO TRABALHO E MEIO</v>
      </c>
      <c r="G330" s="8">
        <v>43832</v>
      </c>
      <c r="H330" s="38">
        <v>365</v>
      </c>
      <c r="I3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IF(G668="01/01/1900",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Tabela2245689101112131415161718[[#This Row],[TREINADO EM]]+Tabela2245689101112131415161718[[#This Row],[VALIDADE]]</f>
        <v>44197</v>
      </c>
      <c r="K330" s="66">
        <v>1</v>
      </c>
      <c r="L330" t="s">
        <v>1</v>
      </c>
      <c r="M330" t="str">
        <f>VLOOKUP(Tabela2245689101112131415161718[[#This Row],[NOME]],'CADASTRO'!A:K,6,0)</f>
        <v>TRANSFERIDO</v>
      </c>
    </row>
    <row r="331" spans="1:13">
      <c r="A331" t="s">
        <v>516</v>
      </c>
      <c r="B331" t="s">
        <v>517</v>
      </c>
      <c r="C331" t="s">
        <v>517</v>
      </c>
      <c r="D331" t="s">
        <v>719</v>
      </c>
      <c r="E331" s="1" t="s">
        <v>284</v>
      </c>
      <c r="F331" t="str">
        <f>VLOOKUP(Tabela2245689101112131415161718[[#This Row],[NOME]],'CADASTRO'!A:K,5,0)</f>
        <v>OPERADOR INDUSTRIAL II</v>
      </c>
      <c r="G331" s="8">
        <v>43832</v>
      </c>
      <c r="H331" s="38">
        <v>365</v>
      </c>
      <c r="I3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IF(G669="01/01/1900",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Tabela2245689101112131415161718[[#This Row],[TREINADO EM]]+Tabela2245689101112131415161718[[#This Row],[VALIDADE]]</f>
        <v>44197</v>
      </c>
      <c r="K331" s="66">
        <v>1</v>
      </c>
      <c r="L331" t="s">
        <v>1</v>
      </c>
      <c r="M331" t="str">
        <f>VLOOKUP(Tabela2245689101112131415161718[[#This Row],[NOME]],'CADASTRO'!A:K,6,0)</f>
        <v>DESLIGADO</v>
      </c>
    </row>
    <row r="332" spans="1:13">
      <c r="A332" t="s">
        <v>516</v>
      </c>
      <c r="B332" t="s">
        <v>517</v>
      </c>
      <c r="C332" t="s">
        <v>517</v>
      </c>
      <c r="D332" t="s">
        <v>719</v>
      </c>
      <c r="E332" s="1" t="s">
        <v>285</v>
      </c>
      <c r="F332" t="str">
        <f>VLOOKUP(Tabela2245689101112131415161718[[#This Row],[NOME]],'CADASTRO'!A:K,5,0)</f>
        <v>COORDENADOR PRODUCAO</v>
      </c>
      <c r="G332" s="8">
        <v>42738</v>
      </c>
      <c r="H332" s="38">
        <v>365</v>
      </c>
      <c r="I3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IF(G670="01/01/1900",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Tabela2245689101112131415161718[[#This Row],[TREINADO EM]]+Tabela2245689101112131415161718[[#This Row],[VALIDADE]]</f>
        <v>43103</v>
      </c>
      <c r="K332" s="66">
        <v>1</v>
      </c>
      <c r="L332" t="s">
        <v>1</v>
      </c>
      <c r="M332" t="str">
        <f>VLOOKUP(Tabela2245689101112131415161718[[#This Row],[NOME]],'CADASTRO'!A:K,6,0)</f>
        <v>DESLIGADO</v>
      </c>
    </row>
    <row r="333" spans="1:13">
      <c r="A333" t="s">
        <v>516</v>
      </c>
      <c r="B333" t="s">
        <v>517</v>
      </c>
      <c r="C333" t="s">
        <v>335</v>
      </c>
      <c r="D333" t="s">
        <v>719</v>
      </c>
      <c r="E333" s="1" t="s">
        <v>391</v>
      </c>
      <c r="F333" t="str">
        <f>VLOOKUP(Tabela2245689101112131415161718[[#This Row],[NOME]],'CADASTRO'!A:K,5,0)</f>
        <v>ESTAGIARIO</v>
      </c>
      <c r="G333" s="8">
        <v>45733</v>
      </c>
      <c r="H333" s="38">
        <v>365</v>
      </c>
      <c r="I3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IF(G671="01/01/1900",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Tabela2245689101112131415161718[[#This Row],[TREINADO EM]]+Tabela2245689101112131415161718[[#This Row],[VALIDADE]]</f>
        <v>46098</v>
      </c>
      <c r="K333" s="66">
        <v>1</v>
      </c>
      <c r="L333" t="s">
        <v>5</v>
      </c>
      <c r="M333" t="str">
        <f>VLOOKUP(Tabela2245689101112131415161718[[#This Row],[NOME]],'CADASTRO'!A:K,6,0)</f>
        <v>ATIVO</v>
      </c>
    </row>
    <row r="334" spans="1:13">
      <c r="A334" t="s">
        <v>516</v>
      </c>
      <c r="B334" t="s">
        <v>517</v>
      </c>
      <c r="C334" t="s">
        <v>415</v>
      </c>
      <c r="D334" t="s">
        <v>719</v>
      </c>
      <c r="E334" s="1" t="s">
        <v>391</v>
      </c>
      <c r="F334" t="str">
        <f>VLOOKUP(Tabela2245689101112131415161718[[#This Row],[NOME]],'CADASTRO'!A:K,5,0)</f>
        <v>ESTAGIARIO</v>
      </c>
      <c r="G334" s="8">
        <v>46113</v>
      </c>
      <c r="H334" s="38">
        <v>365</v>
      </c>
      <c r="I3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IF(G672="01/01/1900", "SEM REGISTRO",
                        IF((G334+H334)&gt;TODAY(), "NO PRAZO", "VENCIDO"
                        )
                    )
                )
            )
        )
    ),"N.A.")</f>
        <v>NO PRAZO</v>
      </c>
      <c r="J334" s="14">
        <f>Tabela2245689101112131415161718[[#This Row],[TREINADO EM]]+Tabela2245689101112131415161718[[#This Row],[VALIDADE]]</f>
        <v>46478</v>
      </c>
      <c r="K334" s="66">
        <v>1</v>
      </c>
      <c r="L334" t="s">
        <v>3</v>
      </c>
      <c r="M334" t="str">
        <f>VLOOKUP(Tabela2245689101112131415161718[[#This Row],[NOME]],'CADASTRO'!A:K,6,0)</f>
        <v>ATIVO</v>
      </c>
    </row>
    <row r="335" spans="1:13">
      <c r="A335" t="s">
        <v>516</v>
      </c>
      <c r="B335" t="s">
        <v>517</v>
      </c>
      <c r="C335" t="s">
        <v>439</v>
      </c>
      <c r="D335" t="s">
        <v>719</v>
      </c>
      <c r="E335" s="1" t="s">
        <v>288</v>
      </c>
      <c r="F335" t="str">
        <f>VLOOKUP(Tabela2245689101112131415161718[[#This Row],[NOME]],'CADASTRO'!A:K,5,0)</f>
        <v>APRENDIZ</v>
      </c>
      <c r="G335" s="8">
        <v>45306</v>
      </c>
      <c r="H335" s="38">
        <v>365</v>
      </c>
      <c r="I3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IF(G673="01/01/1900",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Tabela2245689101112131415161718[[#This Row],[TREINADO EM]]+Tabela2245689101112131415161718[[#This Row],[VALIDADE]]</f>
        <v>45671</v>
      </c>
      <c r="K335" s="66">
        <v>1.5</v>
      </c>
      <c r="L335" t="s">
        <v>3</v>
      </c>
      <c r="M335" t="str">
        <f>VLOOKUP(Tabela2245689101112131415161718[[#This Row],[NOME]],'CADASTRO'!A:K,6,0)</f>
        <v>DESLIGADO</v>
      </c>
    </row>
    <row r="336" spans="1:13">
      <c r="A336" t="s">
        <v>516</v>
      </c>
      <c r="B336" t="s">
        <v>517</v>
      </c>
      <c r="C336" t="s">
        <v>415</v>
      </c>
      <c r="D336" t="s">
        <v>719</v>
      </c>
      <c r="E336" s="1" t="s">
        <v>485</v>
      </c>
      <c r="F336" t="str">
        <f>VLOOKUP(Tabela2245689101112131415161718[[#This Row],[NOME]],'CADASTRO'!A:K,5,0)</f>
        <v>OPERADOR INDUSTRIAL III</v>
      </c>
      <c r="G336" s="8">
        <v>46238</v>
      </c>
      <c r="H336" s="38">
        <v>365</v>
      </c>
      <c r="I3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IF(G674="01/01/1900", "SEM REGISTRO",
                        IF((G336+H336)&gt;TODAY(), "NO PRAZO", "VENCIDO"
                        )
                    )
                )
            )
        )
    ),"N.A.")</f>
        <v>NO PRAZO</v>
      </c>
      <c r="J336" s="14">
        <f>Tabela2245689101112131415161718[[#This Row],[TREINADO EM]]+Tabela2245689101112131415161718[[#This Row],[VALIDADE]]</f>
        <v>46603</v>
      </c>
      <c r="K336" s="66">
        <v>1</v>
      </c>
      <c r="L336" t="s">
        <v>3</v>
      </c>
      <c r="M336" t="str">
        <f>VLOOKUP(Tabela2245689101112131415161718[[#This Row],[NOME]],'CADASTRO'!A:K,6,0)</f>
        <v>ATIVO</v>
      </c>
    </row>
    <row r="337" spans="1:13">
      <c r="A337" t="s">
        <v>516</v>
      </c>
      <c r="B337" t="s">
        <v>517</v>
      </c>
      <c r="C337" t="s">
        <v>439</v>
      </c>
      <c r="D337" t="s">
        <v>719</v>
      </c>
      <c r="E337" s="1" t="s">
        <v>289</v>
      </c>
      <c r="F337" t="str">
        <f>VLOOKUP(Tabela2245689101112131415161718[[#This Row],[NOME]],'CADASTRO'!A:K,5,0)</f>
        <v>APRENDIZ</v>
      </c>
      <c r="G337" s="8">
        <v>45306</v>
      </c>
      <c r="H337" s="38">
        <v>365</v>
      </c>
      <c r="I3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IF(G675="01/01/1900",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Tabela2245689101112131415161718[[#This Row],[TREINADO EM]]+Tabela2245689101112131415161718[[#This Row],[VALIDADE]]</f>
        <v>45671</v>
      </c>
      <c r="K337" s="66">
        <v>1.5</v>
      </c>
      <c r="L337" t="s">
        <v>3</v>
      </c>
      <c r="M337" t="str">
        <f>VLOOKUP(Tabela2245689101112131415161718[[#This Row],[NOME]],'CADASTRO'!A:K,6,0)</f>
        <v>DESLIGADO</v>
      </c>
    </row>
    <row r="338" spans="1:13">
      <c r="A338" t="s">
        <v>516</v>
      </c>
      <c r="B338" t="s">
        <v>517</v>
      </c>
      <c r="C338" t="s">
        <v>415</v>
      </c>
      <c r="D338" t="s">
        <v>719</v>
      </c>
      <c r="E338" s="1" t="s">
        <v>495</v>
      </c>
      <c r="F338" t="str">
        <f>VLOOKUP(Tabela2245689101112131415161718[[#This Row],[NOME]],'CADASTRO'!A:K,5,0)</f>
        <v>AUXILIAR INDUSTRIAL</v>
      </c>
      <c r="G338" s="8">
        <v>46280</v>
      </c>
      <c r="H338" s="38">
        <v>365</v>
      </c>
      <c r="I3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IF(G676="01/01/1900", "SEM REGISTRO",
                        IF((G338+H338)&gt;TODAY(), "NO PRAZO", "VENCIDO"
                        )
                    )
                )
            )
        )
    ),"N.A.")</f>
        <v>NO PRAZO</v>
      </c>
      <c r="J338" s="14">
        <f>Tabela2245689101112131415161718[[#This Row],[TREINADO EM]]+Tabela2245689101112131415161718[[#This Row],[VALIDADE]]</f>
        <v>46645</v>
      </c>
      <c r="K338" s="66">
        <v>1</v>
      </c>
      <c r="L338" t="s">
        <v>3</v>
      </c>
      <c r="M338" t="str">
        <f>VLOOKUP(Tabela2245689101112131415161718[[#This Row],[NOME]],'CADASTRO'!A:K,6,0)</f>
        <v>ATIVO</v>
      </c>
    </row>
    <row r="339" spans="1:13">
      <c r="A339" t="s">
        <v>516</v>
      </c>
      <c r="B339" t="s">
        <v>517</v>
      </c>
      <c r="C339" t="s">
        <v>68</v>
      </c>
      <c r="D339" t="s">
        <v>719</v>
      </c>
      <c r="E339" s="1" t="s">
        <v>290</v>
      </c>
      <c r="F339" t="str">
        <f>VLOOKUP(Tabela2245689101112131415161718[[#This Row],[NOME]],'CADASTRO'!A:K,5,0)</f>
        <v>OPERADOR INDUSTRIAL II</v>
      </c>
      <c r="G339" s="8">
        <v>44516</v>
      </c>
      <c r="H339" s="38">
        <v>365</v>
      </c>
      <c r="I3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IF(G677="01/01/1900",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Tabela2245689101112131415161718[[#This Row],[TREINADO EM]]+Tabela2245689101112131415161718[[#This Row],[VALIDADE]]</f>
        <v>44881</v>
      </c>
      <c r="K339" s="66">
        <v>1</v>
      </c>
      <c r="L339" t="s">
        <v>5</v>
      </c>
      <c r="M339" t="str">
        <f>VLOOKUP(Tabela2245689101112131415161718[[#This Row],[NOME]],'CADASTRO'!A:K,6,0)</f>
        <v>DESLIGADO</v>
      </c>
    </row>
    <row r="340" spans="1:13">
      <c r="A340" t="s">
        <v>516</v>
      </c>
      <c r="B340" t="s">
        <v>517</v>
      </c>
      <c r="C340" t="s">
        <v>431</v>
      </c>
      <c r="D340" t="s">
        <v>719</v>
      </c>
      <c r="E340" s="1" t="s">
        <v>290</v>
      </c>
      <c r="F340" t="str">
        <f>VLOOKUP(Tabela2245689101112131415161718[[#This Row],[NOME]],'CADASTRO'!A:K,5,0)</f>
        <v>OPERADOR INDUSTRIAL II</v>
      </c>
      <c r="G340" s="8">
        <v>44932</v>
      </c>
      <c r="H340" s="38">
        <v>365</v>
      </c>
      <c r="I3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IF(G678="01/01/1900",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Tabela2245689101112131415161718[[#This Row],[TREINADO EM]]+Tabela2245689101112131415161718[[#This Row],[VALIDADE]]</f>
        <v>45297</v>
      </c>
      <c r="K340" s="66">
        <v>1</v>
      </c>
      <c r="L340" t="s">
        <v>5</v>
      </c>
      <c r="M340" t="str">
        <f>VLOOKUP(Tabela2245689101112131415161718[[#This Row],[NOME]],'CADASTRO'!A:K,6,0)</f>
        <v>DESLIGADO</v>
      </c>
    </row>
    <row r="341" spans="1:13">
      <c r="A341" t="s">
        <v>516</v>
      </c>
      <c r="B341" t="s">
        <v>517</v>
      </c>
      <c r="C341" t="s">
        <v>439</v>
      </c>
      <c r="D341" t="s">
        <v>719</v>
      </c>
      <c r="E341" s="1" t="s">
        <v>290</v>
      </c>
      <c r="F341" t="str">
        <f>VLOOKUP(Tabela2245689101112131415161718[[#This Row],[NOME]],'CADASTRO'!A:K,5,0)</f>
        <v>OPERADOR INDUSTRIAL II</v>
      </c>
      <c r="G341" s="8">
        <v>45278</v>
      </c>
      <c r="H341" s="38">
        <v>365</v>
      </c>
      <c r="I3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IF(G679="01/01/1900",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Tabela2245689101112131415161718[[#This Row],[TREINADO EM]]+Tabela2245689101112131415161718[[#This Row],[VALIDADE]]</f>
        <v>45643</v>
      </c>
      <c r="K341" s="66">
        <v>1.5</v>
      </c>
      <c r="L341" t="s">
        <v>3</v>
      </c>
      <c r="M341" t="str">
        <f>VLOOKUP(Tabela2245689101112131415161718[[#This Row],[NOME]],'CADASTRO'!A:K,6,0)</f>
        <v>DESLIGADO</v>
      </c>
    </row>
    <row r="342" spans="1:13">
      <c r="A342" t="s">
        <v>516</v>
      </c>
      <c r="B342" t="s">
        <v>517</v>
      </c>
      <c r="C342" t="s">
        <v>439</v>
      </c>
      <c r="D342" t="s">
        <v>719</v>
      </c>
      <c r="E342" s="1" t="s">
        <v>392</v>
      </c>
      <c r="F342" t="str">
        <f>VLOOKUP(Tabela2245689101112131415161718[[#This Row],[NOME]],'CADASTRO'!A:K,5,0)</f>
        <v>Almoxarife</v>
      </c>
      <c r="G342" s="8">
        <v>45063</v>
      </c>
      <c r="H342" s="38">
        <v>365</v>
      </c>
      <c r="I3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IF(G680="01/01/1900",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Tabela2245689101112131415161718[[#This Row],[TREINADO EM]]+Tabela2245689101112131415161718[[#This Row],[VALIDADE]]</f>
        <v>45428</v>
      </c>
      <c r="K342" s="66">
        <v>1</v>
      </c>
      <c r="L342" t="s">
        <v>5</v>
      </c>
      <c r="M342" t="str">
        <f>VLOOKUP(Tabela2245689101112131415161718[[#This Row],[NOME]],'CADASTRO'!A:K,6,0)</f>
        <v>ATIVO</v>
      </c>
    </row>
    <row r="343" spans="1:13">
      <c r="A343" t="s">
        <v>516</v>
      </c>
      <c r="B343" t="s">
        <v>517</v>
      </c>
      <c r="C343" t="s">
        <v>439</v>
      </c>
      <c r="D343" t="s">
        <v>719</v>
      </c>
      <c r="E343" s="1" t="s">
        <v>392</v>
      </c>
      <c r="F343" t="str">
        <f>VLOOKUP(Tabela2245689101112131415161718[[#This Row],[NOME]],'CADASTRO'!A:K,5,0)</f>
        <v>Almoxarife</v>
      </c>
      <c r="G343" s="8">
        <v>45278</v>
      </c>
      <c r="H343" s="38">
        <v>365</v>
      </c>
      <c r="I3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IF(G681="01/01/1900",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Tabela2245689101112131415161718[[#This Row],[TREINADO EM]]+Tabela2245689101112131415161718[[#This Row],[VALIDADE]]</f>
        <v>45643</v>
      </c>
      <c r="K343" s="66">
        <v>1.5</v>
      </c>
      <c r="L343" t="s">
        <v>5</v>
      </c>
      <c r="M343" t="str">
        <f>VLOOKUP(Tabela2245689101112131415161718[[#This Row],[NOME]],'CADASTRO'!A:K,6,0)</f>
        <v>ATIVO</v>
      </c>
    </row>
    <row r="344" spans="1:13">
      <c r="A344" t="s">
        <v>516</v>
      </c>
      <c r="B344" t="s">
        <v>517</v>
      </c>
      <c r="C344" t="s">
        <v>335</v>
      </c>
      <c r="D344" t="s">
        <v>719</v>
      </c>
      <c r="E344" s="1" t="s">
        <v>392</v>
      </c>
      <c r="F344" t="str">
        <f>VLOOKUP(Tabela2245689101112131415161718[[#This Row],[NOME]],'CADASTRO'!A:K,5,0)</f>
        <v>Almoxarife</v>
      </c>
      <c r="G344" s="8">
        <v>45588</v>
      </c>
      <c r="H344" s="38">
        <v>365</v>
      </c>
      <c r="I3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IF(G682="01/01/1900",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Tabela2245689101112131415161718[[#This Row],[TREINADO EM]]+Tabela2245689101112131415161718[[#This Row],[VALIDADE]]</f>
        <v>45953</v>
      </c>
      <c r="K344" s="66">
        <v>1</v>
      </c>
      <c r="L344" t="s">
        <v>5</v>
      </c>
      <c r="M344" t="str">
        <f>VLOOKUP(Tabela2245689101112131415161718[[#This Row],[NOME]],'CADASTRO'!A:K,6,0)</f>
        <v>ATIVO</v>
      </c>
    </row>
    <row r="345" spans="1:13">
      <c r="A345" t="s">
        <v>516</v>
      </c>
      <c r="B345" t="s">
        <v>517</v>
      </c>
      <c r="C345" t="s">
        <v>335</v>
      </c>
      <c r="D345" t="s">
        <v>719</v>
      </c>
      <c r="E345" s="1" t="s">
        <v>392</v>
      </c>
      <c r="F345" t="str">
        <f>VLOOKUP(Tabela2245689101112131415161718[[#This Row],[NOME]],'CADASTRO'!A:K,5,0)</f>
        <v>Almoxarife</v>
      </c>
      <c r="G345" s="8">
        <v>45824</v>
      </c>
      <c r="H345" s="38">
        <v>365</v>
      </c>
      <c r="I3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IF(G683="01/01/1900",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Tabela2245689101112131415161718[[#This Row],[TREINADO EM]]+Tabela2245689101112131415161718[[#This Row],[VALIDADE]]</f>
        <v>46189</v>
      </c>
      <c r="K345" s="66">
        <v>1.5</v>
      </c>
      <c r="L345" t="s">
        <v>5</v>
      </c>
      <c r="M345" t="str">
        <f>VLOOKUP(Tabela2245689101112131415161718[[#This Row],[NOME]],'CADASTRO'!A:K,6,0)</f>
        <v>ATIVO</v>
      </c>
    </row>
    <row r="346" spans="1:13">
      <c r="A346" t="s">
        <v>516</v>
      </c>
      <c r="B346" t="s">
        <v>517</v>
      </c>
      <c r="C346" t="s">
        <v>326</v>
      </c>
      <c r="D346" t="s">
        <v>719</v>
      </c>
      <c r="E346" s="1" t="s">
        <v>392</v>
      </c>
      <c r="F346" t="str">
        <f>VLOOKUP(Tabela2245689101112131415161718[[#This Row],[NOME]],'CADASTRO'!A:K,5,0)</f>
        <v>Almoxarife</v>
      </c>
      <c r="G346" s="8">
        <v>46184</v>
      </c>
      <c r="H346" s="38">
        <v>365</v>
      </c>
      <c r="I3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IF(G684="01/01/1900", "SEM REGISTRO",
                        IF((G346+H346)&gt;TODAY(), "NO PRAZO", "VENCIDO"
                        )
                    )
                )
            )
        )
    ),"N.A.")</f>
        <v>NO PRAZO</v>
      </c>
      <c r="J346" s="14">
        <f>Tabela2245689101112131415161718[[#This Row],[TREINADO EM]]+Tabela2245689101112131415161718[[#This Row],[VALIDADE]]</f>
        <v>46549</v>
      </c>
      <c r="K346" s="66">
        <v>1</v>
      </c>
      <c r="L346" t="s">
        <v>3</v>
      </c>
      <c r="M346" t="str">
        <f>VLOOKUP(Tabela2245689101112131415161718[[#This Row],[NOME]],'CADASTRO'!A:K,6,0)</f>
        <v>ATIVO</v>
      </c>
    </row>
    <row r="347" spans="1:13">
      <c r="A347" t="s">
        <v>516</v>
      </c>
      <c r="B347" t="s">
        <v>517</v>
      </c>
      <c r="C347" t="s">
        <v>68</v>
      </c>
      <c r="D347" t="s">
        <v>719</v>
      </c>
      <c r="E347" s="11" t="s">
        <v>291</v>
      </c>
      <c r="F347" t="str">
        <f>VLOOKUP(Tabela2245689101112131415161718[[#This Row],[NOME]],'CADASTRO'!A:K,5,0)</f>
        <v>OPERADOR INDUSTRIAL III</v>
      </c>
      <c r="G347" s="8">
        <v>44516</v>
      </c>
      <c r="H347" s="38">
        <v>365</v>
      </c>
      <c r="I3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IF(G685="01/01/1900",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Tabela2245689101112131415161718[[#This Row],[TREINADO EM]]+Tabela2245689101112131415161718[[#This Row],[VALIDADE]]</f>
        <v>44881</v>
      </c>
      <c r="K347" s="66">
        <v>1</v>
      </c>
      <c r="L347" t="s">
        <v>5</v>
      </c>
      <c r="M347" t="str">
        <f>VLOOKUP(Tabela2245689101112131415161718[[#This Row],[NOME]],'CADASTRO'!A:K,6,0)</f>
        <v>DESLIGADO</v>
      </c>
    </row>
    <row r="348" spans="1:13">
      <c r="A348" t="s">
        <v>516</v>
      </c>
      <c r="B348" t="s">
        <v>517</v>
      </c>
      <c r="C348" t="s">
        <v>431</v>
      </c>
      <c r="D348" t="s">
        <v>719</v>
      </c>
      <c r="E348" s="1" t="s">
        <v>291</v>
      </c>
      <c r="F348" t="str">
        <f>VLOOKUP(Tabela2245689101112131415161718[[#This Row],[NOME]],'CADASTRO'!A:K,5,0)</f>
        <v>OPERADOR INDUSTRIAL III</v>
      </c>
      <c r="G348" s="8">
        <v>44929</v>
      </c>
      <c r="H348" s="38">
        <v>365</v>
      </c>
      <c r="I3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IF(G686="01/01/1900",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Tabela2245689101112131415161718[[#This Row],[TREINADO EM]]+Tabela2245689101112131415161718[[#This Row],[VALIDADE]]</f>
        <v>45294</v>
      </c>
      <c r="K348" s="66">
        <v>1</v>
      </c>
      <c r="L348" t="s">
        <v>5</v>
      </c>
      <c r="M348" t="str">
        <f>VLOOKUP(Tabela2245689101112131415161718[[#This Row],[NOME]],'CADASTRO'!A:K,6,0)</f>
        <v>DESLIGADO</v>
      </c>
    </row>
    <row r="349" spans="1:13">
      <c r="A349" t="s">
        <v>516</v>
      </c>
      <c r="B349" t="s">
        <v>517</v>
      </c>
      <c r="C349" t="s">
        <v>439</v>
      </c>
      <c r="D349" t="s">
        <v>719</v>
      </c>
      <c r="E349" s="1" t="s">
        <v>291</v>
      </c>
      <c r="F349" t="str">
        <f>VLOOKUP(Tabela2245689101112131415161718[[#This Row],[NOME]],'CADASTRO'!A:K,5,0)</f>
        <v>OPERADOR INDUSTRIAL III</v>
      </c>
      <c r="G349" s="8">
        <v>45278</v>
      </c>
      <c r="H349" s="38">
        <v>365</v>
      </c>
      <c r="I3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IF(G687="01/01/1900",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Tabela2245689101112131415161718[[#This Row],[TREINADO EM]]+Tabela2245689101112131415161718[[#This Row],[VALIDADE]]</f>
        <v>45643</v>
      </c>
      <c r="K349" s="66">
        <v>1.5</v>
      </c>
      <c r="L349" t="s">
        <v>3</v>
      </c>
      <c r="M349" t="str">
        <f>VLOOKUP(Tabela2245689101112131415161718[[#This Row],[NOME]],'CADASTRO'!A:K,6,0)</f>
        <v>DESLIGADO</v>
      </c>
    </row>
    <row r="350" spans="1:13">
      <c r="A350" t="s">
        <v>516</v>
      </c>
      <c r="B350" t="s">
        <v>517</v>
      </c>
      <c r="C350" t="s">
        <v>68</v>
      </c>
      <c r="D350" t="s">
        <v>719</v>
      </c>
      <c r="E350" s="1" t="s">
        <v>293</v>
      </c>
      <c r="F350" t="str">
        <f>VLOOKUP(Tabela2245689101112131415161718[[#This Row],[NOME]],'CADASTRO'!A:K,5,0)</f>
        <v>OPERADOR INDUSTRIAL II</v>
      </c>
      <c r="G350" s="8">
        <v>44222</v>
      </c>
      <c r="H350" s="38">
        <v>365</v>
      </c>
      <c r="I3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IF(G688="01/01/1900",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Tabela2245689101112131415161718[[#This Row],[TREINADO EM]]+Tabela2245689101112131415161718[[#This Row],[VALIDADE]]</f>
        <v>44587</v>
      </c>
      <c r="K350" s="66">
        <v>1</v>
      </c>
      <c r="L350" t="s">
        <v>1</v>
      </c>
      <c r="M350" t="str">
        <f>VLOOKUP(Tabela2245689101112131415161718[[#This Row],[NOME]],'CADASTRO'!A:K,6,0)</f>
        <v>DESLIGADO</v>
      </c>
    </row>
    <row r="351" spans="1:13">
      <c r="A351" t="s">
        <v>516</v>
      </c>
      <c r="B351" t="s">
        <v>517</v>
      </c>
      <c r="C351" t="s">
        <v>439</v>
      </c>
      <c r="D351" t="s">
        <v>719</v>
      </c>
      <c r="E351" s="1" t="s">
        <v>294</v>
      </c>
      <c r="F351" t="str">
        <f>VLOOKUP(Tabela2245689101112131415161718[[#This Row],[NOME]],'CADASTRO'!A:K,5,0)</f>
        <v>OPERADOR INDUSTRIAL I</v>
      </c>
      <c r="G351" s="8">
        <v>45278</v>
      </c>
      <c r="H351" s="38">
        <v>365</v>
      </c>
      <c r="I3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IF(G689="01/01/1900",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Tabela2245689101112131415161718[[#This Row],[TREINADO EM]]+Tabela2245689101112131415161718[[#This Row],[VALIDADE]]</f>
        <v>45643</v>
      </c>
      <c r="K351" s="66">
        <v>1.5</v>
      </c>
      <c r="L351" t="s">
        <v>3</v>
      </c>
      <c r="M351" t="str">
        <f>VLOOKUP(Tabela2245689101112131415161718[[#This Row],[NOME]],'CADASTRO'!A:K,6,0)</f>
        <v>DESLIGADO</v>
      </c>
    </row>
    <row r="352" spans="1:13">
      <c r="A352" t="s">
        <v>516</v>
      </c>
      <c r="B352" t="s">
        <v>517</v>
      </c>
      <c r="C352" t="s">
        <v>68</v>
      </c>
      <c r="D352" t="s">
        <v>719</v>
      </c>
      <c r="E352" s="1" t="s">
        <v>394</v>
      </c>
      <c r="F352" t="str">
        <f>VLOOKUP(Tabela2245689101112131415161718[[#This Row],[NOME]],'CADASTRO'!A:K,5,0)</f>
        <v>OPERADOR INDUSTRIAL I</v>
      </c>
      <c r="G352" s="8">
        <v>44516</v>
      </c>
      <c r="H352" s="38">
        <v>365</v>
      </c>
      <c r="I3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IF(G690="01/01/1900",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Tabela2245689101112131415161718[[#This Row],[TREINADO EM]]+Tabela2245689101112131415161718[[#This Row],[VALIDADE]]</f>
        <v>44881</v>
      </c>
      <c r="K352" s="66">
        <v>1</v>
      </c>
      <c r="L352" t="s">
        <v>5</v>
      </c>
      <c r="M352" t="str">
        <f>VLOOKUP(Tabela2245689101112131415161718[[#This Row],[NOME]],'CADASTRO'!A:K,6,0)</f>
        <v>ATIVO</v>
      </c>
    </row>
    <row r="353" spans="1:13">
      <c r="A353" t="s">
        <v>516</v>
      </c>
      <c r="B353" t="s">
        <v>517</v>
      </c>
      <c r="C353" t="s">
        <v>431</v>
      </c>
      <c r="D353" t="s">
        <v>719</v>
      </c>
      <c r="E353" s="1" t="s">
        <v>394</v>
      </c>
      <c r="F353" t="str">
        <f>VLOOKUP(Tabela2245689101112131415161718[[#This Row],[NOME]],'CADASTRO'!A:K,5,0)</f>
        <v>OPERADOR INDUSTRIAL I</v>
      </c>
      <c r="G353" s="8">
        <v>44929</v>
      </c>
      <c r="H353" s="38">
        <v>365</v>
      </c>
      <c r="I3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IF(G691="01/01/1900",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Tabela2245689101112131415161718[[#This Row],[TREINADO EM]]+Tabela2245689101112131415161718[[#This Row],[VALIDADE]]</f>
        <v>45294</v>
      </c>
      <c r="K353" s="66">
        <v>1</v>
      </c>
      <c r="L353" t="s">
        <v>5</v>
      </c>
      <c r="M353" t="str">
        <f>VLOOKUP(Tabela2245689101112131415161718[[#This Row],[NOME]],'CADASTRO'!A:K,6,0)</f>
        <v>ATIVO</v>
      </c>
    </row>
    <row r="354" spans="1:13">
      <c r="A354" t="s">
        <v>516</v>
      </c>
      <c r="B354" t="s">
        <v>517</v>
      </c>
      <c r="C354" t="s">
        <v>439</v>
      </c>
      <c r="D354" t="s">
        <v>719</v>
      </c>
      <c r="E354" s="1" t="s">
        <v>394</v>
      </c>
      <c r="F354" t="str">
        <f>VLOOKUP(Tabela2245689101112131415161718[[#This Row],[NOME]],'CADASTRO'!A:K,5,0)</f>
        <v>OPERADOR INDUSTRIAL I</v>
      </c>
      <c r="G354" s="8">
        <v>45278</v>
      </c>
      <c r="H354" s="38">
        <v>365</v>
      </c>
      <c r="I3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IF(G692="01/01/1900",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Tabela2245689101112131415161718[[#This Row],[TREINADO EM]]+Tabela2245689101112131415161718[[#This Row],[VALIDADE]]</f>
        <v>45643</v>
      </c>
      <c r="K354" s="66">
        <v>1.5</v>
      </c>
      <c r="L354" t="s">
        <v>5</v>
      </c>
      <c r="M354" t="str">
        <f>VLOOKUP(Tabela2245689101112131415161718[[#This Row],[NOME]],'CADASTRO'!A:K,6,0)</f>
        <v>ATIVO</v>
      </c>
    </row>
    <row r="355" spans="1:13">
      <c r="A355" t="s">
        <v>516</v>
      </c>
      <c r="B355" t="s">
        <v>517</v>
      </c>
      <c r="C355" t="s">
        <v>124</v>
      </c>
      <c r="D355" t="s">
        <v>719</v>
      </c>
      <c r="E355" s="1" t="s">
        <v>394</v>
      </c>
      <c r="F355" t="str">
        <f>VLOOKUP(Tabela2245689101112131415161718[[#This Row],[NOME]],'CADASTRO'!A:K,5,0)</f>
        <v>OPERADOR INDUSTRIAL I</v>
      </c>
      <c r="G355" s="8">
        <v>45644</v>
      </c>
      <c r="H355" s="38">
        <v>365</v>
      </c>
      <c r="I3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IF(G693="01/01/1900",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Tabela2245689101112131415161718[[#This Row],[TREINADO EM]]+Tabela2245689101112131415161718[[#This Row],[VALIDADE]]</f>
        <v>46009</v>
      </c>
      <c r="K355" s="66">
        <v>1</v>
      </c>
      <c r="L355" t="s">
        <v>5</v>
      </c>
      <c r="M355" t="str">
        <f>VLOOKUP(Tabela2245689101112131415161718[[#This Row],[NOME]],'CADASTRO'!A:K,6,0)</f>
        <v>ATIVO</v>
      </c>
    </row>
    <row r="356" spans="1:13">
      <c r="A356" t="s">
        <v>516</v>
      </c>
      <c r="B356" t="s">
        <v>517</v>
      </c>
      <c r="C356" t="s">
        <v>335</v>
      </c>
      <c r="D356" t="s">
        <v>719</v>
      </c>
      <c r="E356" s="1" t="s">
        <v>394</v>
      </c>
      <c r="F356" t="str">
        <f>VLOOKUP(Tabela2245689101112131415161718[[#This Row],[NOME]],'CADASTRO'!A:K,5,0)</f>
        <v>OPERADOR INDUSTRIAL I</v>
      </c>
      <c r="G356" s="8">
        <v>45873</v>
      </c>
      <c r="H356" s="38">
        <v>365</v>
      </c>
      <c r="I3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IF(G694="01/01/1900",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Tabela2245689101112131415161718[[#This Row],[TREINADO EM]]+Tabela2245689101112131415161718[[#This Row],[VALIDADE]]</f>
        <v>46238</v>
      </c>
      <c r="K356" s="66">
        <v>1.5</v>
      </c>
      <c r="L356" t="s">
        <v>5</v>
      </c>
      <c r="M356" t="str">
        <f>VLOOKUP(Tabela2245689101112131415161718[[#This Row],[NOME]],'CADASTRO'!A:K,6,0)</f>
        <v>ATIVO</v>
      </c>
    </row>
    <row r="357" spans="1:13">
      <c r="A357" t="s">
        <v>516</v>
      </c>
      <c r="B357" t="s">
        <v>517</v>
      </c>
      <c r="C357" t="s">
        <v>326</v>
      </c>
      <c r="D357" t="s">
        <v>719</v>
      </c>
      <c r="E357" s="1" t="s">
        <v>394</v>
      </c>
      <c r="F357" t="str">
        <f>VLOOKUP(Tabela2245689101112131415161718[[#This Row],[NOME]],'CADASTRO'!A:K,5,0)</f>
        <v>OPERADOR INDUSTRIAL I</v>
      </c>
      <c r="G357" s="8">
        <v>46266</v>
      </c>
      <c r="H357" s="38">
        <v>365</v>
      </c>
      <c r="I3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IF(G695="01/01/1900", "SEM REGISTRO",
                        IF((G357+H357)&gt;TODAY(), "NO PRAZO", "VENCIDO"
                        )
                    )
                )
            )
        )
    ),"N.A.")</f>
        <v>NO PRAZO</v>
      </c>
      <c r="J357" s="14">
        <f>Tabela2245689101112131415161718[[#This Row],[TREINADO EM]]+Tabela2245689101112131415161718[[#This Row],[VALIDADE]]</f>
        <v>46631</v>
      </c>
      <c r="K357" s="66">
        <v>1</v>
      </c>
      <c r="L357" t="s">
        <v>3</v>
      </c>
      <c r="M357" t="str">
        <f>VLOOKUP(Tabela2245689101112131415161718[[#This Row],[NOME]],'CADASTRO'!A:K,6,0)</f>
        <v>ATIVO</v>
      </c>
    </row>
    <row r="358" spans="1:13">
      <c r="A358" t="s">
        <v>516</v>
      </c>
      <c r="B358" t="s">
        <v>517</v>
      </c>
      <c r="C358" t="s">
        <v>68</v>
      </c>
      <c r="D358" t="s">
        <v>719</v>
      </c>
      <c r="E358" s="11" t="s">
        <v>295</v>
      </c>
      <c r="F358" t="str">
        <f>VLOOKUP(Tabela2245689101112131415161718[[#This Row],[NOME]],'CADASTRO'!A:K,5,0)</f>
        <v>ANALISTA PROCESSOS</v>
      </c>
      <c r="G358" s="8">
        <v>44516</v>
      </c>
      <c r="H358" s="38">
        <v>365</v>
      </c>
      <c r="I3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IF(G696="01/01/1900",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Tabela2245689101112131415161718[[#This Row],[TREINADO EM]]+Tabela2245689101112131415161718[[#This Row],[VALIDADE]]</f>
        <v>44881</v>
      </c>
      <c r="K358" s="66">
        <v>1</v>
      </c>
      <c r="L358" t="s">
        <v>5</v>
      </c>
      <c r="M358" t="str">
        <f>VLOOKUP(Tabela2245689101112131415161718[[#This Row],[NOME]],'CADASTRO'!A:K,6,0)</f>
        <v>DESLIGADO</v>
      </c>
    </row>
    <row r="359" spans="1:13">
      <c r="A359" t="s">
        <v>516</v>
      </c>
      <c r="B359" t="s">
        <v>517</v>
      </c>
      <c r="C359" t="s">
        <v>341</v>
      </c>
      <c r="D359" t="s">
        <v>719</v>
      </c>
      <c r="E359" s="1" t="s">
        <v>295</v>
      </c>
      <c r="F359" t="str">
        <f>VLOOKUP(Tabela2245689101112131415161718[[#This Row],[NOME]],'CADASTRO'!A:K,5,0)</f>
        <v>ANALISTA PROCESSOS</v>
      </c>
      <c r="G359" s="8">
        <v>44902</v>
      </c>
      <c r="H359" s="38">
        <v>365</v>
      </c>
      <c r="I3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Tabela2245689101112131415161718[[#This Row],[TREINADO EM]]+Tabela2245689101112131415161718[[#This Row],[VALIDADE]]</f>
        <v>45267</v>
      </c>
      <c r="K359" s="66">
        <v>0.5</v>
      </c>
      <c r="L359" t="s">
        <v>3</v>
      </c>
      <c r="M359" t="str">
        <f>VLOOKUP(Tabela2245689101112131415161718[[#This Row],[NOME]],'CADASTRO'!A:K,6,0)</f>
        <v>DESLIGADO</v>
      </c>
    </row>
    <row r="360" spans="1:13">
      <c r="A360" t="s">
        <v>516</v>
      </c>
      <c r="B360" t="s">
        <v>517</v>
      </c>
      <c r="C360" t="s">
        <v>439</v>
      </c>
      <c r="D360" t="s">
        <v>719</v>
      </c>
      <c r="E360" s="1" t="s">
        <v>295</v>
      </c>
      <c r="F360" t="str">
        <f>VLOOKUP(Tabela2245689101112131415161718[[#This Row],[NOME]],'CADASTRO'!A:K,5,0)</f>
        <v>ANALISTA PROCESSOS</v>
      </c>
      <c r="G360" s="8">
        <v>45301</v>
      </c>
      <c r="H360" s="38">
        <v>365</v>
      </c>
      <c r="I3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IF(G698="01/01/1900",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Tabela2245689101112131415161718[[#This Row],[TREINADO EM]]+Tabela2245689101112131415161718[[#This Row],[VALIDADE]]</f>
        <v>45666</v>
      </c>
      <c r="K360" s="66">
        <v>1.5</v>
      </c>
      <c r="L360" t="s">
        <v>3</v>
      </c>
      <c r="M360" t="str">
        <f>VLOOKUP(Tabela2245689101112131415161718[[#This Row],[NOME]],'CADASTRO'!A:K,6,0)</f>
        <v>DESLIGADO</v>
      </c>
    </row>
    <row r="361" spans="1:13">
      <c r="A361" t="s">
        <v>516</v>
      </c>
      <c r="B361" t="s">
        <v>517</v>
      </c>
      <c r="C361" t="s">
        <v>68</v>
      </c>
      <c r="D361" t="s">
        <v>719</v>
      </c>
      <c r="E361" s="1" t="s">
        <v>296</v>
      </c>
      <c r="F361" t="str">
        <f>VLOOKUP(Tabela2245689101112131415161718[[#This Row],[NOME]],'CADASTRO'!A:K,5,0)</f>
        <v>TECNICO ELETRONICO II</v>
      </c>
      <c r="G361" s="8">
        <v>44516</v>
      </c>
      <c r="H361" s="38">
        <v>365</v>
      </c>
      <c r="I3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IF(G699="01/01/1900",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Tabela2245689101112131415161718[[#This Row],[TREINADO EM]]+Tabela2245689101112131415161718[[#This Row],[VALIDADE]]</f>
        <v>44881</v>
      </c>
      <c r="K361" s="66">
        <v>1</v>
      </c>
      <c r="L361" t="s">
        <v>1</v>
      </c>
      <c r="M361" t="str">
        <f>VLOOKUP(Tabela2245689101112131415161718[[#This Row],[NOME]],'CADASTRO'!A:K,6,0)</f>
        <v>DESLIGADO</v>
      </c>
    </row>
    <row r="362" spans="1:13">
      <c r="A362" t="s">
        <v>516</v>
      </c>
      <c r="B362" t="s">
        <v>517</v>
      </c>
      <c r="C362" t="s">
        <v>68</v>
      </c>
      <c r="D362" t="s">
        <v>719</v>
      </c>
      <c r="E362" s="1" t="s">
        <v>298</v>
      </c>
      <c r="F362" t="str">
        <f>VLOOKUP(Tabela2245689101112131415161718[[#This Row],[NOME]],'CADASTRO'!A:K,5,0)</f>
        <v>OPERADOR INDUSTRIAL III</v>
      </c>
      <c r="G362" s="8">
        <v>44516</v>
      </c>
      <c r="H362" s="38">
        <v>365</v>
      </c>
      <c r="I3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IF(G700="01/01/1900",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Tabela2245689101112131415161718[[#This Row],[TREINADO EM]]+Tabela2245689101112131415161718[[#This Row],[VALIDADE]]</f>
        <v>44881</v>
      </c>
      <c r="K362" s="66">
        <v>1</v>
      </c>
      <c r="L362" t="s">
        <v>5</v>
      </c>
      <c r="M362" t="str">
        <f>VLOOKUP(Tabela2245689101112131415161718[[#This Row],[NOME]],'CADASTRO'!A:K,6,0)</f>
        <v>DESLIGADO</v>
      </c>
    </row>
    <row r="363" spans="1:13">
      <c r="A363" t="s">
        <v>516</v>
      </c>
      <c r="B363" t="s">
        <v>517</v>
      </c>
      <c r="C363" t="s">
        <v>439</v>
      </c>
      <c r="D363" t="s">
        <v>719</v>
      </c>
      <c r="E363" s="1" t="s">
        <v>298</v>
      </c>
      <c r="F363" t="str">
        <f>VLOOKUP(Tabela2245689101112131415161718[[#This Row],[NOME]],'CADASTRO'!A:K,5,0)</f>
        <v>OPERADOR INDUSTRIAL III</v>
      </c>
      <c r="G363" s="8">
        <v>45063</v>
      </c>
      <c r="H363" s="38">
        <v>365</v>
      </c>
      <c r="I3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IF(G701="01/01/1900",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Tabela2245689101112131415161718[[#This Row],[TREINADO EM]]+Tabela2245689101112131415161718[[#This Row],[VALIDADE]]</f>
        <v>45428</v>
      </c>
      <c r="K363" s="66">
        <v>1</v>
      </c>
      <c r="L363" t="s">
        <v>5</v>
      </c>
      <c r="M363" t="str">
        <f>VLOOKUP(Tabela2245689101112131415161718[[#This Row],[NOME]],'CADASTRO'!A:K,6,0)</f>
        <v>DESLIGADO</v>
      </c>
    </row>
    <row r="364" spans="1:13">
      <c r="A364" t="s">
        <v>516</v>
      </c>
      <c r="B364" t="s">
        <v>517</v>
      </c>
      <c r="C364" t="s">
        <v>431</v>
      </c>
      <c r="D364" t="s">
        <v>719</v>
      </c>
      <c r="E364" s="1" t="s">
        <v>298</v>
      </c>
      <c r="F364" t="str">
        <f>VLOOKUP(Tabela2245689101112131415161718[[#This Row],[NOME]],'CADASTRO'!A:K,5,0)</f>
        <v>OPERADOR INDUSTRIAL III</v>
      </c>
      <c r="G364" s="8">
        <v>45511</v>
      </c>
      <c r="H364" s="38">
        <v>365</v>
      </c>
      <c r="I3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IF(G702="01/01/1900",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Tabela2245689101112131415161718[[#This Row],[TREINADO EM]]+Tabela2245689101112131415161718[[#This Row],[VALIDADE]]</f>
        <v>45876</v>
      </c>
      <c r="K364" s="66">
        <v>1.5</v>
      </c>
      <c r="L364" t="s">
        <v>5</v>
      </c>
      <c r="M364" t="str">
        <f>VLOOKUP(Tabela2245689101112131415161718[[#This Row],[NOME]],'CADASTRO'!A:K,6,0)</f>
        <v>DESLIGADO</v>
      </c>
    </row>
    <row r="365" spans="1:13">
      <c r="A365" t="s">
        <v>516</v>
      </c>
      <c r="B365" t="s">
        <v>517</v>
      </c>
      <c r="C365" t="s">
        <v>124</v>
      </c>
      <c r="D365" t="s">
        <v>719</v>
      </c>
      <c r="E365" s="1" t="s">
        <v>298</v>
      </c>
      <c r="F365" t="str">
        <f>VLOOKUP(Tabela2245689101112131415161718[[#This Row],[NOME]],'CADASTRO'!A:K,5,0)</f>
        <v>OPERADOR INDUSTRIAL III</v>
      </c>
      <c r="G365" s="8">
        <v>45644</v>
      </c>
      <c r="H365" s="38">
        <v>365</v>
      </c>
      <c r="I3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IF(G703="01/01/1900",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Tabela2245689101112131415161718[[#This Row],[TREINADO EM]]+Tabela2245689101112131415161718[[#This Row],[VALIDADE]]</f>
        <v>46009</v>
      </c>
      <c r="K365" s="66">
        <v>1</v>
      </c>
      <c r="L365" t="s">
        <v>3</v>
      </c>
      <c r="M365" t="str">
        <f>VLOOKUP(Tabela2245689101112131415161718[[#This Row],[NOME]],'CADASTRO'!A:K,6,0)</f>
        <v>DESLIGADO</v>
      </c>
    </row>
    <row r="366" spans="1:13">
      <c r="A366" t="s">
        <v>516</v>
      </c>
      <c r="B366" t="s">
        <v>517</v>
      </c>
      <c r="C366" t="s">
        <v>439</v>
      </c>
      <c r="D366" t="s">
        <v>719</v>
      </c>
      <c r="E366" s="1" t="s">
        <v>299</v>
      </c>
      <c r="F366" t="str">
        <f>VLOOKUP(Tabela2245689101112131415161718[[#This Row],[NOME]],'CADASTRO'!A:K,5,0)</f>
        <v>ESTAGIARIO</v>
      </c>
      <c r="G366" s="8">
        <v>45154</v>
      </c>
      <c r="H366" s="38">
        <v>365</v>
      </c>
      <c r="I3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IF(G704="01/01/1900",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Tabela2245689101112131415161718[[#This Row],[TREINADO EM]]+Tabela2245689101112131415161718[[#This Row],[VALIDADE]]</f>
        <v>45519</v>
      </c>
      <c r="K366" s="66">
        <v>1</v>
      </c>
      <c r="L366" t="s">
        <v>3</v>
      </c>
      <c r="M366" t="str">
        <f>VLOOKUP(Tabela2245689101112131415161718[[#This Row],[NOME]],'CADASTRO'!A:K,6,0)</f>
        <v>DESLIGADO</v>
      </c>
    </row>
    <row r="367" spans="1:13">
      <c r="A367" t="s">
        <v>516</v>
      </c>
      <c r="B367" t="s">
        <v>517</v>
      </c>
      <c r="C367" t="s">
        <v>335</v>
      </c>
      <c r="D367" t="s">
        <v>719</v>
      </c>
      <c r="E367" s="1" t="s">
        <v>300</v>
      </c>
      <c r="F367" t="str">
        <f>VLOOKUP(Tabela2245689101112131415161718[[#This Row],[NOME]],'CADASTRO'!A:K,5,0)</f>
        <v>PARCEIRO DE NEGOCIO DE RH</v>
      </c>
      <c r="G367" s="8">
        <v>45579</v>
      </c>
      <c r="H367" s="38">
        <v>365</v>
      </c>
      <c r="I3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IF(G705="01/01/1900",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Tabela2245689101112131415161718[[#This Row],[TREINADO EM]]+Tabela2245689101112131415161718[[#This Row],[VALIDADE]]</f>
        <v>45944</v>
      </c>
      <c r="K367" s="66">
        <v>1</v>
      </c>
      <c r="L367" t="s">
        <v>3</v>
      </c>
      <c r="M367" t="str">
        <f>VLOOKUP(Tabela2245689101112131415161718[[#This Row],[NOME]],'CADASTRO'!A:K,6,0)</f>
        <v>DESLIGADO</v>
      </c>
    </row>
    <row r="368" spans="1:13">
      <c r="A368" t="s">
        <v>516</v>
      </c>
      <c r="B368" t="s">
        <v>517</v>
      </c>
      <c r="C368" t="s">
        <v>68</v>
      </c>
      <c r="D368" t="s">
        <v>719</v>
      </c>
      <c r="E368" s="11" t="s">
        <v>304</v>
      </c>
      <c r="F368" t="str">
        <f>VLOOKUP(Tabela2245689101112131415161718[[#This Row],[NOME]],'CADASTRO'!A:K,5,0)</f>
        <v>ASSISTENTE ADMINISTRATIVO</v>
      </c>
      <c r="G368" s="8">
        <v>44516</v>
      </c>
      <c r="H368" s="38">
        <v>365</v>
      </c>
      <c r="I3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IF(G706="01/01/1900",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Tabela2245689101112131415161718[[#This Row],[TREINADO EM]]+Tabela2245689101112131415161718[[#This Row],[VALIDADE]]</f>
        <v>44881</v>
      </c>
      <c r="K368" s="66">
        <v>1</v>
      </c>
      <c r="L368" t="s">
        <v>3</v>
      </c>
      <c r="M368" t="str">
        <f>VLOOKUP(Tabela2245689101112131415161718[[#This Row],[NOME]],'CADASTRO'!A:K,6,0)</f>
        <v>DESLIGADO</v>
      </c>
    </row>
    <row r="369" spans="1:13">
      <c r="A369" t="s">
        <v>516</v>
      </c>
      <c r="B369" t="s">
        <v>517</v>
      </c>
      <c r="C369" t="s">
        <v>341</v>
      </c>
      <c r="D369" t="s">
        <v>719</v>
      </c>
      <c r="E369" s="1" t="s">
        <v>304</v>
      </c>
      <c r="F369" t="str">
        <f>VLOOKUP(Tabela2245689101112131415161718[[#This Row],[NOME]],'CADASTRO'!A:K,5,0)</f>
        <v>ASSISTENTE ADMINISTRATIVO</v>
      </c>
      <c r="G369" s="8">
        <v>44902</v>
      </c>
      <c r="H369" s="38">
        <v>365</v>
      </c>
      <c r="I3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IF(G707="01/01/1900",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Tabela2245689101112131415161718[[#This Row],[TREINADO EM]]+Tabela2245689101112131415161718[[#This Row],[VALIDADE]]</f>
        <v>45267</v>
      </c>
      <c r="K369" s="66">
        <v>0.5</v>
      </c>
      <c r="L369" t="s">
        <v>3</v>
      </c>
      <c r="M369" t="str">
        <f>VLOOKUP(Tabela2245689101112131415161718[[#This Row],[NOME]],'CADASTRO'!A:K,6,0)</f>
        <v>DESLIGADO</v>
      </c>
    </row>
    <row r="370" spans="1:13">
      <c r="A370" t="s">
        <v>516</v>
      </c>
      <c r="B370" t="s">
        <v>517</v>
      </c>
      <c r="C370" t="s">
        <v>335</v>
      </c>
      <c r="D370" t="s">
        <v>719</v>
      </c>
      <c r="E370" s="1" t="s">
        <v>308</v>
      </c>
      <c r="F370" t="str">
        <f>VLOOKUP(Tabela2245689101112131415161718[[#This Row],[NOME]],'CADASTRO'!A:K,5,0)</f>
        <v>AUXILIAR INDUSTRIAL</v>
      </c>
      <c r="G370" s="8">
        <v>46086</v>
      </c>
      <c r="H370" s="38">
        <v>365</v>
      </c>
      <c r="I3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IF(G708="01/01/1900",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Tabela2245689101112131415161718[[#This Row],[TREINADO EM]]+Tabela2245689101112131415161718[[#This Row],[VALIDADE]]</f>
        <v>46451</v>
      </c>
      <c r="K370" s="66">
        <v>1</v>
      </c>
      <c r="L370" t="s">
        <v>3</v>
      </c>
      <c r="M370" t="str">
        <f>VLOOKUP(Tabela2245689101112131415161718[[#This Row],[NOME]],'CADASTRO'!A:K,6,0)</f>
        <v>DESLIGADO</v>
      </c>
    </row>
    <row r="371" spans="1:13">
      <c r="A371" t="s">
        <v>516</v>
      </c>
      <c r="B371" t="s">
        <v>517</v>
      </c>
      <c r="C371" t="s">
        <v>335</v>
      </c>
      <c r="D371" t="s">
        <v>719</v>
      </c>
      <c r="E371" s="1" t="s">
        <v>309</v>
      </c>
      <c r="F371" t="str">
        <f>VLOOKUP(Tabela2245689101112131415161718[[#This Row],[NOME]],'CADASTRO'!A:K,5,0)</f>
        <v>APRENDIZ</v>
      </c>
      <c r="G371" s="8">
        <v>45904</v>
      </c>
      <c r="H371" s="38">
        <v>365</v>
      </c>
      <c r="I3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IF(G709="01/01/1900",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Tabela2245689101112131415161718[[#This Row],[TREINADO EM]]+Tabela2245689101112131415161718[[#This Row],[VALIDADE]]</f>
        <v>46269</v>
      </c>
      <c r="K371" s="66">
        <v>1</v>
      </c>
      <c r="L371" t="s">
        <v>3</v>
      </c>
      <c r="M371" t="str">
        <f>VLOOKUP(Tabela2245689101112131415161718[[#This Row],[NOME]],'CADASTRO'!A:K,6,0)</f>
        <v>DESLIGADO</v>
      </c>
    </row>
    <row r="372" spans="1:13">
      <c r="A372" t="s">
        <v>516</v>
      </c>
      <c r="B372" t="s">
        <v>517</v>
      </c>
      <c r="C372" t="s">
        <v>68</v>
      </c>
      <c r="D372" t="s">
        <v>719</v>
      </c>
      <c r="E372" s="1" t="s">
        <v>395</v>
      </c>
      <c r="F372" t="str">
        <f>VLOOKUP(Tabela2245689101112131415161718[[#This Row],[NOME]],'CADASTRO'!A:K,5,0)</f>
        <v>OPERADOR INDUSTRIAL II</v>
      </c>
      <c r="G372" s="8">
        <v>44509</v>
      </c>
      <c r="H372" s="38">
        <v>365</v>
      </c>
      <c r="I3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IF(G710="01/01/1900",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Tabela2245689101112131415161718[[#This Row],[TREINADO EM]]+Tabela2245689101112131415161718[[#This Row],[VALIDADE]]</f>
        <v>44874</v>
      </c>
      <c r="K372" s="66">
        <v>1</v>
      </c>
      <c r="L372" t="s">
        <v>5</v>
      </c>
      <c r="M372" t="str">
        <f>VLOOKUP(Tabela2245689101112131415161718[[#This Row],[NOME]],'CADASTRO'!A:K,6,0)</f>
        <v>ATIVO</v>
      </c>
    </row>
    <row r="373" spans="1:13">
      <c r="A373" t="s">
        <v>516</v>
      </c>
      <c r="B373" t="s">
        <v>517</v>
      </c>
      <c r="C373" t="s">
        <v>431</v>
      </c>
      <c r="D373" t="s">
        <v>719</v>
      </c>
      <c r="E373" s="1" t="s">
        <v>395</v>
      </c>
      <c r="F373" t="str">
        <f>VLOOKUP(Tabela2245689101112131415161718[[#This Row],[NOME]],'CADASTRO'!A:K,5,0)</f>
        <v>OPERADOR INDUSTRIAL II</v>
      </c>
      <c r="G373" s="8">
        <v>44931</v>
      </c>
      <c r="H373" s="38">
        <v>365</v>
      </c>
      <c r="I3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IF(G711="01/01/1900",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Tabela2245689101112131415161718[[#This Row],[TREINADO EM]]+Tabela2245689101112131415161718[[#This Row],[VALIDADE]]</f>
        <v>45296</v>
      </c>
      <c r="K373" s="66">
        <v>1</v>
      </c>
      <c r="L373" t="s">
        <v>5</v>
      </c>
      <c r="M373" t="str">
        <f>VLOOKUP(Tabela2245689101112131415161718[[#This Row],[NOME]],'CADASTRO'!A:K,6,0)</f>
        <v>ATIVO</v>
      </c>
    </row>
    <row r="374" spans="1:13">
      <c r="A374" t="s">
        <v>516</v>
      </c>
      <c r="B374" t="s">
        <v>517</v>
      </c>
      <c r="C374" t="s">
        <v>439</v>
      </c>
      <c r="D374" t="s">
        <v>719</v>
      </c>
      <c r="E374" s="1" t="s">
        <v>395</v>
      </c>
      <c r="F374" t="str">
        <f>VLOOKUP(Tabela2245689101112131415161718[[#This Row],[NOME]],'CADASTRO'!A:K,5,0)</f>
        <v>OPERADOR INDUSTRIAL II</v>
      </c>
      <c r="G374" s="8">
        <v>45278</v>
      </c>
      <c r="H374" s="38">
        <v>365</v>
      </c>
      <c r="I3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IF(G712="01/01/1900",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Tabela2245689101112131415161718[[#This Row],[TREINADO EM]]+Tabela2245689101112131415161718[[#This Row],[VALIDADE]]</f>
        <v>45643</v>
      </c>
      <c r="K374" s="66">
        <v>1.5</v>
      </c>
      <c r="L374" t="s">
        <v>5</v>
      </c>
      <c r="M374" t="str">
        <f>VLOOKUP(Tabela2245689101112131415161718[[#This Row],[NOME]],'CADASTRO'!A:K,6,0)</f>
        <v>ATIVO</v>
      </c>
    </row>
    <row r="375" spans="1:13">
      <c r="A375" t="s">
        <v>516</v>
      </c>
      <c r="B375" t="s">
        <v>517</v>
      </c>
      <c r="C375" t="s">
        <v>124</v>
      </c>
      <c r="D375" t="s">
        <v>719</v>
      </c>
      <c r="E375" s="1" t="s">
        <v>395</v>
      </c>
      <c r="F375" t="str">
        <f>VLOOKUP(Tabela2245689101112131415161718[[#This Row],[NOME]],'CADASTRO'!A:K,5,0)</f>
        <v>OPERADOR INDUSTRIAL II</v>
      </c>
      <c r="G375" s="8">
        <v>45644</v>
      </c>
      <c r="H375" s="38">
        <v>365</v>
      </c>
      <c r="I3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IF(G713="01/01/1900",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Tabela2245689101112131415161718[[#This Row],[TREINADO EM]]+Tabela2245689101112131415161718[[#This Row],[VALIDADE]]</f>
        <v>46009</v>
      </c>
      <c r="K375" s="66">
        <v>1</v>
      </c>
      <c r="L375" t="s">
        <v>5</v>
      </c>
      <c r="M375" t="str">
        <f>VLOOKUP(Tabela2245689101112131415161718[[#This Row],[NOME]],'CADASTRO'!A:K,6,0)</f>
        <v>ATIVO</v>
      </c>
    </row>
    <row r="376" spans="1:13">
      <c r="A376" t="s">
        <v>516</v>
      </c>
      <c r="B376" t="s">
        <v>517</v>
      </c>
      <c r="C376" t="s">
        <v>335</v>
      </c>
      <c r="D376" t="s">
        <v>719</v>
      </c>
      <c r="E376" s="1" t="s">
        <v>395</v>
      </c>
      <c r="F376" t="str">
        <f>VLOOKUP(Tabela2245689101112131415161718[[#This Row],[NOME]],'CADASTRO'!A:K,5,0)</f>
        <v>OPERADOR INDUSTRIAL II</v>
      </c>
      <c r="G376" s="8">
        <v>46009</v>
      </c>
      <c r="H376" s="38">
        <v>365</v>
      </c>
      <c r="I3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IF(G714="01/01/1900",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Tabela2245689101112131415161718[[#This Row],[TREINADO EM]]+Tabela2245689101112131415161718[[#This Row],[VALIDADE]]</f>
        <v>46374</v>
      </c>
      <c r="K376" s="66">
        <v>1</v>
      </c>
      <c r="L376" t="s">
        <v>3</v>
      </c>
      <c r="M376" t="str">
        <f>VLOOKUP(Tabela2245689101112131415161718[[#This Row],[NOME]],'CADASTRO'!A:K,6,0)</f>
        <v>ATIVO</v>
      </c>
    </row>
    <row r="377" spans="1:13">
      <c r="A377" t="s">
        <v>516</v>
      </c>
      <c r="B377" t="s">
        <v>517</v>
      </c>
      <c r="C377" t="s">
        <v>517</v>
      </c>
      <c r="D377" t="s">
        <v>719</v>
      </c>
      <c r="E377" s="1" t="s">
        <v>310</v>
      </c>
      <c r="F377" t="str">
        <f>VLOOKUP(Tabela2245689101112131415161718[[#This Row],[NOME]],'CADASTRO'!A:K,5,0)</f>
        <v>APRENDIZ</v>
      </c>
      <c r="G377" s="8">
        <v>43857</v>
      </c>
      <c r="H377" s="38">
        <v>365</v>
      </c>
      <c r="I3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IF(G715="01/01/1900",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Tabela2245689101112131415161718[[#This Row],[TREINADO EM]]+Tabela2245689101112131415161718[[#This Row],[VALIDADE]]</f>
        <v>44222</v>
      </c>
      <c r="K377" s="66">
        <v>1</v>
      </c>
      <c r="L377" t="s">
        <v>1</v>
      </c>
      <c r="M377" t="str">
        <f>VLOOKUP(Tabela2245689101112131415161718[[#This Row],[NOME]],'CADASTRO'!A:K,6,0)</f>
        <v>DESLIGADO</v>
      </c>
    </row>
    <row r="378" spans="1:13">
      <c r="A378" t="s">
        <v>516</v>
      </c>
      <c r="B378" t="s">
        <v>517</v>
      </c>
      <c r="C378" t="s">
        <v>68</v>
      </c>
      <c r="D378" t="s">
        <v>719</v>
      </c>
      <c r="E378" s="1" t="s">
        <v>311</v>
      </c>
      <c r="F378" t="str">
        <f>VLOOKUP(Tabela2245689101112131415161718[[#This Row],[NOME]],'CADASTRO'!A:K,5,0)</f>
        <v>OPERADOR INDUSTRIAL I</v>
      </c>
      <c r="G378" s="8">
        <v>44516</v>
      </c>
      <c r="H378" s="38">
        <v>365</v>
      </c>
      <c r="I3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IF(G716="01/01/1900",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Tabela2245689101112131415161718[[#This Row],[TREINADO EM]]+Tabela2245689101112131415161718[[#This Row],[VALIDADE]]</f>
        <v>44881</v>
      </c>
      <c r="K378" s="66">
        <v>1</v>
      </c>
      <c r="L378" t="s">
        <v>5</v>
      </c>
      <c r="M378" t="str">
        <f>VLOOKUP(Tabela2245689101112131415161718[[#This Row],[NOME]],'CADASTRO'!A:K,6,0)</f>
        <v>DESLIGADO</v>
      </c>
    </row>
    <row r="379" spans="1:13">
      <c r="A379" t="s">
        <v>516</v>
      </c>
      <c r="B379" t="s">
        <v>517</v>
      </c>
      <c r="C379" t="s">
        <v>431</v>
      </c>
      <c r="D379" t="s">
        <v>719</v>
      </c>
      <c r="E379" s="1" t="s">
        <v>311</v>
      </c>
      <c r="F379" t="str">
        <f>VLOOKUP(Tabela2245689101112131415161718[[#This Row],[NOME]],'CADASTRO'!A:K,5,0)</f>
        <v>OPERADOR INDUSTRIAL I</v>
      </c>
      <c r="G379" s="8">
        <v>44932</v>
      </c>
      <c r="H379" s="38">
        <v>365</v>
      </c>
      <c r="I3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IF(G717="01/01/1900",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Tabela2245689101112131415161718[[#This Row],[TREINADO EM]]+Tabela2245689101112131415161718[[#This Row],[VALIDADE]]</f>
        <v>45297</v>
      </c>
      <c r="K379" s="66">
        <v>1</v>
      </c>
      <c r="L379" t="s">
        <v>5</v>
      </c>
      <c r="M379" t="str">
        <f>VLOOKUP(Tabela2245689101112131415161718[[#This Row],[NOME]],'CADASTRO'!A:K,6,0)</f>
        <v>DESLIGADO</v>
      </c>
    </row>
    <row r="380" spans="1:13">
      <c r="A380" t="s">
        <v>516</v>
      </c>
      <c r="B380" t="s">
        <v>517</v>
      </c>
      <c r="C380" t="s">
        <v>439</v>
      </c>
      <c r="D380" t="s">
        <v>719</v>
      </c>
      <c r="E380" s="1" t="s">
        <v>311</v>
      </c>
      <c r="F380" t="str">
        <f>VLOOKUP(Tabela2245689101112131415161718[[#This Row],[NOME]],'CADASTRO'!A:K,5,0)</f>
        <v>OPERADOR INDUSTRIAL I</v>
      </c>
      <c r="G380" s="26">
        <v>45063</v>
      </c>
      <c r="H380" s="38">
        <v>365</v>
      </c>
      <c r="I3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IF(G718="01/01/1900",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Tabela2245689101112131415161718[[#This Row],[TREINADO EM]]+Tabela2245689101112131415161718[[#This Row],[VALIDADE]]</f>
        <v>45428</v>
      </c>
      <c r="K380" s="66">
        <v>1</v>
      </c>
      <c r="L380" t="s">
        <v>3</v>
      </c>
      <c r="M380" t="str">
        <f>VLOOKUP(Tabela2245689101112131415161718[[#This Row],[NOME]],'CADASTRO'!A:K,6,0)</f>
        <v>DESLIGADO</v>
      </c>
    </row>
    <row r="381" spans="1:13">
      <c r="A381" t="s">
        <v>516</v>
      </c>
      <c r="B381" t="s">
        <v>517</v>
      </c>
      <c r="C381" t="s">
        <v>431</v>
      </c>
      <c r="D381" t="s">
        <v>719</v>
      </c>
      <c r="E381" s="1" t="s">
        <v>313</v>
      </c>
      <c r="F381" t="str">
        <f>VLOOKUP(Tabela2245689101112131415161718[[#This Row],[NOME]],'CADASTRO'!A:K,5,0)</f>
        <v>OPERADOR INDUSTRIAL I</v>
      </c>
      <c r="G381" s="26">
        <v>45000</v>
      </c>
      <c r="H381" s="38">
        <v>365</v>
      </c>
      <c r="I3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IF(G719="01/01/1900", "SEM REGISTRO",
                        IF((G381+H381)&gt;TODAY(), "NO PRAZO", "VENCIDO"
                        )
                    )
                )
            )
        )
    ),"N.A.")</f>
        <v>N.A.</v>
      </c>
      <c r="J381" s="14">
        <f>Tabela2245689101112131415161718[[#This Row],[TREINADO EM]]+Tabela2245689101112131415161718[[#This Row],[VALIDADE]]</f>
        <v>45365</v>
      </c>
      <c r="K381" s="66">
        <v>1</v>
      </c>
      <c r="L381" t="s">
        <v>5</v>
      </c>
      <c r="M381" t="str">
        <f>VLOOKUP(Tabela2245689101112131415161718[[#This Row],[NOME]],'CADASTRO'!A:K,6,0)</f>
        <v>DESLIGADO</v>
      </c>
    </row>
    <row r="382" spans="1:13">
      <c r="A382" t="s">
        <v>516</v>
      </c>
      <c r="B382" t="s">
        <v>517</v>
      </c>
      <c r="C382" t="s">
        <v>439</v>
      </c>
      <c r="D382" t="s">
        <v>719</v>
      </c>
      <c r="E382" s="1" t="s">
        <v>313</v>
      </c>
      <c r="F382" t="str">
        <f>VLOOKUP(Tabela2245689101112131415161718[[#This Row],[NOME]],'CADASTRO'!A:K,5,0)</f>
        <v>OPERADOR INDUSTRIAL I</v>
      </c>
      <c r="G382" s="26">
        <v>45278</v>
      </c>
      <c r="H382" s="38">
        <v>365</v>
      </c>
      <c r="I3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IF(G720="01/01/1900",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Tabela2245689101112131415161718[[#This Row],[TREINADO EM]]+Tabela2245689101112131415161718[[#This Row],[VALIDADE]]</f>
        <v>45643</v>
      </c>
      <c r="K382" s="66">
        <v>1.5</v>
      </c>
      <c r="L382" t="s">
        <v>5</v>
      </c>
      <c r="M382" t="str">
        <f>VLOOKUP(Tabela2245689101112131415161718[[#This Row],[NOME]],'CADASTRO'!A:K,6,0)</f>
        <v>DESLIGADO</v>
      </c>
    </row>
    <row r="383" spans="1:13">
      <c r="A383" t="s">
        <v>516</v>
      </c>
      <c r="B383" t="s">
        <v>517</v>
      </c>
      <c r="C383" t="s">
        <v>124</v>
      </c>
      <c r="D383" t="s">
        <v>719</v>
      </c>
      <c r="E383" s="1" t="s">
        <v>313</v>
      </c>
      <c r="F383" t="str">
        <f>VLOOKUP(Tabela2245689101112131415161718[[#This Row],[NOME]],'CADASTRO'!A:K,5,0)</f>
        <v>OPERADOR INDUSTRIAL I</v>
      </c>
      <c r="G383" s="26">
        <v>45644</v>
      </c>
      <c r="H383" s="38">
        <v>365</v>
      </c>
      <c r="I3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IF(G721="01/01/1900",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Tabela2245689101112131415161718[[#This Row],[TREINADO EM]]+Tabela2245689101112131415161718[[#This Row],[VALIDADE]]</f>
        <v>46009</v>
      </c>
      <c r="K383" s="66">
        <v>1</v>
      </c>
      <c r="L383" t="s">
        <v>3</v>
      </c>
      <c r="M383" t="str">
        <f>VLOOKUP(Tabela2245689101112131415161718[[#This Row],[NOME]],'CADASTRO'!A:K,6,0)</f>
        <v>DESLIGADO</v>
      </c>
    </row>
    <row r="384" spans="1:13">
      <c r="A384" t="s">
        <v>516</v>
      </c>
      <c r="B384" t="s">
        <v>517</v>
      </c>
      <c r="C384" t="s">
        <v>415</v>
      </c>
      <c r="D384" t="s">
        <v>719</v>
      </c>
      <c r="E384" s="1" t="s">
        <v>396</v>
      </c>
      <c r="F384" t="str">
        <f>VLOOKUP(Tabela2245689101112131415161718[[#This Row],[NOME]],'CADASTRO'!A:K,5,0)</f>
        <v>OPERADOR INDUSTRIAL I</v>
      </c>
      <c r="G384" s="26">
        <v>46161</v>
      </c>
      <c r="H384" s="38">
        <v>365</v>
      </c>
      <c r="I3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IF(G722="01/01/1900", "SEM REGISTRO",
                        IF((G384+H384)&gt;TODAY(), "NO PRAZO", "VENCIDO"
                        )
                    )
                )
            )
        )
    ),"N.A.")</f>
        <v>NO PRAZO</v>
      </c>
      <c r="J384" s="14">
        <f>Tabela2245689101112131415161718[[#This Row],[TREINADO EM]]+Tabela2245689101112131415161718[[#This Row],[VALIDADE]]</f>
        <v>46526</v>
      </c>
      <c r="K384" s="66">
        <v>1</v>
      </c>
      <c r="L384" t="s">
        <v>3</v>
      </c>
      <c r="M384" t="str">
        <f>VLOOKUP(Tabela2245689101112131415161718[[#This Row],[NOME]],'CADASTRO'!A:K,6,0)</f>
        <v>ATIVO</v>
      </c>
    </row>
    <row r="385" spans="1:13">
      <c r="A385" t="s">
        <v>516</v>
      </c>
      <c r="B385" t="s">
        <v>517</v>
      </c>
      <c r="C385" t="s">
        <v>439</v>
      </c>
      <c r="D385" t="s">
        <v>719</v>
      </c>
      <c r="E385" s="1" t="s">
        <v>315</v>
      </c>
      <c r="F385" t="str">
        <f>VLOOKUP(Tabela2245689101112131415161718[[#This Row],[NOME]],'CADASTRO'!A:K,5,0)</f>
        <v>ESTAGIARIO</v>
      </c>
      <c r="G385" s="26">
        <v>45224</v>
      </c>
      <c r="H385" s="38">
        <v>365</v>
      </c>
      <c r="I3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IF(G723="01/01/1900",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Tabela2245689101112131415161718[[#This Row],[TREINADO EM]]+Tabela2245689101112131415161718[[#This Row],[VALIDADE]]</f>
        <v>45589</v>
      </c>
      <c r="K385" s="66">
        <v>1</v>
      </c>
      <c r="L385" t="s">
        <v>3</v>
      </c>
      <c r="M385" t="str">
        <f>VLOOKUP(Tabela2245689101112131415161718[[#This Row],[NOME]],'CADASTRO'!A:K,6,0)</f>
        <v>TRANSFERIDO</v>
      </c>
    </row>
    <row r="386" spans="1:13">
      <c r="A386" t="s">
        <v>516</v>
      </c>
      <c r="B386" t="s">
        <v>517</v>
      </c>
      <c r="C386" t="s">
        <v>68</v>
      </c>
      <c r="D386" t="s">
        <v>719</v>
      </c>
      <c r="E386" s="11" t="s">
        <v>318</v>
      </c>
      <c r="F386" t="str">
        <f>VLOOKUP(Tabela2245689101112131415161718[[#This Row],[NOME]],'CADASTRO'!A:K,5,0)</f>
        <v>AUXILIAR INDUSTRIAL</v>
      </c>
      <c r="G386" s="26">
        <v>44516</v>
      </c>
      <c r="H386" s="38">
        <v>365</v>
      </c>
      <c r="I3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IF(G724="01/01/1900",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Tabela2245689101112131415161718[[#This Row],[TREINADO EM]]+Tabela2245689101112131415161718[[#This Row],[VALIDADE]]</f>
        <v>44881</v>
      </c>
      <c r="K386" s="66">
        <v>1</v>
      </c>
      <c r="L386" t="s">
        <v>3</v>
      </c>
      <c r="M386" t="str">
        <f>VLOOKUP(Tabela2245689101112131415161718[[#This Row],[NOME]],'CADASTRO'!A:K,6,0)</f>
        <v>DESLIGADO</v>
      </c>
    </row>
    <row r="387" spans="1:13">
      <c r="A387" t="s">
        <v>516</v>
      </c>
      <c r="B387" t="s">
        <v>517</v>
      </c>
      <c r="C387" t="s">
        <v>439</v>
      </c>
      <c r="D387" t="s">
        <v>719</v>
      </c>
      <c r="E387" s="1" t="s">
        <v>176</v>
      </c>
      <c r="F387" t="str">
        <f>VLOOKUP(Tabela2245689101112131415161718[[#This Row],[NOME]],'CADASTRO'!A:K,5,0)</f>
        <v>ANALISTA MANUTENCAO JR</v>
      </c>
      <c r="G387" s="26">
        <v>45343</v>
      </c>
      <c r="H387" s="38">
        <v>365</v>
      </c>
      <c r="I3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IF(G725="01/01/1900",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Tabela2245689101112131415161718[[#This Row],[TREINADO EM]]+Tabela2245689101112131415161718[[#This Row],[VALIDADE]]</f>
        <v>45708</v>
      </c>
      <c r="K387" s="66">
        <v>1.5</v>
      </c>
      <c r="L387" t="s">
        <v>1</v>
      </c>
      <c r="M387" t="str">
        <f>VLOOKUP(Tabela2245689101112131415161718[[#This Row],[NOME]],'CADASTRO'!A:K,6,0)</f>
        <v>DESLIGADO</v>
      </c>
    </row>
    <row r="388" spans="1:13">
      <c r="A388" t="s">
        <v>516</v>
      </c>
      <c r="B388" t="s">
        <v>517</v>
      </c>
      <c r="C388" t="s">
        <v>68</v>
      </c>
      <c r="D388" t="s">
        <v>719</v>
      </c>
      <c r="E388" s="11" t="s">
        <v>146</v>
      </c>
      <c r="F388" t="str">
        <f>VLOOKUP(Tabela2245689101112131415161718[[#This Row],[NOME]],'CADASTRO'!A:K,5,0)</f>
        <v>GERENTE PLANTA</v>
      </c>
      <c r="G388" s="26">
        <v>44516</v>
      </c>
      <c r="H388" s="38">
        <v>365</v>
      </c>
      <c r="I3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IF(G726="01/01/1900",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Tabela2245689101112131415161718[[#This Row],[TREINADO EM]]+Tabela2245689101112131415161718[[#This Row],[VALIDADE]]</f>
        <v>44881</v>
      </c>
      <c r="K388" s="66">
        <v>1</v>
      </c>
      <c r="L388" t="s">
        <v>1</v>
      </c>
      <c r="M388" t="str">
        <f>VLOOKUP(Tabela2245689101112131415161718[[#This Row],[NOME]],'CADASTRO'!A:K,6,0)</f>
        <v>DESLIGADO</v>
      </c>
    </row>
    <row r="389" spans="1:13">
      <c r="A389" t="s">
        <v>516</v>
      </c>
      <c r="B389" t="s">
        <v>517</v>
      </c>
      <c r="C389" t="s">
        <v>68</v>
      </c>
      <c r="D389" t="s">
        <v>719</v>
      </c>
      <c r="E389" s="1" t="s">
        <v>324</v>
      </c>
      <c r="F389" t="str">
        <f>VLOOKUP(Tabela2245689101112131415161718[[#This Row],[NOME]],'CADASTRO'!A:K,5,0)</f>
        <v>LIDER DE TURNO</v>
      </c>
      <c r="G389" s="26">
        <v>44516</v>
      </c>
      <c r="H389" s="38">
        <v>365</v>
      </c>
      <c r="I3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IF(G727="01/01/1900",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Tabela2245689101112131415161718[[#This Row],[TREINADO EM]]+Tabela2245689101112131415161718[[#This Row],[VALIDADE]]</f>
        <v>44881</v>
      </c>
      <c r="K389" s="66">
        <v>1</v>
      </c>
      <c r="L389" t="s">
        <v>5</v>
      </c>
      <c r="M389" t="str">
        <f>VLOOKUP(Tabela2245689101112131415161718[[#This Row],[NOME]],'CADASTRO'!A:K,6,0)</f>
        <v>ATIVO</v>
      </c>
    </row>
    <row r="390" spans="1:13">
      <c r="A390" t="s">
        <v>516</v>
      </c>
      <c r="B390" t="s">
        <v>517</v>
      </c>
      <c r="C390" t="s">
        <v>431</v>
      </c>
      <c r="D390" t="s">
        <v>719</v>
      </c>
      <c r="E390" s="1" t="s">
        <v>324</v>
      </c>
      <c r="F390" t="str">
        <f>VLOOKUP(Tabela2245689101112131415161718[[#This Row],[NOME]],'CADASTRO'!A:K,5,0)</f>
        <v>LIDER DE TURNO</v>
      </c>
      <c r="G390" s="26">
        <v>44929</v>
      </c>
      <c r="H390" s="38">
        <v>365</v>
      </c>
      <c r="I3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IF(G728="01/01/1900",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Tabela2245689101112131415161718[[#This Row],[TREINADO EM]]+Tabela2245689101112131415161718[[#This Row],[VALIDADE]]</f>
        <v>45294</v>
      </c>
      <c r="K390" s="66">
        <v>1</v>
      </c>
      <c r="L390" t="s">
        <v>5</v>
      </c>
      <c r="M390" t="str">
        <f>VLOOKUP(Tabela2245689101112131415161718[[#This Row],[NOME]],'CADASTRO'!A:K,6,0)</f>
        <v>ATIVO</v>
      </c>
    </row>
    <row r="391" spans="1:13">
      <c r="A391" t="s">
        <v>516</v>
      </c>
      <c r="B391" t="s">
        <v>517</v>
      </c>
      <c r="C391" t="s">
        <v>439</v>
      </c>
      <c r="D391" t="s">
        <v>719</v>
      </c>
      <c r="E391" s="1" t="s">
        <v>324</v>
      </c>
      <c r="F391" t="str">
        <f>VLOOKUP(Tabela2245689101112131415161718[[#This Row],[NOME]],'CADASTRO'!A:K,5,0)</f>
        <v>LIDER DE TURNO</v>
      </c>
      <c r="G391" s="26">
        <v>45278</v>
      </c>
      <c r="H391" s="38">
        <v>365</v>
      </c>
      <c r="I3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IF(G729="01/01/1900",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Tabela2245689101112131415161718[[#This Row],[TREINADO EM]]+Tabela2245689101112131415161718[[#This Row],[VALIDADE]]</f>
        <v>45643</v>
      </c>
      <c r="K391" s="66">
        <v>1.5</v>
      </c>
      <c r="L391" t="s">
        <v>5</v>
      </c>
      <c r="M391" t="str">
        <f>VLOOKUP(Tabela2245689101112131415161718[[#This Row],[NOME]],'CADASTRO'!A:K,6,0)</f>
        <v>ATIVO</v>
      </c>
    </row>
    <row r="392" spans="1:13">
      <c r="A392" t="s">
        <v>516</v>
      </c>
      <c r="B392" t="s">
        <v>517</v>
      </c>
      <c r="C392" t="s">
        <v>124</v>
      </c>
      <c r="D392" t="s">
        <v>719</v>
      </c>
      <c r="E392" s="1" t="s">
        <v>324</v>
      </c>
      <c r="F392" t="str">
        <f>VLOOKUP(Tabela2245689101112131415161718[[#This Row],[NOME]],'CADASTRO'!A:K,5,0)</f>
        <v>LIDER DE TURNO</v>
      </c>
      <c r="G392" s="26">
        <v>45644</v>
      </c>
      <c r="H392" s="38">
        <v>365</v>
      </c>
      <c r="I3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IF(G730="01/01/1900",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Tabela2245689101112131415161718[[#This Row],[TREINADO EM]]+Tabela2245689101112131415161718[[#This Row],[VALIDADE]]</f>
        <v>46009</v>
      </c>
      <c r="K392" s="66">
        <v>1</v>
      </c>
      <c r="L392" t="s">
        <v>5</v>
      </c>
      <c r="M392" t="str">
        <f>VLOOKUP(Tabela2245689101112131415161718[[#This Row],[NOME]],'CADASTRO'!A:K,6,0)</f>
        <v>ATIVO</v>
      </c>
    </row>
    <row r="393" spans="1:13">
      <c r="A393" t="s">
        <v>516</v>
      </c>
      <c r="B393" t="s">
        <v>517</v>
      </c>
      <c r="C393" t="s">
        <v>335</v>
      </c>
      <c r="D393" t="s">
        <v>719</v>
      </c>
      <c r="E393" s="1" t="s">
        <v>324</v>
      </c>
      <c r="F393" t="str">
        <f>VLOOKUP(Tabela2245689101112131415161718[[#This Row],[NOME]],'CADASTRO'!A:K,5,0)</f>
        <v>LIDER DE TURNO</v>
      </c>
      <c r="G393" s="26">
        <v>46009</v>
      </c>
      <c r="H393" s="38">
        <v>365</v>
      </c>
      <c r="I3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IF(G731="01/01/1900", "SEM REGISTRO",
                        IF((G393+H393)&gt;TODAY(), "NO PRAZO", "VENCIDO"
                        )
                    )
                )
            )
        )
    ),"N.A.")</f>
        <v>NO PRAZO</v>
      </c>
      <c r="J393" s="14">
        <f>Tabela2245689101112131415161718[[#This Row],[TREINADO EM]]+Tabela2245689101112131415161718[[#This Row],[VALIDADE]]</f>
        <v>46374</v>
      </c>
      <c r="K393" s="66">
        <v>1</v>
      </c>
      <c r="L393" t="s">
        <v>3</v>
      </c>
      <c r="M393" t="str">
        <f>VLOOKUP(Tabela2245689101112131415161718[[#This Row],[NOME]],'CADASTRO'!A:K,6,0)</f>
        <v>ATIVO</v>
      </c>
    </row>
    <row r="394" spans="1:13">
      <c r="A394" t="s">
        <v>516</v>
      </c>
      <c r="B394" t="s">
        <v>517</v>
      </c>
      <c r="C394" t="s">
        <v>415</v>
      </c>
      <c r="D394" t="s">
        <v>719</v>
      </c>
      <c r="E394" s="1" t="s">
        <v>397</v>
      </c>
      <c r="F394" t="str">
        <f>VLOOKUP(Tabela2245689101112131415161718[[#This Row],[NOME]],'CADASTRO'!A:K,5,0)</f>
        <v>AUXILIAR INDUSTRIAL</v>
      </c>
      <c r="G394" s="26">
        <v>46154</v>
      </c>
      <c r="H394" s="38">
        <v>365</v>
      </c>
      <c r="I3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IF(G732="01/01/1900",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Tabela2245689101112131415161718[[#This Row],[TREINADO EM]]+Tabela2245689101112131415161718[[#This Row],[VALIDADE]]</f>
        <v>46519</v>
      </c>
      <c r="K394" s="66">
        <v>1</v>
      </c>
      <c r="L394" t="s">
        <v>3</v>
      </c>
      <c r="M394" t="str">
        <f>VLOOKUP(Tabela2245689101112131415161718[[#This Row],[NOME]],'CADASTRO'!A:K,6,0)</f>
        <v>DESLIGADO</v>
      </c>
    </row>
    <row r="395" spans="1:13">
      <c r="A395" t="s">
        <v>516</v>
      </c>
      <c r="B395" t="s">
        <v>517</v>
      </c>
      <c r="C395" t="s">
        <v>517</v>
      </c>
      <c r="D395" t="s">
        <v>719</v>
      </c>
      <c r="E395" s="1" t="s">
        <v>169</v>
      </c>
      <c r="F395" t="str">
        <f>VLOOKUP(Tabela2245689101112131415161718[[#This Row],[NOME]],'CADASTRO'!A:K,5,0)</f>
        <v>COORDENADOR MELHORIA CONTINUA</v>
      </c>
      <c r="G395" s="26">
        <v>43602</v>
      </c>
      <c r="H395" s="38">
        <v>365</v>
      </c>
      <c r="I3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IF(G733="01/01/1900",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Tabela2245689101112131415161718[[#This Row],[TREINADO EM]]+Tabela2245689101112131415161718[[#This Row],[VALIDADE]]</f>
        <v>43967</v>
      </c>
      <c r="K395" s="66">
        <v>1</v>
      </c>
      <c r="L395" t="s">
        <v>1</v>
      </c>
      <c r="M395" t="str">
        <f>VLOOKUP(Tabela2245689101112131415161718[[#This Row],[NOME]],'CADASTRO'!A:K,6,0)</f>
        <v>ATIVO</v>
      </c>
    </row>
    <row r="396" spans="1:13">
      <c r="A396" t="s">
        <v>516</v>
      </c>
      <c r="B396" t="s">
        <v>517</v>
      </c>
      <c r="C396" t="s">
        <v>415</v>
      </c>
      <c r="D396" t="s">
        <v>719</v>
      </c>
      <c r="E396" s="1" t="s">
        <v>169</v>
      </c>
      <c r="F396" t="str">
        <f>VLOOKUP(Tabela2245689101112131415161718[[#This Row],[NOME]],'CADASTRO'!A:K,5,0)</f>
        <v>COORDENADOR MELHORIA CONTINUA</v>
      </c>
      <c r="G396" s="26">
        <v>46245</v>
      </c>
      <c r="H396" s="38">
        <v>365</v>
      </c>
      <c r="I3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IF(G734="01/01/1900",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Tabela2245689101112131415161718[[#This Row],[TREINADO EM]]+Tabela2245689101112131415161718[[#This Row],[VALIDADE]]</f>
        <v>46610</v>
      </c>
      <c r="K396" s="66">
        <v>1</v>
      </c>
      <c r="L396" t="s">
        <v>3</v>
      </c>
      <c r="M396" t="str">
        <f>VLOOKUP(Tabela2245689101112131415161718[[#This Row],[NOME]],'CADASTRO'!A:K,6,0)</f>
        <v>ATIVO</v>
      </c>
    </row>
    <row r="397" spans="1:13">
      <c r="A397" t="s">
        <v>516</v>
      </c>
      <c r="B397" t="s">
        <v>517</v>
      </c>
      <c r="C397" t="s">
        <v>335</v>
      </c>
      <c r="D397" t="s">
        <v>719</v>
      </c>
      <c r="E397" s="1" t="s">
        <v>168</v>
      </c>
      <c r="F397" t="str">
        <f>VLOOKUP(Tabela2245689101112131415161718[[#This Row],[NOME]],'CADASTRO'!A:K,5,0)</f>
        <v>APRENDIZ</v>
      </c>
      <c r="G397" s="26">
        <v>45782</v>
      </c>
      <c r="H397" s="38">
        <v>365</v>
      </c>
      <c r="I3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IF(G735="01/01/1900",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Tabela2245689101112131415161718[[#This Row],[TREINADO EM]]+Tabela2245689101112131415161718[[#This Row],[VALIDADE]]</f>
        <v>46147</v>
      </c>
      <c r="K397" s="66">
        <v>1.5</v>
      </c>
      <c r="L397" t="s">
        <v>5</v>
      </c>
      <c r="M397" t="str">
        <f>VLOOKUP(Tabela2245689101112131415161718[[#This Row],[NOME]],'CADASTRO'!A:K,6,0)</f>
        <v>DESLIGADO</v>
      </c>
    </row>
    <row r="398" spans="1:13">
      <c r="A398" t="s">
        <v>516</v>
      </c>
      <c r="B398" t="s">
        <v>517</v>
      </c>
      <c r="C398" t="s">
        <v>415</v>
      </c>
      <c r="D398" t="s">
        <v>719</v>
      </c>
      <c r="E398" s="1" t="s">
        <v>168</v>
      </c>
      <c r="F398" t="str">
        <f>VLOOKUP(Tabela2245689101112131415161718[[#This Row],[NOME]],'CADASTRO'!A:K,5,0)</f>
        <v>APRENDIZ</v>
      </c>
      <c r="G398" s="26">
        <v>46146</v>
      </c>
      <c r="H398" s="38">
        <v>365</v>
      </c>
      <c r="I3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IF(G736="01/01/1900",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Tabela2245689101112131415161718[[#This Row],[TREINADO EM]]+Tabela2245689101112131415161718[[#This Row],[VALIDADE]]</f>
        <v>46511</v>
      </c>
      <c r="K398" s="66">
        <v>1</v>
      </c>
      <c r="L398" t="s">
        <v>3</v>
      </c>
      <c r="M398" t="str">
        <f>VLOOKUP(Tabela2245689101112131415161718[[#This Row],[NOME]],'CADASTRO'!A:K,6,0)</f>
        <v>DESLIGADO</v>
      </c>
    </row>
    <row r="399" spans="1:13">
      <c r="A399" t="s">
        <v>516</v>
      </c>
      <c r="B399" t="s">
        <v>517</v>
      </c>
      <c r="C399" t="s">
        <v>517</v>
      </c>
      <c r="D399" t="s">
        <v>719</v>
      </c>
      <c r="E399" s="1" t="s">
        <v>167</v>
      </c>
      <c r="F399" t="str">
        <f>VLOOKUP(Tabela2245689101112131415161718[[#This Row],[NOME]],'CADASTRO'!A:K,5,0)</f>
        <v>AUXILIAR INDUSTRIAL</v>
      </c>
      <c r="G399" s="26">
        <v>44088</v>
      </c>
      <c r="H399" s="38">
        <v>365</v>
      </c>
      <c r="I3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IF(G737="01/01/1900",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Tabela2245689101112131415161718[[#This Row],[TREINADO EM]]+Tabela2245689101112131415161718[[#This Row],[VALIDADE]]</f>
        <v>44453</v>
      </c>
      <c r="K399" s="66">
        <v>1</v>
      </c>
      <c r="L399" t="s">
        <v>1</v>
      </c>
      <c r="M399" t="str">
        <f>VLOOKUP(Tabela2245689101112131415161718[[#This Row],[NOME]],'CADASTRO'!A:K,6,0)</f>
        <v>DESLIGADO</v>
      </c>
    </row>
    <row r="400" spans="1:13">
      <c r="A400" t="s">
        <v>516</v>
      </c>
      <c r="B400" t="s">
        <v>517</v>
      </c>
      <c r="C400" t="s">
        <v>431</v>
      </c>
      <c r="D400" t="s">
        <v>719</v>
      </c>
      <c r="E400" s="1" t="s">
        <v>166</v>
      </c>
      <c r="F400" t="str">
        <f>VLOOKUP(Tabela2245689101112131415161718[[#This Row],[NOME]],'CADASTRO'!A:K,5,0)</f>
        <v>ESTAGIARIO</v>
      </c>
      <c r="G400" s="26">
        <v>44965</v>
      </c>
      <c r="H400" s="38">
        <v>365</v>
      </c>
      <c r="I4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IF(G738="01/01/1900",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Tabela2245689101112131415161718[[#This Row],[TREINADO EM]]+Tabela2245689101112131415161718[[#This Row],[VALIDADE]]</f>
        <v>45330</v>
      </c>
      <c r="K400" s="66">
        <v>1</v>
      </c>
      <c r="L400" t="s">
        <v>3</v>
      </c>
      <c r="M400" t="str">
        <f>VLOOKUP(Tabela2245689101112131415161718[[#This Row],[NOME]],'CADASTRO'!A:K,6,0)</f>
        <v>DESLIGADO</v>
      </c>
    </row>
    <row r="401" spans="1:13">
      <c r="A401" t="s">
        <v>516</v>
      </c>
      <c r="B401" t="s">
        <v>517</v>
      </c>
      <c r="C401" t="s">
        <v>68</v>
      </c>
      <c r="D401" t="s">
        <v>719</v>
      </c>
      <c r="E401" s="1" t="s">
        <v>165</v>
      </c>
      <c r="F401" t="str">
        <f>VLOOKUP(Tabela2245689101112131415161718[[#This Row],[NOME]],'CADASTRO'!A:K,5,0)</f>
        <v>OPERADOR INDUSTRIAL I</v>
      </c>
      <c r="G401" s="26">
        <v>44530</v>
      </c>
      <c r="H401" s="38">
        <v>365</v>
      </c>
      <c r="I4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IF(G739="01/01/1900",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Tabela2245689101112131415161718[[#This Row],[TREINADO EM]]+Tabela2245689101112131415161718[[#This Row],[VALIDADE]]</f>
        <v>44895</v>
      </c>
      <c r="K401" s="66">
        <v>1</v>
      </c>
      <c r="L401" t="s">
        <v>3</v>
      </c>
      <c r="M401" t="str">
        <f>VLOOKUP(Tabela2245689101112131415161718[[#This Row],[NOME]],'CADASTRO'!A:K,6,0)</f>
        <v>DESLIGADO</v>
      </c>
    </row>
    <row r="402" spans="1:13">
      <c r="A402" t="s">
        <v>516</v>
      </c>
      <c r="B402" t="s">
        <v>517</v>
      </c>
      <c r="C402" t="s">
        <v>68</v>
      </c>
      <c r="D402" t="s">
        <v>719</v>
      </c>
      <c r="E402" s="11" t="s">
        <v>164</v>
      </c>
      <c r="F402" t="str">
        <f>VLOOKUP(Tabela2245689101112131415161718[[#This Row],[NOME]],'CADASTRO'!A:K,5,0)</f>
        <v>OPERADOR INDUSTRIAL II</v>
      </c>
      <c r="G402" s="26">
        <v>44516</v>
      </c>
      <c r="H402" s="38">
        <v>365</v>
      </c>
      <c r="I4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IF(G740="01/01/1900",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Tabela2245689101112131415161718[[#This Row],[TREINADO EM]]+Tabela2245689101112131415161718[[#This Row],[VALIDADE]]</f>
        <v>44881</v>
      </c>
      <c r="K402" s="66">
        <v>1</v>
      </c>
      <c r="L402" t="s">
        <v>5</v>
      </c>
      <c r="M402" t="str">
        <f>VLOOKUP(Tabela2245689101112131415161718[[#This Row],[NOME]],'CADASTRO'!A:K,6,0)</f>
        <v>DESLIGADO</v>
      </c>
    </row>
    <row r="403" spans="1:13">
      <c r="A403" t="s">
        <v>516</v>
      </c>
      <c r="B403" t="s">
        <v>517</v>
      </c>
      <c r="C403" t="s">
        <v>439</v>
      </c>
      <c r="D403" t="s">
        <v>719</v>
      </c>
      <c r="E403" s="1" t="s">
        <v>164</v>
      </c>
      <c r="F403" t="str">
        <f>VLOOKUP(Tabela2245689101112131415161718[[#This Row],[NOME]],'CADASTRO'!A:K,5,0)</f>
        <v>OPERADOR INDUSTRIAL II</v>
      </c>
      <c r="G403" s="26">
        <v>45028</v>
      </c>
      <c r="H403" s="38">
        <v>365</v>
      </c>
      <c r="I4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IF(G741="01/01/1900",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Tabela2245689101112131415161718[[#This Row],[TREINADO EM]]+Tabela2245689101112131415161718[[#This Row],[VALIDADE]]</f>
        <v>45393</v>
      </c>
      <c r="K403" s="66">
        <v>1</v>
      </c>
      <c r="L403" t="s">
        <v>3</v>
      </c>
      <c r="M403" t="str">
        <f>VLOOKUP(Tabela2245689101112131415161718[[#This Row],[NOME]],'CADASTRO'!A:K,6,0)</f>
        <v>DESLIGADO</v>
      </c>
    </row>
    <row r="404" spans="1:13">
      <c r="A404" t="s">
        <v>516</v>
      </c>
      <c r="B404" t="s">
        <v>517</v>
      </c>
      <c r="C404" t="s">
        <v>415</v>
      </c>
      <c r="D404" t="s">
        <v>719</v>
      </c>
      <c r="E404" s="1" t="s">
        <v>398</v>
      </c>
      <c r="F404" t="str">
        <f>VLOOKUP(Tabela2245689101112131415161718[[#This Row],[NOME]],'CADASTRO'!A:K,5,0)</f>
        <v>AUXILIAR INDUSTRIAL</v>
      </c>
      <c r="G404" s="26">
        <v>46175</v>
      </c>
      <c r="H404" s="38">
        <v>365</v>
      </c>
      <c r="I4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IF(G742="01/01/1900", "SEM REGISTRO",
                        IF((G404+H404)&gt;TODAY(), "NO PRAZO", "VENCIDO"
                        )
                    )
                )
            )
        )
    ),"N.A.")</f>
        <v>NO PRAZO</v>
      </c>
      <c r="J404" s="14">
        <f>Tabela2245689101112131415161718[[#This Row],[TREINADO EM]]+Tabela2245689101112131415161718[[#This Row],[VALIDADE]]</f>
        <v>46540</v>
      </c>
      <c r="K404" s="66">
        <v>1</v>
      </c>
      <c r="L404" t="s">
        <v>3</v>
      </c>
      <c r="M404" t="str">
        <f>VLOOKUP(Tabela2245689101112131415161718[[#This Row],[NOME]],'CADASTRO'!A:K,6,0)</f>
        <v>ATIVO</v>
      </c>
    </row>
    <row r="405" spans="1:13">
      <c r="A405" t="s">
        <v>516</v>
      </c>
      <c r="B405" t="s">
        <v>517</v>
      </c>
      <c r="C405" t="s">
        <v>431</v>
      </c>
      <c r="D405" t="s">
        <v>719</v>
      </c>
      <c r="E405" s="1" t="s">
        <v>160</v>
      </c>
      <c r="F405" t="str">
        <f>VLOOKUP(Tabela2245689101112131415161718[[#This Row],[NOME]],'CADASTRO'!A:K,5,0)</f>
        <v>TECNICO ELETRONICO II</v>
      </c>
      <c r="G405" s="26">
        <v>44929</v>
      </c>
      <c r="H405" s="38">
        <v>365</v>
      </c>
      <c r="I4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IF(G743="01/01/1900",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Tabela2245689101112131415161718[[#This Row],[TREINADO EM]]+Tabela2245689101112131415161718[[#This Row],[VALIDADE]]</f>
        <v>45294</v>
      </c>
      <c r="K405" s="66">
        <v>1</v>
      </c>
      <c r="L405" t="s">
        <v>1</v>
      </c>
      <c r="M405" t="str">
        <f>VLOOKUP(Tabela2245689101112131415161718[[#This Row],[NOME]],'CADASTRO'!A:K,6,0)</f>
        <v>DESLIGADO</v>
      </c>
    </row>
    <row r="406" spans="1:13">
      <c r="A406" t="s">
        <v>516</v>
      </c>
      <c r="B406" t="s">
        <v>517</v>
      </c>
      <c r="C406" t="s">
        <v>68</v>
      </c>
      <c r="D406" t="s">
        <v>719</v>
      </c>
      <c r="E406" s="1" t="s">
        <v>399</v>
      </c>
      <c r="F406" t="str">
        <f>VLOOKUP(Tabela2245689101112131415161718[[#This Row],[NOME]],'CADASTRO'!A:K,5,0)</f>
        <v>OPERADOR INDUSTRIAL III</v>
      </c>
      <c r="G406" s="26">
        <v>44516</v>
      </c>
      <c r="H406" s="38">
        <v>365</v>
      </c>
      <c r="I4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IF(G744="01/01/1900",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Tabela2245689101112131415161718[[#This Row],[TREINADO EM]]+Tabela2245689101112131415161718[[#This Row],[VALIDADE]]</f>
        <v>44881</v>
      </c>
      <c r="K406" s="66">
        <v>1</v>
      </c>
      <c r="L406" t="s">
        <v>5</v>
      </c>
      <c r="M406" t="str">
        <f>VLOOKUP(Tabela2245689101112131415161718[[#This Row],[NOME]],'CADASTRO'!A:K,6,0)</f>
        <v>DESLIGADO</v>
      </c>
    </row>
    <row r="407" spans="1:13">
      <c r="A407" t="s">
        <v>516</v>
      </c>
      <c r="B407" t="s">
        <v>517</v>
      </c>
      <c r="C407" t="s">
        <v>431</v>
      </c>
      <c r="D407" t="s">
        <v>719</v>
      </c>
      <c r="E407" s="1" t="s">
        <v>399</v>
      </c>
      <c r="F407" t="str">
        <f>VLOOKUP(Tabela2245689101112131415161718[[#This Row],[NOME]],'CADASTRO'!A:K,5,0)</f>
        <v>OPERADOR INDUSTRIAL III</v>
      </c>
      <c r="G407" s="26">
        <v>44929</v>
      </c>
      <c r="H407" s="38">
        <v>365</v>
      </c>
      <c r="I4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IF(G745="01/01/1900",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Tabela2245689101112131415161718[[#This Row],[TREINADO EM]]+Tabela2245689101112131415161718[[#This Row],[VALIDADE]]</f>
        <v>45294</v>
      </c>
      <c r="K407" s="66">
        <v>1</v>
      </c>
      <c r="L407" t="s">
        <v>5</v>
      </c>
      <c r="M407" t="str">
        <f>VLOOKUP(Tabela2245689101112131415161718[[#This Row],[NOME]],'CADASTRO'!A:K,6,0)</f>
        <v>DESLIGADO</v>
      </c>
    </row>
    <row r="408" spans="1:13">
      <c r="A408" t="s">
        <v>516</v>
      </c>
      <c r="B408" t="s">
        <v>517</v>
      </c>
      <c r="C408" t="s">
        <v>439</v>
      </c>
      <c r="D408" t="s">
        <v>719</v>
      </c>
      <c r="E408" s="1" t="s">
        <v>399</v>
      </c>
      <c r="F408" t="str">
        <f>VLOOKUP(Tabela2245689101112131415161718[[#This Row],[NOME]],'CADASTRO'!A:K,5,0)</f>
        <v>OPERADOR INDUSTRIAL III</v>
      </c>
      <c r="G408" s="26">
        <v>45278</v>
      </c>
      <c r="H408" s="38">
        <v>365</v>
      </c>
      <c r="I4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IF(G746="01/01/1900",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Tabela2245689101112131415161718[[#This Row],[TREINADO EM]]+Tabela2245689101112131415161718[[#This Row],[VALIDADE]]</f>
        <v>45643</v>
      </c>
      <c r="K408" s="66">
        <v>1.5</v>
      </c>
      <c r="L408" t="s">
        <v>5</v>
      </c>
      <c r="M408" t="str">
        <f>VLOOKUP(Tabela2245689101112131415161718[[#This Row],[NOME]],'CADASTRO'!A:K,6,0)</f>
        <v>DESLIGADO</v>
      </c>
    </row>
    <row r="409" spans="1:13">
      <c r="A409" t="s">
        <v>516</v>
      </c>
      <c r="B409" t="s">
        <v>517</v>
      </c>
      <c r="C409" t="s">
        <v>124</v>
      </c>
      <c r="D409" t="s">
        <v>719</v>
      </c>
      <c r="E409" s="1" t="s">
        <v>399</v>
      </c>
      <c r="F409" t="str">
        <f>VLOOKUP(Tabela2245689101112131415161718[[#This Row],[NOME]],'CADASTRO'!A:K,5,0)</f>
        <v>OPERADOR INDUSTRIAL III</v>
      </c>
      <c r="G409" s="26">
        <v>45644</v>
      </c>
      <c r="H409" s="38">
        <v>365</v>
      </c>
      <c r="I4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IF(G747="01/01/1900",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Tabela2245689101112131415161718[[#This Row],[TREINADO EM]]+Tabela2245689101112131415161718[[#This Row],[VALIDADE]]</f>
        <v>46009</v>
      </c>
      <c r="K409" s="66">
        <v>1</v>
      </c>
      <c r="L409" t="s">
        <v>5</v>
      </c>
      <c r="M409" t="str">
        <f>VLOOKUP(Tabela2245689101112131415161718[[#This Row],[NOME]],'CADASTRO'!A:K,6,0)</f>
        <v>DESLIGADO</v>
      </c>
    </row>
    <row r="410" spans="1:13">
      <c r="A410" t="s">
        <v>516</v>
      </c>
      <c r="B410" t="s">
        <v>517</v>
      </c>
      <c r="C410" t="s">
        <v>326</v>
      </c>
      <c r="D410" t="s">
        <v>719</v>
      </c>
      <c r="E410" s="1" t="s">
        <v>399</v>
      </c>
      <c r="F410" t="str">
        <f>VLOOKUP(Tabela2245689101112131415161718[[#This Row],[NOME]],'CADASTRO'!A:K,5,0)</f>
        <v>OPERADOR INDUSTRIAL III</v>
      </c>
      <c r="G410" s="26">
        <v>46111</v>
      </c>
      <c r="H410" s="38">
        <v>365</v>
      </c>
      <c r="I4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IF(G748="01/01/1900",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Tabela2245689101112131415161718[[#This Row],[TREINADO EM]]+Tabela2245689101112131415161718[[#This Row],[VALIDADE]]</f>
        <v>46476</v>
      </c>
      <c r="K410" s="66">
        <v>1</v>
      </c>
      <c r="L410" t="s">
        <v>3</v>
      </c>
      <c r="M410" t="str">
        <f>VLOOKUP(Tabela2245689101112131415161718[[#This Row],[NOME]],'CADASTRO'!A:K,6,0)</f>
        <v>DESLIGADO</v>
      </c>
    </row>
    <row r="411" spans="1:13">
      <c r="A411" t="s">
        <v>516</v>
      </c>
      <c r="B411" t="s">
        <v>517</v>
      </c>
      <c r="C411" t="s">
        <v>68</v>
      </c>
      <c r="D411" t="s">
        <v>719</v>
      </c>
      <c r="E411" s="1" t="s">
        <v>400</v>
      </c>
      <c r="F411" t="str">
        <f>VLOOKUP(Tabela2245689101112131415161718[[#This Row],[NOME]],'CADASTRO'!A:K,5,0)</f>
        <v>TECNICO MECANICO III</v>
      </c>
      <c r="G411" s="26">
        <v>44516</v>
      </c>
      <c r="H411" s="38">
        <v>365</v>
      </c>
      <c r="I4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IF(G749="01/01/1900",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Tabela2245689101112131415161718[[#This Row],[TREINADO EM]]+Tabela2245689101112131415161718[[#This Row],[VALIDADE]]</f>
        <v>44881</v>
      </c>
      <c r="K411" s="66">
        <v>1</v>
      </c>
      <c r="L411" t="s">
        <v>1</v>
      </c>
      <c r="M411" t="str">
        <f>VLOOKUP(Tabela2245689101112131415161718[[#This Row],[NOME]],'CADASTRO'!A:K,6,0)</f>
        <v>ATIVO</v>
      </c>
    </row>
    <row r="412" spans="1:13">
      <c r="A412" t="s">
        <v>516</v>
      </c>
      <c r="B412" t="s">
        <v>517</v>
      </c>
      <c r="C412" t="s">
        <v>439</v>
      </c>
      <c r="D412" t="s">
        <v>719</v>
      </c>
      <c r="E412" s="1" t="s">
        <v>400</v>
      </c>
      <c r="F412" t="str">
        <f>VLOOKUP(Tabela2245689101112131415161718[[#This Row],[NOME]],'CADASTRO'!A:K,5,0)</f>
        <v>TECNICO MECANICO III</v>
      </c>
      <c r="G412" s="26">
        <v>45063</v>
      </c>
      <c r="H412" s="38">
        <v>365</v>
      </c>
      <c r="I4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IF(G750="01/01/1900",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Tabela2245689101112131415161718[[#This Row],[TREINADO EM]]+Tabela2245689101112131415161718[[#This Row],[VALIDADE]]</f>
        <v>45428</v>
      </c>
      <c r="K412" s="66">
        <v>1</v>
      </c>
      <c r="L412" t="s">
        <v>1</v>
      </c>
      <c r="M412" t="str">
        <f>VLOOKUP(Tabela2245689101112131415161718[[#This Row],[NOME]],'CADASTRO'!A:K,6,0)</f>
        <v>ATIVO</v>
      </c>
    </row>
    <row r="413" spans="1:13">
      <c r="A413" t="s">
        <v>516</v>
      </c>
      <c r="B413" t="s">
        <v>517</v>
      </c>
      <c r="C413" t="s">
        <v>517</v>
      </c>
      <c r="D413" t="s">
        <v>719</v>
      </c>
      <c r="E413" s="1" t="s">
        <v>159</v>
      </c>
      <c r="F413" t="str">
        <f>VLOOKUP(Tabela2245689101112131415161718[[#This Row],[NOME]],'CADASTRO'!A:K,5,0)</f>
        <v>ESTAGIARIO</v>
      </c>
      <c r="G413" s="26">
        <v>44085</v>
      </c>
      <c r="H413" s="38">
        <v>365</v>
      </c>
      <c r="I4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IF(G751="01/01/1900",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Tabela2245689101112131415161718[[#This Row],[TREINADO EM]]+Tabela2245689101112131415161718[[#This Row],[VALIDADE]]</f>
        <v>44450</v>
      </c>
      <c r="K413" s="66">
        <v>1</v>
      </c>
      <c r="L413" t="s">
        <v>1</v>
      </c>
      <c r="M413" t="str">
        <f>VLOOKUP(Tabela2245689101112131415161718[[#This Row],[NOME]],'CADASTRO'!A:K,6,0)</f>
        <v>DESLIGADO</v>
      </c>
    </row>
    <row r="414" spans="1:13">
      <c r="A414" t="s">
        <v>516</v>
      </c>
      <c r="B414" t="s">
        <v>517</v>
      </c>
      <c r="C414" t="s">
        <v>68</v>
      </c>
      <c r="D414" t="s">
        <v>719</v>
      </c>
      <c r="E414" s="11" t="s">
        <v>158</v>
      </c>
      <c r="F414" t="str">
        <f>VLOOKUP(Tabela2245689101112131415161718[[#This Row],[NOME]],'CADASTRO'!A:K,5,0)</f>
        <v>OPERADOR INDUSTRIAL I</v>
      </c>
      <c r="G414" s="26">
        <v>44516</v>
      </c>
      <c r="H414" s="38">
        <v>365</v>
      </c>
      <c r="I4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IF(G752="01/01/1900",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Tabela2245689101112131415161718[[#This Row],[TREINADO EM]]+Tabela2245689101112131415161718[[#This Row],[VALIDADE]]</f>
        <v>44881</v>
      </c>
      <c r="K414" s="66">
        <v>1</v>
      </c>
      <c r="L414" t="s">
        <v>1</v>
      </c>
      <c r="M414" t="str">
        <f>VLOOKUP(Tabela2245689101112131415161718[[#This Row],[NOME]],'CADASTRO'!A:K,6,0)</f>
        <v>DESLIGADO</v>
      </c>
    </row>
    <row r="415" spans="1:13">
      <c r="A415" t="s">
        <v>516</v>
      </c>
      <c r="B415" t="s">
        <v>517</v>
      </c>
      <c r="C415" t="s">
        <v>68</v>
      </c>
      <c r="D415" t="s">
        <v>719</v>
      </c>
      <c r="E415" s="11" t="s">
        <v>239</v>
      </c>
      <c r="F415" t="str">
        <f>VLOOKUP(Tabela2245689101112131415161718[[#This Row],[NOME]],'CADASTRO'!A:K,5,0)</f>
        <v>COORDENADOR MANUTENCAO SR</v>
      </c>
      <c r="G415" s="26">
        <v>44516</v>
      </c>
      <c r="H415" s="38">
        <v>365</v>
      </c>
      <c r="I4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IF(G753="01/01/1900",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Tabela2245689101112131415161718[[#This Row],[TREINADO EM]]+Tabela2245689101112131415161718[[#This Row],[VALIDADE]]</f>
        <v>44881</v>
      </c>
      <c r="K415" s="66">
        <v>1</v>
      </c>
      <c r="L415" t="s">
        <v>1</v>
      </c>
      <c r="M415" t="str">
        <f>VLOOKUP(Tabela2245689101112131415161718[[#This Row],[NOME]],'CADASTRO'!A:K,6,0)</f>
        <v>TRANSFERIDO</v>
      </c>
    </row>
    <row r="416" spans="1:13">
      <c r="A416" t="s">
        <v>516</v>
      </c>
      <c r="B416" t="s">
        <v>517</v>
      </c>
      <c r="C416" t="s">
        <v>415</v>
      </c>
      <c r="D416" t="s">
        <v>719</v>
      </c>
      <c r="E416" s="1" t="s">
        <v>486</v>
      </c>
      <c r="F416" t="str">
        <f>VLOOKUP(Tabela2245689101112131415161718[[#This Row],[NOME]],'CADASTRO'!A:K,5,0)</f>
        <v>OPERADOR INDUSTRIAL I</v>
      </c>
      <c r="G416" s="26">
        <v>46238</v>
      </c>
      <c r="H416" s="38">
        <v>365</v>
      </c>
      <c r="I4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IF(G754="01/01/1900", "SEM REGISTRO",
                        IF((G416+H416)&gt;TODAY(), "NO PRAZO", "VENCIDO"
                        )
                    )
                )
            )
        )
    ),"N.A.")</f>
        <v>NO PRAZO</v>
      </c>
      <c r="J416" s="14">
        <f>Tabela2245689101112131415161718[[#This Row],[TREINADO EM]]+Tabela2245689101112131415161718[[#This Row],[VALIDADE]]</f>
        <v>46603</v>
      </c>
      <c r="K416" s="66">
        <v>1</v>
      </c>
      <c r="L416" t="s">
        <v>3</v>
      </c>
      <c r="M416" t="str">
        <f>VLOOKUP(Tabela2245689101112131415161718[[#This Row],[NOME]],'CADASTRO'!A:K,6,0)</f>
        <v>ATIVO</v>
      </c>
    </row>
    <row r="417" spans="1:13">
      <c r="A417" t="s">
        <v>516</v>
      </c>
      <c r="B417" t="s">
        <v>517</v>
      </c>
      <c r="C417" t="s">
        <v>68</v>
      </c>
      <c r="D417" t="s">
        <v>719</v>
      </c>
      <c r="E417" s="11" t="s">
        <v>155</v>
      </c>
      <c r="F417" t="str">
        <f>VLOOKUP(Tabela2245689101112131415161718[[#This Row],[NOME]],'CADASTRO'!A:K,5,0)</f>
        <v>AUXILIAR TECNICO</v>
      </c>
      <c r="G417" s="26">
        <v>44516</v>
      </c>
      <c r="H417" s="38">
        <v>365</v>
      </c>
      <c r="I4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IF(G755="01/01/1900",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Tabela2245689101112131415161718[[#This Row],[TREINADO EM]]+Tabela2245689101112131415161718[[#This Row],[VALIDADE]]</f>
        <v>44881</v>
      </c>
      <c r="K417" s="66">
        <v>1</v>
      </c>
      <c r="L417" t="s">
        <v>1</v>
      </c>
      <c r="M417" t="str">
        <f>VLOOKUP(Tabela2245689101112131415161718[[#This Row],[NOME]],'CADASTRO'!A:K,6,0)</f>
        <v>DESLIGADO</v>
      </c>
    </row>
    <row r="418" spans="1:13">
      <c r="A418" t="s">
        <v>516</v>
      </c>
      <c r="B418" t="s">
        <v>517</v>
      </c>
      <c r="C418" t="s">
        <v>68</v>
      </c>
      <c r="D418" t="s">
        <v>719</v>
      </c>
      <c r="E418" s="11" t="s">
        <v>401</v>
      </c>
      <c r="F418" t="str">
        <f>VLOOKUP(Tabela2245689101112131415161718[[#This Row],[NOME]],'CADASTRO'!A:K,5,0)</f>
        <v>TECNICO MECANICO I</v>
      </c>
      <c r="G418" s="26">
        <v>44516</v>
      </c>
      <c r="H418" s="38">
        <v>365</v>
      </c>
      <c r="I4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IF(G756="01/01/1900",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Tabela2245689101112131415161718[[#This Row],[TREINADO EM]]+Tabela2245689101112131415161718[[#This Row],[VALIDADE]]</f>
        <v>44881</v>
      </c>
      <c r="K418" s="66">
        <v>1</v>
      </c>
      <c r="L418" t="s">
        <v>5</v>
      </c>
      <c r="M418" t="str">
        <f>VLOOKUP(Tabela2245689101112131415161718[[#This Row],[NOME]],'CADASTRO'!A:K,6,0)</f>
        <v>ATIVO</v>
      </c>
    </row>
    <row r="419" spans="1:13">
      <c r="A419" t="s">
        <v>516</v>
      </c>
      <c r="B419" t="s">
        <v>517</v>
      </c>
      <c r="C419" t="s">
        <v>431</v>
      </c>
      <c r="D419" t="s">
        <v>719</v>
      </c>
      <c r="E419" s="1" t="s">
        <v>401</v>
      </c>
      <c r="F419" t="str">
        <f>VLOOKUP(Tabela2245689101112131415161718[[#This Row],[NOME]],'CADASTRO'!A:K,5,0)</f>
        <v>TECNICO MECANICO I</v>
      </c>
      <c r="G419" s="26">
        <v>44929</v>
      </c>
      <c r="H419" s="38">
        <v>365</v>
      </c>
      <c r="I4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IF(G757="01/01/1900",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Tabela2245689101112131415161718[[#This Row],[TREINADO EM]]+Tabela2245689101112131415161718[[#This Row],[VALIDADE]]</f>
        <v>45294</v>
      </c>
      <c r="K419" s="66">
        <v>1</v>
      </c>
      <c r="L419" t="s">
        <v>5</v>
      </c>
      <c r="M419" t="str">
        <f>VLOOKUP(Tabela2245689101112131415161718[[#This Row],[NOME]],'CADASTRO'!A:K,6,0)</f>
        <v>ATIVO</v>
      </c>
    </row>
    <row r="420" spans="1:13">
      <c r="A420" t="s">
        <v>516</v>
      </c>
      <c r="B420" t="s">
        <v>517</v>
      </c>
      <c r="C420" t="s">
        <v>439</v>
      </c>
      <c r="D420" t="s">
        <v>719</v>
      </c>
      <c r="E420" s="1" t="s">
        <v>401</v>
      </c>
      <c r="F420" t="str">
        <f>VLOOKUP(Tabela2245689101112131415161718[[#This Row],[NOME]],'CADASTRO'!A:K,5,0)</f>
        <v>TECNICO MECANICO I</v>
      </c>
      <c r="G420" s="26">
        <v>45278</v>
      </c>
      <c r="H420" s="38">
        <v>365</v>
      </c>
      <c r="I4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IF(G758="01/01/1900",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Tabela2245689101112131415161718[[#This Row],[TREINADO EM]]+Tabela2245689101112131415161718[[#This Row],[VALIDADE]]</f>
        <v>45643</v>
      </c>
      <c r="K420" s="66">
        <v>1.5</v>
      </c>
      <c r="L420" t="s">
        <v>5</v>
      </c>
      <c r="M420" t="str">
        <f>VLOOKUP(Tabela2245689101112131415161718[[#This Row],[NOME]],'CADASTRO'!A:K,6,0)</f>
        <v>ATIVO</v>
      </c>
    </row>
    <row r="421" spans="1:13">
      <c r="A421" t="s">
        <v>516</v>
      </c>
      <c r="B421" t="s">
        <v>517</v>
      </c>
      <c r="C421" t="s">
        <v>124</v>
      </c>
      <c r="D421" t="s">
        <v>719</v>
      </c>
      <c r="E421" s="1" t="s">
        <v>401</v>
      </c>
      <c r="F421" t="str">
        <f>VLOOKUP(Tabela2245689101112131415161718[[#This Row],[NOME]],'CADASTRO'!A:K,5,0)</f>
        <v>TECNICO MECANICO I</v>
      </c>
      <c r="G421" s="26">
        <v>45644</v>
      </c>
      <c r="H421" s="38">
        <v>365</v>
      </c>
      <c r="I4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IF(G759="01/01/1900",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Tabela2245689101112131415161718[[#This Row],[TREINADO EM]]+Tabela2245689101112131415161718[[#This Row],[VALIDADE]]</f>
        <v>46009</v>
      </c>
      <c r="K421" s="66">
        <v>1</v>
      </c>
      <c r="L421" t="s">
        <v>5</v>
      </c>
      <c r="M421" t="str">
        <f>VLOOKUP(Tabela2245689101112131415161718[[#This Row],[NOME]],'CADASTRO'!A:K,6,0)</f>
        <v>ATIVO</v>
      </c>
    </row>
    <row r="422" spans="1:13">
      <c r="A422" t="s">
        <v>516</v>
      </c>
      <c r="B422" t="s">
        <v>517</v>
      </c>
      <c r="C422" t="s">
        <v>335</v>
      </c>
      <c r="D422" t="s">
        <v>719</v>
      </c>
      <c r="E422" s="1" t="s">
        <v>401</v>
      </c>
      <c r="F422" t="str">
        <f>VLOOKUP(Tabela2245689101112131415161718[[#This Row],[NOME]],'CADASTRO'!A:K,5,0)</f>
        <v>TECNICO MECANICO I</v>
      </c>
      <c r="G422" s="26">
        <v>46009</v>
      </c>
      <c r="H422" s="38">
        <v>365</v>
      </c>
      <c r="I4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IF(G760="01/01/1900",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Tabela2245689101112131415161718[[#This Row],[TREINADO EM]]+Tabela2245689101112131415161718[[#This Row],[VALIDADE]]</f>
        <v>46374</v>
      </c>
      <c r="K422" s="66">
        <v>1</v>
      </c>
      <c r="L422" t="s">
        <v>1</v>
      </c>
      <c r="M422" t="str">
        <f>VLOOKUP(Tabela2245689101112131415161718[[#This Row],[NOME]],'CADASTRO'!A:K,6,0)</f>
        <v>ATIVO</v>
      </c>
    </row>
    <row r="423" spans="1:13">
      <c r="A423" t="s">
        <v>516</v>
      </c>
      <c r="B423" t="s">
        <v>517</v>
      </c>
      <c r="C423" t="s">
        <v>439</v>
      </c>
      <c r="D423" t="s">
        <v>719</v>
      </c>
      <c r="E423" s="1" t="s">
        <v>403</v>
      </c>
      <c r="F423" t="str">
        <f>VLOOKUP(Tabela2245689101112131415161718[[#This Row],[NOME]],'CADASTRO'!A:K,5,0)</f>
        <v>OPERADOR INDUSTRIAL I</v>
      </c>
      <c r="G423" s="26">
        <v>45252</v>
      </c>
      <c r="H423" s="38">
        <v>365</v>
      </c>
      <c r="I4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IF(G761="01/01/1900",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Tabela2245689101112131415161718[[#This Row],[TREINADO EM]]+Tabela2245689101112131415161718[[#This Row],[VALIDADE]]</f>
        <v>45617</v>
      </c>
      <c r="K423" s="66">
        <v>1.5</v>
      </c>
      <c r="L423" t="s">
        <v>5</v>
      </c>
      <c r="M423" t="str">
        <f>VLOOKUP(Tabela2245689101112131415161718[[#This Row],[NOME]],'CADASTRO'!A:K,6,0)</f>
        <v>ATIVO</v>
      </c>
    </row>
    <row r="424" spans="1:13">
      <c r="A424" t="s">
        <v>516</v>
      </c>
      <c r="B424" t="s">
        <v>517</v>
      </c>
      <c r="C424" t="s">
        <v>439</v>
      </c>
      <c r="D424" t="s">
        <v>719</v>
      </c>
      <c r="E424" s="1" t="s">
        <v>403</v>
      </c>
      <c r="F424" t="str">
        <f>VLOOKUP(Tabela2245689101112131415161718[[#This Row],[NOME]],'CADASTRO'!A:K,5,0)</f>
        <v>OPERADOR INDUSTRIAL I</v>
      </c>
      <c r="G424" s="26">
        <v>45278</v>
      </c>
      <c r="H424" s="38">
        <v>365</v>
      </c>
      <c r="I4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IF(G762="01/01/1900",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Tabela2245689101112131415161718[[#This Row],[TREINADO EM]]+Tabela2245689101112131415161718[[#This Row],[VALIDADE]]</f>
        <v>45643</v>
      </c>
      <c r="K424" s="66">
        <v>1.5</v>
      </c>
      <c r="L424" t="s">
        <v>5</v>
      </c>
      <c r="M424" t="str">
        <f>VLOOKUP(Tabela2245689101112131415161718[[#This Row],[NOME]],'CADASTRO'!A:K,6,0)</f>
        <v>ATIVO</v>
      </c>
    </row>
    <row r="425" spans="1:13">
      <c r="A425" t="s">
        <v>516</v>
      </c>
      <c r="B425" t="s">
        <v>517</v>
      </c>
      <c r="C425" t="s">
        <v>124</v>
      </c>
      <c r="D425" t="s">
        <v>719</v>
      </c>
      <c r="E425" s="1" t="s">
        <v>403</v>
      </c>
      <c r="F425" t="str">
        <f>VLOOKUP(Tabela2245689101112131415161718[[#This Row],[NOME]],'CADASTRO'!A:K,5,0)</f>
        <v>OPERADOR INDUSTRIAL I</v>
      </c>
      <c r="G425" s="26">
        <v>45644</v>
      </c>
      <c r="H425" s="38">
        <v>365</v>
      </c>
      <c r="I4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IF(G763="01/01/1900",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Tabela2245689101112131415161718[[#This Row],[TREINADO EM]]+Tabela2245689101112131415161718[[#This Row],[VALIDADE]]</f>
        <v>46009</v>
      </c>
      <c r="K425" s="66">
        <v>1</v>
      </c>
      <c r="L425" t="s">
        <v>5</v>
      </c>
      <c r="M425" t="str">
        <f>VLOOKUP(Tabela2245689101112131415161718[[#This Row],[NOME]],'CADASTRO'!A:K,6,0)</f>
        <v>ATIVO</v>
      </c>
    </row>
    <row r="426" spans="1:13">
      <c r="A426" t="s">
        <v>516</v>
      </c>
      <c r="B426" t="s">
        <v>517</v>
      </c>
      <c r="C426" t="s">
        <v>326</v>
      </c>
      <c r="D426" t="s">
        <v>719</v>
      </c>
      <c r="E426" s="1" t="s">
        <v>403</v>
      </c>
      <c r="F426" t="str">
        <f>VLOOKUP(Tabela2245689101112131415161718[[#This Row],[NOME]],'CADASTRO'!A:K,5,0)</f>
        <v>OPERADOR INDUSTRIAL I</v>
      </c>
      <c r="G426" s="26">
        <v>46111</v>
      </c>
      <c r="H426" s="38">
        <v>365</v>
      </c>
      <c r="I4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IF(G764="01/01/1900", "SEM REGISTRO",
                        IF((G426+H426)&gt;TODAY(), "NO PRAZO", "VENCIDO"
                        )
                    )
                )
            )
        )
    ),"N.A.")</f>
        <v>NO PRAZO</v>
      </c>
      <c r="J426" s="14">
        <f>Tabela2245689101112131415161718[[#This Row],[TREINADO EM]]+Tabela2245689101112131415161718[[#This Row],[VALIDADE]]</f>
        <v>46476</v>
      </c>
      <c r="K426" s="66">
        <v>1</v>
      </c>
      <c r="L426" t="s">
        <v>3</v>
      </c>
      <c r="M426" t="str">
        <f>VLOOKUP(Tabela2245689101112131415161718[[#This Row],[NOME]],'CADASTRO'!A:K,6,0)</f>
        <v>ATIVO</v>
      </c>
    </row>
    <row r="427" spans="1:13">
      <c r="A427" t="s">
        <v>516</v>
      </c>
      <c r="B427" t="s">
        <v>517</v>
      </c>
      <c r="C427" t="s">
        <v>68</v>
      </c>
      <c r="D427" t="s">
        <v>719</v>
      </c>
      <c r="E427" s="11" t="s">
        <v>404</v>
      </c>
      <c r="F427" t="str">
        <f>VLOOKUP(Tabela2245689101112131415161718[[#This Row],[NOME]],'CADASTRO'!A:K,5,0)</f>
        <v>ANALISTA TREINAMENTO JR</v>
      </c>
      <c r="G427" s="26">
        <v>44516</v>
      </c>
      <c r="H427" s="38">
        <v>365</v>
      </c>
      <c r="I4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IF(G765="01/01/1900",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Tabela2245689101112131415161718[[#This Row],[TREINADO EM]]+Tabela2245689101112131415161718[[#This Row],[VALIDADE]]</f>
        <v>44881</v>
      </c>
      <c r="K427" s="66">
        <v>1</v>
      </c>
      <c r="L427" t="s">
        <v>5</v>
      </c>
      <c r="M427" t="str">
        <f>VLOOKUP(Tabela2245689101112131415161718[[#This Row],[NOME]],'CADASTRO'!A:K,6,0)</f>
        <v>ATIVO</v>
      </c>
    </row>
    <row r="428" spans="1:13">
      <c r="A428" t="s">
        <v>516</v>
      </c>
      <c r="B428" t="s">
        <v>517</v>
      </c>
      <c r="C428" t="s">
        <v>341</v>
      </c>
      <c r="D428" t="s">
        <v>719</v>
      </c>
      <c r="E428" s="1" t="s">
        <v>404</v>
      </c>
      <c r="F428" t="str">
        <f>VLOOKUP(Tabela2245689101112131415161718[[#This Row],[NOME]],'CADASTRO'!A:K,5,0)</f>
        <v>ANALISTA TREINAMENTO JR</v>
      </c>
      <c r="G428" s="26">
        <v>44902</v>
      </c>
      <c r="H428" s="38">
        <v>365</v>
      </c>
      <c r="I4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IF(G766="01/01/1900",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Tabela2245689101112131415161718[[#This Row],[TREINADO EM]]+Tabela2245689101112131415161718[[#This Row],[VALIDADE]]</f>
        <v>45267</v>
      </c>
      <c r="K428" s="66">
        <v>0.5</v>
      </c>
      <c r="L428" t="s">
        <v>5</v>
      </c>
      <c r="M428" t="str">
        <f>VLOOKUP(Tabela2245689101112131415161718[[#This Row],[NOME]],'CADASTRO'!A:K,6,0)</f>
        <v>ATIVO</v>
      </c>
    </row>
    <row r="429" spans="1:13">
      <c r="A429" t="s">
        <v>516</v>
      </c>
      <c r="B429" t="s">
        <v>517</v>
      </c>
      <c r="C429" t="s">
        <v>439</v>
      </c>
      <c r="D429" t="s">
        <v>719</v>
      </c>
      <c r="E429" s="1" t="s">
        <v>404</v>
      </c>
      <c r="F429" t="str">
        <f>VLOOKUP(Tabela2245689101112131415161718[[#This Row],[NOME]],'CADASTRO'!A:K,5,0)</f>
        <v>ANALISTA TREINAMENTO JR</v>
      </c>
      <c r="G429" s="26">
        <v>45028</v>
      </c>
      <c r="H429" s="38">
        <v>365</v>
      </c>
      <c r="I4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IF(G767="01/01/1900",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Tabela2245689101112131415161718[[#This Row],[TREINADO EM]]+Tabela2245689101112131415161718[[#This Row],[VALIDADE]]</f>
        <v>45393</v>
      </c>
      <c r="K429" s="66">
        <v>1</v>
      </c>
      <c r="L429" t="s">
        <v>5</v>
      </c>
      <c r="M429" t="str">
        <f>VLOOKUP(Tabela2245689101112131415161718[[#This Row],[NOME]],'CADASTRO'!A:K,6,0)</f>
        <v>ATIVO</v>
      </c>
    </row>
    <row r="430" spans="1:13">
      <c r="A430" t="s">
        <v>516</v>
      </c>
      <c r="B430" t="s">
        <v>517</v>
      </c>
      <c r="C430" t="s">
        <v>431</v>
      </c>
      <c r="D430" t="s">
        <v>719</v>
      </c>
      <c r="E430" s="1" t="s">
        <v>404</v>
      </c>
      <c r="F430" t="str">
        <f>VLOOKUP(Tabela2245689101112131415161718[[#This Row],[NOME]],'CADASTRO'!A:K,5,0)</f>
        <v>ANALISTA TREINAMENTO JR</v>
      </c>
      <c r="G430" s="26">
        <v>45427</v>
      </c>
      <c r="H430" s="38">
        <v>365</v>
      </c>
      <c r="I4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IF(G768="01/01/1900",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Tabela2245689101112131415161718[[#This Row],[TREINADO EM]]+Tabela2245689101112131415161718[[#This Row],[VALIDADE]]</f>
        <v>45792</v>
      </c>
      <c r="K430" s="66">
        <v>1.5</v>
      </c>
      <c r="L430" t="s">
        <v>5</v>
      </c>
      <c r="M430" t="str">
        <f>VLOOKUP(Tabela2245689101112131415161718[[#This Row],[NOME]],'CADASTRO'!A:K,6,0)</f>
        <v>ATIVO</v>
      </c>
    </row>
    <row r="431" spans="1:13">
      <c r="A431" t="s">
        <v>516</v>
      </c>
      <c r="B431" t="s">
        <v>517</v>
      </c>
      <c r="C431" t="s">
        <v>335</v>
      </c>
      <c r="D431" t="s">
        <v>719</v>
      </c>
      <c r="E431" s="1" t="s">
        <v>404</v>
      </c>
      <c r="F431" t="str">
        <f>VLOOKUP(Tabela2245689101112131415161718[[#This Row],[NOME]],'CADASTRO'!A:K,5,0)</f>
        <v>ANALISTA TREINAMENTO JR</v>
      </c>
      <c r="G431" s="26">
        <v>45880</v>
      </c>
      <c r="H431" s="38">
        <v>365</v>
      </c>
      <c r="I4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IF(G769="01/01/1900",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Tabela2245689101112131415161718[[#This Row],[TREINADO EM]]+Tabela2245689101112131415161718[[#This Row],[VALIDADE]]</f>
        <v>46245</v>
      </c>
      <c r="K431" s="66">
        <v>1</v>
      </c>
      <c r="L431" t="s">
        <v>5</v>
      </c>
      <c r="M431" t="str">
        <f>VLOOKUP(Tabela2245689101112131415161718[[#This Row],[NOME]],'CADASTRO'!A:K,6,0)</f>
        <v>ATIVO</v>
      </c>
    </row>
    <row r="432" spans="1:13">
      <c r="A432" t="s">
        <v>516</v>
      </c>
      <c r="B432" t="s">
        <v>517</v>
      </c>
      <c r="C432" t="s">
        <v>415</v>
      </c>
      <c r="D432" t="s">
        <v>719</v>
      </c>
      <c r="E432" s="1" t="s">
        <v>404</v>
      </c>
      <c r="F432" t="str">
        <f>VLOOKUP(Tabela2245689101112131415161718[[#This Row],[NOME]],'CADASTRO'!A:K,5,0)</f>
        <v>ANALISTA TREINAMENTO JR</v>
      </c>
      <c r="G432" s="26">
        <v>46238</v>
      </c>
      <c r="H432" s="38">
        <v>365</v>
      </c>
      <c r="I4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IF(G770="01/01/1900", "SEM REGISTRO",
                        IF((G432+H432)&gt;TODAY(), "NO PRAZO", "VENCIDO"
                        )
                    )
                )
            )
        )
    ),"N.A.")</f>
        <v>NO PRAZO</v>
      </c>
      <c r="J432" s="14">
        <f>Tabela2245689101112131415161718[[#This Row],[TREINADO EM]]+Tabela2245689101112131415161718[[#This Row],[VALIDADE]]</f>
        <v>46603</v>
      </c>
      <c r="K432" s="66">
        <v>1</v>
      </c>
      <c r="L432" t="s">
        <v>3</v>
      </c>
      <c r="M432" t="str">
        <f>VLOOKUP(Tabela2245689101112131415161718[[#This Row],[NOME]],'CADASTRO'!A:K,6,0)</f>
        <v>ATIVO</v>
      </c>
    </row>
    <row r="433" spans="1:13">
      <c r="A433" t="s">
        <v>516</v>
      </c>
      <c r="B433" t="s">
        <v>517</v>
      </c>
      <c r="C433" t="s">
        <v>439</v>
      </c>
      <c r="D433" t="s">
        <v>719</v>
      </c>
      <c r="E433" s="1" t="s">
        <v>154</v>
      </c>
      <c r="F433" t="str">
        <f>VLOOKUP(Tabela2245689101112131415161718[[#This Row],[NOME]],'CADASTRO'!A:K,5,0)</f>
        <v>ESTAGIARIO</v>
      </c>
      <c r="G433" s="26">
        <v>45357</v>
      </c>
      <c r="H433" s="38">
        <v>365</v>
      </c>
      <c r="I4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IF(G771="01/01/1900",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Tabela2245689101112131415161718[[#This Row],[TREINADO EM]]+Tabela2245689101112131415161718[[#This Row],[VALIDADE]]</f>
        <v>45722</v>
      </c>
      <c r="K433" s="66">
        <v>1.5</v>
      </c>
      <c r="L433" t="s">
        <v>3</v>
      </c>
      <c r="M433" t="str">
        <f>VLOOKUP(Tabela2245689101112131415161718[[#This Row],[NOME]],'CADASTRO'!A:K,6,0)</f>
        <v>DESLIGADO</v>
      </c>
    </row>
    <row r="434" spans="1:13">
      <c r="A434" t="s">
        <v>516</v>
      </c>
      <c r="B434" t="s">
        <v>517</v>
      </c>
      <c r="C434" t="s">
        <v>68</v>
      </c>
      <c r="D434" t="s">
        <v>719</v>
      </c>
      <c r="E434" s="11" t="s">
        <v>406</v>
      </c>
      <c r="F434" t="str">
        <f>VLOOKUP(Tabela2245689101112131415161718[[#This Row],[NOME]],'CADASTRO'!A:K,5,0)</f>
        <v>OPERADOR LOGISTICO II</v>
      </c>
      <c r="G434" s="26">
        <v>44518</v>
      </c>
      <c r="H434" s="38">
        <v>365</v>
      </c>
      <c r="I4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IF(G772="01/01/1900",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Tabela2245689101112131415161718[[#This Row],[TREINADO EM]]+Tabela2245689101112131415161718[[#This Row],[VALIDADE]]</f>
        <v>44883</v>
      </c>
      <c r="K434" s="66">
        <v>1</v>
      </c>
      <c r="L434" t="s">
        <v>5</v>
      </c>
      <c r="M434" t="str">
        <f>VLOOKUP(Tabela2245689101112131415161718[[#This Row],[NOME]],'CADASTRO'!A:K,6,0)</f>
        <v>ATIVO</v>
      </c>
    </row>
    <row r="435" spans="1:13">
      <c r="A435" t="s">
        <v>516</v>
      </c>
      <c r="B435" t="s">
        <v>517</v>
      </c>
      <c r="C435" t="s">
        <v>431</v>
      </c>
      <c r="D435" t="s">
        <v>719</v>
      </c>
      <c r="E435" s="1" t="s">
        <v>406</v>
      </c>
      <c r="F435" t="str">
        <f>VLOOKUP(Tabela2245689101112131415161718[[#This Row],[NOME]],'CADASTRO'!A:K,5,0)</f>
        <v>OPERADOR LOGISTICO II</v>
      </c>
      <c r="G435" s="26">
        <v>44929</v>
      </c>
      <c r="H435" s="38">
        <v>365</v>
      </c>
      <c r="I4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IF(G773="01/01/1900",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Tabela2245689101112131415161718[[#This Row],[TREINADO EM]]+Tabela2245689101112131415161718[[#This Row],[VALIDADE]]</f>
        <v>45294</v>
      </c>
      <c r="K435" s="66">
        <v>1</v>
      </c>
      <c r="L435" t="s">
        <v>5</v>
      </c>
      <c r="M435" t="str">
        <f>VLOOKUP(Tabela2245689101112131415161718[[#This Row],[NOME]],'CADASTRO'!A:K,6,0)</f>
        <v>ATIVO</v>
      </c>
    </row>
    <row r="436" spans="1:13">
      <c r="A436" t="s">
        <v>516</v>
      </c>
      <c r="B436" t="s">
        <v>517</v>
      </c>
      <c r="C436" t="s">
        <v>439</v>
      </c>
      <c r="D436" t="s">
        <v>719</v>
      </c>
      <c r="E436" s="1" t="s">
        <v>406</v>
      </c>
      <c r="F436" t="str">
        <f>VLOOKUP(Tabela2245689101112131415161718[[#This Row],[NOME]],'CADASTRO'!A:K,5,0)</f>
        <v>OPERADOR LOGISTICO II</v>
      </c>
      <c r="G436" s="26">
        <v>45278</v>
      </c>
      <c r="H436" s="38">
        <v>365</v>
      </c>
      <c r="I4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IF(G774="01/01/1900",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Tabela2245689101112131415161718[[#This Row],[TREINADO EM]]+Tabela2245689101112131415161718[[#This Row],[VALIDADE]]</f>
        <v>45643</v>
      </c>
      <c r="K436" s="66">
        <v>1.5</v>
      </c>
      <c r="L436" t="s">
        <v>5</v>
      </c>
      <c r="M436" t="str">
        <f>VLOOKUP(Tabela2245689101112131415161718[[#This Row],[NOME]],'CADASTRO'!A:K,6,0)</f>
        <v>ATIVO</v>
      </c>
    </row>
    <row r="437" spans="1:13">
      <c r="A437" t="s">
        <v>516</v>
      </c>
      <c r="B437" t="s">
        <v>517</v>
      </c>
      <c r="C437" t="s">
        <v>124</v>
      </c>
      <c r="D437" t="s">
        <v>719</v>
      </c>
      <c r="E437" s="1" t="s">
        <v>406</v>
      </c>
      <c r="F437" t="str">
        <f>VLOOKUP(Tabela2245689101112131415161718[[#This Row],[NOME]],'CADASTRO'!A:K,5,0)</f>
        <v>OPERADOR LOGISTICO II</v>
      </c>
      <c r="G437" s="26">
        <v>45644</v>
      </c>
      <c r="H437" s="38">
        <v>365</v>
      </c>
      <c r="I4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IF(G775="01/01/1900",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Tabela2245689101112131415161718[[#This Row],[TREINADO EM]]+Tabela2245689101112131415161718[[#This Row],[VALIDADE]]</f>
        <v>46009</v>
      </c>
      <c r="K437" s="66">
        <v>1</v>
      </c>
      <c r="L437" t="s">
        <v>5</v>
      </c>
      <c r="M437" t="str">
        <f>VLOOKUP(Tabela2245689101112131415161718[[#This Row],[NOME]],'CADASTRO'!A:K,6,0)</f>
        <v>ATIVO</v>
      </c>
    </row>
    <row r="438" spans="1:13">
      <c r="A438" t="s">
        <v>516</v>
      </c>
      <c r="B438" t="s">
        <v>517</v>
      </c>
      <c r="C438" t="s">
        <v>335</v>
      </c>
      <c r="D438" t="s">
        <v>719</v>
      </c>
      <c r="E438" s="1" t="s">
        <v>406</v>
      </c>
      <c r="F438" t="str">
        <f>VLOOKUP(Tabela2245689101112131415161718[[#This Row],[NOME]],'CADASTRO'!A:K,5,0)</f>
        <v>OPERADOR LOGISTICO II</v>
      </c>
      <c r="G438" s="26">
        <v>46043</v>
      </c>
      <c r="H438" s="38">
        <v>365</v>
      </c>
      <c r="I4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IF(G776="01/01/1900", "SEM REGISTRO",
                        IF((G438+H438)&gt;TODAY(), "NO PRAZO", "VENCIDO"
                        )
                    )
                )
            )
        )
    ),"N.A.")</f>
        <v>NO PRAZO</v>
      </c>
      <c r="J438" s="14">
        <f>Tabela2245689101112131415161718[[#This Row],[TREINADO EM]]+Tabela2245689101112131415161718[[#This Row],[VALIDADE]]</f>
        <v>46408</v>
      </c>
      <c r="K438" s="66">
        <v>1</v>
      </c>
      <c r="L438" t="s">
        <v>3</v>
      </c>
      <c r="M438" t="str">
        <f>VLOOKUP(Tabela2245689101112131415161718[[#This Row],[NOME]],'CADASTRO'!A:K,6,0)</f>
        <v>ATIVO</v>
      </c>
    </row>
    <row r="439" spans="1:13">
      <c r="A439" t="s">
        <v>516</v>
      </c>
      <c r="B439" t="s">
        <v>517</v>
      </c>
      <c r="C439" t="s">
        <v>68</v>
      </c>
      <c r="D439" t="s">
        <v>719</v>
      </c>
      <c r="E439" s="11" t="s">
        <v>153</v>
      </c>
      <c r="F439" t="str">
        <f>VLOOKUP(Tabela2245689101112131415161718[[#This Row],[NOME]],'CADASTRO'!A:K,5,0)</f>
        <v>ASSISTENTE AMBIENTAL</v>
      </c>
      <c r="G439" s="26">
        <v>44516</v>
      </c>
      <c r="H439" s="38">
        <v>365</v>
      </c>
      <c r="I4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IF(G777="01/01/1900",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Tabela2245689101112131415161718[[#This Row],[TREINADO EM]]+Tabela2245689101112131415161718[[#This Row],[VALIDADE]]</f>
        <v>44881</v>
      </c>
      <c r="K439" s="66">
        <v>1</v>
      </c>
      <c r="L439" t="s">
        <v>1</v>
      </c>
      <c r="M439" t="str">
        <f>VLOOKUP(Tabela2245689101112131415161718[[#This Row],[NOME]],'CADASTRO'!A:K,6,0)</f>
        <v>DESLIGADO</v>
      </c>
    </row>
    <row r="440" spans="1:13">
      <c r="A440" t="s">
        <v>516</v>
      </c>
      <c r="B440" t="s">
        <v>517</v>
      </c>
      <c r="C440" t="s">
        <v>439</v>
      </c>
      <c r="D440" t="s">
        <v>719</v>
      </c>
      <c r="E440" s="1" t="s">
        <v>152</v>
      </c>
      <c r="F440" t="str">
        <f>VLOOKUP(Tabela2245689101112131415161718[[#This Row],[NOME]],'CADASTRO'!A:K,5,0)</f>
        <v>OPERADOR LOGISTICO I</v>
      </c>
      <c r="G440" s="26">
        <v>45392</v>
      </c>
      <c r="H440" s="38">
        <v>365</v>
      </c>
      <c r="I4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IF(G778="01/01/1900",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Tabela2245689101112131415161718[[#This Row],[TREINADO EM]]+Tabela2245689101112131415161718[[#This Row],[VALIDADE]]</f>
        <v>45757</v>
      </c>
      <c r="K440" s="66">
        <v>1.5</v>
      </c>
      <c r="L440" t="s">
        <v>5</v>
      </c>
      <c r="M440" t="str">
        <f>VLOOKUP(Tabela2245689101112131415161718[[#This Row],[NOME]],'CADASTRO'!A:K,6,0)</f>
        <v>DESLIGADO</v>
      </c>
    </row>
    <row r="441" spans="1:13">
      <c r="A441" t="s">
        <v>516</v>
      </c>
      <c r="B441" t="s">
        <v>517</v>
      </c>
      <c r="C441" t="s">
        <v>124</v>
      </c>
      <c r="D441" t="s">
        <v>719</v>
      </c>
      <c r="E441" s="1" t="s">
        <v>152</v>
      </c>
      <c r="F441" t="str">
        <f>VLOOKUP(Tabela2245689101112131415161718[[#This Row],[NOME]],'CADASTRO'!A:K,5,0)</f>
        <v>OPERADOR LOGISTICO I</v>
      </c>
      <c r="G441" s="26">
        <v>45644</v>
      </c>
      <c r="H441" s="38">
        <v>365</v>
      </c>
      <c r="I4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IF(G779="01/01/1900",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Tabela2245689101112131415161718[[#This Row],[TREINADO EM]]+Tabela2245689101112131415161718[[#This Row],[VALIDADE]]</f>
        <v>46009</v>
      </c>
      <c r="K441" s="66">
        <v>1</v>
      </c>
      <c r="L441" t="s">
        <v>3</v>
      </c>
      <c r="M441" t="str">
        <f>VLOOKUP(Tabela2245689101112131415161718[[#This Row],[NOME]],'CADASTRO'!A:K,6,0)</f>
        <v>DESLIGADO</v>
      </c>
    </row>
    <row r="442" spans="1:13">
      <c r="A442" t="s">
        <v>516</v>
      </c>
      <c r="B442" t="s">
        <v>517</v>
      </c>
      <c r="C442" t="s">
        <v>68</v>
      </c>
      <c r="D442" t="s">
        <v>719</v>
      </c>
      <c r="E442" s="1" t="s">
        <v>150</v>
      </c>
      <c r="F442" t="str">
        <f>VLOOKUP(Tabela2245689101112131415161718[[#This Row],[NOME]],'CADASTRO'!A:K,5,0)</f>
        <v>TECNICO MECANICO II</v>
      </c>
      <c r="G442" s="26">
        <v>44509</v>
      </c>
      <c r="H442" s="38">
        <v>365</v>
      </c>
      <c r="I4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IF(G780="01/01/1900",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Tabela2245689101112131415161718[[#This Row],[TREINADO EM]]+Tabela2245689101112131415161718[[#This Row],[VALIDADE]]</f>
        <v>44874</v>
      </c>
      <c r="K442" s="66">
        <v>1</v>
      </c>
      <c r="L442" t="s">
        <v>1</v>
      </c>
      <c r="M442" t="str">
        <f>VLOOKUP(Tabela2245689101112131415161718[[#This Row],[NOME]],'CADASTRO'!A:K,6,0)</f>
        <v>DESLIGADO</v>
      </c>
    </row>
    <row r="443" spans="1:13">
      <c r="A443" t="s">
        <v>516</v>
      </c>
      <c r="B443" t="s">
        <v>517</v>
      </c>
      <c r="C443" t="s">
        <v>68</v>
      </c>
      <c r="D443" t="s">
        <v>719</v>
      </c>
      <c r="E443" s="1" t="s">
        <v>150</v>
      </c>
      <c r="F443" t="str">
        <f>VLOOKUP(Tabela2245689101112131415161718[[#This Row],[NOME]],'CADASTRO'!A:K,5,0)</f>
        <v>TECNICO MECANICO II</v>
      </c>
      <c r="G443" s="26">
        <v>44516</v>
      </c>
      <c r="H443" s="38">
        <v>365</v>
      </c>
      <c r="I4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IF(G781="01/01/1900",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Tabela2245689101112131415161718[[#This Row],[TREINADO EM]]+Tabela2245689101112131415161718[[#This Row],[VALIDADE]]</f>
        <v>44881</v>
      </c>
      <c r="K443" s="66">
        <v>1</v>
      </c>
      <c r="L443" t="s">
        <v>1</v>
      </c>
      <c r="M443" t="str">
        <f>VLOOKUP(Tabela2245689101112131415161718[[#This Row],[NOME]],'CADASTRO'!A:K,6,0)</f>
        <v>DESLIGADO</v>
      </c>
    </row>
    <row r="444" spans="1:13">
      <c r="A444" t="s">
        <v>516</v>
      </c>
      <c r="B444" t="s">
        <v>517</v>
      </c>
      <c r="C444" t="s">
        <v>439</v>
      </c>
      <c r="D444" t="s">
        <v>719</v>
      </c>
      <c r="E444" s="1" t="s">
        <v>150</v>
      </c>
      <c r="F444" t="str">
        <f>VLOOKUP(Tabela2245689101112131415161718[[#This Row],[NOME]],'CADASTRO'!A:K,5,0)</f>
        <v>TECNICO MECANICO II</v>
      </c>
      <c r="G444" s="26">
        <v>45063</v>
      </c>
      <c r="H444" s="38">
        <v>365</v>
      </c>
      <c r="I4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IF(G782="01/01/1900",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Tabela2245689101112131415161718[[#This Row],[TREINADO EM]]+Tabela2245689101112131415161718[[#This Row],[VALIDADE]]</f>
        <v>45428</v>
      </c>
      <c r="K444" s="66">
        <v>1</v>
      </c>
      <c r="L444" t="s">
        <v>1</v>
      </c>
      <c r="M444" t="str">
        <f>VLOOKUP(Tabela2245689101112131415161718[[#This Row],[NOME]],'CADASTRO'!A:K,6,0)</f>
        <v>DESLIGADO</v>
      </c>
    </row>
    <row r="445" spans="1:13">
      <c r="A445" t="s">
        <v>516</v>
      </c>
      <c r="B445" t="s">
        <v>517</v>
      </c>
      <c r="C445" t="s">
        <v>335</v>
      </c>
      <c r="D445" t="s">
        <v>719</v>
      </c>
      <c r="E445" s="1" t="s">
        <v>407</v>
      </c>
      <c r="F445" t="str">
        <f>VLOOKUP(Tabela2245689101112131415161718[[#This Row],[NOME]],'CADASTRO'!A:K,5,0)</f>
        <v>TECNICO MECANICO II</v>
      </c>
      <c r="G445" s="26">
        <v>45782</v>
      </c>
      <c r="H445" s="38">
        <v>365</v>
      </c>
      <c r="I4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IF(G783="01/01/1900",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Tabela2245689101112131415161718[[#This Row],[TREINADO EM]]+Tabela2245689101112131415161718[[#This Row],[VALIDADE]]</f>
        <v>46147</v>
      </c>
      <c r="K445" s="66">
        <v>1.5</v>
      </c>
      <c r="L445" t="s">
        <v>1</v>
      </c>
      <c r="M445" t="str">
        <f>VLOOKUP(Tabela2245689101112131415161718[[#This Row],[NOME]],'CADASTRO'!A:K,6,0)</f>
        <v>ATIVO</v>
      </c>
    </row>
    <row r="446" spans="1:13">
      <c r="A446" t="s">
        <v>516</v>
      </c>
      <c r="B446" t="s">
        <v>517</v>
      </c>
      <c r="C446" t="s">
        <v>68</v>
      </c>
      <c r="D446" t="s">
        <v>719</v>
      </c>
      <c r="E446" s="11" t="s">
        <v>409</v>
      </c>
      <c r="F446" t="str">
        <f>VLOOKUP(Tabela2245689101112131415161718[[#This Row],[NOME]],'CADASTRO'!A:K,5,0)</f>
        <v>OPERADOR LOGISTICO I</v>
      </c>
      <c r="G446" s="26">
        <v>44518</v>
      </c>
      <c r="H446" s="38">
        <v>365</v>
      </c>
      <c r="I4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IF(G784="01/01/1900",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Tabela2245689101112131415161718[[#This Row],[TREINADO EM]]+Tabela2245689101112131415161718[[#This Row],[VALIDADE]]</f>
        <v>44883</v>
      </c>
      <c r="K446" s="66">
        <v>1</v>
      </c>
      <c r="L446" t="s">
        <v>5</v>
      </c>
      <c r="M446" t="str">
        <f>VLOOKUP(Tabela2245689101112131415161718[[#This Row],[NOME]],'CADASTRO'!A:K,6,0)</f>
        <v>ATIVO</v>
      </c>
    </row>
    <row r="447" spans="1:13">
      <c r="A447" t="s">
        <v>516</v>
      </c>
      <c r="B447" t="s">
        <v>517</v>
      </c>
      <c r="C447" t="s">
        <v>439</v>
      </c>
      <c r="D447" t="s">
        <v>719</v>
      </c>
      <c r="E447" s="1" t="s">
        <v>409</v>
      </c>
      <c r="F447" t="str">
        <f>VLOOKUP(Tabela2245689101112131415161718[[#This Row],[NOME]],'CADASTRO'!A:K,5,0)</f>
        <v>OPERADOR LOGISTICO I</v>
      </c>
      <c r="G447" s="26">
        <v>45063</v>
      </c>
      <c r="H447" s="38">
        <v>365</v>
      </c>
      <c r="I4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IF(G785="01/01/1900",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Tabela2245689101112131415161718[[#This Row],[TREINADO EM]]+Tabela2245689101112131415161718[[#This Row],[VALIDADE]]</f>
        <v>45428</v>
      </c>
      <c r="K447" s="66">
        <v>1</v>
      </c>
      <c r="L447" t="s">
        <v>5</v>
      </c>
      <c r="M447" t="str">
        <f>VLOOKUP(Tabela2245689101112131415161718[[#This Row],[NOME]],'CADASTRO'!A:K,6,0)</f>
        <v>ATIVO</v>
      </c>
    </row>
    <row r="448" spans="1:13">
      <c r="A448" t="s">
        <v>516</v>
      </c>
      <c r="B448" t="s">
        <v>517</v>
      </c>
      <c r="C448" t="s">
        <v>439</v>
      </c>
      <c r="D448" t="s">
        <v>719</v>
      </c>
      <c r="E448" s="1" t="s">
        <v>409</v>
      </c>
      <c r="F448" t="str">
        <f>VLOOKUP(Tabela2245689101112131415161718[[#This Row],[NOME]],'CADASTRO'!A:K,5,0)</f>
        <v>OPERADOR LOGISTICO I</v>
      </c>
      <c r="G448" s="26">
        <v>45278</v>
      </c>
      <c r="H448" s="38">
        <v>365</v>
      </c>
      <c r="I4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IF(G786="01/01/1900",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Tabela2245689101112131415161718[[#This Row],[TREINADO EM]]+Tabela2245689101112131415161718[[#This Row],[VALIDADE]]</f>
        <v>45643</v>
      </c>
      <c r="K448" s="66">
        <v>1.5</v>
      </c>
      <c r="L448" t="s">
        <v>5</v>
      </c>
      <c r="M448" t="str">
        <f>VLOOKUP(Tabela2245689101112131415161718[[#This Row],[NOME]],'CADASTRO'!A:K,6,0)</f>
        <v>ATIVO</v>
      </c>
    </row>
    <row r="449" spans="1:13">
      <c r="A449" t="s">
        <v>516</v>
      </c>
      <c r="B449" t="s">
        <v>517</v>
      </c>
      <c r="C449" t="s">
        <v>124</v>
      </c>
      <c r="D449" t="s">
        <v>719</v>
      </c>
      <c r="E449" s="1" t="s">
        <v>409</v>
      </c>
      <c r="F449" t="str">
        <f>VLOOKUP(Tabela2245689101112131415161718[[#This Row],[NOME]],'CADASTRO'!A:K,5,0)</f>
        <v>OPERADOR LOGISTICO I</v>
      </c>
      <c r="G449" s="26">
        <v>45644</v>
      </c>
      <c r="H449" s="38">
        <v>365</v>
      </c>
      <c r="I4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IF(G787="01/01/1900",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Tabela2245689101112131415161718[[#This Row],[TREINADO EM]]+Tabela2245689101112131415161718[[#This Row],[VALIDADE]]</f>
        <v>46009</v>
      </c>
      <c r="K449" s="66">
        <v>1</v>
      </c>
      <c r="L449" t="s">
        <v>5</v>
      </c>
      <c r="M449" t="str">
        <f>VLOOKUP(Tabela2245689101112131415161718[[#This Row],[NOME]],'CADASTRO'!A:K,6,0)</f>
        <v>ATIVO</v>
      </c>
    </row>
    <row r="450" spans="1:13">
      <c r="A450" t="s">
        <v>516</v>
      </c>
      <c r="B450" t="s">
        <v>517</v>
      </c>
      <c r="C450" t="s">
        <v>415</v>
      </c>
      <c r="D450" t="s">
        <v>719</v>
      </c>
      <c r="E450" s="1" t="s">
        <v>409</v>
      </c>
      <c r="F450" t="str">
        <f>VLOOKUP(Tabela2245689101112131415161718[[#This Row],[NOME]],'CADASTRO'!A:K,5,0)</f>
        <v>OPERADOR LOGISTICO I</v>
      </c>
      <c r="G450" s="26">
        <v>46126</v>
      </c>
      <c r="H450" s="38">
        <v>365</v>
      </c>
      <c r="I4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IF(G788="01/01/1900", "SEM REGISTRO",
                        IF((G450+H450)&gt;TODAY(), "NO PRAZO", "VENCIDO"
                        )
                    )
                )
            )
        )
    ),"N.A.")</f>
        <v>NO PRAZO</v>
      </c>
      <c r="J450" s="14">
        <f>Tabela2245689101112131415161718[[#This Row],[TREINADO EM]]+Tabela2245689101112131415161718[[#This Row],[VALIDADE]]</f>
        <v>46491</v>
      </c>
      <c r="K450" s="66">
        <v>1</v>
      </c>
      <c r="L450" t="s">
        <v>3</v>
      </c>
      <c r="M450" t="str">
        <f>VLOOKUP(Tabela2245689101112131415161718[[#This Row],[NOME]],'CADASTRO'!A:K,6,0)</f>
        <v>ATIVO</v>
      </c>
    </row>
    <row r="451" spans="1:13">
      <c r="A451" t="s">
        <v>516</v>
      </c>
      <c r="B451" t="s">
        <v>517</v>
      </c>
      <c r="C451" t="s">
        <v>439</v>
      </c>
      <c r="D451" t="s">
        <v>719</v>
      </c>
      <c r="E451" s="1" t="s">
        <v>149</v>
      </c>
      <c r="F451" t="str">
        <f>VLOOKUP(Tabela2245689101112131415161718[[#This Row],[NOME]],'CADASTRO'!A:K,5,0)</f>
        <v>OPERADOR LOGISTICO I</v>
      </c>
      <c r="G451" s="26">
        <v>45278</v>
      </c>
      <c r="H451" s="38">
        <v>365</v>
      </c>
      <c r="I4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IF(G789="01/01/1900",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Tabela2245689101112131415161718[[#This Row],[TREINADO EM]]+Tabela2245689101112131415161718[[#This Row],[VALIDADE]]</f>
        <v>45643</v>
      </c>
      <c r="K451" s="66">
        <v>1.5</v>
      </c>
      <c r="L451" t="s">
        <v>3</v>
      </c>
      <c r="M451" t="str">
        <f>VLOOKUP(Tabela2245689101112131415161718[[#This Row],[NOME]],'CADASTRO'!A:K,6,0)</f>
        <v>DESLIGADO</v>
      </c>
    </row>
    <row r="452" spans="1:13">
      <c r="A452" t="s">
        <v>516</v>
      </c>
      <c r="B452" t="s">
        <v>517</v>
      </c>
      <c r="C452" t="s">
        <v>517</v>
      </c>
      <c r="D452" t="s">
        <v>719</v>
      </c>
      <c r="E452" s="1" t="s">
        <v>147</v>
      </c>
      <c r="F452" t="str">
        <f>VLOOKUP(Tabela2245689101112131415161718[[#This Row],[NOME]],'CADASTRO'!A:K,5,0)</f>
        <v>APRENDIZ</v>
      </c>
      <c r="G452" s="26">
        <v>43857</v>
      </c>
      <c r="H452" s="38">
        <v>365</v>
      </c>
      <c r="I4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IF(G790="01/01/1900",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Tabela2245689101112131415161718[[#This Row],[TREINADO EM]]+Tabela2245689101112131415161718[[#This Row],[VALIDADE]]</f>
        <v>44222</v>
      </c>
      <c r="K452" s="66">
        <v>1</v>
      </c>
      <c r="L452" t="s">
        <v>1</v>
      </c>
      <c r="M452" t="str">
        <f>VLOOKUP(Tabela2245689101112131415161718[[#This Row],[NOME]],'CADASTRO'!A:K,6,0)</f>
        <v>DESLIGADO</v>
      </c>
    </row>
    <row r="453" spans="1:13">
      <c r="A453" t="s">
        <v>516</v>
      </c>
      <c r="B453" t="s">
        <v>517</v>
      </c>
      <c r="C453" t="s">
        <v>517</v>
      </c>
      <c r="D453" t="s">
        <v>719</v>
      </c>
      <c r="E453" s="1" t="s">
        <v>145</v>
      </c>
      <c r="F453" t="str">
        <f>VLOOKUP(Tabela2245689101112131415161718[[#This Row],[NOME]],'CADASTRO'!A:K,5,0)</f>
        <v>APRENDIZ</v>
      </c>
      <c r="G453" s="26">
        <v>43857</v>
      </c>
      <c r="H453" s="38">
        <v>365</v>
      </c>
      <c r="I4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IF(G791="01/01/1900",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Tabela2245689101112131415161718[[#This Row],[TREINADO EM]]+Tabela2245689101112131415161718[[#This Row],[VALIDADE]]</f>
        <v>44222</v>
      </c>
      <c r="K453" s="66">
        <v>1</v>
      </c>
      <c r="L453" t="s">
        <v>1</v>
      </c>
      <c r="M453" t="str">
        <f>VLOOKUP(Tabela2245689101112131415161718[[#This Row],[NOME]],'CADASTRO'!A:K,6,0)</f>
        <v>DESLIGADO</v>
      </c>
    </row>
    <row r="454" spans="1:13">
      <c r="A454" t="s">
        <v>516</v>
      </c>
      <c r="B454" t="s">
        <v>517</v>
      </c>
      <c r="C454" t="s">
        <v>439</v>
      </c>
      <c r="D454" t="s">
        <v>719</v>
      </c>
      <c r="E454" s="1" t="s">
        <v>141</v>
      </c>
      <c r="F454" t="str">
        <f>VLOOKUP(Tabela2245689101112131415161718[[#This Row],[NOME]],'CADASTRO'!A:K,5,0)</f>
        <v xml:space="preserve">ANALISTA CONTROLE QUALIDADE PL      </v>
      </c>
      <c r="G454" s="26">
        <v>45063</v>
      </c>
      <c r="H454" s="38">
        <v>365</v>
      </c>
      <c r="I4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IF(G792="01/01/1900",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Tabela2245689101112131415161718[[#This Row],[TREINADO EM]]+Tabela2245689101112131415161718[[#This Row],[VALIDADE]]</f>
        <v>45428</v>
      </c>
      <c r="K454" s="66">
        <v>1</v>
      </c>
      <c r="L454" t="s">
        <v>3</v>
      </c>
      <c r="M454" t="str">
        <f>VLOOKUP(Tabela2245689101112131415161718[[#This Row],[NOME]],'CADASTRO'!A:K,6,0)</f>
        <v>DESLIGADO</v>
      </c>
    </row>
    <row r="455" spans="1:13">
      <c r="A455" t="s">
        <v>516</v>
      </c>
      <c r="B455" t="s">
        <v>517</v>
      </c>
      <c r="C455" t="s">
        <v>335</v>
      </c>
      <c r="D455" t="s">
        <v>719</v>
      </c>
      <c r="E455" s="1" t="s">
        <v>481</v>
      </c>
      <c r="F455" t="str">
        <f>VLOOKUP(Tabela2245689101112131415161718[[#This Row],[NOME]],'CADASTRO'!A:K,5,0)</f>
        <v>ESTAGIARIO</v>
      </c>
      <c r="G455" s="26">
        <v>45936</v>
      </c>
      <c r="H455" s="38">
        <v>365</v>
      </c>
      <c r="I4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IF(G793="01/01/1900",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Tabela2245689101112131415161718[[#This Row],[TREINADO EM]]+Tabela2245689101112131415161718[[#This Row],[VALIDADE]]</f>
        <v>46301</v>
      </c>
      <c r="K455" s="66">
        <v>1</v>
      </c>
      <c r="L455" t="s">
        <v>3</v>
      </c>
      <c r="M455" t="str">
        <f>VLOOKUP(Tabela2245689101112131415161718[[#This Row],[NOME]],'CADASTRO'!A:K,6,0)</f>
        <v>TRANSFERIDO</v>
      </c>
    </row>
    <row r="456" spans="1:13">
      <c r="A456" t="s">
        <v>516</v>
      </c>
      <c r="B456" t="s">
        <v>517</v>
      </c>
      <c r="C456" t="s">
        <v>68</v>
      </c>
      <c r="D456" t="s">
        <v>719</v>
      </c>
      <c r="E456" s="11" t="s">
        <v>114</v>
      </c>
      <c r="F456" t="str">
        <f>VLOOKUP(Tabela2245689101112131415161718[[#This Row],[NOME]],'CADASTRO'!A:K,5,0)</f>
        <v>COORDENADOR CONTROLE DE QUALIDADE</v>
      </c>
      <c r="G456" s="26">
        <v>44516</v>
      </c>
      <c r="H456" s="38">
        <v>365</v>
      </c>
      <c r="I4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IF(G794="01/01/1900",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Tabela2245689101112131415161718[[#This Row],[TREINADO EM]]+Tabela2245689101112131415161718[[#This Row],[VALIDADE]]</f>
        <v>44881</v>
      </c>
      <c r="K456" s="66">
        <v>1</v>
      </c>
      <c r="L456" t="s">
        <v>3</v>
      </c>
      <c r="M456" t="str">
        <f>VLOOKUP(Tabela2245689101112131415161718[[#This Row],[NOME]],'CADASTRO'!A:K,6,0)</f>
        <v>TRANSFERIDO</v>
      </c>
    </row>
    <row r="457" spans="1:13">
      <c r="A457" t="s">
        <v>516</v>
      </c>
      <c r="B457" t="s">
        <v>517</v>
      </c>
      <c r="C457" t="s">
        <v>517</v>
      </c>
      <c r="D457" t="s">
        <v>719</v>
      </c>
      <c r="E457" s="1" t="s">
        <v>140</v>
      </c>
      <c r="F457" t="str">
        <f>VLOOKUP(Tabela2245689101112131415161718[[#This Row],[NOME]],'CADASTRO'!A:K,5,0)</f>
        <v>OPERADOR INDUSTRIAL II</v>
      </c>
      <c r="G457" s="26">
        <v>43638</v>
      </c>
      <c r="H457" s="38">
        <v>365</v>
      </c>
      <c r="I4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IF(G795="01/01/1900",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Tabela2245689101112131415161718[[#This Row],[TREINADO EM]]+Tabela2245689101112131415161718[[#This Row],[VALIDADE]]</f>
        <v>44003</v>
      </c>
      <c r="K457" s="66">
        <v>1</v>
      </c>
      <c r="L457" t="s">
        <v>1</v>
      </c>
      <c r="M457" t="str">
        <f>VLOOKUP(Tabela2245689101112131415161718[[#This Row],[NOME]],'CADASTRO'!A:K,6,0)</f>
        <v>DESLIGADO</v>
      </c>
    </row>
    <row r="458" spans="1:13">
      <c r="A458" t="s">
        <v>516</v>
      </c>
      <c r="B458" t="s">
        <v>517</v>
      </c>
      <c r="C458" t="s">
        <v>335</v>
      </c>
      <c r="D458" t="s">
        <v>719</v>
      </c>
      <c r="E458" s="1" t="s">
        <v>138</v>
      </c>
      <c r="F458" t="str">
        <f>VLOOKUP(Tabela2245689101112131415161718[[#This Row],[NOME]],'CADASTRO'!A:K,5,0)</f>
        <v>AUXILIAR INDUSTRIAL</v>
      </c>
      <c r="G458" s="26">
        <v>45922</v>
      </c>
      <c r="H458" s="38">
        <v>365</v>
      </c>
      <c r="I4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IF(G796="01/01/1900",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Tabela2245689101112131415161718[[#This Row],[TREINADO EM]]+Tabela2245689101112131415161718[[#This Row],[VALIDADE]]</f>
        <v>46287</v>
      </c>
      <c r="K458" s="66">
        <v>1</v>
      </c>
      <c r="L458" t="s">
        <v>5</v>
      </c>
      <c r="M458" t="str">
        <f>VLOOKUP(Tabela2245689101112131415161718[[#This Row],[NOME]],'CADASTRO'!A:K,6,0)</f>
        <v>DESLIGADO</v>
      </c>
    </row>
    <row r="459" spans="1:13">
      <c r="A459" t="s">
        <v>516</v>
      </c>
      <c r="B459" t="s">
        <v>517</v>
      </c>
      <c r="C459" t="s">
        <v>335</v>
      </c>
      <c r="D459" t="s">
        <v>719</v>
      </c>
      <c r="E459" s="1" t="s">
        <v>138</v>
      </c>
      <c r="F459" t="str">
        <f>VLOOKUP(Tabela2245689101112131415161718[[#This Row],[NOME]],'CADASTRO'!A:K,5,0)</f>
        <v>AUXILIAR INDUSTRIAL</v>
      </c>
      <c r="G459" s="26">
        <v>46009</v>
      </c>
      <c r="H459" s="38">
        <v>365</v>
      </c>
      <c r="I4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IF(G797="01/01/1900",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Tabela2245689101112131415161718[[#This Row],[TREINADO EM]]+Tabela2245689101112131415161718[[#This Row],[VALIDADE]]</f>
        <v>46374</v>
      </c>
      <c r="K459" s="66">
        <v>1</v>
      </c>
      <c r="L459" t="s">
        <v>3</v>
      </c>
      <c r="M459" t="str">
        <f>VLOOKUP(Tabela2245689101112131415161718[[#This Row],[NOME]],'CADASTRO'!A:K,6,0)</f>
        <v>DESLIGADO</v>
      </c>
    </row>
    <row r="460" spans="1:13">
      <c r="A460" t="s">
        <v>516</v>
      </c>
      <c r="B460" t="s">
        <v>517</v>
      </c>
      <c r="C460" t="s">
        <v>68</v>
      </c>
      <c r="D460" t="s">
        <v>719</v>
      </c>
      <c r="E460" s="1" t="s">
        <v>137</v>
      </c>
      <c r="F460" t="str">
        <f>VLOOKUP(Tabela2245689101112131415161718[[#This Row],[NOME]],'CADASTRO'!A:K,5,0)</f>
        <v>AUXILIAR INDUSTRIAL</v>
      </c>
      <c r="G460" s="26">
        <v>44516</v>
      </c>
      <c r="H460" s="38">
        <v>365</v>
      </c>
      <c r="I4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IF(G798="01/01/1900",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Tabela2245689101112131415161718[[#This Row],[TREINADO EM]]+Tabela2245689101112131415161718[[#This Row],[VALIDADE]]</f>
        <v>44881</v>
      </c>
      <c r="K460" s="66">
        <v>1</v>
      </c>
      <c r="L460" t="s">
        <v>3</v>
      </c>
      <c r="M460" t="str">
        <f>VLOOKUP(Tabela2245689101112131415161718[[#This Row],[NOME]],'CADASTRO'!A:K,6,0)</f>
        <v>DESLIGADO</v>
      </c>
    </row>
    <row r="461" spans="1:13">
      <c r="A461" t="s">
        <v>516</v>
      </c>
      <c r="B461" t="s">
        <v>517</v>
      </c>
      <c r="C461" t="s">
        <v>335</v>
      </c>
      <c r="D461" t="s">
        <v>719</v>
      </c>
      <c r="E461" s="1" t="s">
        <v>410</v>
      </c>
      <c r="F461" t="str">
        <f>VLOOKUP(Tabela2245689101112131415161718[[#This Row],[NOME]],'CADASTRO'!A:K,5,0)</f>
        <v>ESTAGIARIO</v>
      </c>
      <c r="G461" s="26">
        <v>45936</v>
      </c>
      <c r="H461" s="38">
        <v>365</v>
      </c>
      <c r="I4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IF(G799="01/01/1900",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Tabela2245689101112131415161718[[#This Row],[TREINADO EM]]+Tabela2245689101112131415161718[[#This Row],[VALIDADE]]</f>
        <v>46301</v>
      </c>
      <c r="K461" s="66">
        <v>1</v>
      </c>
      <c r="L461" t="s">
        <v>1</v>
      </c>
      <c r="M461" t="str">
        <f>VLOOKUP(Tabela2245689101112131415161718[[#This Row],[NOME]],'CADASTRO'!A:K,6,0)</f>
        <v>ATIVO</v>
      </c>
    </row>
    <row r="462" spans="1:13">
      <c r="A462" t="s">
        <v>516</v>
      </c>
      <c r="B462" t="s">
        <v>517</v>
      </c>
      <c r="C462" t="s">
        <v>68</v>
      </c>
      <c r="D462" t="s">
        <v>719</v>
      </c>
      <c r="E462" s="11" t="s">
        <v>411</v>
      </c>
      <c r="F462" t="str">
        <f>VLOOKUP(Tabela2245689101112131415161718[[#This Row],[NOME]],'CADASTRO'!A:K,5,0)</f>
        <v>OPERADOR LOGISTICO II</v>
      </c>
      <c r="G462" s="26">
        <v>44518</v>
      </c>
      <c r="H462" s="38">
        <v>365</v>
      </c>
      <c r="I4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IF(G800="01/01/1900",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Tabela2245689101112131415161718[[#This Row],[TREINADO EM]]+Tabela2245689101112131415161718[[#This Row],[VALIDADE]]</f>
        <v>44883</v>
      </c>
      <c r="K462" s="66">
        <v>1</v>
      </c>
      <c r="L462" t="s">
        <v>5</v>
      </c>
      <c r="M462" t="str">
        <f>VLOOKUP(Tabela2245689101112131415161718[[#This Row],[NOME]],'CADASTRO'!A:K,6,0)</f>
        <v>ATIVO</v>
      </c>
    </row>
    <row r="463" spans="1:13">
      <c r="A463" t="s">
        <v>516</v>
      </c>
      <c r="B463" t="s">
        <v>517</v>
      </c>
      <c r="C463" t="s">
        <v>431</v>
      </c>
      <c r="D463" t="s">
        <v>719</v>
      </c>
      <c r="E463" s="1" t="s">
        <v>411</v>
      </c>
      <c r="F463" t="str">
        <f>VLOOKUP(Tabela2245689101112131415161718[[#This Row],[NOME]],'CADASTRO'!A:K,5,0)</f>
        <v>OPERADOR LOGISTICO II</v>
      </c>
      <c r="G463" s="26">
        <v>44929</v>
      </c>
      <c r="H463" s="38">
        <v>365</v>
      </c>
      <c r="I4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Tabela2245689101112131415161718[[#This Row],[TREINADO EM]]+Tabela2245689101112131415161718[[#This Row],[VALIDADE]]</f>
        <v>45294</v>
      </c>
      <c r="K463" s="66">
        <v>1</v>
      </c>
      <c r="L463" t="s">
        <v>5</v>
      </c>
      <c r="M463" t="str">
        <f>VLOOKUP(Tabela2245689101112131415161718[[#This Row],[NOME]],'CADASTRO'!A:K,6,0)</f>
        <v>ATIVO</v>
      </c>
    </row>
    <row r="464" spans="1:13">
      <c r="A464" t="s">
        <v>516</v>
      </c>
      <c r="B464" t="s">
        <v>517</v>
      </c>
      <c r="C464" t="s">
        <v>439</v>
      </c>
      <c r="D464" t="s">
        <v>719</v>
      </c>
      <c r="E464" s="1" t="s">
        <v>411</v>
      </c>
      <c r="F464" t="str">
        <f>VLOOKUP(Tabela2245689101112131415161718[[#This Row],[NOME]],'CADASTRO'!A:K,5,0)</f>
        <v>OPERADOR LOGISTICO II</v>
      </c>
      <c r="G464" s="26">
        <v>45278</v>
      </c>
      <c r="H464" s="38">
        <v>365</v>
      </c>
      <c r="I4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Tabela2245689101112131415161718[[#This Row],[TREINADO EM]]+Tabela2245689101112131415161718[[#This Row],[VALIDADE]]</f>
        <v>45643</v>
      </c>
      <c r="K464" s="66">
        <v>1.5</v>
      </c>
      <c r="L464" t="s">
        <v>5</v>
      </c>
      <c r="M464" t="str">
        <f>VLOOKUP(Tabela2245689101112131415161718[[#This Row],[NOME]],'CADASTRO'!A:K,6,0)</f>
        <v>ATIVO</v>
      </c>
    </row>
    <row r="465" spans="1:13">
      <c r="A465" t="s">
        <v>516</v>
      </c>
      <c r="B465" t="s">
        <v>517</v>
      </c>
      <c r="C465" t="s">
        <v>124</v>
      </c>
      <c r="D465" t="s">
        <v>719</v>
      </c>
      <c r="E465" s="1" t="s">
        <v>411</v>
      </c>
      <c r="F465" t="str">
        <f>VLOOKUP(Tabela2245689101112131415161718[[#This Row],[NOME]],'CADASTRO'!A:K,5,0)</f>
        <v>OPERADOR LOGISTICO II</v>
      </c>
      <c r="G465" s="26">
        <v>45644</v>
      </c>
      <c r="H465" s="38">
        <v>365</v>
      </c>
      <c r="I4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IF(G803="01/01/1900",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Tabela2245689101112131415161718[[#This Row],[TREINADO EM]]+Tabela2245689101112131415161718[[#This Row],[VALIDADE]]</f>
        <v>46009</v>
      </c>
      <c r="K465" s="66">
        <v>1</v>
      </c>
      <c r="L465" t="s">
        <v>5</v>
      </c>
      <c r="M465" t="str">
        <f>VLOOKUP(Tabela2245689101112131415161718[[#This Row],[NOME]],'CADASTRO'!A:K,6,0)</f>
        <v>ATIVO</v>
      </c>
    </row>
    <row r="466" spans="1:13">
      <c r="A466" t="s">
        <v>516</v>
      </c>
      <c r="B466" t="s">
        <v>517</v>
      </c>
      <c r="C466" t="s">
        <v>335</v>
      </c>
      <c r="D466" t="s">
        <v>719</v>
      </c>
      <c r="E466" s="1" t="s">
        <v>411</v>
      </c>
      <c r="F466" t="str">
        <f>VLOOKUP(Tabela2245689101112131415161718[[#This Row],[NOME]],'CADASTRO'!A:K,5,0)</f>
        <v>OPERADOR LOGISTICO II</v>
      </c>
      <c r="G466" s="26">
        <v>46043</v>
      </c>
      <c r="H466" s="38">
        <v>365</v>
      </c>
      <c r="I4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IF(G804="01/01/1900",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Tabela2245689101112131415161718[[#This Row],[TREINADO EM]]+Tabela2245689101112131415161718[[#This Row],[VALIDADE]]</f>
        <v>46408</v>
      </c>
      <c r="K466" s="66">
        <v>1</v>
      </c>
      <c r="L466" t="s">
        <v>3</v>
      </c>
      <c r="M466" t="str">
        <f>VLOOKUP(Tabela2245689101112131415161718[[#This Row],[NOME]],'CADASTRO'!A:K,6,0)</f>
        <v>ATIVO</v>
      </c>
    </row>
    <row r="467" spans="1:13">
      <c r="A467" t="s">
        <v>516</v>
      </c>
      <c r="B467" t="s">
        <v>517</v>
      </c>
      <c r="C467" t="s">
        <v>335</v>
      </c>
      <c r="D467" t="s">
        <v>719</v>
      </c>
      <c r="E467" s="1" t="s">
        <v>412</v>
      </c>
      <c r="F467" t="str">
        <f>VLOOKUP(Tabela2245689101112131415161718[[#This Row],[NOME]],'CADASTRO'!A:K,5,0)</f>
        <v>OPERADOR LOGISTICO I</v>
      </c>
      <c r="G467" s="26">
        <v>45852</v>
      </c>
      <c r="H467" s="38">
        <v>365</v>
      </c>
      <c r="I4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IF(G805="01/01/1900",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Tabela2245689101112131415161718[[#This Row],[TREINADO EM]]+Tabela2245689101112131415161718[[#This Row],[VALIDADE]]</f>
        <v>46217</v>
      </c>
      <c r="K467" s="66">
        <v>1.5</v>
      </c>
      <c r="L467" t="s">
        <v>5</v>
      </c>
      <c r="M467" t="str">
        <f>VLOOKUP(Tabela2245689101112131415161718[[#This Row],[NOME]],'CADASTRO'!A:K,6,0)</f>
        <v>DESLIGADO</v>
      </c>
    </row>
    <row r="468" spans="1:13">
      <c r="A468" t="s">
        <v>516</v>
      </c>
      <c r="B468" t="s">
        <v>517</v>
      </c>
      <c r="C468" t="s">
        <v>382</v>
      </c>
      <c r="D468" t="s">
        <v>719</v>
      </c>
      <c r="E468" s="1" t="s">
        <v>412</v>
      </c>
      <c r="F468" t="str">
        <f>VLOOKUP(Tabela2245689101112131415161718[[#This Row],[NOME]],'CADASTRO'!A:K,5,0)</f>
        <v>OPERADOR LOGISTICO I</v>
      </c>
      <c r="G468" s="26">
        <v>46202</v>
      </c>
      <c r="H468" s="38">
        <v>365</v>
      </c>
      <c r="I4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IF(G806="01/01/1900",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Tabela2245689101112131415161718[[#This Row],[TREINADO EM]]+Tabela2245689101112131415161718[[#This Row],[VALIDADE]]</f>
        <v>46567</v>
      </c>
      <c r="K468" s="66">
        <v>1</v>
      </c>
      <c r="L468" t="s">
        <v>3</v>
      </c>
      <c r="M468" t="str">
        <f>VLOOKUP(Tabela2245689101112131415161718[[#This Row],[NOME]],'CADASTRO'!A:K,6,0)</f>
        <v>DESLIGADO</v>
      </c>
    </row>
    <row r="469" spans="1:13">
      <c r="A469" t="s">
        <v>516</v>
      </c>
      <c r="B469" t="s">
        <v>517</v>
      </c>
      <c r="C469" t="s">
        <v>68</v>
      </c>
      <c r="D469" t="s">
        <v>719</v>
      </c>
      <c r="E469" s="11" t="s">
        <v>33</v>
      </c>
      <c r="F469" t="str">
        <f>VLOOKUP(Tabela2245689101112131415161718[[#This Row],[NOME]],'CADASTRO'!A:K,5,0)</f>
        <v>COORDENADOR PRODUCAO</v>
      </c>
      <c r="G469" s="26">
        <v>44516</v>
      </c>
      <c r="H469" s="38">
        <v>365</v>
      </c>
      <c r="I4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IF(G807="01/01/1900",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Tabela2245689101112131415161718[[#This Row],[TREINADO EM]]+Tabela2245689101112131415161718[[#This Row],[VALIDADE]]</f>
        <v>44881</v>
      </c>
      <c r="K469" s="66">
        <v>1</v>
      </c>
      <c r="L469" t="s">
        <v>5</v>
      </c>
      <c r="M469" t="str">
        <f>VLOOKUP(Tabela2245689101112131415161718[[#This Row],[NOME]],'CADASTRO'!A:K,6,0)</f>
        <v>ATIVO</v>
      </c>
    </row>
    <row r="470" spans="1:13">
      <c r="A470" t="s">
        <v>516</v>
      </c>
      <c r="B470" t="s">
        <v>517</v>
      </c>
      <c r="C470" t="s">
        <v>439</v>
      </c>
      <c r="D470" t="s">
        <v>719</v>
      </c>
      <c r="E470" s="1" t="s">
        <v>33</v>
      </c>
      <c r="F470" t="str">
        <f>VLOOKUP(Tabela2245689101112131415161718[[#This Row],[NOME]],'CADASTRO'!A:K,5,0)</f>
        <v>COORDENADOR PRODUCAO</v>
      </c>
      <c r="G470" s="26">
        <v>45063</v>
      </c>
      <c r="H470" s="38">
        <v>365</v>
      </c>
      <c r="I4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IF(G808="01/01/1900",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Tabela2245689101112131415161718[[#This Row],[TREINADO EM]]+Tabela2245689101112131415161718[[#This Row],[VALIDADE]]</f>
        <v>45428</v>
      </c>
      <c r="K470" s="66">
        <v>1</v>
      </c>
      <c r="L470" t="s">
        <v>5</v>
      </c>
      <c r="M470" t="str">
        <f>VLOOKUP(Tabela2245689101112131415161718[[#This Row],[NOME]],'CADASTRO'!A:K,6,0)</f>
        <v>ATIVO</v>
      </c>
    </row>
    <row r="471" spans="1:13">
      <c r="A471" t="s">
        <v>516</v>
      </c>
      <c r="B471" t="s">
        <v>517</v>
      </c>
      <c r="C471" t="s">
        <v>439</v>
      </c>
      <c r="D471" t="s">
        <v>719</v>
      </c>
      <c r="E471" s="1" t="s">
        <v>33</v>
      </c>
      <c r="F471" t="str">
        <f>VLOOKUP(Tabela2245689101112131415161718[[#This Row],[NOME]],'CADASTRO'!A:K,5,0)</f>
        <v>COORDENADOR PRODUCAO</v>
      </c>
      <c r="G471" s="26">
        <v>45278</v>
      </c>
      <c r="H471" s="38">
        <v>365</v>
      </c>
      <c r="I4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IF(G809="01/01/1900",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Tabela2245689101112131415161718[[#This Row],[TREINADO EM]]+Tabela2245689101112131415161718[[#This Row],[VALIDADE]]</f>
        <v>45643</v>
      </c>
      <c r="K471" s="66">
        <v>1.5</v>
      </c>
      <c r="L471" t="s">
        <v>5</v>
      </c>
      <c r="M471" t="str">
        <f>VLOOKUP(Tabela2245689101112131415161718[[#This Row],[NOME]],'CADASTRO'!A:K,6,0)</f>
        <v>ATIVO</v>
      </c>
    </row>
    <row r="472" spans="1:13">
      <c r="A472" t="s">
        <v>516</v>
      </c>
      <c r="B472" t="s">
        <v>517</v>
      </c>
      <c r="C472" t="s">
        <v>124</v>
      </c>
      <c r="D472" t="s">
        <v>719</v>
      </c>
      <c r="E472" s="1" t="s">
        <v>33</v>
      </c>
      <c r="F472" t="str">
        <f>VLOOKUP(Tabela2245689101112131415161718[[#This Row],[NOME]],'CADASTRO'!A:K,5,0)</f>
        <v>COORDENADOR PRODUCAO</v>
      </c>
      <c r="G472" s="26">
        <v>45644</v>
      </c>
      <c r="H472" s="38">
        <v>365</v>
      </c>
      <c r="I4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IF(G810="01/01/1900",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Tabela2245689101112131415161718[[#This Row],[TREINADO EM]]+Tabela2245689101112131415161718[[#This Row],[VALIDADE]]</f>
        <v>46009</v>
      </c>
      <c r="K472" s="66">
        <v>1</v>
      </c>
      <c r="L472" t="s">
        <v>5</v>
      </c>
      <c r="M472" t="str">
        <f>VLOOKUP(Tabela2245689101112131415161718[[#This Row],[NOME]],'CADASTRO'!A:K,6,0)</f>
        <v>ATIVO</v>
      </c>
    </row>
    <row r="473" spans="1:13">
      <c r="A473" t="s">
        <v>516</v>
      </c>
      <c r="B473" t="s">
        <v>517</v>
      </c>
      <c r="C473" t="s">
        <v>335</v>
      </c>
      <c r="D473" t="s">
        <v>719</v>
      </c>
      <c r="E473" s="1" t="s">
        <v>33</v>
      </c>
      <c r="F473" t="str">
        <f>VLOOKUP(Tabela2245689101112131415161718[[#This Row],[NOME]],'CADASTRO'!A:K,5,0)</f>
        <v>COORDENADOR PRODUCAO</v>
      </c>
      <c r="G473" s="26">
        <v>46114</v>
      </c>
      <c r="H473" s="38">
        <v>365</v>
      </c>
      <c r="I4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IF(G811="01/01/1900",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Tabela2245689101112131415161718[[#This Row],[TREINADO EM]]+Tabela2245689101112131415161718[[#This Row],[VALIDADE]]</f>
        <v>46479</v>
      </c>
      <c r="K473" s="66">
        <v>1</v>
      </c>
      <c r="L473" t="s">
        <v>3</v>
      </c>
      <c r="M473" t="str">
        <f>VLOOKUP(Tabela2245689101112131415161718[[#This Row],[NOME]],'CADASTRO'!A:K,6,0)</f>
        <v>ATIVO</v>
      </c>
    </row>
    <row r="474" spans="1:13">
      <c r="A474" t="s">
        <v>516</v>
      </c>
      <c r="B474" t="s">
        <v>517</v>
      </c>
      <c r="C474" t="s">
        <v>68</v>
      </c>
      <c r="D474" t="s">
        <v>719</v>
      </c>
      <c r="E474" s="11" t="s">
        <v>413</v>
      </c>
      <c r="F474" t="str">
        <f>VLOOKUP(Tabela2245689101112131415161718[[#This Row],[NOME]],'CADASTRO'!A:K,5,0)</f>
        <v>ANALISTA PRODUCAO JR</v>
      </c>
      <c r="G474" s="26">
        <v>44516</v>
      </c>
      <c r="H474" s="38">
        <v>365</v>
      </c>
      <c r="I4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IF(G812="01/01/1900",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Tabela2245689101112131415161718[[#This Row],[TREINADO EM]]+Tabela2245689101112131415161718[[#This Row],[VALIDADE]]</f>
        <v>44881</v>
      </c>
      <c r="K474" s="66">
        <v>1</v>
      </c>
      <c r="L474" t="s">
        <v>5</v>
      </c>
      <c r="M474" t="str">
        <f>VLOOKUP(Tabela2245689101112131415161718[[#This Row],[NOME]],'CADASTRO'!A:K,6,0)</f>
        <v>ATIVO</v>
      </c>
    </row>
    <row r="475" spans="1:13">
      <c r="A475" t="s">
        <v>516</v>
      </c>
      <c r="B475" t="s">
        <v>517</v>
      </c>
      <c r="C475" t="s">
        <v>431</v>
      </c>
      <c r="D475" t="s">
        <v>719</v>
      </c>
      <c r="E475" s="1" t="s">
        <v>413</v>
      </c>
      <c r="F475" t="str">
        <f>VLOOKUP(Tabela2245689101112131415161718[[#This Row],[NOME]],'CADASTRO'!A:K,5,0)</f>
        <v>ANALISTA PRODUCAO JR</v>
      </c>
      <c r="G475" s="26">
        <v>44929</v>
      </c>
      <c r="H475" s="38">
        <v>365</v>
      </c>
      <c r="I4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IF(G813="01/01/1900",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Tabela2245689101112131415161718[[#This Row],[TREINADO EM]]+Tabela2245689101112131415161718[[#This Row],[VALIDADE]]</f>
        <v>45294</v>
      </c>
      <c r="K475" s="66">
        <v>1</v>
      </c>
      <c r="L475" t="s">
        <v>5</v>
      </c>
      <c r="M475" t="str">
        <f>VLOOKUP(Tabela2245689101112131415161718[[#This Row],[NOME]],'CADASTRO'!A:K,6,0)</f>
        <v>ATIVO</v>
      </c>
    </row>
    <row r="476" spans="1:13">
      <c r="A476" t="s">
        <v>516</v>
      </c>
      <c r="B476" t="s">
        <v>517</v>
      </c>
      <c r="C476" t="s">
        <v>439</v>
      </c>
      <c r="D476" t="s">
        <v>719</v>
      </c>
      <c r="E476" s="1" t="s">
        <v>413</v>
      </c>
      <c r="F476" t="str">
        <f>VLOOKUP(Tabela2245689101112131415161718[[#This Row],[NOME]],'CADASTRO'!A:K,5,0)</f>
        <v>ANALISTA PRODUCAO JR</v>
      </c>
      <c r="G476" s="26">
        <v>45278</v>
      </c>
      <c r="H476" s="38">
        <v>365</v>
      </c>
      <c r="I4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IF(G814="01/01/1900",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Tabela2245689101112131415161718[[#This Row],[TREINADO EM]]+Tabela2245689101112131415161718[[#This Row],[VALIDADE]]</f>
        <v>45643</v>
      </c>
      <c r="K476" s="66">
        <v>1.5</v>
      </c>
      <c r="L476" t="s">
        <v>5</v>
      </c>
      <c r="M476" t="str">
        <f>VLOOKUP(Tabela2245689101112131415161718[[#This Row],[NOME]],'CADASTRO'!A:K,6,0)</f>
        <v>ATIVO</v>
      </c>
    </row>
    <row r="477" spans="1:13">
      <c r="A477" t="s">
        <v>516</v>
      </c>
      <c r="B477" t="s">
        <v>517</v>
      </c>
      <c r="C477" t="s">
        <v>335</v>
      </c>
      <c r="D477" t="s">
        <v>719</v>
      </c>
      <c r="E477" s="1" t="s">
        <v>413</v>
      </c>
      <c r="F477" t="str">
        <f>VLOOKUP(Tabela2245689101112131415161718[[#This Row],[NOME]],'CADASTRO'!A:K,5,0)</f>
        <v>ANALISTA PRODUCAO JR</v>
      </c>
      <c r="G477" s="26">
        <v>46009</v>
      </c>
      <c r="H477" s="38">
        <v>365</v>
      </c>
      <c r="I4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IF(G815="01/01/1900",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Tabela2245689101112131415161718[[#This Row],[TREINADO EM]]+Tabela2245689101112131415161718[[#This Row],[VALIDADE]]</f>
        <v>46374</v>
      </c>
      <c r="K477" s="66">
        <v>1</v>
      </c>
      <c r="L477" t="s">
        <v>3</v>
      </c>
      <c r="M477" t="str">
        <f>VLOOKUP(Tabela2245689101112131415161718[[#This Row],[NOME]],'CADASTRO'!A:K,6,0)</f>
        <v>ATIVO</v>
      </c>
    </row>
    <row r="478" spans="1:13">
      <c r="A478" t="s">
        <v>516</v>
      </c>
      <c r="B478" t="s">
        <v>517</v>
      </c>
      <c r="C478" t="s">
        <v>68</v>
      </c>
      <c r="D478" t="s">
        <v>719</v>
      </c>
      <c r="E478" s="1" t="s">
        <v>480</v>
      </c>
      <c r="F478" t="str">
        <f>VLOOKUP(Tabela2245689101112131415161718[[#This Row],[NOME]],'CADASTRO'!A:K,5,0)</f>
        <v>ANALISTA PROJETOS PL</v>
      </c>
      <c r="G478" s="26">
        <v>44516</v>
      </c>
      <c r="H478" s="38">
        <v>365</v>
      </c>
      <c r="I4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IF(G816="01/01/1900",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Tabela2245689101112131415161718[[#This Row],[TREINADO EM]]+Tabela2245689101112131415161718[[#This Row],[VALIDADE]]</f>
        <v>44881</v>
      </c>
      <c r="K478" s="66">
        <v>1</v>
      </c>
      <c r="L478" t="s">
        <v>5</v>
      </c>
      <c r="M478" t="str">
        <f>VLOOKUP(Tabela2245689101112131415161718[[#This Row],[NOME]],'CADASTRO'!A:K,6,0)</f>
        <v>TRANSFERIDO</v>
      </c>
    </row>
    <row r="479" spans="1:13">
      <c r="A479" t="s">
        <v>516</v>
      </c>
      <c r="B479" t="s">
        <v>517</v>
      </c>
      <c r="C479" t="s">
        <v>341</v>
      </c>
      <c r="D479" t="s">
        <v>719</v>
      </c>
      <c r="E479" s="1" t="s">
        <v>480</v>
      </c>
      <c r="F479" t="str">
        <f>VLOOKUP(Tabela2245689101112131415161718[[#This Row],[NOME]],'CADASTRO'!A:K,5,0)</f>
        <v>ANALISTA PROJETOS PL</v>
      </c>
      <c r="G479" s="26">
        <v>44902</v>
      </c>
      <c r="H479" s="38">
        <v>365</v>
      </c>
      <c r="I4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IF(G817="01/01/1900",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Tabela2245689101112131415161718[[#This Row],[TREINADO EM]]+Tabela2245689101112131415161718[[#This Row],[VALIDADE]]</f>
        <v>45267</v>
      </c>
      <c r="K479" s="66">
        <v>0.5</v>
      </c>
      <c r="L479" t="s">
        <v>5</v>
      </c>
      <c r="M479" t="str">
        <f>VLOOKUP(Tabela2245689101112131415161718[[#This Row],[NOME]],'CADASTRO'!A:K,6,0)</f>
        <v>TRANSFERIDO</v>
      </c>
    </row>
    <row r="480" spans="1:13">
      <c r="A480" t="s">
        <v>516</v>
      </c>
      <c r="B480" t="s">
        <v>517</v>
      </c>
      <c r="C480" t="s">
        <v>431</v>
      </c>
      <c r="D480" t="s">
        <v>719</v>
      </c>
      <c r="E480" s="1" t="s">
        <v>480</v>
      </c>
      <c r="F480" t="str">
        <f>VLOOKUP(Tabela2245689101112131415161718[[#This Row],[NOME]],'CADASTRO'!A:K,5,0)</f>
        <v>ANALISTA PROJETOS PL</v>
      </c>
      <c r="G480" s="41">
        <v>45331</v>
      </c>
      <c r="H480" s="38">
        <v>365</v>
      </c>
      <c r="I4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IF(G818="01/01/1900",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Tabela2245689101112131415161718[[#This Row],[TREINADO EM]]+Tabela2245689101112131415161718[[#This Row],[VALIDADE]]</f>
        <v>45696</v>
      </c>
      <c r="K480" s="66">
        <v>1</v>
      </c>
      <c r="L480" t="s">
        <v>5</v>
      </c>
      <c r="M480" t="str">
        <f>VLOOKUP(Tabela2245689101112131415161718[[#This Row],[NOME]],'CADASTRO'!A:K,6,0)</f>
        <v>TRANSFERIDO</v>
      </c>
    </row>
    <row r="481" spans="1:13">
      <c r="A481" t="s">
        <v>516</v>
      </c>
      <c r="B481" t="s">
        <v>517</v>
      </c>
      <c r="C481" t="s">
        <v>431</v>
      </c>
      <c r="D481" t="s">
        <v>719</v>
      </c>
      <c r="E481" s="1" t="s">
        <v>480</v>
      </c>
      <c r="F481" t="str">
        <f>VLOOKUP(Tabela2245689101112131415161718[[#This Row],[NOME]],'CADASTRO'!A:K,5,0)</f>
        <v>ANALISTA PROJETOS PL</v>
      </c>
      <c r="G481" s="41">
        <v>45341</v>
      </c>
      <c r="H481" s="38">
        <v>365</v>
      </c>
      <c r="I4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IF(G819="01/01/1900",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Tabela2245689101112131415161718[[#This Row],[TREINADO EM]]+Tabela2245689101112131415161718[[#This Row],[VALIDADE]]</f>
        <v>45706</v>
      </c>
      <c r="K481" s="66">
        <v>1</v>
      </c>
      <c r="L481" t="s">
        <v>5</v>
      </c>
      <c r="M481" t="str">
        <f>VLOOKUP(Tabela2245689101112131415161718[[#This Row],[NOME]],'CADASTRO'!A:K,6,0)</f>
        <v>TRANSFERIDO</v>
      </c>
    </row>
    <row r="482" spans="1:13">
      <c r="A482" t="s">
        <v>516</v>
      </c>
      <c r="B482" t="s">
        <v>517</v>
      </c>
      <c r="C482" t="s">
        <v>335</v>
      </c>
      <c r="D482" t="s">
        <v>719</v>
      </c>
      <c r="E482" s="1" t="s">
        <v>480</v>
      </c>
      <c r="F482" t="str">
        <f>VLOOKUP(Tabela2245689101112131415161718[[#This Row],[NOME]],'CADASTRO'!A:K,5,0)</f>
        <v>ANALISTA PROJETOS PL</v>
      </c>
      <c r="G482" s="41">
        <v>45761</v>
      </c>
      <c r="H482" s="38">
        <v>365</v>
      </c>
      <c r="I4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IF(G820="01/01/1900",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Tabela2245689101112131415161718[[#This Row],[TREINADO EM]]+Tabela2245689101112131415161718[[#This Row],[VALIDADE]]</f>
        <v>46126</v>
      </c>
      <c r="K482" s="66">
        <v>1</v>
      </c>
      <c r="L482" t="s">
        <v>3</v>
      </c>
      <c r="M482" t="str">
        <f>VLOOKUP(Tabela2245689101112131415161718[[#This Row],[NOME]],'CADASTRO'!A:K,6,0)</f>
        <v>TRANSFERIDO</v>
      </c>
    </row>
    <row r="483" spans="1:13">
      <c r="A483" t="s">
        <v>516</v>
      </c>
      <c r="B483" t="s">
        <v>517</v>
      </c>
      <c r="C483" t="s">
        <v>431</v>
      </c>
      <c r="D483" t="s">
        <v>719</v>
      </c>
      <c r="E483" s="1" t="s">
        <v>132</v>
      </c>
      <c r="F483" t="str">
        <f>VLOOKUP(Tabela2245689101112131415161718[[#This Row],[NOME]],'CADASTRO'!A:K,5,0)</f>
        <v>ANALISTA CONTROLE QUALIDADE JR</v>
      </c>
      <c r="G483" s="41">
        <v>45546</v>
      </c>
      <c r="H483" s="38">
        <v>365</v>
      </c>
      <c r="I4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IF(G821="01/01/1900",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Tabela2245689101112131415161718[[#This Row],[TREINADO EM]]+Tabela2245689101112131415161718[[#This Row],[VALIDADE]]</f>
        <v>45911</v>
      </c>
      <c r="K483" s="66">
        <v>1</v>
      </c>
      <c r="L483" t="s">
        <v>5</v>
      </c>
      <c r="M483" t="str">
        <f>VLOOKUP(Tabela2245689101112131415161718[[#This Row],[NOME]],'CADASTRO'!A:K,6,0)</f>
        <v>DESLIGADO</v>
      </c>
    </row>
    <row r="484" spans="1:13">
      <c r="A484" t="s">
        <v>516</v>
      </c>
      <c r="B484" t="s">
        <v>517</v>
      </c>
      <c r="C484" t="s">
        <v>335</v>
      </c>
      <c r="D484" t="s">
        <v>719</v>
      </c>
      <c r="E484" s="1" t="s">
        <v>132</v>
      </c>
      <c r="F484" t="str">
        <f>VLOOKUP(Tabela2245689101112131415161718[[#This Row],[NOME]],'CADASTRO'!A:K,5,0)</f>
        <v>ANALISTA CONTROLE QUALIDADE JR</v>
      </c>
      <c r="G484" s="41">
        <v>45943</v>
      </c>
      <c r="H484" s="38">
        <v>365</v>
      </c>
      <c r="I4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IF(G822="01/01/1900",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Tabela2245689101112131415161718[[#This Row],[TREINADO EM]]+Tabela2245689101112131415161718[[#This Row],[VALIDADE]]</f>
        <v>46308</v>
      </c>
      <c r="K484" s="66">
        <v>1</v>
      </c>
      <c r="L484" t="s">
        <v>3</v>
      </c>
      <c r="M484" t="str">
        <f>VLOOKUP(Tabela2245689101112131415161718[[#This Row],[NOME]],'CADASTRO'!A:K,6,0)</f>
        <v>DESLIGADO</v>
      </c>
    </row>
    <row r="485" spans="1:13">
      <c r="A485" t="s">
        <v>516</v>
      </c>
      <c r="B485" t="s">
        <v>517</v>
      </c>
      <c r="C485" t="s">
        <v>335</v>
      </c>
      <c r="D485" t="s">
        <v>719</v>
      </c>
      <c r="E485" s="1" t="s">
        <v>415</v>
      </c>
      <c r="F485" t="str">
        <f>VLOOKUP(Tabela2245689101112131415161718[[#This Row],[NOME]],'CADASTRO'!A:K,5,0)</f>
        <v>ESTAGIARIO</v>
      </c>
      <c r="G485" s="41">
        <v>46091</v>
      </c>
      <c r="H485" s="38">
        <v>1825</v>
      </c>
      <c r="I4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IF(G823="01/01/1900",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Tabela2245689101112131415161718[[#This Row],[TREINADO EM]]+Tabela2245689101112131415161718[[#This Row],[VALIDADE]]</f>
        <v>47916</v>
      </c>
      <c r="K485" s="66">
        <v>1</v>
      </c>
      <c r="L485" t="s">
        <v>3</v>
      </c>
      <c r="M485" t="str">
        <f>VLOOKUP(Tabela2245689101112131415161718[[#This Row],[NOME]],'CADASTRO'!A:K,6,0)</f>
        <v>ATIVO</v>
      </c>
    </row>
    <row r="486" spans="1:13">
      <c r="A486" t="s">
        <v>516</v>
      </c>
      <c r="B486" t="s">
        <v>517</v>
      </c>
      <c r="C486" t="s">
        <v>68</v>
      </c>
      <c r="D486" t="s">
        <v>719</v>
      </c>
      <c r="E486" s="1" t="s">
        <v>416</v>
      </c>
      <c r="F486" t="str">
        <f>VLOOKUP(Tabela2245689101112131415161718[[#This Row],[NOME]],'CADASTRO'!A:K,5,0)</f>
        <v>ENCARREGADO EXPEDICAO</v>
      </c>
      <c r="G486" s="41">
        <v>44516</v>
      </c>
      <c r="H486" s="38">
        <v>365</v>
      </c>
      <c r="I4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IF(G824="01/01/1900",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Tabela2245689101112131415161718[[#This Row],[TREINADO EM]]+Tabela2245689101112131415161718[[#This Row],[VALIDADE]]</f>
        <v>44881</v>
      </c>
      <c r="K486" s="66">
        <v>1</v>
      </c>
      <c r="L486" t="s">
        <v>5</v>
      </c>
      <c r="M486" t="str">
        <f>VLOOKUP(Tabela2245689101112131415161718[[#This Row],[NOME]],'CADASTRO'!A:K,6,0)</f>
        <v>ATIVO</v>
      </c>
    </row>
    <row r="487" spans="1:13">
      <c r="A487" t="s">
        <v>516</v>
      </c>
      <c r="B487" t="s">
        <v>517</v>
      </c>
      <c r="C487" t="s">
        <v>431</v>
      </c>
      <c r="D487" t="s">
        <v>719</v>
      </c>
      <c r="E487" s="1" t="s">
        <v>416</v>
      </c>
      <c r="F487" t="str">
        <f>VLOOKUP(Tabela2245689101112131415161718[[#This Row],[NOME]],'CADASTRO'!A:K,5,0)</f>
        <v>ENCARREGADO EXPEDICAO</v>
      </c>
      <c r="G487" s="41">
        <v>44929</v>
      </c>
      <c r="H487" s="38">
        <v>365</v>
      </c>
      <c r="I4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IF(G825="01/01/1900",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Tabela2245689101112131415161718[[#This Row],[TREINADO EM]]+Tabela2245689101112131415161718[[#This Row],[VALIDADE]]</f>
        <v>45294</v>
      </c>
      <c r="K487" s="66">
        <v>1</v>
      </c>
      <c r="L487" t="s">
        <v>5</v>
      </c>
      <c r="M487" t="str">
        <f>VLOOKUP(Tabela2245689101112131415161718[[#This Row],[NOME]],'CADASTRO'!A:K,6,0)</f>
        <v>ATIVO</v>
      </c>
    </row>
    <row r="488" spans="1:13">
      <c r="A488" t="s">
        <v>516</v>
      </c>
      <c r="B488" t="s">
        <v>517</v>
      </c>
      <c r="C488" t="s">
        <v>439</v>
      </c>
      <c r="D488" t="s">
        <v>719</v>
      </c>
      <c r="E488" s="1" t="s">
        <v>416</v>
      </c>
      <c r="F488" t="str">
        <f>VLOOKUP(Tabela2245689101112131415161718[[#This Row],[NOME]],'CADASTRO'!A:K,5,0)</f>
        <v>ENCARREGADO EXPEDICAO</v>
      </c>
      <c r="G488" s="41">
        <v>45278</v>
      </c>
      <c r="H488" s="38">
        <v>365</v>
      </c>
      <c r="I4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IF(G826="01/01/1900",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Tabela2245689101112131415161718[[#This Row],[TREINADO EM]]+Tabela2245689101112131415161718[[#This Row],[VALIDADE]]</f>
        <v>45643</v>
      </c>
      <c r="K488" s="66">
        <v>1.5</v>
      </c>
      <c r="L488" t="s">
        <v>5</v>
      </c>
      <c r="M488" t="str">
        <f>VLOOKUP(Tabela2245689101112131415161718[[#This Row],[NOME]],'CADASTRO'!A:K,6,0)</f>
        <v>ATIVO</v>
      </c>
    </row>
    <row r="489" spans="1:13">
      <c r="A489" t="s">
        <v>516</v>
      </c>
      <c r="B489" t="s">
        <v>517</v>
      </c>
      <c r="C489" t="s">
        <v>124</v>
      </c>
      <c r="D489" t="s">
        <v>719</v>
      </c>
      <c r="E489" s="1" t="s">
        <v>416</v>
      </c>
      <c r="F489" t="str">
        <f>VLOOKUP(Tabela2245689101112131415161718[[#This Row],[NOME]],'CADASTRO'!A:K,5,0)</f>
        <v>ENCARREGADO EXPEDICAO</v>
      </c>
      <c r="G489" s="41">
        <v>45644</v>
      </c>
      <c r="H489" s="38">
        <v>365</v>
      </c>
      <c r="I4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IF(G827="01/01/1900",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Tabela2245689101112131415161718[[#This Row],[TREINADO EM]]+Tabela2245689101112131415161718[[#This Row],[VALIDADE]]</f>
        <v>46009</v>
      </c>
      <c r="K489" s="66">
        <v>1</v>
      </c>
      <c r="L489" t="s">
        <v>5</v>
      </c>
      <c r="M489" t="str">
        <f>VLOOKUP(Tabela2245689101112131415161718[[#This Row],[NOME]],'CADASTRO'!A:K,6,0)</f>
        <v>ATIVO</v>
      </c>
    </row>
    <row r="490" spans="1:13">
      <c r="A490" t="s">
        <v>516</v>
      </c>
      <c r="B490" t="s">
        <v>517</v>
      </c>
      <c r="C490" t="s">
        <v>335</v>
      </c>
      <c r="D490" t="s">
        <v>719</v>
      </c>
      <c r="E490" s="1" t="s">
        <v>416</v>
      </c>
      <c r="F490" t="str">
        <f>VLOOKUP(Tabela2245689101112131415161718[[#This Row],[NOME]],'CADASTRO'!A:K,5,0)</f>
        <v>ENCARREGADO EXPEDICAO</v>
      </c>
      <c r="G490" s="41">
        <v>45880</v>
      </c>
      <c r="H490" s="38">
        <v>365</v>
      </c>
      <c r="I4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IF(G828="01/01/1900",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Tabela2245689101112131415161718[[#This Row],[TREINADO EM]]+Tabela2245689101112131415161718[[#This Row],[VALIDADE]]</f>
        <v>46245</v>
      </c>
      <c r="K490" s="66">
        <v>1</v>
      </c>
      <c r="L490" t="s">
        <v>5</v>
      </c>
      <c r="M490" t="str">
        <f>VLOOKUP(Tabela2245689101112131415161718[[#This Row],[NOME]],'CADASTRO'!A:K,6,0)</f>
        <v>ATIVO</v>
      </c>
    </row>
    <row r="491" spans="1:13">
      <c r="A491" t="s">
        <v>516</v>
      </c>
      <c r="B491" t="s">
        <v>517</v>
      </c>
      <c r="C491" t="s">
        <v>326</v>
      </c>
      <c r="D491" t="s">
        <v>719</v>
      </c>
      <c r="E491" s="1" t="s">
        <v>416</v>
      </c>
      <c r="F491" t="str">
        <f>VLOOKUP(Tabela2245689101112131415161718[[#This Row],[NOME]],'CADASTRO'!A:K,5,0)</f>
        <v>ENCARREGADO EXPEDICAO</v>
      </c>
      <c r="G491" s="41">
        <v>46266</v>
      </c>
      <c r="H491" s="38">
        <v>365</v>
      </c>
      <c r="I4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IF(G829="01/01/1900",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Tabela2245689101112131415161718[[#This Row],[TREINADO EM]]+Tabela2245689101112131415161718[[#This Row],[VALIDADE]]</f>
        <v>46631</v>
      </c>
      <c r="K491" s="66">
        <v>1</v>
      </c>
      <c r="L491" t="s">
        <v>3</v>
      </c>
      <c r="M491" t="str">
        <f>VLOOKUP(Tabela2245689101112131415161718[[#This Row],[NOME]],'CADASTRO'!A:K,6,0)</f>
        <v>ATIVO</v>
      </c>
    </row>
    <row r="492" spans="1:13">
      <c r="A492" t="s">
        <v>516</v>
      </c>
      <c r="B492" t="s">
        <v>517</v>
      </c>
      <c r="C492" t="s">
        <v>68</v>
      </c>
      <c r="D492" t="s">
        <v>719</v>
      </c>
      <c r="E492" s="1" t="s">
        <v>418</v>
      </c>
      <c r="F492" t="str">
        <f>VLOOKUP(Tabela2245689101112131415161718[[#This Row],[NOME]],'CADASTRO'!A:K,5,0)</f>
        <v>AUXILIAR INDUSTRIAL</v>
      </c>
      <c r="G492" s="41">
        <v>44225</v>
      </c>
      <c r="H492" s="38">
        <v>365</v>
      </c>
      <c r="I4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IF(G830="01/01/1900",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Tabela2245689101112131415161718[[#This Row],[TREINADO EM]]+Tabela2245689101112131415161718[[#This Row],[VALIDADE]]</f>
        <v>44590</v>
      </c>
      <c r="K492" s="66">
        <v>1</v>
      </c>
      <c r="L492" t="s">
        <v>5</v>
      </c>
      <c r="M492" t="str">
        <f>VLOOKUP(Tabela2245689101112131415161718[[#This Row],[NOME]],'CADASTRO'!A:K,6,0)</f>
        <v>ATIVO</v>
      </c>
    </row>
    <row r="493" spans="1:13">
      <c r="A493" t="s">
        <v>516</v>
      </c>
      <c r="B493" t="s">
        <v>517</v>
      </c>
      <c r="C493" t="s">
        <v>335</v>
      </c>
      <c r="D493" t="s">
        <v>719</v>
      </c>
      <c r="E493" s="1" t="s">
        <v>418</v>
      </c>
      <c r="F493" t="str">
        <f>VLOOKUP(Tabela2245689101112131415161718[[#This Row],[NOME]],'CADASTRO'!A:K,5,0)</f>
        <v>AUXILIAR INDUSTRIAL</v>
      </c>
      <c r="G493" s="41">
        <v>45922</v>
      </c>
      <c r="H493" s="38">
        <v>365</v>
      </c>
      <c r="I4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IF(G831="01/01/1900",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Tabela2245689101112131415161718[[#This Row],[TREINADO EM]]+Tabela2245689101112131415161718[[#This Row],[VALIDADE]]</f>
        <v>46287</v>
      </c>
      <c r="K493" s="66">
        <v>1</v>
      </c>
      <c r="L493" t="s">
        <v>5</v>
      </c>
      <c r="M493" t="str">
        <f>VLOOKUP(Tabela2245689101112131415161718[[#This Row],[NOME]],'CADASTRO'!A:K,6,0)</f>
        <v>ATIVO</v>
      </c>
    </row>
    <row r="494" spans="1:13">
      <c r="A494" t="s">
        <v>516</v>
      </c>
      <c r="B494" t="s">
        <v>517</v>
      </c>
      <c r="C494" t="s">
        <v>335</v>
      </c>
      <c r="D494" t="s">
        <v>719</v>
      </c>
      <c r="E494" s="1" t="s">
        <v>418</v>
      </c>
      <c r="F494" t="str">
        <f>VLOOKUP(Tabela2245689101112131415161718[[#This Row],[NOME]],'CADASTRO'!A:K,5,0)</f>
        <v>AUXILIAR INDUSTRIAL</v>
      </c>
      <c r="G494" s="41">
        <v>46009</v>
      </c>
      <c r="H494" s="38">
        <v>365</v>
      </c>
      <c r="I4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IF(G832="01/01/1900", "SEM REGISTRO",
                        IF((G494+H494)&gt;TODAY(), "NO PRAZO", "VENCIDO"
                        )
                    )
                )
            )
        )
    ),"N.A.")</f>
        <v>NO PRAZO</v>
      </c>
      <c r="J494" s="14">
        <f>Tabela2245689101112131415161718[[#This Row],[TREINADO EM]]+Tabela2245689101112131415161718[[#This Row],[VALIDADE]]</f>
        <v>46374</v>
      </c>
      <c r="K494" s="66">
        <v>1</v>
      </c>
      <c r="L494" t="s">
        <v>3</v>
      </c>
      <c r="M494" t="str">
        <f>VLOOKUP(Tabela2245689101112131415161718[[#This Row],[NOME]],'CADASTRO'!A:K,6,0)</f>
        <v>ATIVO</v>
      </c>
    </row>
    <row r="495" spans="1:13">
      <c r="A495" t="s">
        <v>516</v>
      </c>
      <c r="B495" t="s">
        <v>517</v>
      </c>
      <c r="C495" t="s">
        <v>68</v>
      </c>
      <c r="D495" t="s">
        <v>719</v>
      </c>
      <c r="E495" s="1" t="s">
        <v>128</v>
      </c>
      <c r="F495" t="str">
        <f>VLOOKUP(Tabela2245689101112131415161718[[#This Row],[NOME]],'CADASTRO'!A:K,5,0)</f>
        <v>ASSISTENTE ADMINISTRATIVO</v>
      </c>
      <c r="G495" s="41">
        <v>44516</v>
      </c>
      <c r="H495" s="38">
        <v>365</v>
      </c>
      <c r="I4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IF(G833="01/01/1900",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Tabela2245689101112131415161718[[#This Row],[TREINADO EM]]+Tabela2245689101112131415161718[[#This Row],[VALIDADE]]</f>
        <v>44881</v>
      </c>
      <c r="K495" s="66">
        <v>1</v>
      </c>
      <c r="L495" t="s">
        <v>3</v>
      </c>
      <c r="M495" t="str">
        <f>VLOOKUP(Tabela2245689101112131415161718[[#This Row],[NOME]],'CADASTRO'!A:K,6,0)</f>
        <v>DESLIGADO</v>
      </c>
    </row>
    <row r="496" spans="1:13">
      <c r="A496" t="s">
        <v>516</v>
      </c>
      <c r="B496" t="s">
        <v>517</v>
      </c>
      <c r="C496" t="s">
        <v>68</v>
      </c>
      <c r="D496" t="s">
        <v>719</v>
      </c>
      <c r="E496" s="1" t="s">
        <v>419</v>
      </c>
      <c r="F496" t="str">
        <f>VLOOKUP(Tabela2245689101112131415161718[[#This Row],[NOME]],'CADASTRO'!A:K,5,0)</f>
        <v>OPERADOR INDUSTRIAL II</v>
      </c>
      <c r="G496" s="41">
        <v>44516</v>
      </c>
      <c r="H496" s="38">
        <v>365</v>
      </c>
      <c r="I4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IF(G834="01/01/1900",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Tabela2245689101112131415161718[[#This Row],[TREINADO EM]]+Tabela2245689101112131415161718[[#This Row],[VALIDADE]]</f>
        <v>44881</v>
      </c>
      <c r="K496" s="66">
        <v>1</v>
      </c>
      <c r="L496" t="s">
        <v>5</v>
      </c>
      <c r="M496" t="str">
        <f>VLOOKUP(Tabela2245689101112131415161718[[#This Row],[NOME]],'CADASTRO'!A:K,6,0)</f>
        <v>ATIVO</v>
      </c>
    </row>
    <row r="497" spans="1:13">
      <c r="A497" t="s">
        <v>516</v>
      </c>
      <c r="B497" t="s">
        <v>517</v>
      </c>
      <c r="C497" t="s">
        <v>431</v>
      </c>
      <c r="D497" t="s">
        <v>719</v>
      </c>
      <c r="E497" s="1" t="s">
        <v>419</v>
      </c>
      <c r="F497" t="str">
        <f>VLOOKUP(Tabela2245689101112131415161718[[#This Row],[NOME]],'CADASTRO'!A:K,5,0)</f>
        <v>OPERADOR INDUSTRIAL II</v>
      </c>
      <c r="G497" s="41">
        <v>44931</v>
      </c>
      <c r="H497" s="38">
        <v>365</v>
      </c>
      <c r="I4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IF(G835="01/01/1900",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Tabela2245689101112131415161718[[#This Row],[TREINADO EM]]+Tabela2245689101112131415161718[[#This Row],[VALIDADE]]</f>
        <v>45296</v>
      </c>
      <c r="K497" s="66">
        <v>1</v>
      </c>
      <c r="L497" t="s">
        <v>5</v>
      </c>
      <c r="M497" t="str">
        <f>VLOOKUP(Tabela2245689101112131415161718[[#This Row],[NOME]],'CADASTRO'!A:K,6,0)</f>
        <v>ATIVO</v>
      </c>
    </row>
    <row r="498" spans="1:13">
      <c r="A498" t="s">
        <v>516</v>
      </c>
      <c r="B498" t="s">
        <v>517</v>
      </c>
      <c r="C498" t="s">
        <v>431</v>
      </c>
      <c r="D498" t="s">
        <v>719</v>
      </c>
      <c r="E498" s="1" t="s">
        <v>419</v>
      </c>
      <c r="F498" t="str">
        <f>VLOOKUP(Tabela2245689101112131415161718[[#This Row],[NOME]],'CADASTRO'!A:K,5,0)</f>
        <v>OPERADOR INDUSTRIAL II</v>
      </c>
      <c r="G498" s="41">
        <v>45511</v>
      </c>
      <c r="H498" s="38">
        <v>365</v>
      </c>
      <c r="I4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IF(G836="01/01/1900",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Tabela2245689101112131415161718[[#This Row],[TREINADO EM]]+Tabela2245689101112131415161718[[#This Row],[VALIDADE]]</f>
        <v>45876</v>
      </c>
      <c r="K498" s="66">
        <v>1.5</v>
      </c>
      <c r="L498" t="s">
        <v>5</v>
      </c>
      <c r="M498" t="str">
        <f>VLOOKUP(Tabela2245689101112131415161718[[#This Row],[NOME]],'CADASTRO'!A:K,6,0)</f>
        <v>ATIVO</v>
      </c>
    </row>
    <row r="499" spans="1:13">
      <c r="A499" t="s">
        <v>516</v>
      </c>
      <c r="B499" t="s">
        <v>517</v>
      </c>
      <c r="C499" t="s">
        <v>335</v>
      </c>
      <c r="D499" t="s">
        <v>719</v>
      </c>
      <c r="E499" s="1" t="s">
        <v>419</v>
      </c>
      <c r="F499" t="str">
        <f>VLOOKUP(Tabela2245689101112131415161718[[#This Row],[NOME]],'CADASTRO'!A:K,5,0)</f>
        <v>OPERADOR INDUSTRIAL II</v>
      </c>
      <c r="G499" s="41">
        <v>45873</v>
      </c>
      <c r="H499" s="38">
        <v>365</v>
      </c>
      <c r="I4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IF(G837="01/01/1900",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Tabela2245689101112131415161718[[#This Row],[TREINADO EM]]+Tabela2245689101112131415161718[[#This Row],[VALIDADE]]</f>
        <v>46238</v>
      </c>
      <c r="K499" s="66">
        <v>1.5</v>
      </c>
      <c r="L499" t="s">
        <v>5</v>
      </c>
      <c r="M499" t="str">
        <f>VLOOKUP(Tabela2245689101112131415161718[[#This Row],[NOME]],'CADASTRO'!A:K,6,0)</f>
        <v>ATIVO</v>
      </c>
    </row>
    <row r="500" spans="1:13">
      <c r="A500" t="s">
        <v>516</v>
      </c>
      <c r="B500" t="s">
        <v>517</v>
      </c>
      <c r="C500" t="s">
        <v>335</v>
      </c>
      <c r="D500" t="s">
        <v>719</v>
      </c>
      <c r="E500" s="1" t="s">
        <v>419</v>
      </c>
      <c r="F500" t="str">
        <f>VLOOKUP(Tabela2245689101112131415161718[[#This Row],[NOME]],'CADASTRO'!A:K,5,0)</f>
        <v>OPERADOR INDUSTRIAL II</v>
      </c>
      <c r="G500" s="41">
        <v>46009</v>
      </c>
      <c r="H500" s="38">
        <v>365</v>
      </c>
      <c r="I5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IF(G838="01/01/1900",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Tabela2245689101112131415161718[[#This Row],[TREINADO EM]]+Tabela2245689101112131415161718[[#This Row],[VALIDADE]]</f>
        <v>46374</v>
      </c>
      <c r="K500" s="66">
        <v>1</v>
      </c>
      <c r="L500" t="s">
        <v>3</v>
      </c>
      <c r="M500" t="str">
        <f>VLOOKUP(Tabela2245689101112131415161718[[#This Row],[NOME]],'CADASTRO'!A:K,6,0)</f>
        <v>ATIVO</v>
      </c>
    </row>
    <row r="501" spans="1:13">
      <c r="A501" t="s">
        <v>516</v>
      </c>
      <c r="B501" t="s">
        <v>517</v>
      </c>
      <c r="C501" t="s">
        <v>382</v>
      </c>
      <c r="D501" t="s">
        <v>719</v>
      </c>
      <c r="E501" s="1" t="s">
        <v>420</v>
      </c>
      <c r="F501" t="str">
        <f>VLOOKUP(Tabela2245689101112131415161718[[#This Row],[NOME]],'CADASTRO'!A:K,5,0)</f>
        <v>Almoxarife de Manutencao</v>
      </c>
      <c r="G501" s="41">
        <v>45950</v>
      </c>
      <c r="H501" s="38">
        <v>365</v>
      </c>
      <c r="I5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IF(G839="01/01/1900",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Tabela2245689101112131415161718[[#This Row],[TREINADO EM]]+Tabela2245689101112131415161718[[#This Row],[VALIDADE]]</f>
        <v>46315</v>
      </c>
      <c r="K501" s="66">
        <v>1</v>
      </c>
      <c r="L501" t="s">
        <v>1</v>
      </c>
      <c r="M501" t="str">
        <f>VLOOKUP(Tabela2245689101112131415161718[[#This Row],[NOME]],'CADASTRO'!A:K,6,0)</f>
        <v>ATIVO</v>
      </c>
    </row>
    <row r="502" spans="1:13">
      <c r="A502" t="s">
        <v>516</v>
      </c>
      <c r="B502" t="s">
        <v>517</v>
      </c>
      <c r="C502" t="s">
        <v>335</v>
      </c>
      <c r="D502" t="s">
        <v>719</v>
      </c>
      <c r="E502" s="1" t="s">
        <v>126</v>
      </c>
      <c r="F502" t="str">
        <f>VLOOKUP(Tabela2245689101112131415161718[[#This Row],[NOME]],'CADASTRO'!A:K,5,0)</f>
        <v>ESTAGIARIO</v>
      </c>
      <c r="G502" s="41">
        <v>45712</v>
      </c>
      <c r="H502" s="38">
        <v>365</v>
      </c>
      <c r="I5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IF(G840="01/01/1900",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Tabela2245689101112131415161718[[#This Row],[TREINADO EM]]+Tabela2245689101112131415161718[[#This Row],[VALIDADE]]</f>
        <v>46077</v>
      </c>
      <c r="K502" s="66">
        <v>1</v>
      </c>
      <c r="L502" t="s">
        <v>3</v>
      </c>
      <c r="M502" t="str">
        <f>VLOOKUP(Tabela2245689101112131415161718[[#This Row],[NOME]],'CADASTRO'!A:K,6,0)</f>
        <v>DESLIGADO</v>
      </c>
    </row>
    <row r="503" spans="1:13">
      <c r="A503" t="s">
        <v>516</v>
      </c>
      <c r="B503" t="s">
        <v>517</v>
      </c>
      <c r="C503" t="s">
        <v>335</v>
      </c>
      <c r="D503" t="s">
        <v>719</v>
      </c>
      <c r="E503" s="1" t="s">
        <v>423</v>
      </c>
      <c r="F503" t="str">
        <f>VLOOKUP(Tabela2245689101112131415161718[[#This Row],[NOME]],'CADASTRO'!A:K,5,0)</f>
        <v>AUXILIAR INDUSTRIAL</v>
      </c>
      <c r="G503" s="41">
        <v>46009</v>
      </c>
      <c r="H503" s="38">
        <v>365</v>
      </c>
      <c r="I5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IF(G841="01/01/1900",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Tabela2245689101112131415161718[[#This Row],[TREINADO EM]]+Tabela2245689101112131415161718[[#This Row],[VALIDADE]]</f>
        <v>46374</v>
      </c>
      <c r="K503" s="66">
        <v>1</v>
      </c>
      <c r="L503" t="s">
        <v>3</v>
      </c>
      <c r="M503" t="str">
        <f>VLOOKUP(Tabela2245689101112131415161718[[#This Row],[NOME]],'CADASTRO'!A:K,6,0)</f>
        <v>ATIVO</v>
      </c>
    </row>
    <row r="504" spans="1:13">
      <c r="A504" t="s">
        <v>516</v>
      </c>
      <c r="B504" t="s">
        <v>517</v>
      </c>
      <c r="C504" t="s">
        <v>439</v>
      </c>
      <c r="D504" t="s">
        <v>719</v>
      </c>
      <c r="E504" s="1" t="s">
        <v>124</v>
      </c>
      <c r="F504" t="str">
        <f>VLOOKUP(Tabela2245689101112131415161718[[#This Row],[NOME]],'CADASTRO'!A:K,5,0)</f>
        <v>ANALISTA CONTROLE QUALIDADE JR</v>
      </c>
      <c r="G504" s="41">
        <v>45406</v>
      </c>
      <c r="H504" s="38">
        <v>5000</v>
      </c>
      <c r="I5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IF(G842="01/01/1900",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Tabela2245689101112131415161718[[#This Row],[TREINADO EM]]+Tabela2245689101112131415161718[[#This Row],[VALIDADE]]</f>
        <v>50406</v>
      </c>
      <c r="K504" s="66">
        <v>1.5</v>
      </c>
      <c r="L504" t="s">
        <v>3</v>
      </c>
      <c r="M504" t="str">
        <f>VLOOKUP(Tabela2245689101112131415161718[[#This Row],[NOME]],'CADASTRO'!A:K,6,0)</f>
        <v>DESLIGADO</v>
      </c>
    </row>
    <row r="505" spans="1:13">
      <c r="A505" t="s">
        <v>516</v>
      </c>
      <c r="B505" t="s">
        <v>517</v>
      </c>
      <c r="C505" t="s">
        <v>517</v>
      </c>
      <c r="D505" t="s">
        <v>719</v>
      </c>
      <c r="E505" s="1" t="s">
        <v>119</v>
      </c>
      <c r="F505" t="str">
        <f>VLOOKUP(Tabela2245689101112131415161718[[#This Row],[NOME]],'CADASTRO'!A:K,5,0)</f>
        <v>TECNICO SEGURANCA TRABALHO</v>
      </c>
      <c r="G505" s="41">
        <v>43832</v>
      </c>
      <c r="H505" s="38">
        <v>365</v>
      </c>
      <c r="I5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IF(G843="01/01/1900",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Tabela2245689101112131415161718[[#This Row],[TREINADO EM]]+Tabela2245689101112131415161718[[#This Row],[VALIDADE]]</f>
        <v>44197</v>
      </c>
      <c r="K505" s="66">
        <v>1</v>
      </c>
      <c r="L505" t="s">
        <v>1</v>
      </c>
      <c r="M505" t="str">
        <f>VLOOKUP(Tabela2245689101112131415161718[[#This Row],[NOME]],'CADASTRO'!A:K,6,0)</f>
        <v>DESLIGADO</v>
      </c>
    </row>
    <row r="506" spans="1:13">
      <c r="A506" t="s">
        <v>516</v>
      </c>
      <c r="B506" t="s">
        <v>517</v>
      </c>
      <c r="C506" t="s">
        <v>439</v>
      </c>
      <c r="D506" t="s">
        <v>719</v>
      </c>
      <c r="E506" s="1" t="s">
        <v>424</v>
      </c>
      <c r="F506" t="str">
        <f>VLOOKUP(Tabela2245689101112131415161718[[#This Row],[NOME]],'CADASTRO'!A:K,5,0)</f>
        <v>OPERADOR INDUSTRIAL III</v>
      </c>
      <c r="G506" s="41">
        <v>45301</v>
      </c>
      <c r="H506" s="38">
        <v>365</v>
      </c>
      <c r="I5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IF(G844="01/01/1900",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Tabela2245689101112131415161718[[#This Row],[TREINADO EM]]+Tabela2245689101112131415161718[[#This Row],[VALIDADE]]</f>
        <v>45666</v>
      </c>
      <c r="K506" s="66">
        <v>1.5</v>
      </c>
      <c r="L506" t="s">
        <v>5</v>
      </c>
      <c r="M506" t="str">
        <f>VLOOKUP(Tabela2245689101112131415161718[[#This Row],[NOME]],'CADASTRO'!A:K,6,0)</f>
        <v>ATIVO</v>
      </c>
    </row>
    <row r="507" spans="1:13">
      <c r="A507" t="s">
        <v>516</v>
      </c>
      <c r="B507" t="s">
        <v>517</v>
      </c>
      <c r="C507" t="s">
        <v>124</v>
      </c>
      <c r="D507" t="s">
        <v>719</v>
      </c>
      <c r="E507" s="1" t="s">
        <v>424</v>
      </c>
      <c r="F507" t="str">
        <f>VLOOKUP(Tabela2245689101112131415161718[[#This Row],[NOME]],'CADASTRO'!A:K,5,0)</f>
        <v>OPERADOR INDUSTRIAL III</v>
      </c>
      <c r="G507" s="41">
        <v>45644</v>
      </c>
      <c r="H507" s="38">
        <v>365</v>
      </c>
      <c r="I5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IF(G845="01/01/1900", "SEM REGISTRO",
                        IF((G507+H507)&gt;TODAY(), "NO PRAZO", "VENCIDO"
                        )
                    )
                )
            )
        )
    ),"N.A.")</f>
        <v>HISTORICO</v>
      </c>
      <c r="J507" s="14">
        <f>Tabela2245689101112131415161718[[#This Row],[TREINADO EM]]+Tabela2245689101112131415161718[[#This Row],[VALIDADE]]</f>
        <v>46009</v>
      </c>
      <c r="K507" s="66">
        <v>1</v>
      </c>
      <c r="L507" t="s">
        <v>5</v>
      </c>
      <c r="M507" t="str">
        <f>VLOOKUP(Tabela2245689101112131415161718[[#This Row],[NOME]],'CADASTRO'!A:K,6,0)</f>
        <v>ATIVO</v>
      </c>
    </row>
    <row r="508" spans="1:13">
      <c r="A508" t="s">
        <v>516</v>
      </c>
      <c r="B508" t="s">
        <v>517</v>
      </c>
      <c r="C508" t="s">
        <v>335</v>
      </c>
      <c r="D508" t="s">
        <v>719</v>
      </c>
      <c r="E508" s="1" t="s">
        <v>424</v>
      </c>
      <c r="F508" t="str">
        <f>VLOOKUP(Tabela2245689101112131415161718[[#This Row],[NOME]],'CADASTRO'!A:K,5,0)</f>
        <v>OPERADOR INDUSTRIAL III</v>
      </c>
      <c r="G508" s="41">
        <v>46009</v>
      </c>
      <c r="H508" s="38">
        <v>365</v>
      </c>
      <c r="I5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IF(G846="01/01/1900", "SEM REGISTRO",
                        IF((G508+H508)&gt;TODAY(), "NO PRAZO", "VENCIDO"
                        )
                    )
                )
            )
        )
    ),"N.A.")</f>
        <v>NO PRAZO</v>
      </c>
      <c r="J508" s="14">
        <f>Tabela2245689101112131415161718[[#This Row],[TREINADO EM]]+Tabela2245689101112131415161718[[#This Row],[VALIDADE]]</f>
        <v>46374</v>
      </c>
      <c r="K508" s="66">
        <v>1</v>
      </c>
      <c r="L508" t="s">
        <v>3</v>
      </c>
      <c r="M508" t="str">
        <f>VLOOKUP(Tabela2245689101112131415161718[[#This Row],[NOME]],'CADASTRO'!A:K,6,0)</f>
        <v>ATIVO</v>
      </c>
    </row>
    <row r="509" spans="1:13">
      <c r="A509" t="s">
        <v>516</v>
      </c>
      <c r="B509" t="s">
        <v>517</v>
      </c>
      <c r="C509" t="s">
        <v>415</v>
      </c>
      <c r="D509" t="s">
        <v>719</v>
      </c>
      <c r="E509" s="1" t="s">
        <v>488</v>
      </c>
      <c r="F509" t="str">
        <f>VLOOKUP(Tabela2245689101112131415161718[[#This Row],[NOME]],'CADASTRO'!A:K,5,0)</f>
        <v>TECNICO ELETRONICO II</v>
      </c>
      <c r="G509" s="41">
        <v>46245</v>
      </c>
      <c r="H509" s="38">
        <v>365</v>
      </c>
      <c r="I5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IF(G847="01/01/1900",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Tabela2245689101112131415161718[[#This Row],[TREINADO EM]]+Tabela2245689101112131415161718[[#This Row],[VALIDADE]]</f>
        <v>46610</v>
      </c>
      <c r="K509" s="66">
        <v>1</v>
      </c>
      <c r="L509" t="s">
        <v>1</v>
      </c>
      <c r="M509" t="str">
        <f>VLOOKUP(Tabela2245689101112131415161718[[#This Row],[NOME]],'CADASTRO'!A:K,6,0)</f>
        <v>ATIVO</v>
      </c>
    </row>
    <row r="510" spans="1:13">
      <c r="A510" t="s">
        <v>516</v>
      </c>
      <c r="B510" t="s">
        <v>517</v>
      </c>
      <c r="C510" t="s">
        <v>68</v>
      </c>
      <c r="D510" t="s">
        <v>719</v>
      </c>
      <c r="E510" s="11" t="s">
        <v>425</v>
      </c>
      <c r="F510" t="str">
        <f>VLOOKUP(Tabela2245689101112131415161718[[#This Row],[NOME]],'CADASTRO'!A:K,5,0)</f>
        <v>ANALISTA LOGISTICA JR</v>
      </c>
      <c r="G510" s="41">
        <v>44518</v>
      </c>
      <c r="H510" s="38">
        <v>365</v>
      </c>
      <c r="I5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IF(G848="01/01/1900",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Tabela2245689101112131415161718[[#This Row],[TREINADO EM]]+Tabela2245689101112131415161718[[#This Row],[VALIDADE]]</f>
        <v>44883</v>
      </c>
      <c r="K510" s="66">
        <v>1</v>
      </c>
      <c r="L510" t="s">
        <v>5</v>
      </c>
      <c r="M510" t="str">
        <f>VLOOKUP(Tabela2245689101112131415161718[[#This Row],[NOME]],'CADASTRO'!A:K,6,0)</f>
        <v>ATIVO</v>
      </c>
    </row>
    <row r="511" spans="1:13">
      <c r="A511" t="s">
        <v>516</v>
      </c>
      <c r="B511" t="s">
        <v>517</v>
      </c>
      <c r="C511" t="s">
        <v>439</v>
      </c>
      <c r="D511" t="s">
        <v>719</v>
      </c>
      <c r="E511" s="1" t="s">
        <v>425</v>
      </c>
      <c r="F511" t="str">
        <f>VLOOKUP(Tabela2245689101112131415161718[[#This Row],[NOME]],'CADASTRO'!A:K,5,0)</f>
        <v>ANALISTA LOGISTICA JR</v>
      </c>
      <c r="G511" s="41">
        <v>45168</v>
      </c>
      <c r="H511" s="38">
        <v>365</v>
      </c>
      <c r="I5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IF(G849="01/01/1900",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Tabela2245689101112131415161718[[#This Row],[TREINADO EM]]+Tabela2245689101112131415161718[[#This Row],[VALIDADE]]</f>
        <v>45533</v>
      </c>
      <c r="K511" s="66">
        <v>1</v>
      </c>
      <c r="L511" t="s">
        <v>5</v>
      </c>
      <c r="M511" t="str">
        <f>VLOOKUP(Tabela2245689101112131415161718[[#This Row],[NOME]],'CADASTRO'!A:K,6,0)</f>
        <v>ATIVO</v>
      </c>
    </row>
    <row r="512" spans="1:13">
      <c r="A512" t="s">
        <v>516</v>
      </c>
      <c r="B512" t="s">
        <v>517</v>
      </c>
      <c r="C512" t="s">
        <v>439</v>
      </c>
      <c r="D512" t="s">
        <v>719</v>
      </c>
      <c r="E512" s="1" t="s">
        <v>425</v>
      </c>
      <c r="F512" t="str">
        <f>VLOOKUP(Tabela2245689101112131415161718[[#This Row],[NOME]],'CADASTRO'!A:K,5,0)</f>
        <v>ANALISTA LOGISTICA JR</v>
      </c>
      <c r="G512" s="41">
        <v>45278</v>
      </c>
      <c r="H512" s="38">
        <v>365</v>
      </c>
      <c r="I5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IF(G850="01/01/1900",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Tabela2245689101112131415161718[[#This Row],[TREINADO EM]]+Tabela2245689101112131415161718[[#This Row],[VALIDADE]]</f>
        <v>45643</v>
      </c>
      <c r="K512" s="66">
        <v>1.5</v>
      </c>
      <c r="L512" t="s">
        <v>1</v>
      </c>
      <c r="M512" t="str">
        <f>VLOOKUP(Tabela2245689101112131415161718[[#This Row],[NOME]],'CADASTRO'!A:K,6,0)</f>
        <v>ATIVO</v>
      </c>
    </row>
    <row r="513" spans="1:13">
      <c r="A513" t="s">
        <v>516</v>
      </c>
      <c r="B513" t="s">
        <v>517</v>
      </c>
      <c r="C513" t="s">
        <v>335</v>
      </c>
      <c r="D513" t="s">
        <v>719</v>
      </c>
      <c r="E513" s="1" t="s">
        <v>117</v>
      </c>
      <c r="F513" t="str">
        <f>VLOOKUP(Tabela2245689101112131415161718[[#This Row],[NOME]],'CADASTRO'!A:K,5,0)</f>
        <v>APRENDIZ</v>
      </c>
      <c r="G513" s="41">
        <v>45782</v>
      </c>
      <c r="H513" s="38">
        <v>365</v>
      </c>
      <c r="I5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IF(G851="01/01/1900",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Tabela2245689101112131415161718[[#This Row],[TREINADO EM]]+Tabela2245689101112131415161718[[#This Row],[VALIDADE]]</f>
        <v>46147</v>
      </c>
      <c r="K513" s="66">
        <v>1.5</v>
      </c>
      <c r="L513" t="s">
        <v>5</v>
      </c>
      <c r="M513" t="str">
        <f>VLOOKUP(Tabela2245689101112131415161718[[#This Row],[NOME]],'CADASTRO'!A:K,6,0)</f>
        <v>DESLIGADO</v>
      </c>
    </row>
    <row r="514" spans="1:13">
      <c r="A514" t="s">
        <v>516</v>
      </c>
      <c r="B514" t="s">
        <v>517</v>
      </c>
      <c r="C514" t="s">
        <v>415</v>
      </c>
      <c r="D514" t="s">
        <v>719</v>
      </c>
      <c r="E514" s="1" t="s">
        <v>117</v>
      </c>
      <c r="F514" t="str">
        <f>VLOOKUP(Tabela2245689101112131415161718[[#This Row],[NOME]],'CADASTRO'!A:K,5,0)</f>
        <v>APRENDIZ</v>
      </c>
      <c r="G514" s="41">
        <v>46146</v>
      </c>
      <c r="H514" s="38">
        <v>365</v>
      </c>
      <c r="I5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IF(G852="01/01/1900",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Tabela2245689101112131415161718[[#This Row],[TREINADO EM]]+Tabela2245689101112131415161718[[#This Row],[VALIDADE]]</f>
        <v>46511</v>
      </c>
      <c r="K514" s="66">
        <v>1</v>
      </c>
      <c r="L514" t="s">
        <v>3</v>
      </c>
      <c r="M514" t="str">
        <f>VLOOKUP(Tabela2245689101112131415161718[[#This Row],[NOME]],'CADASTRO'!A:K,6,0)</f>
        <v>DESLIGADO</v>
      </c>
    </row>
    <row r="515" spans="1:13">
      <c r="A515" t="s">
        <v>516</v>
      </c>
      <c r="B515" t="s">
        <v>517</v>
      </c>
      <c r="C515" t="s">
        <v>439</v>
      </c>
      <c r="D515" t="s">
        <v>719</v>
      </c>
      <c r="E515" s="1" t="s">
        <v>116</v>
      </c>
      <c r="F515" t="str">
        <f>VLOOKUP(Tabela2245689101112131415161718[[#This Row],[NOME]],'CADASTRO'!A:K,5,0)</f>
        <v>OPERADOR INDUSTRIAL I</v>
      </c>
      <c r="G515" s="41">
        <v>45196</v>
      </c>
      <c r="H515" s="38">
        <v>365</v>
      </c>
      <c r="I5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IF(G853="01/01/1900",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Tabela2245689101112131415161718[[#This Row],[TREINADO EM]]+Tabela2245689101112131415161718[[#This Row],[VALIDADE]]</f>
        <v>45561</v>
      </c>
      <c r="K515" s="66">
        <v>1</v>
      </c>
      <c r="L515" t="s">
        <v>5</v>
      </c>
      <c r="M515" t="str">
        <f>VLOOKUP(Tabela2245689101112131415161718[[#This Row],[NOME]],'CADASTRO'!A:K,6,0)</f>
        <v>DESLIGADO</v>
      </c>
    </row>
    <row r="516" spans="1:13">
      <c r="A516" t="s">
        <v>516</v>
      </c>
      <c r="B516" t="s">
        <v>517</v>
      </c>
      <c r="C516" t="s">
        <v>439</v>
      </c>
      <c r="D516" t="s">
        <v>719</v>
      </c>
      <c r="E516" s="1" t="s">
        <v>116</v>
      </c>
      <c r="F516" t="str">
        <f>VLOOKUP(Tabela2245689101112131415161718[[#This Row],[NOME]],'CADASTRO'!A:K,5,0)</f>
        <v>OPERADOR INDUSTRIAL I</v>
      </c>
      <c r="G516" s="41">
        <v>45278</v>
      </c>
      <c r="H516" s="38">
        <v>365</v>
      </c>
      <c r="I5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IF(G854="01/01/1900",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Tabela2245689101112131415161718[[#This Row],[TREINADO EM]]+Tabela2245689101112131415161718[[#This Row],[VALIDADE]]</f>
        <v>45643</v>
      </c>
      <c r="K516" s="66">
        <v>1.5</v>
      </c>
      <c r="L516" t="s">
        <v>5</v>
      </c>
      <c r="M516" t="str">
        <f>VLOOKUP(Tabela2245689101112131415161718[[#This Row],[NOME]],'CADASTRO'!A:K,6,0)</f>
        <v>DESLIGADO</v>
      </c>
    </row>
    <row r="517" spans="1:13">
      <c r="A517" t="s">
        <v>516</v>
      </c>
      <c r="B517" t="s">
        <v>517</v>
      </c>
      <c r="C517" t="s">
        <v>335</v>
      </c>
      <c r="D517" t="s">
        <v>719</v>
      </c>
      <c r="E517" s="1" t="s">
        <v>116</v>
      </c>
      <c r="F517" t="str">
        <f>VLOOKUP(Tabela2245689101112131415161718[[#This Row],[NOME]],'CADASTRO'!A:K,5,0)</f>
        <v>OPERADOR INDUSTRIAL I</v>
      </c>
      <c r="G517" s="41">
        <v>45581</v>
      </c>
      <c r="H517" s="38">
        <v>365</v>
      </c>
      <c r="I5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IF(G855="01/01/1900",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Tabela2245689101112131415161718[[#This Row],[TREINADO EM]]+Tabela2245689101112131415161718[[#This Row],[VALIDADE]]</f>
        <v>45946</v>
      </c>
      <c r="K517" s="66">
        <v>1</v>
      </c>
      <c r="L517" t="s">
        <v>3</v>
      </c>
      <c r="M517" t="str">
        <f>VLOOKUP(Tabela2245689101112131415161718[[#This Row],[NOME]],'CADASTRO'!A:K,6,0)</f>
        <v>DESLIGADO</v>
      </c>
    </row>
    <row r="518" spans="1:13">
      <c r="A518" t="s">
        <v>516</v>
      </c>
      <c r="B518" t="s">
        <v>517</v>
      </c>
      <c r="C518" t="s">
        <v>68</v>
      </c>
      <c r="D518" t="s">
        <v>719</v>
      </c>
      <c r="E518" s="1" t="s">
        <v>115</v>
      </c>
      <c r="F518" t="str">
        <f>VLOOKUP(Tabela2245689101112131415161718[[#This Row],[NOME]],'CADASTRO'!A:K,5,0)</f>
        <v>AUXILIAR INDUSTRIAL</v>
      </c>
      <c r="G518" s="41">
        <v>44222</v>
      </c>
      <c r="H518" s="38">
        <v>365</v>
      </c>
      <c r="I5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IF(G856="01/01/1900",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Tabela2245689101112131415161718[[#This Row],[TREINADO EM]]+Tabela2245689101112131415161718[[#This Row],[VALIDADE]]</f>
        <v>44587</v>
      </c>
      <c r="K518" s="66">
        <v>1</v>
      </c>
      <c r="L518" t="s">
        <v>1</v>
      </c>
      <c r="M518" t="str">
        <f>VLOOKUP(Tabela2245689101112131415161718[[#This Row],[NOME]],'CADASTRO'!A:K,6,0)</f>
        <v>DESLIGADO</v>
      </c>
    </row>
    <row r="519" spans="1:13">
      <c r="A519" t="s">
        <v>516</v>
      </c>
      <c r="B519" t="s">
        <v>517</v>
      </c>
      <c r="C519" t="s">
        <v>68</v>
      </c>
      <c r="D519" t="s">
        <v>719</v>
      </c>
      <c r="E519" s="1" t="s">
        <v>23</v>
      </c>
      <c r="F519" t="str">
        <f>VLOOKUP(Tabela2245689101112131415161718[[#This Row],[NOME]],'CADASTRO'!A:K,5,0)</f>
        <v>ANALISTA PROCESSOS</v>
      </c>
      <c r="G519" s="41">
        <v>44516</v>
      </c>
      <c r="H519" s="38">
        <v>365</v>
      </c>
      <c r="I5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IF(G857="01/01/1900",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Tabela2245689101112131415161718[[#This Row],[TREINADO EM]]+Tabela2245689101112131415161718[[#This Row],[VALIDADE]]</f>
        <v>44881</v>
      </c>
      <c r="K519" s="66">
        <v>1</v>
      </c>
      <c r="L519" t="s">
        <v>3</v>
      </c>
      <c r="M519" t="str">
        <f>VLOOKUP(Tabela2245689101112131415161718[[#This Row],[NOME]],'CADASTRO'!A:K,6,0)</f>
        <v>TRANSFERIDO</v>
      </c>
    </row>
    <row r="520" spans="1:13">
      <c r="A520" t="s">
        <v>516</v>
      </c>
      <c r="B520" t="s">
        <v>517</v>
      </c>
      <c r="C520" t="s">
        <v>68</v>
      </c>
      <c r="D520" t="s">
        <v>719</v>
      </c>
      <c r="E520" s="11" t="s">
        <v>338</v>
      </c>
      <c r="F520" t="str">
        <f>VLOOKUP(Tabela2245689101112131415161718[[#This Row],[NOME]],'CADASTRO'!A:K,5,0)</f>
        <v>LIDER DE TURNO</v>
      </c>
      <c r="G520" s="41">
        <v>44516</v>
      </c>
      <c r="H520" s="38">
        <v>365</v>
      </c>
      <c r="I5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IF(G858="01/01/1900",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Tabela2245689101112131415161718[[#This Row],[TREINADO EM]]+Tabela2245689101112131415161718[[#This Row],[VALIDADE]]</f>
        <v>44881</v>
      </c>
      <c r="K520" s="66">
        <v>1</v>
      </c>
      <c r="L520" t="s">
        <v>1</v>
      </c>
      <c r="M520" t="str">
        <f>VLOOKUP(Tabela2245689101112131415161718[[#This Row],[NOME]],'CADASTRO'!A:K,6,0)</f>
        <v>ATIVO</v>
      </c>
    </row>
    <row r="521" spans="1:13">
      <c r="A521" t="s">
        <v>516</v>
      </c>
      <c r="B521" t="s">
        <v>517</v>
      </c>
      <c r="C521" t="s">
        <v>431</v>
      </c>
      <c r="D521" t="s">
        <v>719</v>
      </c>
      <c r="E521" s="1" t="s">
        <v>338</v>
      </c>
      <c r="F521" t="str">
        <f>VLOOKUP(Tabela2245689101112131415161718[[#This Row],[NOME]],'CADASTRO'!A:K,5,0)</f>
        <v>LIDER DE TURNO</v>
      </c>
      <c r="G521" s="41">
        <v>44929</v>
      </c>
      <c r="H521" s="38">
        <v>365</v>
      </c>
      <c r="I5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IF(G859="01/01/1900",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Tabela2245689101112131415161718[[#This Row],[TREINADO EM]]+Tabela2245689101112131415161718[[#This Row],[VALIDADE]]</f>
        <v>45294</v>
      </c>
      <c r="K521" s="66">
        <v>1</v>
      </c>
      <c r="L521" t="s">
        <v>1</v>
      </c>
      <c r="M521" t="str">
        <f>VLOOKUP(Tabela2245689101112131415161718[[#This Row],[NOME]],'CADASTRO'!A:K,6,0)</f>
        <v>ATIVO</v>
      </c>
    </row>
    <row r="522" spans="1:13">
      <c r="A522" t="s">
        <v>516</v>
      </c>
      <c r="B522" t="s">
        <v>517</v>
      </c>
      <c r="C522" t="s">
        <v>124</v>
      </c>
      <c r="D522" t="s">
        <v>719</v>
      </c>
      <c r="E522" s="1" t="s">
        <v>338</v>
      </c>
      <c r="F522" t="str">
        <f>VLOOKUP(Tabela2245689101112131415161718[[#This Row],[NOME]],'CADASTRO'!A:K,5,0)</f>
        <v>LIDER DE TURNO</v>
      </c>
      <c r="G522" s="41">
        <v>45504</v>
      </c>
      <c r="H522" s="38">
        <v>365</v>
      </c>
      <c r="I5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IF(G860="01/01/1900",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Tabela2245689101112131415161718[[#This Row],[TREINADO EM]]+Tabela2245689101112131415161718[[#This Row],[VALIDADE]]</f>
        <v>45869</v>
      </c>
      <c r="K522" s="66">
        <v>1.5</v>
      </c>
      <c r="L522" t="s">
        <v>5</v>
      </c>
      <c r="M522" t="str">
        <f>VLOOKUP(Tabela2245689101112131415161718[[#This Row],[NOME]],'CADASTRO'!A:K,6,0)</f>
        <v>ATIVO</v>
      </c>
    </row>
    <row r="523" spans="1:13">
      <c r="A523" t="s">
        <v>516</v>
      </c>
      <c r="B523" t="s">
        <v>517</v>
      </c>
      <c r="C523" t="s">
        <v>335</v>
      </c>
      <c r="D523" t="s">
        <v>719</v>
      </c>
      <c r="E523" s="1" t="s">
        <v>338</v>
      </c>
      <c r="F523" t="str">
        <f>VLOOKUP(Tabela2245689101112131415161718[[#This Row],[NOME]],'CADASTRO'!A:K,5,0)</f>
        <v>LIDER DE TURNO</v>
      </c>
      <c r="G523" s="41">
        <v>45880</v>
      </c>
      <c r="H523" s="38">
        <v>365</v>
      </c>
      <c r="I5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IF(G861="01/01/1900",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Tabela2245689101112131415161718[[#This Row],[TREINADO EM]]+Tabela2245689101112131415161718[[#This Row],[VALIDADE]]</f>
        <v>46245</v>
      </c>
      <c r="K523" s="66">
        <v>1</v>
      </c>
      <c r="L523" t="s">
        <v>5</v>
      </c>
      <c r="M523" t="str">
        <f>VLOOKUP(Tabela2245689101112131415161718[[#This Row],[NOME]],'CADASTRO'!A:K,6,0)</f>
        <v>ATIVO</v>
      </c>
    </row>
    <row r="524" spans="1:13">
      <c r="A524" t="s">
        <v>516</v>
      </c>
      <c r="B524" t="s">
        <v>517</v>
      </c>
      <c r="C524" t="s">
        <v>415</v>
      </c>
      <c r="D524" t="s">
        <v>719</v>
      </c>
      <c r="E524" s="1" t="s">
        <v>338</v>
      </c>
      <c r="F524" t="str">
        <f>VLOOKUP(Tabela2245689101112131415161718[[#This Row],[NOME]],'CADASTRO'!A:K,5,0)</f>
        <v>LIDER DE TURNO</v>
      </c>
      <c r="G524" s="41">
        <v>46238</v>
      </c>
      <c r="H524" s="38">
        <v>365</v>
      </c>
      <c r="I5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IF(G862="01/01/1900",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Tabela2245689101112131415161718[[#This Row],[TREINADO EM]]+Tabela2245689101112131415161718[[#This Row],[VALIDADE]]</f>
        <v>46603</v>
      </c>
      <c r="K524" s="66">
        <v>1</v>
      </c>
      <c r="L524" t="s">
        <v>3</v>
      </c>
      <c r="M524" t="str">
        <f>VLOOKUP(Tabela2245689101112131415161718[[#This Row],[NOME]],'CADASTRO'!A:K,6,0)</f>
        <v>ATIVO</v>
      </c>
    </row>
    <row r="525" spans="1:13">
      <c r="A525" t="s">
        <v>516</v>
      </c>
      <c r="B525" t="s">
        <v>517</v>
      </c>
      <c r="C525" t="s">
        <v>68</v>
      </c>
      <c r="D525" t="s">
        <v>719</v>
      </c>
      <c r="E525" s="1" t="s">
        <v>111</v>
      </c>
      <c r="F525" t="str">
        <f>VLOOKUP(Tabela2245689101112131415161718[[#This Row],[NOME]],'CADASTRO'!A:K,5,0)</f>
        <v>TECNICO MECANICO II</v>
      </c>
      <c r="G525" s="41">
        <v>44516</v>
      </c>
      <c r="H525" s="38">
        <v>365</v>
      </c>
      <c r="I5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IF(G863="01/01/1900",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Tabela2245689101112131415161718[[#This Row],[TREINADO EM]]+Tabela2245689101112131415161718[[#This Row],[VALIDADE]]</f>
        <v>44881</v>
      </c>
      <c r="K525" s="66">
        <v>1</v>
      </c>
      <c r="L525" t="s">
        <v>1</v>
      </c>
      <c r="M525" t="str">
        <f>VLOOKUP(Tabela2245689101112131415161718[[#This Row],[NOME]],'CADASTRO'!A:K,6,0)</f>
        <v>DESLIGADO</v>
      </c>
    </row>
    <row r="526" spans="1:13">
      <c r="A526" t="s">
        <v>516</v>
      </c>
      <c r="B526" t="s">
        <v>517</v>
      </c>
      <c r="C526" t="s">
        <v>439</v>
      </c>
      <c r="D526" t="s">
        <v>719</v>
      </c>
      <c r="E526" s="1" t="s">
        <v>45</v>
      </c>
      <c r="F526" t="str">
        <f>VLOOKUP(Tabela2245689101112131415161718[[#This Row],[NOME]],'CADASTRO'!A:K,5,0)</f>
        <v>COORDENADOR PRODUCAO</v>
      </c>
      <c r="G526" s="41">
        <v>45091</v>
      </c>
      <c r="H526" s="38">
        <v>365</v>
      </c>
      <c r="I5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IF(G864="01/01/1900", "SEM REGISTRO",
                        IF((G526+H526)&gt;TODAY(), "NO PRAZO", "VENCIDO"
                        )
                    )
                )
            )
        )
    ),"N.A.")</f>
        <v>N.A.</v>
      </c>
      <c r="J526" s="14">
        <f>Tabela2245689101112131415161718[[#This Row],[TREINADO EM]]+Tabela2245689101112131415161718[[#This Row],[VALIDADE]]</f>
        <v>45456</v>
      </c>
      <c r="K526" s="66">
        <v>1</v>
      </c>
      <c r="L526" t="s">
        <v>5</v>
      </c>
      <c r="M526" t="str">
        <f>VLOOKUP(Tabela2245689101112131415161718[[#This Row],[NOME]],'CADASTRO'!A:K,6,0)</f>
        <v>TRANSFERIDO</v>
      </c>
    </row>
    <row r="527" spans="1:13">
      <c r="A527" t="s">
        <v>516</v>
      </c>
      <c r="B527" t="s">
        <v>517</v>
      </c>
      <c r="C527" t="s">
        <v>439</v>
      </c>
      <c r="D527" t="s">
        <v>719</v>
      </c>
      <c r="E527" s="1" t="s">
        <v>45</v>
      </c>
      <c r="F527" t="str">
        <f>VLOOKUP(Tabela2245689101112131415161718[[#This Row],[NOME]],'CADASTRO'!A:K,5,0)</f>
        <v>COORDENADOR PRODUCAO</v>
      </c>
      <c r="G527" s="41">
        <v>45278</v>
      </c>
      <c r="H527" s="38">
        <v>365</v>
      </c>
      <c r="I5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IF(G865="01/01/1900",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Tabela2245689101112131415161718[[#This Row],[TREINADO EM]]+Tabela2245689101112131415161718[[#This Row],[VALIDADE]]</f>
        <v>45643</v>
      </c>
      <c r="K527" s="66">
        <v>1.5</v>
      </c>
      <c r="L527" t="s">
        <v>5</v>
      </c>
      <c r="M527" t="str">
        <f>VLOOKUP(Tabela2245689101112131415161718[[#This Row],[NOME]],'CADASTRO'!A:K,6,0)</f>
        <v>TRANSFERIDO</v>
      </c>
    </row>
    <row r="528" spans="1:13">
      <c r="A528" t="s">
        <v>516</v>
      </c>
      <c r="B528" t="s">
        <v>517</v>
      </c>
      <c r="C528" t="s">
        <v>124</v>
      </c>
      <c r="D528" t="s">
        <v>719</v>
      </c>
      <c r="E528" s="1" t="s">
        <v>45</v>
      </c>
      <c r="F528" t="str">
        <f>VLOOKUP(Tabela2245689101112131415161718[[#This Row],[NOME]],'CADASTRO'!A:K,5,0)</f>
        <v>COORDENADOR PRODUCAO</v>
      </c>
      <c r="G528" s="41">
        <v>45644</v>
      </c>
      <c r="H528" s="38">
        <v>365</v>
      </c>
      <c r="I5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IF(G866="01/01/1900",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Tabela2245689101112131415161718[[#This Row],[TREINADO EM]]+Tabela2245689101112131415161718[[#This Row],[VALIDADE]]</f>
        <v>46009</v>
      </c>
      <c r="K528" s="66">
        <v>1</v>
      </c>
      <c r="L528" t="s">
        <v>3</v>
      </c>
      <c r="M528" t="str">
        <f>VLOOKUP(Tabela2245689101112131415161718[[#This Row],[NOME]],'CADASTRO'!A:K,6,0)</f>
        <v>TRANSFERIDO</v>
      </c>
    </row>
    <row r="529" spans="1:13">
      <c r="A529" t="s">
        <v>516</v>
      </c>
      <c r="B529" t="s">
        <v>517</v>
      </c>
      <c r="C529" t="s">
        <v>124</v>
      </c>
      <c r="D529" t="s">
        <v>719</v>
      </c>
      <c r="E529" s="1" t="s">
        <v>109</v>
      </c>
      <c r="F529" t="str">
        <f>VLOOKUP(Tabela2245689101112131415161718[[#This Row],[NOME]],'CADASTRO'!A:K,5,0)</f>
        <v>OPERADOR INDUSTRIAL I</v>
      </c>
      <c r="G529" s="41">
        <v>45644</v>
      </c>
      <c r="H529" s="38">
        <v>365</v>
      </c>
      <c r="I5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IF(G867="01/01/1900",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Tabela2245689101112131415161718[[#This Row],[TREINADO EM]]+Tabela2245689101112131415161718[[#This Row],[VALIDADE]]</f>
        <v>46009</v>
      </c>
      <c r="K529" s="66">
        <v>1</v>
      </c>
      <c r="L529" t="s">
        <v>5</v>
      </c>
      <c r="M529" t="str">
        <f>VLOOKUP(Tabela2245689101112131415161718[[#This Row],[NOME]],'CADASTRO'!A:K,6,0)</f>
        <v>DESLIGADO</v>
      </c>
    </row>
    <row r="530" spans="1:13">
      <c r="A530" t="s">
        <v>516</v>
      </c>
      <c r="B530" t="s">
        <v>517</v>
      </c>
      <c r="C530" t="s">
        <v>335</v>
      </c>
      <c r="D530" t="s">
        <v>719</v>
      </c>
      <c r="E530" s="1" t="s">
        <v>109</v>
      </c>
      <c r="F530" t="str">
        <f>VLOOKUP(Tabela2245689101112131415161718[[#This Row],[NOME]],'CADASTRO'!A:K,5,0)</f>
        <v>OPERADOR INDUSTRIAL I</v>
      </c>
      <c r="G530" s="41">
        <v>45880</v>
      </c>
      <c r="H530" s="38">
        <v>365</v>
      </c>
      <c r="I5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IF(G868="01/01/1900",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Tabela2245689101112131415161718[[#This Row],[TREINADO EM]]+Tabela2245689101112131415161718[[#This Row],[VALIDADE]]</f>
        <v>46245</v>
      </c>
      <c r="K530" s="66">
        <v>1</v>
      </c>
      <c r="L530" t="s">
        <v>3</v>
      </c>
      <c r="M530" t="str">
        <f>VLOOKUP(Tabela2245689101112131415161718[[#This Row],[NOME]],'CADASTRO'!A:K,6,0)</f>
        <v>DESLIGADO</v>
      </c>
    </row>
    <row r="531" spans="1:13">
      <c r="A531" t="s">
        <v>516</v>
      </c>
      <c r="B531" t="s">
        <v>517</v>
      </c>
      <c r="C531" t="s">
        <v>68</v>
      </c>
      <c r="D531" t="s">
        <v>719</v>
      </c>
      <c r="E531" s="11" t="s">
        <v>73</v>
      </c>
      <c r="F531" t="str">
        <f>VLOOKUP(Tabela2245689101112131415161718[[#This Row],[NOME]],'CADASTRO'!A:K,5,0)</f>
        <v>COORDENADOR PRODUCAO</v>
      </c>
      <c r="G531" s="41">
        <v>44516</v>
      </c>
      <c r="H531" s="38">
        <v>365</v>
      </c>
      <c r="I5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IF(G869="01/01/1900",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Tabela2245689101112131415161718[[#This Row],[TREINADO EM]]+Tabela2245689101112131415161718[[#This Row],[VALIDADE]]</f>
        <v>44881</v>
      </c>
      <c r="K531" s="66">
        <v>1</v>
      </c>
      <c r="L531" t="s">
        <v>3</v>
      </c>
      <c r="M531" t="str">
        <f>VLOOKUP(Tabela2245689101112131415161718[[#This Row],[NOME]],'CADASTRO'!A:K,6,0)</f>
        <v>DESLIGADO</v>
      </c>
    </row>
    <row r="532" spans="1:13">
      <c r="A532" t="s">
        <v>516</v>
      </c>
      <c r="B532" t="s">
        <v>517</v>
      </c>
      <c r="C532" t="s">
        <v>517</v>
      </c>
      <c r="D532" t="s">
        <v>719</v>
      </c>
      <c r="E532" s="1" t="s">
        <v>107</v>
      </c>
      <c r="F532" t="str">
        <f>VLOOKUP(Tabela2245689101112131415161718[[#This Row],[NOME]],'CADASTRO'!A:K,5,0)</f>
        <v>TECNICO MECANICO II</v>
      </c>
      <c r="G532" s="41">
        <v>43320</v>
      </c>
      <c r="H532" s="38">
        <v>365</v>
      </c>
      <c r="I5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IF(G870="01/01/1900",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Tabela2245689101112131415161718[[#This Row],[TREINADO EM]]+Tabela2245689101112131415161718[[#This Row],[VALIDADE]]</f>
        <v>43685</v>
      </c>
      <c r="K532" s="66">
        <v>1</v>
      </c>
      <c r="L532" t="s">
        <v>1</v>
      </c>
      <c r="M532" t="str">
        <f>VLOOKUP(Tabela2245689101112131415161718[[#This Row],[NOME]],'CADASTRO'!A:K,6,0)</f>
        <v>DESLIGADO</v>
      </c>
    </row>
    <row r="533" spans="1:13">
      <c r="A533" t="s">
        <v>516</v>
      </c>
      <c r="B533" t="s">
        <v>517</v>
      </c>
      <c r="C533" t="s">
        <v>68</v>
      </c>
      <c r="D533" t="s">
        <v>719</v>
      </c>
      <c r="E533" s="1" t="s">
        <v>106</v>
      </c>
      <c r="F533" t="str">
        <f>VLOOKUP(Tabela2245689101112131415161718[[#This Row],[NOME]],'CADASTRO'!A:K,5,0)</f>
        <v>OPERADOR INDUSTRIAL II</v>
      </c>
      <c r="G533" s="41">
        <v>44516</v>
      </c>
      <c r="H533" s="38">
        <v>365</v>
      </c>
      <c r="I5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IF(G871="01/01/1900",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Tabela2245689101112131415161718[[#This Row],[TREINADO EM]]+Tabela2245689101112131415161718[[#This Row],[VALIDADE]]</f>
        <v>44881</v>
      </c>
      <c r="K533" s="66">
        <v>1</v>
      </c>
      <c r="L533" t="s">
        <v>5</v>
      </c>
      <c r="M533" t="str">
        <f>VLOOKUP(Tabela2245689101112131415161718[[#This Row],[NOME]],'CADASTRO'!A:K,6,0)</f>
        <v>DESLIGADO</v>
      </c>
    </row>
    <row r="534" spans="1:13">
      <c r="A534" t="s">
        <v>516</v>
      </c>
      <c r="B534" t="s">
        <v>517</v>
      </c>
      <c r="C534" t="s">
        <v>439</v>
      </c>
      <c r="D534" t="s">
        <v>719</v>
      </c>
      <c r="E534" s="1" t="s">
        <v>106</v>
      </c>
      <c r="F534" t="str">
        <f>VLOOKUP(Tabela2245689101112131415161718[[#This Row],[NOME]],'CADASTRO'!A:K,5,0)</f>
        <v>OPERADOR INDUSTRIAL II</v>
      </c>
      <c r="G534" s="41">
        <v>45028</v>
      </c>
      <c r="H534" s="38">
        <v>365</v>
      </c>
      <c r="I5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IF(G872="01/01/1900",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Tabela2245689101112131415161718[[#This Row],[TREINADO EM]]+Tabela2245689101112131415161718[[#This Row],[VALIDADE]]</f>
        <v>45393</v>
      </c>
      <c r="K534" s="66">
        <v>1</v>
      </c>
      <c r="L534" t="s">
        <v>5</v>
      </c>
      <c r="M534" t="str">
        <f>VLOOKUP(Tabela2245689101112131415161718[[#This Row],[NOME]],'CADASTRO'!A:K,6,0)</f>
        <v>DESLIGADO</v>
      </c>
    </row>
    <row r="535" spans="1:13">
      <c r="A535" t="s">
        <v>516</v>
      </c>
      <c r="B535" t="s">
        <v>517</v>
      </c>
      <c r="C535" t="s">
        <v>439</v>
      </c>
      <c r="D535" t="s">
        <v>719</v>
      </c>
      <c r="E535" s="1" t="s">
        <v>106</v>
      </c>
      <c r="F535" t="str">
        <f>VLOOKUP(Tabela2245689101112131415161718[[#This Row],[NOME]],'CADASTRO'!A:K,5,0)</f>
        <v>OPERADOR INDUSTRIAL II</v>
      </c>
      <c r="G535" s="41">
        <v>45278</v>
      </c>
      <c r="H535" s="38">
        <v>365</v>
      </c>
      <c r="I5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IF(G873="01/01/1900",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Tabela2245689101112131415161718[[#This Row],[TREINADO EM]]+Tabela2245689101112131415161718[[#This Row],[VALIDADE]]</f>
        <v>45643</v>
      </c>
      <c r="K535" s="66">
        <v>1.5</v>
      </c>
      <c r="L535" t="s">
        <v>3</v>
      </c>
      <c r="M535" t="str">
        <f>VLOOKUP(Tabela2245689101112131415161718[[#This Row],[NOME]],'CADASTRO'!A:K,6,0)</f>
        <v>DESLIGADO</v>
      </c>
    </row>
    <row r="536" spans="1:13">
      <c r="A536" t="s">
        <v>516</v>
      </c>
      <c r="B536" t="s">
        <v>517</v>
      </c>
      <c r="C536" t="s">
        <v>431</v>
      </c>
      <c r="D536" t="s">
        <v>719</v>
      </c>
      <c r="E536" s="1" t="s">
        <v>104</v>
      </c>
      <c r="F536" t="str">
        <f>VLOOKUP(Tabela2245689101112131415161718[[#This Row],[NOME]],'CADASTRO'!A:K,5,0)</f>
        <v>OPERADOR INDUSTRIAL II</v>
      </c>
      <c r="G536" s="41">
        <v>44931</v>
      </c>
      <c r="H536" s="38">
        <v>365</v>
      </c>
      <c r="I5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IF(G874="01/01/1900",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Tabela2245689101112131415161718[[#This Row],[TREINADO EM]]+Tabela2245689101112131415161718[[#This Row],[VALIDADE]]</f>
        <v>45296</v>
      </c>
      <c r="K536" s="66">
        <v>1</v>
      </c>
      <c r="L536" t="s">
        <v>5</v>
      </c>
      <c r="M536" t="str">
        <f>VLOOKUP(Tabela2245689101112131415161718[[#This Row],[NOME]],'CADASTRO'!A:K,6,0)</f>
        <v>DESLIGADO</v>
      </c>
    </row>
    <row r="537" spans="1:13">
      <c r="A537" t="s">
        <v>516</v>
      </c>
      <c r="B537" t="s">
        <v>517</v>
      </c>
      <c r="C537" t="s">
        <v>439</v>
      </c>
      <c r="D537" t="s">
        <v>719</v>
      </c>
      <c r="E537" s="1" t="s">
        <v>104</v>
      </c>
      <c r="F537" t="str">
        <f>VLOOKUP(Tabela2245689101112131415161718[[#This Row],[NOME]],'CADASTRO'!A:K,5,0)</f>
        <v>OPERADOR INDUSTRIAL II</v>
      </c>
      <c r="G537" s="41">
        <v>45105</v>
      </c>
      <c r="H537" s="38">
        <v>365</v>
      </c>
      <c r="I5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IF(G875="01/01/1900",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Tabela2245689101112131415161718[[#This Row],[TREINADO EM]]+Tabela2245689101112131415161718[[#This Row],[VALIDADE]]</f>
        <v>45470</v>
      </c>
      <c r="K537" s="66">
        <v>1</v>
      </c>
      <c r="L537" t="s">
        <v>5</v>
      </c>
      <c r="M537" t="str">
        <f>VLOOKUP(Tabela2245689101112131415161718[[#This Row],[NOME]],'CADASTRO'!A:K,6,0)</f>
        <v>DESLIGADO</v>
      </c>
    </row>
    <row r="538" spans="1:13">
      <c r="A538" t="s">
        <v>516</v>
      </c>
      <c r="B538" t="s">
        <v>517</v>
      </c>
      <c r="C538" t="s">
        <v>439</v>
      </c>
      <c r="D538" t="s">
        <v>719</v>
      </c>
      <c r="E538" s="1" t="s">
        <v>104</v>
      </c>
      <c r="F538" t="str">
        <f>VLOOKUP(Tabela2245689101112131415161718[[#This Row],[NOME]],'CADASTRO'!A:K,5,0)</f>
        <v>OPERADOR INDUSTRIAL II</v>
      </c>
      <c r="G538" s="41">
        <v>45278</v>
      </c>
      <c r="H538" s="38">
        <v>365</v>
      </c>
      <c r="I5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IF(G876="01/01/1900",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Tabela2245689101112131415161718[[#This Row],[TREINADO EM]]+Tabela2245689101112131415161718[[#This Row],[VALIDADE]]</f>
        <v>45643</v>
      </c>
      <c r="K538" s="66">
        <v>1.5</v>
      </c>
      <c r="L538" t="s">
        <v>5</v>
      </c>
      <c r="M538" t="str">
        <f>VLOOKUP(Tabela2245689101112131415161718[[#This Row],[NOME]],'CADASTRO'!A:K,6,0)</f>
        <v>DESLIGADO</v>
      </c>
    </row>
    <row r="539" spans="1:13">
      <c r="A539" t="s">
        <v>516</v>
      </c>
      <c r="B539" t="s">
        <v>517</v>
      </c>
      <c r="C539" t="s">
        <v>124</v>
      </c>
      <c r="D539" t="s">
        <v>719</v>
      </c>
      <c r="E539" s="1" t="s">
        <v>104</v>
      </c>
      <c r="F539" t="str">
        <f>VLOOKUP(Tabela2245689101112131415161718[[#This Row],[NOME]],'CADASTRO'!A:K,5,0)</f>
        <v>OPERADOR INDUSTRIAL II</v>
      </c>
      <c r="G539" s="41">
        <v>45644</v>
      </c>
      <c r="H539" s="38">
        <v>365</v>
      </c>
      <c r="I5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IF(G877="01/01/1900",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Tabela2245689101112131415161718[[#This Row],[TREINADO EM]]+Tabela2245689101112131415161718[[#This Row],[VALIDADE]]</f>
        <v>46009</v>
      </c>
      <c r="K539" s="66">
        <v>1</v>
      </c>
      <c r="L539" t="s">
        <v>3</v>
      </c>
      <c r="M539" t="str">
        <f>VLOOKUP(Tabela2245689101112131415161718[[#This Row],[NOME]],'CADASTRO'!A:K,6,0)</f>
        <v>DESLIGADO</v>
      </c>
    </row>
    <row r="540" spans="1:13">
      <c r="A540" t="s">
        <v>516</v>
      </c>
      <c r="B540" t="s">
        <v>517</v>
      </c>
      <c r="C540" t="s">
        <v>517</v>
      </c>
      <c r="D540" t="s">
        <v>719</v>
      </c>
      <c r="E540" s="1" t="s">
        <v>426</v>
      </c>
      <c r="F540" t="str">
        <f>VLOOKUP(Tabela2245689101112131415161718[[#This Row],[NOME]],'CADASTRO'!A:K,5,0)</f>
        <v>OPERADOR INDUSTRIAL II</v>
      </c>
      <c r="G540" s="41">
        <v>43832</v>
      </c>
      <c r="H540" s="38">
        <v>365</v>
      </c>
      <c r="I5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IF(G878="01/01/1900",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Tabela2245689101112131415161718[[#This Row],[TREINADO EM]]+Tabela2245689101112131415161718[[#This Row],[VALIDADE]]</f>
        <v>44197</v>
      </c>
      <c r="K540" s="66">
        <v>1</v>
      </c>
      <c r="L540" t="s">
        <v>5</v>
      </c>
      <c r="M540" t="str">
        <f>VLOOKUP(Tabela2245689101112131415161718[[#This Row],[NOME]],'CADASTRO'!A:K,6,0)</f>
        <v>ATIVO</v>
      </c>
    </row>
    <row r="541" spans="1:13">
      <c r="A541" t="s">
        <v>516</v>
      </c>
      <c r="B541" t="s">
        <v>517</v>
      </c>
      <c r="C541" t="s">
        <v>124</v>
      </c>
      <c r="D541" t="s">
        <v>719</v>
      </c>
      <c r="E541" s="1" t="s">
        <v>426</v>
      </c>
      <c r="F541" t="str">
        <f>VLOOKUP(Tabela2245689101112131415161718[[#This Row],[NOME]],'CADASTRO'!A:K,5,0)</f>
        <v>OPERADOR INDUSTRIAL II</v>
      </c>
      <c r="G541" s="41">
        <v>45644</v>
      </c>
      <c r="H541" s="38">
        <v>365</v>
      </c>
      <c r="I5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IF(G879="01/01/1900", "SEM REGISTRO",
                        IF((G541+H541)&gt;TODAY(), "NO PRAZO", "VENCIDO"
                        )
                    )
                )
            )
        )
    ),"N.A.")</f>
        <v>HISTORICO</v>
      </c>
      <c r="J541" s="14">
        <f>Tabela2245689101112131415161718[[#This Row],[TREINADO EM]]+Tabela2245689101112131415161718[[#This Row],[VALIDADE]]</f>
        <v>46009</v>
      </c>
      <c r="K541" s="66">
        <v>1</v>
      </c>
      <c r="L541" t="s">
        <v>5</v>
      </c>
      <c r="M541" t="str">
        <f>VLOOKUP(Tabela2245689101112131415161718[[#This Row],[NOME]],'CADASTRO'!A:K,6,0)</f>
        <v>ATIVO</v>
      </c>
    </row>
    <row r="542" spans="1:13">
      <c r="A542" t="s">
        <v>516</v>
      </c>
      <c r="B542" t="s">
        <v>517</v>
      </c>
      <c r="C542" t="s">
        <v>335</v>
      </c>
      <c r="D542" t="s">
        <v>719</v>
      </c>
      <c r="E542" s="1" t="s">
        <v>426</v>
      </c>
      <c r="F542" t="str">
        <f>VLOOKUP(Tabela2245689101112131415161718[[#This Row],[NOME]],'CADASTRO'!A:K,5,0)</f>
        <v>OPERADOR INDUSTRIAL II</v>
      </c>
      <c r="G542" s="41">
        <v>46009</v>
      </c>
      <c r="H542" s="38">
        <v>365</v>
      </c>
      <c r="I5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IF(G880="01/01/1900", "SEM REGISTRO",
                        IF((G542+H542)&gt;TODAY(), "NO PRAZO", "VENCIDO"
                        )
                    )
                )
            )
        )
    ),"N.A.")</f>
        <v>NO PRAZO</v>
      </c>
      <c r="J542" s="14">
        <f>Tabela2245689101112131415161718[[#This Row],[TREINADO EM]]+Tabela2245689101112131415161718[[#This Row],[VALIDADE]]</f>
        <v>46374</v>
      </c>
      <c r="K542" s="66">
        <v>1</v>
      </c>
      <c r="L542" t="s">
        <v>3</v>
      </c>
      <c r="M542" t="str">
        <f>VLOOKUP(Tabela2245689101112131415161718[[#This Row],[NOME]],'CADASTRO'!A:K,6,0)</f>
        <v>ATIVO</v>
      </c>
    </row>
    <row r="543" spans="1:13">
      <c r="A543" t="s">
        <v>516</v>
      </c>
      <c r="B543" t="s">
        <v>517</v>
      </c>
      <c r="C543" t="s">
        <v>439</v>
      </c>
      <c r="D543" t="s">
        <v>719</v>
      </c>
      <c r="E543" s="1" t="s">
        <v>102</v>
      </c>
      <c r="F543" t="str">
        <f>VLOOKUP(Tabela2245689101112131415161718[[#This Row],[NOME]],'CADASTRO'!A:K,5,0)</f>
        <v>ESTAGIARIO</v>
      </c>
      <c r="G543" s="41">
        <v>45154</v>
      </c>
      <c r="H543" s="38">
        <v>365</v>
      </c>
      <c r="I5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IF(G881="01/01/1900",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Tabela2245689101112131415161718[[#This Row],[TREINADO EM]]+Tabela2245689101112131415161718[[#This Row],[VALIDADE]]</f>
        <v>45519</v>
      </c>
      <c r="K543" s="66">
        <v>1</v>
      </c>
      <c r="L543" t="s">
        <v>5</v>
      </c>
      <c r="M543" t="str">
        <f>VLOOKUP(Tabela2245689101112131415161718[[#This Row],[NOME]],'CADASTRO'!A:K,6,0)</f>
        <v>DESLIGADO</v>
      </c>
    </row>
    <row r="544" spans="1:13">
      <c r="A544" t="s">
        <v>516</v>
      </c>
      <c r="B544" t="s">
        <v>517</v>
      </c>
      <c r="C544" t="s">
        <v>431</v>
      </c>
      <c r="D544" t="s">
        <v>719</v>
      </c>
      <c r="E544" s="1" t="s">
        <v>102</v>
      </c>
      <c r="F544" t="str">
        <f>VLOOKUP(Tabela2245689101112131415161718[[#This Row],[NOME]],'CADASTRO'!A:K,5,0)</f>
        <v>ESTAGIARIO</v>
      </c>
      <c r="G544" s="41">
        <v>45511</v>
      </c>
      <c r="H544" s="38">
        <v>365</v>
      </c>
      <c r="I5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IF(G882="01/01/1900",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Tabela2245689101112131415161718[[#This Row],[TREINADO EM]]+Tabela2245689101112131415161718[[#This Row],[VALIDADE]]</f>
        <v>45876</v>
      </c>
      <c r="K544" s="66">
        <v>1.5</v>
      </c>
      <c r="L544" t="s">
        <v>3</v>
      </c>
      <c r="M544" t="str">
        <f>VLOOKUP(Tabela2245689101112131415161718[[#This Row],[NOME]],'CADASTRO'!A:K,6,0)</f>
        <v>DESLIGADO</v>
      </c>
    </row>
    <row r="545" spans="1:13">
      <c r="A545" t="s">
        <v>516</v>
      </c>
      <c r="B545" t="s">
        <v>517</v>
      </c>
      <c r="C545" t="s">
        <v>431</v>
      </c>
      <c r="D545" t="s">
        <v>719</v>
      </c>
      <c r="E545" s="1" t="s">
        <v>100</v>
      </c>
      <c r="F545" t="str">
        <f>VLOOKUP(Tabela2245689101112131415161718[[#This Row],[NOME]],'CADASTRO'!A:K,5,0)</f>
        <v>AUXILIAR INDUSTRIAL</v>
      </c>
      <c r="G545" s="41">
        <v>44931</v>
      </c>
      <c r="H545" s="38">
        <v>365</v>
      </c>
      <c r="I5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IF(G883="01/01/1900",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Tabela2245689101112131415161718[[#This Row],[TREINADO EM]]+Tabela2245689101112131415161718[[#This Row],[VALIDADE]]</f>
        <v>45296</v>
      </c>
      <c r="K545" s="66">
        <v>1</v>
      </c>
      <c r="L545" t="s">
        <v>5</v>
      </c>
      <c r="M545" t="str">
        <f>VLOOKUP(Tabela2245689101112131415161718[[#This Row],[NOME]],'CADASTRO'!A:K,6,0)</f>
        <v>DESLIGADO</v>
      </c>
    </row>
    <row r="546" spans="1:13">
      <c r="A546" t="s">
        <v>516</v>
      </c>
      <c r="B546" t="s">
        <v>517</v>
      </c>
      <c r="C546" t="s">
        <v>439</v>
      </c>
      <c r="D546" t="s">
        <v>719</v>
      </c>
      <c r="E546" s="1" t="s">
        <v>100</v>
      </c>
      <c r="F546" t="str">
        <f>VLOOKUP(Tabela2245689101112131415161718[[#This Row],[NOME]],'CADASTRO'!A:K,5,0)</f>
        <v>AUXILIAR INDUSTRIAL</v>
      </c>
      <c r="G546" s="41">
        <v>45278</v>
      </c>
      <c r="H546" s="38">
        <v>365</v>
      </c>
      <c r="I5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IF(G884="01/01/1900",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Tabela2245689101112131415161718[[#This Row],[TREINADO EM]]+Tabela2245689101112131415161718[[#This Row],[VALIDADE]]</f>
        <v>45643</v>
      </c>
      <c r="K546" s="66">
        <v>1.5</v>
      </c>
      <c r="L546" t="s">
        <v>3</v>
      </c>
      <c r="M546" t="str">
        <f>VLOOKUP(Tabela2245689101112131415161718[[#This Row],[NOME]],'CADASTRO'!A:K,6,0)</f>
        <v>DESLIGADO</v>
      </c>
    </row>
    <row r="547" spans="1:13">
      <c r="A547" t="s">
        <v>516</v>
      </c>
      <c r="B547" t="s">
        <v>517</v>
      </c>
      <c r="C547" t="s">
        <v>68</v>
      </c>
      <c r="D547" t="s">
        <v>719</v>
      </c>
      <c r="E547" s="11" t="s">
        <v>427</v>
      </c>
      <c r="F547" t="str">
        <f>VLOOKUP(Tabela2245689101112131415161718[[#This Row],[NOME]],'CADASTRO'!A:K,5,0)</f>
        <v>CONTROLADOR QUALIDADE</v>
      </c>
      <c r="G547" s="41">
        <v>44516</v>
      </c>
      <c r="H547" s="38">
        <v>365</v>
      </c>
      <c r="I5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IF(G885="01/01/1900", "SEM REGISTRO",
                        IF((G547+H547)&gt;TODAY(), "NO PRAZO", "VENCIDO"
                        )
                    )
                )
            )
        )
    ),"N.A.")</f>
        <v>HISTORICO</v>
      </c>
      <c r="J547" s="14">
        <f>Tabela2245689101112131415161718[[#This Row],[TREINADO EM]]+Tabela2245689101112131415161718[[#This Row],[VALIDADE]]</f>
        <v>44881</v>
      </c>
      <c r="K547" s="66">
        <v>1</v>
      </c>
      <c r="L547" t="s">
        <v>5</v>
      </c>
      <c r="M547" t="str">
        <f>VLOOKUP(Tabela2245689101112131415161718[[#This Row],[NOME]],'CADASTRO'!A:K,6,0)</f>
        <v>ATIVO</v>
      </c>
    </row>
    <row r="548" spans="1:13">
      <c r="A548" t="s">
        <v>516</v>
      </c>
      <c r="B548" t="s">
        <v>517</v>
      </c>
      <c r="C548" t="s">
        <v>431</v>
      </c>
      <c r="D548" t="s">
        <v>719</v>
      </c>
      <c r="E548" s="1" t="s">
        <v>427</v>
      </c>
      <c r="F548" t="str">
        <f>VLOOKUP(Tabela2245689101112131415161718[[#This Row],[NOME]],'CADASTRO'!A:K,5,0)</f>
        <v>CONTROLADOR QUALIDADE</v>
      </c>
      <c r="G548" s="41">
        <v>44929</v>
      </c>
      <c r="H548" s="38">
        <v>365</v>
      </c>
      <c r="I5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IF(G886="01/01/1900",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Tabela2245689101112131415161718[[#This Row],[TREINADO EM]]+Tabela2245689101112131415161718[[#This Row],[VALIDADE]]</f>
        <v>45294</v>
      </c>
      <c r="K548" s="66">
        <v>1</v>
      </c>
      <c r="L548" t="s">
        <v>5</v>
      </c>
      <c r="M548" t="str">
        <f>VLOOKUP(Tabela2245689101112131415161718[[#This Row],[NOME]],'CADASTRO'!A:K,6,0)</f>
        <v>ATIVO</v>
      </c>
    </row>
    <row r="549" spans="1:13">
      <c r="A549" t="s">
        <v>516</v>
      </c>
      <c r="B549" t="s">
        <v>517</v>
      </c>
      <c r="C549" t="s">
        <v>431</v>
      </c>
      <c r="D549" t="s">
        <v>719</v>
      </c>
      <c r="E549" s="1" t="s">
        <v>427</v>
      </c>
      <c r="F549" t="str">
        <f>VLOOKUP(Tabela2245689101112131415161718[[#This Row],[NOME]],'CADASTRO'!A:K,5,0)</f>
        <v>CONTROLADOR QUALIDADE</v>
      </c>
      <c r="G549" s="41">
        <v>45511</v>
      </c>
      <c r="H549" s="38">
        <v>365</v>
      </c>
      <c r="I5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IF(G887="01/01/1900",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Tabela2245689101112131415161718[[#This Row],[TREINADO EM]]+Tabela2245689101112131415161718[[#This Row],[VALIDADE]]</f>
        <v>45876</v>
      </c>
      <c r="K549" s="66">
        <v>1.5</v>
      </c>
      <c r="L549" t="s">
        <v>5</v>
      </c>
      <c r="M549" t="str">
        <f>VLOOKUP(Tabela2245689101112131415161718[[#This Row],[NOME]],'CADASTRO'!A:K,6,0)</f>
        <v>ATIVO</v>
      </c>
    </row>
    <row r="550" spans="1:13">
      <c r="A550" t="s">
        <v>516</v>
      </c>
      <c r="B550" t="s">
        <v>517</v>
      </c>
      <c r="C550" t="s">
        <v>124</v>
      </c>
      <c r="D550" t="s">
        <v>719</v>
      </c>
      <c r="E550" s="1" t="s">
        <v>427</v>
      </c>
      <c r="F550" t="str">
        <f>VLOOKUP(Tabela2245689101112131415161718[[#This Row],[NOME]],'CADASTRO'!A:K,5,0)</f>
        <v>CONTROLADOR QUALIDADE</v>
      </c>
      <c r="G550" s="41">
        <v>45644</v>
      </c>
      <c r="H550" s="38">
        <v>365</v>
      </c>
      <c r="I5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IF(G888="01/01/1900",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Tabela2245689101112131415161718[[#This Row],[TREINADO EM]]+Tabela2245689101112131415161718[[#This Row],[VALIDADE]]</f>
        <v>46009</v>
      </c>
      <c r="K550" s="66">
        <v>1</v>
      </c>
      <c r="L550" t="s">
        <v>5</v>
      </c>
      <c r="M550" t="str">
        <f>VLOOKUP(Tabela2245689101112131415161718[[#This Row],[NOME]],'CADASTRO'!A:K,6,0)</f>
        <v>ATIVO</v>
      </c>
    </row>
    <row r="551" spans="1:13">
      <c r="A551" t="s">
        <v>516</v>
      </c>
      <c r="B551" t="s">
        <v>517</v>
      </c>
      <c r="C551" t="s">
        <v>335</v>
      </c>
      <c r="D551" t="s">
        <v>719</v>
      </c>
      <c r="E551" s="1" t="s">
        <v>427</v>
      </c>
      <c r="F551" t="str">
        <f>VLOOKUP(Tabela2245689101112131415161718[[#This Row],[NOME]],'CADASTRO'!A:K,5,0)</f>
        <v>CONTROLADOR QUALIDADE</v>
      </c>
      <c r="G551" s="41">
        <v>46107</v>
      </c>
      <c r="H551" s="38">
        <v>365</v>
      </c>
      <c r="I5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IF(G889="01/01/1900", "SEM REGISTRO",
                        IF((G551+H551)&gt;TODAY(), "NO PRAZO", "VENCIDO"
                        )
                    )
                )
            )
        )
    ),"N.A.")</f>
        <v>NO PRAZO</v>
      </c>
      <c r="J551" s="14">
        <f>Tabela2245689101112131415161718[[#This Row],[TREINADO EM]]+Tabela2245689101112131415161718[[#This Row],[VALIDADE]]</f>
        <v>46472</v>
      </c>
      <c r="K551" s="66">
        <v>1</v>
      </c>
      <c r="L551" t="s">
        <v>3</v>
      </c>
      <c r="M551" t="str">
        <f>VLOOKUP(Tabela2245689101112131415161718[[#This Row],[NOME]],'CADASTRO'!A:K,6,0)</f>
        <v>ATIVO</v>
      </c>
    </row>
    <row r="552" spans="1:13">
      <c r="A552" t="s">
        <v>516</v>
      </c>
      <c r="B552" t="s">
        <v>517</v>
      </c>
      <c r="C552" t="s">
        <v>68</v>
      </c>
      <c r="D552" t="s">
        <v>719</v>
      </c>
      <c r="E552" s="11" t="s">
        <v>428</v>
      </c>
      <c r="F552" t="str">
        <f>VLOOKUP(Tabela2245689101112131415161718[[#This Row],[NOME]],'CADASTRO'!A:K,5,0)</f>
        <v>ANALISTA PROCESSOS</v>
      </c>
      <c r="G552" s="41">
        <v>44516</v>
      </c>
      <c r="H552" s="38">
        <v>365</v>
      </c>
      <c r="I5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IF(G890="01/01/1900",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Tabela2245689101112131415161718[[#This Row],[TREINADO EM]]+Tabela2245689101112131415161718[[#This Row],[VALIDADE]]</f>
        <v>44881</v>
      </c>
      <c r="K552" s="66">
        <v>1</v>
      </c>
      <c r="L552" t="s">
        <v>5</v>
      </c>
      <c r="M552" t="str">
        <f>VLOOKUP(Tabela2245689101112131415161718[[#This Row],[NOME]],'CADASTRO'!A:K,6,0)</f>
        <v>ATIVO</v>
      </c>
    </row>
    <row r="553" spans="1:13">
      <c r="A553" t="s">
        <v>516</v>
      </c>
      <c r="B553" t="s">
        <v>517</v>
      </c>
      <c r="C553" t="s">
        <v>341</v>
      </c>
      <c r="D553" t="s">
        <v>719</v>
      </c>
      <c r="E553" s="1" t="s">
        <v>428</v>
      </c>
      <c r="F553" t="str">
        <f>VLOOKUP(Tabela2245689101112131415161718[[#This Row],[NOME]],'CADASTRO'!A:K,5,0)</f>
        <v>ANALISTA PROCESSOS</v>
      </c>
      <c r="G553" s="41">
        <v>44902</v>
      </c>
      <c r="H553" s="38">
        <v>365</v>
      </c>
      <c r="I5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IF(G891="01/01/1900", "SEM REGISTRO",
                        IF((G553+H553)&gt;TODAY(), "NO PRAZO", "VENCIDO"
                        )
                    )
                )
            )
        )
    ),"N.A.")</f>
        <v>HISTORICO</v>
      </c>
      <c r="J553" s="14">
        <f>Tabela2245689101112131415161718[[#This Row],[TREINADO EM]]+Tabela2245689101112131415161718[[#This Row],[VALIDADE]]</f>
        <v>45267</v>
      </c>
      <c r="K553" s="66">
        <v>0.5</v>
      </c>
      <c r="L553" t="s">
        <v>5</v>
      </c>
      <c r="M553" t="str">
        <f>VLOOKUP(Tabela2245689101112131415161718[[#This Row],[NOME]],'CADASTRO'!A:K,6,0)</f>
        <v>ATIVO</v>
      </c>
    </row>
    <row r="554" spans="1:13">
      <c r="A554" t="s">
        <v>516</v>
      </c>
      <c r="B554" t="s">
        <v>517</v>
      </c>
      <c r="C554" t="s">
        <v>439</v>
      </c>
      <c r="D554" t="s">
        <v>719</v>
      </c>
      <c r="E554" s="1" t="s">
        <v>428</v>
      </c>
      <c r="F554" t="str">
        <f>VLOOKUP(Tabela2245689101112131415161718[[#This Row],[NOME]],'CADASTRO'!A:K,5,0)</f>
        <v>ANALISTA PROCESSOS</v>
      </c>
      <c r="G554" s="41">
        <v>45278</v>
      </c>
      <c r="H554" s="38">
        <v>365</v>
      </c>
      <c r="I5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IF(G892="01/01/1900",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Tabela2245689101112131415161718[[#This Row],[TREINADO EM]]+Tabela2245689101112131415161718[[#This Row],[VALIDADE]]</f>
        <v>45643</v>
      </c>
      <c r="K554" s="66">
        <v>1.5</v>
      </c>
      <c r="L554" t="s">
        <v>5</v>
      </c>
      <c r="M554" t="str">
        <f>VLOOKUP(Tabela2245689101112131415161718[[#This Row],[NOME]],'CADASTRO'!A:K,6,0)</f>
        <v>ATIVO</v>
      </c>
    </row>
    <row r="555" spans="1:13">
      <c r="A555" t="s">
        <v>516</v>
      </c>
      <c r="B555" t="s">
        <v>517</v>
      </c>
      <c r="C555" t="s">
        <v>335</v>
      </c>
      <c r="D555" t="s">
        <v>719</v>
      </c>
      <c r="E555" s="1" t="s">
        <v>428</v>
      </c>
      <c r="F555" t="str">
        <f>VLOOKUP(Tabela2245689101112131415161718[[#This Row],[NOME]],'CADASTRO'!A:K,5,0)</f>
        <v>ANALISTA PROCESSOS</v>
      </c>
      <c r="G555" s="41">
        <v>45762</v>
      </c>
      <c r="H555" s="38">
        <v>365</v>
      </c>
      <c r="I5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IF(G893="01/01/1900",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Tabela2245689101112131415161718[[#This Row],[TREINADO EM]]+Tabela2245689101112131415161718[[#This Row],[VALIDADE]]</f>
        <v>46127</v>
      </c>
      <c r="K555" s="66">
        <v>1</v>
      </c>
      <c r="L555" t="s">
        <v>5</v>
      </c>
      <c r="M555" t="str">
        <f>VLOOKUP(Tabela2245689101112131415161718[[#This Row],[NOME]],'CADASTRO'!A:K,6,0)</f>
        <v>ATIVO</v>
      </c>
    </row>
    <row r="556" spans="1:13">
      <c r="A556" t="s">
        <v>516</v>
      </c>
      <c r="B556" t="s">
        <v>517</v>
      </c>
      <c r="C556" t="s">
        <v>415</v>
      </c>
      <c r="D556" t="s">
        <v>719</v>
      </c>
      <c r="E556" s="1" t="s">
        <v>428</v>
      </c>
      <c r="F556" t="str">
        <f>VLOOKUP(Tabela2245689101112131415161718[[#This Row],[NOME]],'CADASTRO'!A:K,5,0)</f>
        <v>ANALISTA PROCESSOS</v>
      </c>
      <c r="G556" s="41">
        <v>46126</v>
      </c>
      <c r="H556" s="38">
        <v>365</v>
      </c>
      <c r="I5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IF(G894="01/01/1900", "SEM REGISTRO",
                        IF((G556+H556)&gt;TODAY(), "NO PRAZO", "VENCIDO"
                        )
                    )
                )
            )
        )
    ),"N.A.")</f>
        <v>NO PRAZO</v>
      </c>
      <c r="J556" s="14">
        <f>Tabela2245689101112131415161718[[#This Row],[TREINADO EM]]+Tabela2245689101112131415161718[[#This Row],[VALIDADE]]</f>
        <v>46491</v>
      </c>
      <c r="K556" s="66">
        <v>1</v>
      </c>
      <c r="L556" t="s">
        <v>3</v>
      </c>
      <c r="M556" t="str">
        <f>VLOOKUP(Tabela2245689101112131415161718[[#This Row],[NOME]],'CADASTRO'!A:K,6,0)</f>
        <v>ATIVO</v>
      </c>
    </row>
    <row r="557" spans="1:13">
      <c r="A557" t="s">
        <v>516</v>
      </c>
      <c r="B557" t="s">
        <v>517</v>
      </c>
      <c r="C557" t="s">
        <v>335</v>
      </c>
      <c r="D557" t="s">
        <v>719</v>
      </c>
      <c r="E557" s="1" t="s">
        <v>430</v>
      </c>
      <c r="F557" t="str">
        <f>VLOOKUP(Tabela2245689101112131415161718[[#This Row],[NOME]],'CADASTRO'!A:K,5,0)</f>
        <v>OPERADOR INDUSTRIAL I</v>
      </c>
      <c r="G557" s="41">
        <v>45852</v>
      </c>
      <c r="H557" s="38">
        <v>365</v>
      </c>
      <c r="I5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IF(G895="01/01/1900",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Tabela2245689101112131415161718[[#This Row],[TREINADO EM]]+Tabela2245689101112131415161718[[#This Row],[VALIDADE]]</f>
        <v>46217</v>
      </c>
      <c r="K557" s="66">
        <v>1.5</v>
      </c>
      <c r="L557" t="s">
        <v>5</v>
      </c>
      <c r="M557" t="str">
        <f>VLOOKUP(Tabela2245689101112131415161718[[#This Row],[NOME]],'CADASTRO'!A:K,6,0)</f>
        <v>ATIVO</v>
      </c>
    </row>
    <row r="558" spans="1:13">
      <c r="A558" t="s">
        <v>516</v>
      </c>
      <c r="B558" t="s">
        <v>517</v>
      </c>
      <c r="C558" t="s">
        <v>335</v>
      </c>
      <c r="D558" t="s">
        <v>719</v>
      </c>
      <c r="E558" s="1" t="s">
        <v>430</v>
      </c>
      <c r="F558" t="str">
        <f>VLOOKUP(Tabela2245689101112131415161718[[#This Row],[NOME]],'CADASTRO'!A:K,5,0)</f>
        <v>OPERADOR INDUSTRIAL I</v>
      </c>
      <c r="G558" s="41">
        <v>46009</v>
      </c>
      <c r="H558" s="38">
        <v>365</v>
      </c>
      <c r="I5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IF(G896="01/01/1900", "SEM REGISTRO",
                        IF((G558+H558)&gt;TODAY(), "NO PRAZO", "VENCIDO"
                        )
                    )
                )
            )
        )
    ),"N.A.")</f>
        <v>NO PRAZO</v>
      </c>
      <c r="J558" s="14">
        <f>Tabela2245689101112131415161718[[#This Row],[TREINADO EM]]+Tabela2245689101112131415161718[[#This Row],[VALIDADE]]</f>
        <v>46374</v>
      </c>
      <c r="K558" s="66">
        <v>1</v>
      </c>
      <c r="L558" t="s">
        <v>3</v>
      </c>
      <c r="M558" t="str">
        <f>VLOOKUP(Tabela2245689101112131415161718[[#This Row],[NOME]],'CADASTRO'!A:K,6,0)</f>
        <v>ATIVO</v>
      </c>
    </row>
    <row r="559" spans="1:13">
      <c r="A559" t="s">
        <v>516</v>
      </c>
      <c r="B559" t="s">
        <v>517</v>
      </c>
      <c r="C559" t="s">
        <v>517</v>
      </c>
      <c r="D559" t="s">
        <v>719</v>
      </c>
      <c r="E559" s="1" t="s">
        <v>98</v>
      </c>
      <c r="F559" t="str">
        <f>VLOOKUP(Tabela2245689101112131415161718[[#This Row],[NOME]],'CADASTRO'!A:K,5,0)</f>
        <v>APRENDIZ</v>
      </c>
      <c r="G559" s="41">
        <v>43857</v>
      </c>
      <c r="H559" s="38">
        <v>365</v>
      </c>
      <c r="I5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IF(G897="01/01/1900",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Tabela2245689101112131415161718[[#This Row],[TREINADO EM]]+Tabela2245689101112131415161718[[#This Row],[VALIDADE]]</f>
        <v>44222</v>
      </c>
      <c r="K559" s="66">
        <v>1</v>
      </c>
      <c r="L559" t="s">
        <v>1</v>
      </c>
      <c r="M559" t="str">
        <f>VLOOKUP(Tabela2245689101112131415161718[[#This Row],[NOME]],'CADASTRO'!A:K,6,0)</f>
        <v>DESLIGADO</v>
      </c>
    </row>
    <row r="560" spans="1:13">
      <c r="A560" t="s">
        <v>516</v>
      </c>
      <c r="B560" t="s">
        <v>517</v>
      </c>
      <c r="C560" t="s">
        <v>68</v>
      </c>
      <c r="D560" t="s">
        <v>719</v>
      </c>
      <c r="E560" s="1" t="s">
        <v>431</v>
      </c>
      <c r="F560" t="str">
        <f>VLOOKUP(Tabela2245689101112131415161718[[#This Row],[NOME]],'CADASTRO'!A:K,5,0)</f>
        <v>ANALISTA PROJETOS PL</v>
      </c>
      <c r="G560" s="41">
        <v>44452</v>
      </c>
      <c r="H560" s="38">
        <v>365</v>
      </c>
      <c r="I5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IF(G898="01/01/1900",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Tabela2245689101112131415161718[[#This Row],[TREINADO EM]]+Tabela2245689101112131415161718[[#This Row],[VALIDADE]]</f>
        <v>44817</v>
      </c>
      <c r="K560" s="66">
        <v>1</v>
      </c>
      <c r="L560" t="s">
        <v>5</v>
      </c>
      <c r="M560" t="str">
        <f>VLOOKUP(Tabela2245689101112131415161718[[#This Row],[NOME]],'CADASTRO'!A:K,6,0)</f>
        <v>ATIVO</v>
      </c>
    </row>
    <row r="561" spans="1:13">
      <c r="A561" t="s">
        <v>516</v>
      </c>
      <c r="B561" t="s">
        <v>517</v>
      </c>
      <c r="C561" t="s">
        <v>68</v>
      </c>
      <c r="D561" t="s">
        <v>719</v>
      </c>
      <c r="E561" s="1" t="s">
        <v>431</v>
      </c>
      <c r="F561" t="str">
        <f>VLOOKUP(Tabela2245689101112131415161718[[#This Row],[NOME]],'CADASTRO'!A:K,5,0)</f>
        <v>ANALISTA PROJETOS PL</v>
      </c>
      <c r="G561" s="41">
        <v>44516</v>
      </c>
      <c r="H561" s="38">
        <v>365</v>
      </c>
      <c r="I5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IF(G899="01/01/1900",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Tabela2245689101112131415161718[[#This Row],[TREINADO EM]]+Tabela2245689101112131415161718[[#This Row],[VALIDADE]]</f>
        <v>44881</v>
      </c>
      <c r="K561" s="66">
        <v>1</v>
      </c>
      <c r="L561" t="s">
        <v>5</v>
      </c>
      <c r="M561" t="str">
        <f>VLOOKUP(Tabela2245689101112131415161718[[#This Row],[NOME]],'CADASTRO'!A:K,6,0)</f>
        <v>ATIVO</v>
      </c>
    </row>
    <row r="562" spans="1:13">
      <c r="A562" t="s">
        <v>516</v>
      </c>
      <c r="B562" t="s">
        <v>517</v>
      </c>
      <c r="C562" t="s">
        <v>335</v>
      </c>
      <c r="D562" t="s">
        <v>719</v>
      </c>
      <c r="E562" s="1" t="s">
        <v>431</v>
      </c>
      <c r="F562" t="str">
        <f>VLOOKUP(Tabela2245689101112131415161718[[#This Row],[NOME]],'CADASTRO'!A:K,5,0)</f>
        <v>ANALISTA PROJETOS PL</v>
      </c>
      <c r="G562" s="41">
        <v>46113</v>
      </c>
      <c r="H562" s="38">
        <v>365</v>
      </c>
      <c r="I5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IF(G900="01/01/1900", "SEM REGISTRO",
                        IF((G562+H562)&gt;TODAY(), "NO PRAZO", "VENCIDO"
                        )
                    )
                )
            )
        )
    ),"N.A.")</f>
        <v>NO PRAZO</v>
      </c>
      <c r="J562" s="14">
        <f>Tabela2245689101112131415161718[[#This Row],[TREINADO EM]]+Tabela2245689101112131415161718[[#This Row],[VALIDADE]]</f>
        <v>46478</v>
      </c>
      <c r="K562" s="66">
        <v>1</v>
      </c>
      <c r="L562" t="s">
        <v>3</v>
      </c>
      <c r="M562" t="str">
        <f>VLOOKUP(Tabela2245689101112131415161718[[#This Row],[NOME]],'CADASTRO'!A:K,6,0)</f>
        <v>ATIVO</v>
      </c>
    </row>
    <row r="563" spans="1:13">
      <c r="A563" t="s">
        <v>516</v>
      </c>
      <c r="B563" t="s">
        <v>517</v>
      </c>
      <c r="C563" t="s">
        <v>335</v>
      </c>
      <c r="D563" t="s">
        <v>719</v>
      </c>
      <c r="E563" s="1" t="s">
        <v>97</v>
      </c>
      <c r="F563" t="str">
        <f>VLOOKUP(Tabela2245689101112131415161718[[#This Row],[NOME]],'CADASTRO'!A:K,5,0)</f>
        <v>AUXILIAR INDUSTRIAL</v>
      </c>
      <c r="G563" s="41">
        <v>46028</v>
      </c>
      <c r="H563" s="38">
        <v>365</v>
      </c>
      <c r="I5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IF(G901="01/01/1900", "SEM REGISTRO",
                        IF((G563+H563)&gt;TODAY(), "NO PRAZO", "VENCIDO"
                        )
                    )
                )
            )
        )
    ),"N.A.")</f>
        <v>N.A.</v>
      </c>
      <c r="J563" s="14">
        <f>Tabela2245689101112131415161718[[#This Row],[TREINADO EM]]+Tabela2245689101112131415161718[[#This Row],[VALIDADE]]</f>
        <v>46393</v>
      </c>
      <c r="K563" s="66">
        <v>1</v>
      </c>
      <c r="L563" t="s">
        <v>3</v>
      </c>
      <c r="M563" t="str">
        <f>VLOOKUP(Tabela2245689101112131415161718[[#This Row],[NOME]],'CADASTRO'!A:K,6,0)</f>
        <v>DESLIGADO</v>
      </c>
    </row>
    <row r="564" spans="1:13">
      <c r="A564" t="s">
        <v>516</v>
      </c>
      <c r="B564" t="s">
        <v>517</v>
      </c>
      <c r="C564" t="s">
        <v>431</v>
      </c>
      <c r="D564" t="s">
        <v>719</v>
      </c>
      <c r="E564" s="1" t="s">
        <v>433</v>
      </c>
      <c r="F564" t="str">
        <f>VLOOKUP(Tabela2245689101112131415161718[[#This Row],[NOME]],'CADASTRO'!A:K,5,0)</f>
        <v>ANALISTA SEGURANCA TRABALHO E MEIO</v>
      </c>
      <c r="G564" s="41">
        <v>44929</v>
      </c>
      <c r="H564" s="38">
        <v>365</v>
      </c>
      <c r="I5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IF(G902="01/01/1900", "SEM REGISTRO",
                        IF((G564+H564)&gt;TODAY(), "NO PRAZO", "VENCIDO"
                        )
                    )
                )
            )
        )
    ),"N.A.")</f>
        <v>HISTORICO</v>
      </c>
      <c r="J564" s="14">
        <f>Tabela2245689101112131415161718[[#This Row],[TREINADO EM]]+Tabela2245689101112131415161718[[#This Row],[VALIDADE]]</f>
        <v>45294</v>
      </c>
      <c r="K564" s="66">
        <v>1</v>
      </c>
      <c r="L564" t="s">
        <v>5</v>
      </c>
      <c r="M564" t="str">
        <f>VLOOKUP(Tabela2245689101112131415161718[[#This Row],[NOME]],'CADASTRO'!A:K,6,0)</f>
        <v>ATIVO</v>
      </c>
    </row>
    <row r="565" spans="1:13">
      <c r="A565" t="s">
        <v>516</v>
      </c>
      <c r="B565" t="s">
        <v>517</v>
      </c>
      <c r="C565" t="s">
        <v>439</v>
      </c>
      <c r="D565" t="s">
        <v>719</v>
      </c>
      <c r="E565" s="1" t="s">
        <v>433</v>
      </c>
      <c r="F565" t="str">
        <f>VLOOKUP(Tabela2245689101112131415161718[[#This Row],[NOME]],'CADASTRO'!A:K,5,0)</f>
        <v>ANALISTA SEGURANCA TRABALHO E MEIO</v>
      </c>
      <c r="G565" s="41">
        <v>45278</v>
      </c>
      <c r="H565" s="38">
        <v>365</v>
      </c>
      <c r="I5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IF(G903="01/01/1900",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Tabela2245689101112131415161718[[#This Row],[TREINADO EM]]+Tabela2245689101112131415161718[[#This Row],[VALIDADE]]</f>
        <v>45643</v>
      </c>
      <c r="K565" s="66">
        <v>1.5</v>
      </c>
      <c r="L565" t="s">
        <v>5</v>
      </c>
      <c r="M565" t="str">
        <f>VLOOKUP(Tabela2245689101112131415161718[[#This Row],[NOME]],'CADASTRO'!A:K,6,0)</f>
        <v>ATIVO</v>
      </c>
    </row>
    <row r="566" spans="1:13">
      <c r="A566" t="s">
        <v>516</v>
      </c>
      <c r="B566" t="s">
        <v>517</v>
      </c>
      <c r="C566" t="s">
        <v>335</v>
      </c>
      <c r="D566" t="s">
        <v>719</v>
      </c>
      <c r="E566" s="1" t="s">
        <v>433</v>
      </c>
      <c r="F566" t="str">
        <f>VLOOKUP(Tabela2245689101112131415161718[[#This Row],[NOME]],'CADASTRO'!A:K,5,0)</f>
        <v>ANALISTA SEGURANCA TRABALHO E MEIO</v>
      </c>
      <c r="G566" s="41">
        <v>45762</v>
      </c>
      <c r="H566" s="38">
        <v>365</v>
      </c>
      <c r="I5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IF(G904="01/01/1900",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Tabela2245689101112131415161718[[#This Row],[TREINADO EM]]+Tabela2245689101112131415161718[[#This Row],[VALIDADE]]</f>
        <v>46127</v>
      </c>
      <c r="K566" s="66">
        <v>1</v>
      </c>
      <c r="L566" t="s">
        <v>5</v>
      </c>
      <c r="M566" t="str">
        <f>VLOOKUP(Tabela2245689101112131415161718[[#This Row],[NOME]],'CADASTRO'!A:K,6,0)</f>
        <v>ATIVO</v>
      </c>
    </row>
    <row r="567" spans="1:13">
      <c r="A567" t="s">
        <v>516</v>
      </c>
      <c r="B567" t="s">
        <v>517</v>
      </c>
      <c r="C567" t="s">
        <v>415</v>
      </c>
      <c r="D567" t="s">
        <v>719</v>
      </c>
      <c r="E567" s="1" t="s">
        <v>433</v>
      </c>
      <c r="F567" t="str">
        <f>VLOOKUP(Tabela2245689101112131415161718[[#This Row],[NOME]],'CADASTRO'!A:K,5,0)</f>
        <v>ANALISTA SEGURANCA TRABALHO E MEIO</v>
      </c>
      <c r="G567" s="41">
        <v>46113</v>
      </c>
      <c r="H567" s="38">
        <v>365</v>
      </c>
      <c r="I5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IF(G905="01/01/1900", "SEM REGISTRO",
                        IF((G567+H567)&gt;TODAY(), "NO PRAZO", "VENCIDO"
                        )
                    )
                )
            )
        )
    ),"N.A.")</f>
        <v>NO PRAZO</v>
      </c>
      <c r="J567" s="14">
        <f>Tabela2245689101112131415161718[[#This Row],[TREINADO EM]]+Tabela2245689101112131415161718[[#This Row],[VALIDADE]]</f>
        <v>46478</v>
      </c>
      <c r="K567" s="66">
        <v>1</v>
      </c>
      <c r="L567" t="s">
        <v>3</v>
      </c>
      <c r="M567" t="str">
        <f>VLOOKUP(Tabela2245689101112131415161718[[#This Row],[NOME]],'CADASTRO'!A:K,6,0)</f>
        <v>ATIVO</v>
      </c>
    </row>
    <row r="568" spans="1:13">
      <c r="A568" t="s">
        <v>516</v>
      </c>
      <c r="B568" t="s">
        <v>517</v>
      </c>
      <c r="C568" t="s">
        <v>431</v>
      </c>
      <c r="D568" t="s">
        <v>719</v>
      </c>
      <c r="E568" s="1" t="s">
        <v>96</v>
      </c>
      <c r="F568" t="str">
        <f>VLOOKUP(Tabela2245689101112131415161718[[#This Row],[NOME]],'CADASTRO'!A:K,5,0)</f>
        <v>OPERADOR INDUSTRIAL II</v>
      </c>
      <c r="G568" s="41">
        <v>44932</v>
      </c>
      <c r="H568" s="38">
        <v>365</v>
      </c>
      <c r="I5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IF(G906="01/01/1900",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Tabela2245689101112131415161718[[#This Row],[TREINADO EM]]+Tabela2245689101112131415161718[[#This Row],[VALIDADE]]</f>
        <v>45297</v>
      </c>
      <c r="K568" s="66">
        <v>1</v>
      </c>
      <c r="L568" t="s">
        <v>5</v>
      </c>
      <c r="M568" t="str">
        <f>VLOOKUP(Tabela2245689101112131415161718[[#This Row],[NOME]],'CADASTRO'!A:K,6,0)</f>
        <v>DESLIGADO</v>
      </c>
    </row>
    <row r="569" spans="1:13">
      <c r="A569" t="s">
        <v>516</v>
      </c>
      <c r="B569" t="s">
        <v>517</v>
      </c>
      <c r="C569" t="s">
        <v>439</v>
      </c>
      <c r="D569" t="s">
        <v>719</v>
      </c>
      <c r="E569" s="1" t="s">
        <v>96</v>
      </c>
      <c r="F569" t="str">
        <f>VLOOKUP(Tabela2245689101112131415161718[[#This Row],[NOME]],'CADASTRO'!A:K,5,0)</f>
        <v>OPERADOR INDUSTRIAL II</v>
      </c>
      <c r="G569" s="41">
        <v>45278</v>
      </c>
      <c r="H569" s="38">
        <v>365</v>
      </c>
      <c r="I5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IF(G907="01/01/1900",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Tabela2245689101112131415161718[[#This Row],[TREINADO EM]]+Tabela2245689101112131415161718[[#This Row],[VALIDADE]]</f>
        <v>45643</v>
      </c>
      <c r="K569" s="66">
        <v>1.5</v>
      </c>
      <c r="L569" t="s">
        <v>5</v>
      </c>
      <c r="M569" t="str">
        <f>VLOOKUP(Tabela2245689101112131415161718[[#This Row],[NOME]],'CADASTRO'!A:K,6,0)</f>
        <v>DESLIGADO</v>
      </c>
    </row>
    <row r="570" spans="1:13">
      <c r="A570" t="s">
        <v>516</v>
      </c>
      <c r="B570" t="s">
        <v>517</v>
      </c>
      <c r="C570" t="s">
        <v>431</v>
      </c>
      <c r="D570" t="s">
        <v>719</v>
      </c>
      <c r="E570" s="1" t="s">
        <v>96</v>
      </c>
      <c r="F570" t="str">
        <f>VLOOKUP(Tabela2245689101112131415161718[[#This Row],[NOME]],'CADASTRO'!A:K,5,0)</f>
        <v>OPERADOR INDUSTRIAL II</v>
      </c>
      <c r="G570" s="41">
        <v>45754</v>
      </c>
      <c r="H570" s="38">
        <v>365</v>
      </c>
      <c r="I5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IF(G908="01/01/1900",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Tabela2245689101112131415161718[[#This Row],[TREINADO EM]]+Tabela2245689101112131415161718[[#This Row],[VALIDADE]]</f>
        <v>46119</v>
      </c>
      <c r="K570" s="66">
        <v>1</v>
      </c>
      <c r="L570" t="s">
        <v>5</v>
      </c>
      <c r="M570" t="str">
        <f>VLOOKUP(Tabela2245689101112131415161718[[#This Row],[NOME]],'CADASTRO'!A:K,6,0)</f>
        <v>DESLIGADO</v>
      </c>
    </row>
    <row r="571" spans="1:13">
      <c r="A571" t="s">
        <v>516</v>
      </c>
      <c r="B571" t="s">
        <v>517</v>
      </c>
      <c r="C571" t="s">
        <v>415</v>
      </c>
      <c r="D571" t="s">
        <v>719</v>
      </c>
      <c r="E571" s="1" t="s">
        <v>96</v>
      </c>
      <c r="F571" t="str">
        <f>VLOOKUP(Tabela2245689101112131415161718[[#This Row],[NOME]],'CADASTRO'!A:K,5,0)</f>
        <v>OPERADOR INDUSTRIAL II</v>
      </c>
      <c r="G571" s="41">
        <v>46126</v>
      </c>
      <c r="H571" s="38">
        <v>365</v>
      </c>
      <c r="I5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IF(G909="01/01/1900", "SEM REGISTRO",
                        IF((G571+H571)&gt;TODAY(), "NO PRAZO", "VENCIDO"
                        )
                    )
                )
            )
        )
    ),"N.A.")</f>
        <v>N.A.</v>
      </c>
      <c r="J571" s="14">
        <f>Tabela2245689101112131415161718[[#This Row],[TREINADO EM]]+Tabela2245689101112131415161718[[#This Row],[VALIDADE]]</f>
        <v>46491</v>
      </c>
      <c r="K571" s="66">
        <v>1</v>
      </c>
      <c r="L571" t="s">
        <v>3</v>
      </c>
      <c r="M571" t="str">
        <f>VLOOKUP(Tabela2245689101112131415161718[[#This Row],[NOME]],'CADASTRO'!A:K,6,0)</f>
        <v>DESLIGADO</v>
      </c>
    </row>
    <row r="572" spans="1:13">
      <c r="A572" t="s">
        <v>516</v>
      </c>
      <c r="B572" t="s">
        <v>517</v>
      </c>
      <c r="C572" t="s">
        <v>68</v>
      </c>
      <c r="D572" t="s">
        <v>719</v>
      </c>
      <c r="E572" s="11" t="s">
        <v>211</v>
      </c>
      <c r="F572" t="str">
        <f>VLOOKUP(Tabela2245689101112131415161718[[#This Row],[NOME]],'CADASTRO'!A:K,5,0)</f>
        <v>CONTROLADOR PLANTA</v>
      </c>
      <c r="G572" s="41">
        <v>44516</v>
      </c>
      <c r="H572" s="38">
        <v>365</v>
      </c>
      <c r="I5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IF(G910="01/01/1900",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Tabela2245689101112131415161718[[#This Row],[TREINADO EM]]+Tabela2245689101112131415161718[[#This Row],[VALIDADE]]</f>
        <v>44881</v>
      </c>
      <c r="K572" s="66">
        <v>1</v>
      </c>
      <c r="L572" t="s">
        <v>5</v>
      </c>
      <c r="M572" t="str">
        <f>VLOOKUP(Tabela2245689101112131415161718[[#This Row],[NOME]],'CADASTRO'!A:K,6,0)</f>
        <v>ATIVO</v>
      </c>
    </row>
    <row r="573" spans="1:13">
      <c r="A573" t="s">
        <v>516</v>
      </c>
      <c r="B573" t="s">
        <v>517</v>
      </c>
      <c r="C573" t="s">
        <v>341</v>
      </c>
      <c r="D573" t="s">
        <v>719</v>
      </c>
      <c r="E573" s="1" t="s">
        <v>211</v>
      </c>
      <c r="F573" t="str">
        <f>VLOOKUP(Tabela2245689101112131415161718[[#This Row],[NOME]],'CADASTRO'!A:K,5,0)</f>
        <v>CONTROLADOR PLANTA</v>
      </c>
      <c r="G573" s="41">
        <v>44902</v>
      </c>
      <c r="H573" s="38">
        <v>365</v>
      </c>
      <c r="I5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IF(G911="01/01/1900",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Tabela2245689101112131415161718[[#This Row],[TREINADO EM]]+Tabela2245689101112131415161718[[#This Row],[VALIDADE]]</f>
        <v>45267</v>
      </c>
      <c r="K573" s="66">
        <v>0.5</v>
      </c>
      <c r="L573" t="s">
        <v>5</v>
      </c>
      <c r="M573" t="str">
        <f>VLOOKUP(Tabela2245689101112131415161718[[#This Row],[NOME]],'CADASTRO'!A:K,6,0)</f>
        <v>ATIVO</v>
      </c>
    </row>
    <row r="574" spans="1:13">
      <c r="A574" t="s">
        <v>516</v>
      </c>
      <c r="B574" t="s">
        <v>517</v>
      </c>
      <c r="C574" t="s">
        <v>439</v>
      </c>
      <c r="D574" t="s">
        <v>719</v>
      </c>
      <c r="E574" s="1" t="s">
        <v>211</v>
      </c>
      <c r="F574" t="str">
        <f>VLOOKUP(Tabela2245689101112131415161718[[#This Row],[NOME]],'CADASTRO'!A:K,5,0)</f>
        <v>CONTROLADOR PLANTA</v>
      </c>
      <c r="G574" s="41">
        <v>45278</v>
      </c>
      <c r="H574" s="38">
        <v>365</v>
      </c>
      <c r="I5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IF(G912="01/01/1900",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Tabela2245689101112131415161718[[#This Row],[TREINADO EM]]+Tabela2245689101112131415161718[[#This Row],[VALIDADE]]</f>
        <v>45643</v>
      </c>
      <c r="K574" s="66">
        <v>1.5</v>
      </c>
      <c r="L574" t="s">
        <v>5</v>
      </c>
      <c r="M574" t="str">
        <f>VLOOKUP(Tabela2245689101112131415161718[[#This Row],[NOME]],'CADASTRO'!A:K,6,0)</f>
        <v>ATIVO</v>
      </c>
    </row>
    <row r="575" spans="1:13">
      <c r="A575" t="s">
        <v>516</v>
      </c>
      <c r="B575" t="s">
        <v>517</v>
      </c>
      <c r="C575" t="s">
        <v>335</v>
      </c>
      <c r="D575" t="s">
        <v>719</v>
      </c>
      <c r="E575" s="1" t="s">
        <v>211</v>
      </c>
      <c r="F575" t="str">
        <f>VLOOKUP(Tabela2245689101112131415161718[[#This Row],[NOME]],'CADASTRO'!A:K,5,0)</f>
        <v>CONTROLADOR PLANTA</v>
      </c>
      <c r="G575" s="41">
        <v>45628</v>
      </c>
      <c r="H575" s="38">
        <v>365</v>
      </c>
      <c r="I5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IF(G913="01/01/1900",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Tabela2245689101112131415161718[[#This Row],[TREINADO EM]]+Tabela2245689101112131415161718[[#This Row],[VALIDADE]]</f>
        <v>45993</v>
      </c>
      <c r="K575" s="66">
        <v>1</v>
      </c>
      <c r="L575" t="s">
        <v>5</v>
      </c>
      <c r="M575" t="str">
        <f>VLOOKUP(Tabela2245689101112131415161718[[#This Row],[NOME]],'CADASTRO'!A:K,6,0)</f>
        <v>ATIVO</v>
      </c>
    </row>
    <row r="576" spans="1:13">
      <c r="A576" t="s">
        <v>516</v>
      </c>
      <c r="B576" t="s">
        <v>517</v>
      </c>
      <c r="C576" t="s">
        <v>335</v>
      </c>
      <c r="D576" t="s">
        <v>719</v>
      </c>
      <c r="E576" s="1" t="s">
        <v>211</v>
      </c>
      <c r="F576" t="str">
        <f>VLOOKUP(Tabela2245689101112131415161718[[#This Row],[NOME]],'CADASTRO'!A:K,5,0)</f>
        <v>CONTROLADOR PLANTA</v>
      </c>
      <c r="G576" s="41">
        <v>46006</v>
      </c>
      <c r="H576" s="38">
        <v>365</v>
      </c>
      <c r="I5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IF(G914="01/01/1900",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Tabela2245689101112131415161718[[#This Row],[TREINADO EM]]+Tabela2245689101112131415161718[[#This Row],[VALIDADE]]</f>
        <v>46371</v>
      </c>
      <c r="K576" s="66">
        <v>1</v>
      </c>
      <c r="L576" t="s">
        <v>3</v>
      </c>
      <c r="M576" t="str">
        <f>VLOOKUP(Tabela2245689101112131415161718[[#This Row],[NOME]],'CADASTRO'!A:K,6,0)</f>
        <v>ATIVO</v>
      </c>
    </row>
    <row r="577" spans="1:13">
      <c r="A577" t="s">
        <v>516</v>
      </c>
      <c r="B577" t="s">
        <v>517</v>
      </c>
      <c r="C577" t="s">
        <v>68</v>
      </c>
      <c r="D577" t="s">
        <v>719</v>
      </c>
      <c r="E577" s="1" t="s">
        <v>436</v>
      </c>
      <c r="F577" t="str">
        <f>VLOOKUP(Tabela2245689101112131415161718[[#This Row],[NOME]],'CADASTRO'!A:K,5,0)</f>
        <v>TECNICO ELETRONICO II</v>
      </c>
      <c r="G577" s="41">
        <v>44516</v>
      </c>
      <c r="H577" s="38">
        <v>365</v>
      </c>
      <c r="I5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IF(G915="01/01/1900",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Tabela2245689101112131415161718[[#This Row],[TREINADO EM]]+Tabela2245689101112131415161718[[#This Row],[VALIDADE]]</f>
        <v>44881</v>
      </c>
      <c r="K577" s="66">
        <v>1</v>
      </c>
      <c r="L577" t="s">
        <v>1</v>
      </c>
      <c r="M577" t="str">
        <f>VLOOKUP(Tabela2245689101112131415161718[[#This Row],[NOME]],'CADASTRO'!A:K,6,0)</f>
        <v>ATIVO</v>
      </c>
    </row>
    <row r="578" spans="1:13">
      <c r="A578" t="s">
        <v>516</v>
      </c>
      <c r="B578" t="s">
        <v>517</v>
      </c>
      <c r="C578" t="s">
        <v>68</v>
      </c>
      <c r="D578" t="s">
        <v>719</v>
      </c>
      <c r="E578" s="11" t="s">
        <v>472</v>
      </c>
      <c r="F578" t="str">
        <f>VLOOKUP(Tabela2245689101112131415161718[[#This Row],[NOME]],'CADASTRO'!A:K,5,0)</f>
        <v>ESTAGIARIO</v>
      </c>
      <c r="G578" s="41">
        <v>44516</v>
      </c>
      <c r="H578" s="38">
        <v>365</v>
      </c>
      <c r="I5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IF(G916="01/01/1900",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Tabela2245689101112131415161718[[#This Row],[TREINADO EM]]+Tabela2245689101112131415161718[[#This Row],[VALIDADE]]</f>
        <v>44881</v>
      </c>
      <c r="K578" s="66">
        <v>1</v>
      </c>
      <c r="L578" t="s">
        <v>1</v>
      </c>
      <c r="M578" t="str">
        <f>VLOOKUP(Tabela2245689101112131415161718[[#This Row],[NOME]],'CADASTRO'!A:K,6,0)</f>
        <v>DESLIGADO</v>
      </c>
    </row>
    <row r="579" spans="1:13">
      <c r="A579" t="s">
        <v>516</v>
      </c>
      <c r="B579" t="s">
        <v>517</v>
      </c>
      <c r="C579" t="s">
        <v>439</v>
      </c>
      <c r="D579" t="s">
        <v>719</v>
      </c>
      <c r="E579" s="1" t="s">
        <v>437</v>
      </c>
      <c r="F579" t="str">
        <f>VLOOKUP(Tabela2245689101112131415161718[[#This Row],[NOME]],'CADASTRO'!A:K,5,0)</f>
        <v>ANALISTA CONTROLE QUALIDADE PL</v>
      </c>
      <c r="G579" s="41">
        <v>45196</v>
      </c>
      <c r="H579" s="38">
        <v>365</v>
      </c>
      <c r="I5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IF(G917="01/01/1900",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Tabela2245689101112131415161718[[#This Row],[TREINADO EM]]+Tabela2245689101112131415161718[[#This Row],[VALIDADE]]</f>
        <v>45561</v>
      </c>
      <c r="K579" s="66">
        <v>1</v>
      </c>
      <c r="L579" t="s">
        <v>5</v>
      </c>
      <c r="M579" t="str">
        <f>VLOOKUP(Tabela2245689101112131415161718[[#This Row],[NOME]],'CADASTRO'!A:K,6,0)</f>
        <v>ATIVO</v>
      </c>
    </row>
    <row r="580" spans="1:13">
      <c r="A580" t="s">
        <v>516</v>
      </c>
      <c r="B580" t="s">
        <v>517</v>
      </c>
      <c r="C580" t="s">
        <v>335</v>
      </c>
      <c r="D580" t="s">
        <v>719</v>
      </c>
      <c r="E580" s="1" t="s">
        <v>437</v>
      </c>
      <c r="F580" t="str">
        <f>VLOOKUP(Tabela2245689101112131415161718[[#This Row],[NOME]],'CADASTRO'!A:K,5,0)</f>
        <v>ANALISTA CONTROLE QUALIDADE PL</v>
      </c>
      <c r="G580" s="41">
        <v>45625</v>
      </c>
      <c r="H580" s="38">
        <v>5000</v>
      </c>
      <c r="I5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IF(G918="01/01/1900", "SEM REGISTRO",
                        IF((G580+H580)&gt;TODAY(), "NO PRAZO", "VENCIDO"
                        )
                    )
                )
            )
        )
    ),"N.A.")</f>
        <v>HISTORICO</v>
      </c>
      <c r="J580" s="14">
        <f>Tabela2245689101112131415161718[[#This Row],[TREINADO EM]]+Tabela2245689101112131415161718[[#This Row],[VALIDADE]]</f>
        <v>50625</v>
      </c>
      <c r="K580" s="66">
        <v>1</v>
      </c>
      <c r="L580" t="s">
        <v>5</v>
      </c>
      <c r="M580" t="str">
        <f>VLOOKUP(Tabela2245689101112131415161718[[#This Row],[NOME]],'CADASTRO'!A:K,6,0)</f>
        <v>ATIVO</v>
      </c>
    </row>
    <row r="581" spans="1:13">
      <c r="A581" t="s">
        <v>516</v>
      </c>
      <c r="B581" t="s">
        <v>517</v>
      </c>
      <c r="C581" t="s">
        <v>335</v>
      </c>
      <c r="D581" t="s">
        <v>719</v>
      </c>
      <c r="E581" s="1" t="s">
        <v>437</v>
      </c>
      <c r="F581" t="str">
        <f>VLOOKUP(Tabela2245689101112131415161718[[#This Row],[NOME]],'CADASTRO'!A:K,5,0)</f>
        <v>ANALISTA CONTROLE QUALIDADE PL</v>
      </c>
      <c r="G581" s="41">
        <v>46009</v>
      </c>
      <c r="H581" s="38">
        <v>1825</v>
      </c>
      <c r="I5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IF(G919="01/01/1900", "SEM REGISTRO",
                        IF((G581+H581)&gt;TODAY(), "NO PRAZO", "VENCIDO"
                        )
                    )
                )
            )
        )
    ),"N.A.")</f>
        <v>NO PRAZO</v>
      </c>
      <c r="J581" s="14">
        <f>Tabela2245689101112131415161718[[#This Row],[TREINADO EM]]+Tabela2245689101112131415161718[[#This Row],[VALIDADE]]</f>
        <v>47834</v>
      </c>
      <c r="K581" s="66">
        <v>1</v>
      </c>
      <c r="L581" t="s">
        <v>3</v>
      </c>
      <c r="M581" t="str">
        <f>VLOOKUP(Tabela2245689101112131415161718[[#This Row],[NOME]],'CADASTRO'!A:K,6,0)</f>
        <v>ATIVO</v>
      </c>
    </row>
    <row r="582" spans="1:13">
      <c r="A582" t="s">
        <v>516</v>
      </c>
      <c r="B582" t="s">
        <v>517</v>
      </c>
      <c r="C582" t="s">
        <v>431</v>
      </c>
      <c r="D582" t="s">
        <v>719</v>
      </c>
      <c r="E582" s="1" t="s">
        <v>439</v>
      </c>
      <c r="F582" t="str">
        <f>VLOOKUP(Tabela2245689101112131415161718[[#This Row],[NOME]],'CADASTRO'!A:K,5,0)</f>
        <v>ANALISTA CONTROLE ESTOQUE PL</v>
      </c>
      <c r="G582" s="41">
        <v>44965</v>
      </c>
      <c r="H582" s="38">
        <v>365</v>
      </c>
      <c r="I5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IF(G920="01/01/1900", "SEM REGISTRO",
                        IF((G582+H582)&gt;TODAY(), "NO PRAZO", "VENCIDO"
                        )
                    )
                )
            )
        )
    ),"N.A.")</f>
        <v>HISTORICO</v>
      </c>
      <c r="J582" s="14">
        <f>Tabela2245689101112131415161718[[#This Row],[TREINADO EM]]+Tabela2245689101112131415161718[[#This Row],[VALIDADE]]</f>
        <v>45330</v>
      </c>
      <c r="K582" s="66">
        <v>1</v>
      </c>
      <c r="L582" t="s">
        <v>5</v>
      </c>
      <c r="M582" t="str">
        <f>VLOOKUP(Tabela2245689101112131415161718[[#This Row],[NOME]],'CADASTRO'!A:K,6,0)</f>
        <v>ATIVO</v>
      </c>
    </row>
    <row r="583" spans="1:13">
      <c r="A583" t="s">
        <v>516</v>
      </c>
      <c r="B583" t="s">
        <v>517</v>
      </c>
      <c r="C583" t="s">
        <v>431</v>
      </c>
      <c r="D583" t="s">
        <v>719</v>
      </c>
      <c r="E583" s="1" t="s">
        <v>439</v>
      </c>
      <c r="F583" t="str">
        <f>VLOOKUP(Tabela2245689101112131415161718[[#This Row],[NOME]],'CADASTRO'!A:K,5,0)</f>
        <v>ANALISTA CONTROLE ESTOQUE PL</v>
      </c>
      <c r="G583" s="41">
        <v>45427</v>
      </c>
      <c r="H583" s="38">
        <v>365</v>
      </c>
      <c r="I5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IF(G921="01/01/1900", "SEM REGISTRO",
                        IF((G583+H583)&gt;TODAY(), "NO PRAZO", "VENCIDO"
                        )
                    )
                )
            )
        )
    ),"N.A.")</f>
        <v>HISTORICO</v>
      </c>
      <c r="J583" s="14">
        <f>Tabela2245689101112131415161718[[#This Row],[TREINADO EM]]+Tabela2245689101112131415161718[[#This Row],[VALIDADE]]</f>
        <v>45792</v>
      </c>
      <c r="K583" s="66">
        <v>1.5</v>
      </c>
      <c r="L583" t="s">
        <v>5</v>
      </c>
      <c r="M583" t="str">
        <f>VLOOKUP(Tabela2245689101112131415161718[[#This Row],[NOME]],'CADASTRO'!A:K,6,0)</f>
        <v>ATIVO</v>
      </c>
    </row>
    <row r="584" spans="1:13">
      <c r="A584" t="s">
        <v>516</v>
      </c>
      <c r="B584" t="s">
        <v>517</v>
      </c>
      <c r="C584" t="s">
        <v>124</v>
      </c>
      <c r="D584" t="s">
        <v>719</v>
      </c>
      <c r="E584" s="1" t="s">
        <v>439</v>
      </c>
      <c r="F584" t="str">
        <f>VLOOKUP(Tabela2245689101112131415161718[[#This Row],[NOME]],'CADASTRO'!A:K,5,0)</f>
        <v>ANALISTA CONTROLE ESTOQUE PL</v>
      </c>
      <c r="G584" s="41">
        <v>45644</v>
      </c>
      <c r="H584" s="38">
        <v>365</v>
      </c>
      <c r="I5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IF(G922="01/01/1900", "SEM REGISTRO",
                        IF((G584+H584)&gt;TODAY(), "NO PRAZO", "VENCIDO"
                        )
                    )
                )
            )
        )
    ),"N.A.")</f>
        <v>HISTORICO</v>
      </c>
      <c r="J584" s="14">
        <f>Tabela2245689101112131415161718[[#This Row],[TREINADO EM]]+Tabela2245689101112131415161718[[#This Row],[VALIDADE]]</f>
        <v>46009</v>
      </c>
      <c r="K584" s="66">
        <v>1</v>
      </c>
      <c r="L584" t="s">
        <v>5</v>
      </c>
      <c r="M584" t="str">
        <f>VLOOKUP(Tabela2245689101112131415161718[[#This Row],[NOME]],'CADASTRO'!A:K,6,0)</f>
        <v>ATIVO</v>
      </c>
    </row>
    <row r="585" spans="1:13">
      <c r="A585" t="s">
        <v>516</v>
      </c>
      <c r="B585" t="s">
        <v>517</v>
      </c>
      <c r="C585" t="s">
        <v>335</v>
      </c>
      <c r="D585" t="s">
        <v>719</v>
      </c>
      <c r="E585" s="1" t="s">
        <v>439</v>
      </c>
      <c r="F585" t="str">
        <f>VLOOKUP(Tabela2245689101112131415161718[[#This Row],[NOME]],'CADASTRO'!A:K,5,0)</f>
        <v>ANALISTA CONTROLE ESTOQUE PL</v>
      </c>
      <c r="G585" s="41">
        <v>46006</v>
      </c>
      <c r="H585" s="38">
        <v>365</v>
      </c>
      <c r="I5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IF(G923="01/01/1900", "SEM REGISTRO",
                        IF((G585+H585)&gt;TODAY(), "NO PRAZO", "VENCIDO"
                        )
                    )
                )
            )
        )
    ),"N.A.")</f>
        <v>NO PRAZO</v>
      </c>
      <c r="J585" s="14">
        <f>Tabela2245689101112131415161718[[#This Row],[TREINADO EM]]+Tabela2245689101112131415161718[[#This Row],[VALIDADE]]</f>
        <v>46371</v>
      </c>
      <c r="K585" s="66">
        <v>1</v>
      </c>
      <c r="L585" t="s">
        <v>3</v>
      </c>
      <c r="M585" t="str">
        <f>VLOOKUP(Tabela2245689101112131415161718[[#This Row],[NOME]],'CADASTRO'!A:K,6,0)</f>
        <v>ATIVO</v>
      </c>
    </row>
    <row r="586" spans="1:13">
      <c r="A586" t="s">
        <v>516</v>
      </c>
      <c r="B586" t="s">
        <v>517</v>
      </c>
      <c r="C586" t="s">
        <v>227</v>
      </c>
      <c r="D586" t="s">
        <v>719</v>
      </c>
      <c r="E586" s="11" t="s">
        <v>88</v>
      </c>
      <c r="F586" t="str">
        <f>VLOOKUP(Tabela2245689101112131415161718[[#This Row],[NOME]],'CADASTRO'!A:K,5,0)</f>
        <v>ESTAGIARIO</v>
      </c>
      <c r="G586" s="41">
        <v>44634</v>
      </c>
      <c r="H586" s="38">
        <v>365</v>
      </c>
      <c r="I5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IF(G924="01/01/1900",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Tabela2245689101112131415161718[[#This Row],[TREINADO EM]]+Tabela2245689101112131415161718[[#This Row],[VALIDADE]]</f>
        <v>44999</v>
      </c>
      <c r="K586" s="66">
        <v>1.5</v>
      </c>
      <c r="L586" t="s">
        <v>5</v>
      </c>
      <c r="M586" t="str">
        <f>VLOOKUP(Tabela2245689101112131415161718[[#This Row],[NOME]],'CADASTRO'!A:K,6,0)</f>
        <v>DESLIGADO</v>
      </c>
    </row>
    <row r="587" spans="1:13">
      <c r="A587" t="s">
        <v>516</v>
      </c>
      <c r="B587" t="s">
        <v>517</v>
      </c>
      <c r="C587" t="s">
        <v>341</v>
      </c>
      <c r="D587" t="s">
        <v>719</v>
      </c>
      <c r="E587" s="1" t="s">
        <v>88</v>
      </c>
      <c r="F587" t="str">
        <f>VLOOKUP(Tabela2245689101112131415161718[[#This Row],[NOME]],'CADASTRO'!A:K,5,0)</f>
        <v>ESTAGIARIO</v>
      </c>
      <c r="G587" s="41">
        <v>44902</v>
      </c>
      <c r="H587" s="38">
        <v>365</v>
      </c>
      <c r="I5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IF(G925="01/01/1900",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Tabela2245689101112131415161718[[#This Row],[TREINADO EM]]+Tabela2245689101112131415161718[[#This Row],[VALIDADE]]</f>
        <v>45267</v>
      </c>
      <c r="K587" s="66">
        <v>0.5</v>
      </c>
      <c r="L587" t="s">
        <v>3</v>
      </c>
      <c r="M587" t="str">
        <f>VLOOKUP(Tabela2245689101112131415161718[[#This Row],[NOME]],'CADASTRO'!A:K,6,0)</f>
        <v>DESLIGADO</v>
      </c>
    </row>
    <row r="588" spans="1:13">
      <c r="A588" t="s">
        <v>516</v>
      </c>
      <c r="B588" t="s">
        <v>517</v>
      </c>
      <c r="C588" t="s">
        <v>68</v>
      </c>
      <c r="D588" t="s">
        <v>719</v>
      </c>
      <c r="E588" s="11" t="s">
        <v>83</v>
      </c>
      <c r="F588" t="str">
        <f>VLOOKUP(Tabela2245689101112131415161718[[#This Row],[NOME]],'CADASTRO'!A:K,5,0)</f>
        <v>PARCEIRO DE NEGOCIO DE RH</v>
      </c>
      <c r="G588" s="41">
        <v>44516</v>
      </c>
      <c r="H588" s="38">
        <v>365</v>
      </c>
      <c r="I5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IF(G926="01/01/1900",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Tabela2245689101112131415161718[[#This Row],[TREINADO EM]]+Tabela2245689101112131415161718[[#This Row],[VALIDADE]]</f>
        <v>44881</v>
      </c>
      <c r="K588" s="66">
        <v>1</v>
      </c>
      <c r="L588" t="s">
        <v>3</v>
      </c>
      <c r="M588" t="str">
        <f>VLOOKUP(Tabela2245689101112131415161718[[#This Row],[NOME]],'CADASTRO'!A:K,6,0)</f>
        <v>DESLIGADO</v>
      </c>
    </row>
    <row r="589" spans="1:13">
      <c r="A589" t="s">
        <v>516</v>
      </c>
      <c r="B589" t="s">
        <v>517</v>
      </c>
      <c r="C589" t="s">
        <v>335</v>
      </c>
      <c r="D589" t="s">
        <v>719</v>
      </c>
      <c r="E589" s="1" t="s">
        <v>441</v>
      </c>
      <c r="F589" t="str">
        <f>VLOOKUP(Tabela2245689101112131415161718[[#This Row],[NOME]],'CADASTRO'!A:K,5,0)</f>
        <v>OPERADOR INDUSTRIAL I</v>
      </c>
      <c r="G589" s="41">
        <v>45448</v>
      </c>
      <c r="H589" s="38">
        <v>365</v>
      </c>
      <c r="I5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IF(G927="01/01/1900",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Tabela2245689101112131415161718[[#This Row],[TREINADO EM]]+Tabela2245689101112131415161718[[#This Row],[VALIDADE]]</f>
        <v>45813</v>
      </c>
      <c r="K589" s="66">
        <v>1</v>
      </c>
      <c r="L589" t="s">
        <v>5</v>
      </c>
      <c r="M589" t="str">
        <f>VLOOKUP(Tabela2245689101112131415161718[[#This Row],[NOME]],'CADASTRO'!A:K,6,0)</f>
        <v>ATIVO</v>
      </c>
    </row>
    <row r="590" spans="1:13">
      <c r="A590" t="s">
        <v>516</v>
      </c>
      <c r="B590" t="s">
        <v>517</v>
      </c>
      <c r="C590" t="s">
        <v>382</v>
      </c>
      <c r="D590" t="s">
        <v>719</v>
      </c>
      <c r="E590" s="1" t="s">
        <v>441</v>
      </c>
      <c r="F590" t="str">
        <f>VLOOKUP(Tabela2245689101112131415161718[[#This Row],[NOME]],'CADASTRO'!A:K,5,0)</f>
        <v>OPERADOR INDUSTRIAL I</v>
      </c>
      <c r="G590" s="41">
        <v>45890</v>
      </c>
      <c r="H590" s="38">
        <v>365</v>
      </c>
      <c r="I5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IF(G928="01/01/1900",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Tabela2245689101112131415161718[[#This Row],[TREINADO EM]]+Tabela2245689101112131415161718[[#This Row],[VALIDADE]]</f>
        <v>46255</v>
      </c>
      <c r="K590" s="66">
        <v>1</v>
      </c>
      <c r="L590" t="s">
        <v>5</v>
      </c>
      <c r="M590" t="str">
        <f>VLOOKUP(Tabela2245689101112131415161718[[#This Row],[NOME]],'CADASTRO'!A:K,6,0)</f>
        <v>ATIVO</v>
      </c>
    </row>
    <row r="591" spans="1:13">
      <c r="A591" t="s">
        <v>516</v>
      </c>
      <c r="B591" t="s">
        <v>517</v>
      </c>
      <c r="C591" t="s">
        <v>720</v>
      </c>
      <c r="D591" t="s">
        <v>719</v>
      </c>
      <c r="E591" s="1" t="s">
        <v>441</v>
      </c>
      <c r="F591" t="str">
        <f>VLOOKUP(Tabela2245689101112131415161718[[#This Row],[NOME]],'CADASTRO'!A:K,5,0)</f>
        <v>OPERADOR INDUSTRIAL I</v>
      </c>
      <c r="G591" s="41">
        <v>46265</v>
      </c>
      <c r="H591" s="38">
        <v>365</v>
      </c>
      <c r="I5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IF(G929="01/01/1900", "SEM REGISTRO",
                        IF((G591+H591)&gt;TODAY(), "NO PRAZO", "VENCIDO"
                        )
                    )
                )
            )
        )
    ),"N.A.")</f>
        <v>NO PRAZO</v>
      </c>
      <c r="J591" s="14">
        <f>Tabela2245689101112131415161718[[#This Row],[TREINADO EM]]+Tabela2245689101112131415161718[[#This Row],[VALIDADE]]</f>
        <v>46630</v>
      </c>
      <c r="K591" s="66">
        <v>1</v>
      </c>
      <c r="L591" t="s">
        <v>3</v>
      </c>
      <c r="M591" t="str">
        <f>VLOOKUP(Tabela2245689101112131415161718[[#This Row],[NOME]],'CADASTRO'!A:K,6,0)</f>
        <v>ATIVO</v>
      </c>
    </row>
    <row r="592" spans="1:13">
      <c r="A592" t="s">
        <v>516</v>
      </c>
      <c r="B592" t="s">
        <v>517</v>
      </c>
      <c r="C592" t="s">
        <v>335</v>
      </c>
      <c r="D592" t="s">
        <v>719</v>
      </c>
      <c r="E592" s="1" t="s">
        <v>442</v>
      </c>
      <c r="F592" t="str">
        <f>VLOOKUP(Tabela2245689101112131415161718[[#This Row],[NOME]],'CADASTRO'!A:K,5,0)</f>
        <v>ANALISTA CONTROLE QUALIDADE PL</v>
      </c>
      <c r="G592" s="41">
        <v>45992</v>
      </c>
      <c r="H592" s="38">
        <v>1825</v>
      </c>
      <c r="I5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IF(G930="01/01/1900", "SEM REGISTRO",
                        IF((G592+H592)&gt;TODAY(), "NO PRAZO", "VENCIDO"
                        )
                    )
                )
            )
        )
    ),"N.A.")</f>
        <v>NO PRAZO</v>
      </c>
      <c r="J592" s="14">
        <f>Tabela2245689101112131415161718[[#This Row],[TREINADO EM]]+Tabela2245689101112131415161718[[#This Row],[VALIDADE]]</f>
        <v>47817</v>
      </c>
      <c r="K592" s="66">
        <v>1</v>
      </c>
      <c r="L592" t="s">
        <v>3</v>
      </c>
      <c r="M592" t="str">
        <f>VLOOKUP(Tabela2245689101112131415161718[[#This Row],[NOME]],'CADASTRO'!A:K,6,0)</f>
        <v>ATIVO</v>
      </c>
    </row>
    <row r="593" spans="1:13">
      <c r="A593" t="s">
        <v>516</v>
      </c>
      <c r="B593" t="s">
        <v>517</v>
      </c>
      <c r="C593" t="s">
        <v>517</v>
      </c>
      <c r="D593" t="s">
        <v>719</v>
      </c>
      <c r="E593" s="1" t="s">
        <v>80</v>
      </c>
      <c r="F593" t="str">
        <f>VLOOKUP(Tabela2245689101112131415161718[[#This Row],[NOME]],'CADASTRO'!A:K,5,0)</f>
        <v>TECNICO MECANICO II</v>
      </c>
      <c r="G593" s="41">
        <v>43871</v>
      </c>
      <c r="H593" s="38">
        <v>365</v>
      </c>
      <c r="I5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IF(G931="01/01/1900",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Tabela2245689101112131415161718[[#This Row],[TREINADO EM]]+Tabela2245689101112131415161718[[#This Row],[VALIDADE]]</f>
        <v>44236</v>
      </c>
      <c r="K593" s="66">
        <v>1</v>
      </c>
      <c r="L593" t="s">
        <v>1</v>
      </c>
      <c r="M593" t="str">
        <f>VLOOKUP(Tabela2245689101112131415161718[[#This Row],[NOME]],'CADASTRO'!A:K,6,0)</f>
        <v>DESLIGADO</v>
      </c>
    </row>
    <row r="594" spans="1:13">
      <c r="A594" t="s">
        <v>516</v>
      </c>
      <c r="B594" t="s">
        <v>517</v>
      </c>
      <c r="C594" t="s">
        <v>335</v>
      </c>
      <c r="D594" t="s">
        <v>719</v>
      </c>
      <c r="E594" s="1" t="s">
        <v>79</v>
      </c>
      <c r="F594" t="str">
        <f>VLOOKUP(Tabela2245689101112131415161718[[#This Row],[NOME]],'CADASTRO'!A:K,5,0)</f>
        <v>AUXILIAR INDUSTRIAL</v>
      </c>
      <c r="G594" s="41">
        <v>45904</v>
      </c>
      <c r="H594" s="38">
        <v>365</v>
      </c>
      <c r="I5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IF(G932="01/01/1900",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Tabela2245689101112131415161718[[#This Row],[TREINADO EM]]+Tabela2245689101112131415161718[[#This Row],[VALIDADE]]</f>
        <v>46269</v>
      </c>
      <c r="K594" s="66">
        <v>1</v>
      </c>
      <c r="L594" t="s">
        <v>3</v>
      </c>
      <c r="M594" t="str">
        <f>VLOOKUP(Tabela2245689101112131415161718[[#This Row],[NOME]],'CADASTRO'!A:K,6,0)</f>
        <v>DESLIGADO</v>
      </c>
    </row>
    <row r="595" spans="1:13">
      <c r="A595" t="s">
        <v>516</v>
      </c>
      <c r="B595" t="s">
        <v>517</v>
      </c>
      <c r="C595" t="s">
        <v>517</v>
      </c>
      <c r="D595" t="s">
        <v>719</v>
      </c>
      <c r="E595" s="1" t="s">
        <v>74</v>
      </c>
      <c r="F595" t="str">
        <f>VLOOKUP(Tabela2245689101112131415161718[[#This Row],[NOME]],'CADASTRO'!A:K,5,0)</f>
        <v>ASSISTENTE AMBIENTAL</v>
      </c>
      <c r="G595" s="41">
        <v>44085</v>
      </c>
      <c r="H595" s="38">
        <v>365</v>
      </c>
      <c r="I5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IF(G933="01/01/1900",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Tabela2245689101112131415161718[[#This Row],[TREINADO EM]]+Tabela2245689101112131415161718[[#This Row],[VALIDADE]]</f>
        <v>44450</v>
      </c>
      <c r="K595" s="66">
        <v>1</v>
      </c>
      <c r="L595" t="s">
        <v>1</v>
      </c>
      <c r="M595" t="str">
        <f>VLOOKUP(Tabela2245689101112131415161718[[#This Row],[NOME]],'CADASTRO'!A:K,6,0)</f>
        <v>DESLIGADO</v>
      </c>
    </row>
    <row r="596" spans="1:13">
      <c r="A596" t="s">
        <v>516</v>
      </c>
      <c r="B596" t="s">
        <v>517</v>
      </c>
      <c r="C596" t="s">
        <v>68</v>
      </c>
      <c r="D596" t="s">
        <v>719</v>
      </c>
      <c r="E596" s="1" t="s">
        <v>72</v>
      </c>
      <c r="F596" t="str">
        <f>VLOOKUP(Tabela2245689101112131415161718[[#This Row],[NOME]],'CADASTRO'!A:K,5,0)</f>
        <v>OPERADOR INDUSTRIAL I</v>
      </c>
      <c r="G596" s="41">
        <v>44516</v>
      </c>
      <c r="H596" s="38">
        <v>365</v>
      </c>
      <c r="I5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IF(G934="01/01/1900",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Tabela2245689101112131415161718[[#This Row],[TREINADO EM]]+Tabela2245689101112131415161718[[#This Row],[VALIDADE]]</f>
        <v>44881</v>
      </c>
      <c r="K596" s="66">
        <v>1</v>
      </c>
      <c r="L596" t="s">
        <v>3</v>
      </c>
      <c r="M596" t="str">
        <f>VLOOKUP(Tabela2245689101112131415161718[[#This Row],[NOME]],'CADASTRO'!A:K,6,0)</f>
        <v>DESLIGADO</v>
      </c>
    </row>
    <row r="597" spans="1:13">
      <c r="A597" t="s">
        <v>516</v>
      </c>
      <c r="B597" t="s">
        <v>517</v>
      </c>
      <c r="C597" t="s">
        <v>517</v>
      </c>
      <c r="D597" t="s">
        <v>719</v>
      </c>
      <c r="E597" s="1" t="s">
        <v>70</v>
      </c>
      <c r="F597" t="str">
        <f>VLOOKUP(Tabela2245689101112131415161718[[#This Row],[NOME]],'CADASTRO'!A:K,5,0)</f>
        <v>OPERADOR INDUSTRIAL I</v>
      </c>
      <c r="G597" s="41">
        <v>43832</v>
      </c>
      <c r="H597" s="38">
        <v>365</v>
      </c>
      <c r="I5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IF(G935="01/01/1900", "SEM REGISTRO",
                        IF((G597+H597)&gt;TODAY(), "NO PRAZO", "VENCIDO"
                        )
                    )
                )
            )
        )
    ),"N.A.")</f>
        <v>N.A.</v>
      </c>
      <c r="J597" s="14">
        <f>Tabela2245689101112131415161718[[#This Row],[TREINADO EM]]+Tabela2245689101112131415161718[[#This Row],[VALIDADE]]</f>
        <v>44197</v>
      </c>
      <c r="K597" s="66">
        <v>1</v>
      </c>
      <c r="L597" t="s">
        <v>3</v>
      </c>
      <c r="M597" t="str">
        <f>VLOOKUP(Tabela2245689101112131415161718[[#This Row],[NOME]],'CADASTRO'!A:K,6,0)</f>
        <v>DESLIGADO</v>
      </c>
    </row>
    <row r="598" spans="1:13">
      <c r="A598" t="s">
        <v>516</v>
      </c>
      <c r="B598" t="s">
        <v>517</v>
      </c>
      <c r="C598" t="s">
        <v>68</v>
      </c>
      <c r="D598" t="s">
        <v>719</v>
      </c>
      <c r="E598" s="1" t="s">
        <v>76</v>
      </c>
      <c r="F598" t="str">
        <f>VLOOKUP(Tabela2245689101112131415161718[[#This Row],[NOME]],'CADASTRO'!A:K,5,0)</f>
        <v>COORDENADOR SEG DO TRABALHO E MEIO</v>
      </c>
      <c r="G598" s="41">
        <v>44263</v>
      </c>
      <c r="H598" s="38">
        <v>365</v>
      </c>
      <c r="I5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IF(G936="01/01/1900",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Tabela2245689101112131415161718[[#This Row],[TREINADO EM]]+Tabela2245689101112131415161718[[#This Row],[VALIDADE]]</f>
        <v>44628</v>
      </c>
      <c r="K598" s="66">
        <v>1</v>
      </c>
      <c r="L598" t="s">
        <v>5</v>
      </c>
      <c r="M598" t="str">
        <f>VLOOKUP(Tabela2245689101112131415161718[[#This Row],[NOME]],'CADASTRO'!A:K,6,0)</f>
        <v>ATIVO</v>
      </c>
    </row>
    <row r="599" spans="1:13">
      <c r="A599" t="s">
        <v>516</v>
      </c>
      <c r="B599" t="s">
        <v>517</v>
      </c>
      <c r="C599" t="s">
        <v>68</v>
      </c>
      <c r="D599" t="s">
        <v>719</v>
      </c>
      <c r="E599" s="11" t="s">
        <v>76</v>
      </c>
      <c r="F599" t="str">
        <f>VLOOKUP(Tabela2245689101112131415161718[[#This Row],[NOME]],'CADASTRO'!A:K,5,0)</f>
        <v>COORDENADOR SEG DO TRABALHO E MEIO</v>
      </c>
      <c r="G599" s="41">
        <v>44516</v>
      </c>
      <c r="H599" s="38">
        <v>365</v>
      </c>
      <c r="I5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IF(G937="01/01/1900",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Tabela2245689101112131415161718[[#This Row],[TREINADO EM]]+Tabela2245689101112131415161718[[#This Row],[VALIDADE]]</f>
        <v>44881</v>
      </c>
      <c r="K599" s="66">
        <v>1</v>
      </c>
      <c r="L599" t="s">
        <v>5</v>
      </c>
      <c r="M599" t="str">
        <f>VLOOKUP(Tabela2245689101112131415161718[[#This Row],[NOME]],'CADASTRO'!A:K,6,0)</f>
        <v>ATIVO</v>
      </c>
    </row>
    <row r="600" spans="1:13">
      <c r="A600" t="s">
        <v>516</v>
      </c>
      <c r="B600" t="s">
        <v>517</v>
      </c>
      <c r="C600" t="s">
        <v>341</v>
      </c>
      <c r="D600" t="s">
        <v>719</v>
      </c>
      <c r="E600" s="1" t="s">
        <v>76</v>
      </c>
      <c r="F600" t="str">
        <f>VLOOKUP(Tabela2245689101112131415161718[[#This Row],[NOME]],'CADASTRO'!A:K,5,0)</f>
        <v>COORDENADOR SEG DO TRABALHO E MEIO</v>
      </c>
      <c r="G600" s="41">
        <v>44902</v>
      </c>
      <c r="H600" s="38">
        <v>365</v>
      </c>
      <c r="I6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IF(G938="01/01/1900",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Tabela2245689101112131415161718[[#This Row],[TREINADO EM]]+Tabela2245689101112131415161718[[#This Row],[VALIDADE]]</f>
        <v>45267</v>
      </c>
      <c r="K600" s="66">
        <v>0.5</v>
      </c>
      <c r="L600" t="s">
        <v>5</v>
      </c>
      <c r="M600" t="str">
        <f>VLOOKUP(Tabela2245689101112131415161718[[#This Row],[NOME]],'CADASTRO'!A:K,6,0)</f>
        <v>ATIVO</v>
      </c>
    </row>
    <row r="601" spans="1:13">
      <c r="A601" t="s">
        <v>516</v>
      </c>
      <c r="B601" t="s">
        <v>517</v>
      </c>
      <c r="C601" t="s">
        <v>431</v>
      </c>
      <c r="D601" t="s">
        <v>719</v>
      </c>
      <c r="E601" s="1" t="s">
        <v>76</v>
      </c>
      <c r="F601" t="str">
        <f>VLOOKUP(Tabela2245689101112131415161718[[#This Row],[NOME]],'CADASTRO'!A:K,5,0)</f>
        <v>COORDENADOR SEG DO TRABALHO E MEIO</v>
      </c>
      <c r="G601" s="41">
        <v>45511</v>
      </c>
      <c r="H601" s="38">
        <v>365</v>
      </c>
      <c r="I6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IF(G939="01/01/1900", "SEM REGISTRO",
                        IF((G601+H601)&gt;TODAY(), "NO PRAZO", "VENCIDO"
                        )
                    )
                )
            )
        )
    ),"N.A.")</f>
        <v>HISTORICO</v>
      </c>
      <c r="J601" s="14">
        <f>Tabela2245689101112131415161718[[#This Row],[TREINADO EM]]+Tabela2245689101112131415161718[[#This Row],[VALIDADE]]</f>
        <v>45876</v>
      </c>
      <c r="K601" s="66">
        <v>1.5</v>
      </c>
      <c r="L601" t="s">
        <v>5</v>
      </c>
      <c r="M601" t="str">
        <f>VLOOKUP(Tabela2245689101112131415161718[[#This Row],[NOME]],'CADASTRO'!A:K,6,0)</f>
        <v>ATIVO</v>
      </c>
    </row>
    <row r="602" spans="1:13">
      <c r="A602" t="s">
        <v>516</v>
      </c>
      <c r="B602" t="s">
        <v>517</v>
      </c>
      <c r="C602" t="s">
        <v>335</v>
      </c>
      <c r="D602" t="s">
        <v>719</v>
      </c>
      <c r="E602" s="1" t="s">
        <v>76</v>
      </c>
      <c r="F602" t="str">
        <f>VLOOKUP(Tabela2245689101112131415161718[[#This Row],[NOME]],'CADASTRO'!A:K,5,0)</f>
        <v>COORDENADOR SEG DO TRABALHO E MEIO</v>
      </c>
      <c r="G602" s="41">
        <v>45761</v>
      </c>
      <c r="H602" s="38">
        <v>365</v>
      </c>
      <c r="I6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IF(G940="01/01/1900", "SEM REGISTRO",
                        IF((G602+H602)&gt;TODAY(), "NO PRAZO", "VENCIDO"
                        )
                    )
                )
            )
        )
    ),"N.A.")</f>
        <v>HISTORICO</v>
      </c>
      <c r="J602" s="14">
        <f>Tabela2245689101112131415161718[[#This Row],[TREINADO EM]]+Tabela2245689101112131415161718[[#This Row],[VALIDADE]]</f>
        <v>46126</v>
      </c>
      <c r="K602" s="66">
        <v>1</v>
      </c>
      <c r="L602" t="s">
        <v>5</v>
      </c>
      <c r="M602" t="str">
        <f>VLOOKUP(Tabela2245689101112131415161718[[#This Row],[NOME]],'CADASTRO'!A:K,6,0)</f>
        <v>ATIVO</v>
      </c>
    </row>
    <row r="603" spans="1:13">
      <c r="A603" t="s">
        <v>516</v>
      </c>
      <c r="B603" t="s">
        <v>517</v>
      </c>
      <c r="C603" t="s">
        <v>415</v>
      </c>
      <c r="D603" t="s">
        <v>719</v>
      </c>
      <c r="E603" s="1" t="s">
        <v>76</v>
      </c>
      <c r="F603" t="str">
        <f>VLOOKUP(Tabela2245689101112131415161718[[#This Row],[NOME]],'CADASTRO'!A:K,5,0)</f>
        <v>COORDENADOR SEG DO TRABALHO E MEIO</v>
      </c>
      <c r="G603" s="41">
        <v>46126</v>
      </c>
      <c r="H603" s="38">
        <v>365</v>
      </c>
      <c r="I6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IF(G941="01/01/1900",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Tabela2245689101112131415161718[[#This Row],[TREINADO EM]]+Tabela2245689101112131415161718[[#This Row],[VALIDADE]]</f>
        <v>46491</v>
      </c>
      <c r="K603" s="66">
        <v>1</v>
      </c>
      <c r="L603" t="s">
        <v>3</v>
      </c>
      <c r="M603" t="str">
        <f>VLOOKUP(Tabela2245689101112131415161718[[#This Row],[NOME]],'CADASTRO'!A:K,6,0)</f>
        <v>ATIVO</v>
      </c>
    </row>
    <row r="604" spans="1:13">
      <c r="A604" t="s">
        <v>516</v>
      </c>
      <c r="B604" t="s">
        <v>517</v>
      </c>
      <c r="C604" t="s">
        <v>341</v>
      </c>
      <c r="D604" t="s">
        <v>719</v>
      </c>
      <c r="E604" s="1" t="s">
        <v>66</v>
      </c>
      <c r="F604" t="str">
        <f>VLOOKUP(Tabela2245689101112131415161718[[#This Row],[NOME]],'CADASTRO'!A:K,5,0)</f>
        <v>OPERADOR INDUSTRIAL II</v>
      </c>
      <c r="G604" s="41">
        <v>44894</v>
      </c>
      <c r="H604" s="38">
        <v>365</v>
      </c>
      <c r="I6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IF(G942="01/01/1900",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Tabela2245689101112131415161718[[#This Row],[TREINADO EM]]+Tabela2245689101112131415161718[[#This Row],[VALIDADE]]</f>
        <v>45259</v>
      </c>
      <c r="K604" s="66">
        <v>1</v>
      </c>
      <c r="L604" t="s">
        <v>5</v>
      </c>
      <c r="M604" t="str">
        <f>VLOOKUP(Tabela2245689101112131415161718[[#This Row],[NOME]],'CADASTRO'!A:K,6,0)</f>
        <v>DESLIGADO</v>
      </c>
    </row>
    <row r="605" spans="1:13">
      <c r="A605" t="s">
        <v>516</v>
      </c>
      <c r="B605" t="s">
        <v>517</v>
      </c>
      <c r="C605" t="s">
        <v>431</v>
      </c>
      <c r="D605" t="s">
        <v>719</v>
      </c>
      <c r="E605" s="1" t="s">
        <v>66</v>
      </c>
      <c r="F605" t="str">
        <f>VLOOKUP(Tabela2245689101112131415161718[[#This Row],[NOME]],'CADASTRO'!A:K,5,0)</f>
        <v>OPERADOR INDUSTRIAL II</v>
      </c>
      <c r="G605" s="41">
        <v>44929</v>
      </c>
      <c r="H605" s="38">
        <v>365</v>
      </c>
      <c r="I6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IF(G943="01/01/1900",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Tabela2245689101112131415161718[[#This Row],[TREINADO EM]]+Tabela2245689101112131415161718[[#This Row],[VALIDADE]]</f>
        <v>45294</v>
      </c>
      <c r="K605" s="66">
        <v>1</v>
      </c>
      <c r="L605" t="s">
        <v>5</v>
      </c>
      <c r="M605" t="str">
        <f>VLOOKUP(Tabela2245689101112131415161718[[#This Row],[NOME]],'CADASTRO'!A:K,6,0)</f>
        <v>DESLIGADO</v>
      </c>
    </row>
    <row r="606" spans="1:13">
      <c r="A606" t="s">
        <v>516</v>
      </c>
      <c r="B606" t="s">
        <v>517</v>
      </c>
      <c r="C606" t="s">
        <v>439</v>
      </c>
      <c r="D606" t="s">
        <v>719</v>
      </c>
      <c r="E606" s="1" t="s">
        <v>66</v>
      </c>
      <c r="F606" t="str">
        <f>VLOOKUP(Tabela2245689101112131415161718[[#This Row],[NOME]],'CADASTRO'!A:K,5,0)</f>
        <v>OPERADOR INDUSTRIAL II</v>
      </c>
      <c r="G606" s="41">
        <v>45278</v>
      </c>
      <c r="H606" s="38">
        <v>365</v>
      </c>
      <c r="I6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IF(G944="01/01/1900",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Tabela2245689101112131415161718[[#This Row],[TREINADO EM]]+Tabela2245689101112131415161718[[#This Row],[VALIDADE]]</f>
        <v>45643</v>
      </c>
      <c r="K606" s="66">
        <v>1.5</v>
      </c>
      <c r="L606" t="s">
        <v>5</v>
      </c>
      <c r="M606" t="str">
        <f>VLOOKUP(Tabela2245689101112131415161718[[#This Row],[NOME]],'CADASTRO'!A:K,6,0)</f>
        <v>DESLIGADO</v>
      </c>
    </row>
    <row r="607" spans="1:13">
      <c r="A607" t="s">
        <v>516</v>
      </c>
      <c r="B607" t="s">
        <v>517</v>
      </c>
      <c r="C607" t="s">
        <v>335</v>
      </c>
      <c r="D607" t="s">
        <v>719</v>
      </c>
      <c r="E607" s="1" t="s">
        <v>66</v>
      </c>
      <c r="F607" t="str">
        <f>VLOOKUP(Tabela2245689101112131415161718[[#This Row],[NOME]],'CADASTRO'!A:K,5,0)</f>
        <v>OPERADOR INDUSTRIAL II</v>
      </c>
      <c r="G607" s="41">
        <v>45880</v>
      </c>
      <c r="H607" s="38">
        <v>365</v>
      </c>
      <c r="I6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IF(G945="01/01/1900", "SEM REGISTRO",
                        IF((G607+H607)&gt;TODAY(), "NO PRAZO", "VENCIDO"
                        )
                    )
                )
            )
        )
    ),"N.A.")</f>
        <v>N.A.</v>
      </c>
      <c r="J607" s="14">
        <f>Tabela2245689101112131415161718[[#This Row],[TREINADO EM]]+Tabela2245689101112131415161718[[#This Row],[VALIDADE]]</f>
        <v>46245</v>
      </c>
      <c r="K607" s="66">
        <v>1</v>
      </c>
      <c r="L607" t="s">
        <v>3</v>
      </c>
      <c r="M607" t="str">
        <f>VLOOKUP(Tabela2245689101112131415161718[[#This Row],[NOME]],'CADASTRO'!A:K,6,0)</f>
        <v>DESLIGADO</v>
      </c>
    </row>
    <row r="608" spans="1:13">
      <c r="A608" t="s">
        <v>516</v>
      </c>
      <c r="B608" t="s">
        <v>517</v>
      </c>
      <c r="C608" t="s">
        <v>335</v>
      </c>
      <c r="D608" t="s">
        <v>719</v>
      </c>
      <c r="E608" s="1" t="s">
        <v>443</v>
      </c>
      <c r="F608" t="str">
        <f>VLOOKUP(Tabela2245689101112131415161718[[#This Row],[NOME]],'CADASTRO'!A:K,5,0)</f>
        <v>ESTAGIARIO</v>
      </c>
      <c r="G608" s="41">
        <v>45873</v>
      </c>
      <c r="H608" s="38">
        <v>365</v>
      </c>
      <c r="I6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IF(G946="01/01/1900",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Tabela2245689101112131415161718[[#This Row],[TREINADO EM]]+Tabela2245689101112131415161718[[#This Row],[VALIDADE]]</f>
        <v>46238</v>
      </c>
      <c r="K608" s="66">
        <v>1.5</v>
      </c>
      <c r="L608" t="s">
        <v>5</v>
      </c>
      <c r="M608" t="str">
        <f>VLOOKUP(Tabela2245689101112131415161718[[#This Row],[NOME]],'CADASTRO'!A:K,6,0)</f>
        <v>ATIVO</v>
      </c>
    </row>
    <row r="609" spans="1:13">
      <c r="A609" t="s">
        <v>516</v>
      </c>
      <c r="B609" t="s">
        <v>517</v>
      </c>
      <c r="C609" t="s">
        <v>415</v>
      </c>
      <c r="D609" t="s">
        <v>719</v>
      </c>
      <c r="E609" s="1" t="s">
        <v>443</v>
      </c>
      <c r="F609" t="str">
        <f>VLOOKUP(Tabela2245689101112131415161718[[#This Row],[NOME]],'CADASTRO'!A:K,5,0)</f>
        <v>ESTAGIARIO</v>
      </c>
      <c r="G609" s="41">
        <v>46224</v>
      </c>
      <c r="H609" s="38">
        <v>365</v>
      </c>
      <c r="I6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IF(G947="01/01/1900", "SEM REGISTRO",
                        IF((G609+H609)&gt;TODAY(), "NO PRAZO", "VENCIDO"
                        )
                    )
                )
            )
        )
    ),"N.A.")</f>
        <v>NO PRAZO</v>
      </c>
      <c r="J609" s="14">
        <f>Tabela2245689101112131415161718[[#This Row],[TREINADO EM]]+Tabela2245689101112131415161718[[#This Row],[VALIDADE]]</f>
        <v>46589</v>
      </c>
      <c r="K609" s="66">
        <v>1</v>
      </c>
      <c r="L609" t="s">
        <v>3</v>
      </c>
      <c r="M609" t="str">
        <f>VLOOKUP(Tabela2245689101112131415161718[[#This Row],[NOME]],'CADASTRO'!A:K,6,0)</f>
        <v>ATIVO</v>
      </c>
    </row>
    <row r="610" spans="1:13">
      <c r="A610" t="s">
        <v>516</v>
      </c>
      <c r="B610" t="s">
        <v>517</v>
      </c>
      <c r="C610" t="s">
        <v>431</v>
      </c>
      <c r="D610" t="s">
        <v>719</v>
      </c>
      <c r="E610" s="1" t="s">
        <v>63</v>
      </c>
      <c r="F610" t="str">
        <f>VLOOKUP(Tabela2245689101112131415161718[[#This Row],[NOME]],'CADASTRO'!A:K,5,0)</f>
        <v>ESTAGIARIO</v>
      </c>
      <c r="G610" s="41">
        <v>44970</v>
      </c>
      <c r="H610" s="38">
        <v>365</v>
      </c>
      <c r="I6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IF(G948="01/01/1900", "SEM REGISTRO",
                        IF((G610+H610)&gt;TODAY(), "NO PRAZO", "VENCIDO"
                        )
                    )
                )
            )
        )
    ),"N.A.")</f>
        <v>N.A.</v>
      </c>
      <c r="J610" s="14">
        <f>Tabela2245689101112131415161718[[#This Row],[TREINADO EM]]+Tabela2245689101112131415161718[[#This Row],[VALIDADE]]</f>
        <v>45335</v>
      </c>
      <c r="K610" s="66">
        <v>1.5</v>
      </c>
      <c r="L610" t="s">
        <v>3</v>
      </c>
      <c r="M610" t="str">
        <f>VLOOKUP(Tabela2245689101112131415161718[[#This Row],[NOME]],'CADASTRO'!A:K,6,0)</f>
        <v>DESLIGADO</v>
      </c>
    </row>
    <row r="611" spans="1:13">
      <c r="A611" t="s">
        <v>516</v>
      </c>
      <c r="B611" t="s">
        <v>517</v>
      </c>
      <c r="C611" t="s">
        <v>68</v>
      </c>
      <c r="D611" t="s">
        <v>719</v>
      </c>
      <c r="E611" s="11" t="s">
        <v>473</v>
      </c>
      <c r="F611" t="str">
        <f>VLOOKUP(Tabela2245689101112131415161718[[#This Row],[NOME]],'CADASTRO'!A:K,5,0)</f>
        <v>AUXILIAR INDUSTRIAL</v>
      </c>
      <c r="G611" s="41">
        <v>44516</v>
      </c>
      <c r="H611" s="38">
        <v>365</v>
      </c>
      <c r="I6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IF(G949="01/01/1900", "SEM REGISTRO",
                        IF((G611+H611)&gt;TODAY(), "NO PRAZO", "VENCIDO"
                        )
                    )
                )
            )
        )
    ),"N.A.")</f>
        <v>N.A.</v>
      </c>
      <c r="J611" s="14">
        <f>Tabela2245689101112131415161718[[#This Row],[TREINADO EM]]+Tabela2245689101112131415161718[[#This Row],[VALIDADE]]</f>
        <v>44881</v>
      </c>
      <c r="K611" s="66">
        <v>1</v>
      </c>
      <c r="L611" t="s">
        <v>5</v>
      </c>
      <c r="M611" t="str">
        <f>VLOOKUP(Tabela2245689101112131415161718[[#This Row],[NOME]],'CADASTRO'!A:K,6,0)</f>
        <v>S-AFASTADO</v>
      </c>
    </row>
    <row r="612" spans="1:13">
      <c r="A612" t="s">
        <v>516</v>
      </c>
      <c r="B612" t="s">
        <v>517</v>
      </c>
      <c r="C612" t="s">
        <v>431</v>
      </c>
      <c r="D612" t="s">
        <v>719</v>
      </c>
      <c r="E612" s="1" t="s">
        <v>473</v>
      </c>
      <c r="F612" t="str">
        <f>VLOOKUP(Tabela2245689101112131415161718[[#This Row],[NOME]],'CADASTRO'!A:K,5,0)</f>
        <v>AUXILIAR INDUSTRIAL</v>
      </c>
      <c r="G612" s="41">
        <v>44932</v>
      </c>
      <c r="H612" s="38">
        <v>365</v>
      </c>
      <c r="I6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IF(G950="01/01/1900", "SEM REGISTRO",
                        IF((G612+H612)&gt;TODAY(), "NO PRAZO", "VENCIDO"
                        )
                    )
                )
            )
        )
    ),"N.A.")</f>
        <v>N.A.</v>
      </c>
      <c r="J612" s="14">
        <f>Tabela2245689101112131415161718[[#This Row],[TREINADO EM]]+Tabela2245689101112131415161718[[#This Row],[VALIDADE]]</f>
        <v>45297</v>
      </c>
      <c r="K612" s="66">
        <v>1</v>
      </c>
      <c r="L612" t="s">
        <v>5</v>
      </c>
      <c r="M612" t="str">
        <f>VLOOKUP(Tabela2245689101112131415161718[[#This Row],[NOME]],'CADASTRO'!A:K,6,0)</f>
        <v>S-AFASTADO</v>
      </c>
    </row>
    <row r="613" spans="1:13">
      <c r="A613" t="s">
        <v>516</v>
      </c>
      <c r="B613" t="s">
        <v>517</v>
      </c>
      <c r="C613" t="s">
        <v>439</v>
      </c>
      <c r="D613" t="s">
        <v>719</v>
      </c>
      <c r="E613" s="1" t="s">
        <v>473</v>
      </c>
      <c r="F613" t="str">
        <f>VLOOKUP(Tabela2245689101112131415161718[[#This Row],[NOME]],'CADASTRO'!A:K,5,0)</f>
        <v>AUXILIAR INDUSTRIAL</v>
      </c>
      <c r="G613" s="41">
        <v>45278</v>
      </c>
      <c r="H613" s="38">
        <v>365</v>
      </c>
      <c r="I6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IF(G951="01/01/1900", "SEM REGISTRO",
                        IF((G613+H613)&gt;TODAY(), "NO PRAZO", "VENCIDO"
                        )
                    )
                )
            )
        )
    ),"N.A.")</f>
        <v>N.A.</v>
      </c>
      <c r="J613" s="14">
        <f>Tabela2245689101112131415161718[[#This Row],[TREINADO EM]]+Tabela2245689101112131415161718[[#This Row],[VALIDADE]]</f>
        <v>45643</v>
      </c>
      <c r="K613" s="66">
        <v>1.5</v>
      </c>
      <c r="L613" t="s">
        <v>5</v>
      </c>
      <c r="M613" t="str">
        <f>VLOOKUP(Tabela2245689101112131415161718[[#This Row],[NOME]],'CADASTRO'!A:K,6,0)</f>
        <v>S-AFASTADO</v>
      </c>
    </row>
    <row r="614" spans="1:13">
      <c r="A614" t="s">
        <v>516</v>
      </c>
      <c r="B614" t="s">
        <v>517</v>
      </c>
      <c r="C614" t="s">
        <v>124</v>
      </c>
      <c r="D614" t="s">
        <v>719</v>
      </c>
      <c r="E614" s="1" t="s">
        <v>473</v>
      </c>
      <c r="F614" t="str">
        <f>VLOOKUP(Tabela2245689101112131415161718[[#This Row],[NOME]],'CADASTRO'!A:K,5,0)</f>
        <v>AUXILIAR INDUSTRIAL</v>
      </c>
      <c r="G614" s="41">
        <v>45644</v>
      </c>
      <c r="H614" s="38">
        <v>365</v>
      </c>
      <c r="I6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IF(G952="01/01/1900", "SEM REGISTRO",
                        IF((G614+H614)&gt;TODAY(), "NO PRAZO", "VENCIDO"
                        )
                    )
                )
            )
        )
    ),"N.A.")</f>
        <v>N.A.</v>
      </c>
      <c r="J614" s="14">
        <f>Tabela2245689101112131415161718[[#This Row],[TREINADO EM]]+Tabela2245689101112131415161718[[#This Row],[VALIDADE]]</f>
        <v>46009</v>
      </c>
      <c r="K614" s="66">
        <v>1</v>
      </c>
      <c r="L614" t="s">
        <v>5</v>
      </c>
      <c r="M614" t="str">
        <f>VLOOKUP(Tabela2245689101112131415161718[[#This Row],[NOME]],'CADASTRO'!A:K,6,0)</f>
        <v>S-AFASTADO</v>
      </c>
    </row>
    <row r="615" spans="1:13">
      <c r="A615" t="s">
        <v>516</v>
      </c>
      <c r="B615" t="s">
        <v>517</v>
      </c>
      <c r="C615" t="s">
        <v>335</v>
      </c>
      <c r="D615" t="s">
        <v>719</v>
      </c>
      <c r="E615" s="1" t="s">
        <v>473</v>
      </c>
      <c r="F615" t="str">
        <f>VLOOKUP(Tabela2245689101112131415161718[[#This Row],[NOME]],'CADASTRO'!A:K,5,0)</f>
        <v>AUXILIAR INDUSTRIAL</v>
      </c>
      <c r="G615" s="41">
        <v>46009</v>
      </c>
      <c r="H615" s="38">
        <v>365</v>
      </c>
      <c r="I6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IF(G953="01/01/1900", "SEM REGISTRO",
                        IF((G615+H615)&gt;TODAY(), "NO PRAZO", "VENCIDO"
                        )
                    )
                )
            )
        )
    ),"N.A.")</f>
        <v>N.A.</v>
      </c>
      <c r="J615" s="14">
        <f>Tabela2245689101112131415161718[[#This Row],[TREINADO EM]]+Tabela2245689101112131415161718[[#This Row],[VALIDADE]]</f>
        <v>46374</v>
      </c>
      <c r="K615" s="66">
        <v>1</v>
      </c>
      <c r="L615" t="s">
        <v>3</v>
      </c>
      <c r="M615" t="str">
        <f>VLOOKUP(Tabela2245689101112131415161718[[#This Row],[NOME]],'CADASTRO'!A:K,6,0)</f>
        <v>S-AFASTADO</v>
      </c>
    </row>
    <row r="616" spans="1:13">
      <c r="A616" t="s">
        <v>516</v>
      </c>
      <c r="B616" t="s">
        <v>517</v>
      </c>
      <c r="C616" t="s">
        <v>415</v>
      </c>
      <c r="D616" t="s">
        <v>719</v>
      </c>
      <c r="E616" s="1" t="s">
        <v>492</v>
      </c>
      <c r="F616" t="str">
        <f>VLOOKUP(Tabela2245689101112131415161718[[#This Row],[NOME]],'CADASTRO'!A:K,5,0)</f>
        <v>APRENDIZ</v>
      </c>
      <c r="G616" s="41">
        <v>46269</v>
      </c>
      <c r="H616" s="38">
        <v>365</v>
      </c>
      <c r="I6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IF(G954="01/01/1900", "SEM REGISTRO",
                        IF((G616+H616)&gt;TODAY(), "NO PRAZO", "VENCIDO"
                        )
                    )
                )
            )
        )
    ),"N.A.")</f>
        <v>NO PRAZO</v>
      </c>
      <c r="J616" s="14">
        <f>Tabela2245689101112131415161718[[#This Row],[TREINADO EM]]+Tabela2245689101112131415161718[[#This Row],[VALIDADE]]</f>
        <v>46634</v>
      </c>
      <c r="K616" s="66">
        <v>1</v>
      </c>
      <c r="L616" t="s">
        <v>3</v>
      </c>
      <c r="M616" t="str">
        <f>VLOOKUP(Tabela2245689101112131415161718[[#This Row],[NOME]],'CADASTRO'!A:K,6,0)</f>
        <v>ATIVO</v>
      </c>
    </row>
    <row r="617" spans="1:13">
      <c r="A617" t="s">
        <v>516</v>
      </c>
      <c r="B617" t="s">
        <v>517</v>
      </c>
      <c r="C617" t="s">
        <v>720</v>
      </c>
      <c r="D617" t="s">
        <v>719</v>
      </c>
      <c r="E617" s="1" t="s">
        <v>493</v>
      </c>
      <c r="F617" t="str">
        <f>VLOOKUP(Tabela2245689101112131415161718[[#This Row],[NOME]],'CADASTRO'!A:K,5,0)</f>
        <v>ESTAGIARIO</v>
      </c>
      <c r="G617" s="41">
        <v>46273</v>
      </c>
      <c r="H617" s="38">
        <v>365</v>
      </c>
      <c r="I6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IF(G955="01/01/1900", "SEM REGISTRO",
                        IF((G617+H617)&gt;TODAY(), "NO PRAZO", "VENCIDO"
                        )
                    )
                )
            )
        )
    ),"N.A.")</f>
        <v>NO PRAZO</v>
      </c>
      <c r="J617" s="14">
        <f>Tabela2245689101112131415161718[[#This Row],[TREINADO EM]]+Tabela2245689101112131415161718[[#This Row],[VALIDADE]]</f>
        <v>46638</v>
      </c>
      <c r="K617" s="66">
        <v>1</v>
      </c>
      <c r="L617" t="s">
        <v>3</v>
      </c>
      <c r="M617" t="str">
        <f>VLOOKUP(Tabela2245689101112131415161718[[#This Row],[NOME]],'CADASTRO'!A:K,6,0)</f>
        <v>ATIVO</v>
      </c>
    </row>
    <row r="618" spans="1:13">
      <c r="A618" t="s">
        <v>516</v>
      </c>
      <c r="B618" t="s">
        <v>517</v>
      </c>
      <c r="C618" t="s">
        <v>439</v>
      </c>
      <c r="D618" t="s">
        <v>719</v>
      </c>
      <c r="E618" s="1" t="s">
        <v>478</v>
      </c>
      <c r="F618" t="str">
        <f>VLOOKUP(Tabela2245689101112131415161718[[#This Row],[NOME]],'CADASTRO'!A:K,5,0)</f>
        <v>ANALISTA PROCESSOS</v>
      </c>
      <c r="G618" s="41">
        <v>45063</v>
      </c>
      <c r="H618" s="38">
        <v>365</v>
      </c>
      <c r="I6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IF(G956="01/01/1900",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Tabela2245689101112131415161718[[#This Row],[TREINADO EM]]+Tabela2245689101112131415161718[[#This Row],[VALIDADE]]</f>
        <v>45428</v>
      </c>
      <c r="K618" s="66">
        <v>1</v>
      </c>
      <c r="L618" t="s">
        <v>5</v>
      </c>
      <c r="M618" t="str">
        <f>VLOOKUP(Tabela2245689101112131415161718[[#This Row],[NOME]],'CADASTRO'!A:K,6,0)</f>
        <v>TRANSFERIDO</v>
      </c>
    </row>
    <row r="619" spans="1:13">
      <c r="A619" t="s">
        <v>516</v>
      </c>
      <c r="B619" t="s">
        <v>517</v>
      </c>
      <c r="C619" t="s">
        <v>431</v>
      </c>
      <c r="D619" t="s">
        <v>719</v>
      </c>
      <c r="E619" s="1" t="s">
        <v>478</v>
      </c>
      <c r="F619" t="str">
        <f>VLOOKUP(Tabela2245689101112131415161718[[#This Row],[NOME]],'CADASTRO'!A:K,5,0)</f>
        <v>ANALISTA PROCESSOS</v>
      </c>
      <c r="G619" s="41">
        <v>45511</v>
      </c>
      <c r="H619" s="38">
        <v>365</v>
      </c>
      <c r="I6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IF(G957="01/01/1900",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Tabela2245689101112131415161718[[#This Row],[TREINADO EM]]+Tabela2245689101112131415161718[[#This Row],[VALIDADE]]</f>
        <v>45876</v>
      </c>
      <c r="K619" s="66">
        <v>1.5</v>
      </c>
      <c r="L619" t="s">
        <v>3</v>
      </c>
      <c r="M619" t="str">
        <f>VLOOKUP(Tabela2245689101112131415161718[[#This Row],[NOME]],'CADASTRO'!A:K,6,0)</f>
        <v>TRANSFERIDO</v>
      </c>
    </row>
    <row r="620" spans="1:13">
      <c r="A620" t="s">
        <v>516</v>
      </c>
      <c r="B620" t="s">
        <v>517</v>
      </c>
      <c r="C620" t="s">
        <v>517</v>
      </c>
      <c r="D620" t="s">
        <v>719</v>
      </c>
      <c r="E620" s="1" t="s">
        <v>444</v>
      </c>
      <c r="F620" t="str">
        <f>VLOOKUP(Tabela2245689101112131415161718[[#This Row],[NOME]],'CADASTRO'!A:K,5,0)</f>
        <v>TECNICO MECANICO II</v>
      </c>
      <c r="G620" s="41">
        <v>43111</v>
      </c>
      <c r="H620" s="38">
        <v>365</v>
      </c>
      <c r="I6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IF(G958="01/01/1900",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Tabela2245689101112131415161718[[#This Row],[TREINADO EM]]+Tabela2245689101112131415161718[[#This Row],[VALIDADE]]</f>
        <v>43476</v>
      </c>
      <c r="K620" s="66">
        <v>1</v>
      </c>
      <c r="L620" t="s">
        <v>1</v>
      </c>
      <c r="M620" t="str">
        <f>VLOOKUP(Tabela2245689101112131415161718[[#This Row],[NOME]],'CADASTRO'!A:K,6,0)</f>
        <v>ATIVO</v>
      </c>
    </row>
    <row r="621" spans="1:13">
      <c r="A621" t="s">
        <v>516</v>
      </c>
      <c r="B621" t="s">
        <v>517</v>
      </c>
      <c r="C621" t="s">
        <v>439</v>
      </c>
      <c r="D621" t="s">
        <v>719</v>
      </c>
      <c r="E621" s="1" t="s">
        <v>444</v>
      </c>
      <c r="F621" t="str">
        <f>VLOOKUP(Tabela2245689101112131415161718[[#This Row],[NOME]],'CADASTRO'!A:K,5,0)</f>
        <v>TECNICO MECANICO II</v>
      </c>
      <c r="G621" s="41">
        <v>45278</v>
      </c>
      <c r="H621" s="38">
        <v>365</v>
      </c>
      <c r="I6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IF(G959="01/01/1900",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Tabela2245689101112131415161718[[#This Row],[TREINADO EM]]+Tabela2245689101112131415161718[[#This Row],[VALIDADE]]</f>
        <v>45643</v>
      </c>
      <c r="K621" s="66">
        <v>1.5</v>
      </c>
      <c r="L621" t="s">
        <v>1</v>
      </c>
      <c r="M621" t="str">
        <f>VLOOKUP(Tabela2245689101112131415161718[[#This Row],[NOME]],'CADASTRO'!A:K,6,0)</f>
        <v>ATIVO</v>
      </c>
    </row>
    <row r="622" spans="1:13">
      <c r="A622" t="s">
        <v>516</v>
      </c>
      <c r="B622" t="s">
        <v>517</v>
      </c>
      <c r="C622" t="s">
        <v>68</v>
      </c>
      <c r="D622" t="s">
        <v>719</v>
      </c>
      <c r="E622" s="1" t="s">
        <v>60</v>
      </c>
      <c r="F622" t="str">
        <f>VLOOKUP(Tabela2245689101112131415161718[[#This Row],[NOME]],'CADASTRO'!A:K,5,0)</f>
        <v>OPERADOR INDUSTRIAL II</v>
      </c>
      <c r="G622" s="41">
        <v>44222</v>
      </c>
      <c r="H622" s="38">
        <v>365</v>
      </c>
      <c r="I6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IF(G960="01/01/1900",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Tabela2245689101112131415161718[[#This Row],[TREINADO EM]]+Tabela2245689101112131415161718[[#This Row],[VALIDADE]]</f>
        <v>44587</v>
      </c>
      <c r="K622" s="66">
        <v>1</v>
      </c>
      <c r="L622" t="s">
        <v>1</v>
      </c>
      <c r="M622" t="str">
        <f>VLOOKUP(Tabela2245689101112131415161718[[#This Row],[NOME]],'CADASTRO'!A:K,6,0)</f>
        <v>DESLIGADO</v>
      </c>
    </row>
    <row r="623" spans="1:13">
      <c r="A623" t="s">
        <v>516</v>
      </c>
      <c r="B623" t="s">
        <v>517</v>
      </c>
      <c r="C623" t="s">
        <v>415</v>
      </c>
      <c r="D623" t="s">
        <v>719</v>
      </c>
      <c r="E623" s="1" t="s">
        <v>458</v>
      </c>
      <c r="F623" t="str">
        <f>VLOOKUP(Tabela2245689101112131415161718[[#This Row],[NOME]],'CADASTRO'!A:K,5,0)</f>
        <v>TECNICO MECANICO II</v>
      </c>
      <c r="G623" s="41">
        <v>46217</v>
      </c>
      <c r="H623" s="38">
        <v>365</v>
      </c>
      <c r="I6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IF(G961="01/01/1900",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Tabela2245689101112131415161718[[#This Row],[TREINADO EM]]+Tabela2245689101112131415161718[[#This Row],[VALIDADE]]</f>
        <v>46582</v>
      </c>
      <c r="K623" s="66">
        <v>1</v>
      </c>
      <c r="L623" t="s">
        <v>1</v>
      </c>
      <c r="M623" t="str">
        <f>VLOOKUP(Tabela2245689101112131415161718[[#This Row],[NOME]],'CADASTRO'!A:K,6,0)</f>
        <v>ATIVO</v>
      </c>
    </row>
    <row r="624" spans="1:13">
      <c r="A624" t="s">
        <v>516</v>
      </c>
      <c r="B624" t="s">
        <v>517</v>
      </c>
      <c r="C624" t="s">
        <v>68</v>
      </c>
      <c r="D624" t="s">
        <v>719</v>
      </c>
      <c r="E624" s="1" t="s">
        <v>446</v>
      </c>
      <c r="F624" t="str">
        <f>VLOOKUP(Tabela2245689101112131415161718[[#This Row],[NOME]],'CADASTRO'!A:K,5,0)</f>
        <v>OPERADOR INDUSTRIAL III</v>
      </c>
      <c r="G624" s="41">
        <v>44482</v>
      </c>
      <c r="H624" s="38">
        <v>365</v>
      </c>
      <c r="I6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IF(G962="01/01/1900", "SEM REGISTRO",
                        IF((G624+H624)&gt;TODAY(), "NO PRAZO", "VENCIDO"
                        )
                    )
                )
            )
        )
    ),"N.A.")</f>
        <v>HISTORICO</v>
      </c>
      <c r="J624" s="14">
        <f>Tabela2245689101112131415161718[[#This Row],[TREINADO EM]]+Tabela2245689101112131415161718[[#This Row],[VALIDADE]]</f>
        <v>44847</v>
      </c>
      <c r="K624" s="66">
        <v>1</v>
      </c>
      <c r="L624" t="s">
        <v>5</v>
      </c>
      <c r="M624" t="str">
        <f>VLOOKUP(Tabela2245689101112131415161718[[#This Row],[NOME]],'CADASTRO'!A:K,6,0)</f>
        <v>ATIVO</v>
      </c>
    </row>
    <row r="625" spans="1:13">
      <c r="A625" t="s">
        <v>516</v>
      </c>
      <c r="B625" t="s">
        <v>517</v>
      </c>
      <c r="C625" t="s">
        <v>439</v>
      </c>
      <c r="D625" t="s">
        <v>719</v>
      </c>
      <c r="E625" s="1" t="s">
        <v>446</v>
      </c>
      <c r="F625" t="str">
        <f>VLOOKUP(Tabela2245689101112131415161718[[#This Row],[NOME]],'CADASTRO'!A:K,5,0)</f>
        <v>OPERADOR INDUSTRIAL III</v>
      </c>
      <c r="G625" s="41">
        <v>45063</v>
      </c>
      <c r="H625" s="38">
        <v>365</v>
      </c>
      <c r="I6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IF(G963="01/01/1900",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Tabela2245689101112131415161718[[#This Row],[TREINADO EM]]+Tabela2245689101112131415161718[[#This Row],[VALIDADE]]</f>
        <v>45428</v>
      </c>
      <c r="K625" s="66">
        <v>1</v>
      </c>
      <c r="L625" t="s">
        <v>5</v>
      </c>
      <c r="M625" t="str">
        <f>VLOOKUP(Tabela2245689101112131415161718[[#This Row],[NOME]],'CADASTRO'!A:K,6,0)</f>
        <v>ATIVO</v>
      </c>
    </row>
    <row r="626" spans="1:13">
      <c r="A626" t="s">
        <v>516</v>
      </c>
      <c r="B626" t="s">
        <v>517</v>
      </c>
      <c r="C626" t="s">
        <v>439</v>
      </c>
      <c r="D626" t="s">
        <v>719</v>
      </c>
      <c r="E626" s="1" t="s">
        <v>446</v>
      </c>
      <c r="F626" t="str">
        <f>VLOOKUP(Tabela2245689101112131415161718[[#This Row],[NOME]],'CADASTRO'!A:K,5,0)</f>
        <v>OPERADOR INDUSTRIAL III</v>
      </c>
      <c r="G626" s="41">
        <v>45278</v>
      </c>
      <c r="H626" s="38">
        <v>365</v>
      </c>
      <c r="I6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IF(G964="01/01/1900", "SEM REGISTRO",
                        IF((G626+H626)&gt;TODAY(), "NO PRAZO", "VENCIDO"
                        )
                    )
                )
            )
        )
    ),"N.A.")</f>
        <v>HISTORICO</v>
      </c>
      <c r="J626" s="14">
        <f>Tabela2245689101112131415161718[[#This Row],[TREINADO EM]]+Tabela2245689101112131415161718[[#This Row],[VALIDADE]]</f>
        <v>45643</v>
      </c>
      <c r="K626" s="66">
        <v>1.5</v>
      </c>
      <c r="L626" t="s">
        <v>5</v>
      </c>
      <c r="M626" t="str">
        <f>VLOOKUP(Tabela2245689101112131415161718[[#This Row],[NOME]],'CADASTRO'!A:K,6,0)</f>
        <v>ATIVO</v>
      </c>
    </row>
    <row r="627" spans="1:13">
      <c r="A627" t="s">
        <v>516</v>
      </c>
      <c r="B627" t="s">
        <v>517</v>
      </c>
      <c r="C627" t="s">
        <v>124</v>
      </c>
      <c r="D627" t="s">
        <v>719</v>
      </c>
      <c r="E627" s="1" t="s">
        <v>446</v>
      </c>
      <c r="F627" t="str">
        <f>VLOOKUP(Tabela2245689101112131415161718[[#This Row],[NOME]],'CADASTRO'!A:K,5,0)</f>
        <v>OPERADOR INDUSTRIAL III</v>
      </c>
      <c r="G627" s="41">
        <v>45644</v>
      </c>
      <c r="H627" s="38">
        <v>365</v>
      </c>
      <c r="I6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IF(G965="01/01/1900", "SEM REGISTRO",
                        IF((G627+H627)&gt;TODAY(), "NO PRAZO", "VENCIDO"
                        )
                    )
                )
            )
        )
    ),"N.A.")</f>
        <v>HISTORICO</v>
      </c>
      <c r="J627" s="14">
        <f>Tabela2245689101112131415161718[[#This Row],[TREINADO EM]]+Tabela2245689101112131415161718[[#This Row],[VALIDADE]]</f>
        <v>46009</v>
      </c>
      <c r="K627" s="66">
        <v>1</v>
      </c>
      <c r="L627" t="s">
        <v>5</v>
      </c>
      <c r="M627" t="str">
        <f>VLOOKUP(Tabela2245689101112131415161718[[#This Row],[NOME]],'CADASTRO'!A:K,6,0)</f>
        <v>ATIVO</v>
      </c>
    </row>
    <row r="628" spans="1:13">
      <c r="A628" t="s">
        <v>516</v>
      </c>
      <c r="B628" t="s">
        <v>517</v>
      </c>
      <c r="C628" t="s">
        <v>335</v>
      </c>
      <c r="D628" t="s">
        <v>719</v>
      </c>
      <c r="E628" s="1" t="s">
        <v>446</v>
      </c>
      <c r="F628" t="str">
        <f>VLOOKUP(Tabela2245689101112131415161718[[#This Row],[NOME]],'CADASTRO'!A:K,5,0)</f>
        <v>OPERADOR INDUSTRIAL III</v>
      </c>
      <c r="G628" s="41">
        <v>45845</v>
      </c>
      <c r="H628" s="38">
        <v>365</v>
      </c>
      <c r="I6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IF(G966="01/01/1900", "SEM REGISTRO",
                        IF((G628+H628)&gt;TODAY(), "NO PRAZO", "VENCIDO"
                        )
                    )
                )
            )
        )
    ),"N.A.")</f>
        <v>HISTORICO</v>
      </c>
      <c r="J628" s="14">
        <f>Tabela2245689101112131415161718[[#This Row],[TREINADO EM]]+Tabela2245689101112131415161718[[#This Row],[VALIDADE]]</f>
        <v>46210</v>
      </c>
      <c r="K628" s="66">
        <v>1.5</v>
      </c>
      <c r="L628" t="s">
        <v>5</v>
      </c>
      <c r="M628" t="str">
        <f>VLOOKUP(Tabela2245689101112131415161718[[#This Row],[NOME]],'CADASTRO'!A:K,6,0)</f>
        <v>ATIVO</v>
      </c>
    </row>
    <row r="629" spans="1:13">
      <c r="A629" t="s">
        <v>516</v>
      </c>
      <c r="B629" t="s">
        <v>517</v>
      </c>
      <c r="C629" t="s">
        <v>442</v>
      </c>
      <c r="D629" t="s">
        <v>719</v>
      </c>
      <c r="E629" s="1" t="s">
        <v>446</v>
      </c>
      <c r="F629" t="str">
        <f>VLOOKUP(Tabela2245689101112131415161718[[#This Row],[NOME]],'CADASTRO'!A:K,5,0)</f>
        <v>OPERADOR INDUSTRIAL III</v>
      </c>
      <c r="G629" s="41">
        <v>46203</v>
      </c>
      <c r="H629" s="38">
        <v>365</v>
      </c>
      <c r="I6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IF(G967="01/01/1900", "SEM REGISTRO",
                        IF((G629+H629)&gt;TODAY(), "NO PRAZO", "VENCIDO"
                        )
                    )
                )
            )
        )
    ),"N.A.")</f>
        <v>NO PRAZO</v>
      </c>
      <c r="J629" s="14">
        <f>Tabela2245689101112131415161718[[#This Row],[TREINADO EM]]+Tabela2245689101112131415161718[[#This Row],[VALIDADE]]</f>
        <v>46568</v>
      </c>
      <c r="K629" s="66">
        <v>1</v>
      </c>
      <c r="L629" t="s">
        <v>3</v>
      </c>
      <c r="M629" t="str">
        <f>VLOOKUP(Tabela2245689101112131415161718[[#This Row],[NOME]],'CADASTRO'!A:K,6,0)</f>
        <v>ATIVO</v>
      </c>
    </row>
    <row r="630" spans="1:13">
      <c r="A630" t="s">
        <v>516</v>
      </c>
      <c r="B630" t="s">
        <v>517</v>
      </c>
      <c r="C630" t="s">
        <v>335</v>
      </c>
      <c r="D630" t="s">
        <v>719</v>
      </c>
      <c r="E630" s="1" t="s">
        <v>447</v>
      </c>
      <c r="F630" t="str">
        <f>VLOOKUP(Tabela2245689101112131415161718[[#This Row],[NOME]],'CADASTRO'!A:K,5,0)</f>
        <v>APRENDIZ</v>
      </c>
      <c r="G630" s="41">
        <v>45904</v>
      </c>
      <c r="H630" s="38">
        <v>365</v>
      </c>
      <c r="I6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IF(G968="01/01/1900", "SEM REGISTRO",
                        IF((G630+H630)&gt;TODAY(), "NO PRAZO", "VENCIDO"
                        )
                    )
                )
            )
        )
    ),"N.A.")</f>
        <v>HISTORICO</v>
      </c>
      <c r="J630" s="14">
        <f>Tabela2245689101112131415161718[[#This Row],[TREINADO EM]]+Tabela2245689101112131415161718[[#This Row],[VALIDADE]]</f>
        <v>46269</v>
      </c>
      <c r="K630" s="66">
        <v>1</v>
      </c>
      <c r="L630" t="s">
        <v>5</v>
      </c>
      <c r="M630" t="str">
        <f>VLOOKUP(Tabela2245689101112131415161718[[#This Row],[NOME]],'CADASTRO'!A:K,6,0)</f>
        <v>ATIVO</v>
      </c>
    </row>
    <row r="631" spans="1:13">
      <c r="A631" t="s">
        <v>516</v>
      </c>
      <c r="B631" t="s">
        <v>517</v>
      </c>
      <c r="C631" t="s">
        <v>720</v>
      </c>
      <c r="D631" t="s">
        <v>719</v>
      </c>
      <c r="E631" s="1" t="s">
        <v>447</v>
      </c>
      <c r="F631" t="str">
        <f>VLOOKUP(Tabela2245689101112131415161718[[#This Row],[NOME]],'CADASTRO'!A:K,5,0)</f>
        <v>APRENDIZ</v>
      </c>
      <c r="G631" s="41">
        <v>46265</v>
      </c>
      <c r="H631" s="38">
        <v>365</v>
      </c>
      <c r="I6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IF(G969="01/01/1900", "SEM REGISTRO",
                        IF((G631+H631)&gt;TODAY(), "NO PRAZO", "VENCIDO"
                        )
                    )
                )
            )
        )
    ),"N.A.")</f>
        <v>NO PRAZO</v>
      </c>
      <c r="J631" s="14">
        <f>Tabela2245689101112131415161718[[#This Row],[TREINADO EM]]+Tabela2245689101112131415161718[[#This Row],[VALIDADE]]</f>
        <v>46630</v>
      </c>
      <c r="K631" s="66">
        <v>1</v>
      </c>
      <c r="L631" t="s">
        <v>3</v>
      </c>
      <c r="M631" t="str">
        <f>VLOOKUP(Tabela2245689101112131415161718[[#This Row],[NOME]],'CADASTRO'!A:K,6,0)</f>
        <v>ATIVO</v>
      </c>
    </row>
    <row r="632" spans="1:13">
      <c r="A632" t="s">
        <v>516</v>
      </c>
      <c r="B632" t="s">
        <v>517</v>
      </c>
      <c r="C632" t="s">
        <v>68</v>
      </c>
      <c r="D632" t="s">
        <v>719</v>
      </c>
      <c r="E632" s="1" t="s">
        <v>448</v>
      </c>
      <c r="F632" t="str">
        <f>VLOOKUP(Tabela2245689101112131415161718[[#This Row],[NOME]],'CADASTRO'!A:K,5,0)</f>
        <v>OPERADOR INDUSTRIAL II</v>
      </c>
      <c r="G632" s="41">
        <v>44509</v>
      </c>
      <c r="H632" s="38">
        <v>365</v>
      </c>
      <c r="I6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IF(G970="01/01/1900", "SEM REGISTRO",
                        IF((G632+H632)&gt;TODAY(), "NO PRAZO", "VENCIDO"
                        )
                    )
                )
            )
        )
    ),"N.A.")</f>
        <v>N.A.</v>
      </c>
      <c r="J632" s="14">
        <f>Tabela2245689101112131415161718[[#This Row],[TREINADO EM]]+Tabela2245689101112131415161718[[#This Row],[VALIDADE]]</f>
        <v>44874</v>
      </c>
      <c r="K632" s="66">
        <v>1</v>
      </c>
      <c r="L632" t="s">
        <v>5</v>
      </c>
      <c r="M632" t="str">
        <f>VLOOKUP(Tabela2245689101112131415161718[[#This Row],[NOME]],'CADASTRO'!A:K,6,0)</f>
        <v>DESLIGADO</v>
      </c>
    </row>
    <row r="633" spans="1:13">
      <c r="A633" t="s">
        <v>516</v>
      </c>
      <c r="B633" t="s">
        <v>517</v>
      </c>
      <c r="C633" t="s">
        <v>431</v>
      </c>
      <c r="D633" t="s">
        <v>719</v>
      </c>
      <c r="E633" s="1" t="s">
        <v>448</v>
      </c>
      <c r="F633" t="str">
        <f>VLOOKUP(Tabela2245689101112131415161718[[#This Row],[NOME]],'CADASTRO'!A:K,5,0)</f>
        <v>OPERADOR INDUSTRIAL II</v>
      </c>
      <c r="G633" s="41">
        <v>44931</v>
      </c>
      <c r="H633" s="38">
        <v>365</v>
      </c>
      <c r="I6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IF(G971="01/01/1900", "SEM REGISTRO",
                        IF((G633+H633)&gt;TODAY(), "NO PRAZO", "VENCIDO"
                        )
                    )
                )
            )
        )
    ),"N.A.")</f>
        <v>N.A.</v>
      </c>
      <c r="J633" s="14">
        <f>Tabela2245689101112131415161718[[#This Row],[TREINADO EM]]+Tabela2245689101112131415161718[[#This Row],[VALIDADE]]</f>
        <v>45296</v>
      </c>
      <c r="K633" s="66">
        <v>1</v>
      </c>
      <c r="L633" t="s">
        <v>5</v>
      </c>
      <c r="M633" t="str">
        <f>VLOOKUP(Tabela2245689101112131415161718[[#This Row],[NOME]],'CADASTRO'!A:K,6,0)</f>
        <v>DESLIGADO</v>
      </c>
    </row>
    <row r="634" spans="1:13">
      <c r="A634" t="s">
        <v>516</v>
      </c>
      <c r="B634" t="s">
        <v>517</v>
      </c>
      <c r="C634" t="s">
        <v>439</v>
      </c>
      <c r="D634" t="s">
        <v>719</v>
      </c>
      <c r="E634" s="1" t="s">
        <v>448</v>
      </c>
      <c r="F634" t="str">
        <f>VLOOKUP(Tabela2245689101112131415161718[[#This Row],[NOME]],'CADASTRO'!A:K,5,0)</f>
        <v>OPERADOR INDUSTRIAL II</v>
      </c>
      <c r="G634" s="41">
        <v>45278</v>
      </c>
      <c r="H634" s="38">
        <v>365</v>
      </c>
      <c r="I6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IF(G972="01/01/1900", "SEM REGISTRO",
                        IF((G634+H634)&gt;TODAY(), "NO PRAZO", "VENCIDO"
                        )
                    )
                )
            )
        )
    ),"N.A.")</f>
        <v>N.A.</v>
      </c>
      <c r="J634" s="14">
        <f>Tabela2245689101112131415161718[[#This Row],[TREINADO EM]]+Tabela2245689101112131415161718[[#This Row],[VALIDADE]]</f>
        <v>45643</v>
      </c>
      <c r="K634" s="66">
        <v>1.5</v>
      </c>
      <c r="L634" t="s">
        <v>5</v>
      </c>
      <c r="M634" t="str">
        <f>VLOOKUP(Tabela2245689101112131415161718[[#This Row],[NOME]],'CADASTRO'!A:K,6,0)</f>
        <v>DESLIGADO</v>
      </c>
    </row>
    <row r="635" spans="1:13">
      <c r="A635" t="s">
        <v>516</v>
      </c>
      <c r="B635" t="s">
        <v>517</v>
      </c>
      <c r="C635" t="s">
        <v>124</v>
      </c>
      <c r="D635" t="s">
        <v>719</v>
      </c>
      <c r="E635" s="1" t="s">
        <v>448</v>
      </c>
      <c r="F635" t="str">
        <f>VLOOKUP(Tabela2245689101112131415161718[[#This Row],[NOME]],'CADASTRO'!A:K,5,0)</f>
        <v>OPERADOR INDUSTRIAL II</v>
      </c>
      <c r="G635" s="41">
        <v>45644</v>
      </c>
      <c r="H635" s="38">
        <v>365</v>
      </c>
      <c r="I6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IF(G973="01/01/1900", "SEM REGISTRO",
                        IF((G635+H635)&gt;TODAY(), "NO PRAZO", "VENCIDO"
                        )
                    )
                )
            )
        )
    ),"N.A.")</f>
        <v>N.A.</v>
      </c>
      <c r="J635" s="14">
        <f>Tabela2245689101112131415161718[[#This Row],[TREINADO EM]]+Tabela2245689101112131415161718[[#This Row],[VALIDADE]]</f>
        <v>46009</v>
      </c>
      <c r="K635" s="66">
        <v>1</v>
      </c>
      <c r="L635" t="s">
        <v>5</v>
      </c>
      <c r="M635" t="str">
        <f>VLOOKUP(Tabela2245689101112131415161718[[#This Row],[NOME]],'CADASTRO'!A:K,6,0)</f>
        <v>DESLIGADO</v>
      </c>
    </row>
    <row r="636" spans="1:13">
      <c r="A636" t="s">
        <v>516</v>
      </c>
      <c r="B636" t="s">
        <v>517</v>
      </c>
      <c r="C636" t="s">
        <v>335</v>
      </c>
      <c r="D636" t="s">
        <v>719</v>
      </c>
      <c r="E636" s="1" t="s">
        <v>448</v>
      </c>
      <c r="F636" t="str">
        <f>VLOOKUP(Tabela2245689101112131415161718[[#This Row],[NOME]],'CADASTRO'!A:K,5,0)</f>
        <v>OPERADOR INDUSTRIAL II</v>
      </c>
      <c r="G636" s="41">
        <v>46009</v>
      </c>
      <c r="H636" s="38">
        <v>365</v>
      </c>
      <c r="I6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IF(G974="01/01/1900", "SEM REGISTRO",
                        IF((G636+H636)&gt;TODAY(), "NO PRAZO", "VENCIDO"
                        )
                    )
                )
            )
        )
    ),"N.A.")</f>
        <v>N.A.</v>
      </c>
      <c r="J636" s="14">
        <f>Tabela2245689101112131415161718[[#This Row],[TREINADO EM]]+Tabela2245689101112131415161718[[#This Row],[VALIDADE]]</f>
        <v>46374</v>
      </c>
      <c r="K636" s="66">
        <v>1</v>
      </c>
      <c r="L636" t="s">
        <v>3</v>
      </c>
      <c r="M636" t="str">
        <f>VLOOKUP(Tabela2245689101112131415161718[[#This Row],[NOME]],'CADASTRO'!A:K,6,0)</f>
        <v>DESLIGADO</v>
      </c>
    </row>
    <row r="637" spans="1:13">
      <c r="A637" t="s">
        <v>516</v>
      </c>
      <c r="B637" t="s">
        <v>517</v>
      </c>
      <c r="C637" t="s">
        <v>517</v>
      </c>
      <c r="D637" t="s">
        <v>719</v>
      </c>
      <c r="E637" s="1" t="s">
        <v>55</v>
      </c>
      <c r="F637" t="str">
        <f>VLOOKUP(Tabela2245689101112131415161718[[#This Row],[NOME]],'CADASTRO'!A:K,5,0)</f>
        <v>APRENDIZ</v>
      </c>
      <c r="G637" s="41">
        <v>43857</v>
      </c>
      <c r="H637" s="38">
        <v>365</v>
      </c>
      <c r="I6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IF(G975="01/01/1900", "SEM REGISTRO",
                        IF((G637+H637)&gt;TODAY(), "NO PRAZO", "VENCIDO"
                        )
                    )
                )
            )
        )
    ),"N.A.")</f>
        <v>N.A.</v>
      </c>
      <c r="J637" s="14">
        <f>Tabela2245689101112131415161718[[#This Row],[TREINADO EM]]+Tabela2245689101112131415161718[[#This Row],[VALIDADE]]</f>
        <v>44222</v>
      </c>
      <c r="K637" s="66">
        <v>1</v>
      </c>
      <c r="L637" t="s">
        <v>1</v>
      </c>
      <c r="M637" t="str">
        <f>VLOOKUP(Tabela2245689101112131415161718[[#This Row],[NOME]],'CADASTRO'!A:K,6,0)</f>
        <v>DESLIGADO</v>
      </c>
    </row>
    <row r="638" spans="1:13">
      <c r="A638" t="s">
        <v>516</v>
      </c>
      <c r="B638" t="s">
        <v>517</v>
      </c>
      <c r="C638" t="s">
        <v>68</v>
      </c>
      <c r="D638" t="s">
        <v>719</v>
      </c>
      <c r="E638" s="11" t="s">
        <v>449</v>
      </c>
      <c r="F638" t="str">
        <f>VLOOKUP(Tabela2245689101112131415161718[[#This Row],[NOME]],'CADASTRO'!A:K,5,0)</f>
        <v>TECNICO ELETRONICO II</v>
      </c>
      <c r="G638" s="41">
        <v>44516</v>
      </c>
      <c r="H638" s="38">
        <v>365</v>
      </c>
      <c r="I6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IF(G976="01/01/1900", "SEM REGISTRO",
                        IF((G638+H638)&gt;TODAY(), "NO PRAZO", "VENCIDO"
                        )
                    )
                )
            )
        )
    ),"N.A.")</f>
        <v>HISTORICO</v>
      </c>
      <c r="J638" s="14">
        <f>Tabela2245689101112131415161718[[#This Row],[TREINADO EM]]+Tabela2245689101112131415161718[[#This Row],[VALIDADE]]</f>
        <v>44881</v>
      </c>
      <c r="K638" s="66">
        <v>1</v>
      </c>
      <c r="L638" t="s">
        <v>5</v>
      </c>
      <c r="M638" t="str">
        <f>VLOOKUP(Tabela2245689101112131415161718[[#This Row],[NOME]],'CADASTRO'!A:K,6,0)</f>
        <v>ATIVO</v>
      </c>
    </row>
    <row r="639" spans="1:13">
      <c r="A639" t="s">
        <v>516</v>
      </c>
      <c r="B639" t="s">
        <v>517</v>
      </c>
      <c r="C639" t="s">
        <v>341</v>
      </c>
      <c r="D639" t="s">
        <v>719</v>
      </c>
      <c r="E639" s="1" t="s">
        <v>449</v>
      </c>
      <c r="F639" t="str">
        <f>VLOOKUP(Tabela2245689101112131415161718[[#This Row],[NOME]],'CADASTRO'!A:K,5,0)</f>
        <v>TECNICO ELETRONICO II</v>
      </c>
      <c r="G639" s="41">
        <v>44902</v>
      </c>
      <c r="H639" s="38">
        <v>365</v>
      </c>
      <c r="I6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IF(G977="01/01/1900", "SEM REGISTRO",
                        IF((G639+H639)&gt;TODAY(), "NO PRAZO", "VENCIDO"
                        )
                    )
                )
            )
        )
    ),"N.A.")</f>
        <v>N.A.</v>
      </c>
      <c r="J639" s="14">
        <f>Tabela2245689101112131415161718[[#This Row],[TREINADO EM]]+Tabela2245689101112131415161718[[#This Row],[VALIDADE]]</f>
        <v>45267</v>
      </c>
      <c r="K639" s="66">
        <v>0.5</v>
      </c>
      <c r="L639" t="s">
        <v>1</v>
      </c>
      <c r="M639" t="str">
        <f>VLOOKUP(Tabela2245689101112131415161718[[#This Row],[NOME]],'CADASTRO'!A:K,6,0)</f>
        <v>ATIVO</v>
      </c>
    </row>
    <row r="640" spans="1:13">
      <c r="A640" t="s">
        <v>516</v>
      </c>
      <c r="B640" t="s">
        <v>517</v>
      </c>
      <c r="C640" t="s">
        <v>431</v>
      </c>
      <c r="D640" t="s">
        <v>719</v>
      </c>
      <c r="E640" s="1" t="s">
        <v>52</v>
      </c>
      <c r="F640" t="str">
        <f>VLOOKUP(Tabela2245689101112131415161718[[#This Row],[NOME]],'CADASTRO'!A:K,5,0)</f>
        <v>OPERADOR LOGISTICO I</v>
      </c>
      <c r="G640" s="41">
        <v>44929</v>
      </c>
      <c r="H640" s="38">
        <v>365</v>
      </c>
      <c r="I6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IF(G978="01/01/1900", "SEM REGISTRO",
                        IF((G640+H640)&gt;TODAY(), "NO PRAZO", "VENCIDO"
                        )
                    )
                )
            )
        )
    ),"N.A.")</f>
        <v>N.A.</v>
      </c>
      <c r="J640" s="14">
        <f>Tabela2245689101112131415161718[[#This Row],[TREINADO EM]]+Tabela2245689101112131415161718[[#This Row],[VALIDADE]]</f>
        <v>45294</v>
      </c>
      <c r="K640" s="66">
        <v>1</v>
      </c>
      <c r="L640" t="s">
        <v>3</v>
      </c>
      <c r="M640" t="str">
        <f>VLOOKUP(Tabela2245689101112131415161718[[#This Row],[NOME]],'CADASTRO'!A:K,6,0)</f>
        <v>DESLIGADO</v>
      </c>
    </row>
    <row r="641" spans="1:13">
      <c r="A641" t="s">
        <v>516</v>
      </c>
      <c r="B641" t="s">
        <v>517</v>
      </c>
      <c r="C641" t="s">
        <v>517</v>
      </c>
      <c r="D641" t="s">
        <v>719</v>
      </c>
      <c r="E641" s="1" t="s">
        <v>450</v>
      </c>
      <c r="F641" t="str">
        <f>VLOOKUP(Tabela2245689101112131415161718[[#This Row],[NOME]],'CADASTRO'!A:K,5,0)</f>
        <v>OPERADOR INDUSTRIAL II</v>
      </c>
      <c r="G641" s="41">
        <v>43832</v>
      </c>
      <c r="H641" s="38">
        <v>365</v>
      </c>
      <c r="I6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IF(G979="01/01/1900", "SEM REGISTRO",
                        IF((G641+H641)&gt;TODAY(), "NO PRAZO", "VENCIDO"
                        )
                    )
                )
            )
        )
    ),"N.A.")</f>
        <v>HISTORICO</v>
      </c>
      <c r="J641" s="14">
        <f>Tabela2245689101112131415161718[[#This Row],[TREINADO EM]]+Tabela2245689101112131415161718[[#This Row],[VALIDADE]]</f>
        <v>44197</v>
      </c>
      <c r="K641" s="66">
        <v>1</v>
      </c>
      <c r="L641" t="s">
        <v>5</v>
      </c>
      <c r="M641" t="str">
        <f>VLOOKUP(Tabela2245689101112131415161718[[#This Row],[NOME]],'CADASTRO'!A:K,6,0)</f>
        <v>ATIVO</v>
      </c>
    </row>
    <row r="642" spans="1:13">
      <c r="A642" t="s">
        <v>516</v>
      </c>
      <c r="B642" t="s">
        <v>517</v>
      </c>
      <c r="C642" t="s">
        <v>439</v>
      </c>
      <c r="D642" t="s">
        <v>719</v>
      </c>
      <c r="E642" s="1" t="s">
        <v>450</v>
      </c>
      <c r="F642" t="str">
        <f>VLOOKUP(Tabela2245689101112131415161718[[#This Row],[NOME]],'CADASTRO'!A:K,5,0)</f>
        <v>OPERADOR INDUSTRIAL II</v>
      </c>
      <c r="G642" s="41">
        <v>45063</v>
      </c>
      <c r="H642" s="38">
        <v>365</v>
      </c>
      <c r="I6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IF(G980="01/01/1900", "SEM REGISTRO",
                        IF((G642+H642)&gt;TODAY(), "NO PRAZO", "VENCIDO"
                        )
                    )
                )
            )
        )
    ),"N.A.")</f>
        <v>HISTORICO</v>
      </c>
      <c r="J642" s="14">
        <f>Tabela2245689101112131415161718[[#This Row],[TREINADO EM]]+Tabela2245689101112131415161718[[#This Row],[VALIDADE]]</f>
        <v>45428</v>
      </c>
      <c r="K642" s="66">
        <v>1</v>
      </c>
      <c r="L642" t="s">
        <v>5</v>
      </c>
      <c r="M642" t="str">
        <f>VLOOKUP(Tabela2245689101112131415161718[[#This Row],[NOME]],'CADASTRO'!A:K,6,0)</f>
        <v>ATIVO</v>
      </c>
    </row>
    <row r="643" spans="1:13">
      <c r="A643" t="s">
        <v>516</v>
      </c>
      <c r="B643" t="s">
        <v>517</v>
      </c>
      <c r="C643" t="s">
        <v>439</v>
      </c>
      <c r="D643" t="s">
        <v>719</v>
      </c>
      <c r="E643" s="1" t="s">
        <v>450</v>
      </c>
      <c r="F643" t="str">
        <f>VLOOKUP(Tabela2245689101112131415161718[[#This Row],[NOME]],'CADASTRO'!A:K,5,0)</f>
        <v>OPERADOR INDUSTRIAL II</v>
      </c>
      <c r="G643" s="41">
        <v>45278</v>
      </c>
      <c r="H643" s="38">
        <v>365</v>
      </c>
      <c r="I6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IF(G981="01/01/1900", "SEM REGISTRO",
                        IF((G643+H643)&gt;TODAY(), "NO PRAZO", "VENCIDO"
                        )
                    )
                )
            )
        )
    ),"N.A.")</f>
        <v>HISTORICO</v>
      </c>
      <c r="J643" s="14">
        <f>Tabela2245689101112131415161718[[#This Row],[TREINADO EM]]+Tabela2245689101112131415161718[[#This Row],[VALIDADE]]</f>
        <v>45643</v>
      </c>
      <c r="K643" s="66">
        <v>1.5</v>
      </c>
      <c r="L643" t="s">
        <v>5</v>
      </c>
      <c r="M643" t="str">
        <f>VLOOKUP(Tabela2245689101112131415161718[[#This Row],[NOME]],'CADASTRO'!A:K,6,0)</f>
        <v>ATIVO</v>
      </c>
    </row>
    <row r="644" spans="1:13">
      <c r="A644" t="s">
        <v>516</v>
      </c>
      <c r="B644" t="s">
        <v>517</v>
      </c>
      <c r="C644" t="s">
        <v>124</v>
      </c>
      <c r="D644" t="s">
        <v>719</v>
      </c>
      <c r="E644" s="1" t="s">
        <v>450</v>
      </c>
      <c r="F644" t="str">
        <f>VLOOKUP(Tabela2245689101112131415161718[[#This Row],[NOME]],'CADASTRO'!A:K,5,0)</f>
        <v>OPERADOR INDUSTRIAL II</v>
      </c>
      <c r="G644" s="41">
        <v>45644</v>
      </c>
      <c r="H644" s="38">
        <v>365</v>
      </c>
      <c r="I6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IF(G982="01/01/1900", "SEM REGISTRO",
                        IF((G644+H644)&gt;TODAY(), "NO PRAZO", "VENCIDO"
                        )
                    )
                )
            )
        )
    ),"N.A.")</f>
        <v>HISTORICO</v>
      </c>
      <c r="J644" s="14">
        <f>Tabela2245689101112131415161718[[#This Row],[TREINADO EM]]+Tabela2245689101112131415161718[[#This Row],[VALIDADE]]</f>
        <v>46009</v>
      </c>
      <c r="K644" s="66">
        <v>1</v>
      </c>
      <c r="L644" t="s">
        <v>5</v>
      </c>
      <c r="M644" t="str">
        <f>VLOOKUP(Tabela2245689101112131415161718[[#This Row],[NOME]],'CADASTRO'!A:K,6,0)</f>
        <v>ATIVO</v>
      </c>
    </row>
    <row r="645" spans="1:13">
      <c r="A645" t="s">
        <v>516</v>
      </c>
      <c r="B645" t="s">
        <v>517</v>
      </c>
      <c r="C645" t="s">
        <v>335</v>
      </c>
      <c r="D645" t="s">
        <v>719</v>
      </c>
      <c r="E645" s="1" t="s">
        <v>450</v>
      </c>
      <c r="F645" t="str">
        <f>VLOOKUP(Tabela2245689101112131415161718[[#This Row],[NOME]],'CADASTRO'!A:K,5,0)</f>
        <v>OPERADOR INDUSTRIAL II</v>
      </c>
      <c r="G645" s="41">
        <v>46112</v>
      </c>
      <c r="H645" s="38">
        <v>365</v>
      </c>
      <c r="I6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IF(G983="01/01/1900", "SEM REGISTRO",
                        IF((G645+H645)&gt;TODAY(), "NO PRAZO", "VENCIDO"
                        )
                    )
                )
            )
        )
    ),"N.A.")</f>
        <v>NO PRAZO</v>
      </c>
      <c r="J645" s="14">
        <f>Tabela2245689101112131415161718[[#This Row],[TREINADO EM]]+Tabela2245689101112131415161718[[#This Row],[VALIDADE]]</f>
        <v>46477</v>
      </c>
      <c r="K645" s="66">
        <v>1</v>
      </c>
      <c r="L645" t="s">
        <v>3</v>
      </c>
      <c r="M645" t="str">
        <f>VLOOKUP(Tabela2245689101112131415161718[[#This Row],[NOME]],'CADASTRO'!A:K,6,0)</f>
        <v>ATIVO</v>
      </c>
    </row>
    <row r="646" spans="1:13">
      <c r="A646" t="s">
        <v>516</v>
      </c>
      <c r="B646" t="s">
        <v>517</v>
      </c>
      <c r="C646" t="s">
        <v>68</v>
      </c>
      <c r="D646" t="s">
        <v>719</v>
      </c>
      <c r="E646" s="11" t="s">
        <v>46</v>
      </c>
      <c r="F646" t="str">
        <f>VLOOKUP(Tabela2245689101112131415161718[[#This Row],[NOME]],'CADASTRO'!A:K,5,0)</f>
        <v>OPERADOR LOGISTICO I</v>
      </c>
      <c r="G646" s="41">
        <v>44518</v>
      </c>
      <c r="H646" s="38">
        <v>365</v>
      </c>
      <c r="I6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IF(G984="01/01/1900", "SEM REGISTRO",
                        IF((G646+H646)&gt;TODAY(), "NO PRAZO", "VENCIDO"
                        )
                    )
                )
            )
        )
    ),"N.A.")</f>
        <v>N.A.</v>
      </c>
      <c r="J646" s="14">
        <f>Tabela2245689101112131415161718[[#This Row],[TREINADO EM]]+Tabela2245689101112131415161718[[#This Row],[VALIDADE]]</f>
        <v>44883</v>
      </c>
      <c r="K646" s="66">
        <v>1</v>
      </c>
      <c r="L646" t="s">
        <v>5</v>
      </c>
      <c r="M646" t="str">
        <f>VLOOKUP(Tabela2245689101112131415161718[[#This Row],[NOME]],'CADASTRO'!A:K,6,0)</f>
        <v>DESLIGADO</v>
      </c>
    </row>
    <row r="647" spans="1:13">
      <c r="A647" t="s">
        <v>516</v>
      </c>
      <c r="B647" t="s">
        <v>517</v>
      </c>
      <c r="C647" t="s">
        <v>431</v>
      </c>
      <c r="D647" t="s">
        <v>719</v>
      </c>
      <c r="E647" s="1" t="s">
        <v>46</v>
      </c>
      <c r="F647" t="str">
        <f>VLOOKUP(Tabela2245689101112131415161718[[#This Row],[NOME]],'CADASTRO'!A:K,5,0)</f>
        <v>OPERADOR LOGISTICO I</v>
      </c>
      <c r="G647" s="41">
        <v>44929</v>
      </c>
      <c r="H647" s="38">
        <v>365</v>
      </c>
      <c r="I6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IF(G985="01/01/1900", "SEM REGISTRO",
                        IF((G647+H647)&gt;TODAY(), "NO PRAZO", "VENCIDO"
                        )
                    )
                )
            )
        )
    ),"N.A.")</f>
        <v>N.A.</v>
      </c>
      <c r="J647" s="14">
        <f>Tabela2245689101112131415161718[[#This Row],[TREINADO EM]]+Tabela2245689101112131415161718[[#This Row],[VALIDADE]]</f>
        <v>45294</v>
      </c>
      <c r="K647" s="66">
        <v>1</v>
      </c>
      <c r="L647" t="s">
        <v>5</v>
      </c>
      <c r="M647" t="str">
        <f>VLOOKUP(Tabela2245689101112131415161718[[#This Row],[NOME]],'CADASTRO'!A:K,6,0)</f>
        <v>DESLIGADO</v>
      </c>
    </row>
    <row r="648" spans="1:13">
      <c r="A648" t="s">
        <v>516</v>
      </c>
      <c r="B648" t="s">
        <v>517</v>
      </c>
      <c r="C648" t="s">
        <v>439</v>
      </c>
      <c r="D648" t="s">
        <v>719</v>
      </c>
      <c r="E648" s="1" t="s">
        <v>46</v>
      </c>
      <c r="F648" t="str">
        <f>VLOOKUP(Tabela2245689101112131415161718[[#This Row],[NOME]],'CADASTRO'!A:K,5,0)</f>
        <v>OPERADOR LOGISTICO I</v>
      </c>
      <c r="G648" s="41">
        <v>45278</v>
      </c>
      <c r="H648" s="38">
        <v>365</v>
      </c>
      <c r="I6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IF(G986="01/01/1900", "SEM REGISTRO",
                        IF((G648+H648)&gt;TODAY(), "NO PRAZO", "VENCIDO"
                        )
                    )
                )
            )
        )
    ),"N.A.")</f>
        <v>N.A.</v>
      </c>
      <c r="J648" s="14">
        <f>Tabela2245689101112131415161718[[#This Row],[TREINADO EM]]+Tabela2245689101112131415161718[[#This Row],[VALIDADE]]</f>
        <v>45643</v>
      </c>
      <c r="K648" s="66">
        <v>1.5</v>
      </c>
      <c r="L648" t="s">
        <v>5</v>
      </c>
      <c r="M648" t="str">
        <f>VLOOKUP(Tabela2245689101112131415161718[[#This Row],[NOME]],'CADASTRO'!A:K,6,0)</f>
        <v>DESLIGADO</v>
      </c>
    </row>
    <row r="649" spans="1:13">
      <c r="A649" t="s">
        <v>516</v>
      </c>
      <c r="B649" t="s">
        <v>517</v>
      </c>
      <c r="C649" t="s">
        <v>124</v>
      </c>
      <c r="D649" t="s">
        <v>719</v>
      </c>
      <c r="E649" s="1" t="s">
        <v>46</v>
      </c>
      <c r="F649" t="str">
        <f>VLOOKUP(Tabela2245689101112131415161718[[#This Row],[NOME]],'CADASTRO'!A:K,5,0)</f>
        <v>OPERADOR LOGISTICO I</v>
      </c>
      <c r="G649" s="41">
        <v>45644</v>
      </c>
      <c r="H649" s="38">
        <v>365</v>
      </c>
      <c r="I6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IF(G987="01/01/1900", "SEM REGISTRO",
                        IF((G649+H649)&gt;TODAY(), "NO PRAZO", "VENCIDO"
                        )
                    )
                )
            )
        )
    ),"N.A.")</f>
        <v>N.A.</v>
      </c>
      <c r="J649" s="14">
        <f>Tabela2245689101112131415161718[[#This Row],[TREINADO EM]]+Tabela2245689101112131415161718[[#This Row],[VALIDADE]]</f>
        <v>46009</v>
      </c>
      <c r="K649" s="66">
        <v>1</v>
      </c>
      <c r="L649" t="s">
        <v>3</v>
      </c>
      <c r="M649" t="str">
        <f>VLOOKUP(Tabela2245689101112131415161718[[#This Row],[NOME]],'CADASTRO'!A:K,6,0)</f>
        <v>DESLIGADO</v>
      </c>
    </row>
    <row r="650" spans="1:13">
      <c r="A650" t="s">
        <v>516</v>
      </c>
      <c r="B650" t="s">
        <v>517</v>
      </c>
      <c r="C650" t="s">
        <v>335</v>
      </c>
      <c r="D650" t="s">
        <v>719</v>
      </c>
      <c r="E650" s="1" t="s">
        <v>451</v>
      </c>
      <c r="F650" t="str">
        <f>VLOOKUP(Tabela2245689101112131415161718[[#This Row],[NOME]],'CADASTRO'!A:K,5,0)</f>
        <v>ESTAGIARIO</v>
      </c>
      <c r="G650" s="41">
        <v>46091</v>
      </c>
      <c r="H650" s="38">
        <v>365</v>
      </c>
      <c r="I6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IF(G988="01/01/1900", "SEM REGISTRO",
                        IF((G650+H650)&gt;TODAY(), "NO PRAZO", "VENCIDO"
                        )
                    )
                )
            )
        )
    ),"N.A.")</f>
        <v>NO PRAZO</v>
      </c>
      <c r="J650" s="14">
        <f>Tabela2245689101112131415161718[[#This Row],[TREINADO EM]]+Tabela2245689101112131415161718[[#This Row],[VALIDADE]]</f>
        <v>46456</v>
      </c>
      <c r="K650" s="66">
        <v>1</v>
      </c>
      <c r="L650" t="s">
        <v>3</v>
      </c>
      <c r="M650" t="str">
        <f>VLOOKUP(Tabela2245689101112131415161718[[#This Row],[NOME]],'CADASTRO'!A:K,6,0)</f>
        <v>ATIVO</v>
      </c>
    </row>
    <row r="651" spans="1:13">
      <c r="A651" t="s">
        <v>516</v>
      </c>
      <c r="B651" t="s">
        <v>517</v>
      </c>
      <c r="C651" t="s">
        <v>439</v>
      </c>
      <c r="D651" t="s">
        <v>719</v>
      </c>
      <c r="E651" s="1" t="s">
        <v>30</v>
      </c>
      <c r="F651" t="str">
        <f>VLOOKUP(Tabela2245689101112131415161718[[#This Row],[NOME]],'CADASTRO'!A:K,5,0)</f>
        <v>OPERADOR INDUSTRIAL I</v>
      </c>
      <c r="G651" s="41">
        <v>45028</v>
      </c>
      <c r="H651" s="38">
        <v>365</v>
      </c>
      <c r="I6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IF(G989="01/01/1900", "SEM REGISTRO",
                        IF((G651+H651)&gt;TODAY(), "NO PRAZO", "VENCIDO"
                        )
                    )
                )
            )
        )
    ),"N.A.")</f>
        <v>N.A.</v>
      </c>
      <c r="J651" s="14">
        <f>Tabela2245689101112131415161718[[#This Row],[TREINADO EM]]+Tabela2245689101112131415161718[[#This Row],[VALIDADE]]</f>
        <v>45393</v>
      </c>
      <c r="K651" s="66">
        <v>1</v>
      </c>
      <c r="L651" t="s">
        <v>5</v>
      </c>
      <c r="M651" t="str">
        <f>VLOOKUP(Tabela2245689101112131415161718[[#This Row],[NOME]],'CADASTRO'!A:K,6,0)</f>
        <v>DESLIGADO</v>
      </c>
    </row>
    <row r="652" spans="1:13">
      <c r="A652" t="s">
        <v>516</v>
      </c>
      <c r="B652" t="s">
        <v>517</v>
      </c>
      <c r="C652" t="s">
        <v>439</v>
      </c>
      <c r="D652" t="s">
        <v>719</v>
      </c>
      <c r="E652" s="1" t="s">
        <v>30</v>
      </c>
      <c r="F652" t="str">
        <f>VLOOKUP(Tabela2245689101112131415161718[[#This Row],[NOME]],'CADASTRO'!A:K,5,0)</f>
        <v>OPERADOR INDUSTRIAL I</v>
      </c>
      <c r="G652" s="41">
        <v>45278</v>
      </c>
      <c r="H652" s="38">
        <v>365</v>
      </c>
      <c r="I6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IF(G990="01/01/1900", "SEM REGISTRO",
                        IF((G652+H652)&gt;TODAY(), "NO PRAZO", "VENCIDO"
                        )
                    )
                )
            )
        )
    ),"N.A.")</f>
        <v>N.A.</v>
      </c>
      <c r="J652" s="14">
        <f>Tabela2245689101112131415161718[[#This Row],[TREINADO EM]]+Tabela2245689101112131415161718[[#This Row],[VALIDADE]]</f>
        <v>45643</v>
      </c>
      <c r="K652" s="66">
        <v>1.5</v>
      </c>
      <c r="L652" t="s">
        <v>5</v>
      </c>
      <c r="M652" t="str">
        <f>VLOOKUP(Tabela2245689101112131415161718[[#This Row],[NOME]],'CADASTRO'!A:K,6,0)</f>
        <v>DESLIGADO</v>
      </c>
    </row>
    <row r="653" spans="1:13">
      <c r="A653" t="s">
        <v>516</v>
      </c>
      <c r="B653" t="s">
        <v>517</v>
      </c>
      <c r="C653" t="s">
        <v>124</v>
      </c>
      <c r="D653" t="s">
        <v>719</v>
      </c>
      <c r="E653" s="1" t="s">
        <v>30</v>
      </c>
      <c r="F653" t="str">
        <f>VLOOKUP(Tabela2245689101112131415161718[[#This Row],[NOME]],'CADASTRO'!A:K,5,0)</f>
        <v>OPERADOR INDUSTRIAL I</v>
      </c>
      <c r="G653" s="41">
        <v>45644</v>
      </c>
      <c r="H653" s="38">
        <v>365</v>
      </c>
      <c r="I6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IF(G991="01/01/1900", "SEM REGISTRO",
                        IF((G653+H653)&gt;TODAY(), "NO PRAZO", "VENCIDO"
                        )
                    )
                )
            )
        )
    ),"N.A.")</f>
        <v>N.A.</v>
      </c>
      <c r="J653" s="14">
        <f>Tabela2245689101112131415161718[[#This Row],[TREINADO EM]]+Tabela2245689101112131415161718[[#This Row],[VALIDADE]]</f>
        <v>46009</v>
      </c>
      <c r="K653" s="66">
        <v>1</v>
      </c>
      <c r="L653" t="s">
        <v>5</v>
      </c>
      <c r="M653" t="str">
        <f>VLOOKUP(Tabela2245689101112131415161718[[#This Row],[NOME]],'CADASTRO'!A:K,6,0)</f>
        <v>DESLIGADO</v>
      </c>
    </row>
    <row r="654" spans="1:13">
      <c r="A654" t="s">
        <v>516</v>
      </c>
      <c r="B654" t="s">
        <v>517</v>
      </c>
      <c r="C654" t="s">
        <v>335</v>
      </c>
      <c r="D654" t="s">
        <v>719</v>
      </c>
      <c r="E654" s="1" t="s">
        <v>30</v>
      </c>
      <c r="F654" t="str">
        <f>VLOOKUP(Tabela2245689101112131415161718[[#This Row],[NOME]],'CADASTRO'!A:K,5,0)</f>
        <v>OPERADOR INDUSTRIAL I</v>
      </c>
      <c r="G654" s="41">
        <v>46009</v>
      </c>
      <c r="H654" s="38">
        <v>365</v>
      </c>
      <c r="I6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IF(G992="01/01/1900", "SEM REGISTRO",
                        IF((G654+H654)&gt;TODAY(), "NO PRAZO", "VENCIDO"
                        )
                    )
                )
            )
        )
    ),"N.A.")</f>
        <v>N.A.</v>
      </c>
      <c r="J654" s="14">
        <f>Tabela2245689101112131415161718[[#This Row],[TREINADO EM]]+Tabela2245689101112131415161718[[#This Row],[VALIDADE]]</f>
        <v>46374</v>
      </c>
      <c r="K654" s="66">
        <v>1</v>
      </c>
      <c r="L654" t="s">
        <v>3</v>
      </c>
      <c r="M654" t="str">
        <f>VLOOKUP(Tabela2245689101112131415161718[[#This Row],[NOME]],'CADASTRO'!A:K,6,0)</f>
        <v>DESLIGADO</v>
      </c>
    </row>
    <row r="655" spans="1:13">
      <c r="A655" t="s">
        <v>516</v>
      </c>
      <c r="B655" t="s">
        <v>517</v>
      </c>
      <c r="C655" t="s">
        <v>415</v>
      </c>
      <c r="D655" t="s">
        <v>719</v>
      </c>
      <c r="E655" t="s">
        <v>452</v>
      </c>
      <c r="F655" t="str">
        <f>VLOOKUP(Tabela2245689101112131415161718[[#This Row],[NOME]],'CADASTRO'!A:K,5,0)</f>
        <v>AUXILIAR INDUSTRIAL</v>
      </c>
      <c r="G655" s="41">
        <v>46252</v>
      </c>
      <c r="H655" s="38">
        <v>365</v>
      </c>
      <c r="I655" s="35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IF(G993="01/01/1900", "SEM REGISTRO",
                        IF((G655+H655)&gt;TODAY(), "NO PRAZO", "VENCIDO"
                        )
                    )
                )
            )
        )
    ),"N.A.")</f>
        <v>NO PRAZO</v>
      </c>
      <c r="J655" s="14">
        <f>Tabela2245689101112131415161718[[#This Row],[TREINADO EM]]+Tabela2245689101112131415161718[[#This Row],[VALIDADE]]</f>
        <v>46617</v>
      </c>
      <c r="K655" s="66">
        <v>1</v>
      </c>
      <c r="L655" t="s">
        <v>3</v>
      </c>
      <c r="M655" t="str">
        <f>VLOOKUP(Tabela2245689101112131415161718[[#This Row],[NOME]],'CADASTRO'!A:K,6,0)</f>
        <v>ATIVO</v>
      </c>
    </row>
  </sheetData>
  <sheetProtection sort="0" autoFilter="0"/>
  <conditionalFormatting sqref="E261">
    <cfRule type="duplicateValues" dxfId="469" priority="54"/>
    <cfRule type="duplicateValues" dxfId="468" priority="53"/>
    <cfRule type="duplicateValues" dxfId="467" priority="55"/>
  </conditionalFormatting>
  <conditionalFormatting sqref="E262">
    <cfRule type="duplicateValues" dxfId="466" priority="50"/>
    <cfRule type="duplicateValues" dxfId="465" priority="52"/>
    <cfRule type="duplicateValues" dxfId="464" priority="51"/>
  </conditionalFormatting>
  <conditionalFormatting sqref="E275">
    <cfRule type="duplicateValues" dxfId="463" priority="49"/>
    <cfRule type="duplicateValues" dxfId="462" priority="48"/>
    <cfRule type="duplicateValues" dxfId="461" priority="47"/>
  </conditionalFormatting>
  <conditionalFormatting sqref="E289">
    <cfRule type="duplicateValues" dxfId="460" priority="44"/>
    <cfRule type="duplicateValues" dxfId="459" priority="45"/>
    <cfRule type="duplicateValues" dxfId="458" priority="46"/>
  </conditionalFormatting>
  <conditionalFormatting sqref="E300">
    <cfRule type="duplicateValues" dxfId="457" priority="40"/>
    <cfRule type="duplicateValues" dxfId="456" priority="39"/>
    <cfRule type="duplicateValues" dxfId="455" priority="38"/>
  </conditionalFormatting>
  <conditionalFormatting sqref="E306">
    <cfRule type="duplicateValues" dxfId="454" priority="37"/>
    <cfRule type="duplicateValues" dxfId="453" priority="36"/>
  </conditionalFormatting>
  <conditionalFormatting sqref="E315">
    <cfRule type="duplicateValues" dxfId="452" priority="32"/>
    <cfRule type="duplicateValues" dxfId="451" priority="31"/>
    <cfRule type="duplicateValues" dxfId="450" priority="30"/>
  </conditionalFormatting>
  <conditionalFormatting sqref="E329">
    <cfRule type="duplicateValues" dxfId="449" priority="22"/>
    <cfRule type="duplicateValues" dxfId="448" priority="23"/>
  </conditionalFormatting>
  <conditionalFormatting sqref="I2:I655">
    <cfRule type="cellIs" dxfId="447" priority="62" stopIfTrue="1" operator="equal">
      <formula>"REPROVADO"</formula>
    </cfRule>
    <cfRule type="cellIs" dxfId="446" priority="63" stopIfTrue="1" operator="equal">
      <formula>"HISTORICO"</formula>
    </cfRule>
  </conditionalFormatting>
  <conditionalFormatting sqref="I2:J655">
    <cfRule type="cellIs" dxfId="445" priority="64" stopIfTrue="1" operator="equal">
      <formula>"N.A."</formula>
    </cfRule>
    <cfRule type="cellIs" dxfId="444" priority="65" stopIfTrue="1" operator="equal">
      <formula>"NO PRAZO"</formula>
    </cfRule>
    <cfRule type="cellIs" dxfId="443" priority="66" stopIfTrue="1" operator="equal">
      <formula>"VENCIDO"</formula>
    </cfRule>
  </conditionalFormatting>
  <conditionalFormatting sqref="I646:J646">
    <cfRule type="cellIs" dxfId="442" priority="21" stopIfTrue="1" operator="equal">
      <formula>"VENCIDO"</formula>
    </cfRule>
    <cfRule type="cellIs" dxfId="441" priority="20" stopIfTrue="1" operator="equal">
      <formula>"NO PRAZO"</formula>
    </cfRule>
    <cfRule type="cellIs" dxfId="440" priority="19" stopIfTrue="1" operator="equal">
      <formula>"N.A."</formula>
    </cfRule>
  </conditionalFormatting>
  <conditionalFormatting sqref="I648:J649">
    <cfRule type="cellIs" dxfId="439" priority="14" stopIfTrue="1" operator="equal">
      <formula>"NO PRAZO"</formula>
    </cfRule>
    <cfRule type="cellIs" dxfId="438" priority="15" stopIfTrue="1" operator="equal">
      <formula>"VENCIDO"</formula>
    </cfRule>
    <cfRule type="cellIs" dxfId="437" priority="13" stopIfTrue="1" operator="equal">
      <formula>"N.A."</formula>
    </cfRule>
  </conditionalFormatting>
  <conditionalFormatting sqref="I649:J650">
    <cfRule type="cellIs" dxfId="436" priority="9" stopIfTrue="1" operator="equal">
      <formula>"VENCIDO"</formula>
    </cfRule>
    <cfRule type="cellIs" dxfId="435" priority="8" stopIfTrue="1" operator="equal">
      <formula>"NO PRAZO"</formula>
    </cfRule>
    <cfRule type="cellIs" dxfId="434" priority="7" stopIfTrue="1" operator="equal">
      <formula>"N.A."</formula>
    </cfRule>
  </conditionalFormatting>
  <conditionalFormatting sqref="I650:J650">
    <cfRule type="cellIs" dxfId="433" priority="2" stopIfTrue="1" operator="equal">
      <formula>"NO PRAZO"</formula>
    </cfRule>
    <cfRule type="cellIs" dxfId="432" priority="3" stopIfTrue="1" operator="equal">
      <formula>"VENCIDO"</formula>
    </cfRule>
    <cfRule type="cellIs" dxfId="431" priority="4" stopIfTrue="1" operator="equal">
      <formula>"N.A."</formula>
    </cfRule>
    <cfRule type="cellIs" dxfId="430" priority="5" stopIfTrue="1" operator="equal">
      <formula>"NO PRAZO"</formula>
    </cfRule>
    <cfRule type="cellIs" dxfId="429" priority="6" stopIfTrue="1" operator="equal">
      <formula>"VENCIDO"</formula>
    </cfRule>
    <cfRule type="cellIs" dxfId="428" priority="1" stopIfTrue="1" operator="equal">
      <formula>"N.A."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38B914-962B-4535-9E9C-1BD99939346A}">
          <x14:formula1>
            <xm:f>'BASE '!$A$2:$A$6</xm:f>
          </x14:formula1>
          <xm:sqref>L2:L655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2024-63EF-4494-BE01-1D6200D20D21}">
  <sheetPr codeName="Planilha23">
    <tabColor theme="7"/>
  </sheetPr>
  <dimension ref="A1:M126"/>
  <sheetViews>
    <sheetView topLeftCell="A106" zoomScale="85" zoomScaleNormal="85" workbookViewId="0">
      <selection activeCell="E2" sqref="E2:E105"/>
    </sheetView>
  </sheetViews>
  <sheetFormatPr defaultColWidth="8.7109375" defaultRowHeight="14.45"/>
  <cols>
    <col min="1" max="1" width="11.28515625" customWidth="1"/>
    <col min="2" max="2" width="8.7109375" customWidth="1"/>
    <col min="3" max="3" width="41.28515625" bestFit="1" customWidth="1"/>
    <col min="4" max="4" width="13.42578125" customWidth="1"/>
    <col min="5" max="5" width="40.42578125" bestFit="1" customWidth="1"/>
    <col min="6" max="6" width="34.5703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11.5703125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3" t="s">
        <v>504</v>
      </c>
      <c r="H1" s="23" t="s">
        <v>505</v>
      </c>
      <c r="I1" s="25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517</v>
      </c>
      <c r="D2" t="s">
        <v>721</v>
      </c>
      <c r="E2" t="s">
        <v>319</v>
      </c>
      <c r="F2" t="str">
        <f>VLOOKUP(Tabela224568910111213141516171819[[#This Row],[NOME]],'CADASTRO'!A:K,5,0)</f>
        <v>TECNICO MECANICO II</v>
      </c>
      <c r="G2" s="7">
        <v>43853</v>
      </c>
      <c r="H2" s="38">
        <v>365</v>
      </c>
      <c r="I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IF(G337="01/01/1900", "SEM REGISTRO",
                        IF((G2+H2)&gt;TODAY(), "NO PRAZO", "VENCIDO"
                        )
                    )
                )
            )
        )
    ),"N.A.")</f>
        <v>HISTORICO</v>
      </c>
      <c r="J2" s="14">
        <f>Tabela224568910111213141516171819[[#This Row],[TREINADO EM]]+Tabela224568910111213141516171819[[#This Row],[VALIDADE]]</f>
        <v>44218</v>
      </c>
      <c r="K2">
        <v>1</v>
      </c>
      <c r="L2" t="s">
        <v>5</v>
      </c>
      <c r="M2" t="str">
        <f>VLOOKUP(Tabela224568910111213141516171819[[#This Row],[NOME]],'CADASTRO'!A:K,6,0)</f>
        <v>ATIVO</v>
      </c>
    </row>
    <row r="3" spans="1:13">
      <c r="A3" t="s">
        <v>516</v>
      </c>
      <c r="B3" t="s">
        <v>517</v>
      </c>
      <c r="C3" t="s">
        <v>431</v>
      </c>
      <c r="D3" t="s">
        <v>721</v>
      </c>
      <c r="E3" s="1" t="s">
        <v>319</v>
      </c>
      <c r="F3" t="str">
        <f>VLOOKUP(Tabela224568910111213141516171819[[#This Row],[NOME]],'CADASTRO'!A:K,5,0)</f>
        <v>TECNICO MECANICO II</v>
      </c>
      <c r="G3" s="7">
        <v>45280</v>
      </c>
      <c r="H3" s="38">
        <v>365</v>
      </c>
      <c r="I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IF(G338="01/01/1900", "SEM REGISTRO",
                        IF((G3+H3)&gt;TODAY(), "NO PRAZO", "VENCIDO"
                        )
                    )
                )
            )
        )
    ),"N.A.")</f>
        <v>HISTORICO</v>
      </c>
      <c r="J3" s="14">
        <f>Tabela224568910111213141516171819[[#This Row],[TREINADO EM]]+Tabela224568910111213141516171819[[#This Row],[VALIDADE]]</f>
        <v>45645</v>
      </c>
      <c r="K3">
        <v>1</v>
      </c>
      <c r="L3" t="s">
        <v>5</v>
      </c>
      <c r="M3" t="str">
        <f>VLOOKUP(Tabela224568910111213141516171819[[#This Row],[NOME]],'CADASTRO'!A:K,6,0)</f>
        <v>ATIVO</v>
      </c>
    </row>
    <row r="4" spans="1:13">
      <c r="A4" t="s">
        <v>516</v>
      </c>
      <c r="B4" t="s">
        <v>517</v>
      </c>
      <c r="C4" t="s">
        <v>431</v>
      </c>
      <c r="D4" t="s">
        <v>721</v>
      </c>
      <c r="E4" t="s">
        <v>319</v>
      </c>
      <c r="F4" t="str">
        <f>VLOOKUP(Tabela224568910111213141516171819[[#This Row],[NOME]],'CADASTRO'!A:K,5,0)</f>
        <v>TECNICO MECANICO II</v>
      </c>
      <c r="G4" s="7">
        <v>45754</v>
      </c>
      <c r="H4" s="38">
        <v>365</v>
      </c>
      <c r="I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IF(G339="01/01/1900", "SEM REGISTRO",
                        IF((G4+H4)&gt;TODAY(), "NO PRAZO", "VENCIDO"
                        )
                    )
                )
            )
        )
    ),"N.A.")</f>
        <v>HISTORICO</v>
      </c>
      <c r="J4" s="14">
        <f>Tabela224568910111213141516171819[[#This Row],[TREINADO EM]]+Tabela224568910111213141516171819[[#This Row],[VALIDADE]]</f>
        <v>46119</v>
      </c>
      <c r="K4">
        <v>1</v>
      </c>
      <c r="L4" t="s">
        <v>5</v>
      </c>
      <c r="M4" t="str">
        <f>VLOOKUP(Tabela224568910111213141516171819[[#This Row],[NOME]],'CADASTRO'!A:K,6,0)</f>
        <v>ATIVO</v>
      </c>
    </row>
    <row r="5" spans="1:13">
      <c r="A5" t="s">
        <v>516</v>
      </c>
      <c r="B5" t="s">
        <v>517</v>
      </c>
      <c r="C5" t="s">
        <v>326</v>
      </c>
      <c r="D5" t="s">
        <v>721</v>
      </c>
      <c r="E5" t="s">
        <v>319</v>
      </c>
      <c r="F5" t="str">
        <f>VLOOKUP(Tabela224568910111213141516171819[[#This Row],[NOME]],'CADASTRO'!A:K,5,0)</f>
        <v>TECNICO MECANICO II</v>
      </c>
      <c r="G5" s="7">
        <v>46186</v>
      </c>
      <c r="H5" s="38">
        <v>365</v>
      </c>
      <c r="I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IF(G340="01/01/1900", "SEM REGISTRO",
                        IF((G5+H5)&gt;TODAY(), "NO PRAZO", "VENCIDO"
                        )
                    )
                )
            )
        )
    ),"N.A.")</f>
        <v>NO PRAZO</v>
      </c>
      <c r="J5" s="14">
        <f>Tabela224568910111213141516171819[[#This Row],[TREINADO EM]]+Tabela224568910111213141516171819[[#This Row],[VALIDADE]]</f>
        <v>46551</v>
      </c>
      <c r="K5">
        <v>1</v>
      </c>
      <c r="L5" t="s">
        <v>3</v>
      </c>
      <c r="M5" t="str">
        <f>VLOOKUP(Tabela224568910111213141516171819[[#This Row],[NOME]],'CADASTRO'!A:K,6,0)</f>
        <v>ATIVO</v>
      </c>
    </row>
    <row r="6" spans="1:13">
      <c r="A6" t="s">
        <v>516</v>
      </c>
      <c r="B6" t="s">
        <v>517</v>
      </c>
      <c r="C6" t="s">
        <v>517</v>
      </c>
      <c r="D6" t="s">
        <v>721</v>
      </c>
      <c r="E6" t="s">
        <v>325</v>
      </c>
      <c r="F6" t="str">
        <f>VLOOKUP(Tabela224568910111213141516171819[[#This Row],[NOME]],'CADASTRO'!A:K,5,0)</f>
        <v>TECNICO MECANICO III</v>
      </c>
      <c r="G6" s="7">
        <v>44344</v>
      </c>
      <c r="H6" s="38">
        <v>365</v>
      </c>
      <c r="I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IF(G341="01/01/1900", "SEM REGISTRO",
                        IF((G6+H6)&gt;TODAY(), "NO PRAZO", "VENCIDO"
                        )
                    )
                )
            )
        )
    ),"N.A.")</f>
        <v>HISTORICO</v>
      </c>
      <c r="J6" s="14">
        <f>Tabela224568910111213141516171819[[#This Row],[TREINADO EM]]+Tabela224568910111213141516171819[[#This Row],[VALIDADE]]</f>
        <v>44709</v>
      </c>
      <c r="K6">
        <v>1</v>
      </c>
      <c r="L6" t="s">
        <v>5</v>
      </c>
      <c r="M6" t="str">
        <f>VLOOKUP(Tabela224568910111213141516171819[[#This Row],[NOME]],'CADASTRO'!A:K,6,0)</f>
        <v>ATIVO</v>
      </c>
    </row>
    <row r="7" spans="1:13">
      <c r="A7" t="s">
        <v>516</v>
      </c>
      <c r="B7" t="s">
        <v>517</v>
      </c>
      <c r="C7" t="s">
        <v>517</v>
      </c>
      <c r="D7" t="s">
        <v>721</v>
      </c>
      <c r="E7" t="s">
        <v>325</v>
      </c>
      <c r="F7" t="str">
        <f>VLOOKUP(Tabela224568910111213141516171819[[#This Row],[NOME]],'CADASTRO'!A:K,5,0)</f>
        <v>TECNICO MECANICO III</v>
      </c>
      <c r="G7" s="7">
        <v>44650</v>
      </c>
      <c r="H7" s="38">
        <v>365</v>
      </c>
      <c r="I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IF(G342="01/01/1900", "SEM REGISTRO",
                        IF((G7+H7)&gt;TODAY(), "NO PRAZO", "VENCIDO"
                        )
                    )
                )
            )
        )
    ),"N.A.")</f>
        <v>HISTORICO</v>
      </c>
      <c r="J7" s="14">
        <f>Tabela224568910111213141516171819[[#This Row],[TREINADO EM]]+Tabela224568910111213141516171819[[#This Row],[VALIDADE]]</f>
        <v>45015</v>
      </c>
      <c r="K7">
        <v>1</v>
      </c>
      <c r="L7" t="s">
        <v>5</v>
      </c>
      <c r="M7" t="str">
        <f>VLOOKUP(Tabela224568910111213141516171819[[#This Row],[NOME]],'CADASTRO'!A:K,6,0)</f>
        <v>ATIVO</v>
      </c>
    </row>
    <row r="8" spans="1:13">
      <c r="A8" t="s">
        <v>516</v>
      </c>
      <c r="B8" t="s">
        <v>517</v>
      </c>
      <c r="C8" t="s">
        <v>341</v>
      </c>
      <c r="D8" t="s">
        <v>721</v>
      </c>
      <c r="E8" t="s">
        <v>325</v>
      </c>
      <c r="F8" t="str">
        <f>VLOOKUP(Tabela224568910111213141516171819[[#This Row],[NOME]],'CADASTRO'!A:K,5,0)</f>
        <v>TECNICO MECANICO III</v>
      </c>
      <c r="G8" s="7">
        <v>44930</v>
      </c>
      <c r="H8" s="38">
        <v>365</v>
      </c>
      <c r="I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IF(G343="01/01/1900",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Tabela224568910111213141516171819[[#This Row],[TREINADO EM]]+Tabela224568910111213141516171819[[#This Row],[VALIDADE]]</f>
        <v>45295</v>
      </c>
      <c r="K8">
        <v>1</v>
      </c>
      <c r="L8" t="s">
        <v>5</v>
      </c>
      <c r="M8" t="str">
        <f>VLOOKUP(Tabela224568910111213141516171819[[#This Row],[NOME]],'CADASTRO'!A:K,6,0)</f>
        <v>ATIVO</v>
      </c>
    </row>
    <row r="9" spans="1:13">
      <c r="A9" t="s">
        <v>516</v>
      </c>
      <c r="B9" t="s">
        <v>517</v>
      </c>
      <c r="C9" t="s">
        <v>431</v>
      </c>
      <c r="D9" t="s">
        <v>721</v>
      </c>
      <c r="E9" t="s">
        <v>325</v>
      </c>
      <c r="F9" t="str">
        <f>VLOOKUP(Tabela224568910111213141516171819[[#This Row],[NOME]],'CADASTRO'!A:K,5,0)</f>
        <v>TECNICO MECANICO III</v>
      </c>
      <c r="G9" s="7">
        <v>45280</v>
      </c>
      <c r="H9" s="38">
        <v>365</v>
      </c>
      <c r="I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IF(G344="01/01/1900", "SEM REGISTRO",
                        IF((G9+H9)&gt;TODAY(), "NO PRAZO", "VENCIDO"
                        )
                    )
                )
            )
        )
    ),"N.A.")</f>
        <v>HISTORICO</v>
      </c>
      <c r="J9" s="14">
        <f>Tabela224568910111213141516171819[[#This Row],[TREINADO EM]]+Tabela224568910111213141516171819[[#This Row],[VALIDADE]]</f>
        <v>45645</v>
      </c>
      <c r="K9">
        <v>1</v>
      </c>
      <c r="L9" t="s">
        <v>5</v>
      </c>
      <c r="M9" t="str">
        <f>VLOOKUP(Tabela224568910111213141516171819[[#This Row],[NOME]],'CADASTRO'!A:K,6,0)</f>
        <v>ATIVO</v>
      </c>
    </row>
    <row r="10" spans="1:13">
      <c r="A10" t="s">
        <v>516</v>
      </c>
      <c r="B10" t="s">
        <v>517</v>
      </c>
      <c r="C10" t="s">
        <v>93</v>
      </c>
      <c r="D10" t="s">
        <v>721</v>
      </c>
      <c r="E10" t="s">
        <v>325</v>
      </c>
      <c r="F10" t="str">
        <f>VLOOKUP(Tabela224568910111213141516171819[[#This Row],[NOME]],'CADASTRO'!A:K,5,0)</f>
        <v>TECNICO MECANICO III</v>
      </c>
      <c r="G10" s="7">
        <v>45644</v>
      </c>
      <c r="H10" s="38">
        <v>365</v>
      </c>
      <c r="I1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IF(G345="01/01/1900",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Tabela224568910111213141516171819[[#This Row],[TREINADO EM]]+Tabela224568910111213141516171819[[#This Row],[VALIDADE]]</f>
        <v>46009</v>
      </c>
      <c r="K10">
        <v>1</v>
      </c>
      <c r="L10" t="s">
        <v>5</v>
      </c>
      <c r="M10" t="str">
        <f>VLOOKUP(Tabela224568910111213141516171819[[#This Row],[NOME]],'CADASTRO'!A:K,6,0)</f>
        <v>ATIVO</v>
      </c>
    </row>
    <row r="11" spans="1:13">
      <c r="A11" t="s">
        <v>516</v>
      </c>
      <c r="B11" t="s">
        <v>517</v>
      </c>
      <c r="C11" t="s">
        <v>335</v>
      </c>
      <c r="D11" t="s">
        <v>721</v>
      </c>
      <c r="E11" t="s">
        <v>325</v>
      </c>
      <c r="F11" t="str">
        <f>VLOOKUP(Tabela224568910111213141516171819[[#This Row],[NOME]],'CADASTRO'!A:K,5,0)</f>
        <v>TECNICO MECANICO III</v>
      </c>
      <c r="G11" s="8">
        <v>45756</v>
      </c>
      <c r="H11" s="38">
        <v>365</v>
      </c>
      <c r="I1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IF(G346="01/01/1900",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Tabela224568910111213141516171819[[#This Row],[TREINADO EM]]+Tabela224568910111213141516171819[[#This Row],[VALIDADE]]</f>
        <v>46121</v>
      </c>
      <c r="K11">
        <v>1</v>
      </c>
      <c r="L11" t="s">
        <v>5</v>
      </c>
      <c r="M11" t="str">
        <f>VLOOKUP(Tabela224568910111213141516171819[[#This Row],[NOME]],'CADASTRO'!A:K,6,0)</f>
        <v>ATIVO</v>
      </c>
    </row>
    <row r="12" spans="1:13">
      <c r="A12" t="s">
        <v>516</v>
      </c>
      <c r="B12" t="s">
        <v>517</v>
      </c>
      <c r="C12" t="s">
        <v>326</v>
      </c>
      <c r="D12" t="s">
        <v>721</v>
      </c>
      <c r="E12" t="s">
        <v>325</v>
      </c>
      <c r="F12" t="str">
        <f>VLOOKUP(Tabela224568910111213141516171819[[#This Row],[NOME]],'CADASTRO'!A:K,5,0)</f>
        <v>TECNICO MECANICO III</v>
      </c>
      <c r="G12" s="8">
        <v>46115</v>
      </c>
      <c r="H12" s="38">
        <v>365</v>
      </c>
      <c r="I1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IF(G347="01/01/1900",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Tabela224568910111213141516171819[[#This Row],[TREINADO EM]]+Tabela224568910111213141516171819[[#This Row],[VALIDADE]]</f>
        <v>46480</v>
      </c>
      <c r="K12">
        <v>1</v>
      </c>
      <c r="L12" t="s">
        <v>3</v>
      </c>
      <c r="M12" t="str">
        <f>VLOOKUP(Tabela224568910111213141516171819[[#This Row],[NOME]],'CADASTRO'!A:K,6,0)</f>
        <v>ATIVO</v>
      </c>
    </row>
    <row r="13" spans="1:13">
      <c r="A13" t="s">
        <v>516</v>
      </c>
      <c r="B13" t="s">
        <v>517</v>
      </c>
      <c r="C13" t="s">
        <v>431</v>
      </c>
      <c r="D13" t="s">
        <v>721</v>
      </c>
      <c r="E13" s="1" t="s">
        <v>343</v>
      </c>
      <c r="F13" t="str">
        <f>VLOOKUP(Tabela224568910111213141516171819[[#This Row],[NOME]],'CADASTRO'!A:K,5,0)</f>
        <v>TECNICO MECANICO II</v>
      </c>
      <c r="G13" s="8">
        <v>45280</v>
      </c>
      <c r="H13" s="38">
        <v>365</v>
      </c>
      <c r="I1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IF(G348="01/01/1900",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Tabela224568910111213141516171819[[#This Row],[TREINADO EM]]+Tabela224568910111213141516171819[[#This Row],[VALIDADE]]</f>
        <v>45645</v>
      </c>
      <c r="K13">
        <v>1</v>
      </c>
      <c r="L13" t="s">
        <v>5</v>
      </c>
      <c r="M13" t="str">
        <f>VLOOKUP(Tabela224568910111213141516171819[[#This Row],[NOME]],'CADASTRO'!A:K,6,0)</f>
        <v>ATIVO</v>
      </c>
    </row>
    <row r="14" spans="1:13">
      <c r="A14" t="s">
        <v>516</v>
      </c>
      <c r="B14" t="s">
        <v>517</v>
      </c>
      <c r="C14" t="s">
        <v>93</v>
      </c>
      <c r="D14" t="s">
        <v>721</v>
      </c>
      <c r="E14" t="s">
        <v>343</v>
      </c>
      <c r="F14" t="str">
        <f>VLOOKUP(Tabela224568910111213141516171819[[#This Row],[NOME]],'CADASTRO'!A:K,5,0)</f>
        <v>TECNICO MECANICO II</v>
      </c>
      <c r="G14" s="8">
        <v>45644</v>
      </c>
      <c r="H14" s="38">
        <v>365</v>
      </c>
      <c r="I1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IF(G349="01/01/1900",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Tabela224568910111213141516171819[[#This Row],[TREINADO EM]]+Tabela224568910111213141516171819[[#This Row],[VALIDADE]]</f>
        <v>46009</v>
      </c>
      <c r="K14">
        <v>1</v>
      </c>
      <c r="L14" t="s">
        <v>5</v>
      </c>
      <c r="M14" t="str">
        <f>VLOOKUP(Tabela224568910111213141516171819[[#This Row],[NOME]],'CADASTRO'!A:K,6,0)</f>
        <v>ATIVO</v>
      </c>
    </row>
    <row r="15" spans="1:13">
      <c r="A15" t="s">
        <v>516</v>
      </c>
      <c r="B15" t="s">
        <v>517</v>
      </c>
      <c r="C15" t="s">
        <v>326</v>
      </c>
      <c r="D15" t="s">
        <v>721</v>
      </c>
      <c r="E15" t="s">
        <v>343</v>
      </c>
      <c r="F15" t="str">
        <f>VLOOKUP(Tabela224568910111213141516171819[[#This Row],[NOME]],'CADASTRO'!A:K,5,0)</f>
        <v>TECNICO MECANICO II</v>
      </c>
      <c r="G15" s="8">
        <v>46115</v>
      </c>
      <c r="H15" s="38">
        <v>365</v>
      </c>
      <c r="I1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IF(G350="01/01/1900", "SEM REGISTRO",
                        IF((G15+H15)&gt;TODAY(), "NO PRAZO", "VENCIDO"
                        )
                    )
                )
            )
        )
    ),"N.A.")</f>
        <v>NO PRAZO</v>
      </c>
      <c r="J15" s="14">
        <f>Tabela224568910111213141516171819[[#This Row],[TREINADO EM]]+Tabela224568910111213141516171819[[#This Row],[VALIDADE]]</f>
        <v>46480</v>
      </c>
      <c r="K15">
        <v>1</v>
      </c>
      <c r="L15" t="s">
        <v>3</v>
      </c>
      <c r="M15" t="str">
        <f>VLOOKUP(Tabela224568910111213141516171819[[#This Row],[NOME]],'CADASTRO'!A:K,6,0)</f>
        <v>ATIVO</v>
      </c>
    </row>
    <row r="16" spans="1:13">
      <c r="A16" t="s">
        <v>516</v>
      </c>
      <c r="B16" t="s">
        <v>517</v>
      </c>
      <c r="C16" t="s">
        <v>335</v>
      </c>
      <c r="D16" t="s">
        <v>721</v>
      </c>
      <c r="E16" t="s">
        <v>326</v>
      </c>
      <c r="F16" t="str">
        <f>VLOOKUP(Tabela224568910111213141516171819[[#This Row],[NOME]],'CADASTRO'!A:K,5,0)</f>
        <v>ANALISTA GESTAO QUALIDADE PL</v>
      </c>
      <c r="G16" s="8">
        <v>46108</v>
      </c>
      <c r="H16" s="38">
        <v>365</v>
      </c>
      <c r="I1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IF(G351="01/01/1900",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Tabela224568910111213141516171819[[#This Row],[TREINADO EM]]+Tabela224568910111213141516171819[[#This Row],[VALIDADE]]</f>
        <v>46473</v>
      </c>
      <c r="K16">
        <v>1</v>
      </c>
      <c r="L16" t="s">
        <v>3</v>
      </c>
      <c r="M16" t="str">
        <f>VLOOKUP(Tabela224568910111213141516171819[[#This Row],[NOME]],'CADASTRO'!A:K,6,0)</f>
        <v>ATIVO</v>
      </c>
    </row>
    <row r="17" spans="1:13">
      <c r="A17" t="s">
        <v>516</v>
      </c>
      <c r="B17" t="s">
        <v>517</v>
      </c>
      <c r="C17" t="s">
        <v>431</v>
      </c>
      <c r="D17" t="s">
        <v>721</v>
      </c>
      <c r="E17" s="1" t="s">
        <v>328</v>
      </c>
      <c r="F17" t="str">
        <f>VLOOKUP(Tabela224568910111213141516171819[[#This Row],[NOME]],'CADASTRO'!A:K,5,0)</f>
        <v>ASSISTENTE ADMINISTRATIVO</v>
      </c>
      <c r="G17" s="8">
        <v>45880</v>
      </c>
      <c r="H17" s="38">
        <v>365</v>
      </c>
      <c r="I1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IF(G352="01/01/1900",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Tabela224568910111213141516171819[[#This Row],[TREINADO EM]]+Tabela224568910111213141516171819[[#This Row],[VALIDADE]]</f>
        <v>46245</v>
      </c>
      <c r="K17">
        <v>1</v>
      </c>
      <c r="L17" t="s">
        <v>5</v>
      </c>
      <c r="M17" t="str">
        <f>VLOOKUP(Tabela224568910111213141516171819[[#This Row],[NOME]],'CADASTRO'!A:K,6,0)</f>
        <v>ATIVO</v>
      </c>
    </row>
    <row r="18" spans="1:13">
      <c r="A18" t="s">
        <v>516</v>
      </c>
      <c r="B18" t="s">
        <v>517</v>
      </c>
      <c r="C18" t="s">
        <v>335</v>
      </c>
      <c r="D18" t="s">
        <v>721</v>
      </c>
      <c r="E18" t="s">
        <v>328</v>
      </c>
      <c r="F18" t="str">
        <f>VLOOKUP(Tabela224568910111213141516171819[[#This Row],[NOME]],'CADASTRO'!A:K,5,0)</f>
        <v>ASSISTENTE ADMINISTRATIVO</v>
      </c>
      <c r="G18" s="8">
        <v>46108</v>
      </c>
      <c r="H18" s="38">
        <v>365</v>
      </c>
      <c r="I1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IF(G353="01/01/1900",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Tabela224568910111213141516171819[[#This Row],[TREINADO EM]]+Tabela224568910111213141516171819[[#This Row],[VALIDADE]]</f>
        <v>46473</v>
      </c>
      <c r="K18">
        <v>1</v>
      </c>
      <c r="L18" t="s">
        <v>3</v>
      </c>
      <c r="M18" t="str">
        <f>VLOOKUP(Tabela224568910111213141516171819[[#This Row],[NOME]],'CADASTRO'!A:K,6,0)</f>
        <v>ATIVO</v>
      </c>
    </row>
    <row r="19" spans="1:13">
      <c r="A19" t="s">
        <v>516</v>
      </c>
      <c r="B19" t="s">
        <v>517</v>
      </c>
      <c r="C19" t="s">
        <v>415</v>
      </c>
      <c r="D19" t="s">
        <v>721</v>
      </c>
      <c r="E19" s="1" t="s">
        <v>487</v>
      </c>
      <c r="F19" t="str">
        <f>VLOOKUP(Tabela224568910111213141516171819[[#This Row],[NOME]],'CADASTRO'!A:K,5,0)</f>
        <v>TECNICO ELETRONICO II</v>
      </c>
      <c r="G19" s="8">
        <v>46280</v>
      </c>
      <c r="H19" s="38">
        <v>365</v>
      </c>
      <c r="I1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IF(G354="01/01/1900",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Tabela224568910111213141516171819[[#This Row],[TREINADO EM]]+Tabela224568910111213141516171819[[#This Row],[VALIDADE]]</f>
        <v>46645</v>
      </c>
      <c r="K19">
        <v>1</v>
      </c>
      <c r="L19" t="s">
        <v>3</v>
      </c>
      <c r="M19" t="str">
        <f>VLOOKUP(Tabela224568910111213141516171819[[#This Row],[NOME]],'CADASTRO'!A:K,6,0)</f>
        <v>ATIVO</v>
      </c>
    </row>
    <row r="20" spans="1:13">
      <c r="A20" t="s">
        <v>516</v>
      </c>
      <c r="B20" t="s">
        <v>517</v>
      </c>
      <c r="C20" t="s">
        <v>335</v>
      </c>
      <c r="D20" t="s">
        <v>721</v>
      </c>
      <c r="E20" t="s">
        <v>339</v>
      </c>
      <c r="F20" t="str">
        <f>VLOOKUP(Tabela224568910111213141516171819[[#This Row],[NOME]],'CADASTRO'!A:K,5,0)</f>
        <v>ANALISTA MANUTENCAO JR</v>
      </c>
      <c r="G20" s="8">
        <v>46108</v>
      </c>
      <c r="H20" s="38">
        <v>365</v>
      </c>
      <c r="I2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IF(G355="01/01/1900",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Tabela224568910111213141516171819[[#This Row],[TREINADO EM]]+Tabela224568910111213141516171819[[#This Row],[VALIDADE]]</f>
        <v>46473</v>
      </c>
      <c r="K20">
        <v>1</v>
      </c>
      <c r="L20" t="s">
        <v>3</v>
      </c>
      <c r="M20" t="str">
        <f>VLOOKUP(Tabela224568910111213141516171819[[#This Row],[NOME]],'CADASTRO'!A:K,6,0)</f>
        <v>ATIVO</v>
      </c>
    </row>
    <row r="21" spans="1:13">
      <c r="A21" t="s">
        <v>516</v>
      </c>
      <c r="B21" t="s">
        <v>517</v>
      </c>
      <c r="C21" t="s">
        <v>431</v>
      </c>
      <c r="D21" t="s">
        <v>721</v>
      </c>
      <c r="E21" s="1" t="s">
        <v>341</v>
      </c>
      <c r="F21" t="str">
        <f>VLOOKUP(Tabela224568910111213141516171819[[#This Row],[NOME]],'CADASTRO'!A:K,5,0)</f>
        <v>Analista PCM PL</v>
      </c>
      <c r="G21" s="8">
        <v>45280</v>
      </c>
      <c r="H21" s="38">
        <v>365</v>
      </c>
      <c r="I2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IF(G356="01/01/1900",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Tabela224568910111213141516171819[[#This Row],[TREINADO EM]]+Tabela224568910111213141516171819[[#This Row],[VALIDADE]]</f>
        <v>45645</v>
      </c>
      <c r="K21">
        <v>1</v>
      </c>
      <c r="L21" t="s">
        <v>5</v>
      </c>
      <c r="M21" t="str">
        <f>VLOOKUP(Tabela224568910111213141516171819[[#This Row],[NOME]],'CADASTRO'!A:K,6,0)</f>
        <v>ATIVO</v>
      </c>
    </row>
    <row r="22" spans="1:13">
      <c r="A22" t="s">
        <v>516</v>
      </c>
      <c r="B22" t="s">
        <v>517</v>
      </c>
      <c r="C22" t="s">
        <v>93</v>
      </c>
      <c r="D22" t="s">
        <v>721</v>
      </c>
      <c r="E22" t="s">
        <v>341</v>
      </c>
      <c r="F22" t="str">
        <f>VLOOKUP(Tabela224568910111213141516171819[[#This Row],[NOME]],'CADASTRO'!A:K,5,0)</f>
        <v>Analista PCM PL</v>
      </c>
      <c r="G22" s="8">
        <v>45644</v>
      </c>
      <c r="H22" s="38">
        <v>365</v>
      </c>
      <c r="I2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IF(G357="01/01/1900",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Tabela224568910111213141516171819[[#This Row],[TREINADO EM]]+Tabela224568910111213141516171819[[#This Row],[VALIDADE]]</f>
        <v>46009</v>
      </c>
      <c r="K22">
        <v>1</v>
      </c>
      <c r="L22" t="s">
        <v>5</v>
      </c>
      <c r="M22" t="str">
        <f>VLOOKUP(Tabela224568910111213141516171819[[#This Row],[NOME]],'CADASTRO'!A:K,6,0)</f>
        <v>ATIVO</v>
      </c>
    </row>
    <row r="23" spans="1:13">
      <c r="A23" t="s">
        <v>516</v>
      </c>
      <c r="B23" t="s">
        <v>517</v>
      </c>
      <c r="C23" t="s">
        <v>335</v>
      </c>
      <c r="D23" t="s">
        <v>721</v>
      </c>
      <c r="E23" t="s">
        <v>341</v>
      </c>
      <c r="F23" t="str">
        <f>VLOOKUP(Tabela224568910111213141516171819[[#This Row],[NOME]],'CADASTRO'!A:K,5,0)</f>
        <v>Analista PCM PL</v>
      </c>
      <c r="G23" s="8">
        <v>46108</v>
      </c>
      <c r="H23" s="38">
        <v>365</v>
      </c>
      <c r="I2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IF(G358="01/01/1900",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Tabela224568910111213141516171819[[#This Row],[TREINADO EM]]+Tabela224568910111213141516171819[[#This Row],[VALIDADE]]</f>
        <v>46473</v>
      </c>
      <c r="K23">
        <v>1</v>
      </c>
      <c r="L23" t="s">
        <v>3</v>
      </c>
      <c r="M23" t="str">
        <f>VLOOKUP(Tabela224568910111213141516171819[[#This Row],[NOME]],'CADASTRO'!A:K,6,0)</f>
        <v>ATIVO</v>
      </c>
    </row>
    <row r="24" spans="1:13">
      <c r="A24" t="s">
        <v>516</v>
      </c>
      <c r="B24" t="s">
        <v>517</v>
      </c>
      <c r="C24" t="s">
        <v>431</v>
      </c>
      <c r="D24" t="s">
        <v>721</v>
      </c>
      <c r="E24" t="s">
        <v>194</v>
      </c>
      <c r="F24" t="str">
        <f>VLOOKUP(Tabela224568910111213141516171819[[#This Row],[NOME]],'CADASTRO'!A:K,5,0)</f>
        <v>SUPERVISOR DE MANUTENCAO</v>
      </c>
      <c r="G24" s="8">
        <v>45511</v>
      </c>
      <c r="H24" s="38">
        <v>365</v>
      </c>
      <c r="I2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IF(G359="01/01/1900",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Tabela224568910111213141516171819[[#This Row],[TREINADO EM]]+Tabela224568910111213141516171819[[#This Row],[VALIDADE]]</f>
        <v>45876</v>
      </c>
      <c r="K24">
        <v>1</v>
      </c>
      <c r="L24" t="s">
        <v>3</v>
      </c>
      <c r="M24" t="str">
        <f>VLOOKUP(Tabela224568910111213141516171819[[#This Row],[NOME]],'CADASTRO'!A:K,6,0)</f>
        <v>DESLIGADO</v>
      </c>
    </row>
    <row r="25" spans="1:13">
      <c r="A25" t="s">
        <v>516</v>
      </c>
      <c r="B25" t="s">
        <v>517</v>
      </c>
      <c r="C25" t="s">
        <v>431</v>
      </c>
      <c r="D25" t="s">
        <v>721</v>
      </c>
      <c r="E25" t="s">
        <v>199</v>
      </c>
      <c r="F25" t="str">
        <f>VLOOKUP(Tabela224568910111213141516171819[[#This Row],[NOME]],'CADASTRO'!A:K,5,0)</f>
        <v>TECNICO ELETRONICO II</v>
      </c>
      <c r="G25" s="8">
        <v>45280</v>
      </c>
      <c r="H25" s="38">
        <v>365</v>
      </c>
      <c r="I2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IF(G360="01/01/1900",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Tabela224568910111213141516171819[[#This Row],[TREINADO EM]]+Tabela224568910111213141516171819[[#This Row],[VALIDADE]]</f>
        <v>45645</v>
      </c>
      <c r="K25">
        <v>1</v>
      </c>
      <c r="L25" t="s">
        <v>5</v>
      </c>
      <c r="M25" t="str">
        <f>VLOOKUP(Tabela224568910111213141516171819[[#This Row],[NOME]],'CADASTRO'!A:K,6,0)</f>
        <v>DESLIGADO</v>
      </c>
    </row>
    <row r="26" spans="1:13">
      <c r="A26" t="s">
        <v>516</v>
      </c>
      <c r="B26" t="s">
        <v>517</v>
      </c>
      <c r="C26" t="s">
        <v>517</v>
      </c>
      <c r="D26" t="s">
        <v>721</v>
      </c>
      <c r="E26" t="s">
        <v>199</v>
      </c>
      <c r="F26" t="str">
        <f>VLOOKUP(Tabela224568910111213141516171819[[#This Row],[NOME]],'CADASTRO'!A:K,5,0)</f>
        <v>TECNICO ELETRONICO II</v>
      </c>
      <c r="G26" s="8">
        <v>44344</v>
      </c>
      <c r="H26" s="38">
        <v>365</v>
      </c>
      <c r="I2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IF(G361="01/01/1900", "SEM REGISTRO",
                        IF((G26+H26)&gt;TODAY(), "NO PRAZO", "VENCIDO"
                        )
                    )
                )
            )
        )
    ),"N.A.")</f>
        <v>N.A.</v>
      </c>
      <c r="J26" s="14">
        <f>Tabela224568910111213141516171819[[#This Row],[TREINADO EM]]+Tabela224568910111213141516171819[[#This Row],[VALIDADE]]</f>
        <v>44709</v>
      </c>
      <c r="K26">
        <v>1</v>
      </c>
      <c r="L26" t="s">
        <v>5</v>
      </c>
      <c r="M26" t="str">
        <f>VLOOKUP(Tabela224568910111213141516171819[[#This Row],[NOME]],'CADASTRO'!A:K,6,0)</f>
        <v>DESLIGADO</v>
      </c>
    </row>
    <row r="27" spans="1:13">
      <c r="A27" t="s">
        <v>516</v>
      </c>
      <c r="B27" t="s">
        <v>517</v>
      </c>
      <c r="C27" t="s">
        <v>517</v>
      </c>
      <c r="D27" t="s">
        <v>721</v>
      </c>
      <c r="E27" t="s">
        <v>199</v>
      </c>
      <c r="F27" t="str">
        <f>VLOOKUP(Tabela224568910111213141516171819[[#This Row],[NOME]],'CADASTRO'!A:K,5,0)</f>
        <v>TECNICO ELETRONICO II</v>
      </c>
      <c r="G27" s="8">
        <v>44650</v>
      </c>
      <c r="H27" s="38">
        <v>365</v>
      </c>
      <c r="I2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IF(G362="01/01/1900", "SEM REGISTRO",
                        IF((G27+H27)&gt;TODAY(), "NO PRAZO", "VENCIDO"
                        )
                    )
                )
            )
        )
    ),"N.A.")</f>
        <v>N.A.</v>
      </c>
      <c r="J27" s="14">
        <f>Tabela224568910111213141516171819[[#This Row],[TREINADO EM]]+Tabela224568910111213141516171819[[#This Row],[VALIDADE]]</f>
        <v>45015</v>
      </c>
      <c r="K27">
        <v>1</v>
      </c>
      <c r="L27" t="s">
        <v>5</v>
      </c>
      <c r="M27" t="str">
        <f>VLOOKUP(Tabela224568910111213141516171819[[#This Row],[NOME]],'CADASTRO'!A:K,6,0)</f>
        <v>DESLIGADO</v>
      </c>
    </row>
    <row r="28" spans="1:13">
      <c r="A28" t="s">
        <v>516</v>
      </c>
      <c r="B28" t="s">
        <v>517</v>
      </c>
      <c r="C28" t="s">
        <v>341</v>
      </c>
      <c r="D28" t="s">
        <v>721</v>
      </c>
      <c r="E28" t="s">
        <v>199</v>
      </c>
      <c r="F28" t="str">
        <f>VLOOKUP(Tabela224568910111213141516171819[[#This Row],[NOME]],'CADASTRO'!A:K,5,0)</f>
        <v>TECNICO ELETRONICO II</v>
      </c>
      <c r="G28" s="8">
        <v>44930</v>
      </c>
      <c r="H28" s="38">
        <v>365</v>
      </c>
      <c r="I2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IF(G363="01/01/1900", "SEM REGISTRO",
                        IF((G28+H28)&gt;TODAY(), "NO PRAZO", "VENCIDO"
                        )
                    )
                )
            )
        )
    ),"N.A.")</f>
        <v>N.A.</v>
      </c>
      <c r="J28" s="14">
        <f>Tabela224568910111213141516171819[[#This Row],[TREINADO EM]]+Tabela224568910111213141516171819[[#This Row],[VALIDADE]]</f>
        <v>45295</v>
      </c>
      <c r="K28">
        <v>1</v>
      </c>
      <c r="L28" t="s">
        <v>5</v>
      </c>
      <c r="M28" t="str">
        <f>VLOOKUP(Tabela224568910111213141516171819[[#This Row],[NOME]],'CADASTRO'!A:K,6,0)</f>
        <v>DESLIGADO</v>
      </c>
    </row>
    <row r="29" spans="1:13">
      <c r="A29" t="s">
        <v>516</v>
      </c>
      <c r="B29" t="s">
        <v>517</v>
      </c>
      <c r="C29" t="s">
        <v>431</v>
      </c>
      <c r="D29" t="s">
        <v>721</v>
      </c>
      <c r="E29" t="s">
        <v>199</v>
      </c>
      <c r="F29" t="str">
        <f>VLOOKUP(Tabela224568910111213141516171819[[#This Row],[NOME]],'CADASTRO'!A:K,5,0)</f>
        <v>TECNICO ELETRONICO II</v>
      </c>
      <c r="G29" s="8">
        <v>45754</v>
      </c>
      <c r="H29" s="38">
        <v>365</v>
      </c>
      <c r="I2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IF(G364="01/01/1900", "SEM REGISTRO",
                        IF((G29+H29)&gt;TODAY(), "NO PRAZO", "VENCIDO"
                        )
                    )
                )
            )
        )
    ),"N.A.")</f>
        <v>N.A.</v>
      </c>
      <c r="J29" s="14">
        <f>Tabela224568910111213141516171819[[#This Row],[TREINADO EM]]+Tabela224568910111213141516171819[[#This Row],[VALIDADE]]</f>
        <v>46119</v>
      </c>
      <c r="K29">
        <v>1</v>
      </c>
      <c r="L29" t="s">
        <v>3</v>
      </c>
      <c r="M29" t="str">
        <f>VLOOKUP(Tabela224568910111213141516171819[[#This Row],[NOME]],'CADASTRO'!A:K,6,0)</f>
        <v>DESLIGADO</v>
      </c>
    </row>
    <row r="30" spans="1:13">
      <c r="A30" t="s">
        <v>516</v>
      </c>
      <c r="B30" t="s">
        <v>517</v>
      </c>
      <c r="C30" t="s">
        <v>517</v>
      </c>
      <c r="D30" t="s">
        <v>721</v>
      </c>
      <c r="E30" t="s">
        <v>344</v>
      </c>
      <c r="F30" t="str">
        <f>VLOOKUP(Tabela224568910111213141516171819[[#This Row],[NOME]],'CADASTRO'!A:K,5,0)</f>
        <v>TECNICO MECANICO II</v>
      </c>
      <c r="G30" s="8">
        <v>44650</v>
      </c>
      <c r="H30" s="38">
        <v>365</v>
      </c>
      <c r="I3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IF(G365="01/01/1900",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Tabela224568910111213141516171819[[#This Row],[TREINADO EM]]+Tabela224568910111213141516171819[[#This Row],[VALIDADE]]</f>
        <v>45015</v>
      </c>
      <c r="K30">
        <v>1</v>
      </c>
      <c r="L30" t="s">
        <v>5</v>
      </c>
      <c r="M30" t="str">
        <f>VLOOKUP(Tabela224568910111213141516171819[[#This Row],[NOME]],'CADASTRO'!A:K,6,0)</f>
        <v>ATIVO</v>
      </c>
    </row>
    <row r="31" spans="1:13">
      <c r="A31" t="s">
        <v>516</v>
      </c>
      <c r="B31" t="s">
        <v>517</v>
      </c>
      <c r="C31" t="s">
        <v>341</v>
      </c>
      <c r="D31" t="s">
        <v>721</v>
      </c>
      <c r="E31" t="s">
        <v>344</v>
      </c>
      <c r="F31" t="str">
        <f>VLOOKUP(Tabela224568910111213141516171819[[#This Row],[NOME]],'CADASTRO'!A:K,5,0)</f>
        <v>TECNICO MECANICO II</v>
      </c>
      <c r="G31" s="8">
        <v>44930</v>
      </c>
      <c r="H31" s="38">
        <v>365</v>
      </c>
      <c r="I3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IF(G366="01/01/1900",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Tabela224568910111213141516171819[[#This Row],[TREINADO EM]]+Tabela224568910111213141516171819[[#This Row],[VALIDADE]]</f>
        <v>45295</v>
      </c>
      <c r="K31">
        <v>1</v>
      </c>
      <c r="L31" t="s">
        <v>5</v>
      </c>
      <c r="M31" t="str">
        <f>VLOOKUP(Tabela224568910111213141516171819[[#This Row],[NOME]],'CADASTRO'!A:K,6,0)</f>
        <v>ATIVO</v>
      </c>
    </row>
    <row r="32" spans="1:13">
      <c r="A32" t="s">
        <v>516</v>
      </c>
      <c r="B32" t="s">
        <v>517</v>
      </c>
      <c r="C32" t="s">
        <v>431</v>
      </c>
      <c r="D32" t="s">
        <v>721</v>
      </c>
      <c r="E32" t="s">
        <v>344</v>
      </c>
      <c r="F32" t="str">
        <f>VLOOKUP(Tabela224568910111213141516171819[[#This Row],[NOME]],'CADASTRO'!A:K,5,0)</f>
        <v>TECNICO MECANICO II</v>
      </c>
      <c r="G32" s="8">
        <v>45280</v>
      </c>
      <c r="H32" s="38">
        <v>365</v>
      </c>
      <c r="I3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IF(G367="01/01/1900",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Tabela224568910111213141516171819[[#This Row],[TREINADO EM]]+Tabela224568910111213141516171819[[#This Row],[VALIDADE]]</f>
        <v>45645</v>
      </c>
      <c r="K32">
        <v>1</v>
      </c>
      <c r="L32" t="s">
        <v>5</v>
      </c>
      <c r="M32" t="str">
        <f>VLOOKUP(Tabela224568910111213141516171819[[#This Row],[NOME]],'CADASTRO'!A:K,6,0)</f>
        <v>ATIVO</v>
      </c>
    </row>
    <row r="33" spans="1:13">
      <c r="A33" t="s">
        <v>516</v>
      </c>
      <c r="B33" t="s">
        <v>517</v>
      </c>
      <c r="C33" t="s">
        <v>93</v>
      </c>
      <c r="D33" t="s">
        <v>721</v>
      </c>
      <c r="E33" t="s">
        <v>344</v>
      </c>
      <c r="F33" t="str">
        <f>VLOOKUP(Tabela224568910111213141516171819[[#This Row],[NOME]],'CADASTRO'!A:K,5,0)</f>
        <v>TECNICO MECANICO II</v>
      </c>
      <c r="G33" s="8">
        <v>45644</v>
      </c>
      <c r="H33" s="38">
        <v>365</v>
      </c>
      <c r="I3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IF(G368="01/01/1900",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Tabela224568910111213141516171819[[#This Row],[TREINADO EM]]+Tabela224568910111213141516171819[[#This Row],[VALIDADE]]</f>
        <v>46009</v>
      </c>
      <c r="K33">
        <v>1</v>
      </c>
      <c r="L33" t="s">
        <v>5</v>
      </c>
      <c r="M33" t="str">
        <f>VLOOKUP(Tabela224568910111213141516171819[[#This Row],[NOME]],'CADASTRO'!A:K,6,0)</f>
        <v>ATIVO</v>
      </c>
    </row>
    <row r="34" spans="1:13">
      <c r="A34" t="s">
        <v>516</v>
      </c>
      <c r="B34" t="s">
        <v>517</v>
      </c>
      <c r="C34" t="s">
        <v>326</v>
      </c>
      <c r="D34" t="s">
        <v>721</v>
      </c>
      <c r="E34" t="s">
        <v>344</v>
      </c>
      <c r="F34" t="str">
        <f>VLOOKUP(Tabela224568910111213141516171819[[#This Row],[NOME]],'CADASTRO'!A:K,5,0)</f>
        <v>TECNICO MECANICO II</v>
      </c>
      <c r="G34" s="8">
        <v>46115</v>
      </c>
      <c r="H34" s="38">
        <v>365</v>
      </c>
      <c r="I3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IF(G369="01/01/1900",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Tabela224568910111213141516171819[[#This Row],[TREINADO EM]]+Tabela224568910111213141516171819[[#This Row],[VALIDADE]]</f>
        <v>46480</v>
      </c>
      <c r="K34">
        <v>1</v>
      </c>
      <c r="L34" t="s">
        <v>3</v>
      </c>
      <c r="M34" t="str">
        <f>VLOOKUP(Tabela224568910111213141516171819[[#This Row],[NOME]],'CADASTRO'!A:K,6,0)</f>
        <v>ATIVO</v>
      </c>
    </row>
    <row r="35" spans="1:13">
      <c r="A35" t="s">
        <v>516</v>
      </c>
      <c r="B35" t="s">
        <v>517</v>
      </c>
      <c r="C35" t="s">
        <v>431</v>
      </c>
      <c r="D35" t="s">
        <v>721</v>
      </c>
      <c r="E35" t="s">
        <v>482</v>
      </c>
      <c r="F35" t="str">
        <f>VLOOKUP(Tabela224568910111213141516171819[[#This Row],[NOME]],'CADASTRO'!A:K,5,0)</f>
        <v>TECNICO MECANICO II</v>
      </c>
      <c r="G35" s="8">
        <v>45280</v>
      </c>
      <c r="H35" s="38">
        <v>365</v>
      </c>
      <c r="I3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IF(G370="01/01/1900", "SEM REGISTRO",
                        IF((G35+H35)&gt;TODAY(), "NO PRAZO", "VENCIDO"
                        )
                    )
                )
            )
        )
    ),"N.A.")</f>
        <v>N.A.</v>
      </c>
      <c r="J35" s="14">
        <f>Tabela224568910111213141516171819[[#This Row],[TREINADO EM]]+Tabela224568910111213141516171819[[#This Row],[VALIDADE]]</f>
        <v>45645</v>
      </c>
      <c r="K35">
        <v>1</v>
      </c>
      <c r="L35" t="s">
        <v>5</v>
      </c>
      <c r="M35" t="str">
        <f>VLOOKUP(Tabela224568910111213141516171819[[#This Row],[NOME]],'CADASTRO'!A:K,6,0)</f>
        <v>TRANSFERIDO</v>
      </c>
    </row>
    <row r="36" spans="1:13">
      <c r="A36" t="s">
        <v>516</v>
      </c>
      <c r="B36" t="s">
        <v>517</v>
      </c>
      <c r="C36" t="s">
        <v>517</v>
      </c>
      <c r="D36" t="s">
        <v>721</v>
      </c>
      <c r="E36" t="s">
        <v>482</v>
      </c>
      <c r="F36" t="str">
        <f>VLOOKUP(Tabela224568910111213141516171819[[#This Row],[NOME]],'CADASTRO'!A:K,5,0)</f>
        <v>TECNICO MECANICO II</v>
      </c>
      <c r="G36" s="8">
        <v>44099</v>
      </c>
      <c r="H36" s="38">
        <v>365</v>
      </c>
      <c r="I3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IF(G371="01/01/1900", "SEM REGISTRO",
                        IF((G36+H36)&gt;TODAY(), "NO PRAZO", "VENCIDO"
                        )
                    )
                )
            )
        )
    ),"N.A.")</f>
        <v>N.A.</v>
      </c>
      <c r="J36" s="14">
        <f>Tabela224568910111213141516171819[[#This Row],[TREINADO EM]]+Tabela224568910111213141516171819[[#This Row],[VALIDADE]]</f>
        <v>44464</v>
      </c>
      <c r="K36">
        <v>1</v>
      </c>
      <c r="L36" t="s">
        <v>5</v>
      </c>
      <c r="M36" t="str">
        <f>VLOOKUP(Tabela224568910111213141516171819[[#This Row],[NOME]],'CADASTRO'!A:K,6,0)</f>
        <v>TRANSFERIDO</v>
      </c>
    </row>
    <row r="37" spans="1:13">
      <c r="A37" t="s">
        <v>516</v>
      </c>
      <c r="B37" t="s">
        <v>517</v>
      </c>
      <c r="C37" t="s">
        <v>341</v>
      </c>
      <c r="D37" t="s">
        <v>721</v>
      </c>
      <c r="E37" t="s">
        <v>482</v>
      </c>
      <c r="F37" t="str">
        <f>VLOOKUP(Tabela224568910111213141516171819[[#This Row],[NOME]],'CADASTRO'!A:K,5,0)</f>
        <v>TECNICO MECANICO II</v>
      </c>
      <c r="G37" s="8">
        <v>44930</v>
      </c>
      <c r="H37" s="38">
        <v>365</v>
      </c>
      <c r="I3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IF(G372="01/01/1900", "SEM REGISTRO",
                        IF((G37+H37)&gt;TODAY(), "NO PRAZO", "VENCIDO"
                        )
                    )
                )
            )
        )
    ),"N.A.")</f>
        <v>N.A.</v>
      </c>
      <c r="J37" s="14">
        <f>Tabela224568910111213141516171819[[#This Row],[TREINADO EM]]+Tabela224568910111213141516171819[[#This Row],[VALIDADE]]</f>
        <v>45295</v>
      </c>
      <c r="K37">
        <v>1</v>
      </c>
      <c r="L37" t="s">
        <v>5</v>
      </c>
      <c r="M37" t="str">
        <f>VLOOKUP(Tabela224568910111213141516171819[[#This Row],[NOME]],'CADASTRO'!A:K,6,0)</f>
        <v>TRANSFERIDO</v>
      </c>
    </row>
    <row r="38" spans="1:13">
      <c r="A38" t="s">
        <v>516</v>
      </c>
      <c r="B38" t="s">
        <v>517</v>
      </c>
      <c r="C38" t="s">
        <v>431</v>
      </c>
      <c r="D38" t="s">
        <v>721</v>
      </c>
      <c r="E38" t="s">
        <v>482</v>
      </c>
      <c r="F38" t="str">
        <f>VLOOKUP(Tabela224568910111213141516171819[[#This Row],[NOME]],'CADASTRO'!A:K,5,0)</f>
        <v>TECNICO MECANICO II</v>
      </c>
      <c r="G38" s="8">
        <v>45754</v>
      </c>
      <c r="H38" s="38">
        <v>365</v>
      </c>
      <c r="I3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IF(G373="01/01/1900", "SEM REGISTRO",
                        IF((G38+H38)&gt;TODAY(), "NO PRAZO", "VENCIDO"
                        )
                    )
                )
            )
        )
    ),"N.A.")</f>
        <v>N.A.</v>
      </c>
      <c r="J38" s="14">
        <f>Tabela224568910111213141516171819[[#This Row],[TREINADO EM]]+Tabela224568910111213141516171819[[#This Row],[VALIDADE]]</f>
        <v>46119</v>
      </c>
      <c r="K38">
        <v>1</v>
      </c>
      <c r="L38" t="s">
        <v>5</v>
      </c>
      <c r="M38" t="str">
        <f>VLOOKUP(Tabela224568910111213141516171819[[#This Row],[NOME]],'CADASTRO'!A:K,6,0)</f>
        <v>TRANSFERIDO</v>
      </c>
    </row>
    <row r="39" spans="1:13">
      <c r="A39" t="s">
        <v>516</v>
      </c>
      <c r="B39" t="s">
        <v>517</v>
      </c>
      <c r="C39" t="s">
        <v>326</v>
      </c>
      <c r="D39" t="s">
        <v>721</v>
      </c>
      <c r="E39" t="s">
        <v>482</v>
      </c>
      <c r="F39" t="str">
        <f>VLOOKUP(Tabela224568910111213141516171819[[#This Row],[NOME]],'CADASTRO'!A:K,5,0)</f>
        <v>TECNICO MECANICO II</v>
      </c>
      <c r="G39" s="8">
        <v>46115</v>
      </c>
      <c r="H39" s="38">
        <v>365</v>
      </c>
      <c r="I3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IF(G374="01/01/1900", "SEM REGISTRO",
                        IF((G39+H39)&gt;TODAY(), "NO PRAZO", "VENCIDO"
                        )
                    )
                )
            )
        )
    ),"N.A.")</f>
        <v>N.A.</v>
      </c>
      <c r="J39" s="14">
        <f>Tabela224568910111213141516171819[[#This Row],[TREINADO EM]]+Tabela224568910111213141516171819[[#This Row],[VALIDADE]]</f>
        <v>46480</v>
      </c>
      <c r="K39">
        <v>1</v>
      </c>
      <c r="L39" t="s">
        <v>3</v>
      </c>
      <c r="M39" t="str">
        <f>VLOOKUP(Tabela224568910111213141516171819[[#This Row],[NOME]],'CADASTRO'!A:K,6,0)</f>
        <v>TRANSFERIDO</v>
      </c>
    </row>
    <row r="40" spans="1:13">
      <c r="A40" t="s">
        <v>516</v>
      </c>
      <c r="B40" t="s">
        <v>517</v>
      </c>
      <c r="C40" t="s">
        <v>326</v>
      </c>
      <c r="D40" t="s">
        <v>721</v>
      </c>
      <c r="E40" t="s">
        <v>218</v>
      </c>
      <c r="F40" t="str">
        <f>VLOOKUP(Tabela224568910111213141516171819[[#This Row],[NOME]],'CADASTRO'!A:K,5,0)</f>
        <v>TECNICO MECANICO II</v>
      </c>
      <c r="G40" s="8">
        <v>46115</v>
      </c>
      <c r="H40" s="38">
        <v>365</v>
      </c>
      <c r="I4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IF(G375="01/01/1900", "SEM REGISTRO",
                        IF((G40+H40)&gt;TODAY(), "NO PRAZO", "VENCIDO"
                        )
                    )
                )
            )
        )
    ),"N.A.")</f>
        <v>N.A.</v>
      </c>
      <c r="J40" s="14">
        <f>Tabela224568910111213141516171819[[#This Row],[TREINADO EM]]+Tabela224568910111213141516171819[[#This Row],[VALIDADE]]</f>
        <v>46480</v>
      </c>
      <c r="K40">
        <v>1</v>
      </c>
      <c r="L40" t="s">
        <v>3</v>
      </c>
      <c r="M40" t="str">
        <f>VLOOKUP(Tabela224568910111213141516171819[[#This Row],[NOME]],'CADASTRO'!A:K,6,0)</f>
        <v>DESLIGADO</v>
      </c>
    </row>
    <row r="41" spans="1:13">
      <c r="A41" t="s">
        <v>516</v>
      </c>
      <c r="B41" t="s">
        <v>517</v>
      </c>
      <c r="C41" t="s">
        <v>517</v>
      </c>
      <c r="D41" t="s">
        <v>721</v>
      </c>
      <c r="E41" t="s">
        <v>361</v>
      </c>
      <c r="F41" t="str">
        <f>VLOOKUP(Tabela224568910111213141516171819[[#This Row],[NOME]],'CADASTRO'!A:K,5,0)</f>
        <v>TECNICO MECANICO II</v>
      </c>
      <c r="G41" s="8">
        <v>44344</v>
      </c>
      <c r="H41" s="38">
        <v>365</v>
      </c>
      <c r="I4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IF(G376="01/01/1900",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Tabela224568910111213141516171819[[#This Row],[TREINADO EM]]+Tabela224568910111213141516171819[[#This Row],[VALIDADE]]</f>
        <v>44709</v>
      </c>
      <c r="K41">
        <v>1</v>
      </c>
      <c r="L41" t="s">
        <v>5</v>
      </c>
      <c r="M41" t="str">
        <f>VLOOKUP(Tabela224568910111213141516171819[[#This Row],[NOME]],'CADASTRO'!A:K,6,0)</f>
        <v>ATIVO</v>
      </c>
    </row>
    <row r="42" spans="1:13">
      <c r="A42" t="s">
        <v>516</v>
      </c>
      <c r="B42" t="s">
        <v>517</v>
      </c>
      <c r="C42" t="s">
        <v>517</v>
      </c>
      <c r="D42" t="s">
        <v>721</v>
      </c>
      <c r="E42" t="s">
        <v>361</v>
      </c>
      <c r="F42" t="str">
        <f>VLOOKUP(Tabela224568910111213141516171819[[#This Row],[NOME]],'CADASTRO'!A:K,5,0)</f>
        <v>TECNICO MECANICO II</v>
      </c>
      <c r="G42" s="8">
        <v>44650</v>
      </c>
      <c r="H42" s="38">
        <v>365</v>
      </c>
      <c r="I4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IF(G377="01/01/1900",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Tabela224568910111213141516171819[[#This Row],[TREINADO EM]]+Tabela224568910111213141516171819[[#This Row],[VALIDADE]]</f>
        <v>45015</v>
      </c>
      <c r="K42">
        <v>1</v>
      </c>
      <c r="L42" t="s">
        <v>5</v>
      </c>
      <c r="M42" t="str">
        <f>VLOOKUP(Tabela224568910111213141516171819[[#This Row],[NOME]],'CADASTRO'!A:K,6,0)</f>
        <v>ATIVO</v>
      </c>
    </row>
    <row r="43" spans="1:13">
      <c r="A43" t="s">
        <v>516</v>
      </c>
      <c r="B43" t="s">
        <v>517</v>
      </c>
      <c r="C43" t="s">
        <v>431</v>
      </c>
      <c r="D43" t="s">
        <v>721</v>
      </c>
      <c r="E43" t="s">
        <v>361</v>
      </c>
      <c r="F43" t="str">
        <f>VLOOKUP(Tabela224568910111213141516171819[[#This Row],[NOME]],'CADASTRO'!A:K,5,0)</f>
        <v>TECNICO MECANICO II</v>
      </c>
      <c r="G43" s="8">
        <v>45112</v>
      </c>
      <c r="H43" s="38">
        <v>365</v>
      </c>
      <c r="I4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IF(G378="01/01/1900",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Tabela224568910111213141516171819[[#This Row],[TREINADO EM]]+Tabela224568910111213141516171819[[#This Row],[VALIDADE]]</f>
        <v>45477</v>
      </c>
      <c r="K43">
        <v>1</v>
      </c>
      <c r="L43" t="s">
        <v>5</v>
      </c>
      <c r="M43" t="str">
        <f>VLOOKUP(Tabela224568910111213141516171819[[#This Row],[NOME]],'CADASTRO'!A:K,6,0)</f>
        <v>ATIVO</v>
      </c>
    </row>
    <row r="44" spans="1:13">
      <c r="A44" t="s">
        <v>516</v>
      </c>
      <c r="B44" t="s">
        <v>517</v>
      </c>
      <c r="C44" t="s">
        <v>431</v>
      </c>
      <c r="D44" t="s">
        <v>721</v>
      </c>
      <c r="E44" t="s">
        <v>361</v>
      </c>
      <c r="F44" t="str">
        <f>VLOOKUP(Tabela224568910111213141516171819[[#This Row],[NOME]],'CADASTRO'!A:K,5,0)</f>
        <v>TECNICO MECANICO II</v>
      </c>
      <c r="G44" s="8">
        <v>45280</v>
      </c>
      <c r="H44" s="38">
        <v>365</v>
      </c>
      <c r="I4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IF(G379="01/01/1900",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Tabela224568910111213141516171819[[#This Row],[TREINADO EM]]+Tabela224568910111213141516171819[[#This Row],[VALIDADE]]</f>
        <v>45645</v>
      </c>
      <c r="K44">
        <v>1</v>
      </c>
      <c r="L44" t="s">
        <v>5</v>
      </c>
      <c r="M44" t="str">
        <f>VLOOKUP(Tabela224568910111213141516171819[[#This Row],[NOME]],'CADASTRO'!A:K,6,0)</f>
        <v>ATIVO</v>
      </c>
    </row>
    <row r="45" spans="1:13">
      <c r="A45" t="s">
        <v>516</v>
      </c>
      <c r="B45" t="s">
        <v>517</v>
      </c>
      <c r="C45" t="s">
        <v>93</v>
      </c>
      <c r="D45" t="s">
        <v>721</v>
      </c>
      <c r="E45" t="s">
        <v>361</v>
      </c>
      <c r="F45" t="str">
        <f>VLOOKUP(Tabela224568910111213141516171819[[#This Row],[NOME]],'CADASTRO'!A:K,5,0)</f>
        <v>TECNICO MECANICO II</v>
      </c>
      <c r="G45" s="8">
        <v>45644</v>
      </c>
      <c r="H45" s="38">
        <v>365</v>
      </c>
      <c r="I4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IF(G380="01/01/1900",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Tabela224568910111213141516171819[[#This Row],[TREINADO EM]]+Tabela224568910111213141516171819[[#This Row],[VALIDADE]]</f>
        <v>46009</v>
      </c>
      <c r="K45">
        <v>1</v>
      </c>
      <c r="L45" t="s">
        <v>5</v>
      </c>
      <c r="M45" t="str">
        <f>VLOOKUP(Tabela224568910111213141516171819[[#This Row],[NOME]],'CADASTRO'!A:K,6,0)</f>
        <v>ATIVO</v>
      </c>
    </row>
    <row r="46" spans="1:13">
      <c r="A46" t="s">
        <v>516</v>
      </c>
      <c r="B46" t="s">
        <v>517</v>
      </c>
      <c r="C46" t="s">
        <v>335</v>
      </c>
      <c r="D46" t="s">
        <v>721</v>
      </c>
      <c r="E46" t="s">
        <v>361</v>
      </c>
      <c r="F46" t="str">
        <f>VLOOKUP(Tabela224568910111213141516171819[[#This Row],[NOME]],'CADASTRO'!A:K,5,0)</f>
        <v>TECNICO MECANICO II</v>
      </c>
      <c r="G46" s="8">
        <v>46108</v>
      </c>
      <c r="H46" s="38">
        <v>365</v>
      </c>
      <c r="I4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IF(G381="01/01/1900",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Tabela224568910111213141516171819[[#This Row],[TREINADO EM]]+Tabela224568910111213141516171819[[#This Row],[VALIDADE]]</f>
        <v>46473</v>
      </c>
      <c r="K46">
        <v>1</v>
      </c>
      <c r="L46" t="s">
        <v>3</v>
      </c>
      <c r="M46" t="str">
        <f>VLOOKUP(Tabela224568910111213141516171819[[#This Row],[NOME]],'CADASTRO'!A:K,6,0)</f>
        <v>ATIVO</v>
      </c>
    </row>
    <row r="47" spans="1:13">
      <c r="A47" t="s">
        <v>516</v>
      </c>
      <c r="B47" t="s">
        <v>517</v>
      </c>
      <c r="C47" t="s">
        <v>431</v>
      </c>
      <c r="D47" t="s">
        <v>721</v>
      </c>
      <c r="E47" s="1" t="s">
        <v>57</v>
      </c>
      <c r="F47" t="str">
        <f>VLOOKUP(Tabela224568910111213141516171819[[#This Row],[NOME]],'CADASTRO'!A:K,5,0)</f>
        <v>COORDENADOR MANUTENCAO SR</v>
      </c>
      <c r="G47" s="8">
        <v>45280</v>
      </c>
      <c r="H47" s="38">
        <v>365</v>
      </c>
      <c r="I4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IF(G382="01/01/1900",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Tabela224568910111213141516171819[[#This Row],[TREINADO EM]]+Tabela224568910111213141516171819[[#This Row],[VALIDADE]]</f>
        <v>45645</v>
      </c>
      <c r="K47">
        <v>1</v>
      </c>
      <c r="L47" t="s">
        <v>5</v>
      </c>
      <c r="M47" t="str">
        <f>VLOOKUP(Tabela224568910111213141516171819[[#This Row],[NOME]],'CADASTRO'!A:K,6,0)</f>
        <v>ATIVO</v>
      </c>
    </row>
    <row r="48" spans="1:13">
      <c r="A48" t="s">
        <v>516</v>
      </c>
      <c r="B48" t="s">
        <v>517</v>
      </c>
      <c r="C48" t="s">
        <v>431</v>
      </c>
      <c r="D48" t="s">
        <v>721</v>
      </c>
      <c r="E48" t="s">
        <v>57</v>
      </c>
      <c r="F48" t="str">
        <f>VLOOKUP(Tabela224568910111213141516171819[[#This Row],[NOME]],'CADASTRO'!A:K,5,0)</f>
        <v>COORDENADOR MANUTENCAO SR</v>
      </c>
      <c r="G48" s="8">
        <v>45754</v>
      </c>
      <c r="H48" s="38">
        <v>365</v>
      </c>
      <c r="I4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IF(G383="01/01/1900",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Tabela224568910111213141516171819[[#This Row],[TREINADO EM]]+Tabela224568910111213141516171819[[#This Row],[VALIDADE]]</f>
        <v>46119</v>
      </c>
      <c r="K48">
        <v>1</v>
      </c>
      <c r="L48" t="s">
        <v>5</v>
      </c>
      <c r="M48" t="str">
        <f>VLOOKUP(Tabela224568910111213141516171819[[#This Row],[NOME]],'CADASTRO'!A:K,6,0)</f>
        <v>ATIVO</v>
      </c>
    </row>
    <row r="49" spans="1:13">
      <c r="A49" t="s">
        <v>516</v>
      </c>
      <c r="B49" t="s">
        <v>517</v>
      </c>
      <c r="C49" t="s">
        <v>326</v>
      </c>
      <c r="D49" t="s">
        <v>721</v>
      </c>
      <c r="E49" t="s">
        <v>57</v>
      </c>
      <c r="F49" t="str">
        <f>VLOOKUP(Tabela224568910111213141516171819[[#This Row],[NOME]],'CADASTRO'!A:K,5,0)</f>
        <v>COORDENADOR MANUTENCAO SR</v>
      </c>
      <c r="G49" s="8">
        <v>46113</v>
      </c>
      <c r="H49" s="38">
        <v>365</v>
      </c>
      <c r="I4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IF(G384="01/01/1900",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Tabela224568910111213141516171819[[#This Row],[TREINADO EM]]+Tabela224568910111213141516171819[[#This Row],[VALIDADE]]</f>
        <v>46478</v>
      </c>
      <c r="K49">
        <v>1</v>
      </c>
      <c r="L49" t="s">
        <v>3</v>
      </c>
      <c r="M49" t="str">
        <f>VLOOKUP(Tabela224568910111213141516171819[[#This Row],[NOME]],'CADASTRO'!A:K,6,0)</f>
        <v>ATIVO</v>
      </c>
    </row>
    <row r="50" spans="1:13">
      <c r="A50" t="s">
        <v>516</v>
      </c>
      <c r="B50" t="s">
        <v>517</v>
      </c>
      <c r="C50" t="s">
        <v>517</v>
      </c>
      <c r="D50" t="s">
        <v>721</v>
      </c>
      <c r="E50" t="s">
        <v>369</v>
      </c>
      <c r="F50" t="str">
        <f>VLOOKUP(Tabela224568910111213141516171819[[#This Row],[NOME]],'CADASTRO'!A:K,5,0)</f>
        <v>TECNICO ELETRONICO III</v>
      </c>
      <c r="G50" s="8">
        <v>44344</v>
      </c>
      <c r="H50" s="38">
        <v>365</v>
      </c>
      <c r="I5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IF(G385="01/01/1900",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Tabela224568910111213141516171819[[#This Row],[TREINADO EM]]+Tabela224568910111213141516171819[[#This Row],[VALIDADE]]</f>
        <v>44709</v>
      </c>
      <c r="K50">
        <v>1</v>
      </c>
      <c r="L50" t="s">
        <v>5</v>
      </c>
      <c r="M50" t="str">
        <f>VLOOKUP(Tabela224568910111213141516171819[[#This Row],[NOME]],'CADASTRO'!A:K,6,0)</f>
        <v>ATIVO</v>
      </c>
    </row>
    <row r="51" spans="1:13">
      <c r="A51" t="s">
        <v>516</v>
      </c>
      <c r="B51" t="s">
        <v>517</v>
      </c>
      <c r="C51" t="s">
        <v>341</v>
      </c>
      <c r="D51" t="s">
        <v>721</v>
      </c>
      <c r="E51" t="s">
        <v>369</v>
      </c>
      <c r="F51" t="str">
        <f>VLOOKUP(Tabela224568910111213141516171819[[#This Row],[NOME]],'CADASTRO'!A:K,5,0)</f>
        <v>TECNICO ELETRONICO III</v>
      </c>
      <c r="G51" s="8">
        <v>44930</v>
      </c>
      <c r="H51" s="38">
        <v>365</v>
      </c>
      <c r="I5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IF(G386="01/01/1900",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Tabela224568910111213141516171819[[#This Row],[TREINADO EM]]+Tabela224568910111213141516171819[[#This Row],[VALIDADE]]</f>
        <v>45295</v>
      </c>
      <c r="K51">
        <v>1</v>
      </c>
      <c r="L51" t="s">
        <v>5</v>
      </c>
      <c r="M51" t="str">
        <f>VLOOKUP(Tabela224568910111213141516171819[[#This Row],[NOME]],'CADASTRO'!A:K,6,0)</f>
        <v>ATIVO</v>
      </c>
    </row>
    <row r="52" spans="1:13">
      <c r="A52" t="s">
        <v>516</v>
      </c>
      <c r="B52" t="s">
        <v>517</v>
      </c>
      <c r="C52" t="s">
        <v>431</v>
      </c>
      <c r="D52" t="s">
        <v>721</v>
      </c>
      <c r="E52" t="s">
        <v>369</v>
      </c>
      <c r="F52" t="str">
        <f>VLOOKUP(Tabela224568910111213141516171819[[#This Row],[NOME]],'CADASTRO'!A:K,5,0)</f>
        <v>TECNICO ELETRONICO III</v>
      </c>
      <c r="G52" s="8">
        <v>45280</v>
      </c>
      <c r="H52" s="38">
        <v>365</v>
      </c>
      <c r="I5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IF(G387="01/01/1900",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Tabela224568910111213141516171819[[#This Row],[TREINADO EM]]+Tabela224568910111213141516171819[[#This Row],[VALIDADE]]</f>
        <v>45645</v>
      </c>
      <c r="K52">
        <v>1</v>
      </c>
      <c r="L52" t="s">
        <v>5</v>
      </c>
      <c r="M52" t="str">
        <f>VLOOKUP(Tabela224568910111213141516171819[[#This Row],[NOME]],'CADASTRO'!A:K,6,0)</f>
        <v>ATIVO</v>
      </c>
    </row>
    <row r="53" spans="1:13">
      <c r="A53" t="s">
        <v>516</v>
      </c>
      <c r="B53" t="s">
        <v>517</v>
      </c>
      <c r="C53" t="s">
        <v>93</v>
      </c>
      <c r="D53" t="s">
        <v>721</v>
      </c>
      <c r="E53" t="s">
        <v>369</v>
      </c>
      <c r="F53" t="str">
        <f>VLOOKUP(Tabela224568910111213141516171819[[#This Row],[NOME]],'CADASTRO'!A:K,5,0)</f>
        <v>TECNICO ELETRONICO III</v>
      </c>
      <c r="G53" s="8">
        <v>45644</v>
      </c>
      <c r="H53" s="38">
        <v>365</v>
      </c>
      <c r="I5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IF(G388="01/01/1900",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Tabela224568910111213141516171819[[#This Row],[TREINADO EM]]+Tabela224568910111213141516171819[[#This Row],[VALIDADE]]</f>
        <v>46009</v>
      </c>
      <c r="K53">
        <v>1</v>
      </c>
      <c r="L53" t="s">
        <v>5</v>
      </c>
      <c r="M53" t="str">
        <f>VLOOKUP(Tabela224568910111213141516171819[[#This Row],[NOME]],'CADASTRO'!A:K,6,0)</f>
        <v>ATIVO</v>
      </c>
    </row>
    <row r="54" spans="1:13">
      <c r="A54" t="s">
        <v>516</v>
      </c>
      <c r="B54" t="s">
        <v>517</v>
      </c>
      <c r="C54" t="s">
        <v>326</v>
      </c>
      <c r="D54" t="s">
        <v>721</v>
      </c>
      <c r="E54" t="s">
        <v>369</v>
      </c>
      <c r="F54" t="str">
        <f>VLOOKUP(Tabela224568910111213141516171819[[#This Row],[NOME]],'CADASTRO'!A:K,5,0)</f>
        <v>TECNICO ELETRONICO III</v>
      </c>
      <c r="G54" s="8">
        <v>46115</v>
      </c>
      <c r="H54" s="38">
        <v>365</v>
      </c>
      <c r="I5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IF(G389="01/01/1900",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Tabela224568910111213141516171819[[#This Row],[TREINADO EM]]+Tabela224568910111213141516171819[[#This Row],[VALIDADE]]</f>
        <v>46480</v>
      </c>
      <c r="K54">
        <v>1</v>
      </c>
      <c r="L54" t="s">
        <v>3</v>
      </c>
      <c r="M54" t="str">
        <f>VLOOKUP(Tabela224568910111213141516171819[[#This Row],[NOME]],'CADASTRO'!A:K,6,0)</f>
        <v>ATIVO</v>
      </c>
    </row>
    <row r="55" spans="1:13">
      <c r="A55" t="s">
        <v>516</v>
      </c>
      <c r="B55" t="s">
        <v>517</v>
      </c>
      <c r="C55" t="s">
        <v>415</v>
      </c>
      <c r="D55" t="s">
        <v>721</v>
      </c>
      <c r="E55" s="1" t="s">
        <v>380</v>
      </c>
      <c r="F55" t="str">
        <f>VLOOKUP(Tabela224568910111213141516171819[[#This Row],[NOME]],'CADASTRO'!A:K,5,0)</f>
        <v>TECNICO ELETRONICO I</v>
      </c>
      <c r="G55" s="8">
        <v>46280</v>
      </c>
      <c r="H55" s="38">
        <v>365</v>
      </c>
      <c r="I5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IF(G390="01/01/1900",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Tabela224568910111213141516171819[[#This Row],[TREINADO EM]]+Tabela224568910111213141516171819[[#This Row],[VALIDADE]]</f>
        <v>46645</v>
      </c>
      <c r="K55">
        <v>1</v>
      </c>
      <c r="L55" t="s">
        <v>3</v>
      </c>
      <c r="M55" t="str">
        <f>VLOOKUP(Tabela224568910111213141516171819[[#This Row],[NOME]],'CADASTRO'!A:K,6,0)</f>
        <v>ATIVO</v>
      </c>
    </row>
    <row r="56" spans="1:13">
      <c r="A56" t="s">
        <v>516</v>
      </c>
      <c r="B56" t="s">
        <v>517</v>
      </c>
      <c r="C56" t="s">
        <v>517</v>
      </c>
      <c r="D56" t="s">
        <v>721</v>
      </c>
      <c r="E56" t="s">
        <v>162</v>
      </c>
      <c r="F56" t="str">
        <f>VLOOKUP(Tabela224568910111213141516171819[[#This Row],[NOME]],'CADASTRO'!A:K,5,0)</f>
        <v>SUPERVISOR DE MANUTENCAO</v>
      </c>
      <c r="G56" s="8">
        <v>44344</v>
      </c>
      <c r="H56" s="38">
        <v>365</v>
      </c>
      <c r="I5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IF(G391="01/01/1900", "SEM REGISTRO",
                        IF((G56+H56)&gt;TODAY(), "NO PRAZO", "VENCIDO"
                        )
                    )
                )
            )
        )
    ),"N.A.")</f>
        <v>N.A.</v>
      </c>
      <c r="J56" s="14">
        <f>Tabela224568910111213141516171819[[#This Row],[TREINADO EM]]+Tabela224568910111213141516171819[[#This Row],[VALIDADE]]</f>
        <v>44709</v>
      </c>
      <c r="K56">
        <v>1</v>
      </c>
      <c r="L56" t="s">
        <v>1</v>
      </c>
      <c r="M56" t="str">
        <f>VLOOKUP(Tabela224568910111213141516171819[[#This Row],[NOME]],'CADASTRO'!A:K,6,0)</f>
        <v>ATIVO</v>
      </c>
    </row>
    <row r="57" spans="1:13">
      <c r="A57" t="s">
        <v>516</v>
      </c>
      <c r="B57" t="s">
        <v>517</v>
      </c>
      <c r="C57" t="s">
        <v>431</v>
      </c>
      <c r="D57" t="s">
        <v>721</v>
      </c>
      <c r="E57" t="s">
        <v>162</v>
      </c>
      <c r="F57" t="str">
        <f>VLOOKUP(Tabela224568910111213141516171819[[#This Row],[NOME]],'CADASTRO'!A:K,5,0)</f>
        <v>SUPERVISOR DE MANUTENCAO</v>
      </c>
      <c r="G57" s="8">
        <v>45280</v>
      </c>
      <c r="H57" s="38">
        <v>365</v>
      </c>
      <c r="I5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IF(G392="01/01/1900",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Tabela224568910111213141516171819[[#This Row],[TREINADO EM]]+Tabela224568910111213141516171819[[#This Row],[VALIDADE]]</f>
        <v>45645</v>
      </c>
      <c r="K57">
        <v>1</v>
      </c>
      <c r="L57" t="s">
        <v>5</v>
      </c>
      <c r="M57" t="str">
        <f>VLOOKUP(Tabela224568910111213141516171819[[#This Row],[NOME]],'CADASTRO'!A:K,6,0)</f>
        <v>ATIVO</v>
      </c>
    </row>
    <row r="58" spans="1:13">
      <c r="A58" t="s">
        <v>516</v>
      </c>
      <c r="B58" t="s">
        <v>517</v>
      </c>
      <c r="C58" t="s">
        <v>93</v>
      </c>
      <c r="D58" t="s">
        <v>721</v>
      </c>
      <c r="E58" t="s">
        <v>162</v>
      </c>
      <c r="F58" t="str">
        <f>VLOOKUP(Tabela224568910111213141516171819[[#This Row],[NOME]],'CADASTRO'!A:K,5,0)</f>
        <v>SUPERVISOR DE MANUTENCAO</v>
      </c>
      <c r="G58" s="8">
        <v>45644</v>
      </c>
      <c r="H58" s="38">
        <v>365</v>
      </c>
      <c r="I5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IF(G393="01/01/1900",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Tabela224568910111213141516171819[[#This Row],[TREINADO EM]]+Tabela224568910111213141516171819[[#This Row],[VALIDADE]]</f>
        <v>46009</v>
      </c>
      <c r="K58">
        <v>1</v>
      </c>
      <c r="L58" t="s">
        <v>5</v>
      </c>
      <c r="M58" t="str">
        <f>VLOOKUP(Tabela224568910111213141516171819[[#This Row],[NOME]],'CADASTRO'!A:K,6,0)</f>
        <v>ATIVO</v>
      </c>
    </row>
    <row r="59" spans="1:13">
      <c r="A59" t="s">
        <v>516</v>
      </c>
      <c r="B59" t="s">
        <v>517</v>
      </c>
      <c r="C59" t="s">
        <v>326</v>
      </c>
      <c r="D59" t="s">
        <v>721</v>
      </c>
      <c r="E59" t="s">
        <v>162</v>
      </c>
      <c r="F59" t="str">
        <f>VLOOKUP(Tabela224568910111213141516171819[[#This Row],[NOME]],'CADASTRO'!A:K,5,0)</f>
        <v>SUPERVISOR DE MANUTENCAO</v>
      </c>
      <c r="G59" s="8">
        <v>46115</v>
      </c>
      <c r="H59" s="38">
        <v>365</v>
      </c>
      <c r="I5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IF(G394="01/01/1900",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Tabela224568910111213141516171819[[#This Row],[TREINADO EM]]+Tabela224568910111213141516171819[[#This Row],[VALIDADE]]</f>
        <v>46480</v>
      </c>
      <c r="K59">
        <v>1</v>
      </c>
      <c r="L59" t="s">
        <v>3</v>
      </c>
      <c r="M59" t="str">
        <f>VLOOKUP(Tabela224568910111213141516171819[[#This Row],[NOME]],'CADASTRO'!A:K,6,0)</f>
        <v>ATIVO</v>
      </c>
    </row>
    <row r="60" spans="1:13">
      <c r="A60" t="s">
        <v>516</v>
      </c>
      <c r="B60" t="s">
        <v>517</v>
      </c>
      <c r="C60" t="s">
        <v>517</v>
      </c>
      <c r="D60" t="s">
        <v>721</v>
      </c>
      <c r="E60" t="s">
        <v>40</v>
      </c>
      <c r="F60" t="str">
        <f>VLOOKUP(Tabela224568910111213141516171819[[#This Row],[NOME]],'CADASTRO'!A:K,5,0)</f>
        <v>COORDENADOR PRODUCAO</v>
      </c>
      <c r="G60" s="8">
        <v>44098</v>
      </c>
      <c r="H60" s="38">
        <v>365</v>
      </c>
      <c r="I6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IF(G395="01/01/1900", "SEM REGISTRO",
                        IF((G60+H60)&gt;TODAY(), "NO PRAZO", "VENCIDO"
                        )
                    )
                )
            )
        )
    ),"N.A.")</f>
        <v>N.A.</v>
      </c>
      <c r="J60" s="14">
        <f>Tabela224568910111213141516171819[[#This Row],[TREINADO EM]]+Tabela224568910111213141516171819[[#This Row],[VALIDADE]]</f>
        <v>44463</v>
      </c>
      <c r="K60">
        <v>1</v>
      </c>
      <c r="L60" t="s">
        <v>1</v>
      </c>
      <c r="M60" t="str">
        <f>VLOOKUP(Tabela224568910111213141516171819[[#This Row],[NOME]],'CADASTRO'!A:K,6,0)</f>
        <v>TRANSFERIDO</v>
      </c>
    </row>
    <row r="61" spans="1:13">
      <c r="A61" t="s">
        <v>516</v>
      </c>
      <c r="B61" t="s">
        <v>517</v>
      </c>
      <c r="C61" t="s">
        <v>431</v>
      </c>
      <c r="D61" t="s">
        <v>721</v>
      </c>
      <c r="E61" t="s">
        <v>383</v>
      </c>
      <c r="F61" t="str">
        <f>VLOOKUP(Tabela224568910111213141516171819[[#This Row],[NOME]],'CADASTRO'!A:K,5,0)</f>
        <v>TECNICO AUTOMACAO</v>
      </c>
      <c r="G61" s="8">
        <v>45280</v>
      </c>
      <c r="H61" s="38">
        <v>365</v>
      </c>
      <c r="I6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IF(G396="01/01/1900",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Tabela224568910111213141516171819[[#This Row],[TREINADO EM]]+Tabela224568910111213141516171819[[#This Row],[VALIDADE]]</f>
        <v>45645</v>
      </c>
      <c r="K61">
        <v>1</v>
      </c>
      <c r="L61" t="s">
        <v>5</v>
      </c>
      <c r="M61" t="str">
        <f>VLOOKUP(Tabela224568910111213141516171819[[#This Row],[NOME]],'CADASTRO'!A:K,6,0)</f>
        <v>ATIVO</v>
      </c>
    </row>
    <row r="62" spans="1:13">
      <c r="A62" t="s">
        <v>516</v>
      </c>
      <c r="B62" t="s">
        <v>517</v>
      </c>
      <c r="C62" t="s">
        <v>517</v>
      </c>
      <c r="D62" t="s">
        <v>721</v>
      </c>
      <c r="E62" t="s">
        <v>383</v>
      </c>
      <c r="F62" t="str">
        <f>VLOOKUP(Tabela224568910111213141516171819[[#This Row],[NOME]],'CADASTRO'!A:K,5,0)</f>
        <v>TECNICO AUTOMACAO</v>
      </c>
      <c r="G62" s="8">
        <v>44344</v>
      </c>
      <c r="H62" s="38">
        <v>365</v>
      </c>
      <c r="I6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IF(G397="01/01/1900",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Tabela224568910111213141516171819[[#This Row],[TREINADO EM]]+Tabela224568910111213141516171819[[#This Row],[VALIDADE]]</f>
        <v>44709</v>
      </c>
      <c r="K62">
        <v>1</v>
      </c>
      <c r="L62" t="s">
        <v>5</v>
      </c>
      <c r="M62" t="str">
        <f>VLOOKUP(Tabela224568910111213141516171819[[#This Row],[NOME]],'CADASTRO'!A:K,6,0)</f>
        <v>ATIVO</v>
      </c>
    </row>
    <row r="63" spans="1:13">
      <c r="A63" t="s">
        <v>516</v>
      </c>
      <c r="B63" t="s">
        <v>517</v>
      </c>
      <c r="C63" t="s">
        <v>431</v>
      </c>
      <c r="D63" t="s">
        <v>721</v>
      </c>
      <c r="E63" t="s">
        <v>383</v>
      </c>
      <c r="F63" t="str">
        <f>VLOOKUP(Tabela224568910111213141516171819[[#This Row],[NOME]],'CADASTRO'!A:K,5,0)</f>
        <v>TECNICO AUTOMACAO</v>
      </c>
      <c r="G63" s="8">
        <v>45103</v>
      </c>
      <c r="H63" s="38">
        <v>365</v>
      </c>
      <c r="I6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IF(G398="01/01/1900",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Tabela224568910111213141516171819[[#This Row],[TREINADO EM]]+Tabela224568910111213141516171819[[#This Row],[VALIDADE]]</f>
        <v>45468</v>
      </c>
      <c r="K63">
        <v>1</v>
      </c>
      <c r="L63" t="s">
        <v>5</v>
      </c>
      <c r="M63" t="str">
        <f>VLOOKUP(Tabela224568910111213141516171819[[#This Row],[NOME]],'CADASTRO'!A:K,6,0)</f>
        <v>ATIVO</v>
      </c>
    </row>
    <row r="64" spans="1:13">
      <c r="A64" t="s">
        <v>516</v>
      </c>
      <c r="B64" t="s">
        <v>517</v>
      </c>
      <c r="C64" t="s">
        <v>431</v>
      </c>
      <c r="D64" t="s">
        <v>721</v>
      </c>
      <c r="E64" t="s">
        <v>383</v>
      </c>
      <c r="F64" t="str">
        <f>VLOOKUP(Tabela224568910111213141516171819[[#This Row],[NOME]],'CADASTRO'!A:K,5,0)</f>
        <v>TECNICO AUTOMACAO</v>
      </c>
      <c r="G64" s="8">
        <v>45754</v>
      </c>
      <c r="H64" s="38">
        <v>365</v>
      </c>
      <c r="I6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IF(G399="01/01/1900",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Tabela224568910111213141516171819[[#This Row],[TREINADO EM]]+Tabela224568910111213141516171819[[#This Row],[VALIDADE]]</f>
        <v>46119</v>
      </c>
      <c r="K64">
        <v>1</v>
      </c>
      <c r="L64" t="s">
        <v>5</v>
      </c>
      <c r="M64" t="str">
        <f>VLOOKUP(Tabela224568910111213141516171819[[#This Row],[NOME]],'CADASTRO'!A:K,6,0)</f>
        <v>ATIVO</v>
      </c>
    </row>
    <row r="65" spans="1:13">
      <c r="A65" t="s">
        <v>516</v>
      </c>
      <c r="B65" t="s">
        <v>517</v>
      </c>
      <c r="C65" t="s">
        <v>326</v>
      </c>
      <c r="D65" t="s">
        <v>721</v>
      </c>
      <c r="E65" t="s">
        <v>383</v>
      </c>
      <c r="F65" t="str">
        <f>VLOOKUP(Tabela224568910111213141516171819[[#This Row],[NOME]],'CADASTRO'!A:K,5,0)</f>
        <v>TECNICO AUTOMACAO</v>
      </c>
      <c r="G65" s="8">
        <v>46186</v>
      </c>
      <c r="H65" s="38">
        <v>365</v>
      </c>
      <c r="I6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IF(G400="01/01/1900", "SEM REGISTRO",
                        IF((G65+H65)&gt;TODAY(), "NO PRAZO", "VENCIDO"
                        )
                    )
                )
            )
        )
    ),"N.A.")</f>
        <v>NO PRAZO</v>
      </c>
      <c r="J65" s="14">
        <f>Tabela224568910111213141516171819[[#This Row],[TREINADO EM]]+Tabela224568910111213141516171819[[#This Row],[VALIDADE]]</f>
        <v>46551</v>
      </c>
      <c r="K65">
        <v>1</v>
      </c>
      <c r="L65" t="s">
        <v>3</v>
      </c>
      <c r="M65" t="str">
        <f>VLOOKUP(Tabela224568910111213141516171819[[#This Row],[NOME]],'CADASTRO'!A:K,6,0)</f>
        <v>ATIVO</v>
      </c>
    </row>
    <row r="66" spans="1:13">
      <c r="A66" t="s">
        <v>516</v>
      </c>
      <c r="B66" t="s">
        <v>517</v>
      </c>
      <c r="C66" t="s">
        <v>431</v>
      </c>
      <c r="D66" t="s">
        <v>721</v>
      </c>
      <c r="E66" t="s">
        <v>390</v>
      </c>
      <c r="F66" t="str">
        <f>VLOOKUP(Tabela224568910111213141516171819[[#This Row],[NOME]],'CADASTRO'!A:K,5,0)</f>
        <v>TECNICO ELETRONICO II</v>
      </c>
      <c r="G66" s="8">
        <v>45280</v>
      </c>
      <c r="H66" s="38">
        <v>365</v>
      </c>
      <c r="I6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IF(G401="01/01/1900",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Tabela224568910111213141516171819[[#This Row],[TREINADO EM]]+Tabela224568910111213141516171819[[#This Row],[VALIDADE]]</f>
        <v>45645</v>
      </c>
      <c r="K66">
        <v>1</v>
      </c>
      <c r="L66" t="s">
        <v>5</v>
      </c>
      <c r="M66" t="str">
        <f>VLOOKUP(Tabela224568910111213141516171819[[#This Row],[NOME]],'CADASTRO'!A:K,6,0)</f>
        <v>ATIVO</v>
      </c>
    </row>
    <row r="67" spans="1:13">
      <c r="A67" t="s">
        <v>516</v>
      </c>
      <c r="B67" t="s">
        <v>517</v>
      </c>
      <c r="C67" t="s">
        <v>517</v>
      </c>
      <c r="D67" t="s">
        <v>721</v>
      </c>
      <c r="E67" t="s">
        <v>390</v>
      </c>
      <c r="F67" t="str">
        <f>VLOOKUP(Tabela224568910111213141516171819[[#This Row],[NOME]],'CADASTRO'!A:K,5,0)</f>
        <v>TECNICO ELETRONICO II</v>
      </c>
      <c r="G67" s="8">
        <v>44344</v>
      </c>
      <c r="H67" s="38">
        <v>365</v>
      </c>
      <c r="I6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IF(G402="01/01/1900",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Tabela224568910111213141516171819[[#This Row],[TREINADO EM]]+Tabela224568910111213141516171819[[#This Row],[VALIDADE]]</f>
        <v>44709</v>
      </c>
      <c r="K67">
        <v>1</v>
      </c>
      <c r="L67" t="s">
        <v>5</v>
      </c>
      <c r="M67" t="str">
        <f>VLOOKUP(Tabela224568910111213141516171819[[#This Row],[NOME]],'CADASTRO'!A:K,6,0)</f>
        <v>ATIVO</v>
      </c>
    </row>
    <row r="68" spans="1:13">
      <c r="A68" t="s">
        <v>516</v>
      </c>
      <c r="B68" t="s">
        <v>517</v>
      </c>
      <c r="C68" t="s">
        <v>517</v>
      </c>
      <c r="D68" t="s">
        <v>721</v>
      </c>
      <c r="E68" t="s">
        <v>390</v>
      </c>
      <c r="F68" t="str">
        <f>VLOOKUP(Tabela224568910111213141516171819[[#This Row],[NOME]],'CADASTRO'!A:K,5,0)</f>
        <v>TECNICO ELETRONICO II</v>
      </c>
      <c r="G68" s="8">
        <v>44650</v>
      </c>
      <c r="H68" s="38">
        <v>365</v>
      </c>
      <c r="I6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IF(G403="01/01/1900",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Tabela224568910111213141516171819[[#This Row],[TREINADO EM]]+Tabela224568910111213141516171819[[#This Row],[VALIDADE]]</f>
        <v>45015</v>
      </c>
      <c r="K68">
        <v>1</v>
      </c>
      <c r="L68" t="s">
        <v>5</v>
      </c>
      <c r="M68" t="str">
        <f>VLOOKUP(Tabela224568910111213141516171819[[#This Row],[NOME]],'CADASTRO'!A:K,6,0)</f>
        <v>ATIVO</v>
      </c>
    </row>
    <row r="69" spans="1:13">
      <c r="A69" t="s">
        <v>516</v>
      </c>
      <c r="B69" t="s">
        <v>517</v>
      </c>
      <c r="C69" t="s">
        <v>335</v>
      </c>
      <c r="D69" t="s">
        <v>721</v>
      </c>
      <c r="E69" t="s">
        <v>390</v>
      </c>
      <c r="F69" t="str">
        <f>VLOOKUP(Tabela224568910111213141516171819[[#This Row],[NOME]],'CADASTRO'!A:K,5,0)</f>
        <v>TECNICO ELETRONICO II</v>
      </c>
      <c r="G69" s="8">
        <v>45756</v>
      </c>
      <c r="H69" s="38">
        <v>365</v>
      </c>
      <c r="I6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IF(G404="01/01/1900",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Tabela224568910111213141516171819[[#This Row],[TREINADO EM]]+Tabela224568910111213141516171819[[#This Row],[VALIDADE]]</f>
        <v>46121</v>
      </c>
      <c r="K69">
        <v>1</v>
      </c>
      <c r="L69" t="s">
        <v>5</v>
      </c>
      <c r="M69" t="str">
        <f>VLOOKUP(Tabela224568910111213141516171819[[#This Row],[NOME]],'CADASTRO'!A:K,6,0)</f>
        <v>ATIVO</v>
      </c>
    </row>
    <row r="70" spans="1:13">
      <c r="A70" t="s">
        <v>516</v>
      </c>
      <c r="B70" t="s">
        <v>517</v>
      </c>
      <c r="C70" t="s">
        <v>326</v>
      </c>
      <c r="D70" t="s">
        <v>721</v>
      </c>
      <c r="E70" t="s">
        <v>390</v>
      </c>
      <c r="F70" t="str">
        <f>VLOOKUP(Tabela224568910111213141516171819[[#This Row],[NOME]],'CADASTRO'!A:K,5,0)</f>
        <v>TECNICO ELETRONICO II</v>
      </c>
      <c r="G70" s="26">
        <v>46115</v>
      </c>
      <c r="H70" s="38">
        <v>365</v>
      </c>
      <c r="I7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IF(G405="01/01/1900", "SEM REGISTRO",
                        IF((G70+H70)&gt;TODAY(), "NO PRAZO", "VENCIDO"
                        )
                    )
                )
            )
        )
    ),"N.A.")</f>
        <v>NO PRAZO</v>
      </c>
      <c r="J70" s="14">
        <f>Tabela224568910111213141516171819[[#This Row],[TREINADO EM]]+Tabela224568910111213141516171819[[#This Row],[VALIDADE]]</f>
        <v>46480</v>
      </c>
      <c r="K70">
        <v>1</v>
      </c>
      <c r="L70" t="s">
        <v>3</v>
      </c>
      <c r="M70" t="str">
        <f>VLOOKUP(Tabela224568910111213141516171819[[#This Row],[NOME]],'CADASTRO'!A:K,6,0)</f>
        <v>ATIVO</v>
      </c>
    </row>
    <row r="71" spans="1:13">
      <c r="A71" t="s">
        <v>516</v>
      </c>
      <c r="B71" t="s">
        <v>517</v>
      </c>
      <c r="C71" t="s">
        <v>517</v>
      </c>
      <c r="D71" t="s">
        <v>721</v>
      </c>
      <c r="E71" t="s">
        <v>296</v>
      </c>
      <c r="F71" t="str">
        <f>VLOOKUP(Tabela224568910111213141516171819[[#This Row],[NOME]],'CADASTRO'!A:K,5,0)</f>
        <v>TECNICO ELETRONICO II</v>
      </c>
      <c r="G71" s="26">
        <v>44344</v>
      </c>
      <c r="H71" s="38">
        <v>365</v>
      </c>
      <c r="I7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IF(G406="01/01/1900", "SEM REGISTRO",
                        IF((G71+H71)&gt;TODAY(), "NO PRAZO", "VENCIDO"
                        )
                    )
                )
            )
        )
    ),"N.A.")</f>
        <v>N.A.</v>
      </c>
      <c r="J71" s="14">
        <f>Tabela224568910111213141516171819[[#This Row],[TREINADO EM]]+Tabela224568910111213141516171819[[#This Row],[VALIDADE]]</f>
        <v>44709</v>
      </c>
      <c r="K71">
        <v>1</v>
      </c>
      <c r="L71" t="s">
        <v>5</v>
      </c>
      <c r="M71" t="str">
        <f>VLOOKUP(Tabela224568910111213141516171819[[#This Row],[NOME]],'CADASTRO'!A:K,6,0)</f>
        <v>DESLIGADO</v>
      </c>
    </row>
    <row r="72" spans="1:13">
      <c r="A72" t="s">
        <v>516</v>
      </c>
      <c r="B72" t="s">
        <v>517</v>
      </c>
      <c r="C72" t="s">
        <v>517</v>
      </c>
      <c r="D72" t="s">
        <v>721</v>
      </c>
      <c r="E72" t="s">
        <v>296</v>
      </c>
      <c r="F72" t="str">
        <f>VLOOKUP(Tabela224568910111213141516171819[[#This Row],[NOME]],'CADASTRO'!A:K,5,0)</f>
        <v>TECNICO ELETRONICO II</v>
      </c>
      <c r="G72" s="26">
        <v>44650</v>
      </c>
      <c r="H72" s="38">
        <v>365</v>
      </c>
      <c r="I7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IF(G407="01/01/1900", "SEM REGISTRO",
                        IF((G72+H72)&gt;TODAY(), "NO PRAZO", "VENCIDO"
                        )
                    )
                )
            )
        )
    ),"N.A.")</f>
        <v>N.A.</v>
      </c>
      <c r="J72" s="14">
        <f>Tabela224568910111213141516171819[[#This Row],[TREINADO EM]]+Tabela224568910111213141516171819[[#This Row],[VALIDADE]]</f>
        <v>45015</v>
      </c>
      <c r="K72">
        <v>1</v>
      </c>
      <c r="L72" t="s">
        <v>5</v>
      </c>
      <c r="M72" t="str">
        <f>VLOOKUP(Tabela224568910111213141516171819[[#This Row],[NOME]],'CADASTRO'!A:K,6,0)</f>
        <v>DESLIGADO</v>
      </c>
    </row>
    <row r="73" spans="1:13">
      <c r="A73" t="s">
        <v>516</v>
      </c>
      <c r="B73" t="s">
        <v>517</v>
      </c>
      <c r="C73" t="s">
        <v>341</v>
      </c>
      <c r="D73" t="s">
        <v>721</v>
      </c>
      <c r="E73" t="s">
        <v>296</v>
      </c>
      <c r="F73" t="str">
        <f>VLOOKUP(Tabela224568910111213141516171819[[#This Row],[NOME]],'CADASTRO'!A:K,5,0)</f>
        <v>TECNICO ELETRONICO II</v>
      </c>
      <c r="G73" s="26">
        <v>44930</v>
      </c>
      <c r="H73" s="38">
        <v>365</v>
      </c>
      <c r="I7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IF(G408="01/01/1900", "SEM REGISTRO",
                        IF((G73+H73)&gt;TODAY(), "NO PRAZO", "VENCIDO"
                        )
                    )
                )
            )
        )
    ),"N.A.")</f>
        <v>N.A.</v>
      </c>
      <c r="J73" s="14">
        <f>Tabela224568910111213141516171819[[#This Row],[TREINADO EM]]+Tabela224568910111213141516171819[[#This Row],[VALIDADE]]</f>
        <v>45295</v>
      </c>
      <c r="K73">
        <v>1</v>
      </c>
      <c r="L73" t="s">
        <v>5</v>
      </c>
      <c r="M73" t="str">
        <f>VLOOKUP(Tabela224568910111213141516171819[[#This Row],[NOME]],'CADASTRO'!A:K,6,0)</f>
        <v>DESLIGADO</v>
      </c>
    </row>
    <row r="74" spans="1:13">
      <c r="A74" t="s">
        <v>516</v>
      </c>
      <c r="B74" t="s">
        <v>517</v>
      </c>
      <c r="C74" t="s">
        <v>431</v>
      </c>
      <c r="D74" t="s">
        <v>721</v>
      </c>
      <c r="E74" t="s">
        <v>296</v>
      </c>
      <c r="F74" t="str">
        <f>VLOOKUP(Tabela224568910111213141516171819[[#This Row],[NOME]],'CADASTRO'!A:K,5,0)</f>
        <v>TECNICO ELETRONICO II</v>
      </c>
      <c r="G74" s="26">
        <v>45280</v>
      </c>
      <c r="H74" s="38">
        <v>365</v>
      </c>
      <c r="I7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IF(G409="01/01/1900", "SEM REGISTRO",
                        IF((G74+H74)&gt;TODAY(), "NO PRAZO", "VENCIDO"
                        )
                    )
                )
            )
        )
    ),"N.A.")</f>
        <v>N.A.</v>
      </c>
      <c r="J74" s="14">
        <f>Tabela224568910111213141516171819[[#This Row],[TREINADO EM]]+Tabela224568910111213141516171819[[#This Row],[VALIDADE]]</f>
        <v>45645</v>
      </c>
      <c r="K74">
        <v>1</v>
      </c>
      <c r="L74" t="s">
        <v>5</v>
      </c>
      <c r="M74" t="str">
        <f>VLOOKUP(Tabela224568910111213141516171819[[#This Row],[NOME]],'CADASTRO'!A:K,6,0)</f>
        <v>DESLIGADO</v>
      </c>
    </row>
    <row r="75" spans="1:13">
      <c r="A75" t="s">
        <v>516</v>
      </c>
      <c r="B75" t="s">
        <v>517</v>
      </c>
      <c r="C75" t="s">
        <v>93</v>
      </c>
      <c r="D75" t="s">
        <v>721</v>
      </c>
      <c r="E75" t="s">
        <v>296</v>
      </c>
      <c r="F75" t="str">
        <f>VLOOKUP(Tabela224568910111213141516171819[[#This Row],[NOME]],'CADASTRO'!A:K,5,0)</f>
        <v>TECNICO ELETRONICO II</v>
      </c>
      <c r="G75" s="26">
        <v>45644</v>
      </c>
      <c r="H75" s="38">
        <v>365</v>
      </c>
      <c r="I7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IF(G410="01/01/1900", "SEM REGISTRO",
                        IF((G75+H75)&gt;TODAY(), "NO PRAZO", "VENCIDO"
                        )
                    )
                )
            )
        )
    ),"N.A.")</f>
        <v>N.A.</v>
      </c>
      <c r="J75" s="14">
        <f>Tabela224568910111213141516171819[[#This Row],[TREINADO EM]]+Tabela224568910111213141516171819[[#This Row],[VALIDADE]]</f>
        <v>46009</v>
      </c>
      <c r="K75">
        <v>1</v>
      </c>
      <c r="L75" t="s">
        <v>5</v>
      </c>
      <c r="M75" t="str">
        <f>VLOOKUP(Tabela224568910111213141516171819[[#This Row],[NOME]],'CADASTRO'!A:K,6,0)</f>
        <v>DESLIGADO</v>
      </c>
    </row>
    <row r="76" spans="1:13">
      <c r="A76" t="s">
        <v>516</v>
      </c>
      <c r="B76" t="s">
        <v>517</v>
      </c>
      <c r="C76" t="s">
        <v>326</v>
      </c>
      <c r="D76" t="s">
        <v>721</v>
      </c>
      <c r="E76" t="s">
        <v>296</v>
      </c>
      <c r="F76" t="str">
        <f>VLOOKUP(Tabela224568910111213141516171819[[#This Row],[NOME]],'CADASTRO'!A:K,5,0)</f>
        <v>TECNICO ELETRONICO II</v>
      </c>
      <c r="G76" s="26">
        <v>46115</v>
      </c>
      <c r="H76" s="38">
        <v>365</v>
      </c>
      <c r="I7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IF(G411="01/01/1900", "SEM REGISTRO",
                        IF((G76+H76)&gt;TODAY(), "NO PRAZO", "VENCIDO"
                        )
                    )
                )
            )
        )
    ),"N.A.")</f>
        <v>N.A.</v>
      </c>
      <c r="J76" s="14">
        <f>Tabela224568910111213141516171819[[#This Row],[TREINADO EM]]+Tabela224568910111213141516171819[[#This Row],[VALIDADE]]</f>
        <v>46480</v>
      </c>
      <c r="K76">
        <v>1</v>
      </c>
      <c r="L76" t="s">
        <v>3</v>
      </c>
      <c r="M76" t="str">
        <f>VLOOKUP(Tabela224568910111213141516171819[[#This Row],[NOME]],'CADASTRO'!A:K,6,0)</f>
        <v>DESLIGADO</v>
      </c>
    </row>
    <row r="77" spans="1:13">
      <c r="A77" t="s">
        <v>516</v>
      </c>
      <c r="B77" t="s">
        <v>517</v>
      </c>
      <c r="C77" t="s">
        <v>517</v>
      </c>
      <c r="D77" t="s">
        <v>721</v>
      </c>
      <c r="E77" t="s">
        <v>302</v>
      </c>
      <c r="F77" t="str">
        <f>VLOOKUP(Tabela224568910111213141516171819[[#This Row],[NOME]],'CADASTRO'!A:K,5,0)</f>
        <v>TECNICO MECANICO III</v>
      </c>
      <c r="G77" s="26">
        <v>44101</v>
      </c>
      <c r="H77" s="38">
        <v>365</v>
      </c>
      <c r="I7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IF(G412="01/01/1900", "SEM REGISTRO",
                        IF((G77+H77)&gt;TODAY(), "NO PRAZO", "VENCIDO"
                        )
                    )
                )
            )
        )
    ),"N.A.")</f>
        <v>N.A.</v>
      </c>
      <c r="J77" s="14">
        <f>Tabela224568910111213141516171819[[#This Row],[TREINADO EM]]+Tabela224568910111213141516171819[[#This Row],[VALIDADE]]</f>
        <v>44466</v>
      </c>
      <c r="K77">
        <v>1</v>
      </c>
      <c r="L77" t="s">
        <v>1</v>
      </c>
      <c r="M77" t="str">
        <f>VLOOKUP(Tabela224568910111213141516171819[[#This Row],[NOME]],'CADASTRO'!A:K,6,0)</f>
        <v>DESLIGADO</v>
      </c>
    </row>
    <row r="78" spans="1:13">
      <c r="A78" t="s">
        <v>516</v>
      </c>
      <c r="B78" t="s">
        <v>517</v>
      </c>
      <c r="C78" t="s">
        <v>431</v>
      </c>
      <c r="D78" t="s">
        <v>721</v>
      </c>
      <c r="E78" t="s">
        <v>176</v>
      </c>
      <c r="F78" t="str">
        <f>VLOOKUP(Tabela224568910111213141516171819[[#This Row],[NOME]],'CADASTRO'!A:K,5,0)</f>
        <v>ANALISTA MANUTENCAO JR</v>
      </c>
      <c r="G78" s="26">
        <v>45764</v>
      </c>
      <c r="H78" s="38">
        <v>365</v>
      </c>
      <c r="I7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IF(G413="01/01/1900", "SEM REGISTRO",
                        IF((G78+H78)&gt;TODAY(), "NO PRAZO", "VENCIDO"
                        )
                    )
                )
            )
        )
    ),"N.A.")</f>
        <v>N.A.</v>
      </c>
      <c r="J78" s="14">
        <f>Tabela224568910111213141516171819[[#This Row],[TREINADO EM]]+Tabela224568910111213141516171819[[#This Row],[VALIDADE]]</f>
        <v>46129</v>
      </c>
      <c r="K78">
        <v>1</v>
      </c>
      <c r="L78" t="s">
        <v>3</v>
      </c>
      <c r="M78" t="str">
        <f>VLOOKUP(Tabela224568910111213141516171819[[#This Row],[NOME]],'CADASTRO'!A:K,6,0)</f>
        <v>DESLIGADO</v>
      </c>
    </row>
    <row r="79" spans="1:13">
      <c r="A79" t="s">
        <v>516</v>
      </c>
      <c r="B79" t="s">
        <v>517</v>
      </c>
      <c r="C79" t="s">
        <v>517</v>
      </c>
      <c r="D79" t="s">
        <v>721</v>
      </c>
      <c r="E79" t="s">
        <v>169</v>
      </c>
      <c r="F79" t="str">
        <f>VLOOKUP(Tabela224568910111213141516171819[[#This Row],[NOME]],'CADASTRO'!A:K,5,0)</f>
        <v>COORDENADOR MELHORIA CONTINUA</v>
      </c>
      <c r="G79" s="26">
        <v>44102</v>
      </c>
      <c r="H79" s="38">
        <v>365</v>
      </c>
      <c r="I7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IF(G414="01/01/1900", "SEM REGISTRO",
                        IF((G79+H79)&gt;TODAY(), "NO PRAZO", "VENCIDO"
                        )
                    )
                )
            )
        )
    ),"N.A.")</f>
        <v>N.A.</v>
      </c>
      <c r="J79" s="14">
        <f>Tabela224568910111213141516171819[[#This Row],[TREINADO EM]]+Tabela224568910111213141516171819[[#This Row],[VALIDADE]]</f>
        <v>44467</v>
      </c>
      <c r="K79">
        <v>1.5</v>
      </c>
      <c r="L79" t="s">
        <v>1</v>
      </c>
      <c r="M79" t="str">
        <f>VLOOKUP(Tabela224568910111213141516171819[[#This Row],[NOME]],'CADASTRO'!A:K,6,0)</f>
        <v>ATIVO</v>
      </c>
    </row>
    <row r="80" spans="1:13">
      <c r="A80" t="s">
        <v>516</v>
      </c>
      <c r="B80" t="s">
        <v>517</v>
      </c>
      <c r="C80" t="s">
        <v>326</v>
      </c>
      <c r="D80" t="s">
        <v>721</v>
      </c>
      <c r="E80" t="s">
        <v>168</v>
      </c>
      <c r="F80" t="str">
        <f>VLOOKUP(Tabela224568910111213141516171819[[#This Row],[NOME]],'CADASTRO'!A:K,5,0)</f>
        <v>APRENDIZ</v>
      </c>
      <c r="G80" s="26">
        <v>46113</v>
      </c>
      <c r="H80" s="38">
        <v>365</v>
      </c>
      <c r="I8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IF(G415="01/01/1900", "SEM REGISTRO",
                        IF((G80+H80)&gt;TODAY(), "NO PRAZO", "VENCIDO"
                        )
                    )
                )
            )
        )
    ),"N.A.")</f>
        <v>N.A.</v>
      </c>
      <c r="J80" s="14">
        <f>Tabela224568910111213141516171819[[#This Row],[TREINADO EM]]+Tabela224568910111213141516171819[[#This Row],[VALIDADE]]</f>
        <v>46478</v>
      </c>
      <c r="K80">
        <v>1</v>
      </c>
      <c r="L80" t="s">
        <v>3</v>
      </c>
      <c r="M80" t="str">
        <f>VLOOKUP(Tabela224568910111213141516171819[[#This Row],[NOME]],'CADASTRO'!A:K,6,0)</f>
        <v>DESLIGADO</v>
      </c>
    </row>
    <row r="81" spans="1:13">
      <c r="A81" t="s">
        <v>516</v>
      </c>
      <c r="B81" t="s">
        <v>517</v>
      </c>
      <c r="C81" t="s">
        <v>517</v>
      </c>
      <c r="D81" t="s">
        <v>721</v>
      </c>
      <c r="E81" t="s">
        <v>160</v>
      </c>
      <c r="F81" t="str">
        <f>VLOOKUP(Tabela224568910111213141516171819[[#This Row],[NOME]],'CADASTRO'!A:K,5,0)</f>
        <v>TECNICO ELETRONICO II</v>
      </c>
      <c r="G81" s="26">
        <v>44650</v>
      </c>
      <c r="H81" s="38">
        <v>365</v>
      </c>
      <c r="I8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IF(G416="01/01/1900", "SEM REGISTRO",
                        IF((G81+H81)&gt;TODAY(), "NO PRAZO", "VENCIDO"
                        )
                    )
                )
            )
        )
    ),"N.A.")</f>
        <v>N.A.</v>
      </c>
      <c r="J81" s="14">
        <f>Tabela224568910111213141516171819[[#This Row],[TREINADO EM]]+Tabela224568910111213141516171819[[#This Row],[VALIDADE]]</f>
        <v>45015</v>
      </c>
      <c r="K81">
        <v>1</v>
      </c>
      <c r="L81" t="s">
        <v>5</v>
      </c>
      <c r="M81" t="str">
        <f>VLOOKUP(Tabela224568910111213141516171819[[#This Row],[NOME]],'CADASTRO'!A:K,6,0)</f>
        <v>DESLIGADO</v>
      </c>
    </row>
    <row r="82" spans="1:13">
      <c r="A82" t="s">
        <v>516</v>
      </c>
      <c r="B82" t="s">
        <v>517</v>
      </c>
      <c r="C82" t="s">
        <v>341</v>
      </c>
      <c r="D82" t="s">
        <v>721</v>
      </c>
      <c r="E82" t="s">
        <v>160</v>
      </c>
      <c r="F82" t="str">
        <f>VLOOKUP(Tabela224568910111213141516171819[[#This Row],[NOME]],'CADASTRO'!A:K,5,0)</f>
        <v>TECNICO ELETRONICO II</v>
      </c>
      <c r="G82" s="26">
        <v>44930</v>
      </c>
      <c r="H82" s="38">
        <v>365</v>
      </c>
      <c r="I8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IF(G417="01/01/1900", "SEM REGISTRO",
                        IF((G82+H82)&gt;TODAY(), "NO PRAZO", "VENCIDO"
                        )
                    )
                )
            )
        )
    ),"N.A.")</f>
        <v>N.A.</v>
      </c>
      <c r="J82" s="14">
        <f>Tabela224568910111213141516171819[[#This Row],[TREINADO EM]]+Tabela224568910111213141516171819[[#This Row],[VALIDADE]]</f>
        <v>45295</v>
      </c>
      <c r="K82">
        <v>1</v>
      </c>
      <c r="L82" t="s">
        <v>5</v>
      </c>
      <c r="M82" t="str">
        <f>VLOOKUP(Tabela224568910111213141516171819[[#This Row],[NOME]],'CADASTRO'!A:K,6,0)</f>
        <v>DESLIGADO</v>
      </c>
    </row>
    <row r="83" spans="1:13">
      <c r="A83" t="s">
        <v>516</v>
      </c>
      <c r="B83" t="s">
        <v>517</v>
      </c>
      <c r="C83" t="s">
        <v>431</v>
      </c>
      <c r="D83" t="s">
        <v>721</v>
      </c>
      <c r="E83" t="s">
        <v>160</v>
      </c>
      <c r="F83" t="str">
        <f>VLOOKUP(Tabela224568910111213141516171819[[#This Row],[NOME]],'CADASTRO'!A:K,5,0)</f>
        <v>TECNICO ELETRONICO II</v>
      </c>
      <c r="G83" s="26">
        <v>45280</v>
      </c>
      <c r="H83" s="38">
        <v>365</v>
      </c>
      <c r="I8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IF(G418="01/01/1900", "SEM REGISTRO",
                        IF((G83+H83)&gt;TODAY(), "NO PRAZO", "VENCIDO"
                        )
                    )
                )
            )
        )
    ),"N.A.")</f>
        <v>N.A.</v>
      </c>
      <c r="J83" s="14">
        <f>Tabela224568910111213141516171819[[#This Row],[TREINADO EM]]+Tabela224568910111213141516171819[[#This Row],[VALIDADE]]</f>
        <v>45645</v>
      </c>
      <c r="K83">
        <v>1</v>
      </c>
      <c r="L83" t="s">
        <v>5</v>
      </c>
      <c r="M83" t="str">
        <f>VLOOKUP(Tabela224568910111213141516171819[[#This Row],[NOME]],'CADASTRO'!A:K,6,0)</f>
        <v>DESLIGADO</v>
      </c>
    </row>
    <row r="84" spans="1:13">
      <c r="A84" t="s">
        <v>516</v>
      </c>
      <c r="B84" t="s">
        <v>517</v>
      </c>
      <c r="C84" t="s">
        <v>93</v>
      </c>
      <c r="D84" t="s">
        <v>721</v>
      </c>
      <c r="E84" t="s">
        <v>160</v>
      </c>
      <c r="F84" t="str">
        <f>VLOOKUP(Tabela224568910111213141516171819[[#This Row],[NOME]],'CADASTRO'!A:K,5,0)</f>
        <v>TECNICO ELETRONICO II</v>
      </c>
      <c r="G84" s="26">
        <v>45644</v>
      </c>
      <c r="H84" s="38">
        <v>365</v>
      </c>
      <c r="I8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IF(G419="01/01/1900", "SEM REGISTRO",
                        IF((G84+H84)&gt;TODAY(), "NO PRAZO", "VENCIDO"
                        )
                    )
                )
            )
        )
    ),"N.A.")</f>
        <v>N.A.</v>
      </c>
      <c r="J84" s="14">
        <f>Tabela224568910111213141516171819[[#This Row],[TREINADO EM]]+Tabela224568910111213141516171819[[#This Row],[VALIDADE]]</f>
        <v>46009</v>
      </c>
      <c r="K84">
        <v>1</v>
      </c>
      <c r="L84" t="s">
        <v>5</v>
      </c>
      <c r="M84" t="str">
        <f>VLOOKUP(Tabela224568910111213141516171819[[#This Row],[NOME]],'CADASTRO'!A:K,6,0)</f>
        <v>DESLIGADO</v>
      </c>
    </row>
    <row r="85" spans="1:13">
      <c r="A85" t="s">
        <v>516</v>
      </c>
      <c r="B85" t="s">
        <v>517</v>
      </c>
      <c r="C85" t="s">
        <v>326</v>
      </c>
      <c r="D85" t="s">
        <v>721</v>
      </c>
      <c r="E85" t="s">
        <v>160</v>
      </c>
      <c r="F85" t="str">
        <f>VLOOKUP(Tabela224568910111213141516171819[[#This Row],[NOME]],'CADASTRO'!A:K,5,0)</f>
        <v>TECNICO ELETRONICO II</v>
      </c>
      <c r="G85" s="41">
        <v>46115</v>
      </c>
      <c r="H85" s="38">
        <v>365</v>
      </c>
      <c r="I8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IF(G420="01/01/1900", "SEM REGISTRO",
                        IF((G85+H85)&gt;TODAY(), "NO PRAZO", "VENCIDO"
                        )
                    )
                )
            )
        )
    ),"N.A.")</f>
        <v>N.A.</v>
      </c>
      <c r="J85" s="14">
        <f>Tabela224568910111213141516171819[[#This Row],[TREINADO EM]]+Tabela224568910111213141516171819[[#This Row],[VALIDADE]]</f>
        <v>46480</v>
      </c>
      <c r="K85">
        <v>1</v>
      </c>
      <c r="L85" t="s">
        <v>3</v>
      </c>
      <c r="M85" t="str">
        <f>VLOOKUP(Tabela224568910111213141516171819[[#This Row],[NOME]],'CADASTRO'!A:K,6,0)</f>
        <v>DESLIGADO</v>
      </c>
    </row>
    <row r="86" spans="1:13">
      <c r="A86" t="s">
        <v>516</v>
      </c>
      <c r="B86" t="s">
        <v>517</v>
      </c>
      <c r="C86" t="s">
        <v>517</v>
      </c>
      <c r="D86" t="s">
        <v>721</v>
      </c>
      <c r="E86" t="s">
        <v>400</v>
      </c>
      <c r="F86" t="str">
        <f>VLOOKUP(Tabela224568910111213141516171819[[#This Row],[NOME]],'CADASTRO'!A:K,5,0)</f>
        <v>TECNICO MECANICO III</v>
      </c>
      <c r="G86" s="41">
        <v>44344</v>
      </c>
      <c r="H86" s="38">
        <v>365</v>
      </c>
      <c r="I8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IF(G421="01/01/1900",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Tabela224568910111213141516171819[[#This Row],[TREINADO EM]]+Tabela224568910111213141516171819[[#This Row],[VALIDADE]]</f>
        <v>44709</v>
      </c>
      <c r="K86">
        <v>1</v>
      </c>
      <c r="L86" t="s">
        <v>5</v>
      </c>
      <c r="M86" t="str">
        <f>VLOOKUP(Tabela224568910111213141516171819[[#This Row],[NOME]],'CADASTRO'!A:K,6,0)</f>
        <v>ATIVO</v>
      </c>
    </row>
    <row r="87" spans="1:13">
      <c r="A87" t="s">
        <v>516</v>
      </c>
      <c r="B87" t="s">
        <v>517</v>
      </c>
      <c r="C87" t="s">
        <v>431</v>
      </c>
      <c r="D87" t="s">
        <v>721</v>
      </c>
      <c r="E87" t="s">
        <v>400</v>
      </c>
      <c r="F87" t="str">
        <f>VLOOKUP(Tabela224568910111213141516171819[[#This Row],[NOME]],'CADASTRO'!A:K,5,0)</f>
        <v>TECNICO MECANICO III</v>
      </c>
      <c r="G87" s="41">
        <v>45112</v>
      </c>
      <c r="H87" s="38">
        <v>365</v>
      </c>
      <c r="I8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IF(G422="01/01/1900",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Tabela224568910111213141516171819[[#This Row],[TREINADO EM]]+Tabela224568910111213141516171819[[#This Row],[VALIDADE]]</f>
        <v>45477</v>
      </c>
      <c r="K87">
        <v>1</v>
      </c>
      <c r="L87" t="s">
        <v>5</v>
      </c>
      <c r="M87" t="str">
        <f>VLOOKUP(Tabela224568910111213141516171819[[#This Row],[NOME]],'CADASTRO'!A:K,6,0)</f>
        <v>ATIVO</v>
      </c>
    </row>
    <row r="88" spans="1:13">
      <c r="A88" t="s">
        <v>516</v>
      </c>
      <c r="B88" t="s">
        <v>517</v>
      </c>
      <c r="C88" t="s">
        <v>431</v>
      </c>
      <c r="D88" t="s">
        <v>721</v>
      </c>
      <c r="E88" t="s">
        <v>400</v>
      </c>
      <c r="F88" t="str">
        <f>VLOOKUP(Tabela224568910111213141516171819[[#This Row],[NOME]],'CADASTRO'!A:K,5,0)</f>
        <v>TECNICO MECANICO III</v>
      </c>
      <c r="G88" s="41">
        <v>45280</v>
      </c>
      <c r="H88" s="38">
        <v>365</v>
      </c>
      <c r="I8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IF(G423="01/01/1900",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Tabela224568910111213141516171819[[#This Row],[TREINADO EM]]+Tabela224568910111213141516171819[[#This Row],[VALIDADE]]</f>
        <v>45645</v>
      </c>
      <c r="K88">
        <v>1</v>
      </c>
      <c r="L88" t="s">
        <v>5</v>
      </c>
      <c r="M88" t="str">
        <f>VLOOKUP(Tabela224568910111213141516171819[[#This Row],[NOME]],'CADASTRO'!A:K,6,0)</f>
        <v>ATIVO</v>
      </c>
    </row>
    <row r="89" spans="1:13">
      <c r="A89" t="s">
        <v>516</v>
      </c>
      <c r="B89" t="s">
        <v>517</v>
      </c>
      <c r="C89" t="s">
        <v>93</v>
      </c>
      <c r="D89" t="s">
        <v>721</v>
      </c>
      <c r="E89" t="s">
        <v>400</v>
      </c>
      <c r="F89" t="str">
        <f>VLOOKUP(Tabela224568910111213141516171819[[#This Row],[NOME]],'CADASTRO'!A:K,5,0)</f>
        <v>TECNICO MECANICO III</v>
      </c>
      <c r="G89" s="41">
        <v>45644</v>
      </c>
      <c r="H89" s="38">
        <v>365</v>
      </c>
      <c r="I8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IF(G424="01/01/1900",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Tabela224568910111213141516171819[[#This Row],[TREINADO EM]]+Tabela224568910111213141516171819[[#This Row],[VALIDADE]]</f>
        <v>46009</v>
      </c>
      <c r="K89">
        <v>1</v>
      </c>
      <c r="L89" t="s">
        <v>5</v>
      </c>
      <c r="M89" t="str">
        <f>VLOOKUP(Tabela224568910111213141516171819[[#This Row],[NOME]],'CADASTRO'!A:K,6,0)</f>
        <v>ATIVO</v>
      </c>
    </row>
    <row r="90" spans="1:13">
      <c r="A90" t="s">
        <v>516</v>
      </c>
      <c r="B90" t="s">
        <v>517</v>
      </c>
      <c r="C90" t="s">
        <v>326</v>
      </c>
      <c r="D90" t="s">
        <v>721</v>
      </c>
      <c r="E90" t="s">
        <v>400</v>
      </c>
      <c r="F90" t="str">
        <f>VLOOKUP(Tabela224568910111213141516171819[[#This Row],[NOME]],'CADASTRO'!A:K,5,0)</f>
        <v>TECNICO MECANICO III</v>
      </c>
      <c r="G90" s="41">
        <v>46186</v>
      </c>
      <c r="H90" s="38">
        <v>365</v>
      </c>
      <c r="I9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IF(G425="01/01/1900", "SEM REGISTRO",
                        IF((G90+H90)&gt;TODAY(), "NO PRAZO", "VENCIDO"
                        )
                    )
                )
            )
        )
    ),"N.A.")</f>
        <v>NO PRAZO</v>
      </c>
      <c r="J90" s="14">
        <f>Tabela224568910111213141516171819[[#This Row],[TREINADO EM]]+Tabela224568910111213141516171819[[#This Row],[VALIDADE]]</f>
        <v>46551</v>
      </c>
      <c r="K90">
        <v>1</v>
      </c>
      <c r="L90" t="s">
        <v>3</v>
      </c>
      <c r="M90" t="str">
        <f>VLOOKUP(Tabela224568910111213141516171819[[#This Row],[NOME]],'CADASTRO'!A:K,6,0)</f>
        <v>ATIVO</v>
      </c>
    </row>
    <row r="91" spans="1:13">
      <c r="A91" t="s">
        <v>516</v>
      </c>
      <c r="B91" t="s">
        <v>517</v>
      </c>
      <c r="C91" t="s">
        <v>415</v>
      </c>
      <c r="D91" t="s">
        <v>721</v>
      </c>
      <c r="E91" t="s">
        <v>401</v>
      </c>
      <c r="F91" t="str">
        <f>VLOOKUP(Tabela224568910111213141516171819[[#This Row],[NOME]],'CADASTRO'!A:K,5,0)</f>
        <v>TECNICO MECANICO I</v>
      </c>
      <c r="G91" s="41">
        <v>46276</v>
      </c>
      <c r="H91" s="38">
        <v>365</v>
      </c>
      <c r="I9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IF(G426="01/01/1900", "SEM REGISTRO",
                        IF((G91+H91)&gt;TODAY(), "NO PRAZO", "VENCIDO"
                        )
                    )
                )
            )
        )
    ),"N.A.")</f>
        <v>NO PRAZO</v>
      </c>
      <c r="J91" s="14">
        <f>Tabela224568910111213141516171819[[#This Row],[TREINADO EM]]+Tabela224568910111213141516171819[[#This Row],[VALIDADE]]</f>
        <v>46641</v>
      </c>
      <c r="K91">
        <v>1</v>
      </c>
      <c r="L91" t="s">
        <v>3</v>
      </c>
      <c r="M91" t="str">
        <f>VLOOKUP(Tabela224568910111213141516171819[[#This Row],[NOME]],'CADASTRO'!A:K,6,0)</f>
        <v>ATIVO</v>
      </c>
    </row>
    <row r="92" spans="1:13">
      <c r="A92" t="s">
        <v>516</v>
      </c>
      <c r="B92" t="s">
        <v>517</v>
      </c>
      <c r="C92" t="s">
        <v>517</v>
      </c>
      <c r="D92" t="s">
        <v>721</v>
      </c>
      <c r="E92" t="s">
        <v>150</v>
      </c>
      <c r="F92" t="str">
        <f>VLOOKUP(Tabela224568910111213141516171819[[#This Row],[NOME]],'CADASTRO'!A:K,5,0)</f>
        <v>TECNICO MECANICO II</v>
      </c>
      <c r="G92" s="41">
        <v>44650</v>
      </c>
      <c r="H92" s="38">
        <v>365</v>
      </c>
      <c r="I9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IF(G427="01/01/1900", "SEM REGISTRO",
                        IF((G92+H92)&gt;TODAY(), "NO PRAZO", "VENCIDO"
                        )
                    )
                )
            )
        )
    ),"N.A.")</f>
        <v>N.A.</v>
      </c>
      <c r="J92" s="14">
        <f>Tabela224568910111213141516171819[[#This Row],[TREINADO EM]]+Tabela224568910111213141516171819[[#This Row],[VALIDADE]]</f>
        <v>45015</v>
      </c>
      <c r="K92">
        <v>1</v>
      </c>
      <c r="L92" t="s">
        <v>5</v>
      </c>
      <c r="M92" t="str">
        <f>VLOOKUP(Tabela224568910111213141516171819[[#This Row],[NOME]],'CADASTRO'!A:K,6,0)</f>
        <v>DESLIGADO</v>
      </c>
    </row>
    <row r="93" spans="1:13">
      <c r="A93" t="s">
        <v>516</v>
      </c>
      <c r="B93" t="s">
        <v>517</v>
      </c>
      <c r="C93" t="s">
        <v>431</v>
      </c>
      <c r="D93" t="s">
        <v>721</v>
      </c>
      <c r="E93" t="s">
        <v>150</v>
      </c>
      <c r="F93" t="str">
        <f>VLOOKUP(Tabela224568910111213141516171819[[#This Row],[NOME]],'CADASTRO'!A:K,5,0)</f>
        <v>TECNICO MECANICO II</v>
      </c>
      <c r="G93" s="41">
        <v>45103</v>
      </c>
      <c r="H93" s="38">
        <v>365</v>
      </c>
      <c r="I9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IF(G428="01/01/1900", "SEM REGISTRO",
                        IF((G93+H93)&gt;TODAY(), "NO PRAZO", "VENCIDO"
                        )
                    )
                )
            )
        )
    ),"N.A.")</f>
        <v>N.A.</v>
      </c>
      <c r="J93" s="14">
        <f>Tabela224568910111213141516171819[[#This Row],[TREINADO EM]]+Tabela224568910111213141516171819[[#This Row],[VALIDADE]]</f>
        <v>45468</v>
      </c>
      <c r="K93">
        <v>1</v>
      </c>
      <c r="L93" t="s">
        <v>5</v>
      </c>
      <c r="M93" t="str">
        <f>VLOOKUP(Tabela224568910111213141516171819[[#This Row],[NOME]],'CADASTRO'!A:K,6,0)</f>
        <v>DESLIGADO</v>
      </c>
    </row>
    <row r="94" spans="1:13">
      <c r="A94" t="s">
        <v>516</v>
      </c>
      <c r="B94" t="s">
        <v>517</v>
      </c>
      <c r="C94" t="s">
        <v>431</v>
      </c>
      <c r="D94" t="s">
        <v>721</v>
      </c>
      <c r="E94" t="s">
        <v>150</v>
      </c>
      <c r="F94" t="str">
        <f>VLOOKUP(Tabela224568910111213141516171819[[#This Row],[NOME]],'CADASTRO'!A:K,5,0)</f>
        <v>TECNICO MECANICO II</v>
      </c>
      <c r="G94" s="41">
        <v>45280</v>
      </c>
      <c r="H94" s="38">
        <v>365</v>
      </c>
      <c r="I9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IF(G429="01/01/1900", "SEM REGISTRO",
                        IF((G94+H94)&gt;TODAY(), "NO PRAZO", "VENCIDO"
                        )
                    )
                )
            )
        )
    ),"N.A.")</f>
        <v>N.A.</v>
      </c>
      <c r="J94" s="14">
        <f>Tabela224568910111213141516171819[[#This Row],[TREINADO EM]]+Tabela224568910111213141516171819[[#This Row],[VALIDADE]]</f>
        <v>45645</v>
      </c>
      <c r="K94">
        <v>1</v>
      </c>
      <c r="L94" t="s">
        <v>3</v>
      </c>
      <c r="M94" t="str">
        <f>VLOOKUP(Tabela224568910111213141516171819[[#This Row],[NOME]],'CADASTRO'!A:K,6,0)</f>
        <v>DESLIGADO</v>
      </c>
    </row>
    <row r="95" spans="1:13">
      <c r="A95" t="s">
        <v>516</v>
      </c>
      <c r="B95" t="s">
        <v>517</v>
      </c>
      <c r="C95" t="s">
        <v>335</v>
      </c>
      <c r="D95" t="s">
        <v>721</v>
      </c>
      <c r="E95" t="s">
        <v>407</v>
      </c>
      <c r="F95" t="str">
        <f>VLOOKUP(Tabela224568910111213141516171819[[#This Row],[NOME]],'CADASTRO'!A:K,5,0)</f>
        <v>TECNICO MECANICO II</v>
      </c>
      <c r="G95" s="41">
        <v>46108</v>
      </c>
      <c r="H95" s="38">
        <v>365</v>
      </c>
      <c r="I9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IF(G430="01/01/1900", "SEM REGISTRO",
                        IF((G95+H95)&gt;TODAY(), "NO PRAZO", "VENCIDO"
                        )
                    )
                )
            )
        )
    ),"N.A.")</f>
        <v>NO PRAZO</v>
      </c>
      <c r="J95" s="14">
        <f>Tabela224568910111213141516171819[[#This Row],[TREINADO EM]]+Tabela224568910111213141516171819[[#This Row],[VALIDADE]]</f>
        <v>46473</v>
      </c>
      <c r="K95">
        <v>1</v>
      </c>
      <c r="L95" t="s">
        <v>3</v>
      </c>
      <c r="M95" t="str">
        <f>VLOOKUP(Tabela224568910111213141516171819[[#This Row],[NOME]],'CADASTRO'!A:K,6,0)</f>
        <v>ATIVO</v>
      </c>
    </row>
    <row r="96" spans="1:13">
      <c r="A96" t="s">
        <v>516</v>
      </c>
      <c r="B96" t="s">
        <v>517</v>
      </c>
      <c r="C96" t="s">
        <v>335</v>
      </c>
      <c r="D96" t="s">
        <v>721</v>
      </c>
      <c r="E96" t="s">
        <v>410</v>
      </c>
      <c r="F96" t="str">
        <f>VLOOKUP(Tabela224568910111213141516171819[[#This Row],[NOME]],'CADASTRO'!A:K,5,0)</f>
        <v>ESTAGIARIO</v>
      </c>
      <c r="G96" s="41">
        <v>46108</v>
      </c>
      <c r="H96" s="38">
        <v>365</v>
      </c>
      <c r="I9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IF(G431="01/01/1900", "SEM REGISTRO",
                        IF((G96+H96)&gt;TODAY(), "NO PRAZO", "VENCIDO"
                        )
                    )
                )
            )
        )
    ),"N.A.")</f>
        <v>NO PRAZO</v>
      </c>
      <c r="J96" s="14">
        <f>Tabela224568910111213141516171819[[#This Row],[TREINADO EM]]+Tabela224568910111213141516171819[[#This Row],[VALIDADE]]</f>
        <v>46473</v>
      </c>
      <c r="K96">
        <v>1</v>
      </c>
      <c r="L96" t="s">
        <v>3</v>
      </c>
      <c r="M96" t="str">
        <f>VLOOKUP(Tabela224568910111213141516171819[[#This Row],[NOME]],'CADASTRO'!A:K,6,0)</f>
        <v>ATIVO</v>
      </c>
    </row>
    <row r="97" spans="1:13">
      <c r="A97" t="s">
        <v>516</v>
      </c>
      <c r="B97" t="s">
        <v>517</v>
      </c>
      <c r="C97" t="s">
        <v>431</v>
      </c>
      <c r="D97" t="s">
        <v>721</v>
      </c>
      <c r="E97" t="s">
        <v>413</v>
      </c>
      <c r="F97" t="str">
        <f>VLOOKUP(Tabela224568910111213141516171819[[#This Row],[NOME]],'CADASTRO'!A:K,5,0)</f>
        <v>ANALISTA PRODUCAO JR</v>
      </c>
      <c r="G97" s="41">
        <v>45510</v>
      </c>
      <c r="H97" s="38">
        <v>365</v>
      </c>
      <c r="I9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IF(G432="01/01/1900",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Tabela224568910111213141516171819[[#This Row],[TREINADO EM]]+Tabela224568910111213141516171819[[#This Row],[VALIDADE]]</f>
        <v>45875</v>
      </c>
      <c r="K97">
        <v>1</v>
      </c>
      <c r="L97" t="s">
        <v>5</v>
      </c>
      <c r="M97" t="str">
        <f>VLOOKUP(Tabela224568910111213141516171819[[#This Row],[NOME]],'CADASTRO'!A:K,6,0)</f>
        <v>ATIVO</v>
      </c>
    </row>
    <row r="98" spans="1:13">
      <c r="A98" t="s">
        <v>516</v>
      </c>
      <c r="B98" t="s">
        <v>517</v>
      </c>
      <c r="C98" t="s">
        <v>93</v>
      </c>
      <c r="D98" t="s">
        <v>721</v>
      </c>
      <c r="E98" t="s">
        <v>413</v>
      </c>
      <c r="F98" t="str">
        <f>VLOOKUP(Tabela224568910111213141516171819[[#This Row],[NOME]],'CADASTRO'!A:K,5,0)</f>
        <v>ANALISTA PRODUCAO JR</v>
      </c>
      <c r="G98" s="41">
        <v>45644</v>
      </c>
      <c r="H98" s="38">
        <v>365</v>
      </c>
      <c r="I9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IF(G433="01/01/1900", "SEM REGISTRO",
                        IF((G98+H98)&gt;TODAY(), "NO PRAZO", "VENCIDO"
                        )
                    )
                )
            )
        )
    ),"N.A.")</f>
        <v>N.A.</v>
      </c>
      <c r="J98" s="14">
        <f>Tabela224568910111213141516171819[[#This Row],[TREINADO EM]]+Tabela224568910111213141516171819[[#This Row],[VALIDADE]]</f>
        <v>46009</v>
      </c>
      <c r="K98">
        <v>1</v>
      </c>
      <c r="L98" t="s">
        <v>1</v>
      </c>
      <c r="M98" t="str">
        <f>VLOOKUP(Tabela224568910111213141516171819[[#This Row],[NOME]],'CADASTRO'!A:K,6,0)</f>
        <v>ATIVO</v>
      </c>
    </row>
    <row r="99" spans="1:13">
      <c r="A99" t="s">
        <v>516</v>
      </c>
      <c r="B99" t="s">
        <v>517</v>
      </c>
      <c r="C99" t="s">
        <v>335</v>
      </c>
      <c r="D99" t="s">
        <v>721</v>
      </c>
      <c r="E99" t="s">
        <v>415</v>
      </c>
      <c r="F99" t="str">
        <f>VLOOKUP(Tabela224568910111213141516171819[[#This Row],[NOME]],'CADASTRO'!A:K,5,0)</f>
        <v>ESTAGIARIO</v>
      </c>
      <c r="G99" s="41">
        <v>46108</v>
      </c>
      <c r="H99" s="38">
        <v>365</v>
      </c>
      <c r="I9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IF(G434="01/01/1900", "SEM REGISTRO",
                        IF((G99+H99)&gt;TODAY(), "NO PRAZO", "VENCIDO"
                        )
                    )
                )
            )
        )
    ),"N.A.")</f>
        <v>NO PRAZO</v>
      </c>
      <c r="J99" s="14">
        <f>Tabela224568910111213141516171819[[#This Row],[TREINADO EM]]+Tabela224568910111213141516171819[[#This Row],[VALIDADE]]</f>
        <v>46473</v>
      </c>
      <c r="K99">
        <v>1</v>
      </c>
      <c r="L99" t="s">
        <v>3</v>
      </c>
      <c r="M99" t="str">
        <f>VLOOKUP(Tabela224568910111213141516171819[[#This Row],[NOME]],'CADASTRO'!A:K,6,0)</f>
        <v>ATIVO</v>
      </c>
    </row>
    <row r="100" spans="1:13">
      <c r="A100" t="s">
        <v>516</v>
      </c>
      <c r="B100" t="s">
        <v>517</v>
      </c>
      <c r="C100" t="s">
        <v>335</v>
      </c>
      <c r="D100" t="s">
        <v>721</v>
      </c>
      <c r="E100" t="s">
        <v>420</v>
      </c>
      <c r="F100" t="str">
        <f>VLOOKUP(Tabela224568910111213141516171819[[#This Row],[NOME]],'CADASTRO'!A:K,5,0)</f>
        <v>Almoxarife de Manutencao</v>
      </c>
      <c r="G100" s="41">
        <v>46108</v>
      </c>
      <c r="H100" s="38">
        <v>365</v>
      </c>
      <c r="I10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IF(G435="01/01/1900", "SEM REGISTRO",
                        IF((G100+H100)&gt;TODAY(), "NO PRAZO", "VENCIDO"
                        )
                    )
                )
            )
        )
    ),"N.A.")</f>
        <v>NO PRAZO</v>
      </c>
      <c r="J100" s="14">
        <f>Tabela224568910111213141516171819[[#This Row],[TREINADO EM]]+Tabela224568910111213141516171819[[#This Row],[VALIDADE]]</f>
        <v>46473</v>
      </c>
      <c r="K100">
        <v>1</v>
      </c>
      <c r="L100" t="s">
        <v>3</v>
      </c>
      <c r="M100" t="str">
        <f>VLOOKUP(Tabela224568910111213141516171819[[#This Row],[NOME]],'CADASTRO'!A:K,6,0)</f>
        <v>ATIVO</v>
      </c>
    </row>
    <row r="101" spans="1:13">
      <c r="A101" t="s">
        <v>516</v>
      </c>
      <c r="B101" t="s">
        <v>517</v>
      </c>
      <c r="C101" t="s">
        <v>415</v>
      </c>
      <c r="D101" t="s">
        <v>721</v>
      </c>
      <c r="E101" t="s">
        <v>488</v>
      </c>
      <c r="F101" t="str">
        <f>VLOOKUP(Tabela224568910111213141516171819[[#This Row],[NOME]],'CADASTRO'!A:K,5,0)</f>
        <v>TECNICO ELETRONICO II</v>
      </c>
      <c r="G101" s="41">
        <v>46276</v>
      </c>
      <c r="H101" s="38">
        <v>365</v>
      </c>
      <c r="I10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IF(G436="01/01/1900", "SEM REGISTRO",
                        IF((G101+H101)&gt;TODAY(), "NO PRAZO", "VENCIDO"
                        )
                    )
                )
            )
        )
    ),"N.A.")</f>
        <v>NO PRAZO</v>
      </c>
      <c r="J101" s="14">
        <f>Tabela224568910111213141516171819[[#This Row],[TREINADO EM]]+Tabela224568910111213141516171819[[#This Row],[VALIDADE]]</f>
        <v>46641</v>
      </c>
      <c r="K101">
        <v>1</v>
      </c>
      <c r="L101" t="s">
        <v>3</v>
      </c>
      <c r="M101" t="str">
        <f>VLOOKUP(Tabela224568910111213141516171819[[#This Row],[NOME]],'CADASTRO'!A:K,6,0)</f>
        <v>ATIVO</v>
      </c>
    </row>
    <row r="102" spans="1:13">
      <c r="A102" t="s">
        <v>516</v>
      </c>
      <c r="B102" t="s">
        <v>517</v>
      </c>
      <c r="C102" t="s">
        <v>93</v>
      </c>
      <c r="D102" t="s">
        <v>721</v>
      </c>
      <c r="E102" t="s">
        <v>425</v>
      </c>
      <c r="F102" t="str">
        <f>VLOOKUP(Tabela224568910111213141516171819[[#This Row],[NOME]],'CADASTRO'!A:K,5,0)</f>
        <v>ANALISTA LOGISTICA JR</v>
      </c>
      <c r="G102" s="41">
        <v>45644</v>
      </c>
      <c r="H102" s="38">
        <v>365</v>
      </c>
      <c r="I10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IF(G437="01/01/1900",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Tabela224568910111213141516171819[[#This Row],[TREINADO EM]]+Tabela224568910111213141516171819[[#This Row],[VALIDADE]]</f>
        <v>46009</v>
      </c>
      <c r="K102">
        <v>1</v>
      </c>
      <c r="L102" t="s">
        <v>1</v>
      </c>
      <c r="M102" t="str">
        <f>VLOOKUP(Tabela224568910111213141516171819[[#This Row],[NOME]],'CADASTRO'!A:K,6,0)</f>
        <v>ATIVO</v>
      </c>
    </row>
    <row r="103" spans="1:13">
      <c r="A103" t="s">
        <v>516</v>
      </c>
      <c r="B103" t="s">
        <v>517</v>
      </c>
      <c r="C103" t="s">
        <v>341</v>
      </c>
      <c r="D103" t="s">
        <v>721</v>
      </c>
      <c r="E103" t="s">
        <v>338</v>
      </c>
      <c r="F103" t="str">
        <f>VLOOKUP(Tabela224568910111213141516171819[[#This Row],[NOME]],'CADASTRO'!A:K,5,0)</f>
        <v>LIDER DE TURNO</v>
      </c>
      <c r="G103" s="41">
        <v>44930</v>
      </c>
      <c r="H103" s="38">
        <v>365</v>
      </c>
      <c r="I10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IF(G438="01/01/1900",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Tabela224568910111213141516171819[[#This Row],[TREINADO EM]]+Tabela224568910111213141516171819[[#This Row],[VALIDADE]]</f>
        <v>45295</v>
      </c>
      <c r="K103">
        <v>1</v>
      </c>
      <c r="L103" t="s">
        <v>5</v>
      </c>
      <c r="M103" t="str">
        <f>VLOOKUP(Tabela224568910111213141516171819[[#This Row],[NOME]],'CADASTRO'!A:K,6,0)</f>
        <v>ATIVO</v>
      </c>
    </row>
    <row r="104" spans="1:13">
      <c r="A104" t="s">
        <v>516</v>
      </c>
      <c r="B104" t="s">
        <v>517</v>
      </c>
      <c r="C104" t="s">
        <v>431</v>
      </c>
      <c r="D104" t="s">
        <v>721</v>
      </c>
      <c r="E104" t="s">
        <v>338</v>
      </c>
      <c r="F104" t="str">
        <f>VLOOKUP(Tabela224568910111213141516171819[[#This Row],[NOME]],'CADASTRO'!A:K,5,0)</f>
        <v>LIDER DE TURNO</v>
      </c>
      <c r="G104" s="41">
        <v>45280</v>
      </c>
      <c r="H104" s="38">
        <v>365</v>
      </c>
      <c r="I10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IF(G439="01/01/1900",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Tabela224568910111213141516171819[[#This Row],[TREINADO EM]]+Tabela224568910111213141516171819[[#This Row],[VALIDADE]]</f>
        <v>45645</v>
      </c>
      <c r="K104">
        <v>1</v>
      </c>
      <c r="L104" t="s">
        <v>1</v>
      </c>
      <c r="M104" t="str">
        <f>VLOOKUP(Tabela224568910111213141516171819[[#This Row],[NOME]],'CADASTRO'!A:K,6,0)</f>
        <v>ATIVO</v>
      </c>
    </row>
    <row r="105" spans="1:13">
      <c r="A105" t="s">
        <v>516</v>
      </c>
      <c r="B105" t="s">
        <v>517</v>
      </c>
      <c r="C105" t="s">
        <v>517</v>
      </c>
      <c r="D105" t="s">
        <v>721</v>
      </c>
      <c r="E105" t="s">
        <v>111</v>
      </c>
      <c r="F105" t="str">
        <f>VLOOKUP(Tabela224568910111213141516171819[[#This Row],[NOME]],'CADASTRO'!A:K,5,0)</f>
        <v>TECNICO MECANICO II</v>
      </c>
      <c r="G105" s="41">
        <v>44096</v>
      </c>
      <c r="H105" s="38">
        <v>365</v>
      </c>
      <c r="I10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IF(G440="01/01/1900",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Tabela224568910111213141516171819[[#This Row],[TREINADO EM]]+Tabela224568910111213141516171819[[#This Row],[VALIDADE]]</f>
        <v>44461</v>
      </c>
      <c r="K105">
        <v>1</v>
      </c>
      <c r="L105" t="s">
        <v>1</v>
      </c>
      <c r="M105" t="str">
        <f>VLOOKUP(Tabela224568910111213141516171819[[#This Row],[NOME]],'CADASTRO'!A:K,6,0)</f>
        <v>DESLIGADO</v>
      </c>
    </row>
    <row r="106" spans="1:13">
      <c r="A106" t="s">
        <v>516</v>
      </c>
      <c r="B106" t="s">
        <v>517</v>
      </c>
      <c r="C106" t="s">
        <v>517</v>
      </c>
      <c r="D106" t="s">
        <v>721</v>
      </c>
      <c r="E106" t="s">
        <v>107</v>
      </c>
      <c r="F106" t="str">
        <f>VLOOKUP(Tabela224568910111213141516171819[[#This Row],[NOME]],'CADASTRO'!A:K,5,0)</f>
        <v>TECNICO MECANICO II</v>
      </c>
      <c r="G106" s="41">
        <v>44344</v>
      </c>
      <c r="H106" s="38">
        <v>365</v>
      </c>
      <c r="I106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IF(G441="01/01/1900",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Tabela224568910111213141516171819[[#This Row],[TREINADO EM]]+Tabela224568910111213141516171819[[#This Row],[VALIDADE]]</f>
        <v>44709</v>
      </c>
      <c r="K106">
        <v>1</v>
      </c>
      <c r="L106" t="s">
        <v>5</v>
      </c>
      <c r="M106" t="str">
        <f>VLOOKUP(Tabela224568910111213141516171819[[#This Row],[NOME]],'CADASTRO'!A:K,6,0)</f>
        <v>DESLIGADO</v>
      </c>
    </row>
    <row r="107" spans="1:13">
      <c r="A107" t="s">
        <v>516</v>
      </c>
      <c r="B107" t="s">
        <v>517</v>
      </c>
      <c r="C107" t="s">
        <v>341</v>
      </c>
      <c r="D107" t="s">
        <v>721</v>
      </c>
      <c r="E107" t="s">
        <v>107</v>
      </c>
      <c r="F107" t="str">
        <f>VLOOKUP(Tabela224568910111213141516171819[[#This Row],[NOME]],'CADASTRO'!A:K,5,0)</f>
        <v>TECNICO MECANICO II</v>
      </c>
      <c r="G107" s="41">
        <v>44930</v>
      </c>
      <c r="H107" s="38">
        <v>365</v>
      </c>
      <c r="I107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IF(G442="01/01/1900",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Tabela224568910111213141516171819[[#This Row],[TREINADO EM]]+Tabela224568910111213141516171819[[#This Row],[VALIDADE]]</f>
        <v>45295</v>
      </c>
      <c r="K107">
        <v>1</v>
      </c>
      <c r="L107" t="s">
        <v>5</v>
      </c>
      <c r="M107" t="str">
        <f>VLOOKUP(Tabela224568910111213141516171819[[#This Row],[NOME]],'CADASTRO'!A:K,6,0)</f>
        <v>DESLIGADO</v>
      </c>
    </row>
    <row r="108" spans="1:13">
      <c r="A108" t="s">
        <v>516</v>
      </c>
      <c r="B108" t="s">
        <v>517</v>
      </c>
      <c r="C108" t="s">
        <v>431</v>
      </c>
      <c r="D108" t="s">
        <v>721</v>
      </c>
      <c r="E108" t="s">
        <v>107</v>
      </c>
      <c r="F108" t="str">
        <f>VLOOKUP(Tabela224568910111213141516171819[[#This Row],[NOME]],'CADASTRO'!A:K,5,0)</f>
        <v>TECNICO MECANICO II</v>
      </c>
      <c r="G108" s="41">
        <v>45280</v>
      </c>
      <c r="H108" s="38">
        <v>365</v>
      </c>
      <c r="I108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IF(G443="01/01/1900",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Tabela224568910111213141516171819[[#This Row],[TREINADO EM]]+Tabela224568910111213141516171819[[#This Row],[VALIDADE]]</f>
        <v>45645</v>
      </c>
      <c r="K108">
        <v>1</v>
      </c>
      <c r="L108" t="s">
        <v>3</v>
      </c>
      <c r="M108" t="str">
        <f>VLOOKUP(Tabela224568910111213141516171819[[#This Row],[NOME]],'CADASTRO'!A:K,6,0)</f>
        <v>DESLIGADO</v>
      </c>
    </row>
    <row r="109" spans="1:13">
      <c r="A109" t="s">
        <v>516</v>
      </c>
      <c r="B109" t="s">
        <v>517</v>
      </c>
      <c r="C109" t="s">
        <v>517</v>
      </c>
      <c r="D109" t="s">
        <v>721</v>
      </c>
      <c r="E109" t="s">
        <v>428</v>
      </c>
      <c r="F109" t="str">
        <f>VLOOKUP(Tabela224568910111213141516171819[[#This Row],[NOME]],'CADASTRO'!A:K,5,0)</f>
        <v>ANALISTA PROCESSOS</v>
      </c>
      <c r="G109" s="41">
        <v>43832</v>
      </c>
      <c r="H109" s="38">
        <v>365</v>
      </c>
      <c r="I109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IF(G444="01/01/1900",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Tabela224568910111213141516171819[[#This Row],[TREINADO EM]]+Tabela224568910111213141516171819[[#This Row],[VALIDADE]]</f>
        <v>44197</v>
      </c>
      <c r="K109">
        <v>2</v>
      </c>
      <c r="L109" t="s">
        <v>1</v>
      </c>
      <c r="M109" t="str">
        <f>VLOOKUP(Tabela224568910111213141516171819[[#This Row],[NOME]],'CADASTRO'!A:K,6,0)</f>
        <v>ATIVO</v>
      </c>
    </row>
    <row r="110" spans="1:13">
      <c r="A110" t="s">
        <v>516</v>
      </c>
      <c r="B110" t="s">
        <v>517</v>
      </c>
      <c r="C110" t="s">
        <v>517</v>
      </c>
      <c r="D110" t="s">
        <v>721</v>
      </c>
      <c r="E110" t="s">
        <v>436</v>
      </c>
      <c r="F110" t="str">
        <f>VLOOKUP(Tabela224568910111213141516171819[[#This Row],[NOME]],'CADASTRO'!A:K,5,0)</f>
        <v>TECNICO ELETRONICO II</v>
      </c>
      <c r="G110" s="41">
        <v>44344</v>
      </c>
      <c r="H110" s="38">
        <v>365</v>
      </c>
      <c r="I110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IF(G445="01/01/1900",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Tabela224568910111213141516171819[[#This Row],[TREINADO EM]]+Tabela224568910111213141516171819[[#This Row],[VALIDADE]]</f>
        <v>44709</v>
      </c>
      <c r="K110">
        <v>1</v>
      </c>
      <c r="L110" t="s">
        <v>5</v>
      </c>
      <c r="M110" t="str">
        <f>VLOOKUP(Tabela224568910111213141516171819[[#This Row],[NOME]],'CADASTRO'!A:K,6,0)</f>
        <v>ATIVO</v>
      </c>
    </row>
    <row r="111" spans="1:13">
      <c r="A111" t="s">
        <v>516</v>
      </c>
      <c r="B111" t="s">
        <v>517</v>
      </c>
      <c r="C111" t="s">
        <v>517</v>
      </c>
      <c r="D111" t="s">
        <v>721</v>
      </c>
      <c r="E111" t="s">
        <v>436</v>
      </c>
      <c r="F111" t="str">
        <f>VLOOKUP(Tabela224568910111213141516171819[[#This Row],[NOME]],'CADASTRO'!A:K,5,0)</f>
        <v>TECNICO ELETRONICO II</v>
      </c>
      <c r="G111" s="41">
        <v>44650</v>
      </c>
      <c r="H111" s="38">
        <v>365</v>
      </c>
      <c r="I111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IF(G446="01/01/1900",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Tabela224568910111213141516171819[[#This Row],[TREINADO EM]]+Tabela224568910111213141516171819[[#This Row],[VALIDADE]]</f>
        <v>45015</v>
      </c>
      <c r="K111">
        <v>1</v>
      </c>
      <c r="L111" t="s">
        <v>5</v>
      </c>
      <c r="M111" t="str">
        <f>VLOOKUP(Tabela224568910111213141516171819[[#This Row],[NOME]],'CADASTRO'!A:K,6,0)</f>
        <v>ATIVO</v>
      </c>
    </row>
    <row r="112" spans="1:13">
      <c r="A112" t="s">
        <v>516</v>
      </c>
      <c r="B112" t="s">
        <v>517</v>
      </c>
      <c r="C112" t="s">
        <v>431</v>
      </c>
      <c r="D112" t="s">
        <v>721</v>
      </c>
      <c r="E112" t="s">
        <v>436</v>
      </c>
      <c r="F112" t="str">
        <f>VLOOKUP(Tabela224568910111213141516171819[[#This Row],[NOME]],'CADASTRO'!A:K,5,0)</f>
        <v>TECNICO ELETRONICO II</v>
      </c>
      <c r="G112" s="41">
        <v>45112</v>
      </c>
      <c r="H112" s="38">
        <v>365</v>
      </c>
      <c r="I112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IF(G447="01/01/1900",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Tabela224568910111213141516171819[[#This Row],[TREINADO EM]]+Tabela224568910111213141516171819[[#This Row],[VALIDADE]]</f>
        <v>45477</v>
      </c>
      <c r="K112">
        <v>1</v>
      </c>
      <c r="L112" t="s">
        <v>5</v>
      </c>
      <c r="M112" t="str">
        <f>VLOOKUP(Tabela224568910111213141516171819[[#This Row],[NOME]],'CADASTRO'!A:K,6,0)</f>
        <v>ATIVO</v>
      </c>
    </row>
    <row r="113" spans="1:13">
      <c r="A113" t="s">
        <v>516</v>
      </c>
      <c r="B113" t="s">
        <v>517</v>
      </c>
      <c r="C113" t="s">
        <v>431</v>
      </c>
      <c r="D113" t="s">
        <v>721</v>
      </c>
      <c r="E113" t="s">
        <v>436</v>
      </c>
      <c r="F113" t="str">
        <f>VLOOKUP(Tabela224568910111213141516171819[[#This Row],[NOME]],'CADASTRO'!A:K,5,0)</f>
        <v>TECNICO ELETRONICO II</v>
      </c>
      <c r="G113" s="41">
        <v>45280</v>
      </c>
      <c r="H113" s="38">
        <v>365</v>
      </c>
      <c r="I113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IF(G448="01/01/1900",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Tabela224568910111213141516171819[[#This Row],[TREINADO EM]]+Tabela224568910111213141516171819[[#This Row],[VALIDADE]]</f>
        <v>45645</v>
      </c>
      <c r="K113">
        <v>1</v>
      </c>
      <c r="L113" t="s">
        <v>5</v>
      </c>
      <c r="M113" t="str">
        <f>VLOOKUP(Tabela224568910111213141516171819[[#This Row],[NOME]],'CADASTRO'!A:K,6,0)</f>
        <v>ATIVO</v>
      </c>
    </row>
    <row r="114" spans="1:13">
      <c r="A114" t="s">
        <v>516</v>
      </c>
      <c r="B114" t="s">
        <v>517</v>
      </c>
      <c r="C114" t="s">
        <v>93</v>
      </c>
      <c r="D114" t="s">
        <v>721</v>
      </c>
      <c r="E114" t="s">
        <v>436</v>
      </c>
      <c r="F114" t="str">
        <f>VLOOKUP(Tabela224568910111213141516171819[[#This Row],[NOME]],'CADASTRO'!A:K,5,0)</f>
        <v>TECNICO ELETRONICO II</v>
      </c>
      <c r="G114" s="41">
        <v>45644</v>
      </c>
      <c r="H114" s="38">
        <v>365</v>
      </c>
      <c r="I114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IF(G449="01/01/1900",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Tabela224568910111213141516171819[[#This Row],[TREINADO EM]]+Tabela224568910111213141516171819[[#This Row],[VALIDADE]]</f>
        <v>46009</v>
      </c>
      <c r="K114">
        <v>1</v>
      </c>
      <c r="L114" t="s">
        <v>5</v>
      </c>
      <c r="M114" t="str">
        <f>VLOOKUP(Tabela224568910111213141516171819[[#This Row],[NOME]],'CADASTRO'!A:K,6,0)</f>
        <v>ATIVO</v>
      </c>
    </row>
    <row r="115" spans="1:13">
      <c r="A115" t="s">
        <v>516</v>
      </c>
      <c r="B115" t="s">
        <v>517</v>
      </c>
      <c r="C115" t="s">
        <v>326</v>
      </c>
      <c r="D115" t="s">
        <v>721</v>
      </c>
      <c r="E115" t="s">
        <v>436</v>
      </c>
      <c r="F115" t="str">
        <f>VLOOKUP(Tabela224568910111213141516171819[[#This Row],[NOME]],'CADASTRO'!A:K,5,0)</f>
        <v>TECNICO ELETRONICO II</v>
      </c>
      <c r="G115" s="41">
        <v>46115</v>
      </c>
      <c r="H115" s="38">
        <v>365</v>
      </c>
      <c r="I115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IF(G450="01/01/1900", "SEM REGISTRO",
                        IF((G115+H115)&gt;TODAY(), "NO PRAZO", "VENCIDO"
                        )
                    )
                )
            )
        )
    ),"N.A.")</f>
        <v>NO PRAZO</v>
      </c>
      <c r="J115" s="14">
        <f>Tabela224568910111213141516171819[[#This Row],[TREINADO EM]]+Tabela224568910111213141516171819[[#This Row],[VALIDADE]]</f>
        <v>46480</v>
      </c>
      <c r="K115">
        <v>1</v>
      </c>
      <c r="L115" t="s">
        <v>3</v>
      </c>
      <c r="M115" t="str">
        <f>VLOOKUP(Tabela224568910111213141516171819[[#This Row],[NOME]],'CADASTRO'!A:K,6,0)</f>
        <v>ATIVO</v>
      </c>
    </row>
    <row r="116" spans="1:13">
      <c r="A116" t="s">
        <v>516</v>
      </c>
      <c r="B116" t="s">
        <v>517</v>
      </c>
      <c r="C116" t="s">
        <v>517</v>
      </c>
      <c r="D116" t="s">
        <v>721</v>
      </c>
      <c r="E116" t="s">
        <v>80</v>
      </c>
      <c r="F116" t="str">
        <f>VLOOKUP(Tabela224568910111213141516171819[[#This Row],[NOME]],'CADASTRO'!A:K,5,0)</f>
        <v>TECNICO MECANICO II</v>
      </c>
      <c r="G116" s="41">
        <v>44344</v>
      </c>
      <c r="H116" s="38">
        <v>365</v>
      </c>
      <c r="I116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IF(G451="01/01/1900",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Tabela224568910111213141516171819[[#This Row],[TREINADO EM]]+Tabela224568910111213141516171819[[#This Row],[VALIDADE]]</f>
        <v>44709</v>
      </c>
      <c r="K116">
        <v>1</v>
      </c>
      <c r="L116" t="s">
        <v>1</v>
      </c>
      <c r="M116" t="str">
        <f>VLOOKUP(Tabela224568910111213141516171819[[#This Row],[NOME]],'CADASTRO'!A:K,6,0)</f>
        <v>DESLIGADO</v>
      </c>
    </row>
    <row r="117" spans="1:13">
      <c r="A117" t="s">
        <v>516</v>
      </c>
      <c r="B117" t="s">
        <v>517</v>
      </c>
      <c r="C117" t="s">
        <v>517</v>
      </c>
      <c r="D117" t="s">
        <v>721</v>
      </c>
      <c r="E117" t="s">
        <v>444</v>
      </c>
      <c r="F117" t="str">
        <f>VLOOKUP(Tabela224568910111213141516171819[[#This Row],[NOME]],'CADASTRO'!A:K,5,0)</f>
        <v>TECNICO MECANICO II</v>
      </c>
      <c r="G117" s="41">
        <v>44344</v>
      </c>
      <c r="H117" s="38">
        <v>365</v>
      </c>
      <c r="I117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IF(G452="01/01/1900",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Tabela224568910111213141516171819[[#This Row],[TREINADO EM]]+Tabela224568910111213141516171819[[#This Row],[VALIDADE]]</f>
        <v>44709</v>
      </c>
      <c r="K117">
        <v>1</v>
      </c>
      <c r="L117" t="s">
        <v>5</v>
      </c>
      <c r="M117" t="str">
        <f>VLOOKUP(Tabela224568910111213141516171819[[#This Row],[NOME]],'CADASTRO'!A:K,6,0)</f>
        <v>ATIVO</v>
      </c>
    </row>
    <row r="118" spans="1:13">
      <c r="A118" t="s">
        <v>516</v>
      </c>
      <c r="B118" t="s">
        <v>517</v>
      </c>
      <c r="C118" t="s">
        <v>517</v>
      </c>
      <c r="D118" t="s">
        <v>721</v>
      </c>
      <c r="E118" t="s">
        <v>444</v>
      </c>
      <c r="F118" t="str">
        <f>VLOOKUP(Tabela224568910111213141516171819[[#This Row],[NOME]],'CADASTRO'!A:K,5,0)</f>
        <v>TECNICO MECANICO II</v>
      </c>
      <c r="G118" s="41">
        <v>44650</v>
      </c>
      <c r="H118" s="38">
        <v>365</v>
      </c>
      <c r="I118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IF(G453="01/01/1900",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Tabela224568910111213141516171819[[#This Row],[TREINADO EM]]+Tabela224568910111213141516171819[[#This Row],[VALIDADE]]</f>
        <v>45015</v>
      </c>
      <c r="K118">
        <v>1</v>
      </c>
      <c r="L118" t="s">
        <v>5</v>
      </c>
      <c r="M118" t="str">
        <f>VLOOKUP(Tabela224568910111213141516171819[[#This Row],[NOME]],'CADASTRO'!A:K,6,0)</f>
        <v>ATIVO</v>
      </c>
    </row>
    <row r="119" spans="1:13">
      <c r="A119" t="s">
        <v>516</v>
      </c>
      <c r="B119" t="s">
        <v>517</v>
      </c>
      <c r="C119" t="s">
        <v>431</v>
      </c>
      <c r="D119" t="s">
        <v>721</v>
      </c>
      <c r="E119" t="s">
        <v>444</v>
      </c>
      <c r="F119" t="str">
        <f>VLOOKUP(Tabela224568910111213141516171819[[#This Row],[NOME]],'CADASTRO'!A:K,5,0)</f>
        <v>TECNICO MECANICO II</v>
      </c>
      <c r="G119" s="41">
        <v>45114</v>
      </c>
      <c r="H119" s="38">
        <v>365</v>
      </c>
      <c r="I119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IF(G454="01/01/1900",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Tabela224568910111213141516171819[[#This Row],[TREINADO EM]]+Tabela224568910111213141516171819[[#This Row],[VALIDADE]]</f>
        <v>45479</v>
      </c>
      <c r="K119">
        <v>1</v>
      </c>
      <c r="L119" t="s">
        <v>5</v>
      </c>
      <c r="M119" t="str">
        <f>VLOOKUP(Tabela224568910111213141516171819[[#This Row],[NOME]],'CADASTRO'!A:K,6,0)</f>
        <v>ATIVO</v>
      </c>
    </row>
    <row r="120" spans="1:13">
      <c r="A120" t="s">
        <v>516</v>
      </c>
      <c r="B120" t="s">
        <v>517</v>
      </c>
      <c r="C120" t="s">
        <v>431</v>
      </c>
      <c r="D120" t="s">
        <v>721</v>
      </c>
      <c r="E120" t="s">
        <v>444</v>
      </c>
      <c r="F120" t="str">
        <f>VLOOKUP(Tabela224568910111213141516171819[[#This Row],[NOME]],'CADASTRO'!A:K,5,0)</f>
        <v>TECNICO MECANICO II</v>
      </c>
      <c r="G120" s="41">
        <v>45280</v>
      </c>
      <c r="H120" s="38">
        <v>365</v>
      </c>
      <c r="I120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IF(G455="01/01/1900",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Tabela224568910111213141516171819[[#This Row],[TREINADO EM]]+Tabela224568910111213141516171819[[#This Row],[VALIDADE]]</f>
        <v>45645</v>
      </c>
      <c r="K120">
        <v>1</v>
      </c>
      <c r="L120" t="s">
        <v>5</v>
      </c>
      <c r="M120" t="str">
        <f>VLOOKUP(Tabela224568910111213141516171819[[#This Row],[NOME]],'CADASTRO'!A:K,6,0)</f>
        <v>ATIVO</v>
      </c>
    </row>
    <row r="121" spans="1:13">
      <c r="A121" t="s">
        <v>516</v>
      </c>
      <c r="B121" t="s">
        <v>517</v>
      </c>
      <c r="C121" t="s">
        <v>93</v>
      </c>
      <c r="D121" t="s">
        <v>721</v>
      </c>
      <c r="E121" t="s">
        <v>444</v>
      </c>
      <c r="F121" t="str">
        <f>VLOOKUP(Tabela224568910111213141516171819[[#This Row],[NOME]],'CADASTRO'!A:K,5,0)</f>
        <v>TECNICO MECANICO II</v>
      </c>
      <c r="G121" s="41">
        <v>45644</v>
      </c>
      <c r="H121" s="38">
        <v>365</v>
      </c>
      <c r="I121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IF(G456="01/01/1900",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Tabela224568910111213141516171819[[#This Row],[TREINADO EM]]+Tabela224568910111213141516171819[[#This Row],[VALIDADE]]</f>
        <v>46009</v>
      </c>
      <c r="K121">
        <v>1</v>
      </c>
      <c r="L121" t="s">
        <v>5</v>
      </c>
      <c r="M121" t="str">
        <f>VLOOKUP(Tabela224568910111213141516171819[[#This Row],[NOME]],'CADASTRO'!A:K,6,0)</f>
        <v>ATIVO</v>
      </c>
    </row>
    <row r="122" spans="1:13">
      <c r="A122" t="s">
        <v>516</v>
      </c>
      <c r="B122" t="s">
        <v>517</v>
      </c>
      <c r="C122" t="s">
        <v>326</v>
      </c>
      <c r="D122" t="s">
        <v>721</v>
      </c>
      <c r="E122" t="s">
        <v>444</v>
      </c>
      <c r="F122" t="str">
        <f>VLOOKUP(Tabela224568910111213141516171819[[#This Row],[NOME]],'CADASTRO'!A:K,5,0)</f>
        <v>TECNICO MECANICO II</v>
      </c>
      <c r="G122" s="41">
        <v>46115</v>
      </c>
      <c r="H122" s="38">
        <v>365</v>
      </c>
      <c r="I122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IF(G457="01/01/1900",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Tabela224568910111213141516171819[[#This Row],[TREINADO EM]]+Tabela224568910111213141516171819[[#This Row],[VALIDADE]]</f>
        <v>46480</v>
      </c>
      <c r="K122">
        <v>1</v>
      </c>
      <c r="L122" t="s">
        <v>3</v>
      </c>
      <c r="M122" t="str">
        <f>VLOOKUP(Tabela224568910111213141516171819[[#This Row],[NOME]],'CADASTRO'!A:K,6,0)</f>
        <v>ATIVO</v>
      </c>
    </row>
    <row r="123" spans="1:13">
      <c r="A123" t="s">
        <v>516</v>
      </c>
      <c r="B123" t="s">
        <v>517</v>
      </c>
      <c r="C123" t="s">
        <v>415</v>
      </c>
      <c r="D123" t="s">
        <v>721</v>
      </c>
      <c r="E123" s="1" t="s">
        <v>458</v>
      </c>
      <c r="F123" t="str">
        <f>VLOOKUP(Tabela224568910111213141516171819[[#This Row],[NOME]],'CADASTRO'!A:K,5,0)</f>
        <v>TECNICO MECANICO II</v>
      </c>
      <c r="G123" s="41">
        <v>46280</v>
      </c>
      <c r="H123" s="38">
        <v>365</v>
      </c>
      <c r="I123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IF(G458="01/01/1900", "SEM REGISTRO",
                        IF((G123+H123)&gt;TODAY(), "NO PRAZO", "VENCIDO"
                        )
                    )
                )
            )
        )
    ),"N.A.")</f>
        <v>NO PRAZO</v>
      </c>
      <c r="J123" s="14">
        <f>Tabela224568910111213141516171819[[#This Row],[TREINADO EM]]+Tabela224568910111213141516171819[[#This Row],[VALIDADE]]</f>
        <v>46645</v>
      </c>
      <c r="K123">
        <v>1</v>
      </c>
      <c r="L123" t="s">
        <v>3</v>
      </c>
      <c r="M123" t="str">
        <f>VLOOKUP(Tabela224568910111213141516171819[[#This Row],[NOME]],'CADASTRO'!A:K,6,0)</f>
        <v>ATIVO</v>
      </c>
    </row>
    <row r="124" spans="1:13">
      <c r="A124" t="s">
        <v>516</v>
      </c>
      <c r="B124" t="s">
        <v>517</v>
      </c>
      <c r="C124" t="s">
        <v>431</v>
      </c>
      <c r="D124" t="s">
        <v>721</v>
      </c>
      <c r="E124" s="1" t="s">
        <v>449</v>
      </c>
      <c r="F124" t="str">
        <f>VLOOKUP(Tabela224568910111213141516171819[[#This Row],[NOME]],'CADASTRO'!A:K,5,0)</f>
        <v>TECNICO ELETRONICO II</v>
      </c>
      <c r="G124" s="41">
        <v>45280</v>
      </c>
      <c r="H124" s="38">
        <v>365</v>
      </c>
      <c r="I124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IF(G459="01/01/1900",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Tabela224568910111213141516171819[[#This Row],[TREINADO EM]]+Tabela224568910111213141516171819[[#This Row],[VALIDADE]]</f>
        <v>45645</v>
      </c>
      <c r="K124">
        <v>1</v>
      </c>
      <c r="L124" t="s">
        <v>5</v>
      </c>
      <c r="M124" t="str">
        <f>VLOOKUP(Tabela224568910111213141516171819[[#This Row],[NOME]],'CADASTRO'!A:K,6,0)</f>
        <v>ATIVO</v>
      </c>
    </row>
    <row r="125" spans="1:13">
      <c r="A125" t="s">
        <v>516</v>
      </c>
      <c r="B125" t="s">
        <v>517</v>
      </c>
      <c r="C125" t="s">
        <v>431</v>
      </c>
      <c r="D125" t="s">
        <v>721</v>
      </c>
      <c r="E125" t="s">
        <v>449</v>
      </c>
      <c r="F125" t="str">
        <f>VLOOKUP(Tabela224568910111213141516171819[[#This Row],[NOME]],'CADASTRO'!A:K,5,0)</f>
        <v>TECNICO ELETRONICO II</v>
      </c>
      <c r="G125" s="41">
        <v>45754</v>
      </c>
      <c r="H125" s="38">
        <v>365</v>
      </c>
      <c r="I125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IF(G460="01/01/1900",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Tabela224568910111213141516171819[[#This Row],[TREINADO EM]]+Tabela224568910111213141516171819[[#This Row],[VALIDADE]]</f>
        <v>46119</v>
      </c>
      <c r="K125">
        <v>1</v>
      </c>
      <c r="L125" t="s">
        <v>5</v>
      </c>
      <c r="M125" t="str">
        <f>VLOOKUP(Tabela224568910111213141516171819[[#This Row],[NOME]],'CADASTRO'!A:K,6,0)</f>
        <v>ATIVO</v>
      </c>
    </row>
    <row r="126" spans="1:13">
      <c r="A126" t="s">
        <v>516</v>
      </c>
      <c r="B126" t="s">
        <v>517</v>
      </c>
      <c r="C126" t="s">
        <v>326</v>
      </c>
      <c r="D126" t="s">
        <v>721</v>
      </c>
      <c r="E126" t="s">
        <v>449</v>
      </c>
      <c r="F126" t="str">
        <f>VLOOKUP(Tabela224568910111213141516171819[[#This Row],[NOME]],'CADASTRO'!A:K,5,0)</f>
        <v>TECNICO ELETRONICO II</v>
      </c>
      <c r="G126" s="41">
        <v>46115</v>
      </c>
      <c r="H126" s="38">
        <v>365</v>
      </c>
      <c r="I126" s="35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IF(G461="01/01/1900",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Tabela224568910111213141516171819[[#This Row],[TREINADO EM]]+Tabela224568910111213141516171819[[#This Row],[VALIDADE]]</f>
        <v>46480</v>
      </c>
      <c r="K126">
        <v>1</v>
      </c>
      <c r="L126" t="s">
        <v>3</v>
      </c>
      <c r="M126" t="str">
        <f>VLOOKUP(Tabela224568910111213141516171819[[#This Row],[NOME]],'CADASTRO'!A:K,6,0)</f>
        <v>ATIVO</v>
      </c>
    </row>
  </sheetData>
  <sheetProtection sort="0" autoFilter="0"/>
  <conditionalFormatting sqref="E47">
    <cfRule type="duplicateValues" dxfId="411" priority="11"/>
    <cfRule type="duplicateValues" dxfId="410" priority="12"/>
    <cfRule type="duplicateValues" dxfId="409" priority="13"/>
  </conditionalFormatting>
  <conditionalFormatting sqref="E49">
    <cfRule type="duplicateValues" dxfId="408" priority="8"/>
    <cfRule type="duplicateValues" dxfId="407" priority="9"/>
    <cfRule type="duplicateValues" dxfId="406" priority="10"/>
  </conditionalFormatting>
  <conditionalFormatting sqref="E50">
    <cfRule type="duplicateValues" dxfId="405" priority="5"/>
    <cfRule type="duplicateValues" dxfId="404" priority="6"/>
    <cfRule type="duplicateValues" dxfId="403" priority="7"/>
  </conditionalFormatting>
  <conditionalFormatting sqref="E55">
    <cfRule type="duplicateValues" dxfId="402" priority="3"/>
    <cfRule type="duplicateValues" dxfId="401" priority="4"/>
  </conditionalFormatting>
  <conditionalFormatting sqref="E67">
    <cfRule type="duplicateValues" dxfId="400" priority="1"/>
  </conditionalFormatting>
  <conditionalFormatting sqref="I2:I126">
    <cfRule type="cellIs" dxfId="399" priority="14" stopIfTrue="1" operator="equal">
      <formula>"SEM REGISTRO"</formula>
    </cfRule>
    <cfRule type="cellIs" dxfId="398" priority="15" stopIfTrue="1" operator="equal">
      <formula>"HISTORICO"</formula>
    </cfRule>
  </conditionalFormatting>
  <conditionalFormatting sqref="I2:J126">
    <cfRule type="containsText" dxfId="397" priority="16" operator="containsText" text="N.A.">
      <formula>NOT(ISERROR(SEARCH("N.A.",I2)))</formula>
    </cfRule>
    <cfRule type="expression" dxfId="396" priority="17" stopIfTrue="1">
      <formula>NOT(ISERROR(SEARCH("NO PRAZO",I2)))</formula>
    </cfRule>
    <cfRule type="expression" dxfId="395" priority="18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F365CC-B13C-4389-9C99-6D6E7978AF2C}">
          <x14:formula1>
            <xm:f>'BASE '!$A$2:$A$6</xm:f>
          </x14:formula1>
          <xm:sqref>L2:L126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FFA2-CE86-4323-B67C-E2EB6A034EE9}">
  <sheetPr codeName="Planilha24">
    <tabColor theme="7"/>
  </sheetPr>
  <dimension ref="A1:M78"/>
  <sheetViews>
    <sheetView topLeftCell="A49" zoomScale="70" zoomScaleNormal="70" workbookViewId="0">
      <selection activeCell="F13" sqref="F13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31.5703125" bestFit="1" customWidth="1"/>
    <col min="4" max="4" width="24.28515625" bestFit="1" customWidth="1"/>
    <col min="5" max="5" width="36.7109375" bestFit="1" customWidth="1"/>
    <col min="6" max="6" width="26.285156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15.5703125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114</v>
      </c>
      <c r="D2" t="s">
        <v>722</v>
      </c>
      <c r="E2" t="s">
        <v>186</v>
      </c>
      <c r="F2" t="str">
        <f>VLOOKUP(Tabela22456891011121314151617181920[[#This Row],[NOME]],'CADASTRO'!A:K,5,0)</f>
        <v>OPERADOR LOGISTICO I</v>
      </c>
      <c r="G2" s="7">
        <v>45280</v>
      </c>
      <c r="H2" s="38">
        <v>365</v>
      </c>
      <c r="I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IF((G2+H2)&gt;(TODAY()),"NO PRAZO", "VENCIDO")))),"N.A.")</f>
        <v>N.A.</v>
      </c>
      <c r="J2" s="14">
        <f>Tabela22456891011121314151617181920[[#This Row],[TREINADO EM]]+Tabela22456891011121314151617181920[[#This Row],[VALIDADE]]</f>
        <v>45645</v>
      </c>
      <c r="K2">
        <v>1</v>
      </c>
      <c r="L2" t="s">
        <v>5</v>
      </c>
      <c r="M2" t="str">
        <f>VLOOKUP(Tabela22456891011121314151617181920[[#This Row],[NOME]],'CADASTRO'!A:K,6,0)</f>
        <v>DESLIGADO</v>
      </c>
    </row>
    <row r="3" spans="1:13">
      <c r="A3" t="s">
        <v>516</v>
      </c>
      <c r="B3" t="s">
        <v>723</v>
      </c>
      <c r="C3" t="s">
        <v>724</v>
      </c>
      <c r="D3" t="s">
        <v>722</v>
      </c>
      <c r="E3" t="s">
        <v>186</v>
      </c>
      <c r="F3" t="str">
        <f>VLOOKUP(Tabela22456891011121314151617181920[[#This Row],[NOME]],'CADASTRO'!A:K,5,0)</f>
        <v>OPERADOR LOGISTICO I</v>
      </c>
      <c r="G3" s="7">
        <v>45747</v>
      </c>
      <c r="H3" s="38">
        <v>365</v>
      </c>
      <c r="I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IF((G3+H3)&gt;(TODAY()),"NO PRAZO", "VENCIDO")))),"N.A.")</f>
        <v>N.A.</v>
      </c>
      <c r="J3" s="14">
        <f>Tabela22456891011121314151617181920[[#This Row],[TREINADO EM]]+Tabela22456891011121314151617181920[[#This Row],[VALIDADE]]</f>
        <v>46112</v>
      </c>
      <c r="K3">
        <v>1</v>
      </c>
      <c r="L3" t="s">
        <v>5</v>
      </c>
      <c r="M3" t="str">
        <f>VLOOKUP(Tabela22456891011121314151617181920[[#This Row],[NOME]],'CADASTRO'!A:K,6,0)</f>
        <v>DESLIGADO</v>
      </c>
    </row>
    <row r="4" spans="1:13">
      <c r="A4" t="s">
        <v>516</v>
      </c>
      <c r="B4" t="s">
        <v>723</v>
      </c>
      <c r="C4" t="s">
        <v>724</v>
      </c>
      <c r="D4" t="s">
        <v>722</v>
      </c>
      <c r="E4" t="s">
        <v>186</v>
      </c>
      <c r="F4" t="str">
        <f>VLOOKUP(Tabela22456891011121314151617181920[[#This Row],[NOME]],'CADASTRO'!A:K,5,0)</f>
        <v>OPERADOR LOGISTICO I</v>
      </c>
      <c r="G4" s="7">
        <v>46112</v>
      </c>
      <c r="H4" s="38">
        <v>365</v>
      </c>
      <c r="I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IF((G4+H4)&gt;(TODAY()),"NO PRAZO", "VENCIDO")))),"N.A.")</f>
        <v>N.A.</v>
      </c>
      <c r="J4" s="14">
        <f>Tabela22456891011121314151617181920[[#This Row],[TREINADO EM]]+Tabela22456891011121314151617181920[[#This Row],[VALIDADE]]</f>
        <v>46477</v>
      </c>
      <c r="K4">
        <v>1</v>
      </c>
      <c r="L4" t="s">
        <v>3</v>
      </c>
      <c r="M4" t="str">
        <f>VLOOKUP(Tabela22456891011121314151617181920[[#This Row],[NOME]],'CADASTRO'!A:K,6,0)</f>
        <v>DESLIGADO</v>
      </c>
    </row>
    <row r="5" spans="1:13">
      <c r="A5" t="s">
        <v>516</v>
      </c>
      <c r="B5" t="s">
        <v>723</v>
      </c>
      <c r="C5" t="s">
        <v>724</v>
      </c>
      <c r="D5" t="s">
        <v>722</v>
      </c>
      <c r="E5" t="s">
        <v>326</v>
      </c>
      <c r="F5" t="str">
        <f>VLOOKUP(Tabela22456891011121314151617181920[[#This Row],[NOME]],'CADASTRO'!A:K,5,0)</f>
        <v>ANALISTA GESTAO QUALIDADE PL</v>
      </c>
      <c r="G5" s="7">
        <v>46112</v>
      </c>
      <c r="H5" s="38">
        <v>365</v>
      </c>
      <c r="I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IF((G5+H5)&gt;(TODAY()),"NO PRAZO", "VENCIDO")))),"N.A.")</f>
        <v>NO PRAZO</v>
      </c>
      <c r="J5" s="14">
        <f>Tabela22456891011121314151617181920[[#This Row],[TREINADO EM]]+Tabela22456891011121314151617181920[[#This Row],[VALIDADE]]</f>
        <v>46477</v>
      </c>
      <c r="K5">
        <v>1</v>
      </c>
      <c r="L5" t="s">
        <v>3</v>
      </c>
      <c r="M5" t="str">
        <f>VLOOKUP(Tabela22456891011121314151617181920[[#This Row],[NOME]],'CADASTRO'!A:K,6,0)</f>
        <v>ATIVO</v>
      </c>
    </row>
    <row r="6" spans="1:13">
      <c r="A6" t="s">
        <v>516</v>
      </c>
      <c r="B6" t="s">
        <v>517</v>
      </c>
      <c r="C6" t="s">
        <v>114</v>
      </c>
      <c r="D6" t="s">
        <v>722</v>
      </c>
      <c r="E6" t="s">
        <v>212</v>
      </c>
      <c r="F6" t="str">
        <f>VLOOKUP(Tabela22456891011121314151617181920[[#This Row],[NOME]],'CADASTRO'!A:K,5,0)</f>
        <v>ANALISTA LOGISTICA PL</v>
      </c>
      <c r="G6" s="7">
        <v>44931</v>
      </c>
      <c r="H6" s="38">
        <v>365</v>
      </c>
      <c r="I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IF((G6+H6)&gt;(TODAY()),"NO PRAZO", "VENCIDO")))),"N.A.")</f>
        <v>N.A.</v>
      </c>
      <c r="J6" s="14">
        <f>Tabela22456891011121314151617181920[[#This Row],[TREINADO EM]]+Tabela22456891011121314151617181920[[#This Row],[VALIDADE]]</f>
        <v>45296</v>
      </c>
      <c r="K6">
        <v>1</v>
      </c>
      <c r="L6" t="s">
        <v>5</v>
      </c>
      <c r="M6" t="str">
        <f>VLOOKUP(Tabela22456891011121314151617181920[[#This Row],[NOME]],'CADASTRO'!A:K,6,0)</f>
        <v>DESLIGADO</v>
      </c>
    </row>
    <row r="7" spans="1:13">
      <c r="A7" t="s">
        <v>516</v>
      </c>
      <c r="B7" t="s">
        <v>517</v>
      </c>
      <c r="C7" t="s">
        <v>114</v>
      </c>
      <c r="D7" t="s">
        <v>722</v>
      </c>
      <c r="E7" t="s">
        <v>212</v>
      </c>
      <c r="F7" t="str">
        <f>VLOOKUP(Tabela22456891011121314151617181920[[#This Row],[NOME]],'CADASTRO'!A:K,5,0)</f>
        <v>ANALISTA LOGISTICA PL</v>
      </c>
      <c r="G7" s="7">
        <v>44104</v>
      </c>
      <c r="H7" s="38">
        <v>365</v>
      </c>
      <c r="I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IF((G7+H7)&gt;(TODAY()),"NO PRAZO", "VENCIDO")))),"N.A.")</f>
        <v>N.A.</v>
      </c>
      <c r="J7" s="14">
        <f>Tabela22456891011121314151617181920[[#This Row],[TREINADO EM]]+Tabela22456891011121314151617181920[[#This Row],[VALIDADE]]</f>
        <v>44469</v>
      </c>
      <c r="K7">
        <v>1</v>
      </c>
      <c r="L7" t="s">
        <v>5</v>
      </c>
      <c r="M7" t="str">
        <f>VLOOKUP(Tabela22456891011121314151617181920[[#This Row],[NOME]],'CADASTRO'!A:K,6,0)</f>
        <v>DESLIGADO</v>
      </c>
    </row>
    <row r="8" spans="1:13">
      <c r="A8" t="s">
        <v>516</v>
      </c>
      <c r="B8" t="s">
        <v>517</v>
      </c>
      <c r="C8" t="s">
        <v>114</v>
      </c>
      <c r="D8" t="s">
        <v>722</v>
      </c>
      <c r="E8" t="s">
        <v>212</v>
      </c>
      <c r="F8" t="str">
        <f>VLOOKUP(Tabela22456891011121314151617181920[[#This Row],[NOME]],'CADASTRO'!A:K,5,0)</f>
        <v>ANALISTA LOGISTICA PL</v>
      </c>
      <c r="G8" s="7">
        <v>44546</v>
      </c>
      <c r="H8" s="38">
        <v>365</v>
      </c>
      <c r="I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IF((G8+H8)&gt;(TODAY()),"NO PRAZO", "VENCIDO")))),"N.A.")</f>
        <v>N.A.</v>
      </c>
      <c r="J8" s="14">
        <f>Tabela22456891011121314151617181920[[#This Row],[TREINADO EM]]+Tabela22456891011121314151617181920[[#This Row],[VALIDADE]]</f>
        <v>44911</v>
      </c>
      <c r="K8">
        <v>1</v>
      </c>
      <c r="L8" t="s">
        <v>5</v>
      </c>
      <c r="M8" t="str">
        <f>VLOOKUP(Tabela22456891011121314151617181920[[#This Row],[NOME]],'CADASTRO'!A:K,6,0)</f>
        <v>DESLIGADO</v>
      </c>
    </row>
    <row r="9" spans="1:13">
      <c r="A9" t="s">
        <v>516</v>
      </c>
      <c r="B9" t="s">
        <v>517</v>
      </c>
      <c r="C9" t="s">
        <v>114</v>
      </c>
      <c r="D9" t="s">
        <v>722</v>
      </c>
      <c r="E9" t="s">
        <v>212</v>
      </c>
      <c r="F9" t="str">
        <f>VLOOKUP(Tabela22456891011121314151617181920[[#This Row],[NOME]],'CADASTRO'!A:K,5,0)</f>
        <v>ANALISTA LOGISTICA PL</v>
      </c>
      <c r="G9" s="7">
        <v>45280</v>
      </c>
      <c r="H9" s="38">
        <v>365</v>
      </c>
      <c r="I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IF((G9+H9)&gt;(TODAY()),"NO PRAZO", "VENCIDO")))),"N.A.")</f>
        <v>N.A.</v>
      </c>
      <c r="J9" s="14">
        <f>Tabela22456891011121314151617181920[[#This Row],[TREINADO EM]]+Tabela22456891011121314151617181920[[#This Row],[VALIDADE]]</f>
        <v>45645</v>
      </c>
      <c r="K9">
        <v>1</v>
      </c>
      <c r="L9" t="s">
        <v>5</v>
      </c>
      <c r="M9" t="str">
        <f>VLOOKUP(Tabela22456891011121314151617181920[[#This Row],[NOME]],'CADASTRO'!A:K,6,0)</f>
        <v>DESLIGADO</v>
      </c>
    </row>
    <row r="10" spans="1:13">
      <c r="A10" t="s">
        <v>516</v>
      </c>
      <c r="B10" t="s">
        <v>723</v>
      </c>
      <c r="C10" t="s">
        <v>724</v>
      </c>
      <c r="D10" t="s">
        <v>722</v>
      </c>
      <c r="E10" t="s">
        <v>212</v>
      </c>
      <c r="F10" t="str">
        <f>VLOOKUP(Tabela22456891011121314151617181920[[#This Row],[NOME]],'CADASTRO'!A:K,5,0)</f>
        <v>ANALISTA LOGISTICA PL</v>
      </c>
      <c r="G10" s="7">
        <v>45736</v>
      </c>
      <c r="H10" s="38">
        <v>365</v>
      </c>
      <c r="I1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IF((G10+H10)&gt;(TODAY()),"NO PRAZO", "VENCIDO")))),"N.A.")</f>
        <v>N.A.</v>
      </c>
      <c r="J10" s="14">
        <f>Tabela22456891011121314151617181920[[#This Row],[TREINADO EM]]+Tabela22456891011121314151617181920[[#This Row],[VALIDADE]]</f>
        <v>46101</v>
      </c>
      <c r="K10">
        <v>1</v>
      </c>
      <c r="L10" t="s">
        <v>3</v>
      </c>
      <c r="M10" t="str">
        <f>VLOOKUP(Tabela22456891011121314151617181920[[#This Row],[NOME]],'CADASTRO'!A:K,6,0)</f>
        <v>DESLIGADO</v>
      </c>
    </row>
    <row r="11" spans="1:13">
      <c r="A11" t="s">
        <v>516</v>
      </c>
      <c r="B11" t="s">
        <v>517</v>
      </c>
      <c r="C11" t="s">
        <v>114</v>
      </c>
      <c r="D11" t="s">
        <v>722</v>
      </c>
      <c r="E11" t="s">
        <v>352</v>
      </c>
      <c r="F11" t="str">
        <f>VLOOKUP(Tabela22456891011121314151617181920[[#This Row],[NOME]],'CADASTRO'!A:K,5,0)</f>
        <v>OPERADOR LOGISTICO I</v>
      </c>
      <c r="G11" s="7">
        <v>44931</v>
      </c>
      <c r="H11" s="38">
        <v>365</v>
      </c>
      <c r="I1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IF((G11+H11)&gt;(TODAY()),"NO PRAZO", "VENCIDO")))),"N.A.")</f>
        <v>HISTORICO</v>
      </c>
      <c r="J11" s="14">
        <f>Tabela22456891011121314151617181920[[#This Row],[TREINADO EM]]+Tabela22456891011121314151617181920[[#This Row],[VALIDADE]]</f>
        <v>45296</v>
      </c>
      <c r="K11">
        <v>1</v>
      </c>
      <c r="L11" t="s">
        <v>5</v>
      </c>
      <c r="M11" t="str">
        <f>VLOOKUP(Tabela22456891011121314151617181920[[#This Row],[NOME]],'CADASTRO'!A:K,6,0)</f>
        <v>ATIVO</v>
      </c>
    </row>
    <row r="12" spans="1:13">
      <c r="A12" t="s">
        <v>516</v>
      </c>
      <c r="B12" t="s">
        <v>517</v>
      </c>
      <c r="C12" t="s">
        <v>114</v>
      </c>
      <c r="D12" t="s">
        <v>722</v>
      </c>
      <c r="E12" t="s">
        <v>352</v>
      </c>
      <c r="F12" t="str">
        <f>VLOOKUP(Tabela22456891011121314151617181920[[#This Row],[NOME]],'CADASTRO'!A:K,5,0)</f>
        <v>OPERADOR LOGISTICO I</v>
      </c>
      <c r="G12" s="8">
        <v>44105</v>
      </c>
      <c r="H12" s="38">
        <v>365</v>
      </c>
      <c r="I1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IF((G12+H12)&gt;(TODAY()),"NO PRAZO", "VENCIDO")))),"N.A.")</f>
        <v>HISTORICO</v>
      </c>
      <c r="J12" s="14">
        <f>Tabela22456891011121314151617181920[[#This Row],[TREINADO EM]]+Tabela22456891011121314151617181920[[#This Row],[VALIDADE]]</f>
        <v>44470</v>
      </c>
      <c r="K12">
        <v>1</v>
      </c>
      <c r="L12" t="s">
        <v>5</v>
      </c>
      <c r="M12" t="str">
        <f>VLOOKUP(Tabela22456891011121314151617181920[[#This Row],[NOME]],'CADASTRO'!A:K,6,0)</f>
        <v>ATIVO</v>
      </c>
    </row>
    <row r="13" spans="1:13">
      <c r="A13" t="s">
        <v>516</v>
      </c>
      <c r="B13" t="s">
        <v>517</v>
      </c>
      <c r="C13" t="s">
        <v>114</v>
      </c>
      <c r="D13" t="s">
        <v>722</v>
      </c>
      <c r="E13" t="s">
        <v>352</v>
      </c>
      <c r="F13" t="str">
        <f>VLOOKUP(Tabela22456891011121314151617181920[[#This Row],[NOME]],'CADASTRO'!A:K,5,0)</f>
        <v>OPERADOR LOGISTICO I</v>
      </c>
      <c r="G13" s="8">
        <v>44546</v>
      </c>
      <c r="H13" s="38">
        <v>365</v>
      </c>
      <c r="I1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IF((G13+H13)&gt;(TODAY()),"NO PRAZO", "VENCIDO")))),"N.A.")</f>
        <v>HISTORICO</v>
      </c>
      <c r="J13" s="14">
        <f>Tabela22456891011121314151617181920[[#This Row],[TREINADO EM]]+Tabela22456891011121314151617181920[[#This Row],[VALIDADE]]</f>
        <v>44911</v>
      </c>
      <c r="K13">
        <v>1</v>
      </c>
      <c r="L13" t="s">
        <v>5</v>
      </c>
      <c r="M13" t="str">
        <f>VLOOKUP(Tabela22456891011121314151617181920[[#This Row],[NOME]],'CADASTRO'!A:K,6,0)</f>
        <v>ATIVO</v>
      </c>
    </row>
    <row r="14" spans="1:13">
      <c r="A14" t="s">
        <v>516</v>
      </c>
      <c r="B14" t="s">
        <v>517</v>
      </c>
      <c r="C14" t="s">
        <v>114</v>
      </c>
      <c r="D14" t="s">
        <v>722</v>
      </c>
      <c r="E14" t="s">
        <v>352</v>
      </c>
      <c r="F14" t="str">
        <f>VLOOKUP(Tabela22456891011121314151617181920[[#This Row],[NOME]],'CADASTRO'!A:K,5,0)</f>
        <v>OPERADOR LOGISTICO I</v>
      </c>
      <c r="G14" s="8">
        <v>45280</v>
      </c>
      <c r="H14" s="38">
        <v>365</v>
      </c>
      <c r="I1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IF((G14+H14)&gt;(TODAY()),"NO PRAZO", "VENCIDO")))),"N.A.")</f>
        <v>HISTORICO</v>
      </c>
      <c r="J14" s="14">
        <f>Tabela22456891011121314151617181920[[#This Row],[TREINADO EM]]+Tabela22456891011121314151617181920[[#This Row],[VALIDADE]]</f>
        <v>45645</v>
      </c>
      <c r="K14">
        <v>1</v>
      </c>
      <c r="L14" t="s">
        <v>5</v>
      </c>
      <c r="M14" t="str">
        <f>VLOOKUP(Tabela22456891011121314151617181920[[#This Row],[NOME]],'CADASTRO'!A:K,6,0)</f>
        <v>ATIVO</v>
      </c>
    </row>
    <row r="15" spans="1:13">
      <c r="A15" t="s">
        <v>516</v>
      </c>
      <c r="B15" t="s">
        <v>723</v>
      </c>
      <c r="C15" t="s">
        <v>724</v>
      </c>
      <c r="D15" t="s">
        <v>722</v>
      </c>
      <c r="E15" t="s">
        <v>352</v>
      </c>
      <c r="F15" t="str">
        <f>VLOOKUP(Tabela22456891011121314151617181920[[#This Row],[NOME]],'CADASTRO'!A:K,5,0)</f>
        <v>OPERADOR LOGISTICO I</v>
      </c>
      <c r="G15" s="8">
        <v>45747</v>
      </c>
      <c r="H15" s="38">
        <v>365</v>
      </c>
      <c r="I1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IF((G15+H15)&gt;(TODAY()),"NO PRAZO", "VENCIDO")))),"N.A.")</f>
        <v>HISTORICO</v>
      </c>
      <c r="J15" s="14">
        <f>Tabela22456891011121314151617181920[[#This Row],[TREINADO EM]]+Tabela22456891011121314151617181920[[#This Row],[VALIDADE]]</f>
        <v>46112</v>
      </c>
      <c r="K15">
        <v>1</v>
      </c>
      <c r="L15" t="s">
        <v>5</v>
      </c>
      <c r="M15" t="str">
        <f>VLOOKUP(Tabela22456891011121314151617181920[[#This Row],[NOME]],'CADASTRO'!A:K,6,0)</f>
        <v>ATIVO</v>
      </c>
    </row>
    <row r="16" spans="1:13">
      <c r="A16" t="s">
        <v>516</v>
      </c>
      <c r="B16" t="s">
        <v>723</v>
      </c>
      <c r="C16" t="s">
        <v>724</v>
      </c>
      <c r="D16" t="s">
        <v>722</v>
      </c>
      <c r="E16" t="s">
        <v>352</v>
      </c>
      <c r="F16" t="str">
        <f>VLOOKUP(Tabela22456891011121314151617181920[[#This Row],[NOME]],'CADASTRO'!A:K,5,0)</f>
        <v>OPERADOR LOGISTICO I</v>
      </c>
      <c r="G16" s="8">
        <v>46112</v>
      </c>
      <c r="H16" s="38">
        <v>365</v>
      </c>
      <c r="I1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IF((G16+H16)&gt;(TODAY()),"NO PRAZO", "VENCIDO")))),"N.A.")</f>
        <v>NO PRAZO</v>
      </c>
      <c r="J16" s="14">
        <f>Tabela22456891011121314151617181920[[#This Row],[TREINADO EM]]+Tabela22456891011121314151617181920[[#This Row],[VALIDADE]]</f>
        <v>46477</v>
      </c>
      <c r="K16">
        <v>1</v>
      </c>
      <c r="L16" t="s">
        <v>3</v>
      </c>
      <c r="M16" t="str">
        <f>VLOOKUP(Tabela22456891011121314151617181920[[#This Row],[NOME]],'CADASTRO'!A:K,6,0)</f>
        <v>ATIVO</v>
      </c>
    </row>
    <row r="17" spans="1:13">
      <c r="A17" t="s">
        <v>516</v>
      </c>
      <c r="B17" t="s">
        <v>517</v>
      </c>
      <c r="C17" t="s">
        <v>114</v>
      </c>
      <c r="D17" t="s">
        <v>722</v>
      </c>
      <c r="E17" t="s">
        <v>219</v>
      </c>
      <c r="F17" t="str">
        <f>VLOOKUP(Tabela22456891011121314151617181920[[#This Row],[NOME]],'CADASTRO'!A:K,5,0)</f>
        <v>OPERADOR LOGISTICO II</v>
      </c>
      <c r="G17" s="8">
        <v>44546</v>
      </c>
      <c r="H17" s="38">
        <v>365</v>
      </c>
      <c r="I1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IF((G17+H17)&gt;(TODAY()),"NO PRAZO", "VENCIDO")))),"N.A.")</f>
        <v>N.A.</v>
      </c>
      <c r="J17" s="14">
        <f>Tabela22456891011121314151617181920[[#This Row],[TREINADO EM]]+Tabela22456891011121314151617181920[[#This Row],[VALIDADE]]</f>
        <v>44911</v>
      </c>
      <c r="K17">
        <v>1</v>
      </c>
      <c r="L17" t="s">
        <v>3</v>
      </c>
      <c r="M17" t="str">
        <f>VLOOKUP(Tabela22456891011121314151617181920[[#This Row],[NOME]],'CADASTRO'!A:K,6,0)</f>
        <v>DESLIGADO</v>
      </c>
    </row>
    <row r="18" spans="1:13">
      <c r="A18" t="s">
        <v>516</v>
      </c>
      <c r="B18" t="s">
        <v>517</v>
      </c>
      <c r="C18" t="s">
        <v>114</v>
      </c>
      <c r="D18" t="s">
        <v>722</v>
      </c>
      <c r="E18" t="s">
        <v>219</v>
      </c>
      <c r="F18" t="str">
        <f>VLOOKUP(Tabela22456891011121314151617181920[[#This Row],[NOME]],'CADASTRO'!A:K,5,0)</f>
        <v>OPERADOR LOGISTICO II</v>
      </c>
      <c r="G18" s="8">
        <v>44104</v>
      </c>
      <c r="H18" s="38">
        <v>365</v>
      </c>
      <c r="I1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IF((G18+H18)&gt;(TODAY()),"NO PRAZO", "VENCIDO")))),"N.A.")</f>
        <v>N.A.</v>
      </c>
      <c r="J18" s="14">
        <f>Tabela22456891011121314151617181920[[#This Row],[TREINADO EM]]+Tabela22456891011121314151617181920[[#This Row],[VALIDADE]]</f>
        <v>44469</v>
      </c>
      <c r="K18">
        <v>1</v>
      </c>
      <c r="L18" t="s">
        <v>5</v>
      </c>
      <c r="M18" t="str">
        <f>VLOOKUP(Tabela22456891011121314151617181920[[#This Row],[NOME]],'CADASTRO'!A:K,6,0)</f>
        <v>DESLIGADO</v>
      </c>
    </row>
    <row r="19" spans="1:13">
      <c r="A19" t="s">
        <v>516</v>
      </c>
      <c r="B19" t="s">
        <v>517</v>
      </c>
      <c r="C19" t="s">
        <v>114</v>
      </c>
      <c r="D19" t="s">
        <v>722</v>
      </c>
      <c r="E19" t="s">
        <v>360</v>
      </c>
      <c r="F19" t="str">
        <f>VLOOKUP(Tabela22456891011121314151617181920[[#This Row],[NOME]],'CADASTRO'!A:K,5,0)</f>
        <v>OPERADOR LOGISTICO II</v>
      </c>
      <c r="G19" s="8">
        <v>44931</v>
      </c>
      <c r="H19" s="38">
        <v>365</v>
      </c>
      <c r="I1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IF((G19+H19)&gt;(TODAY()),"NO PRAZO", "VENCIDO")))),"N.A.")</f>
        <v>HISTORICO</v>
      </c>
      <c r="J19" s="14">
        <f>Tabela22456891011121314151617181920[[#This Row],[TREINADO EM]]+Tabela22456891011121314151617181920[[#This Row],[VALIDADE]]</f>
        <v>45296</v>
      </c>
      <c r="K19">
        <v>1</v>
      </c>
      <c r="L19" t="s">
        <v>5</v>
      </c>
      <c r="M19" t="str">
        <f>VLOOKUP(Tabela22456891011121314151617181920[[#This Row],[NOME]],'CADASTRO'!A:K,6,0)</f>
        <v>ATIVO</v>
      </c>
    </row>
    <row r="20" spans="1:13">
      <c r="A20" t="s">
        <v>516</v>
      </c>
      <c r="B20" t="s">
        <v>517</v>
      </c>
      <c r="C20" t="s">
        <v>114</v>
      </c>
      <c r="D20" t="s">
        <v>722</v>
      </c>
      <c r="E20" t="s">
        <v>360</v>
      </c>
      <c r="F20" t="str">
        <f>VLOOKUP(Tabela22456891011121314151617181920[[#This Row],[NOME]],'CADASTRO'!A:K,5,0)</f>
        <v>OPERADOR LOGISTICO II</v>
      </c>
      <c r="G20" s="8">
        <v>44104</v>
      </c>
      <c r="H20" s="38">
        <v>365</v>
      </c>
      <c r="I2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IF((G20+H20)&gt;(TODAY()),"NO PRAZO", "VENCIDO")))),"N.A.")</f>
        <v>HISTORICO</v>
      </c>
      <c r="J20" s="14">
        <f>Tabela22456891011121314151617181920[[#This Row],[TREINADO EM]]+Tabela22456891011121314151617181920[[#This Row],[VALIDADE]]</f>
        <v>44469</v>
      </c>
      <c r="K20">
        <v>1</v>
      </c>
      <c r="L20" t="s">
        <v>5</v>
      </c>
      <c r="M20" t="str">
        <f>VLOOKUP(Tabela22456891011121314151617181920[[#This Row],[NOME]],'CADASTRO'!A:K,6,0)</f>
        <v>ATIVO</v>
      </c>
    </row>
    <row r="21" spans="1:13">
      <c r="A21" t="s">
        <v>516</v>
      </c>
      <c r="B21" t="s">
        <v>517</v>
      </c>
      <c r="C21" t="s">
        <v>114</v>
      </c>
      <c r="D21" t="s">
        <v>722</v>
      </c>
      <c r="E21" t="s">
        <v>360</v>
      </c>
      <c r="F21" t="str">
        <f>VLOOKUP(Tabela22456891011121314151617181920[[#This Row],[NOME]],'CADASTRO'!A:K,5,0)</f>
        <v>OPERADOR LOGISTICO II</v>
      </c>
      <c r="G21" s="8">
        <v>44546</v>
      </c>
      <c r="H21" s="38">
        <v>365</v>
      </c>
      <c r="I2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IF((G21+H21)&gt;(TODAY()),"NO PRAZO", "VENCIDO")))),"N.A.")</f>
        <v>HISTORICO</v>
      </c>
      <c r="J21" s="14">
        <f>Tabela22456891011121314151617181920[[#This Row],[TREINADO EM]]+Tabela22456891011121314151617181920[[#This Row],[VALIDADE]]</f>
        <v>44911</v>
      </c>
      <c r="K21">
        <v>1</v>
      </c>
      <c r="L21" t="s">
        <v>5</v>
      </c>
      <c r="M21" t="str">
        <f>VLOOKUP(Tabela22456891011121314151617181920[[#This Row],[NOME]],'CADASTRO'!A:K,6,0)</f>
        <v>ATIVO</v>
      </c>
    </row>
    <row r="22" spans="1:13">
      <c r="A22" t="s">
        <v>516</v>
      </c>
      <c r="B22" t="s">
        <v>517</v>
      </c>
      <c r="C22" t="s">
        <v>114</v>
      </c>
      <c r="D22" t="s">
        <v>722</v>
      </c>
      <c r="E22" t="s">
        <v>360</v>
      </c>
      <c r="F22" t="str">
        <f>VLOOKUP(Tabela22456891011121314151617181920[[#This Row],[NOME]],'CADASTRO'!A:K,5,0)</f>
        <v>OPERADOR LOGISTICO II</v>
      </c>
      <c r="G22" s="8">
        <v>45280</v>
      </c>
      <c r="H22" s="38">
        <v>365</v>
      </c>
      <c r="I2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IF((G22+H22)&gt;(TODAY()),"NO PRAZO", "VENCIDO")))),"N.A.")</f>
        <v>HISTORICO</v>
      </c>
      <c r="J22" s="14">
        <f>Tabela22456891011121314151617181920[[#This Row],[TREINADO EM]]+Tabela22456891011121314151617181920[[#This Row],[VALIDADE]]</f>
        <v>45645</v>
      </c>
      <c r="K22">
        <v>1</v>
      </c>
      <c r="L22" t="s">
        <v>5</v>
      </c>
      <c r="M22" t="str">
        <f>VLOOKUP(Tabela22456891011121314151617181920[[#This Row],[NOME]],'CADASTRO'!A:K,6,0)</f>
        <v>ATIVO</v>
      </c>
    </row>
    <row r="23" spans="1:13">
      <c r="A23" t="s">
        <v>516</v>
      </c>
      <c r="B23" t="s">
        <v>723</v>
      </c>
      <c r="C23" t="s">
        <v>724</v>
      </c>
      <c r="D23" t="s">
        <v>722</v>
      </c>
      <c r="E23" t="s">
        <v>360</v>
      </c>
      <c r="F23" t="str">
        <f>VLOOKUP(Tabela22456891011121314151617181920[[#This Row],[NOME]],'CADASTRO'!A:K,5,0)</f>
        <v>OPERADOR LOGISTICO II</v>
      </c>
      <c r="G23" s="8">
        <v>45747</v>
      </c>
      <c r="H23" s="38">
        <v>365</v>
      </c>
      <c r="I2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IF((G23+H23)&gt;(TODAY()),"NO PRAZO", "VENCIDO")))),"N.A.")</f>
        <v>HISTORICO</v>
      </c>
      <c r="J23" s="14">
        <f>Tabela22456891011121314151617181920[[#This Row],[TREINADO EM]]+Tabela22456891011121314151617181920[[#This Row],[VALIDADE]]</f>
        <v>46112</v>
      </c>
      <c r="K23">
        <v>1</v>
      </c>
      <c r="L23" t="s">
        <v>5</v>
      </c>
      <c r="M23" t="str">
        <f>VLOOKUP(Tabela22456891011121314151617181920[[#This Row],[NOME]],'CADASTRO'!A:K,6,0)</f>
        <v>ATIVO</v>
      </c>
    </row>
    <row r="24" spans="1:13">
      <c r="A24" t="s">
        <v>516</v>
      </c>
      <c r="B24" t="s">
        <v>723</v>
      </c>
      <c r="C24" t="s">
        <v>724</v>
      </c>
      <c r="D24" t="s">
        <v>722</v>
      </c>
      <c r="E24" t="s">
        <v>360</v>
      </c>
      <c r="F24" t="str">
        <f>VLOOKUP(Tabela22456891011121314151617181920[[#This Row],[NOME]],'CADASTRO'!A:K,5,0)</f>
        <v>OPERADOR LOGISTICO II</v>
      </c>
      <c r="G24" s="8">
        <v>46112</v>
      </c>
      <c r="H24" s="38">
        <v>365</v>
      </c>
      <c r="I2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IF((G24+H24)&gt;(TODAY()),"NO PRAZO", "VENCIDO")))),"N.A.")</f>
        <v>NO PRAZO</v>
      </c>
      <c r="J24" s="14">
        <f>Tabela22456891011121314151617181920[[#This Row],[TREINADO EM]]+Tabela22456891011121314151617181920[[#This Row],[VALIDADE]]</f>
        <v>46477</v>
      </c>
      <c r="K24">
        <v>1</v>
      </c>
      <c r="L24" t="s">
        <v>3</v>
      </c>
      <c r="M24" t="str">
        <f>VLOOKUP(Tabela22456891011121314151617181920[[#This Row],[NOME]],'CADASTRO'!A:K,6,0)</f>
        <v>ATIVO</v>
      </c>
    </row>
    <row r="25" spans="1:13">
      <c r="A25" t="s">
        <v>516</v>
      </c>
      <c r="B25" t="s">
        <v>517</v>
      </c>
      <c r="C25" t="s">
        <v>114</v>
      </c>
      <c r="D25" t="s">
        <v>722</v>
      </c>
      <c r="E25" t="s">
        <v>483</v>
      </c>
      <c r="F25" t="str">
        <f>VLOOKUP(Tabela22456891011121314151617181920[[#This Row],[NOME]],'CADASTRO'!A:K,5,0)</f>
        <v>LIDER OPERACOES</v>
      </c>
      <c r="G25" s="8">
        <v>44931</v>
      </c>
      <c r="H25" s="38">
        <v>365</v>
      </c>
      <c r="I2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IF((G25+H25)&gt;(TODAY()),"NO PRAZO", "VENCIDO")))),"N.A.")</f>
        <v>N.A.</v>
      </c>
      <c r="J25" s="14">
        <f>Tabela22456891011121314151617181920[[#This Row],[TREINADO EM]]+Tabela22456891011121314151617181920[[#This Row],[VALIDADE]]</f>
        <v>45296</v>
      </c>
      <c r="K25">
        <v>1</v>
      </c>
      <c r="L25" t="s">
        <v>5</v>
      </c>
      <c r="M25" t="str">
        <f>VLOOKUP(Tabela22456891011121314151617181920[[#This Row],[NOME]],'CADASTRO'!A:K,6,0)</f>
        <v>TRANSFERIDO</v>
      </c>
    </row>
    <row r="26" spans="1:13">
      <c r="A26" t="s">
        <v>516</v>
      </c>
      <c r="B26" t="s">
        <v>517</v>
      </c>
      <c r="C26" t="s">
        <v>114</v>
      </c>
      <c r="D26" t="s">
        <v>722</v>
      </c>
      <c r="E26" t="s">
        <v>483</v>
      </c>
      <c r="F26" t="str">
        <f>VLOOKUP(Tabela22456891011121314151617181920[[#This Row],[NOME]],'CADASTRO'!A:K,5,0)</f>
        <v>LIDER OPERACOES</v>
      </c>
      <c r="G26" s="8">
        <v>44104</v>
      </c>
      <c r="H26" s="38">
        <v>365</v>
      </c>
      <c r="I2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IF((G26+H26)&gt;(TODAY()),"NO PRAZO", "VENCIDO")))),"N.A.")</f>
        <v>N.A.</v>
      </c>
      <c r="J26" s="14">
        <f>Tabela22456891011121314151617181920[[#This Row],[TREINADO EM]]+Tabela22456891011121314151617181920[[#This Row],[VALIDADE]]</f>
        <v>44469</v>
      </c>
      <c r="K26">
        <v>1</v>
      </c>
      <c r="L26" t="s">
        <v>5</v>
      </c>
      <c r="M26" t="str">
        <f>VLOOKUP(Tabela22456891011121314151617181920[[#This Row],[NOME]],'CADASTRO'!A:K,6,0)</f>
        <v>TRANSFERIDO</v>
      </c>
    </row>
    <row r="27" spans="1:13">
      <c r="A27" t="s">
        <v>516</v>
      </c>
      <c r="B27" t="s">
        <v>517</v>
      </c>
      <c r="C27" t="s">
        <v>114</v>
      </c>
      <c r="D27" t="s">
        <v>722</v>
      </c>
      <c r="E27" t="s">
        <v>483</v>
      </c>
      <c r="F27" t="str">
        <f>VLOOKUP(Tabela22456891011121314151617181920[[#This Row],[NOME]],'CADASTRO'!A:K,5,0)</f>
        <v>LIDER OPERACOES</v>
      </c>
      <c r="G27" s="8">
        <v>45280</v>
      </c>
      <c r="H27" s="38">
        <v>365</v>
      </c>
      <c r="I2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IF((G27+H27)&gt;(TODAY()),"NO PRAZO", "VENCIDO")))),"N.A.")</f>
        <v>N.A.</v>
      </c>
      <c r="J27" s="14">
        <f>Tabela22456891011121314151617181920[[#This Row],[TREINADO EM]]+Tabela22456891011121314151617181920[[#This Row],[VALIDADE]]</f>
        <v>45645</v>
      </c>
      <c r="K27">
        <v>1</v>
      </c>
      <c r="L27" t="s">
        <v>3</v>
      </c>
      <c r="M27" t="str">
        <f>VLOOKUP(Tabela22456891011121314151617181920[[#This Row],[NOME]],'CADASTRO'!A:K,6,0)</f>
        <v>TRANSFERIDO</v>
      </c>
    </row>
    <row r="28" spans="1:13">
      <c r="A28" t="s">
        <v>516</v>
      </c>
      <c r="B28" t="s">
        <v>517</v>
      </c>
      <c r="C28" t="s">
        <v>114</v>
      </c>
      <c r="D28" t="s">
        <v>722</v>
      </c>
      <c r="E28" t="s">
        <v>236</v>
      </c>
      <c r="F28" t="str">
        <f>VLOOKUP(Tabela22456891011121314151617181920[[#This Row],[NOME]],'CADASTRO'!A:K,5,0)</f>
        <v>OPERADOR LOGISTICO I</v>
      </c>
      <c r="G28" s="8">
        <v>44104</v>
      </c>
      <c r="H28" s="38">
        <v>365</v>
      </c>
      <c r="I2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IF((G28+H28)&gt;(TODAY()),"NO PRAZO", "VENCIDO")))),"N.A.")</f>
        <v>N.A.</v>
      </c>
      <c r="J28" s="14">
        <f>Tabela22456891011121314151617181920[[#This Row],[TREINADO EM]]+Tabela22456891011121314151617181920[[#This Row],[VALIDADE]]</f>
        <v>44469</v>
      </c>
      <c r="K28">
        <v>1</v>
      </c>
      <c r="L28" t="s">
        <v>5</v>
      </c>
      <c r="M28" t="str">
        <f>VLOOKUP(Tabela22456891011121314151617181920[[#This Row],[NOME]],'CADASTRO'!A:K,6,0)</f>
        <v>DESLIGADO</v>
      </c>
    </row>
    <row r="29" spans="1:13">
      <c r="A29" t="s">
        <v>516</v>
      </c>
      <c r="B29" t="s">
        <v>517</v>
      </c>
      <c r="C29" t="s">
        <v>114</v>
      </c>
      <c r="D29" t="s">
        <v>722</v>
      </c>
      <c r="E29" t="s">
        <v>236</v>
      </c>
      <c r="F29" t="str">
        <f>VLOOKUP(Tabela22456891011121314151617181920[[#This Row],[NOME]],'CADASTRO'!A:K,5,0)</f>
        <v>OPERADOR LOGISTICO I</v>
      </c>
      <c r="G29" s="8">
        <v>44546</v>
      </c>
      <c r="H29" s="38">
        <v>365</v>
      </c>
      <c r="I2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IF((G29+H29)&gt;(TODAY()),"NO PRAZO", "VENCIDO")))),"N.A.")</f>
        <v>N.A.</v>
      </c>
      <c r="J29" s="14">
        <f>Tabela22456891011121314151617181920[[#This Row],[TREINADO EM]]+Tabela22456891011121314151617181920[[#This Row],[VALIDADE]]</f>
        <v>44911</v>
      </c>
      <c r="K29">
        <v>1</v>
      </c>
      <c r="L29" t="s">
        <v>3</v>
      </c>
      <c r="M29" t="str">
        <f>VLOOKUP(Tabela22456891011121314151617181920[[#This Row],[NOME]],'CADASTRO'!A:K,6,0)</f>
        <v>DESLIGADO</v>
      </c>
    </row>
    <row r="30" spans="1:13">
      <c r="A30" t="s">
        <v>516</v>
      </c>
      <c r="B30" t="s">
        <v>517</v>
      </c>
      <c r="C30" t="s">
        <v>114</v>
      </c>
      <c r="D30" t="s">
        <v>722</v>
      </c>
      <c r="E30" t="s">
        <v>366</v>
      </c>
      <c r="F30" t="str">
        <f>VLOOKUP(Tabela22456891011121314151617181920[[#This Row],[NOME]],'CADASTRO'!A:K,5,0)</f>
        <v>OPERADOR LOGISTICO II</v>
      </c>
      <c r="G30" s="8">
        <v>44931</v>
      </c>
      <c r="H30" s="38">
        <v>365</v>
      </c>
      <c r="I3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IF((G30+H30)&gt;(TODAY()),"NO PRAZO", "VENCIDO")))),"N.A.")</f>
        <v>HISTORICO</v>
      </c>
      <c r="J30" s="14">
        <f>Tabela22456891011121314151617181920[[#This Row],[TREINADO EM]]+Tabela22456891011121314151617181920[[#This Row],[VALIDADE]]</f>
        <v>45296</v>
      </c>
      <c r="K30">
        <v>1</v>
      </c>
      <c r="L30" t="s">
        <v>5</v>
      </c>
      <c r="M30" t="str">
        <f>VLOOKUP(Tabela22456891011121314151617181920[[#This Row],[NOME]],'CADASTRO'!A:K,6,0)</f>
        <v>ATIVO</v>
      </c>
    </row>
    <row r="31" spans="1:13">
      <c r="A31" t="s">
        <v>516</v>
      </c>
      <c r="B31" t="s">
        <v>517</v>
      </c>
      <c r="C31" t="s">
        <v>114</v>
      </c>
      <c r="D31" t="s">
        <v>722</v>
      </c>
      <c r="E31" t="s">
        <v>366</v>
      </c>
      <c r="F31" t="str">
        <f>VLOOKUP(Tabela22456891011121314151617181920[[#This Row],[NOME]],'CADASTRO'!A:K,5,0)</f>
        <v>OPERADOR LOGISTICO II</v>
      </c>
      <c r="G31" s="8">
        <v>44546</v>
      </c>
      <c r="H31" s="38">
        <v>365</v>
      </c>
      <c r="I3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IF((G31+H31)&gt;(TODAY()),"NO PRAZO", "VENCIDO")))),"N.A.")</f>
        <v>HISTORICO</v>
      </c>
      <c r="J31" s="14">
        <f>Tabela22456891011121314151617181920[[#This Row],[TREINADO EM]]+Tabela22456891011121314151617181920[[#This Row],[VALIDADE]]</f>
        <v>44911</v>
      </c>
      <c r="K31">
        <v>1</v>
      </c>
      <c r="L31" t="s">
        <v>5</v>
      </c>
      <c r="M31" t="str">
        <f>VLOOKUP(Tabela22456891011121314151617181920[[#This Row],[NOME]],'CADASTRO'!A:K,6,0)</f>
        <v>ATIVO</v>
      </c>
    </row>
    <row r="32" spans="1:13">
      <c r="A32" t="s">
        <v>516</v>
      </c>
      <c r="B32" t="s">
        <v>517</v>
      </c>
      <c r="C32" t="s">
        <v>114</v>
      </c>
      <c r="D32" t="s">
        <v>722</v>
      </c>
      <c r="E32" t="s">
        <v>366</v>
      </c>
      <c r="F32" t="str">
        <f>VLOOKUP(Tabela22456891011121314151617181920[[#This Row],[NOME]],'CADASTRO'!A:K,5,0)</f>
        <v>OPERADOR LOGISTICO II</v>
      </c>
      <c r="G32" s="8">
        <v>45280</v>
      </c>
      <c r="H32" s="38">
        <v>365</v>
      </c>
      <c r="I3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IF((G32+H32)&gt;(TODAY()),"NO PRAZO", "VENCIDO")))),"N.A.")</f>
        <v>HISTORICO</v>
      </c>
      <c r="J32" s="14">
        <f>Tabela22456891011121314151617181920[[#This Row],[TREINADO EM]]+Tabela22456891011121314151617181920[[#This Row],[VALIDADE]]</f>
        <v>45645</v>
      </c>
      <c r="K32">
        <v>1</v>
      </c>
      <c r="L32" t="s">
        <v>5</v>
      </c>
      <c r="M32" t="str">
        <f>VLOOKUP(Tabela22456891011121314151617181920[[#This Row],[NOME]],'CADASTRO'!A:K,6,0)</f>
        <v>ATIVO</v>
      </c>
    </row>
    <row r="33" spans="1:13">
      <c r="A33" t="s">
        <v>516</v>
      </c>
      <c r="B33" t="s">
        <v>723</v>
      </c>
      <c r="C33" t="s">
        <v>724</v>
      </c>
      <c r="D33" t="s">
        <v>722</v>
      </c>
      <c r="E33" t="s">
        <v>366</v>
      </c>
      <c r="F33" t="str">
        <f>VLOOKUP(Tabela22456891011121314151617181920[[#This Row],[NOME]],'CADASTRO'!A:K,5,0)</f>
        <v>OPERADOR LOGISTICO II</v>
      </c>
      <c r="G33" s="8">
        <v>45736</v>
      </c>
      <c r="H33" s="38">
        <v>365</v>
      </c>
      <c r="I3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IF((G33+H33)&gt;(TODAY()),"NO PRAZO", "VENCIDO")))),"N.A.")</f>
        <v>HISTORICO</v>
      </c>
      <c r="J33" s="14">
        <f>Tabela22456891011121314151617181920[[#This Row],[TREINADO EM]]+Tabela22456891011121314151617181920[[#This Row],[VALIDADE]]</f>
        <v>46101</v>
      </c>
      <c r="K33">
        <v>1</v>
      </c>
      <c r="L33" t="s">
        <v>5</v>
      </c>
      <c r="M33" t="str">
        <f>VLOOKUP(Tabela22456891011121314151617181920[[#This Row],[NOME]],'CADASTRO'!A:K,6,0)</f>
        <v>ATIVO</v>
      </c>
    </row>
    <row r="34" spans="1:13">
      <c r="A34" t="s">
        <v>516</v>
      </c>
      <c r="B34" t="s">
        <v>723</v>
      </c>
      <c r="C34" t="s">
        <v>724</v>
      </c>
      <c r="D34" t="s">
        <v>722</v>
      </c>
      <c r="E34" t="s">
        <v>366</v>
      </c>
      <c r="F34" t="str">
        <f>VLOOKUP(Tabela22456891011121314151617181920[[#This Row],[NOME]],'CADASTRO'!A:K,5,0)</f>
        <v>OPERADOR LOGISTICO II</v>
      </c>
      <c r="G34" s="8">
        <v>46112</v>
      </c>
      <c r="H34" s="38">
        <v>365</v>
      </c>
      <c r="I3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IF((G34+H34)&gt;(TODAY()),"NO PRAZO", "VENCIDO")))),"N.A.")</f>
        <v>NO PRAZO</v>
      </c>
      <c r="J34" s="14">
        <f>Tabela22456891011121314151617181920[[#This Row],[TREINADO EM]]+Tabela22456891011121314151617181920[[#This Row],[VALIDADE]]</f>
        <v>46477</v>
      </c>
      <c r="K34">
        <v>1</v>
      </c>
      <c r="L34" t="s">
        <v>3</v>
      </c>
      <c r="M34" t="str">
        <f>VLOOKUP(Tabela22456891011121314151617181920[[#This Row],[NOME]],'CADASTRO'!A:K,6,0)</f>
        <v>ATIVO</v>
      </c>
    </row>
    <row r="35" spans="1:13">
      <c r="A35" t="s">
        <v>516</v>
      </c>
      <c r="B35" t="s">
        <v>517</v>
      </c>
      <c r="C35" t="s">
        <v>114</v>
      </c>
      <c r="D35" t="s">
        <v>722</v>
      </c>
      <c r="E35" t="s">
        <v>49</v>
      </c>
      <c r="F35" t="str">
        <f>VLOOKUP(Tabela22456891011121314151617181920[[#This Row],[NOME]],'CADASTRO'!A:K,5,0)</f>
        <v>LIDER OPERACOES</v>
      </c>
      <c r="G35" s="8">
        <v>44931</v>
      </c>
      <c r="H35" s="38">
        <v>365</v>
      </c>
      <c r="I3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IF((G35+H35)&gt;(TODAY()),"NO PRAZO", "VENCIDO")))),"N.A.")</f>
        <v>HISTORICO</v>
      </c>
      <c r="J35" s="14">
        <f>Tabela22456891011121314151617181920[[#This Row],[TREINADO EM]]+Tabela22456891011121314151617181920[[#This Row],[VALIDADE]]</f>
        <v>45296</v>
      </c>
      <c r="K35">
        <v>1</v>
      </c>
      <c r="L35" t="s">
        <v>5</v>
      </c>
      <c r="M35" t="str">
        <f>VLOOKUP(Tabela22456891011121314151617181920[[#This Row],[NOME]],'CADASTRO'!A:K,6,0)</f>
        <v>ATIVO</v>
      </c>
    </row>
    <row r="36" spans="1:13">
      <c r="A36" t="s">
        <v>516</v>
      </c>
      <c r="B36" t="s">
        <v>517</v>
      </c>
      <c r="C36" t="s">
        <v>114</v>
      </c>
      <c r="D36" t="s">
        <v>722</v>
      </c>
      <c r="E36" t="s">
        <v>49</v>
      </c>
      <c r="F36" t="str">
        <f>VLOOKUP(Tabela22456891011121314151617181920[[#This Row],[NOME]],'CADASTRO'!A:K,5,0)</f>
        <v>LIDER OPERACOES</v>
      </c>
      <c r="G36" s="8">
        <v>44105</v>
      </c>
      <c r="H36" s="38">
        <v>365</v>
      </c>
      <c r="I3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IF((G36+H36)&gt;(TODAY()),"NO PRAZO", "VENCIDO")))),"N.A.")</f>
        <v>HISTORICO</v>
      </c>
      <c r="J36" s="14">
        <f>Tabela22456891011121314151617181920[[#This Row],[TREINADO EM]]+Tabela22456891011121314151617181920[[#This Row],[VALIDADE]]</f>
        <v>44470</v>
      </c>
      <c r="K36">
        <v>1</v>
      </c>
      <c r="L36" t="s">
        <v>5</v>
      </c>
      <c r="M36" t="str">
        <f>VLOOKUP(Tabela22456891011121314151617181920[[#This Row],[NOME]],'CADASTRO'!A:K,6,0)</f>
        <v>ATIVO</v>
      </c>
    </row>
    <row r="37" spans="1:13">
      <c r="A37" t="s">
        <v>516</v>
      </c>
      <c r="B37" t="s">
        <v>517</v>
      </c>
      <c r="C37" t="s">
        <v>114</v>
      </c>
      <c r="D37" t="s">
        <v>722</v>
      </c>
      <c r="E37" t="s">
        <v>49</v>
      </c>
      <c r="F37" t="str">
        <f>VLOOKUP(Tabela22456891011121314151617181920[[#This Row],[NOME]],'CADASTRO'!A:K,5,0)</f>
        <v>LIDER OPERACOES</v>
      </c>
      <c r="G37" s="8">
        <v>44546</v>
      </c>
      <c r="H37" s="38">
        <v>365</v>
      </c>
      <c r="I3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IF((G37+H37)&gt;(TODAY()),"NO PRAZO", "VENCIDO")))),"N.A.")</f>
        <v>HISTORICO</v>
      </c>
      <c r="J37" s="14">
        <f>Tabela22456891011121314151617181920[[#This Row],[TREINADO EM]]+Tabela22456891011121314151617181920[[#This Row],[VALIDADE]]</f>
        <v>44911</v>
      </c>
      <c r="K37">
        <v>1</v>
      </c>
      <c r="L37" t="s">
        <v>5</v>
      </c>
      <c r="M37" t="str">
        <f>VLOOKUP(Tabela22456891011121314151617181920[[#This Row],[NOME]],'CADASTRO'!A:K,6,0)</f>
        <v>ATIVO</v>
      </c>
    </row>
    <row r="38" spans="1:13">
      <c r="A38" t="s">
        <v>516</v>
      </c>
      <c r="B38" t="s">
        <v>517</v>
      </c>
      <c r="C38" t="s">
        <v>114</v>
      </c>
      <c r="D38" t="s">
        <v>722</v>
      </c>
      <c r="E38" s="1" t="s">
        <v>49</v>
      </c>
      <c r="F38" t="str">
        <f>VLOOKUP(Tabela22456891011121314151617181920[[#This Row],[NOME]],'CADASTRO'!A:K,5,0)</f>
        <v>LIDER OPERACOES</v>
      </c>
      <c r="G38" s="8">
        <v>45280</v>
      </c>
      <c r="H38" s="38">
        <v>365</v>
      </c>
      <c r="I3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IF((G38+H38)&gt;(TODAY()),"NO PRAZO", "VENCIDO")))),"N.A.")</f>
        <v>HISTORICO</v>
      </c>
      <c r="J38" s="14">
        <f>Tabela22456891011121314151617181920[[#This Row],[TREINADO EM]]+Tabela22456891011121314151617181920[[#This Row],[VALIDADE]]</f>
        <v>45645</v>
      </c>
      <c r="K38">
        <v>1</v>
      </c>
      <c r="L38" t="s">
        <v>5</v>
      </c>
      <c r="M38" t="str">
        <f>VLOOKUP(Tabela22456891011121314151617181920[[#This Row],[NOME]],'CADASTRO'!A:K,6,0)</f>
        <v>ATIVO</v>
      </c>
    </row>
    <row r="39" spans="1:13">
      <c r="A39" t="s">
        <v>516</v>
      </c>
      <c r="B39" t="s">
        <v>723</v>
      </c>
      <c r="C39" t="s">
        <v>724</v>
      </c>
      <c r="D39" t="s">
        <v>722</v>
      </c>
      <c r="E39" t="s">
        <v>49</v>
      </c>
      <c r="F39" t="str">
        <f>VLOOKUP(Tabela22456891011121314151617181920[[#This Row],[NOME]],'CADASTRO'!A:K,5,0)</f>
        <v>LIDER OPERACOES</v>
      </c>
      <c r="G39" s="8">
        <v>45736</v>
      </c>
      <c r="H39" s="38">
        <v>365</v>
      </c>
      <c r="I3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IF((G39+H39)&gt;(TODAY()),"NO PRAZO", "VENCIDO")))),"N.A.")</f>
        <v>HISTORICO</v>
      </c>
      <c r="J39" s="14">
        <f>Tabela22456891011121314151617181920[[#This Row],[TREINADO EM]]+Tabela22456891011121314151617181920[[#This Row],[VALIDADE]]</f>
        <v>46101</v>
      </c>
      <c r="K39">
        <v>1</v>
      </c>
      <c r="L39" t="s">
        <v>5</v>
      </c>
      <c r="M39" t="str">
        <f>VLOOKUP(Tabela22456891011121314151617181920[[#This Row],[NOME]],'CADASTRO'!A:K,6,0)</f>
        <v>ATIVO</v>
      </c>
    </row>
    <row r="40" spans="1:13">
      <c r="A40" t="s">
        <v>516</v>
      </c>
      <c r="B40" t="s">
        <v>723</v>
      </c>
      <c r="C40" t="s">
        <v>724</v>
      </c>
      <c r="D40" t="s">
        <v>722</v>
      </c>
      <c r="E40" t="s">
        <v>49</v>
      </c>
      <c r="F40" t="str">
        <f>VLOOKUP(Tabela22456891011121314151617181920[[#This Row],[NOME]],'CADASTRO'!A:K,5,0)</f>
        <v>LIDER OPERACOES</v>
      </c>
      <c r="G40" s="8">
        <v>46112</v>
      </c>
      <c r="H40" s="38">
        <v>365</v>
      </c>
      <c r="I4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IF((G40+H40)&gt;(TODAY()),"NO PRAZO", "VENCIDO")))),"N.A.")</f>
        <v>NO PRAZO</v>
      </c>
      <c r="J40" s="14">
        <f>Tabela22456891011121314151617181920[[#This Row],[TREINADO EM]]+Tabela22456891011121314151617181920[[#This Row],[VALIDADE]]</f>
        <v>46477</v>
      </c>
      <c r="K40">
        <v>1</v>
      </c>
      <c r="L40" t="s">
        <v>3</v>
      </c>
      <c r="M40" t="str">
        <f>VLOOKUP(Tabela22456891011121314151617181920[[#This Row],[NOME]],'CADASTRO'!A:K,6,0)</f>
        <v>ATIVO</v>
      </c>
    </row>
    <row r="41" spans="1:13">
      <c r="A41" t="s">
        <v>516</v>
      </c>
      <c r="B41" t="s">
        <v>517</v>
      </c>
      <c r="C41" t="s">
        <v>431</v>
      </c>
      <c r="D41" t="s">
        <v>722</v>
      </c>
      <c r="E41" s="1" t="s">
        <v>378</v>
      </c>
      <c r="F41" t="str">
        <f>VLOOKUP(Tabela22456891011121314151617181920[[#This Row],[NOME]],'CADASTRO'!A:K,5,0)</f>
        <v>ANALISTA LOGISTICA JR</v>
      </c>
      <c r="G41" s="8">
        <v>45512</v>
      </c>
      <c r="H41" s="38">
        <v>365</v>
      </c>
      <c r="I4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IF((G41+H41)&gt;(TODAY()),"NO PRAZO", "VENCIDO")))),"N.A.")</f>
        <v>HISTORICO</v>
      </c>
      <c r="J41" s="14">
        <f>Tabela22456891011121314151617181920[[#This Row],[TREINADO EM]]+Tabela22456891011121314151617181920[[#This Row],[VALIDADE]]</f>
        <v>45877</v>
      </c>
      <c r="K41">
        <v>1</v>
      </c>
      <c r="L41" t="s">
        <v>5</v>
      </c>
      <c r="M41" t="str">
        <f>VLOOKUP(Tabela22456891011121314151617181920[[#This Row],[NOME]],'CADASTRO'!A:K,6,0)</f>
        <v>ATIVO</v>
      </c>
    </row>
    <row r="42" spans="1:13">
      <c r="A42" t="s">
        <v>516</v>
      </c>
      <c r="B42" t="s">
        <v>723</v>
      </c>
      <c r="C42" t="s">
        <v>724</v>
      </c>
      <c r="D42" t="s">
        <v>722</v>
      </c>
      <c r="E42" t="s">
        <v>378</v>
      </c>
      <c r="F42" t="str">
        <f>VLOOKUP(Tabela22456891011121314151617181920[[#This Row],[NOME]],'CADASTRO'!A:K,5,0)</f>
        <v>ANALISTA LOGISTICA JR</v>
      </c>
      <c r="G42" s="8">
        <v>45736</v>
      </c>
      <c r="H42" s="38">
        <v>365</v>
      </c>
      <c r="I4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IF((G42+H42)&gt;(TODAY()),"NO PRAZO", "VENCIDO")))),"N.A.")</f>
        <v>HISTORICO</v>
      </c>
      <c r="J42" s="14">
        <f>Tabela22456891011121314151617181920[[#This Row],[TREINADO EM]]+Tabela22456891011121314151617181920[[#This Row],[VALIDADE]]</f>
        <v>46101</v>
      </c>
      <c r="K42">
        <v>1</v>
      </c>
      <c r="L42" t="s">
        <v>5</v>
      </c>
      <c r="M42" t="str">
        <f>VLOOKUP(Tabela22456891011121314151617181920[[#This Row],[NOME]],'CADASTRO'!A:K,6,0)</f>
        <v>ATIVO</v>
      </c>
    </row>
    <row r="43" spans="1:13">
      <c r="A43" t="s">
        <v>516</v>
      </c>
      <c r="B43" t="s">
        <v>723</v>
      </c>
      <c r="C43" t="s">
        <v>724</v>
      </c>
      <c r="D43" t="s">
        <v>722</v>
      </c>
      <c r="E43" t="s">
        <v>378</v>
      </c>
      <c r="F43" t="str">
        <f>VLOOKUP(Tabela22456891011121314151617181920[[#This Row],[NOME]],'CADASTRO'!A:K,5,0)</f>
        <v>ANALISTA LOGISTICA JR</v>
      </c>
      <c r="G43" s="8">
        <v>46112</v>
      </c>
      <c r="H43" s="38">
        <v>365</v>
      </c>
      <c r="I4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IF((G43+H43)&gt;(TODAY()),"NO PRAZO", "VENCIDO")))),"N.A.")</f>
        <v>NO PRAZO</v>
      </c>
      <c r="J43" s="14">
        <f>Tabela22456891011121314151617181920[[#This Row],[TREINADO EM]]+Tabela22456891011121314151617181920[[#This Row],[VALIDADE]]</f>
        <v>46477</v>
      </c>
      <c r="K43">
        <v>1</v>
      </c>
      <c r="L43" t="s">
        <v>3</v>
      </c>
      <c r="M43" t="str">
        <f>VLOOKUP(Tabela22456891011121314151617181920[[#This Row],[NOME]],'CADASTRO'!A:K,6,0)</f>
        <v>ATIVO</v>
      </c>
    </row>
    <row r="44" spans="1:13">
      <c r="A44" t="s">
        <v>516</v>
      </c>
      <c r="B44" t="s">
        <v>723</v>
      </c>
      <c r="C44" t="s">
        <v>724</v>
      </c>
      <c r="D44" t="s">
        <v>722</v>
      </c>
      <c r="E44" t="s">
        <v>468</v>
      </c>
      <c r="F44" t="str">
        <f>VLOOKUP(Tabela22456891011121314151617181920[[#This Row],[NOME]],'CADASTRO'!A:K,5,0)</f>
        <v>OPERADOR LOGISTICO I</v>
      </c>
      <c r="G44" s="8">
        <v>46112</v>
      </c>
      <c r="H44" s="38">
        <v>365</v>
      </c>
      <c r="I4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IF((G44+H44)&gt;(TODAY()),"NO PRAZO", "VENCIDO")))),"N.A.")</f>
        <v>N.A.</v>
      </c>
      <c r="J44" s="14">
        <f>Tabela22456891011121314151617181920[[#This Row],[TREINADO EM]]+Tabela22456891011121314151617181920[[#This Row],[VALIDADE]]</f>
        <v>46477</v>
      </c>
      <c r="K44">
        <v>1</v>
      </c>
      <c r="L44" t="s">
        <v>3</v>
      </c>
      <c r="M44" t="str">
        <f>VLOOKUP(Tabela22456891011121314151617181920[[#This Row],[NOME]],'CADASTRO'!A:K,6,0)</f>
        <v>DESLIGADO</v>
      </c>
    </row>
    <row r="45" spans="1:13">
      <c r="A45" t="s">
        <v>516</v>
      </c>
      <c r="B45" t="s">
        <v>517</v>
      </c>
      <c r="C45" t="s">
        <v>114</v>
      </c>
      <c r="D45" t="s">
        <v>722</v>
      </c>
      <c r="E45" t="s">
        <v>380</v>
      </c>
      <c r="F45" t="str">
        <f>VLOOKUP(Tabela22456891011121314151617181920[[#This Row],[NOME]],'CADASTRO'!A:K,5,0)</f>
        <v>TECNICO ELETRONICO I</v>
      </c>
      <c r="G45" s="8">
        <v>44931</v>
      </c>
      <c r="H45" s="38">
        <v>365</v>
      </c>
      <c r="I4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IF((G45+H45)&gt;(TODAY()),"NO PRAZO", "VENCIDO")))),"N.A.")</f>
        <v>HISTORICO</v>
      </c>
      <c r="J45" s="14">
        <f>Tabela22456891011121314151617181920[[#This Row],[TREINADO EM]]+Tabela22456891011121314151617181920[[#This Row],[VALIDADE]]</f>
        <v>45296</v>
      </c>
      <c r="K45">
        <v>1</v>
      </c>
      <c r="L45" t="s">
        <v>5</v>
      </c>
      <c r="M45" t="str">
        <f>VLOOKUP(Tabela22456891011121314151617181920[[#This Row],[NOME]],'CADASTRO'!A:K,6,0)</f>
        <v>ATIVO</v>
      </c>
    </row>
    <row r="46" spans="1:13">
      <c r="A46" t="s">
        <v>516</v>
      </c>
      <c r="B46" t="s">
        <v>517</v>
      </c>
      <c r="C46" t="s">
        <v>114</v>
      </c>
      <c r="D46" t="s">
        <v>722</v>
      </c>
      <c r="E46" t="s">
        <v>380</v>
      </c>
      <c r="F46" t="str">
        <f>VLOOKUP(Tabela22456891011121314151617181920[[#This Row],[NOME]],'CADASTRO'!A:K,5,0)</f>
        <v>TECNICO ELETRONICO I</v>
      </c>
      <c r="G46" s="8">
        <v>44546</v>
      </c>
      <c r="H46" s="38">
        <v>365</v>
      </c>
      <c r="I4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IF((G46+H46)&gt;(TODAY()),"NO PRAZO", "VENCIDO")))),"N.A.")</f>
        <v>HISTORICO</v>
      </c>
      <c r="J46" s="14">
        <f>Tabela22456891011121314151617181920[[#This Row],[TREINADO EM]]+Tabela22456891011121314151617181920[[#This Row],[VALIDADE]]</f>
        <v>44911</v>
      </c>
      <c r="K46">
        <v>1</v>
      </c>
      <c r="L46" t="s">
        <v>5</v>
      </c>
      <c r="M46" t="str">
        <f>VLOOKUP(Tabela22456891011121314151617181920[[#This Row],[NOME]],'CADASTRO'!A:K,6,0)</f>
        <v>ATIVO</v>
      </c>
    </row>
    <row r="47" spans="1:13">
      <c r="A47" t="s">
        <v>516</v>
      </c>
      <c r="B47" t="s">
        <v>517</v>
      </c>
      <c r="C47" t="s">
        <v>114</v>
      </c>
      <c r="D47" t="s">
        <v>722</v>
      </c>
      <c r="E47" t="s">
        <v>380</v>
      </c>
      <c r="F47" t="str">
        <f>VLOOKUP(Tabela22456891011121314151617181920[[#This Row],[NOME]],'CADASTRO'!A:K,5,0)</f>
        <v>TECNICO ELETRONICO I</v>
      </c>
      <c r="G47" s="8">
        <v>45280</v>
      </c>
      <c r="H47" s="38">
        <v>365</v>
      </c>
      <c r="I4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IF((G47+H47)&gt;(TODAY()),"NO PRAZO", "VENCIDO")))),"N.A.")</f>
        <v>N.A.</v>
      </c>
      <c r="J47" s="14">
        <f>Tabela22456891011121314151617181920[[#This Row],[TREINADO EM]]+Tabela22456891011121314151617181920[[#This Row],[VALIDADE]]</f>
        <v>45645</v>
      </c>
      <c r="K47">
        <v>1</v>
      </c>
      <c r="L47" t="s">
        <v>1</v>
      </c>
      <c r="M47" t="str">
        <f>VLOOKUP(Tabela22456891011121314151617181920[[#This Row],[NOME]],'CADASTRO'!A:K,6,0)</f>
        <v>ATIVO</v>
      </c>
    </row>
    <row r="48" spans="1:13">
      <c r="A48" t="s">
        <v>516</v>
      </c>
      <c r="B48" t="s">
        <v>517</v>
      </c>
      <c r="C48" t="s">
        <v>114</v>
      </c>
      <c r="D48" t="s">
        <v>722</v>
      </c>
      <c r="E48" s="1" t="s">
        <v>403</v>
      </c>
      <c r="F48" t="str">
        <f>VLOOKUP(Tabela22456891011121314151617181920[[#This Row],[NOME]],'CADASTRO'!A:K,5,0)</f>
        <v>OPERADOR INDUSTRIAL I</v>
      </c>
      <c r="G48" s="8">
        <v>45280</v>
      </c>
      <c r="H48" s="38">
        <v>365</v>
      </c>
      <c r="I4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IF((G48+H48)&gt;(TODAY()),"NO PRAZO", "VENCIDO")))),"N.A.")</f>
        <v>HISTORICO</v>
      </c>
      <c r="J48" s="14">
        <f>Tabela22456891011121314151617181920[[#This Row],[TREINADO EM]]+Tabela22456891011121314151617181920[[#This Row],[VALIDADE]]</f>
        <v>45645</v>
      </c>
      <c r="K48">
        <v>1</v>
      </c>
      <c r="L48" t="s">
        <v>5</v>
      </c>
      <c r="M48" t="str">
        <f>VLOOKUP(Tabela22456891011121314151617181920[[#This Row],[NOME]],'CADASTRO'!A:K,6,0)</f>
        <v>ATIVO</v>
      </c>
    </row>
    <row r="49" spans="1:13">
      <c r="A49" t="s">
        <v>516</v>
      </c>
      <c r="B49" t="s">
        <v>723</v>
      </c>
      <c r="C49" t="s">
        <v>724</v>
      </c>
      <c r="D49" t="s">
        <v>722</v>
      </c>
      <c r="E49" t="s">
        <v>403</v>
      </c>
      <c r="F49" t="str">
        <f>VLOOKUP(Tabela22456891011121314151617181920[[#This Row],[NOME]],'CADASTRO'!A:K,5,0)</f>
        <v>OPERADOR INDUSTRIAL I</v>
      </c>
      <c r="G49" s="26">
        <v>45747</v>
      </c>
      <c r="H49" s="38">
        <v>365</v>
      </c>
      <c r="I49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IF((G49+H49)&gt;(TODAY()),"NO PRAZO", "VENCIDO")))),"N.A.")</f>
        <v>N.A.</v>
      </c>
      <c r="J49" s="14">
        <f>Tabela22456891011121314151617181920[[#This Row],[TREINADO EM]]+Tabela22456891011121314151617181920[[#This Row],[VALIDADE]]</f>
        <v>46112</v>
      </c>
      <c r="K49">
        <v>1</v>
      </c>
      <c r="L49" t="s">
        <v>1</v>
      </c>
      <c r="M49" t="str">
        <f>VLOOKUP(Tabela22456891011121314151617181920[[#This Row],[NOME]],'CADASTRO'!A:K,6,0)</f>
        <v>ATIVO</v>
      </c>
    </row>
    <row r="50" spans="1:13">
      <c r="A50" t="s">
        <v>516</v>
      </c>
      <c r="B50" t="s">
        <v>517</v>
      </c>
      <c r="C50" t="s">
        <v>114</v>
      </c>
      <c r="D50" t="s">
        <v>722</v>
      </c>
      <c r="E50" t="s">
        <v>406</v>
      </c>
      <c r="F50" t="str">
        <f>VLOOKUP(Tabela22456891011121314151617181920[[#This Row],[NOME]],'CADASTRO'!A:K,5,0)</f>
        <v>OPERADOR LOGISTICO II</v>
      </c>
      <c r="G50" s="26">
        <v>44931</v>
      </c>
      <c r="H50" s="38">
        <v>365</v>
      </c>
      <c r="I50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IF((G50+H50)&gt;(TODAY()),"NO PRAZO", "VENCIDO")))),"N.A.")</f>
        <v>HISTORICO</v>
      </c>
      <c r="J50" s="14">
        <f>Tabela22456891011121314151617181920[[#This Row],[TREINADO EM]]+Tabela22456891011121314151617181920[[#This Row],[VALIDADE]]</f>
        <v>45296</v>
      </c>
      <c r="K50">
        <v>1</v>
      </c>
      <c r="L50" t="s">
        <v>5</v>
      </c>
      <c r="M50" t="str">
        <f>VLOOKUP(Tabela22456891011121314151617181920[[#This Row],[NOME]],'CADASTRO'!A:K,6,0)</f>
        <v>ATIVO</v>
      </c>
    </row>
    <row r="51" spans="1:13">
      <c r="A51" t="s">
        <v>516</v>
      </c>
      <c r="B51" t="s">
        <v>517</v>
      </c>
      <c r="C51" t="s">
        <v>114</v>
      </c>
      <c r="D51" t="s">
        <v>722</v>
      </c>
      <c r="E51" t="s">
        <v>406</v>
      </c>
      <c r="F51" t="str">
        <f>VLOOKUP(Tabela22456891011121314151617181920[[#This Row],[NOME]],'CADASTRO'!A:K,5,0)</f>
        <v>OPERADOR LOGISTICO II</v>
      </c>
      <c r="G51" s="26">
        <v>44546</v>
      </c>
      <c r="H51" s="38">
        <v>365</v>
      </c>
      <c r="I51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IF((G51+H51)&gt;(TODAY()),"NO PRAZO", "VENCIDO")))),"N.A.")</f>
        <v>HISTORICO</v>
      </c>
      <c r="J51" s="14">
        <f>Tabela22456891011121314151617181920[[#This Row],[TREINADO EM]]+Tabela22456891011121314151617181920[[#This Row],[VALIDADE]]</f>
        <v>44911</v>
      </c>
      <c r="K51">
        <v>1</v>
      </c>
      <c r="L51" t="s">
        <v>5</v>
      </c>
      <c r="M51" t="str">
        <f>VLOOKUP(Tabela22456891011121314151617181920[[#This Row],[NOME]],'CADASTRO'!A:K,6,0)</f>
        <v>ATIVO</v>
      </c>
    </row>
    <row r="52" spans="1:13">
      <c r="A52" t="s">
        <v>516</v>
      </c>
      <c r="B52" t="s">
        <v>517</v>
      </c>
      <c r="C52" t="s">
        <v>114</v>
      </c>
      <c r="D52" t="s">
        <v>722</v>
      </c>
      <c r="E52" t="s">
        <v>406</v>
      </c>
      <c r="F52" t="str">
        <f>VLOOKUP(Tabela22456891011121314151617181920[[#This Row],[NOME]],'CADASTRO'!A:K,5,0)</f>
        <v>OPERADOR LOGISTICO II</v>
      </c>
      <c r="G52" s="26">
        <v>45280</v>
      </c>
      <c r="H52" s="38">
        <v>365</v>
      </c>
      <c r="I52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IF((G52+H52)&gt;(TODAY()),"NO PRAZO", "VENCIDO")))),"N.A.")</f>
        <v>HISTORICO</v>
      </c>
      <c r="J52" s="14">
        <f>Tabela22456891011121314151617181920[[#This Row],[TREINADO EM]]+Tabela22456891011121314151617181920[[#This Row],[VALIDADE]]</f>
        <v>45645</v>
      </c>
      <c r="K52">
        <v>1</v>
      </c>
      <c r="L52" t="s">
        <v>5</v>
      </c>
      <c r="M52" t="str">
        <f>VLOOKUP(Tabela22456891011121314151617181920[[#This Row],[NOME]],'CADASTRO'!A:K,6,0)</f>
        <v>ATIVO</v>
      </c>
    </row>
    <row r="53" spans="1:13">
      <c r="A53" t="s">
        <v>516</v>
      </c>
      <c r="B53" t="s">
        <v>723</v>
      </c>
      <c r="C53" t="s">
        <v>724</v>
      </c>
      <c r="D53" t="s">
        <v>722</v>
      </c>
      <c r="E53" t="s">
        <v>406</v>
      </c>
      <c r="F53" t="str">
        <f>VLOOKUP(Tabela22456891011121314151617181920[[#This Row],[NOME]],'CADASTRO'!A:K,5,0)</f>
        <v>OPERADOR LOGISTICO II</v>
      </c>
      <c r="G53" s="26">
        <v>45736</v>
      </c>
      <c r="H53" s="38">
        <v>365</v>
      </c>
      <c r="I53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IF((G53+H53)&gt;(TODAY()),"NO PRAZO", "VENCIDO")))),"N.A.")</f>
        <v>HISTORICO</v>
      </c>
      <c r="J53" s="14">
        <f>Tabela22456891011121314151617181920[[#This Row],[TREINADO EM]]+Tabela22456891011121314151617181920[[#This Row],[VALIDADE]]</f>
        <v>46101</v>
      </c>
      <c r="K53">
        <v>1</v>
      </c>
      <c r="L53" t="s">
        <v>5</v>
      </c>
      <c r="M53" t="str">
        <f>VLOOKUP(Tabela22456891011121314151617181920[[#This Row],[NOME]],'CADASTRO'!A:K,6,0)</f>
        <v>ATIVO</v>
      </c>
    </row>
    <row r="54" spans="1:13">
      <c r="A54" t="s">
        <v>516</v>
      </c>
      <c r="B54" t="s">
        <v>723</v>
      </c>
      <c r="C54" t="s">
        <v>724</v>
      </c>
      <c r="D54" t="s">
        <v>722</v>
      </c>
      <c r="E54" t="s">
        <v>406</v>
      </c>
      <c r="F54" t="str">
        <f>VLOOKUP(Tabela22456891011121314151617181920[[#This Row],[NOME]],'CADASTRO'!A:K,5,0)</f>
        <v>OPERADOR LOGISTICO II</v>
      </c>
      <c r="G54" s="26">
        <v>46112</v>
      </c>
      <c r="H54" s="38">
        <v>365</v>
      </c>
      <c r="I54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IF((G54+H54)&gt;(TODAY()),"NO PRAZO", "VENCIDO")))),"N.A.")</f>
        <v>NO PRAZO</v>
      </c>
      <c r="J54" s="14">
        <f>Tabela22456891011121314151617181920[[#This Row],[TREINADO EM]]+Tabela22456891011121314151617181920[[#This Row],[VALIDADE]]</f>
        <v>46477</v>
      </c>
      <c r="K54">
        <v>1</v>
      </c>
      <c r="L54" t="s">
        <v>3</v>
      </c>
      <c r="M54" t="str">
        <f>VLOOKUP(Tabela22456891011121314151617181920[[#This Row],[NOME]],'CADASTRO'!A:K,6,0)</f>
        <v>ATIVO</v>
      </c>
    </row>
    <row r="55" spans="1:13">
      <c r="A55" t="s">
        <v>516</v>
      </c>
      <c r="B55" t="s">
        <v>517</v>
      </c>
      <c r="C55" t="s">
        <v>431</v>
      </c>
      <c r="D55" t="s">
        <v>722</v>
      </c>
      <c r="E55" t="s">
        <v>152</v>
      </c>
      <c r="F55" t="str">
        <f>VLOOKUP(Tabela22456891011121314151617181920[[#This Row],[NOME]],'CADASTRO'!A:K,5,0)</f>
        <v>OPERADOR LOGISTICO I</v>
      </c>
      <c r="G55" s="26">
        <v>45511</v>
      </c>
      <c r="H55" s="38">
        <v>365</v>
      </c>
      <c r="I55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IF((G55+H55)&gt;(TODAY()),"NO PRAZO", "VENCIDO")))),"N.A.")</f>
        <v>N.A.</v>
      </c>
      <c r="J55" s="14">
        <f>Tabela22456891011121314151617181920[[#This Row],[TREINADO EM]]+Tabela22456891011121314151617181920[[#This Row],[VALIDADE]]</f>
        <v>45876</v>
      </c>
      <c r="K55">
        <v>1</v>
      </c>
      <c r="L55" t="s">
        <v>5</v>
      </c>
      <c r="M55" t="str">
        <f>VLOOKUP(Tabela22456891011121314151617181920[[#This Row],[NOME]],'CADASTRO'!A:K,6,0)</f>
        <v>DESLIGADO</v>
      </c>
    </row>
    <row r="56" spans="1:13">
      <c r="A56" t="s">
        <v>516</v>
      </c>
      <c r="B56" t="s">
        <v>723</v>
      </c>
      <c r="C56" t="s">
        <v>724</v>
      </c>
      <c r="D56" t="s">
        <v>722</v>
      </c>
      <c r="E56" t="s">
        <v>152</v>
      </c>
      <c r="F56" t="str">
        <f>VLOOKUP(Tabela22456891011121314151617181920[[#This Row],[NOME]],'CADASTRO'!A:K,5,0)</f>
        <v>OPERADOR LOGISTICO I</v>
      </c>
      <c r="G56" s="26">
        <v>45736</v>
      </c>
      <c r="H56" s="38">
        <v>365</v>
      </c>
      <c r="I56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IF((G56+H56)&gt;(TODAY()),"NO PRAZO", "VENCIDO")))),"N.A.")</f>
        <v>N.A.</v>
      </c>
      <c r="J56" s="14">
        <f>Tabela22456891011121314151617181920[[#This Row],[TREINADO EM]]+Tabela22456891011121314151617181920[[#This Row],[VALIDADE]]</f>
        <v>46101</v>
      </c>
      <c r="K56">
        <v>1</v>
      </c>
      <c r="L56" t="s">
        <v>3</v>
      </c>
      <c r="M56" t="str">
        <f>VLOOKUP(Tabela22456891011121314151617181920[[#This Row],[NOME]],'CADASTRO'!A:K,6,0)</f>
        <v>DESLIGADO</v>
      </c>
    </row>
    <row r="57" spans="1:13">
      <c r="A57" t="s">
        <v>516</v>
      </c>
      <c r="B57" t="s">
        <v>517</v>
      </c>
      <c r="C57" t="s">
        <v>114</v>
      </c>
      <c r="D57" t="s">
        <v>722</v>
      </c>
      <c r="E57" t="s">
        <v>409</v>
      </c>
      <c r="F57" t="str">
        <f>VLOOKUP(Tabela22456891011121314151617181920[[#This Row],[NOME]],'CADASTRO'!A:K,5,0)</f>
        <v>OPERADOR LOGISTICO I</v>
      </c>
      <c r="G57" s="26">
        <v>44105</v>
      </c>
      <c r="H57" s="38">
        <v>365</v>
      </c>
      <c r="I57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IF((G57+H57)&gt;(TODAY()),"NO PRAZO", "VENCIDO")))),"N.A.")</f>
        <v>HISTORICO</v>
      </c>
      <c r="J57" s="14">
        <f>Tabela22456891011121314151617181920[[#This Row],[TREINADO EM]]+Tabela22456891011121314151617181920[[#This Row],[VALIDADE]]</f>
        <v>44470</v>
      </c>
      <c r="K57">
        <v>1</v>
      </c>
      <c r="L57" t="s">
        <v>5</v>
      </c>
      <c r="M57" t="str">
        <f>VLOOKUP(Tabela22456891011121314151617181920[[#This Row],[NOME]],'CADASTRO'!A:K,6,0)</f>
        <v>ATIVO</v>
      </c>
    </row>
    <row r="58" spans="1:13">
      <c r="A58" t="s">
        <v>516</v>
      </c>
      <c r="B58" t="s">
        <v>517</v>
      </c>
      <c r="C58" t="s">
        <v>114</v>
      </c>
      <c r="D58" t="s">
        <v>722</v>
      </c>
      <c r="E58" t="s">
        <v>409</v>
      </c>
      <c r="F58" t="str">
        <f>VLOOKUP(Tabela22456891011121314151617181920[[#This Row],[NOME]],'CADASTRO'!A:K,5,0)</f>
        <v>OPERADOR LOGISTICO I</v>
      </c>
      <c r="G58" s="41">
        <v>45280</v>
      </c>
      <c r="H58" s="38">
        <v>365</v>
      </c>
      <c r="I58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IF((G58+H58)&gt;(TODAY()),"NO PRAZO", "VENCIDO")))),"N.A.")</f>
        <v>HISTORICO</v>
      </c>
      <c r="J58" s="14">
        <f>Tabela22456891011121314151617181920[[#This Row],[TREINADO EM]]+Tabela22456891011121314151617181920[[#This Row],[VALIDADE]]</f>
        <v>45645</v>
      </c>
      <c r="K58">
        <v>1</v>
      </c>
      <c r="L58" t="s">
        <v>5</v>
      </c>
      <c r="M58" t="str">
        <f>VLOOKUP(Tabela22456891011121314151617181920[[#This Row],[NOME]],'CADASTRO'!A:K,6,0)</f>
        <v>ATIVO</v>
      </c>
    </row>
    <row r="59" spans="1:13">
      <c r="A59" t="s">
        <v>516</v>
      </c>
      <c r="B59" t="s">
        <v>723</v>
      </c>
      <c r="C59" t="s">
        <v>724</v>
      </c>
      <c r="D59" t="s">
        <v>722</v>
      </c>
      <c r="E59" t="s">
        <v>409</v>
      </c>
      <c r="F59" t="str">
        <f>VLOOKUP(Tabela22456891011121314151617181920[[#This Row],[NOME]],'CADASTRO'!A:K,5,0)</f>
        <v>OPERADOR LOGISTICO I</v>
      </c>
      <c r="G59" s="41">
        <v>45747</v>
      </c>
      <c r="H59" s="38">
        <v>365</v>
      </c>
      <c r="I59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IF((G59+H59)&gt;(TODAY()),"NO PRAZO", "VENCIDO")))),"N.A.")</f>
        <v>HISTORICO</v>
      </c>
      <c r="J59" s="14">
        <f>Tabela22456891011121314151617181920[[#This Row],[TREINADO EM]]+Tabela22456891011121314151617181920[[#This Row],[VALIDADE]]</f>
        <v>46112</v>
      </c>
      <c r="K59">
        <v>1</v>
      </c>
      <c r="L59" t="s">
        <v>5</v>
      </c>
      <c r="M59" t="str">
        <f>VLOOKUP(Tabela22456891011121314151617181920[[#This Row],[NOME]],'CADASTRO'!A:K,6,0)</f>
        <v>ATIVO</v>
      </c>
    </row>
    <row r="60" spans="1:13">
      <c r="A60" t="s">
        <v>516</v>
      </c>
      <c r="B60" t="s">
        <v>723</v>
      </c>
      <c r="C60" t="s">
        <v>724</v>
      </c>
      <c r="D60" t="s">
        <v>722</v>
      </c>
      <c r="E60" t="s">
        <v>409</v>
      </c>
      <c r="F60" t="str">
        <f>VLOOKUP(Tabela22456891011121314151617181920[[#This Row],[NOME]],'CADASTRO'!A:K,5,0)</f>
        <v>OPERADOR LOGISTICO I</v>
      </c>
      <c r="G60" s="41">
        <v>46112</v>
      </c>
      <c r="H60" s="38">
        <v>365</v>
      </c>
      <c r="I60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IF((G60+H60)&gt;(TODAY()),"NO PRAZO", "VENCIDO")))),"N.A.")</f>
        <v>NO PRAZO</v>
      </c>
      <c r="J60" s="14">
        <f>Tabela22456891011121314151617181920[[#This Row],[TREINADO EM]]+Tabela22456891011121314151617181920[[#This Row],[VALIDADE]]</f>
        <v>46477</v>
      </c>
      <c r="K60">
        <v>1</v>
      </c>
      <c r="L60" t="s">
        <v>3</v>
      </c>
      <c r="M60" t="str">
        <f>VLOOKUP(Tabela22456891011121314151617181920[[#This Row],[NOME]],'CADASTRO'!A:K,6,0)</f>
        <v>ATIVO</v>
      </c>
    </row>
    <row r="61" spans="1:13">
      <c r="A61" t="s">
        <v>516</v>
      </c>
      <c r="B61" t="s">
        <v>517</v>
      </c>
      <c r="C61" t="s">
        <v>114</v>
      </c>
      <c r="D61" t="s">
        <v>722</v>
      </c>
      <c r="E61" t="s">
        <v>149</v>
      </c>
      <c r="F61" t="str">
        <f>VLOOKUP(Tabela22456891011121314151617181920[[#This Row],[NOME]],'CADASTRO'!A:K,5,0)</f>
        <v>OPERADOR LOGISTICO I</v>
      </c>
      <c r="G61" s="41">
        <v>45280</v>
      </c>
      <c r="H61" s="38">
        <v>365</v>
      </c>
      <c r="I61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IF((G61+H61)&gt;(TODAY()),"NO PRAZO", "VENCIDO")))),"N.A.")</f>
        <v>N.A.</v>
      </c>
      <c r="J61" s="14">
        <f>Tabela22456891011121314151617181920[[#This Row],[TREINADO EM]]+Tabela22456891011121314151617181920[[#This Row],[VALIDADE]]</f>
        <v>45645</v>
      </c>
      <c r="K61">
        <v>1</v>
      </c>
      <c r="L61" t="s">
        <v>3</v>
      </c>
      <c r="M61" t="str">
        <f>VLOOKUP(Tabela22456891011121314151617181920[[#This Row],[NOME]],'CADASTRO'!A:K,6,0)</f>
        <v>DESLIGADO</v>
      </c>
    </row>
    <row r="62" spans="1:13">
      <c r="A62" t="s">
        <v>516</v>
      </c>
      <c r="B62" t="s">
        <v>517</v>
      </c>
      <c r="C62" t="s">
        <v>114</v>
      </c>
      <c r="D62" t="s">
        <v>722</v>
      </c>
      <c r="E62" t="s">
        <v>411</v>
      </c>
      <c r="F62" t="str">
        <f>VLOOKUP(Tabela22456891011121314151617181920[[#This Row],[NOME]],'CADASTRO'!A:K,5,0)</f>
        <v>OPERADOR LOGISTICO II</v>
      </c>
      <c r="G62" s="41">
        <v>44931</v>
      </c>
      <c r="H62" s="38">
        <v>365</v>
      </c>
      <c r="I62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IF((G62+H62)&gt;(TODAY()),"NO PRAZO", "VENCIDO")))),"N.A.")</f>
        <v>HISTORICO</v>
      </c>
      <c r="J62" s="14">
        <f>Tabela22456891011121314151617181920[[#This Row],[TREINADO EM]]+Tabela22456891011121314151617181920[[#This Row],[VALIDADE]]</f>
        <v>45296</v>
      </c>
      <c r="K62">
        <v>1</v>
      </c>
      <c r="L62" t="s">
        <v>5</v>
      </c>
      <c r="M62" t="str">
        <f>VLOOKUP(Tabela22456891011121314151617181920[[#This Row],[NOME]],'CADASTRO'!A:K,6,0)</f>
        <v>ATIVO</v>
      </c>
    </row>
    <row r="63" spans="1:13">
      <c r="A63" t="s">
        <v>516</v>
      </c>
      <c r="B63" t="s">
        <v>517</v>
      </c>
      <c r="C63" t="s">
        <v>114</v>
      </c>
      <c r="D63" t="s">
        <v>722</v>
      </c>
      <c r="E63" t="s">
        <v>411</v>
      </c>
      <c r="F63" t="str">
        <f>VLOOKUP(Tabela22456891011121314151617181920[[#This Row],[NOME]],'CADASTRO'!A:K,5,0)</f>
        <v>OPERADOR LOGISTICO II</v>
      </c>
      <c r="G63" s="41">
        <v>44546</v>
      </c>
      <c r="H63" s="38">
        <v>365</v>
      </c>
      <c r="I63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IF((G63+H63)&gt;(TODAY()),"NO PRAZO", "VENCIDO")))),"N.A.")</f>
        <v>HISTORICO</v>
      </c>
      <c r="J63" s="14">
        <f>Tabela22456891011121314151617181920[[#This Row],[TREINADO EM]]+Tabela22456891011121314151617181920[[#This Row],[VALIDADE]]</f>
        <v>44911</v>
      </c>
      <c r="K63">
        <v>1</v>
      </c>
      <c r="L63" t="s">
        <v>5</v>
      </c>
      <c r="M63" t="str">
        <f>VLOOKUP(Tabela22456891011121314151617181920[[#This Row],[NOME]],'CADASTRO'!A:K,6,0)</f>
        <v>ATIVO</v>
      </c>
    </row>
    <row r="64" spans="1:13">
      <c r="A64" t="s">
        <v>516</v>
      </c>
      <c r="B64" t="s">
        <v>517</v>
      </c>
      <c r="C64" t="s">
        <v>114</v>
      </c>
      <c r="D64" t="s">
        <v>722</v>
      </c>
      <c r="E64" t="s">
        <v>411</v>
      </c>
      <c r="F64" t="str">
        <f>VLOOKUP(Tabela22456891011121314151617181920[[#This Row],[NOME]],'CADASTRO'!A:K,5,0)</f>
        <v>OPERADOR LOGISTICO II</v>
      </c>
      <c r="G64" s="41">
        <v>45280</v>
      </c>
      <c r="H64" s="38">
        <v>365</v>
      </c>
      <c r="I64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IF((G64+H64)&gt;(TODAY()),"NO PRAZO", "VENCIDO")))),"N.A.")</f>
        <v>HISTORICO</v>
      </c>
      <c r="J64" s="14">
        <f>Tabela22456891011121314151617181920[[#This Row],[TREINADO EM]]+Tabela22456891011121314151617181920[[#This Row],[VALIDADE]]</f>
        <v>45645</v>
      </c>
      <c r="K64">
        <v>1</v>
      </c>
      <c r="L64" t="s">
        <v>5</v>
      </c>
      <c r="M64" t="str">
        <f>VLOOKUP(Tabela22456891011121314151617181920[[#This Row],[NOME]],'CADASTRO'!A:K,6,0)</f>
        <v>ATIVO</v>
      </c>
    </row>
    <row r="65" spans="1:13">
      <c r="A65" t="s">
        <v>516</v>
      </c>
      <c r="B65" t="s">
        <v>723</v>
      </c>
      <c r="C65" t="s">
        <v>724</v>
      </c>
      <c r="D65" t="s">
        <v>722</v>
      </c>
      <c r="E65" t="s">
        <v>411</v>
      </c>
      <c r="F65" t="str">
        <f>VLOOKUP(Tabela22456891011121314151617181920[[#This Row],[NOME]],'CADASTRO'!A:K,5,0)</f>
        <v>OPERADOR LOGISTICO II</v>
      </c>
      <c r="G65" s="41">
        <v>45747</v>
      </c>
      <c r="H65" s="38">
        <v>365</v>
      </c>
      <c r="I65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IF((G65+H65)&gt;(TODAY()),"NO PRAZO", "VENCIDO")))),"N.A.")</f>
        <v>HISTORICO</v>
      </c>
      <c r="J65" s="14">
        <f>Tabela22456891011121314151617181920[[#This Row],[TREINADO EM]]+Tabela22456891011121314151617181920[[#This Row],[VALIDADE]]</f>
        <v>46112</v>
      </c>
      <c r="K65">
        <v>1</v>
      </c>
      <c r="L65" t="s">
        <v>5</v>
      </c>
      <c r="M65" t="str">
        <f>VLOOKUP(Tabela22456891011121314151617181920[[#This Row],[NOME]],'CADASTRO'!A:K,6,0)</f>
        <v>ATIVO</v>
      </c>
    </row>
    <row r="66" spans="1:13">
      <c r="A66" t="s">
        <v>516</v>
      </c>
      <c r="B66" t="s">
        <v>723</v>
      </c>
      <c r="C66" t="s">
        <v>724</v>
      </c>
      <c r="D66" t="s">
        <v>722</v>
      </c>
      <c r="E66" t="s">
        <v>411</v>
      </c>
      <c r="F66" t="str">
        <f>VLOOKUP(Tabela22456891011121314151617181920[[#This Row],[NOME]],'CADASTRO'!A:K,5,0)</f>
        <v>OPERADOR LOGISTICO II</v>
      </c>
      <c r="G66" s="41">
        <v>46175</v>
      </c>
      <c r="H66" s="38">
        <v>365</v>
      </c>
      <c r="I66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IF((G66+H66)&gt;(TODAY()),"NO PRAZO", "VENCIDO")))),"N.A.")</f>
        <v>NO PRAZO</v>
      </c>
      <c r="J66" s="14">
        <f>Tabela22456891011121314151617181920[[#This Row],[TREINADO EM]]+Tabela22456891011121314151617181920[[#This Row],[VALIDADE]]</f>
        <v>46540</v>
      </c>
      <c r="K66">
        <v>1</v>
      </c>
      <c r="L66" t="s">
        <v>3</v>
      </c>
      <c r="M66" t="str">
        <f>VLOOKUP(Tabela22456891011121314151617181920[[#This Row],[NOME]],'CADASTRO'!A:K,6,0)</f>
        <v>ATIVO</v>
      </c>
    </row>
    <row r="67" spans="1:13">
      <c r="A67" t="s">
        <v>516</v>
      </c>
      <c r="B67" t="s">
        <v>723</v>
      </c>
      <c r="C67" t="s">
        <v>724</v>
      </c>
      <c r="D67" t="s">
        <v>722</v>
      </c>
      <c r="E67" t="s">
        <v>412</v>
      </c>
      <c r="F67" t="str">
        <f>VLOOKUP(Tabela22456891011121314151617181920[[#This Row],[NOME]],'CADASTRO'!A:K,5,0)</f>
        <v>OPERADOR LOGISTICO I</v>
      </c>
      <c r="G67" s="41">
        <v>46112</v>
      </c>
      <c r="H67" s="38">
        <v>365</v>
      </c>
      <c r="I67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IF((G67+H67)&gt;(TODAY()),"NO PRAZO", "VENCIDO")))),"N.A.")</f>
        <v>N.A.</v>
      </c>
      <c r="J67" s="14">
        <f>Tabela22456891011121314151617181920[[#This Row],[TREINADO EM]]+Tabela22456891011121314151617181920[[#This Row],[VALIDADE]]</f>
        <v>46477</v>
      </c>
      <c r="K67">
        <v>1</v>
      </c>
      <c r="L67" t="s">
        <v>3</v>
      </c>
      <c r="M67" t="str">
        <f>VLOOKUP(Tabela22456891011121314151617181920[[#This Row],[NOME]],'CADASTRO'!A:K,6,0)</f>
        <v>DESLIGADO</v>
      </c>
    </row>
    <row r="68" spans="1:13">
      <c r="A68" t="s">
        <v>516</v>
      </c>
      <c r="B68" t="s">
        <v>723</v>
      </c>
      <c r="C68" t="s">
        <v>724</v>
      </c>
      <c r="D68" t="s">
        <v>722</v>
      </c>
      <c r="E68" t="s">
        <v>415</v>
      </c>
      <c r="F68" t="str">
        <f>VLOOKUP(Tabela22456891011121314151617181920[[#This Row],[NOME]],'CADASTRO'!A:K,5,0)</f>
        <v>ESTAGIARIO</v>
      </c>
      <c r="G68" s="41">
        <v>46112</v>
      </c>
      <c r="H68" s="38">
        <v>365</v>
      </c>
      <c r="I68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IF((G68+H68)&gt;(TODAY()),"NO PRAZO", "VENCIDO")))),"N.A.")</f>
        <v>NO PRAZO</v>
      </c>
      <c r="J68" s="14">
        <f>Tabela22456891011121314151617181920[[#This Row],[TREINADO EM]]+Tabela22456891011121314151617181920[[#This Row],[VALIDADE]]</f>
        <v>46477</v>
      </c>
      <c r="K68">
        <v>1</v>
      </c>
      <c r="L68" t="s">
        <v>3</v>
      </c>
      <c r="M68" t="str">
        <f>VLOOKUP(Tabela22456891011121314151617181920[[#This Row],[NOME]],'CADASTRO'!A:K,6,0)</f>
        <v>ATIVO</v>
      </c>
    </row>
    <row r="69" spans="1:13">
      <c r="A69" t="s">
        <v>516</v>
      </c>
      <c r="B69" t="s">
        <v>517</v>
      </c>
      <c r="C69" t="s">
        <v>114</v>
      </c>
      <c r="D69" t="s">
        <v>722</v>
      </c>
      <c r="E69" t="s">
        <v>425</v>
      </c>
      <c r="F69" t="str">
        <f>VLOOKUP(Tabela22456891011121314151617181920[[#This Row],[NOME]],'CADASTRO'!A:K,5,0)</f>
        <v>ANALISTA LOGISTICA JR</v>
      </c>
      <c r="G69" s="41">
        <v>44546</v>
      </c>
      <c r="H69" s="38">
        <v>365</v>
      </c>
      <c r="I69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IF((G69+H69)&gt;(TODAY()),"NO PRAZO", "VENCIDO")))),"N.A.")</f>
        <v>HISTORICO</v>
      </c>
      <c r="J69" s="14">
        <f>Tabela22456891011121314151617181920[[#This Row],[TREINADO EM]]+Tabela22456891011121314151617181920[[#This Row],[VALIDADE]]</f>
        <v>44911</v>
      </c>
      <c r="K69">
        <v>1</v>
      </c>
      <c r="L69" t="s">
        <v>5</v>
      </c>
      <c r="M69" t="str">
        <f>VLOOKUP(Tabela22456891011121314151617181920[[#This Row],[NOME]],'CADASTRO'!A:K,6,0)</f>
        <v>ATIVO</v>
      </c>
    </row>
    <row r="70" spans="1:13">
      <c r="A70" t="s">
        <v>516</v>
      </c>
      <c r="B70" t="s">
        <v>517</v>
      </c>
      <c r="C70" t="s">
        <v>114</v>
      </c>
      <c r="D70" t="s">
        <v>722</v>
      </c>
      <c r="E70" t="s">
        <v>425</v>
      </c>
      <c r="F70" t="str">
        <f>VLOOKUP(Tabela22456891011121314151617181920[[#This Row],[NOME]],'CADASTRO'!A:K,5,0)</f>
        <v>ANALISTA LOGISTICA JR</v>
      </c>
      <c r="G70" s="41">
        <v>44105</v>
      </c>
      <c r="H70" s="38">
        <v>365</v>
      </c>
      <c r="I70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IF((G70+H70)&gt;(TODAY()),"NO PRAZO", "VENCIDO")))),"N.A.")</f>
        <v>HISTORICO</v>
      </c>
      <c r="J70" s="14">
        <f>Tabela22456891011121314151617181920[[#This Row],[TREINADO EM]]+Tabela22456891011121314151617181920[[#This Row],[VALIDADE]]</f>
        <v>44470</v>
      </c>
      <c r="K70">
        <v>1</v>
      </c>
      <c r="L70" t="s">
        <v>5</v>
      </c>
      <c r="M70" t="str">
        <f>VLOOKUP(Tabela22456891011121314151617181920[[#This Row],[NOME]],'CADASTRO'!A:K,6,0)</f>
        <v>ATIVO</v>
      </c>
    </row>
    <row r="71" spans="1:13">
      <c r="A71" t="s">
        <v>516</v>
      </c>
      <c r="B71" t="s">
        <v>723</v>
      </c>
      <c r="C71" t="s">
        <v>724</v>
      </c>
      <c r="D71" t="s">
        <v>722</v>
      </c>
      <c r="E71" t="s">
        <v>425</v>
      </c>
      <c r="F71" t="str">
        <f>VLOOKUP(Tabela22456891011121314151617181920[[#This Row],[NOME]],'CADASTRO'!A:K,5,0)</f>
        <v>ANALISTA LOGISTICA JR</v>
      </c>
      <c r="G71" s="41">
        <v>46175</v>
      </c>
      <c r="H71" s="38">
        <v>365</v>
      </c>
      <c r="I71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IF((G71+H71)&gt;(TODAY()),"NO PRAZO", "VENCIDO")))),"N.A.")</f>
        <v>NO PRAZO</v>
      </c>
      <c r="J71" s="14">
        <f>Tabela22456891011121314151617181920[[#This Row],[TREINADO EM]]+Tabela22456891011121314151617181920[[#This Row],[VALIDADE]]</f>
        <v>46540</v>
      </c>
      <c r="K71">
        <v>1</v>
      </c>
      <c r="L71" t="s">
        <v>3</v>
      </c>
      <c r="M71" t="str">
        <f>VLOOKUP(Tabela22456891011121314151617181920[[#This Row],[NOME]],'CADASTRO'!A:K,6,0)</f>
        <v>ATIVO</v>
      </c>
    </row>
    <row r="72" spans="1:13">
      <c r="A72" t="s">
        <v>516</v>
      </c>
      <c r="B72" t="s">
        <v>517</v>
      </c>
      <c r="C72" t="s">
        <v>114</v>
      </c>
      <c r="D72" t="s">
        <v>722</v>
      </c>
      <c r="E72" t="s">
        <v>52</v>
      </c>
      <c r="F72" t="str">
        <f>VLOOKUP(Tabela22456891011121314151617181920[[#This Row],[NOME]],'CADASTRO'!A:K,5,0)</f>
        <v>OPERADOR LOGISTICO I</v>
      </c>
      <c r="G72" s="41">
        <v>44931</v>
      </c>
      <c r="H72" s="38">
        <v>365</v>
      </c>
      <c r="I72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IF((G72+H72)&gt;(TODAY()),"NO PRAZO", "VENCIDO")))),"N.A.")</f>
        <v>N.A.</v>
      </c>
      <c r="J72" s="14">
        <f>Tabela22456891011121314151617181920[[#This Row],[TREINADO EM]]+Tabela22456891011121314151617181920[[#This Row],[VALIDADE]]</f>
        <v>45296</v>
      </c>
      <c r="K72">
        <v>1</v>
      </c>
      <c r="L72" t="s">
        <v>3</v>
      </c>
      <c r="M72" t="str">
        <f>VLOOKUP(Tabela22456891011121314151617181920[[#This Row],[NOME]],'CADASTRO'!A:K,6,0)</f>
        <v>DESLIGADO</v>
      </c>
    </row>
    <row r="73" spans="1:13">
      <c r="A73" t="s">
        <v>516</v>
      </c>
      <c r="B73" t="s">
        <v>517</v>
      </c>
      <c r="C73" t="s">
        <v>114</v>
      </c>
      <c r="D73" t="s">
        <v>722</v>
      </c>
      <c r="E73" t="s">
        <v>46</v>
      </c>
      <c r="F73" t="str">
        <f>VLOOKUP(Tabela22456891011121314151617181920[[#This Row],[NOME]],'CADASTRO'!A:K,5,0)</f>
        <v>OPERADOR LOGISTICO I</v>
      </c>
      <c r="G73" s="41">
        <v>44931</v>
      </c>
      <c r="H73" s="38">
        <v>365</v>
      </c>
      <c r="I73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IF((G73+H73)&gt;(TODAY()),"NO PRAZO", "VENCIDO")))),"N.A.")</f>
        <v>N.A.</v>
      </c>
      <c r="J73" s="14">
        <f>Tabela22456891011121314151617181920[[#This Row],[TREINADO EM]]+Tabela22456891011121314151617181920[[#This Row],[VALIDADE]]</f>
        <v>45296</v>
      </c>
      <c r="K73">
        <v>1</v>
      </c>
      <c r="L73" t="s">
        <v>5</v>
      </c>
      <c r="M73" t="str">
        <f>VLOOKUP(Tabela22456891011121314151617181920[[#This Row],[NOME]],'CADASTRO'!A:K,6,0)</f>
        <v>DESLIGADO</v>
      </c>
    </row>
    <row r="74" spans="1:13">
      <c r="A74" t="s">
        <v>516</v>
      </c>
      <c r="B74" t="s">
        <v>517</v>
      </c>
      <c r="C74" t="s">
        <v>114</v>
      </c>
      <c r="D74" t="s">
        <v>722</v>
      </c>
      <c r="E74" t="s">
        <v>46</v>
      </c>
      <c r="F74" t="str">
        <f>VLOOKUP(Tabela22456891011121314151617181920[[#This Row],[NOME]],'CADASTRO'!A:K,5,0)</f>
        <v>OPERADOR LOGISTICO I</v>
      </c>
      <c r="G74" s="41">
        <v>44105</v>
      </c>
      <c r="H74" s="38">
        <v>365</v>
      </c>
      <c r="I74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IF((G74+H74)&gt;(TODAY()),"NO PRAZO", "VENCIDO")))),"N.A.")</f>
        <v>N.A.</v>
      </c>
      <c r="J74" s="14">
        <f>Tabela22456891011121314151617181920[[#This Row],[TREINADO EM]]+Tabela22456891011121314151617181920[[#This Row],[VALIDADE]]</f>
        <v>44470</v>
      </c>
      <c r="K74">
        <v>1</v>
      </c>
      <c r="L74" t="s">
        <v>5</v>
      </c>
      <c r="M74" t="str">
        <f>VLOOKUP(Tabela22456891011121314151617181920[[#This Row],[NOME]],'CADASTRO'!A:K,6,0)</f>
        <v>DESLIGADO</v>
      </c>
    </row>
    <row r="75" spans="1:13">
      <c r="A75" t="s">
        <v>516</v>
      </c>
      <c r="B75" t="s">
        <v>517</v>
      </c>
      <c r="C75" t="s">
        <v>114</v>
      </c>
      <c r="D75" t="s">
        <v>722</v>
      </c>
      <c r="E75" t="s">
        <v>46</v>
      </c>
      <c r="F75" t="str">
        <f>VLOOKUP(Tabela22456891011121314151617181920[[#This Row],[NOME]],'CADASTRO'!A:K,5,0)</f>
        <v>OPERADOR LOGISTICO I</v>
      </c>
      <c r="G75" s="41">
        <v>44546</v>
      </c>
      <c r="H75" s="38">
        <v>365</v>
      </c>
      <c r="I75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IF((G75+H75)&gt;(TODAY()),"NO PRAZO", "VENCIDO")))),"N.A.")</f>
        <v>N.A.</v>
      </c>
      <c r="J75" s="14">
        <f>Tabela22456891011121314151617181920[[#This Row],[TREINADO EM]]+Tabela22456891011121314151617181920[[#This Row],[VALIDADE]]</f>
        <v>44911</v>
      </c>
      <c r="K75">
        <v>1</v>
      </c>
      <c r="L75" t="s">
        <v>5</v>
      </c>
      <c r="M75" t="str">
        <f>VLOOKUP(Tabela22456891011121314151617181920[[#This Row],[NOME]],'CADASTRO'!A:K,6,0)</f>
        <v>DESLIGADO</v>
      </c>
    </row>
    <row r="76" spans="1:13">
      <c r="A76" t="s">
        <v>516</v>
      </c>
      <c r="B76" t="s">
        <v>517</v>
      </c>
      <c r="C76" t="s">
        <v>114</v>
      </c>
      <c r="D76" t="s">
        <v>722</v>
      </c>
      <c r="E76" t="s">
        <v>46</v>
      </c>
      <c r="F76" t="str">
        <f>VLOOKUP(Tabela22456891011121314151617181920[[#This Row],[NOME]],'CADASTRO'!A:K,5,0)</f>
        <v>OPERADOR LOGISTICO I</v>
      </c>
      <c r="G76" s="41">
        <v>45280</v>
      </c>
      <c r="H76" s="38">
        <v>365</v>
      </c>
      <c r="I76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IF((G76+H76)&gt;(TODAY()),"NO PRAZO", "VENCIDO")))),"N.A.")</f>
        <v>N.A.</v>
      </c>
      <c r="J76" s="14">
        <f>Tabela22456891011121314151617181920[[#This Row],[TREINADO EM]]+Tabela22456891011121314151617181920[[#This Row],[VALIDADE]]</f>
        <v>45645</v>
      </c>
      <c r="K76">
        <v>1</v>
      </c>
      <c r="L76" t="s">
        <v>5</v>
      </c>
      <c r="M76" t="str">
        <f>VLOOKUP(Tabela22456891011121314151617181920[[#This Row],[NOME]],'CADASTRO'!A:K,6,0)</f>
        <v>DESLIGADO</v>
      </c>
    </row>
    <row r="77" spans="1:13">
      <c r="A77" t="s">
        <v>516</v>
      </c>
      <c r="B77" t="s">
        <v>723</v>
      </c>
      <c r="C77" t="s">
        <v>724</v>
      </c>
      <c r="D77" t="s">
        <v>722</v>
      </c>
      <c r="E77" t="s">
        <v>46</v>
      </c>
      <c r="F77" t="str">
        <f>VLOOKUP(Tabela22456891011121314151617181920[[#This Row],[NOME]],'CADASTRO'!A:K,5,0)</f>
        <v>OPERADOR LOGISTICO I</v>
      </c>
      <c r="G77" s="41">
        <v>45736</v>
      </c>
      <c r="H77" s="38">
        <v>365</v>
      </c>
      <c r="I77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IF((G77+H77)&gt;(TODAY()),"NO PRAZO", "VENCIDO")))),"N.A.")</f>
        <v>N.A.</v>
      </c>
      <c r="J77" s="14">
        <f>Tabela22456891011121314151617181920[[#This Row],[TREINADO EM]]+Tabela22456891011121314151617181920[[#This Row],[VALIDADE]]</f>
        <v>46101</v>
      </c>
      <c r="K77">
        <v>1</v>
      </c>
      <c r="L77" t="s">
        <v>3</v>
      </c>
      <c r="M77" t="str">
        <f>VLOOKUP(Tabela22456891011121314151617181920[[#This Row],[NOME]],'CADASTRO'!A:K,6,0)</f>
        <v>DESLIGADO</v>
      </c>
    </row>
    <row r="78" spans="1:13">
      <c r="A78" t="s">
        <v>516</v>
      </c>
      <c r="B78" t="s">
        <v>723</v>
      </c>
      <c r="C78" t="s">
        <v>725</v>
      </c>
      <c r="D78" t="s">
        <v>722</v>
      </c>
      <c r="E78" t="s">
        <v>459</v>
      </c>
      <c r="F78" t="str">
        <f>VLOOKUP(Tabela22456891011121314151617181920[[#This Row],[NOME]],'CADASTRO'!A:K,5,0)</f>
        <v>OPERADOR LOGISTICO I</v>
      </c>
      <c r="G78" s="41">
        <v>46232</v>
      </c>
      <c r="H78" s="38">
        <v>365</v>
      </c>
      <c r="I78" s="3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IF((G78+H78)&gt;(TODAY()),"NO PRAZO", "VENCIDO")))),"N.A.")</f>
        <v>NO PRAZO</v>
      </c>
      <c r="J78" s="14">
        <f>Tabela22456891011121314151617181920[[#This Row],[TREINADO EM]]+Tabela22456891011121314151617181920[[#This Row],[VALIDADE]]</f>
        <v>46597</v>
      </c>
      <c r="K78">
        <v>1</v>
      </c>
      <c r="L78" t="s">
        <v>3</v>
      </c>
      <c r="M78" t="str">
        <f>VLOOKUP(Tabela22456891011121314151617181920[[#This Row],[NOME]],'CADASTRO'!A:K,6,0)</f>
        <v>ATIVO</v>
      </c>
    </row>
  </sheetData>
  <sheetProtection sort="0" autoFilter="0"/>
  <conditionalFormatting sqref="E35">
    <cfRule type="duplicateValues" dxfId="378" priority="15"/>
    <cfRule type="duplicateValues" dxfId="377" priority="16"/>
    <cfRule type="duplicateValues" dxfId="376" priority="17"/>
  </conditionalFormatting>
  <conditionalFormatting sqref="E41">
    <cfRule type="duplicateValues" dxfId="375" priority="13"/>
    <cfRule type="duplicateValues" dxfId="374" priority="14"/>
  </conditionalFormatting>
  <conditionalFormatting sqref="E43">
    <cfRule type="duplicateValues" dxfId="373" priority="7"/>
    <cfRule type="duplicateValues" dxfId="372" priority="8"/>
    <cfRule type="duplicateValues" dxfId="371" priority="9"/>
  </conditionalFormatting>
  <conditionalFormatting sqref="E46">
    <cfRule type="duplicateValues" dxfId="370" priority="4"/>
    <cfRule type="duplicateValues" dxfId="369" priority="5"/>
    <cfRule type="duplicateValues" dxfId="368" priority="6"/>
  </conditionalFormatting>
  <conditionalFormatting sqref="E47">
    <cfRule type="duplicateValues" dxfId="367" priority="1"/>
    <cfRule type="duplicateValues" dxfId="366" priority="2"/>
    <cfRule type="duplicateValues" dxfId="365" priority="3"/>
  </conditionalFormatting>
  <conditionalFormatting sqref="I2:I78">
    <cfRule type="cellIs" dxfId="364" priority="18" operator="equal">
      <formula>"HISTORICO"</formula>
    </cfRule>
    <cfRule type="cellIs" dxfId="363" priority="19" operator="equal">
      <formula>"REPROVADO"</formula>
    </cfRule>
  </conditionalFormatting>
  <conditionalFormatting sqref="I2:J78">
    <cfRule type="containsText" dxfId="362" priority="20" operator="containsText" text="N.A.">
      <formula>NOT(ISERROR(SEARCH("N.A.",I2)))</formula>
    </cfRule>
    <cfRule type="expression" dxfId="361" priority="21" stopIfTrue="1">
      <formula>NOT(ISERROR(SEARCH("NO PRAZO",I2)))</formula>
    </cfRule>
    <cfRule type="expression" dxfId="360" priority="22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FF01D04-438C-46F2-9753-D2902A27EC60}">
          <x14:formula1>
            <xm:f>'BASE '!$A$2:$A$6</xm:f>
          </x14:formula1>
          <xm:sqref>L2:L78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CD72-01EA-4845-B23C-CCF9524D692A}">
  <sheetPr codeName="Planilha35">
    <tabColor theme="7"/>
  </sheetPr>
  <dimension ref="A1:M54"/>
  <sheetViews>
    <sheetView topLeftCell="A43" zoomScale="85" zoomScaleNormal="85" workbookViewId="0">
      <selection activeCell="G17" sqref="G17"/>
    </sheetView>
  </sheetViews>
  <sheetFormatPr defaultColWidth="8.7109375" defaultRowHeight="14.45"/>
  <cols>
    <col min="1" max="1" width="19.7109375" bestFit="1" customWidth="1"/>
    <col min="2" max="2" width="17.5703125" bestFit="1" customWidth="1"/>
    <col min="3" max="3" width="35" bestFit="1" customWidth="1"/>
    <col min="4" max="4" width="18.5703125" bestFit="1" customWidth="1"/>
    <col min="5" max="5" width="35.42578125" bestFit="1" customWidth="1"/>
    <col min="6" max="6" width="23.710937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431</v>
      </c>
      <c r="D2" t="s">
        <v>726</v>
      </c>
      <c r="E2" t="s">
        <v>345</v>
      </c>
      <c r="F2" t="str">
        <f>VLOOKUP(Tabela224568910111213141516171819202122232425262729[[#This Row],[NOME]],'CADASTRO'!A:K,5,0)</f>
        <v>OPERADOR INDUSTRIAL II</v>
      </c>
      <c r="G2" s="13">
        <v>44930</v>
      </c>
      <c r="H2" s="38">
        <v>365</v>
      </c>
      <c r="I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N.A.</v>
      </c>
      <c r="J2" s="14">
        <f>Tabela224568910111213141516171819202122232425262729[[#This Row],[TREINADO EM]]+Tabela224568910111213141516171819202122232425262729[[#This Row],[VALIDADE]]</f>
        <v>45295</v>
      </c>
      <c r="K2">
        <v>1</v>
      </c>
      <c r="L2" t="s">
        <v>1</v>
      </c>
      <c r="M2" t="str">
        <f>VLOOKUP(Tabela224568910111213141516171819202122232425262729[[#This Row],[NOME]],'CADASTRO'!A:K,6,0)</f>
        <v>ATIVO</v>
      </c>
    </row>
    <row r="3" spans="1:13">
      <c r="A3" t="s">
        <v>516</v>
      </c>
      <c r="B3" t="s">
        <v>517</v>
      </c>
      <c r="C3" t="s">
        <v>431</v>
      </c>
      <c r="D3" t="s">
        <v>726</v>
      </c>
      <c r="E3" s="1" t="s">
        <v>354</v>
      </c>
      <c r="F3" t="str">
        <f>VLOOKUP(Tabela224568910111213141516171819202122232425262729[[#This Row],[NOME]],'CADASTRO'!A:K,5,0)</f>
        <v>OPERADOR INDUSTRIAL I</v>
      </c>
      <c r="G3" s="13">
        <v>45280</v>
      </c>
      <c r="H3" s="38">
        <v>365</v>
      </c>
      <c r="I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N.A.</v>
      </c>
      <c r="J3" s="14">
        <f>Tabela224568910111213141516171819202122232425262729[[#This Row],[TREINADO EM]]+Tabela224568910111213141516171819202122232425262729[[#This Row],[VALIDADE]]</f>
        <v>45645</v>
      </c>
      <c r="K3">
        <v>1</v>
      </c>
      <c r="L3" t="s">
        <v>1</v>
      </c>
      <c r="M3" t="str">
        <f>VLOOKUP(Tabela224568910111213141516171819202122232425262729[[#This Row],[NOME]],'CADASTRO'!A:K,6,0)</f>
        <v>ATIVO</v>
      </c>
    </row>
    <row r="4" spans="1:13">
      <c r="A4" t="s">
        <v>516</v>
      </c>
      <c r="B4" t="s">
        <v>517</v>
      </c>
      <c r="C4" t="s">
        <v>359</v>
      </c>
      <c r="D4" t="s">
        <v>726</v>
      </c>
      <c r="E4" t="s">
        <v>457</v>
      </c>
      <c r="F4" t="str">
        <f>VLOOKUP(Tabela224568910111213141516171819202122232425262729[[#This Row],[NOME]],'CADASTRO'!A:K,5,0)</f>
        <v>AUXILIAR DE CARGA E DESCARGA</v>
      </c>
      <c r="G4" s="13">
        <v>46224</v>
      </c>
      <c r="H4" s="38">
        <v>365</v>
      </c>
      <c r="I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NO PRAZO</v>
      </c>
      <c r="J4" s="14">
        <f>Tabela224568910111213141516171819202122232425262729[[#This Row],[TREINADO EM]]+Tabela224568910111213141516171819202122232425262729[[#This Row],[VALIDADE]]</f>
        <v>46589</v>
      </c>
      <c r="K4">
        <v>0.5</v>
      </c>
      <c r="L4" t="s">
        <v>3</v>
      </c>
      <c r="M4" t="str">
        <f>VLOOKUP(Tabela224568910111213141516171819202122232425262729[[#This Row],[NOME]],'CADASTRO'!A:K,6,0)</f>
        <v>ATIVO</v>
      </c>
    </row>
    <row r="5" spans="1:13">
      <c r="A5" t="s">
        <v>516</v>
      </c>
      <c r="B5" t="s">
        <v>517</v>
      </c>
      <c r="C5" t="s">
        <v>227</v>
      </c>
      <c r="D5" t="s">
        <v>726</v>
      </c>
      <c r="E5" t="s">
        <v>248</v>
      </c>
      <c r="F5" t="str">
        <f>VLOOKUP(Tabela224568910111213141516171819202122232425262729[[#This Row],[NOME]],'CADASTRO'!A:K,5,0)</f>
        <v>OPERADOR INDUSTRIAL II</v>
      </c>
      <c r="G5" s="13">
        <v>44650</v>
      </c>
      <c r="H5" s="38">
        <v>365</v>
      </c>
      <c r="I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N.A.</v>
      </c>
      <c r="J5" s="14">
        <f>Tabela224568910111213141516171819202122232425262729[[#This Row],[TREINADO EM]]+Tabela224568910111213141516171819202122232425262729[[#This Row],[VALIDADE]]</f>
        <v>45015</v>
      </c>
      <c r="K5">
        <v>1</v>
      </c>
      <c r="L5" t="s">
        <v>5</v>
      </c>
      <c r="M5" t="str">
        <f>VLOOKUP(Tabela224568910111213141516171819202122232425262729[[#This Row],[NOME]],'CADASTRO'!A:K,6,0)</f>
        <v>DESLIGADO</v>
      </c>
    </row>
    <row r="6" spans="1:13">
      <c r="A6" t="s">
        <v>516</v>
      </c>
      <c r="B6" t="s">
        <v>517</v>
      </c>
      <c r="C6" t="s">
        <v>431</v>
      </c>
      <c r="D6" t="s">
        <v>726</v>
      </c>
      <c r="E6" t="s">
        <v>248</v>
      </c>
      <c r="F6" t="str">
        <f>VLOOKUP(Tabela224568910111213141516171819202122232425262729[[#This Row],[NOME]],'CADASTRO'!A:K,5,0)</f>
        <v>OPERADOR INDUSTRIAL II</v>
      </c>
      <c r="G6" s="13">
        <v>44930</v>
      </c>
      <c r="H6" s="38">
        <v>365</v>
      </c>
      <c r="I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N.A.</v>
      </c>
      <c r="J6" s="14">
        <f>Tabela224568910111213141516171819202122232425262729[[#This Row],[TREINADO EM]]+Tabela224568910111213141516171819202122232425262729[[#This Row],[VALIDADE]]</f>
        <v>45295</v>
      </c>
      <c r="K6">
        <v>1</v>
      </c>
      <c r="L6" t="s">
        <v>5</v>
      </c>
      <c r="M6" t="str">
        <f>VLOOKUP(Tabela224568910111213141516171819202122232425262729[[#This Row],[NOME]],'CADASTRO'!A:K,6,0)</f>
        <v>DESLIGADO</v>
      </c>
    </row>
    <row r="7" spans="1:13">
      <c r="A7" t="s">
        <v>516</v>
      </c>
      <c r="B7" t="s">
        <v>517</v>
      </c>
      <c r="C7" t="s">
        <v>431</v>
      </c>
      <c r="D7" t="s">
        <v>726</v>
      </c>
      <c r="E7" t="s">
        <v>248</v>
      </c>
      <c r="F7" t="str">
        <f>VLOOKUP(Tabela224568910111213141516171819202122232425262729[[#This Row],[NOME]],'CADASTRO'!A:K,5,0)</f>
        <v>OPERADOR INDUSTRIAL II</v>
      </c>
      <c r="G7" s="13">
        <v>45145</v>
      </c>
      <c r="H7" s="38">
        <v>365</v>
      </c>
      <c r="I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N.A.</v>
      </c>
      <c r="J7" s="14">
        <f>Tabela224568910111213141516171819202122232425262729[[#This Row],[TREINADO EM]]+Tabela224568910111213141516171819202122232425262729[[#This Row],[VALIDADE]]</f>
        <v>45510</v>
      </c>
      <c r="K7">
        <v>1</v>
      </c>
      <c r="L7" t="s">
        <v>3</v>
      </c>
      <c r="M7" t="str">
        <f>VLOOKUP(Tabela224568910111213141516171819202122232425262729[[#This Row],[NOME]],'CADASTRO'!A:K,6,0)</f>
        <v>DESLIGADO</v>
      </c>
    </row>
    <row r="8" spans="1:13">
      <c r="A8" t="s">
        <v>516</v>
      </c>
      <c r="B8" t="s">
        <v>517</v>
      </c>
      <c r="C8" t="s">
        <v>114</v>
      </c>
      <c r="D8" t="s">
        <v>726</v>
      </c>
      <c r="E8" t="s">
        <v>373</v>
      </c>
      <c r="F8" t="str">
        <f>VLOOKUP(Tabela224568910111213141516171819202122232425262729[[#This Row],[NOME]],'CADASTRO'!A:K,5,0)</f>
        <v>AUXILIAR DE CARGA E DESCARGA</v>
      </c>
      <c r="G8" s="18">
        <v>44120</v>
      </c>
      <c r="H8" s="38">
        <v>365</v>
      </c>
      <c r="I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Tabela224568910111213141516171819202122232425262729[[#This Row],[TREINADO EM]]+Tabela224568910111213141516171819202122232425262729[[#This Row],[VALIDADE]]</f>
        <v>44485</v>
      </c>
      <c r="K8">
        <v>1</v>
      </c>
      <c r="L8" t="s">
        <v>5</v>
      </c>
      <c r="M8" t="str">
        <f>VLOOKUP(Tabela224568910111213141516171819202122232425262729[[#This Row],[NOME]],'CADASTRO'!A:K,6,0)</f>
        <v>ATIVO</v>
      </c>
    </row>
    <row r="9" spans="1:13">
      <c r="A9" t="s">
        <v>516</v>
      </c>
      <c r="B9" t="s">
        <v>517</v>
      </c>
      <c r="C9" t="s">
        <v>227</v>
      </c>
      <c r="D9" t="s">
        <v>726</v>
      </c>
      <c r="E9" t="s">
        <v>373</v>
      </c>
      <c r="F9" t="str">
        <f>VLOOKUP(Tabela224568910111213141516171819202122232425262729[[#This Row],[NOME]],'CADASTRO'!A:K,5,0)</f>
        <v>AUXILIAR DE CARGA E DESCARGA</v>
      </c>
      <c r="G9" s="13">
        <v>44630</v>
      </c>
      <c r="H9" s="38">
        <v>365</v>
      </c>
      <c r="I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Tabela224568910111213141516171819202122232425262729[[#This Row],[TREINADO EM]]+Tabela224568910111213141516171819202122232425262729[[#This Row],[VALIDADE]]</f>
        <v>44995</v>
      </c>
      <c r="K9">
        <v>1</v>
      </c>
      <c r="L9" t="s">
        <v>5</v>
      </c>
      <c r="M9" t="str">
        <f>VLOOKUP(Tabela224568910111213141516171819202122232425262729[[#This Row],[NOME]],'CADASTRO'!A:K,6,0)</f>
        <v>ATIVO</v>
      </c>
    </row>
    <row r="10" spans="1:13">
      <c r="A10" t="s">
        <v>516</v>
      </c>
      <c r="B10" t="s">
        <v>517</v>
      </c>
      <c r="C10" t="s">
        <v>431</v>
      </c>
      <c r="D10" t="s">
        <v>726</v>
      </c>
      <c r="E10" t="s">
        <v>373</v>
      </c>
      <c r="F10" t="str">
        <f>VLOOKUP(Tabela224568910111213141516171819202122232425262729[[#This Row],[NOME]],'CADASTRO'!A:K,5,0)</f>
        <v>AUXILIAR DE CARGA E DESCARGA</v>
      </c>
      <c r="G10" s="12">
        <v>44930</v>
      </c>
      <c r="H10" s="38">
        <v>365</v>
      </c>
      <c r="I1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Tabela224568910111213141516171819202122232425262729[[#This Row],[TREINADO EM]]+Tabela224568910111213141516171819202122232425262729[[#This Row],[VALIDADE]]</f>
        <v>45295</v>
      </c>
      <c r="K10">
        <v>1</v>
      </c>
      <c r="L10" t="s">
        <v>5</v>
      </c>
      <c r="M10" t="str">
        <f>VLOOKUP(Tabela224568910111213141516171819202122232425262729[[#This Row],[NOME]],'CADASTRO'!A:K,6,0)</f>
        <v>ATIVO</v>
      </c>
    </row>
    <row r="11" spans="1:13">
      <c r="A11" t="s">
        <v>516</v>
      </c>
      <c r="B11" t="s">
        <v>517</v>
      </c>
      <c r="C11" t="s">
        <v>431</v>
      </c>
      <c r="D11" t="s">
        <v>726</v>
      </c>
      <c r="E11" t="s">
        <v>373</v>
      </c>
      <c r="F11" t="str">
        <f>VLOOKUP(Tabela224568910111213141516171819202122232425262729[[#This Row],[NOME]],'CADASTRO'!A:K,5,0)</f>
        <v>AUXILIAR DE CARGA E DESCARGA</v>
      </c>
      <c r="G11" s="12">
        <v>45280</v>
      </c>
      <c r="H11" s="38">
        <v>365</v>
      </c>
      <c r="I1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Tabela224568910111213141516171819202122232425262729[[#This Row],[TREINADO EM]]+Tabela224568910111213141516171819202122232425262729[[#This Row],[VALIDADE]]</f>
        <v>45645</v>
      </c>
      <c r="K11">
        <v>1</v>
      </c>
      <c r="L11" t="s">
        <v>5</v>
      </c>
      <c r="M11" t="str">
        <f>VLOOKUP(Tabela224568910111213141516171819202122232425262729[[#This Row],[NOME]],'CADASTRO'!A:K,6,0)</f>
        <v>ATIVO</v>
      </c>
    </row>
    <row r="12" spans="1:13">
      <c r="A12" t="s">
        <v>516</v>
      </c>
      <c r="B12" t="s">
        <v>517</v>
      </c>
      <c r="C12" t="s">
        <v>124</v>
      </c>
      <c r="D12" t="s">
        <v>726</v>
      </c>
      <c r="E12" t="s">
        <v>373</v>
      </c>
      <c r="F12" t="str">
        <f>VLOOKUP(Tabela224568910111213141516171819202122232425262729[[#This Row],[NOME]],'CADASTRO'!A:K,5,0)</f>
        <v>AUXILIAR DE CARGA E DESCARGA</v>
      </c>
      <c r="G12" s="12">
        <v>45644</v>
      </c>
      <c r="H12" s="38">
        <v>365</v>
      </c>
      <c r="I1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Tabela224568910111213141516171819202122232425262729[[#This Row],[TREINADO EM]]+Tabela224568910111213141516171819202122232425262729[[#This Row],[VALIDADE]]</f>
        <v>46009</v>
      </c>
      <c r="K12">
        <v>1</v>
      </c>
      <c r="L12" t="s">
        <v>5</v>
      </c>
      <c r="M12" t="str">
        <f>VLOOKUP(Tabela224568910111213141516171819202122232425262729[[#This Row],[NOME]],'CADASTRO'!A:K,6,0)</f>
        <v>ATIVO</v>
      </c>
    </row>
    <row r="13" spans="1:13">
      <c r="A13" t="s">
        <v>516</v>
      </c>
      <c r="B13" t="s">
        <v>517</v>
      </c>
      <c r="C13" t="s">
        <v>481</v>
      </c>
      <c r="D13" t="s">
        <v>726</v>
      </c>
      <c r="E13" t="s">
        <v>373</v>
      </c>
      <c r="F13" t="str">
        <f>VLOOKUP(Tabela224568910111213141516171819202122232425262729[[#This Row],[NOME]],'CADASTRO'!A:K,5,0)</f>
        <v>AUXILIAR DE CARGA E DESCARGA</v>
      </c>
      <c r="G13" s="12">
        <v>46009</v>
      </c>
      <c r="H13" s="38">
        <v>365</v>
      </c>
      <c r="I1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Tabela224568910111213141516171819202122232425262729[[#This Row],[TREINADO EM]]+Tabela224568910111213141516171819202122232425262729[[#This Row],[VALIDADE]]</f>
        <v>46374</v>
      </c>
      <c r="K13">
        <v>1</v>
      </c>
      <c r="L13" t="s">
        <v>3</v>
      </c>
      <c r="M13" t="str">
        <f>VLOOKUP(Tabela224568910111213141516171819202122232425262729[[#This Row],[NOME]],'CADASTRO'!A:K,6,0)</f>
        <v>ATIVO</v>
      </c>
    </row>
    <row r="14" spans="1:13">
      <c r="A14" t="s">
        <v>516</v>
      </c>
      <c r="B14" t="s">
        <v>517</v>
      </c>
      <c r="C14" t="s">
        <v>431</v>
      </c>
      <c r="D14" t="s">
        <v>726</v>
      </c>
      <c r="E14" t="s">
        <v>251</v>
      </c>
      <c r="F14" t="str">
        <f>VLOOKUP(Tabela224568910111213141516171819202122232425262729[[#This Row],[NOME]],'CADASTRO'!A:K,5,0)</f>
        <v>OPERADOR INDUSTRIAL I</v>
      </c>
      <c r="G14" s="12">
        <v>45867</v>
      </c>
      <c r="H14" s="38">
        <v>365</v>
      </c>
      <c r="I1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N.A.</v>
      </c>
      <c r="J14" s="14">
        <f>Tabela224568910111213141516171819202122232425262729[[#This Row],[TREINADO EM]]+Tabela224568910111213141516171819202122232425262729[[#This Row],[VALIDADE]]</f>
        <v>46232</v>
      </c>
      <c r="K14">
        <v>1</v>
      </c>
      <c r="L14" t="s">
        <v>3</v>
      </c>
      <c r="M14" t="str">
        <f>VLOOKUP(Tabela224568910111213141516171819202122232425262729[[#This Row],[NOME]],'CADASTRO'!A:K,6,0)</f>
        <v>DESLIGADO</v>
      </c>
    </row>
    <row r="15" spans="1:13">
      <c r="A15" t="s">
        <v>516</v>
      </c>
      <c r="B15" t="s">
        <v>517</v>
      </c>
      <c r="C15" t="s">
        <v>114</v>
      </c>
      <c r="D15" t="s">
        <v>726</v>
      </c>
      <c r="E15" t="s">
        <v>375</v>
      </c>
      <c r="F15" t="str">
        <f>VLOOKUP(Tabela224568910111213141516171819202122232425262729[[#This Row],[NOME]],'CADASTRO'!A:K,5,0)</f>
        <v>OPERADOR INDUSTRIAL II</v>
      </c>
      <c r="G15" s="19">
        <v>44120</v>
      </c>
      <c r="H15" s="38">
        <v>365</v>
      </c>
      <c r="I1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Tabela224568910111213141516171819202122232425262729[[#This Row],[TREINADO EM]]+Tabela224568910111213141516171819202122232425262729[[#This Row],[VALIDADE]]</f>
        <v>44485</v>
      </c>
      <c r="K15">
        <v>1</v>
      </c>
      <c r="L15" t="s">
        <v>5</v>
      </c>
      <c r="M15" t="str">
        <f>VLOOKUP(Tabela224568910111213141516171819202122232425262729[[#This Row],[NOME]],'CADASTRO'!A:K,6,0)</f>
        <v>ATIVO</v>
      </c>
    </row>
    <row r="16" spans="1:13">
      <c r="A16" t="s">
        <v>516</v>
      </c>
      <c r="B16" t="s">
        <v>517</v>
      </c>
      <c r="C16" t="s">
        <v>227</v>
      </c>
      <c r="D16" t="s">
        <v>726</v>
      </c>
      <c r="E16" t="s">
        <v>375</v>
      </c>
      <c r="F16" t="str">
        <f>VLOOKUP(Tabela224568910111213141516171819202122232425262729[[#This Row],[NOME]],'CADASTRO'!A:K,5,0)</f>
        <v>OPERADOR INDUSTRIAL II</v>
      </c>
      <c r="G16" s="12">
        <v>44650</v>
      </c>
      <c r="H16" s="38">
        <v>365</v>
      </c>
      <c r="I1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Tabela224568910111213141516171819202122232425262729[[#This Row],[TREINADO EM]]+Tabela224568910111213141516171819202122232425262729[[#This Row],[VALIDADE]]</f>
        <v>45015</v>
      </c>
      <c r="K16">
        <v>1</v>
      </c>
      <c r="L16" t="s">
        <v>5</v>
      </c>
      <c r="M16" t="str">
        <f>VLOOKUP(Tabela224568910111213141516171819202122232425262729[[#This Row],[NOME]],'CADASTRO'!A:K,6,0)</f>
        <v>ATIVO</v>
      </c>
    </row>
    <row r="17" spans="1:13">
      <c r="A17" t="s">
        <v>516</v>
      </c>
      <c r="B17" t="s">
        <v>517</v>
      </c>
      <c r="C17" t="s">
        <v>431</v>
      </c>
      <c r="D17" t="s">
        <v>726</v>
      </c>
      <c r="E17" t="s">
        <v>375</v>
      </c>
      <c r="F17" t="str">
        <f>VLOOKUP(Tabela224568910111213141516171819202122232425262729[[#This Row],[NOME]],'CADASTRO'!A:K,5,0)</f>
        <v>OPERADOR INDUSTRIAL II</v>
      </c>
      <c r="G17" s="12">
        <v>44930</v>
      </c>
      <c r="H17" s="38">
        <v>365</v>
      </c>
      <c r="I1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Tabela224568910111213141516171819202122232425262729[[#This Row],[TREINADO EM]]+Tabela224568910111213141516171819202122232425262729[[#This Row],[VALIDADE]]</f>
        <v>45295</v>
      </c>
      <c r="K17">
        <v>1</v>
      </c>
      <c r="L17" t="s">
        <v>5</v>
      </c>
      <c r="M17" t="str">
        <f>VLOOKUP(Tabela224568910111213141516171819202122232425262729[[#This Row],[NOME]],'CADASTRO'!A:K,6,0)</f>
        <v>ATIVO</v>
      </c>
    </row>
    <row r="18" spans="1:13">
      <c r="A18" t="s">
        <v>516</v>
      </c>
      <c r="B18" t="s">
        <v>517</v>
      </c>
      <c r="C18" t="s">
        <v>359</v>
      </c>
      <c r="D18" t="s">
        <v>726</v>
      </c>
      <c r="E18" t="s">
        <v>375</v>
      </c>
      <c r="F18" t="str">
        <f>VLOOKUP(Tabela224568910111213141516171819202122232425262729[[#This Row],[NOME]],'CADASTRO'!A:K,5,0)</f>
        <v>OPERADOR INDUSTRIAL II</v>
      </c>
      <c r="G18" s="12">
        <v>45344</v>
      </c>
      <c r="H18" s="38">
        <v>365</v>
      </c>
      <c r="I1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Tabela224568910111213141516171819202122232425262729[[#This Row],[TREINADO EM]]+Tabela224568910111213141516171819202122232425262729[[#This Row],[VALIDADE]]</f>
        <v>45709</v>
      </c>
      <c r="K18">
        <v>1</v>
      </c>
      <c r="L18" t="s">
        <v>5</v>
      </c>
      <c r="M18" t="str">
        <f>VLOOKUP(Tabela224568910111213141516171819202122232425262729[[#This Row],[NOME]],'CADASTRO'!A:K,6,0)</f>
        <v>ATIVO</v>
      </c>
    </row>
    <row r="19" spans="1:13">
      <c r="A19" t="s">
        <v>516</v>
      </c>
      <c r="B19" t="s">
        <v>517</v>
      </c>
      <c r="C19" t="s">
        <v>124</v>
      </c>
      <c r="D19" t="s">
        <v>726</v>
      </c>
      <c r="E19" t="s">
        <v>375</v>
      </c>
      <c r="F19" t="str">
        <f>VLOOKUP(Tabela224568910111213141516171819202122232425262729[[#This Row],[NOME]],'CADASTRO'!A:K,5,0)</f>
        <v>OPERADOR INDUSTRIAL II</v>
      </c>
      <c r="G19" s="12">
        <v>45644</v>
      </c>
      <c r="H19" s="38">
        <v>365</v>
      </c>
      <c r="I1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Tabela224568910111213141516171819202122232425262729[[#This Row],[TREINADO EM]]+Tabela224568910111213141516171819202122232425262729[[#This Row],[VALIDADE]]</f>
        <v>46009</v>
      </c>
      <c r="K19">
        <v>1</v>
      </c>
      <c r="L19" t="s">
        <v>5</v>
      </c>
      <c r="M19" t="str">
        <f>VLOOKUP(Tabela224568910111213141516171819202122232425262729[[#This Row],[NOME]],'CADASTRO'!A:K,6,0)</f>
        <v>ATIVO</v>
      </c>
    </row>
    <row r="20" spans="1:13">
      <c r="A20" t="s">
        <v>516</v>
      </c>
      <c r="B20" t="s">
        <v>517</v>
      </c>
      <c r="C20" t="s">
        <v>359</v>
      </c>
      <c r="D20" t="s">
        <v>726</v>
      </c>
      <c r="E20" t="s">
        <v>375</v>
      </c>
      <c r="F20" t="str">
        <f>VLOOKUP(Tabela224568910111213141516171819202122232425262729[[#This Row],[NOME]],'CADASTRO'!A:K,5,0)</f>
        <v>OPERADOR INDUSTRIAL II</v>
      </c>
      <c r="G20" s="12">
        <v>46224</v>
      </c>
      <c r="H20" s="38">
        <v>365</v>
      </c>
      <c r="I2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Tabela224568910111213141516171819202122232425262729[[#This Row],[TREINADO EM]]+Tabela224568910111213141516171819202122232425262729[[#This Row],[VALIDADE]]</f>
        <v>46589</v>
      </c>
      <c r="K20">
        <v>0.5</v>
      </c>
      <c r="L20" t="s">
        <v>3</v>
      </c>
      <c r="M20" t="str">
        <f>VLOOKUP(Tabela224568910111213141516171819202122232425262729[[#This Row],[NOME]],'CADASTRO'!A:K,6,0)</f>
        <v>ATIVO</v>
      </c>
    </row>
    <row r="21" spans="1:13">
      <c r="A21" t="s">
        <v>516</v>
      </c>
      <c r="B21" t="s">
        <v>517</v>
      </c>
      <c r="C21" t="s">
        <v>431</v>
      </c>
      <c r="D21" t="s">
        <v>726</v>
      </c>
      <c r="E21" s="1" t="s">
        <v>467</v>
      </c>
      <c r="F21" t="str">
        <f>VLOOKUP(Tabela224568910111213141516171819202122232425262729[[#This Row],[NOME]],'CADASTRO'!A:K,5,0)</f>
        <v>OPERADOR INDUSTRIAL III</v>
      </c>
      <c r="G21" s="12">
        <v>45280</v>
      </c>
      <c r="H21" s="38">
        <v>365</v>
      </c>
      <c r="I2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N.A.</v>
      </c>
      <c r="J21" s="14">
        <f>Tabela224568910111213141516171819202122232425262729[[#This Row],[TREINADO EM]]+Tabela224568910111213141516171819202122232425262729[[#This Row],[VALIDADE]]</f>
        <v>45645</v>
      </c>
      <c r="K21">
        <v>1</v>
      </c>
      <c r="L21" t="s">
        <v>1</v>
      </c>
      <c r="M21" t="str">
        <f>VLOOKUP(Tabela224568910111213141516171819202122232425262729[[#This Row],[NOME]],'CADASTRO'!A:K,6,0)</f>
        <v>DESLIGADO</v>
      </c>
    </row>
    <row r="22" spans="1:13">
      <c r="A22" t="s">
        <v>516</v>
      </c>
      <c r="B22" t="s">
        <v>517</v>
      </c>
      <c r="C22" t="s">
        <v>114</v>
      </c>
      <c r="D22" t="s">
        <v>726</v>
      </c>
      <c r="E22" t="s">
        <v>378</v>
      </c>
      <c r="F22" t="str">
        <f>VLOOKUP(Tabela224568910111213141516171819202122232425262729[[#This Row],[NOME]],'CADASTRO'!A:K,5,0)</f>
        <v>ANALISTA LOGISTICA JR</v>
      </c>
      <c r="G22" s="19">
        <v>44120</v>
      </c>
      <c r="H22" s="38">
        <v>365</v>
      </c>
      <c r="I2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N.A.</v>
      </c>
      <c r="J22" s="14">
        <f>Tabela224568910111213141516171819202122232425262729[[#This Row],[TREINADO EM]]+Tabela224568910111213141516171819202122232425262729[[#This Row],[VALIDADE]]</f>
        <v>44485</v>
      </c>
      <c r="K22">
        <v>1</v>
      </c>
      <c r="L22" t="s">
        <v>1</v>
      </c>
      <c r="M22" t="str">
        <f>VLOOKUP(Tabela224568910111213141516171819202122232425262729[[#This Row],[NOME]],'CADASTRO'!A:K,6,0)</f>
        <v>ATIVO</v>
      </c>
    </row>
    <row r="23" spans="1:13">
      <c r="A23" t="s">
        <v>516</v>
      </c>
      <c r="B23" t="s">
        <v>517</v>
      </c>
      <c r="C23" t="s">
        <v>431</v>
      </c>
      <c r="D23" t="s">
        <v>726</v>
      </c>
      <c r="E23" t="s">
        <v>277</v>
      </c>
      <c r="F23" t="str">
        <f>VLOOKUP(Tabela224568910111213141516171819202122232425262729[[#This Row],[NOME]],'CADASTRO'!A:K,5,0)</f>
        <v>OPERADOR INDUSTRIAL I</v>
      </c>
      <c r="G23" s="12">
        <v>44930</v>
      </c>
      <c r="H23" s="38">
        <v>365</v>
      </c>
      <c r="I2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N.A.</v>
      </c>
      <c r="J23" s="14">
        <f>Tabela224568910111213141516171819202122232425262729[[#This Row],[TREINADO EM]]+Tabela224568910111213141516171819202122232425262729[[#This Row],[VALIDADE]]</f>
        <v>45295</v>
      </c>
      <c r="K23">
        <v>1</v>
      </c>
      <c r="L23" t="s">
        <v>3</v>
      </c>
      <c r="M23" t="str">
        <f>VLOOKUP(Tabela224568910111213141516171819202122232425262729[[#This Row],[NOME]],'CADASTRO'!A:K,6,0)</f>
        <v>DESLIGADO</v>
      </c>
    </row>
    <row r="24" spans="1:13">
      <c r="A24" t="s">
        <v>516</v>
      </c>
      <c r="B24" t="s">
        <v>517</v>
      </c>
      <c r="C24" t="s">
        <v>431</v>
      </c>
      <c r="D24" t="s">
        <v>726</v>
      </c>
      <c r="E24" t="s">
        <v>292</v>
      </c>
      <c r="F24" t="str">
        <f>VLOOKUP(Tabela224568910111213141516171819202122232425262729[[#This Row],[NOME]],'CADASTRO'!A:K,5,0)</f>
        <v>AUXILIAR INDUSTRIAL</v>
      </c>
      <c r="G24" s="12">
        <v>45764</v>
      </c>
      <c r="H24" s="38">
        <v>365</v>
      </c>
      <c r="I2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Tabela224568910111213141516171819202122232425262729[[#This Row],[TREINADO EM]]+Tabela224568910111213141516171819202122232425262729[[#This Row],[VALIDADE]]</f>
        <v>46129</v>
      </c>
      <c r="K24">
        <v>1</v>
      </c>
      <c r="L24" t="s">
        <v>3</v>
      </c>
      <c r="M24" t="str">
        <f>VLOOKUP(Tabela224568910111213141516171819202122232425262729[[#This Row],[NOME]],'CADASTRO'!A:K,6,0)</f>
        <v>DESLIGADO</v>
      </c>
    </row>
    <row r="25" spans="1:13">
      <c r="A25" t="s">
        <v>516</v>
      </c>
      <c r="B25" t="s">
        <v>517</v>
      </c>
      <c r="C25" t="s">
        <v>431</v>
      </c>
      <c r="D25" t="s">
        <v>726</v>
      </c>
      <c r="E25" t="s">
        <v>294</v>
      </c>
      <c r="F25" t="str">
        <f>VLOOKUP(Tabela224568910111213141516171819202122232425262729[[#This Row],[NOME]],'CADASTRO'!A:K,5,0)</f>
        <v>OPERADOR INDUSTRIAL I</v>
      </c>
      <c r="G25" s="12">
        <v>45280</v>
      </c>
      <c r="H25" s="38">
        <v>365</v>
      </c>
      <c r="I2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Tabela224568910111213141516171819202122232425262729[[#This Row],[TREINADO EM]]+Tabela224568910111213141516171819202122232425262729[[#This Row],[VALIDADE]]</f>
        <v>45645</v>
      </c>
      <c r="K25">
        <v>1</v>
      </c>
      <c r="L25" t="s">
        <v>5</v>
      </c>
      <c r="M25" t="str">
        <f>VLOOKUP(Tabela224568910111213141516171819202122232425262729[[#This Row],[NOME]],'CADASTRO'!A:K,6,0)</f>
        <v>DESLIGADO</v>
      </c>
    </row>
    <row r="26" spans="1:13">
      <c r="A26" t="s">
        <v>516</v>
      </c>
      <c r="B26" t="s">
        <v>517</v>
      </c>
      <c r="C26" t="s">
        <v>124</v>
      </c>
      <c r="D26" t="s">
        <v>726</v>
      </c>
      <c r="E26" t="s">
        <v>294</v>
      </c>
      <c r="F26" t="str">
        <f>VLOOKUP(Tabela224568910111213141516171819202122232425262729[[#This Row],[NOME]],'CADASTRO'!A:K,5,0)</f>
        <v>OPERADOR INDUSTRIAL I</v>
      </c>
      <c r="G26" s="12">
        <v>45644</v>
      </c>
      <c r="H26" s="38">
        <v>365</v>
      </c>
      <c r="I2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N.A.</v>
      </c>
      <c r="J26" s="14">
        <f>Tabela224568910111213141516171819202122232425262729[[#This Row],[TREINADO EM]]+Tabela224568910111213141516171819202122232425262729[[#This Row],[VALIDADE]]</f>
        <v>46009</v>
      </c>
      <c r="K26">
        <v>1</v>
      </c>
      <c r="L26" t="s">
        <v>3</v>
      </c>
      <c r="M26" t="str">
        <f>VLOOKUP(Tabela224568910111213141516171819202122232425262729[[#This Row],[NOME]],'CADASTRO'!A:K,6,0)</f>
        <v>DESLIGADO</v>
      </c>
    </row>
    <row r="27" spans="1:13">
      <c r="A27" t="s">
        <v>516</v>
      </c>
      <c r="B27" t="s">
        <v>517</v>
      </c>
      <c r="C27" t="s">
        <v>68</v>
      </c>
      <c r="D27" t="s">
        <v>726</v>
      </c>
      <c r="E27" t="s">
        <v>394</v>
      </c>
      <c r="F27" t="str">
        <f>VLOOKUP(Tabela224568910111213141516171819202122232425262729[[#This Row],[NOME]],'CADASTRO'!A:K,5,0)</f>
        <v>OPERADOR INDUSTRIAL I</v>
      </c>
      <c r="G27" s="19">
        <v>44286</v>
      </c>
      <c r="H27" s="38">
        <v>365</v>
      </c>
      <c r="I2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Tabela224568910111213141516171819202122232425262729[[#This Row],[TREINADO EM]]+Tabela224568910111213141516171819202122232425262729[[#This Row],[VALIDADE]]</f>
        <v>44651</v>
      </c>
      <c r="K27">
        <v>0.5</v>
      </c>
      <c r="L27" t="s">
        <v>5</v>
      </c>
      <c r="M27" t="str">
        <f>VLOOKUP(Tabela224568910111213141516171819202122232425262729[[#This Row],[NOME]],'CADASTRO'!A:K,6,0)</f>
        <v>ATIVO</v>
      </c>
    </row>
    <row r="28" spans="1:13">
      <c r="A28" t="s">
        <v>516</v>
      </c>
      <c r="B28" t="s">
        <v>517</v>
      </c>
      <c r="C28" t="s">
        <v>227</v>
      </c>
      <c r="D28" t="s">
        <v>726</v>
      </c>
      <c r="E28" t="s">
        <v>394</v>
      </c>
      <c r="F28" t="str">
        <f>VLOOKUP(Tabela224568910111213141516171819202122232425262729[[#This Row],[NOME]],'CADASTRO'!A:K,5,0)</f>
        <v>OPERADOR INDUSTRIAL I</v>
      </c>
      <c r="G28" s="12">
        <v>44630</v>
      </c>
      <c r="H28" s="38">
        <v>365</v>
      </c>
      <c r="I2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Tabela224568910111213141516171819202122232425262729[[#This Row],[TREINADO EM]]+Tabela224568910111213141516171819202122232425262729[[#This Row],[VALIDADE]]</f>
        <v>44995</v>
      </c>
      <c r="K28">
        <v>1</v>
      </c>
      <c r="L28" t="s">
        <v>5</v>
      </c>
      <c r="M28" t="str">
        <f>VLOOKUP(Tabela224568910111213141516171819202122232425262729[[#This Row],[NOME]],'CADASTRO'!A:K,6,0)</f>
        <v>ATIVO</v>
      </c>
    </row>
    <row r="29" spans="1:13">
      <c r="A29" t="s">
        <v>516</v>
      </c>
      <c r="B29" t="s">
        <v>517</v>
      </c>
      <c r="C29" t="s">
        <v>431</v>
      </c>
      <c r="D29" t="s">
        <v>726</v>
      </c>
      <c r="E29" t="s">
        <v>394</v>
      </c>
      <c r="F29" t="str">
        <f>VLOOKUP(Tabela224568910111213141516171819202122232425262729[[#This Row],[NOME]],'CADASTRO'!A:K,5,0)</f>
        <v>OPERADOR INDUSTRIAL I</v>
      </c>
      <c r="G29" s="12">
        <v>45280</v>
      </c>
      <c r="H29" s="38">
        <v>365</v>
      </c>
      <c r="I2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Tabela224568910111213141516171819202122232425262729[[#This Row],[TREINADO EM]]+Tabela224568910111213141516171819202122232425262729[[#This Row],[VALIDADE]]</f>
        <v>45645</v>
      </c>
      <c r="K29">
        <v>1</v>
      </c>
      <c r="L29" t="s">
        <v>5</v>
      </c>
      <c r="M29" t="str">
        <f>VLOOKUP(Tabela224568910111213141516171819202122232425262729[[#This Row],[NOME]],'CADASTRO'!A:K,6,0)</f>
        <v>ATIVO</v>
      </c>
    </row>
    <row r="30" spans="1:13">
      <c r="A30" t="s">
        <v>516</v>
      </c>
      <c r="B30" t="s">
        <v>517</v>
      </c>
      <c r="C30" t="s">
        <v>124</v>
      </c>
      <c r="D30" t="s">
        <v>726</v>
      </c>
      <c r="E30" t="s">
        <v>394</v>
      </c>
      <c r="F30" t="str">
        <f>VLOOKUP(Tabela224568910111213141516171819202122232425262729[[#This Row],[NOME]],'CADASTRO'!A:K,5,0)</f>
        <v>OPERADOR INDUSTRIAL I</v>
      </c>
      <c r="G30" s="12">
        <v>45644</v>
      </c>
      <c r="H30" s="38">
        <v>365</v>
      </c>
      <c r="I3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Tabela224568910111213141516171819202122232425262729[[#This Row],[TREINADO EM]]+Tabela224568910111213141516171819202122232425262729[[#This Row],[VALIDADE]]</f>
        <v>46009</v>
      </c>
      <c r="K30">
        <v>1</v>
      </c>
      <c r="L30" t="s">
        <v>5</v>
      </c>
      <c r="M30" t="str">
        <f>VLOOKUP(Tabela224568910111213141516171819202122232425262729[[#This Row],[NOME]],'CADASTRO'!A:K,6,0)</f>
        <v>ATIVO</v>
      </c>
    </row>
    <row r="31" spans="1:13">
      <c r="A31" t="s">
        <v>516</v>
      </c>
      <c r="B31" t="s">
        <v>517</v>
      </c>
      <c r="C31" t="s">
        <v>481</v>
      </c>
      <c r="D31" t="s">
        <v>726</v>
      </c>
      <c r="E31" t="s">
        <v>394</v>
      </c>
      <c r="F31" t="str">
        <f>VLOOKUP(Tabela224568910111213141516171819202122232425262729[[#This Row],[NOME]],'CADASTRO'!A:K,5,0)</f>
        <v>OPERADOR INDUSTRIAL I</v>
      </c>
      <c r="G31" s="12">
        <v>46009</v>
      </c>
      <c r="H31" s="38">
        <v>365</v>
      </c>
      <c r="I3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Tabela224568910111213141516171819202122232425262729[[#This Row],[TREINADO EM]]+Tabela224568910111213141516171819202122232425262729[[#This Row],[VALIDADE]]</f>
        <v>46374</v>
      </c>
      <c r="K31">
        <v>1</v>
      </c>
      <c r="L31" t="s">
        <v>3</v>
      </c>
      <c r="M31" t="str">
        <f>VLOOKUP(Tabela224568910111213141516171819202122232425262729[[#This Row],[NOME]],'CADASTRO'!A:K,6,0)</f>
        <v>ATIVO</v>
      </c>
    </row>
    <row r="32" spans="1:13">
      <c r="A32" t="s">
        <v>516</v>
      </c>
      <c r="B32" t="s">
        <v>517</v>
      </c>
      <c r="C32" t="s">
        <v>431</v>
      </c>
      <c r="D32" t="s">
        <v>726</v>
      </c>
      <c r="E32" s="1" t="s">
        <v>298</v>
      </c>
      <c r="F32" t="str">
        <f>VLOOKUP(Tabela224568910111213141516171819202122232425262729[[#This Row],[NOME]],'CADASTRO'!A:K,5,0)</f>
        <v>OPERADOR INDUSTRIAL III</v>
      </c>
      <c r="G32" s="12">
        <v>45280</v>
      </c>
      <c r="H32" s="38">
        <v>365</v>
      </c>
      <c r="I3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N.A.</v>
      </c>
      <c r="J32" s="14">
        <f>Tabela224568910111213141516171819202122232425262729[[#This Row],[TREINADO EM]]+Tabela224568910111213141516171819202122232425262729[[#This Row],[VALIDADE]]</f>
        <v>45645</v>
      </c>
      <c r="K32">
        <v>1</v>
      </c>
      <c r="L32" t="s">
        <v>1</v>
      </c>
      <c r="M32" t="str">
        <f>VLOOKUP(Tabela224568910111213141516171819202122232425262729[[#This Row],[NOME]],'CADASTRO'!A:K,6,0)</f>
        <v>DESLIGADO</v>
      </c>
    </row>
    <row r="33" spans="1:13">
      <c r="A33" t="s">
        <v>516</v>
      </c>
      <c r="B33" t="s">
        <v>517</v>
      </c>
      <c r="C33" t="s">
        <v>114</v>
      </c>
      <c r="D33" t="s">
        <v>726</v>
      </c>
      <c r="E33" t="s">
        <v>137</v>
      </c>
      <c r="F33" t="str">
        <f>VLOOKUP(Tabela224568910111213141516171819202122232425262729[[#This Row],[NOME]],'CADASTRO'!A:K,5,0)</f>
        <v>AUXILIAR INDUSTRIAL</v>
      </c>
      <c r="G33" s="19">
        <v>44120</v>
      </c>
      <c r="H33" s="38">
        <v>365</v>
      </c>
      <c r="I33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N.A.</v>
      </c>
      <c r="J33" s="14">
        <f>Tabela224568910111213141516171819202122232425262729[[#This Row],[TREINADO EM]]+Tabela224568910111213141516171819202122232425262729[[#This Row],[VALIDADE]]</f>
        <v>44485</v>
      </c>
      <c r="K33">
        <v>1</v>
      </c>
      <c r="L33" t="s">
        <v>5</v>
      </c>
      <c r="M33" t="str">
        <f>VLOOKUP(Tabela224568910111213141516171819202122232425262729[[#This Row],[NOME]],'CADASTRO'!A:K,6,0)</f>
        <v>DESLIGADO</v>
      </c>
    </row>
    <row r="34" spans="1:13">
      <c r="A34" t="s">
        <v>516</v>
      </c>
      <c r="B34" t="s">
        <v>517</v>
      </c>
      <c r="C34" t="s">
        <v>227</v>
      </c>
      <c r="D34" t="s">
        <v>726</v>
      </c>
      <c r="E34" t="s">
        <v>137</v>
      </c>
      <c r="F34" t="str">
        <f>VLOOKUP(Tabela224568910111213141516171819202122232425262729[[#This Row],[NOME]],'CADASTRO'!A:K,5,0)</f>
        <v>AUXILIAR INDUSTRIAL</v>
      </c>
      <c r="G34" s="12">
        <v>44650</v>
      </c>
      <c r="H34" s="38">
        <v>365</v>
      </c>
      <c r="I34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N.A.</v>
      </c>
      <c r="J34" s="14">
        <f>Tabela224568910111213141516171819202122232425262729[[#This Row],[TREINADO EM]]+Tabela224568910111213141516171819202122232425262729[[#This Row],[VALIDADE]]</f>
        <v>45015</v>
      </c>
      <c r="K34">
        <v>1</v>
      </c>
      <c r="L34" t="s">
        <v>3</v>
      </c>
      <c r="M34" t="str">
        <f>VLOOKUP(Tabela224568910111213141516171819202122232425262729[[#This Row],[NOME]],'CADASTRO'!A:K,6,0)</f>
        <v>DESLIGADO</v>
      </c>
    </row>
    <row r="35" spans="1:13">
      <c r="A35" t="s">
        <v>516</v>
      </c>
      <c r="B35" t="s">
        <v>517</v>
      </c>
      <c r="C35" t="s">
        <v>114</v>
      </c>
      <c r="D35" t="s">
        <v>726</v>
      </c>
      <c r="E35" t="s">
        <v>416</v>
      </c>
      <c r="F35" t="str">
        <f>VLOOKUP(Tabela224568910111213141516171819202122232425262729[[#This Row],[NOME]],'CADASTRO'!A:K,5,0)</f>
        <v>ENCARREGADO EXPEDICAO</v>
      </c>
      <c r="G35" s="18">
        <v>44120</v>
      </c>
      <c r="H35" s="38">
        <v>365</v>
      </c>
      <c r="I3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Tabela224568910111213141516171819202122232425262729[[#This Row],[TREINADO EM]]+Tabela224568910111213141516171819202122232425262729[[#This Row],[VALIDADE]]</f>
        <v>44485</v>
      </c>
      <c r="K35">
        <v>1</v>
      </c>
      <c r="L35" t="s">
        <v>5</v>
      </c>
      <c r="M35" t="str">
        <f>VLOOKUP(Tabela224568910111213141516171819202122232425262729[[#This Row],[NOME]],'CADASTRO'!A:K,6,0)</f>
        <v>ATIVO</v>
      </c>
    </row>
    <row r="36" spans="1:13">
      <c r="A36" t="s">
        <v>516</v>
      </c>
      <c r="B36" t="s">
        <v>517</v>
      </c>
      <c r="C36" t="s">
        <v>227</v>
      </c>
      <c r="D36" t="s">
        <v>726</v>
      </c>
      <c r="E36" t="s">
        <v>416</v>
      </c>
      <c r="F36" t="str">
        <f>VLOOKUP(Tabela224568910111213141516171819202122232425262729[[#This Row],[NOME]],'CADASTRO'!A:K,5,0)</f>
        <v>ENCARREGADO EXPEDICAO</v>
      </c>
      <c r="G36" s="12">
        <v>44630</v>
      </c>
      <c r="H36" s="38">
        <v>365</v>
      </c>
      <c r="I36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Tabela224568910111213141516171819202122232425262729[[#This Row],[TREINADO EM]]+Tabela224568910111213141516171819202122232425262729[[#This Row],[VALIDADE]]</f>
        <v>44995</v>
      </c>
      <c r="K36">
        <v>1</v>
      </c>
      <c r="L36" t="s">
        <v>5</v>
      </c>
      <c r="M36" t="str">
        <f>VLOOKUP(Tabela224568910111213141516171819202122232425262729[[#This Row],[NOME]],'CADASTRO'!A:K,6,0)</f>
        <v>ATIVO</v>
      </c>
    </row>
    <row r="37" spans="1:13">
      <c r="A37" t="s">
        <v>516</v>
      </c>
      <c r="B37" t="s">
        <v>517</v>
      </c>
      <c r="C37" t="s">
        <v>431</v>
      </c>
      <c r="D37" t="s">
        <v>726</v>
      </c>
      <c r="E37" t="s">
        <v>416</v>
      </c>
      <c r="F37" t="str">
        <f>VLOOKUP(Tabela224568910111213141516171819202122232425262729[[#This Row],[NOME]],'CADASTRO'!A:K,5,0)</f>
        <v>ENCARREGADO EXPEDICAO</v>
      </c>
      <c r="G37" s="12">
        <v>44930</v>
      </c>
      <c r="H37" s="38">
        <v>365</v>
      </c>
      <c r="I37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Tabela224568910111213141516171819202122232425262729[[#This Row],[TREINADO EM]]+Tabela224568910111213141516171819202122232425262729[[#This Row],[VALIDADE]]</f>
        <v>45295</v>
      </c>
      <c r="K37">
        <v>1</v>
      </c>
      <c r="L37" t="s">
        <v>5</v>
      </c>
      <c r="M37" t="str">
        <f>VLOOKUP(Tabela224568910111213141516171819202122232425262729[[#This Row],[NOME]],'CADASTRO'!A:K,6,0)</f>
        <v>ATIVO</v>
      </c>
    </row>
    <row r="38" spans="1:13">
      <c r="A38" t="s">
        <v>516</v>
      </c>
      <c r="B38" t="s">
        <v>517</v>
      </c>
      <c r="C38" t="s">
        <v>431</v>
      </c>
      <c r="D38" t="s">
        <v>726</v>
      </c>
      <c r="E38" t="s">
        <v>416</v>
      </c>
      <c r="F38" t="str">
        <f>VLOOKUP(Tabela224568910111213141516171819202122232425262729[[#This Row],[NOME]],'CADASTRO'!A:K,5,0)</f>
        <v>ENCARREGADO EXPEDICAO</v>
      </c>
      <c r="G38" s="12">
        <v>45280</v>
      </c>
      <c r="H38" s="38">
        <v>365</v>
      </c>
      <c r="I38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Tabela224568910111213141516171819202122232425262729[[#This Row],[TREINADO EM]]+Tabela224568910111213141516171819202122232425262729[[#This Row],[VALIDADE]]</f>
        <v>45645</v>
      </c>
      <c r="K38">
        <v>1</v>
      </c>
      <c r="L38" t="s">
        <v>5</v>
      </c>
      <c r="M38" t="str">
        <f>VLOOKUP(Tabela224568910111213141516171819202122232425262729[[#This Row],[NOME]],'CADASTRO'!A:K,6,0)</f>
        <v>ATIVO</v>
      </c>
    </row>
    <row r="39" spans="1:13">
      <c r="A39" t="s">
        <v>516</v>
      </c>
      <c r="B39" t="s">
        <v>517</v>
      </c>
      <c r="C39" t="s">
        <v>124</v>
      </c>
      <c r="D39" t="s">
        <v>726</v>
      </c>
      <c r="E39" t="s">
        <v>416</v>
      </c>
      <c r="F39" t="str">
        <f>VLOOKUP(Tabela224568910111213141516171819202122232425262729[[#This Row],[NOME]],'CADASTRO'!A:K,5,0)</f>
        <v>ENCARREGADO EXPEDICAO</v>
      </c>
      <c r="G39" s="12">
        <v>45644</v>
      </c>
      <c r="H39" s="38">
        <v>365</v>
      </c>
      <c r="I39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Tabela224568910111213141516171819202122232425262729[[#This Row],[TREINADO EM]]+Tabela224568910111213141516171819202122232425262729[[#This Row],[VALIDADE]]</f>
        <v>46009</v>
      </c>
      <c r="K39">
        <v>1</v>
      </c>
      <c r="L39" t="s">
        <v>5</v>
      </c>
      <c r="M39" t="str">
        <f>VLOOKUP(Tabela224568910111213141516171819202122232425262729[[#This Row],[NOME]],'CADASTRO'!A:K,6,0)</f>
        <v>ATIVO</v>
      </c>
    </row>
    <row r="40" spans="1:13">
      <c r="A40" t="s">
        <v>516</v>
      </c>
      <c r="B40" t="s">
        <v>517</v>
      </c>
      <c r="C40" t="s">
        <v>481</v>
      </c>
      <c r="D40" t="s">
        <v>726</v>
      </c>
      <c r="E40" t="s">
        <v>416</v>
      </c>
      <c r="F40" t="str">
        <f>VLOOKUP(Tabela224568910111213141516171819202122232425262729[[#This Row],[NOME]],'CADASTRO'!A:K,5,0)</f>
        <v>ENCARREGADO EXPEDICAO</v>
      </c>
      <c r="G40" s="12">
        <v>46009</v>
      </c>
      <c r="H40" s="38">
        <v>365</v>
      </c>
      <c r="I40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Tabela224568910111213141516171819202122232425262729[[#This Row],[TREINADO EM]]+Tabela224568910111213141516171819202122232425262729[[#This Row],[VALIDADE]]</f>
        <v>46374</v>
      </c>
      <c r="K40">
        <v>1</v>
      </c>
      <c r="L40" t="s">
        <v>3</v>
      </c>
      <c r="M40" t="str">
        <f>VLOOKUP(Tabela224568910111213141516171819202122232425262729[[#This Row],[NOME]],'CADASTRO'!A:K,6,0)</f>
        <v>ATIVO</v>
      </c>
    </row>
    <row r="41" spans="1:13">
      <c r="A41" t="s">
        <v>516</v>
      </c>
      <c r="B41" t="s">
        <v>517</v>
      </c>
      <c r="C41" t="s">
        <v>431</v>
      </c>
      <c r="D41" t="s">
        <v>726</v>
      </c>
      <c r="E41" t="s">
        <v>131</v>
      </c>
      <c r="F41" t="str">
        <f>VLOOKUP(Tabela224568910111213141516171819202122232425262729[[#This Row],[NOME]],'CADASTRO'!A:K,5,0)</f>
        <v>AUXILIAR INDUSTRIAL</v>
      </c>
      <c r="G41" s="12">
        <v>45866</v>
      </c>
      <c r="H41" s="38">
        <v>365</v>
      </c>
      <c r="I41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N.A.</v>
      </c>
      <c r="J41" s="14">
        <f>Tabela224568910111213141516171819202122232425262729[[#This Row],[TREINADO EM]]+Tabela224568910111213141516171819202122232425262729[[#This Row],[VALIDADE]]</f>
        <v>46231</v>
      </c>
      <c r="K41">
        <v>1</v>
      </c>
      <c r="L41" t="s">
        <v>5</v>
      </c>
      <c r="M41" t="str">
        <f>VLOOKUP(Tabela224568910111213141516171819202122232425262729[[#This Row],[NOME]],'CADASTRO'!A:K,6,0)</f>
        <v>DESLIGADO</v>
      </c>
    </row>
    <row r="42" spans="1:13">
      <c r="A42" t="s">
        <v>516</v>
      </c>
      <c r="B42" t="s">
        <v>517</v>
      </c>
      <c r="C42" t="s">
        <v>481</v>
      </c>
      <c r="D42" t="s">
        <v>726</v>
      </c>
      <c r="E42" t="s">
        <v>131</v>
      </c>
      <c r="F42" t="str">
        <f>VLOOKUP(Tabela224568910111213141516171819202122232425262729[[#This Row],[NOME]],'CADASTRO'!A:K,5,0)</f>
        <v>AUXILIAR INDUSTRIAL</v>
      </c>
      <c r="G42" s="43">
        <v>46009</v>
      </c>
      <c r="H42" s="38">
        <v>365</v>
      </c>
      <c r="I42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N.A.</v>
      </c>
      <c r="J42" s="14">
        <f>Tabela224568910111213141516171819202122232425262729[[#This Row],[TREINADO EM]]+Tabela224568910111213141516171819202122232425262729[[#This Row],[VALIDADE]]</f>
        <v>46374</v>
      </c>
      <c r="K42">
        <v>1</v>
      </c>
      <c r="L42" t="s">
        <v>3</v>
      </c>
      <c r="M42" t="str">
        <f>VLOOKUP(Tabela224568910111213141516171819202122232425262729[[#This Row],[NOME]],'CADASTRO'!A:K,6,0)</f>
        <v>DESLIGADO</v>
      </c>
    </row>
    <row r="43" spans="1:13">
      <c r="A43" t="s">
        <v>516</v>
      </c>
      <c r="B43" t="s">
        <v>517</v>
      </c>
      <c r="C43" t="s">
        <v>68</v>
      </c>
      <c r="D43" t="s">
        <v>726</v>
      </c>
      <c r="E43" t="s">
        <v>419</v>
      </c>
      <c r="F43" t="str">
        <f>VLOOKUP(Tabela224568910111213141516171819202122232425262729[[#This Row],[NOME]],'CADASTRO'!A:K,5,0)</f>
        <v>OPERADOR INDUSTRIAL II</v>
      </c>
      <c r="G43" s="65">
        <v>44286</v>
      </c>
      <c r="H43" s="38">
        <v>365</v>
      </c>
      <c r="I43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Tabela224568910111213141516171819202122232425262729[[#This Row],[TREINADO EM]]+Tabela224568910111213141516171819202122232425262729[[#This Row],[VALIDADE]]</f>
        <v>44651</v>
      </c>
      <c r="K43">
        <v>0.5</v>
      </c>
      <c r="L43" t="s">
        <v>5</v>
      </c>
      <c r="M43" t="str">
        <f>VLOOKUP(Tabela224568910111213141516171819202122232425262729[[#This Row],[NOME]],'CADASTRO'!A:K,6,0)</f>
        <v>ATIVO</v>
      </c>
    </row>
    <row r="44" spans="1:13">
      <c r="A44" t="s">
        <v>516</v>
      </c>
      <c r="B44" t="s">
        <v>517</v>
      </c>
      <c r="C44" t="s">
        <v>227</v>
      </c>
      <c r="D44" t="s">
        <v>726</v>
      </c>
      <c r="E44" t="s">
        <v>419</v>
      </c>
      <c r="F44" t="str">
        <f>VLOOKUP(Tabela224568910111213141516171819202122232425262729[[#This Row],[NOME]],'CADASTRO'!A:K,5,0)</f>
        <v>OPERADOR INDUSTRIAL II</v>
      </c>
      <c r="G44" s="43">
        <v>44630</v>
      </c>
      <c r="H44" s="38">
        <v>365</v>
      </c>
      <c r="I44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N.A.</v>
      </c>
      <c r="J44" s="14">
        <f>Tabela224568910111213141516171819202122232425262729[[#This Row],[TREINADO EM]]+Tabela224568910111213141516171819202122232425262729[[#This Row],[VALIDADE]]</f>
        <v>44995</v>
      </c>
      <c r="K44">
        <v>1</v>
      </c>
      <c r="L44" t="s">
        <v>1</v>
      </c>
      <c r="M44" t="str">
        <f>VLOOKUP(Tabela224568910111213141516171819202122232425262729[[#This Row],[NOME]],'CADASTRO'!A:K,6,0)</f>
        <v>ATIVO</v>
      </c>
    </row>
    <row r="45" spans="1:13">
      <c r="A45" t="s">
        <v>516</v>
      </c>
      <c r="B45" t="s">
        <v>517</v>
      </c>
      <c r="C45" t="s">
        <v>431</v>
      </c>
      <c r="D45" t="s">
        <v>726</v>
      </c>
      <c r="E45" t="s">
        <v>110</v>
      </c>
      <c r="F45" t="str">
        <f>VLOOKUP(Tabela224568910111213141516171819202122232425262729[[#This Row],[NOME]],'CADASTRO'!A:K,5,0)</f>
        <v>OPERADOR INDUSTRIAL I</v>
      </c>
      <c r="G45" s="43">
        <v>45867</v>
      </c>
      <c r="H45" s="38">
        <v>365</v>
      </c>
      <c r="I45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N.A.</v>
      </c>
      <c r="J45" s="14">
        <f>Tabela224568910111213141516171819202122232425262729[[#This Row],[TREINADO EM]]+Tabela224568910111213141516171819202122232425262729[[#This Row],[VALIDADE]]</f>
        <v>46232</v>
      </c>
      <c r="K45">
        <v>1</v>
      </c>
      <c r="L45" t="s">
        <v>3</v>
      </c>
      <c r="M45" t="str">
        <f>VLOOKUP(Tabela224568910111213141516171819202122232425262729[[#This Row],[NOME]],'CADASTRO'!A:K,6,0)</f>
        <v>DESLIGADO</v>
      </c>
    </row>
    <row r="46" spans="1:13">
      <c r="A46" t="s">
        <v>516</v>
      </c>
      <c r="B46" t="s">
        <v>517</v>
      </c>
      <c r="C46" t="s">
        <v>431</v>
      </c>
      <c r="D46" t="s">
        <v>726</v>
      </c>
      <c r="E46" t="s">
        <v>109</v>
      </c>
      <c r="F46" t="str">
        <f>VLOOKUP(Tabela224568910111213141516171819202122232425262729[[#This Row],[NOME]],'CADASTRO'!A:K,5,0)</f>
        <v>OPERADOR INDUSTRIAL I</v>
      </c>
      <c r="G46" s="43">
        <v>45764</v>
      </c>
      <c r="H46" s="38">
        <v>365</v>
      </c>
      <c r="I46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N.A.</v>
      </c>
      <c r="J46" s="14">
        <f>Tabela224568910111213141516171819202122232425262729[[#This Row],[TREINADO EM]]+Tabela224568910111213141516171819202122232425262729[[#This Row],[VALIDADE]]</f>
        <v>46129</v>
      </c>
      <c r="K46">
        <v>1</v>
      </c>
      <c r="L46" t="s">
        <v>5</v>
      </c>
      <c r="M46" t="str">
        <f>VLOOKUP(Tabela224568910111213141516171819202122232425262729[[#This Row],[NOME]],'CADASTRO'!A:K,6,0)</f>
        <v>DESLIGADO</v>
      </c>
    </row>
    <row r="47" spans="1:13">
      <c r="A47" t="s">
        <v>516</v>
      </c>
      <c r="B47" t="s">
        <v>517</v>
      </c>
      <c r="C47" t="s">
        <v>481</v>
      </c>
      <c r="D47" t="s">
        <v>726</v>
      </c>
      <c r="E47" t="s">
        <v>109</v>
      </c>
      <c r="F47" t="str">
        <f>VLOOKUP(Tabela224568910111213141516171819202122232425262729[[#This Row],[NOME]],'CADASTRO'!A:K,5,0)</f>
        <v>OPERADOR INDUSTRIAL I</v>
      </c>
      <c r="G47" s="43">
        <v>46009</v>
      </c>
      <c r="H47" s="38">
        <v>365</v>
      </c>
      <c r="I47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N.A.</v>
      </c>
      <c r="J47" s="14">
        <f>Tabela224568910111213141516171819202122232425262729[[#This Row],[TREINADO EM]]+Tabela224568910111213141516171819202122232425262729[[#This Row],[VALIDADE]]</f>
        <v>46374</v>
      </c>
      <c r="K47">
        <v>1</v>
      </c>
      <c r="L47" t="s">
        <v>3</v>
      </c>
      <c r="M47" t="str">
        <f>VLOOKUP(Tabela224568910111213141516171819202122232425262729[[#This Row],[NOME]],'CADASTRO'!A:K,6,0)</f>
        <v>DESLIGADO</v>
      </c>
    </row>
    <row r="48" spans="1:13">
      <c r="A48" t="s">
        <v>516</v>
      </c>
      <c r="B48" t="s">
        <v>517</v>
      </c>
      <c r="C48" t="s">
        <v>431</v>
      </c>
      <c r="D48" t="s">
        <v>726</v>
      </c>
      <c r="E48" t="s">
        <v>106</v>
      </c>
      <c r="F48" t="str">
        <f>VLOOKUP(Tabela224568910111213141516171819202122232425262729[[#This Row],[NOME]],'CADASTRO'!A:K,5,0)</f>
        <v>OPERADOR INDUSTRIAL II</v>
      </c>
      <c r="G48" s="43">
        <v>45280</v>
      </c>
      <c r="H48" s="38">
        <v>365</v>
      </c>
      <c r="I48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N.A.</v>
      </c>
      <c r="J48" s="14">
        <f>Tabela224568910111213141516171819202122232425262729[[#This Row],[TREINADO EM]]+Tabela224568910111213141516171819202122232425262729[[#This Row],[VALIDADE]]</f>
        <v>45645</v>
      </c>
      <c r="K48">
        <v>1</v>
      </c>
      <c r="L48" t="s">
        <v>1</v>
      </c>
      <c r="M48" t="str">
        <f>VLOOKUP(Tabela224568910111213141516171819202122232425262729[[#This Row],[NOME]],'CADASTRO'!A:K,6,0)</f>
        <v>DESLIGADO</v>
      </c>
    </row>
    <row r="49" spans="1:13">
      <c r="A49" t="s">
        <v>516</v>
      </c>
      <c r="B49" t="s">
        <v>517</v>
      </c>
      <c r="C49" t="s">
        <v>359</v>
      </c>
      <c r="D49" t="s">
        <v>726</v>
      </c>
      <c r="E49" t="s">
        <v>441</v>
      </c>
      <c r="F49" t="str">
        <f>VLOOKUP(Tabela224568910111213141516171819202122232425262729[[#This Row],[NOME]],'CADASTRO'!A:K,5,0)</f>
        <v>OPERADOR INDUSTRIAL I</v>
      </c>
      <c r="G49" s="43">
        <v>46224</v>
      </c>
      <c r="H49" s="38">
        <v>365</v>
      </c>
      <c r="I49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Tabela224568910111213141516171819202122232425262729[[#This Row],[TREINADO EM]]+Tabela224568910111213141516171819202122232425262729[[#This Row],[VALIDADE]]</f>
        <v>46589</v>
      </c>
      <c r="K49">
        <v>0.5</v>
      </c>
      <c r="L49" t="s">
        <v>3</v>
      </c>
      <c r="M49" t="str">
        <f>VLOOKUP(Tabela224568910111213141516171819202122232425262729[[#This Row],[NOME]],'CADASTRO'!A:K,6,0)</f>
        <v>ATIVO</v>
      </c>
    </row>
    <row r="50" spans="1:13">
      <c r="A50" t="s">
        <v>516</v>
      </c>
      <c r="B50" t="s">
        <v>517</v>
      </c>
      <c r="C50" t="s">
        <v>114</v>
      </c>
      <c r="D50" t="s">
        <v>726</v>
      </c>
      <c r="E50" t="s">
        <v>72</v>
      </c>
      <c r="F50" t="str">
        <f>VLOOKUP(Tabela224568910111213141516171819202122232425262729[[#This Row],[NOME]],'CADASTRO'!A:K,5,0)</f>
        <v>OPERADOR INDUSTRIAL I</v>
      </c>
      <c r="G50" s="65">
        <v>44120</v>
      </c>
      <c r="H50" s="38">
        <v>365</v>
      </c>
      <c r="I50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N.A.</v>
      </c>
      <c r="J50" s="14">
        <f>Tabela224568910111213141516171819202122232425262729[[#This Row],[TREINADO EM]]+Tabela224568910111213141516171819202122232425262729[[#This Row],[VALIDADE]]</f>
        <v>44485</v>
      </c>
      <c r="K50">
        <v>1</v>
      </c>
      <c r="L50" t="s">
        <v>5</v>
      </c>
      <c r="M50" t="str">
        <f>VLOOKUP(Tabela224568910111213141516171819202122232425262729[[#This Row],[NOME]],'CADASTRO'!A:K,6,0)</f>
        <v>DESLIGADO</v>
      </c>
    </row>
    <row r="51" spans="1:13">
      <c r="A51" t="s">
        <v>516</v>
      </c>
      <c r="B51" t="s">
        <v>517</v>
      </c>
      <c r="C51" t="s">
        <v>227</v>
      </c>
      <c r="D51" t="s">
        <v>726</v>
      </c>
      <c r="E51" t="s">
        <v>72</v>
      </c>
      <c r="F51" t="str">
        <f>VLOOKUP(Tabela224568910111213141516171819202122232425262729[[#This Row],[NOME]],'CADASTRO'!A:K,5,0)</f>
        <v>OPERADOR INDUSTRIAL I</v>
      </c>
      <c r="G51" s="43">
        <v>44650</v>
      </c>
      <c r="H51" s="38">
        <v>365</v>
      </c>
      <c r="I51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N.A.</v>
      </c>
      <c r="J51" s="14">
        <f>Tabela224568910111213141516171819202122232425262729[[#This Row],[TREINADO EM]]+Tabela224568910111213141516171819202122232425262729[[#This Row],[VALIDADE]]</f>
        <v>45015</v>
      </c>
      <c r="K51">
        <v>1</v>
      </c>
      <c r="L51" t="s">
        <v>3</v>
      </c>
      <c r="M51" t="str">
        <f>VLOOKUP(Tabela224568910111213141516171819202122232425262729[[#This Row],[NOME]],'CADASTRO'!A:K,6,0)</f>
        <v>DESLIGADO</v>
      </c>
    </row>
    <row r="52" spans="1:13">
      <c r="A52" t="s">
        <v>516</v>
      </c>
      <c r="B52" t="s">
        <v>517</v>
      </c>
      <c r="C52" t="s">
        <v>431</v>
      </c>
      <c r="D52" t="s">
        <v>726</v>
      </c>
      <c r="E52" t="s">
        <v>66</v>
      </c>
      <c r="F52" t="str">
        <f>VLOOKUP(Tabela224568910111213141516171819202122232425262729[[#This Row],[NOME]],'CADASTRO'!A:K,5,0)</f>
        <v>OPERADOR INDUSTRIAL II</v>
      </c>
      <c r="G52" s="43">
        <v>44930</v>
      </c>
      <c r="H52" s="38">
        <v>365</v>
      </c>
      <c r="I52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N.A.</v>
      </c>
      <c r="J52" s="14">
        <f>Tabela224568910111213141516171819202122232425262729[[#This Row],[TREINADO EM]]+Tabela224568910111213141516171819202122232425262729[[#This Row],[VALIDADE]]</f>
        <v>45295</v>
      </c>
      <c r="K52">
        <v>1</v>
      </c>
      <c r="L52" t="s">
        <v>5</v>
      </c>
      <c r="M52" t="str">
        <f>VLOOKUP(Tabela224568910111213141516171819202122232425262729[[#This Row],[NOME]],'CADASTRO'!A:K,6,0)</f>
        <v>DESLIGADO</v>
      </c>
    </row>
    <row r="53" spans="1:13">
      <c r="A53" t="s">
        <v>516</v>
      </c>
      <c r="B53" t="s">
        <v>517</v>
      </c>
      <c r="C53" t="s">
        <v>431</v>
      </c>
      <c r="D53" t="s">
        <v>726</v>
      </c>
      <c r="E53" s="1" t="s">
        <v>66</v>
      </c>
      <c r="F53" t="str">
        <f>VLOOKUP(Tabela224568910111213141516171819202122232425262729[[#This Row],[NOME]],'CADASTRO'!A:K,5,0)</f>
        <v>OPERADOR INDUSTRIAL II</v>
      </c>
      <c r="G53" s="43">
        <v>45280</v>
      </c>
      <c r="H53" s="38">
        <v>365</v>
      </c>
      <c r="I53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N.A.</v>
      </c>
      <c r="J53" s="14">
        <f>Tabela224568910111213141516171819202122232425262729[[#This Row],[TREINADO EM]]+Tabela224568910111213141516171819202122232425262729[[#This Row],[VALIDADE]]</f>
        <v>45645</v>
      </c>
      <c r="K53">
        <v>1</v>
      </c>
      <c r="L53" t="s">
        <v>5</v>
      </c>
      <c r="M53" t="str">
        <f>VLOOKUP(Tabela224568910111213141516171819202122232425262729[[#This Row],[NOME]],'CADASTRO'!A:K,6,0)</f>
        <v>DESLIGADO</v>
      </c>
    </row>
    <row r="54" spans="1:13">
      <c r="A54" t="s">
        <v>516</v>
      </c>
      <c r="B54" t="s">
        <v>517</v>
      </c>
      <c r="C54" t="s">
        <v>124</v>
      </c>
      <c r="D54" t="s">
        <v>726</v>
      </c>
      <c r="E54" t="s">
        <v>66</v>
      </c>
      <c r="F54" t="str">
        <f>VLOOKUP(Tabela224568910111213141516171819202122232425262729[[#This Row],[NOME]],'CADASTRO'!A:K,5,0)</f>
        <v>OPERADOR INDUSTRIAL II</v>
      </c>
      <c r="G54" s="43">
        <v>45644</v>
      </c>
      <c r="H54" s="38">
        <v>365</v>
      </c>
      <c r="I54" s="35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N.A.</v>
      </c>
      <c r="J54" s="14">
        <f>Tabela224568910111213141516171819202122232425262729[[#This Row],[TREINADO EM]]+Tabela224568910111213141516171819202122232425262729[[#This Row],[VALIDADE]]</f>
        <v>46009</v>
      </c>
      <c r="K54">
        <v>1</v>
      </c>
      <c r="L54" t="s">
        <v>3</v>
      </c>
      <c r="M54" t="str">
        <f>VLOOKUP(Tabela224568910111213141516171819202122232425262729[[#This Row],[NOME]],'CADASTRO'!A:K,6,0)</f>
        <v>DESLIGADO</v>
      </c>
    </row>
  </sheetData>
  <sheetProtection sort="0" autoFilter="0"/>
  <conditionalFormatting sqref="E26">
    <cfRule type="duplicateValues" dxfId="343" priority="25"/>
    <cfRule type="duplicateValues" dxfId="342" priority="26"/>
  </conditionalFormatting>
  <conditionalFormatting sqref="E28">
    <cfRule type="duplicateValues" dxfId="341" priority="19"/>
    <cfRule type="duplicateValues" dxfId="340" priority="20"/>
    <cfRule type="duplicateValues" dxfId="339" priority="21"/>
  </conditionalFormatting>
  <conditionalFormatting sqref="E30">
    <cfRule type="duplicateValues" dxfId="338" priority="7"/>
    <cfRule type="duplicateValues" dxfId="337" priority="8"/>
    <cfRule type="duplicateValues" dxfId="336" priority="9"/>
  </conditionalFormatting>
  <conditionalFormatting sqref="E32">
    <cfRule type="duplicateValues" dxfId="335" priority="1"/>
    <cfRule type="duplicateValues" dxfId="334" priority="2"/>
    <cfRule type="duplicateValues" dxfId="333" priority="3"/>
  </conditionalFormatting>
  <conditionalFormatting sqref="I2:I54">
    <cfRule type="cellIs" dxfId="332" priority="29" stopIfTrue="1" operator="equal">
      <formula>"SEM REGISTRO"</formula>
    </cfRule>
    <cfRule type="cellIs" dxfId="331" priority="30" stopIfTrue="1" operator="equal">
      <formula>"HISTORICO"</formula>
    </cfRule>
  </conditionalFormatting>
  <conditionalFormatting sqref="I2:J54">
    <cfRule type="containsText" dxfId="330" priority="31" operator="containsText" text="N.A.">
      <formula>NOT(ISERROR(SEARCH("N.A.",I2)))</formula>
    </cfRule>
    <cfRule type="expression" dxfId="329" priority="32" stopIfTrue="1">
      <formula>NOT(ISERROR(SEARCH("NO PRAZO",I2)))</formula>
    </cfRule>
    <cfRule type="expression" dxfId="328" priority="33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A081A96-DD35-4357-ABFE-F202235234AE}">
          <x14:formula1>
            <xm:f>'BASE '!$A$2:$A$6</xm:f>
          </x14:formula1>
          <xm:sqref>L2:L54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9E61-8B9D-4FF5-B8F9-FCBAFCDD0446}">
  <sheetPr codeName="Planilha25">
    <tabColor theme="7"/>
  </sheetPr>
  <dimension ref="A1:M69"/>
  <sheetViews>
    <sheetView topLeftCell="A40" zoomScale="85" zoomScaleNormal="85" workbookViewId="0">
      <selection activeCell="C2" sqref="C2:C68"/>
    </sheetView>
  </sheetViews>
  <sheetFormatPr defaultColWidth="8.7109375" defaultRowHeight="14.45"/>
  <cols>
    <col min="1" max="1" width="16.7109375" bestFit="1" customWidth="1"/>
    <col min="2" max="2" width="23.7109375" bestFit="1" customWidth="1"/>
    <col min="3" max="3" width="31.5703125" bestFit="1" customWidth="1"/>
    <col min="4" max="4" width="24.28515625" bestFit="1" customWidth="1"/>
    <col min="5" max="5" width="42.42578125" bestFit="1" customWidth="1"/>
    <col min="6" max="6" width="43.42578125" bestFit="1" customWidth="1"/>
    <col min="7" max="7" width="23.28515625" bestFit="1" customWidth="1"/>
    <col min="8" max="8" width="19.28515625" bestFit="1" customWidth="1"/>
    <col min="9" max="9" width="17" bestFit="1" customWidth="1"/>
    <col min="10" max="10" width="19.28515625" bestFit="1" customWidth="1"/>
    <col min="11" max="11" width="27.28515625" bestFit="1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723</v>
      </c>
      <c r="C2" t="s">
        <v>727</v>
      </c>
      <c r="D2" t="s">
        <v>728</v>
      </c>
      <c r="E2" t="s">
        <v>327</v>
      </c>
      <c r="F2" t="str">
        <f>VLOOKUP(Tabela2245689101112131415161718192021222333[[#This Row],[NOME]],'CADASTRO'!A:K,5,0)</f>
        <v>ASSISTENTE ADMINISTRATIVO</v>
      </c>
      <c r="G2" s="7">
        <v>44677</v>
      </c>
      <c r="H2" s="38">
        <v>730</v>
      </c>
      <c r="I2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IF((G2+H2)&gt;(TODAY()),"NO PRAZO", "VENCIDO")))),"N.A.")</f>
        <v>N.A.</v>
      </c>
      <c r="J2" s="14">
        <f>Tabela2245689101112131415161718192021222333[[#This Row],[TREINADO EM]]+Tabela2245689101112131415161718192021222333[[#This Row],[VALIDADE]]</f>
        <v>45407</v>
      </c>
      <c r="K2">
        <v>8</v>
      </c>
      <c r="L2" t="s">
        <v>1</v>
      </c>
      <c r="M2" t="str">
        <f>VLOOKUP(Tabela2245689101112131415161718192021222333[[#This Row],[NOME]],'CADASTRO'!A:K,6,0)</f>
        <v>ATIVO</v>
      </c>
    </row>
    <row r="3" spans="1:13">
      <c r="A3" t="s">
        <v>516</v>
      </c>
      <c r="B3" t="s">
        <v>723</v>
      </c>
      <c r="C3" t="s">
        <v>727</v>
      </c>
      <c r="D3" t="s">
        <v>728</v>
      </c>
      <c r="E3" t="s">
        <v>333</v>
      </c>
      <c r="F3" t="str">
        <f>VLOOKUP(Tabela2245689101112131415161718192021222333[[#This Row],[NOME]],'CADASTRO'!A:K,5,0)</f>
        <v>ANALISTA FACILITIES</v>
      </c>
      <c r="G3" s="7">
        <v>44357</v>
      </c>
      <c r="H3" s="38">
        <v>730</v>
      </c>
      <c r="I3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IF((G3+H3)&gt;(TODAY()),"NO PRAZO", "VENCIDO")))),"N.A.")</f>
        <v>HISTORICO</v>
      </c>
      <c r="J3" s="14">
        <f>Tabela2245689101112131415161718192021222333[[#This Row],[TREINADO EM]]+Tabela2245689101112131415161718192021222333[[#This Row],[VALIDADE]]</f>
        <v>45087</v>
      </c>
      <c r="K3">
        <v>1</v>
      </c>
      <c r="L3" t="s">
        <v>5</v>
      </c>
      <c r="M3" t="str">
        <f>VLOOKUP(Tabela2245689101112131415161718192021222333[[#This Row],[NOME]],'CADASTRO'!A:K,6,0)</f>
        <v>ATIVO</v>
      </c>
    </row>
    <row r="4" spans="1:13">
      <c r="A4" t="s">
        <v>516</v>
      </c>
      <c r="B4" t="s">
        <v>517</v>
      </c>
      <c r="C4" t="s">
        <v>431</v>
      </c>
      <c r="D4" t="s">
        <v>728</v>
      </c>
      <c r="E4" t="s">
        <v>333</v>
      </c>
      <c r="F4" t="str">
        <f>VLOOKUP(Tabela2245689101112131415161718192021222333[[#This Row],[NOME]],'CADASTRO'!A:K,5,0)</f>
        <v>ANALISTA FACILITIES</v>
      </c>
      <c r="G4" s="7">
        <v>45076</v>
      </c>
      <c r="H4" s="38">
        <v>730</v>
      </c>
      <c r="I4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IF((G4+H4)&gt;(TODAY()),"NO PRAZO", "VENCIDO")))),"N.A.")</f>
        <v>HISTORICO</v>
      </c>
      <c r="J4" s="14">
        <f>Tabela2245689101112131415161718192021222333[[#This Row],[TREINADO EM]]+Tabela2245689101112131415161718192021222333[[#This Row],[VALIDADE]]</f>
        <v>45806</v>
      </c>
      <c r="K4">
        <v>2</v>
      </c>
      <c r="L4" t="s">
        <v>5</v>
      </c>
      <c r="M4" t="str">
        <f>VLOOKUP(Tabela2245689101112131415161718192021222333[[#This Row],[NOME]],'CADASTRO'!A:K,6,0)</f>
        <v>ATIVO</v>
      </c>
    </row>
    <row r="5" spans="1:13">
      <c r="A5" t="s">
        <v>516</v>
      </c>
      <c r="B5" t="s">
        <v>517</v>
      </c>
      <c r="C5" t="s">
        <v>431</v>
      </c>
      <c r="D5" t="s">
        <v>728</v>
      </c>
      <c r="E5" t="s">
        <v>333</v>
      </c>
      <c r="F5" t="str">
        <f>VLOOKUP(Tabela2245689101112131415161718192021222333[[#This Row],[NOME]],'CADASTRO'!A:K,5,0)</f>
        <v>ANALISTA FACILITIES</v>
      </c>
      <c r="G5" s="7">
        <v>45397</v>
      </c>
      <c r="H5" s="38">
        <v>730</v>
      </c>
      <c r="I5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IF((G5+H5)&gt;(TODAY()),"NO PRAZO", "VENCIDO")))),"N.A.")</f>
        <v>HISTORICO</v>
      </c>
      <c r="J5" s="14">
        <f>Tabela2245689101112131415161718192021222333[[#This Row],[TREINADO EM]]+Tabela2245689101112131415161718192021222333[[#This Row],[VALIDADE]]</f>
        <v>46127</v>
      </c>
      <c r="K5">
        <v>2</v>
      </c>
      <c r="L5" t="s">
        <v>5</v>
      </c>
      <c r="M5" t="str">
        <f>VLOOKUP(Tabela2245689101112131415161718192021222333[[#This Row],[NOME]],'CADASTRO'!A:K,6,0)</f>
        <v>ATIVO</v>
      </c>
    </row>
    <row r="6" spans="1:13">
      <c r="A6" t="s">
        <v>516</v>
      </c>
      <c r="B6" t="s">
        <v>517</v>
      </c>
      <c r="C6" t="s">
        <v>431</v>
      </c>
      <c r="D6" t="s">
        <v>728</v>
      </c>
      <c r="E6" t="s">
        <v>333</v>
      </c>
      <c r="F6" t="str">
        <f>VLOOKUP(Tabela2245689101112131415161718192021222333[[#This Row],[NOME]],'CADASTRO'!A:K,5,0)</f>
        <v>ANALISTA FACILITIES</v>
      </c>
      <c r="G6" s="7">
        <v>45747</v>
      </c>
      <c r="H6" s="38">
        <v>730</v>
      </c>
      <c r="I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IF((G6+H6)&gt;(TODAY()),"NO PRAZO", "VENCIDO")))),"N.A.")</f>
        <v>NO PRAZO</v>
      </c>
      <c r="J6" s="14">
        <f>Tabela2245689101112131415161718192021222333[[#This Row],[TREINADO EM]]+Tabela2245689101112131415161718192021222333[[#This Row],[VALIDADE]]</f>
        <v>46477</v>
      </c>
      <c r="K6">
        <v>2</v>
      </c>
      <c r="L6" t="s">
        <v>3</v>
      </c>
      <c r="M6" t="str">
        <f>VLOOKUP(Tabela2245689101112131415161718192021222333[[#This Row],[NOME]],'CADASTRO'!A:K,6,0)</f>
        <v>ATIVO</v>
      </c>
    </row>
    <row r="7" spans="1:13">
      <c r="A7" t="s">
        <v>516</v>
      </c>
      <c r="B7" t="s">
        <v>723</v>
      </c>
      <c r="C7" t="s">
        <v>727</v>
      </c>
      <c r="D7" t="s">
        <v>728</v>
      </c>
      <c r="E7" t="s">
        <v>341</v>
      </c>
      <c r="F7" t="str">
        <f>VLOOKUP(Tabela2245689101112131415161718192021222333[[#This Row],[NOME]],'CADASTRO'!A:K,5,0)</f>
        <v>Analista PCM PL</v>
      </c>
      <c r="G7" s="7">
        <v>44677</v>
      </c>
      <c r="H7" s="38">
        <v>730</v>
      </c>
      <c r="I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IF((G7+H7)&gt;(TODAY()),"NO PRAZO", "VENCIDO")))),"N.A.")</f>
        <v>N.A.</v>
      </c>
      <c r="J7" s="14">
        <f>Tabela2245689101112131415161718192021222333[[#This Row],[TREINADO EM]]+Tabela2245689101112131415161718192021222333[[#This Row],[VALIDADE]]</f>
        <v>45407</v>
      </c>
      <c r="K7">
        <v>8</v>
      </c>
      <c r="L7" t="s">
        <v>1</v>
      </c>
      <c r="M7" t="str">
        <f>VLOOKUP(Tabela2245689101112131415161718192021222333[[#This Row],[NOME]],'CADASTRO'!A:K,6,0)</f>
        <v>ATIVO</v>
      </c>
    </row>
    <row r="8" spans="1:13">
      <c r="A8" t="s">
        <v>516</v>
      </c>
      <c r="B8" t="s">
        <v>517</v>
      </c>
      <c r="C8" t="s">
        <v>431</v>
      </c>
      <c r="D8" t="s">
        <v>728</v>
      </c>
      <c r="E8" t="s">
        <v>93</v>
      </c>
      <c r="F8" t="str">
        <f>VLOOKUP(Tabela2245689101112131415161718192021222333[[#This Row],[NOME]],'CADASTRO'!A:K,5,0)</f>
        <v>COORDENADOR CONTROLE DE QUALIDADE</v>
      </c>
      <c r="G8" s="7">
        <v>45106</v>
      </c>
      <c r="H8" s="38">
        <v>5000</v>
      </c>
      <c r="I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IF((G8+H8)&gt;(TODAY()),"NO PRAZO", "VENCIDO")))),"N.A.")</f>
        <v>N.A.</v>
      </c>
      <c r="J8" s="14">
        <f>Tabela2245689101112131415161718192021222333[[#This Row],[TREINADO EM]]+Tabela2245689101112131415161718192021222333[[#This Row],[VALIDADE]]</f>
        <v>50106</v>
      </c>
      <c r="K8">
        <v>2</v>
      </c>
      <c r="L8" t="s">
        <v>5</v>
      </c>
      <c r="M8" t="str">
        <f>VLOOKUP(Tabela2245689101112131415161718192021222333[[#This Row],[NOME]],'CADASTRO'!A:K,6,0)</f>
        <v>DESLIGADO</v>
      </c>
    </row>
    <row r="9" spans="1:13">
      <c r="A9" t="s">
        <v>516</v>
      </c>
      <c r="B9" t="s">
        <v>517</v>
      </c>
      <c r="C9" t="s">
        <v>431</v>
      </c>
      <c r="D9" t="s">
        <v>728</v>
      </c>
      <c r="E9" t="s">
        <v>93</v>
      </c>
      <c r="F9" t="str">
        <f>VLOOKUP(Tabela2245689101112131415161718192021222333[[#This Row],[NOME]],'CADASTRO'!A:K,5,0)</f>
        <v>COORDENADOR CONTROLE DE QUALIDADE</v>
      </c>
      <c r="G9" s="7">
        <v>45498</v>
      </c>
      <c r="H9" s="38">
        <v>5000</v>
      </c>
      <c r="I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IF((G9+H9)&gt;(TODAY()),"NO PRAZO", "VENCIDO")))),"N.A.")</f>
        <v>N.A.</v>
      </c>
      <c r="J9" s="14">
        <f>Tabela2245689101112131415161718192021222333[[#This Row],[TREINADO EM]]+Tabela2245689101112131415161718192021222333[[#This Row],[VALIDADE]]</f>
        <v>50498</v>
      </c>
      <c r="K9">
        <v>1</v>
      </c>
      <c r="L9" t="s">
        <v>5</v>
      </c>
      <c r="M9" t="str">
        <f>VLOOKUP(Tabela2245689101112131415161718192021222333[[#This Row],[NOME]],'CADASTRO'!A:K,6,0)</f>
        <v>DESLIGADO</v>
      </c>
    </row>
    <row r="10" spans="1:13">
      <c r="A10" t="s">
        <v>516</v>
      </c>
      <c r="B10" t="s">
        <v>517</v>
      </c>
      <c r="C10" t="s">
        <v>431</v>
      </c>
      <c r="D10" t="s">
        <v>728</v>
      </c>
      <c r="E10" t="s">
        <v>93</v>
      </c>
      <c r="F10" t="str">
        <f>VLOOKUP(Tabela2245689101112131415161718192021222333[[#This Row],[NOME]],'CADASTRO'!A:K,5,0)</f>
        <v>COORDENADOR CONTROLE DE QUALIDADE</v>
      </c>
      <c r="G10" s="7">
        <v>45747</v>
      </c>
      <c r="H10" s="38">
        <v>730</v>
      </c>
      <c r="I1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IF((G10+H10)&gt;(TODAY()),"NO PRAZO", "VENCIDO")))),"N.A.")</f>
        <v>N.A.</v>
      </c>
      <c r="J10" s="14">
        <f>Tabela2245689101112131415161718192021222333[[#This Row],[TREINADO EM]]+Tabela2245689101112131415161718192021222333[[#This Row],[VALIDADE]]</f>
        <v>46477</v>
      </c>
      <c r="K10">
        <v>2</v>
      </c>
      <c r="L10" t="s">
        <v>3</v>
      </c>
      <c r="M10" t="str">
        <f>VLOOKUP(Tabela2245689101112131415161718192021222333[[#This Row],[NOME]],'CADASTRO'!A:K,6,0)</f>
        <v>DESLIGADO</v>
      </c>
    </row>
    <row r="11" spans="1:13">
      <c r="A11" t="s">
        <v>516</v>
      </c>
      <c r="B11" t="s">
        <v>723</v>
      </c>
      <c r="C11" t="s">
        <v>727</v>
      </c>
      <c r="D11" t="s">
        <v>728</v>
      </c>
      <c r="E11" t="s">
        <v>68</v>
      </c>
      <c r="F11" t="str">
        <f>VLOOKUP(Tabela2245689101112131415161718192021222333[[#This Row],[NOME]],'CADASTRO'!A:K,5,0)</f>
        <v>COORDENADOR CONTROLE DE QUALIDADE</v>
      </c>
      <c r="G11" s="7">
        <v>44677</v>
      </c>
      <c r="H11" s="38">
        <v>730</v>
      </c>
      <c r="I1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IF((G11+H11)&gt;(TODAY()),"NO PRAZO", "VENCIDO")))),"N.A.")</f>
        <v>HISTORICO</v>
      </c>
      <c r="J11" s="14">
        <f>Tabela2245689101112131415161718192021222333[[#This Row],[TREINADO EM]]+Tabela2245689101112131415161718192021222333[[#This Row],[VALIDADE]]</f>
        <v>45407</v>
      </c>
      <c r="K11">
        <v>8</v>
      </c>
      <c r="L11" t="s">
        <v>5</v>
      </c>
      <c r="M11" t="str">
        <f>VLOOKUP(Tabela2245689101112131415161718192021222333[[#This Row],[NOME]],'CADASTRO'!A:K,6,0)</f>
        <v>ATIVO</v>
      </c>
    </row>
    <row r="12" spans="1:13">
      <c r="A12" t="s">
        <v>516</v>
      </c>
      <c r="B12" t="s">
        <v>517</v>
      </c>
      <c r="C12" t="s">
        <v>431</v>
      </c>
      <c r="D12" t="s">
        <v>728</v>
      </c>
      <c r="E12" t="s">
        <v>68</v>
      </c>
      <c r="F12" t="str">
        <f>VLOOKUP(Tabela2245689101112131415161718192021222333[[#This Row],[NOME]],'CADASTRO'!A:K,5,0)</f>
        <v>COORDENADOR CONTROLE DE QUALIDADE</v>
      </c>
      <c r="G12" s="8">
        <v>45076</v>
      </c>
      <c r="H12" s="38">
        <v>730</v>
      </c>
      <c r="I1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IF((G12+H12)&gt;(TODAY()),"NO PRAZO", "VENCIDO")))),"N.A.")</f>
        <v>HISTORICO</v>
      </c>
      <c r="J12" s="14">
        <f>Tabela2245689101112131415161718192021222333[[#This Row],[TREINADO EM]]+Tabela2245689101112131415161718192021222333[[#This Row],[VALIDADE]]</f>
        <v>45806</v>
      </c>
      <c r="K12">
        <v>2</v>
      </c>
      <c r="L12" t="s">
        <v>5</v>
      </c>
      <c r="M12" t="str">
        <f>VLOOKUP(Tabela2245689101112131415161718192021222333[[#This Row],[NOME]],'CADASTRO'!A:K,6,0)</f>
        <v>ATIVO</v>
      </c>
    </row>
    <row r="13" spans="1:13">
      <c r="A13" t="s">
        <v>516</v>
      </c>
      <c r="B13" t="s">
        <v>517</v>
      </c>
      <c r="C13" t="s">
        <v>431</v>
      </c>
      <c r="D13" t="s">
        <v>728</v>
      </c>
      <c r="E13" t="s">
        <v>68</v>
      </c>
      <c r="F13" t="str">
        <f>VLOOKUP(Tabela2245689101112131415161718192021222333[[#This Row],[NOME]],'CADASTRO'!A:K,5,0)</f>
        <v>COORDENADOR CONTROLE DE QUALIDADE</v>
      </c>
      <c r="G13" s="8">
        <v>45341</v>
      </c>
      <c r="H13" s="38">
        <v>730</v>
      </c>
      <c r="I1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IF((G13+H13)&gt;(TODAY()),"NO PRAZO", "VENCIDO")))),"N.A.")</f>
        <v>HISTORICO</v>
      </c>
      <c r="J13" s="14">
        <f>Tabela2245689101112131415161718192021222333[[#This Row],[TREINADO EM]]+Tabela2245689101112131415161718192021222333[[#This Row],[VALIDADE]]</f>
        <v>46071</v>
      </c>
      <c r="K13">
        <v>2</v>
      </c>
      <c r="L13" t="s">
        <v>5</v>
      </c>
      <c r="M13" t="str">
        <f>VLOOKUP(Tabela2245689101112131415161718192021222333[[#This Row],[NOME]],'CADASTRO'!A:K,6,0)</f>
        <v>ATIVO</v>
      </c>
    </row>
    <row r="14" spans="1:13">
      <c r="A14" t="s">
        <v>516</v>
      </c>
      <c r="B14" t="s">
        <v>517</v>
      </c>
      <c r="C14" t="s">
        <v>431</v>
      </c>
      <c r="D14" t="s">
        <v>728</v>
      </c>
      <c r="E14" t="s">
        <v>68</v>
      </c>
      <c r="F14" t="str">
        <f>VLOOKUP(Tabela2245689101112131415161718192021222333[[#This Row],[NOME]],'CADASTRO'!A:K,5,0)</f>
        <v>COORDENADOR CONTROLE DE QUALIDADE</v>
      </c>
      <c r="G14" s="8">
        <v>45747</v>
      </c>
      <c r="H14" s="38">
        <v>730</v>
      </c>
      <c r="I1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IF((G14+H14)&gt;(TODAY()),"NO PRAZO", "VENCIDO")))),"N.A.")</f>
        <v>NO PRAZO</v>
      </c>
      <c r="J14" s="14">
        <f>Tabela2245689101112131415161718192021222333[[#This Row],[TREINADO EM]]+Tabela2245689101112131415161718192021222333[[#This Row],[VALIDADE]]</f>
        <v>46477</v>
      </c>
      <c r="K14">
        <v>2</v>
      </c>
      <c r="L14" t="s">
        <v>3</v>
      </c>
      <c r="M14" t="str">
        <f>VLOOKUP(Tabela2245689101112131415161718192021222333[[#This Row],[NOME]],'CADASTRO'!A:K,6,0)</f>
        <v>ATIVO</v>
      </c>
    </row>
    <row r="15" spans="1:13">
      <c r="A15" t="s">
        <v>516</v>
      </c>
      <c r="B15" t="s">
        <v>723</v>
      </c>
      <c r="C15" t="s">
        <v>727</v>
      </c>
      <c r="D15" t="s">
        <v>728</v>
      </c>
      <c r="E15" t="s">
        <v>170</v>
      </c>
      <c r="F15" t="str">
        <f>VLOOKUP(Tabela2245689101112131415161718192021222333[[#This Row],[NOME]],'CADASTRO'!A:K,5,0)</f>
        <v>GERENTE PLANTA</v>
      </c>
      <c r="G15" s="8">
        <v>44677</v>
      </c>
      <c r="H15" s="38">
        <v>730</v>
      </c>
      <c r="I1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IF((G15+H15)&gt;(TODAY()),"NO PRAZO", "VENCIDO")))),"N.A.")</f>
        <v>HISTORICO</v>
      </c>
      <c r="J15" s="14">
        <f>Tabela2245689101112131415161718192021222333[[#This Row],[TREINADO EM]]+Tabela2245689101112131415161718192021222333[[#This Row],[VALIDADE]]</f>
        <v>45407</v>
      </c>
      <c r="K15">
        <v>8</v>
      </c>
      <c r="L15" t="s">
        <v>5</v>
      </c>
      <c r="M15" t="str">
        <f>VLOOKUP(Tabela2245689101112131415161718192021222333[[#This Row],[NOME]],'CADASTRO'!A:K,6,0)</f>
        <v>ATIVO</v>
      </c>
    </row>
    <row r="16" spans="1:13">
      <c r="A16" t="s">
        <v>516</v>
      </c>
      <c r="B16" t="s">
        <v>517</v>
      </c>
      <c r="C16" t="s">
        <v>431</v>
      </c>
      <c r="D16" t="s">
        <v>728</v>
      </c>
      <c r="E16" t="s">
        <v>170</v>
      </c>
      <c r="F16" t="str">
        <f>VLOOKUP(Tabela2245689101112131415161718192021222333[[#This Row],[NOME]],'CADASTRO'!A:K,5,0)</f>
        <v>GERENTE PLANTA</v>
      </c>
      <c r="G16" s="8">
        <v>45520</v>
      </c>
      <c r="H16" s="38">
        <v>730</v>
      </c>
      <c r="I1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IF((G16+H16)&gt;(TODAY()),"NO PRAZO", "VENCIDO")))),"N.A.")</f>
        <v>N.A.</v>
      </c>
      <c r="J16" s="14">
        <f>Tabela2245689101112131415161718192021222333[[#This Row],[TREINADO EM]]+Tabela2245689101112131415161718192021222333[[#This Row],[VALIDADE]]</f>
        <v>46250</v>
      </c>
      <c r="K16">
        <v>1</v>
      </c>
      <c r="L16" t="s">
        <v>1</v>
      </c>
      <c r="M16" t="str">
        <f>VLOOKUP(Tabela2245689101112131415161718192021222333[[#This Row],[NOME]],'CADASTRO'!A:K,6,0)</f>
        <v>ATIVO</v>
      </c>
    </row>
    <row r="17" spans="1:13">
      <c r="A17" t="s">
        <v>516</v>
      </c>
      <c r="B17" t="s">
        <v>723</v>
      </c>
      <c r="C17" t="s">
        <v>727</v>
      </c>
      <c r="D17" t="s">
        <v>728</v>
      </c>
      <c r="E17" t="s">
        <v>227</v>
      </c>
      <c r="F17" t="str">
        <f>VLOOKUP(Tabela2245689101112131415161718192021222333[[#This Row],[NOME]],'CADASTRO'!A:K,5,0)</f>
        <v>ANALISTA GESTAO QUALIDADE PL</v>
      </c>
      <c r="G17" s="8">
        <v>44357</v>
      </c>
      <c r="H17" s="38">
        <v>730</v>
      </c>
      <c r="I1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IF((G17+H17)&gt;(TODAY()),"NO PRAZO", "VENCIDO")))),"N.A.")</f>
        <v>N.A.</v>
      </c>
      <c r="J17" s="14">
        <f>Tabela2245689101112131415161718192021222333[[#This Row],[TREINADO EM]]+Tabela2245689101112131415161718192021222333[[#This Row],[VALIDADE]]</f>
        <v>45087</v>
      </c>
      <c r="K17">
        <v>1</v>
      </c>
      <c r="L17" t="s">
        <v>5</v>
      </c>
      <c r="M17" t="str">
        <f>VLOOKUP(Tabela2245689101112131415161718192021222333[[#This Row],[NOME]],'CADASTRO'!A:K,6,0)</f>
        <v>DESLIGADO</v>
      </c>
    </row>
    <row r="18" spans="1:13">
      <c r="A18" t="s">
        <v>516</v>
      </c>
      <c r="B18" t="s">
        <v>723</v>
      </c>
      <c r="C18" t="s">
        <v>727</v>
      </c>
      <c r="D18" t="s">
        <v>728</v>
      </c>
      <c r="E18" t="s">
        <v>227</v>
      </c>
      <c r="F18" t="str">
        <f>VLOOKUP(Tabela2245689101112131415161718192021222333[[#This Row],[NOME]],'CADASTRO'!A:K,5,0)</f>
        <v>ANALISTA GESTAO QUALIDADE PL</v>
      </c>
      <c r="G18" s="8">
        <v>44677</v>
      </c>
      <c r="H18" s="38">
        <v>730</v>
      </c>
      <c r="I1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IF((G18+H18)&gt;(TODAY()),"NO PRAZO", "VENCIDO")))),"N.A.")</f>
        <v>N.A.</v>
      </c>
      <c r="J18" s="14">
        <f>Tabela2245689101112131415161718192021222333[[#This Row],[TREINADO EM]]+Tabela2245689101112131415161718192021222333[[#This Row],[VALIDADE]]</f>
        <v>45407</v>
      </c>
      <c r="K18">
        <v>8</v>
      </c>
      <c r="L18" t="s">
        <v>3</v>
      </c>
      <c r="M18" t="str">
        <f>VLOOKUP(Tabela2245689101112131415161718192021222333[[#This Row],[NOME]],'CADASTRO'!A:K,6,0)</f>
        <v>DESLIGADO</v>
      </c>
    </row>
    <row r="19" spans="1:13">
      <c r="A19" t="s">
        <v>516</v>
      </c>
      <c r="B19" t="s">
        <v>517</v>
      </c>
      <c r="C19" t="s">
        <v>431</v>
      </c>
      <c r="D19" t="s">
        <v>728</v>
      </c>
      <c r="E19" t="s">
        <v>359</v>
      </c>
      <c r="F19" t="str">
        <f>VLOOKUP(Tabela2245689101112131415161718192021222333[[#This Row],[NOME]],'CADASTRO'!A:K,5,0)</f>
        <v>CLASSIFICADOR TECNICO CAFE JR</v>
      </c>
      <c r="G19" s="8">
        <v>45084</v>
      </c>
      <c r="H19" s="38">
        <v>730</v>
      </c>
      <c r="I1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IF((G19+H19)&gt;(TODAY()),"NO PRAZO", "VENCIDO")))),"N.A.")</f>
        <v>HISTORICO</v>
      </c>
      <c r="J19" s="14">
        <f>Tabela2245689101112131415161718192021222333[[#This Row],[TREINADO EM]]+Tabela2245689101112131415161718192021222333[[#This Row],[VALIDADE]]</f>
        <v>45814</v>
      </c>
      <c r="K19">
        <v>2</v>
      </c>
      <c r="L19" t="s">
        <v>5</v>
      </c>
      <c r="M19" t="str">
        <f>VLOOKUP(Tabela2245689101112131415161718192021222333[[#This Row],[NOME]],'CADASTRO'!A:K,6,0)</f>
        <v>ATIVO</v>
      </c>
    </row>
    <row r="20" spans="1:13">
      <c r="A20" t="s">
        <v>516</v>
      </c>
      <c r="B20" t="s">
        <v>517</v>
      </c>
      <c r="C20" t="s">
        <v>431</v>
      </c>
      <c r="D20" t="s">
        <v>728</v>
      </c>
      <c r="E20" t="s">
        <v>359</v>
      </c>
      <c r="F20" t="str">
        <f>VLOOKUP(Tabela2245689101112131415161718192021222333[[#This Row],[NOME]],'CADASTRO'!A:K,5,0)</f>
        <v>CLASSIFICADOR TECNICO CAFE JR</v>
      </c>
      <c r="G20" s="8">
        <v>45397</v>
      </c>
      <c r="H20" s="38">
        <v>730</v>
      </c>
      <c r="I2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IF((G20+H20)&gt;(TODAY()),"NO PRAZO", "VENCIDO")))),"N.A.")</f>
        <v>HISTORICO</v>
      </c>
      <c r="J20" s="14">
        <f>Tabela2245689101112131415161718192021222333[[#This Row],[TREINADO EM]]+Tabela2245689101112131415161718192021222333[[#This Row],[VALIDADE]]</f>
        <v>46127</v>
      </c>
      <c r="K20">
        <v>2</v>
      </c>
      <c r="L20" t="s">
        <v>5</v>
      </c>
      <c r="M20" t="str">
        <f>VLOOKUP(Tabela2245689101112131415161718192021222333[[#This Row],[NOME]],'CADASTRO'!A:K,6,0)</f>
        <v>ATIVO</v>
      </c>
    </row>
    <row r="21" spans="1:13">
      <c r="A21" t="s">
        <v>516</v>
      </c>
      <c r="B21" t="s">
        <v>517</v>
      </c>
      <c r="C21" t="s">
        <v>431</v>
      </c>
      <c r="D21" t="s">
        <v>728</v>
      </c>
      <c r="E21" t="s">
        <v>359</v>
      </c>
      <c r="F21" t="str">
        <f>VLOOKUP(Tabela2245689101112131415161718192021222333[[#This Row],[NOME]],'CADASTRO'!A:K,5,0)</f>
        <v>CLASSIFICADOR TECNICO CAFE JR</v>
      </c>
      <c r="G21" s="8">
        <v>45747</v>
      </c>
      <c r="H21" s="38">
        <v>730</v>
      </c>
      <c r="I2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IF((G21+H21)&gt;(TODAY()),"NO PRAZO", "VENCIDO")))),"N.A.")</f>
        <v>NO PRAZO</v>
      </c>
      <c r="J21" s="14">
        <f>Tabela2245689101112131415161718192021222333[[#This Row],[TREINADO EM]]+Tabela2245689101112131415161718192021222333[[#This Row],[VALIDADE]]</f>
        <v>46477</v>
      </c>
      <c r="K21">
        <v>2</v>
      </c>
      <c r="L21" t="s">
        <v>3</v>
      </c>
      <c r="M21" t="str">
        <f>VLOOKUP(Tabela2245689101112131415161718192021222333[[#This Row],[NOME]],'CADASTRO'!A:K,6,0)</f>
        <v>ATIVO</v>
      </c>
    </row>
    <row r="22" spans="1:13">
      <c r="A22" t="s">
        <v>516</v>
      </c>
      <c r="B22" t="s">
        <v>723</v>
      </c>
      <c r="C22" t="s">
        <v>727</v>
      </c>
      <c r="D22" t="s">
        <v>728</v>
      </c>
      <c r="E22" t="s">
        <v>483</v>
      </c>
      <c r="F22" t="str">
        <f>VLOOKUP(Tabela2245689101112131415161718192021222333[[#This Row],[NOME]],'CADASTRO'!A:K,5,0)</f>
        <v>LIDER OPERACOES</v>
      </c>
      <c r="G22" s="8">
        <v>44357</v>
      </c>
      <c r="H22" s="38">
        <v>730</v>
      </c>
      <c r="I2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IF((G22+H22)&gt;(TODAY()),"NO PRAZO", "VENCIDO")))),"N.A.")</f>
        <v>N.A.</v>
      </c>
      <c r="J22" s="14">
        <f>Tabela2245689101112131415161718192021222333[[#This Row],[TREINADO EM]]+Tabela2245689101112131415161718192021222333[[#This Row],[VALIDADE]]</f>
        <v>45087</v>
      </c>
      <c r="K22">
        <v>1</v>
      </c>
      <c r="L22" t="s">
        <v>5</v>
      </c>
      <c r="M22" t="str">
        <f>VLOOKUP(Tabela2245689101112131415161718192021222333[[#This Row],[NOME]],'CADASTRO'!A:K,6,0)</f>
        <v>TRANSFERIDO</v>
      </c>
    </row>
    <row r="23" spans="1:13">
      <c r="A23" t="s">
        <v>516</v>
      </c>
      <c r="B23" t="s">
        <v>517</v>
      </c>
      <c r="C23" t="s">
        <v>431</v>
      </c>
      <c r="D23" t="s">
        <v>728</v>
      </c>
      <c r="E23" t="s">
        <v>483</v>
      </c>
      <c r="F23" t="str">
        <f>VLOOKUP(Tabela2245689101112131415161718192021222333[[#This Row],[NOME]],'CADASTRO'!A:K,5,0)</f>
        <v>LIDER OPERACOES</v>
      </c>
      <c r="G23" s="8">
        <v>45091</v>
      </c>
      <c r="H23" s="38">
        <v>730</v>
      </c>
      <c r="I2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IF((G23+H23)&gt;(TODAY()),"NO PRAZO", "VENCIDO")))),"N.A.")</f>
        <v>N.A.</v>
      </c>
      <c r="J23" s="14">
        <f>Tabela2245689101112131415161718192021222333[[#This Row],[TREINADO EM]]+Tabela2245689101112131415161718192021222333[[#This Row],[VALIDADE]]</f>
        <v>45821</v>
      </c>
      <c r="K23">
        <v>2</v>
      </c>
      <c r="L23" t="s">
        <v>3</v>
      </c>
      <c r="M23" t="str">
        <f>VLOOKUP(Tabela2245689101112131415161718192021222333[[#This Row],[NOME]],'CADASTRO'!A:K,6,0)</f>
        <v>TRANSFERIDO</v>
      </c>
    </row>
    <row r="24" spans="1:13">
      <c r="A24" t="s">
        <v>516</v>
      </c>
      <c r="B24" t="s">
        <v>517</v>
      </c>
      <c r="C24" t="s">
        <v>431</v>
      </c>
      <c r="D24" t="s">
        <v>728</v>
      </c>
      <c r="E24" t="s">
        <v>483</v>
      </c>
      <c r="F24" t="str">
        <f>VLOOKUP(Tabela2245689101112131415161718192021222333[[#This Row],[NOME]],'CADASTRO'!A:K,5,0)</f>
        <v>LIDER OPERACOES</v>
      </c>
      <c r="G24" s="8">
        <v>45397</v>
      </c>
      <c r="H24" s="38">
        <v>730</v>
      </c>
      <c r="I2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IF((G24+H24)&gt;(TODAY()),"NO PRAZO", "VENCIDO")))),"N.A.")</f>
        <v>N.A.</v>
      </c>
      <c r="J24" s="14">
        <f>Tabela2245689101112131415161718192021222333[[#This Row],[TREINADO EM]]+Tabela2245689101112131415161718192021222333[[#This Row],[VALIDADE]]</f>
        <v>46127</v>
      </c>
      <c r="K24">
        <v>2</v>
      </c>
      <c r="L24" t="s">
        <v>3</v>
      </c>
      <c r="M24" t="str">
        <f>VLOOKUP(Tabela2245689101112131415161718192021222333[[#This Row],[NOME]],'CADASTRO'!A:K,6,0)</f>
        <v>TRANSFERIDO</v>
      </c>
    </row>
    <row r="25" spans="1:13">
      <c r="A25" t="s">
        <v>516</v>
      </c>
      <c r="B25" t="s">
        <v>723</v>
      </c>
      <c r="C25" t="s">
        <v>727</v>
      </c>
      <c r="D25" t="s">
        <v>728</v>
      </c>
      <c r="E25" t="s">
        <v>57</v>
      </c>
      <c r="F25" t="str">
        <f>VLOOKUP(Tabela2245689101112131415161718192021222333[[#This Row],[NOME]],'CADASTRO'!A:K,5,0)</f>
        <v>COORDENADOR MANUTENCAO SR</v>
      </c>
      <c r="G25" s="8">
        <v>44357</v>
      </c>
      <c r="H25" s="38">
        <v>730</v>
      </c>
      <c r="I2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IF((G25+H25)&gt;(TODAY()),"NO PRAZO", "VENCIDO")))),"N.A.")</f>
        <v>HISTORICO</v>
      </c>
      <c r="J25" s="14">
        <f>Tabela2245689101112131415161718192021222333[[#This Row],[TREINADO EM]]+Tabela2245689101112131415161718192021222333[[#This Row],[VALIDADE]]</f>
        <v>45087</v>
      </c>
      <c r="K25">
        <v>1</v>
      </c>
      <c r="L25" t="s">
        <v>5</v>
      </c>
      <c r="M25" t="str">
        <f>VLOOKUP(Tabela2245689101112131415161718192021222333[[#This Row],[NOME]],'CADASTRO'!A:K,6,0)</f>
        <v>ATIVO</v>
      </c>
    </row>
    <row r="26" spans="1:13">
      <c r="A26" t="s">
        <v>516</v>
      </c>
      <c r="B26" t="s">
        <v>723</v>
      </c>
      <c r="C26" t="s">
        <v>727</v>
      </c>
      <c r="D26" t="s">
        <v>728</v>
      </c>
      <c r="E26" t="s">
        <v>57</v>
      </c>
      <c r="F26" t="str">
        <f>VLOOKUP(Tabela2245689101112131415161718192021222333[[#This Row],[NOME]],'CADASTRO'!A:K,5,0)</f>
        <v>COORDENADOR MANUTENCAO SR</v>
      </c>
      <c r="G26" s="8">
        <v>44677</v>
      </c>
      <c r="H26" s="38">
        <v>730</v>
      </c>
      <c r="I2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IF((G26+H26)&gt;(TODAY()),"NO PRAZO", "VENCIDO")))),"N.A.")</f>
        <v>HISTORICO</v>
      </c>
      <c r="J26" s="14">
        <f>Tabela2245689101112131415161718192021222333[[#This Row],[TREINADO EM]]+Tabela2245689101112131415161718192021222333[[#This Row],[VALIDADE]]</f>
        <v>45407</v>
      </c>
      <c r="K26">
        <v>8</v>
      </c>
      <c r="L26" t="s">
        <v>5</v>
      </c>
      <c r="M26" t="str">
        <f>VLOOKUP(Tabela2245689101112131415161718192021222333[[#This Row],[NOME]],'CADASTRO'!A:K,6,0)</f>
        <v>ATIVO</v>
      </c>
    </row>
    <row r="27" spans="1:13">
      <c r="A27" t="s">
        <v>516</v>
      </c>
      <c r="B27" t="s">
        <v>517</v>
      </c>
      <c r="C27" t="s">
        <v>431</v>
      </c>
      <c r="D27" t="s">
        <v>728</v>
      </c>
      <c r="E27" t="s">
        <v>57</v>
      </c>
      <c r="F27" t="str">
        <f>VLOOKUP(Tabela2245689101112131415161718192021222333[[#This Row],[NOME]],'CADASTRO'!A:K,5,0)</f>
        <v>COORDENADOR MANUTENCAO SR</v>
      </c>
      <c r="G27" s="8">
        <v>45076</v>
      </c>
      <c r="H27" s="38">
        <v>730</v>
      </c>
      <c r="I2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IF((G27+H27)&gt;(TODAY()),"NO PRAZO", "VENCIDO")))),"N.A.")</f>
        <v>HISTORICO</v>
      </c>
      <c r="J27" s="14">
        <f>Tabela2245689101112131415161718192021222333[[#This Row],[TREINADO EM]]+Tabela2245689101112131415161718192021222333[[#This Row],[VALIDADE]]</f>
        <v>45806</v>
      </c>
      <c r="K27">
        <v>2</v>
      </c>
      <c r="L27" t="s">
        <v>5</v>
      </c>
      <c r="M27" t="str">
        <f>VLOOKUP(Tabela2245689101112131415161718192021222333[[#This Row],[NOME]],'CADASTRO'!A:K,6,0)</f>
        <v>ATIVO</v>
      </c>
    </row>
    <row r="28" spans="1:13">
      <c r="A28" t="s">
        <v>516</v>
      </c>
      <c r="B28" t="s">
        <v>517</v>
      </c>
      <c r="C28" t="s">
        <v>431</v>
      </c>
      <c r="D28" t="s">
        <v>728</v>
      </c>
      <c r="E28" t="s">
        <v>57</v>
      </c>
      <c r="F28" t="str">
        <f>VLOOKUP(Tabela2245689101112131415161718192021222333[[#This Row],[NOME]],'CADASTRO'!A:K,5,0)</f>
        <v>COORDENADOR MANUTENCAO SR</v>
      </c>
      <c r="G28" s="8">
        <v>45397</v>
      </c>
      <c r="H28" s="38">
        <v>730</v>
      </c>
      <c r="I2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IF((G28+H28)&gt;(TODAY()),"NO PRAZO", "VENCIDO")))),"N.A.")</f>
        <v>HISTORICO</v>
      </c>
      <c r="J28" s="14">
        <f>Tabela2245689101112131415161718192021222333[[#This Row],[TREINADO EM]]+Tabela2245689101112131415161718192021222333[[#This Row],[VALIDADE]]</f>
        <v>46127</v>
      </c>
      <c r="K28">
        <v>2</v>
      </c>
      <c r="L28" t="s">
        <v>5</v>
      </c>
      <c r="M28" t="str">
        <f>VLOOKUP(Tabela2245689101112131415161718192021222333[[#This Row],[NOME]],'CADASTRO'!A:K,6,0)</f>
        <v>ATIVO</v>
      </c>
    </row>
    <row r="29" spans="1:13">
      <c r="A29" t="s">
        <v>516</v>
      </c>
      <c r="B29" t="s">
        <v>517</v>
      </c>
      <c r="C29" t="s">
        <v>431</v>
      </c>
      <c r="D29" t="s">
        <v>728</v>
      </c>
      <c r="E29" t="s">
        <v>57</v>
      </c>
      <c r="F29" t="str">
        <f>VLOOKUP(Tabela2245689101112131415161718192021222333[[#This Row],[NOME]],'CADASTRO'!A:K,5,0)</f>
        <v>COORDENADOR MANUTENCAO SR</v>
      </c>
      <c r="G29" s="8">
        <v>45747</v>
      </c>
      <c r="H29" s="38">
        <v>730</v>
      </c>
      <c r="I2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IF((G29+H29)&gt;(TODAY()),"NO PRAZO", "VENCIDO")))),"N.A.")</f>
        <v>NO PRAZO</v>
      </c>
      <c r="J29" s="14">
        <f>Tabela2245689101112131415161718192021222333[[#This Row],[TREINADO EM]]+Tabela2245689101112131415161718192021222333[[#This Row],[VALIDADE]]</f>
        <v>46477</v>
      </c>
      <c r="K29">
        <v>2</v>
      </c>
      <c r="L29" t="s">
        <v>3</v>
      </c>
      <c r="M29" t="str">
        <f>VLOOKUP(Tabela2245689101112131415161718192021222333[[#This Row],[NOME]],'CADASTRO'!A:K,6,0)</f>
        <v>ATIVO</v>
      </c>
    </row>
    <row r="30" spans="1:13">
      <c r="A30" t="s">
        <v>516</v>
      </c>
      <c r="B30" t="s">
        <v>723</v>
      </c>
      <c r="C30" t="s">
        <v>727</v>
      </c>
      <c r="D30" t="s">
        <v>728</v>
      </c>
      <c r="E30" t="s">
        <v>49</v>
      </c>
      <c r="F30" t="str">
        <f>VLOOKUP(Tabela2245689101112131415161718192021222333[[#This Row],[NOME]],'CADASTRO'!A:K,5,0)</f>
        <v>LIDER OPERACOES</v>
      </c>
      <c r="G30" s="8">
        <v>44677</v>
      </c>
      <c r="H30" s="38">
        <v>730</v>
      </c>
      <c r="I3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IF((G30+H30)&gt;(TODAY()),"NO PRAZO", "VENCIDO")))),"N.A.")</f>
        <v>HISTORICO</v>
      </c>
      <c r="J30" s="14">
        <f>Tabela2245689101112131415161718192021222333[[#This Row],[TREINADO EM]]+Tabela2245689101112131415161718192021222333[[#This Row],[VALIDADE]]</f>
        <v>45407</v>
      </c>
      <c r="K30">
        <v>8</v>
      </c>
      <c r="L30" t="s">
        <v>5</v>
      </c>
      <c r="M30" t="str">
        <f>VLOOKUP(Tabela2245689101112131415161718192021222333[[#This Row],[NOME]],'CADASTRO'!A:K,6,0)</f>
        <v>ATIVO</v>
      </c>
    </row>
    <row r="31" spans="1:13">
      <c r="A31" t="s">
        <v>516</v>
      </c>
      <c r="B31" t="s">
        <v>517</v>
      </c>
      <c r="C31" t="s">
        <v>431</v>
      </c>
      <c r="D31" t="s">
        <v>728</v>
      </c>
      <c r="E31" t="s">
        <v>49</v>
      </c>
      <c r="F31" t="str">
        <f>VLOOKUP(Tabela2245689101112131415161718192021222333[[#This Row],[NOME]],'CADASTRO'!A:K,5,0)</f>
        <v>LIDER OPERACOES</v>
      </c>
      <c r="G31" s="8">
        <v>45091</v>
      </c>
      <c r="H31" s="38">
        <v>730</v>
      </c>
      <c r="I3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IF((G31+H31)&gt;(TODAY()),"NO PRAZO", "VENCIDO")))),"N.A.")</f>
        <v>HISTORICO</v>
      </c>
      <c r="J31" s="14">
        <f>Tabela2245689101112131415161718192021222333[[#This Row],[TREINADO EM]]+Tabela2245689101112131415161718192021222333[[#This Row],[VALIDADE]]</f>
        <v>45821</v>
      </c>
      <c r="K31">
        <v>2</v>
      </c>
      <c r="L31" t="s">
        <v>5</v>
      </c>
      <c r="M31" t="str">
        <f>VLOOKUP(Tabela2245689101112131415161718192021222333[[#This Row],[NOME]],'CADASTRO'!A:K,6,0)</f>
        <v>ATIVO</v>
      </c>
    </row>
    <row r="32" spans="1:13">
      <c r="A32" t="s">
        <v>516</v>
      </c>
      <c r="B32" t="s">
        <v>517</v>
      </c>
      <c r="C32" t="s">
        <v>431</v>
      </c>
      <c r="D32" t="s">
        <v>728</v>
      </c>
      <c r="E32" t="s">
        <v>49</v>
      </c>
      <c r="F32" t="str">
        <f>VLOOKUP(Tabela2245689101112131415161718192021222333[[#This Row],[NOME]],'CADASTRO'!A:K,5,0)</f>
        <v>LIDER OPERACOES</v>
      </c>
      <c r="G32" s="8">
        <v>45397</v>
      </c>
      <c r="H32" s="38">
        <v>730</v>
      </c>
      <c r="I3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IF((G32+H32)&gt;(TODAY()),"NO PRAZO", "VENCIDO")))),"N.A.")</f>
        <v>HISTORICO</v>
      </c>
      <c r="J32" s="14">
        <f>Tabela2245689101112131415161718192021222333[[#This Row],[TREINADO EM]]+Tabela2245689101112131415161718192021222333[[#This Row],[VALIDADE]]</f>
        <v>46127</v>
      </c>
      <c r="K32">
        <v>2</v>
      </c>
      <c r="L32" t="s">
        <v>5</v>
      </c>
      <c r="M32" t="str">
        <f>VLOOKUP(Tabela2245689101112131415161718192021222333[[#This Row],[NOME]],'CADASTRO'!A:K,6,0)</f>
        <v>ATIVO</v>
      </c>
    </row>
    <row r="33" spans="1:13">
      <c r="A33" t="s">
        <v>516</v>
      </c>
      <c r="B33" t="s">
        <v>517</v>
      </c>
      <c r="C33" t="s">
        <v>431</v>
      </c>
      <c r="D33" t="s">
        <v>728</v>
      </c>
      <c r="E33" t="s">
        <v>466</v>
      </c>
      <c r="F33" t="str">
        <f>VLOOKUP(Tabela2245689101112131415161718192021222333[[#This Row],[NOME]],'CADASTRO'!A:K,5,0)</f>
        <v>PARCEIRO DE NEGOCIO DE RH</v>
      </c>
      <c r="G33" s="8">
        <v>45091</v>
      </c>
      <c r="H33" s="38">
        <v>730</v>
      </c>
      <c r="I3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IF((G33+H33)&gt;(TODAY()),"NO PRAZO", "VENCIDO")))),"N.A.")</f>
        <v>N.A.</v>
      </c>
      <c r="J33" s="14">
        <f>Tabela2245689101112131415161718192021222333[[#This Row],[TREINADO EM]]+Tabela2245689101112131415161718192021222333[[#This Row],[VALIDADE]]</f>
        <v>45821</v>
      </c>
      <c r="K33">
        <v>2</v>
      </c>
      <c r="L33" t="s">
        <v>1</v>
      </c>
      <c r="M33" t="str">
        <f>VLOOKUP(Tabela2245689101112131415161718192021222333[[#This Row],[NOME]],'CADASTRO'!A:K,6,0)</f>
        <v>DESLIGADO</v>
      </c>
    </row>
    <row r="34" spans="1:13">
      <c r="A34" t="s">
        <v>516</v>
      </c>
      <c r="B34" t="s">
        <v>517</v>
      </c>
      <c r="C34" t="s">
        <v>431</v>
      </c>
      <c r="D34" t="s">
        <v>728</v>
      </c>
      <c r="E34" t="s">
        <v>26</v>
      </c>
      <c r="F34" t="str">
        <f>VLOOKUP(Tabela2245689101112131415161718192021222333[[#This Row],[NOME]],'CADASTRO'!A:K,5,0)</f>
        <v>COORDENADOR PRODUCAO</v>
      </c>
      <c r="G34" s="8">
        <v>45076</v>
      </c>
      <c r="H34" s="38">
        <v>730</v>
      </c>
      <c r="I3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IF((G34+H34)&gt;(TODAY()),"NO PRAZO", "VENCIDO")))),"N.A.")</f>
        <v>HISTORICO</v>
      </c>
      <c r="J34" s="14">
        <f>Tabela2245689101112131415161718192021222333[[#This Row],[TREINADO EM]]+Tabela2245689101112131415161718192021222333[[#This Row],[VALIDADE]]</f>
        <v>45806</v>
      </c>
      <c r="K34">
        <v>2</v>
      </c>
      <c r="L34" t="s">
        <v>5</v>
      </c>
      <c r="M34" t="str">
        <f>VLOOKUP(Tabela2245689101112131415161718192021222333[[#This Row],[NOME]],'CADASTRO'!A:K,6,0)</f>
        <v>ATIVO</v>
      </c>
    </row>
    <row r="35" spans="1:13">
      <c r="A35" t="s">
        <v>516</v>
      </c>
      <c r="B35" t="s">
        <v>517</v>
      </c>
      <c r="C35" t="s">
        <v>431</v>
      </c>
      <c r="D35" t="s">
        <v>728</v>
      </c>
      <c r="E35" t="s">
        <v>26</v>
      </c>
      <c r="F35" t="str">
        <f>VLOOKUP(Tabela2245689101112131415161718192021222333[[#This Row],[NOME]],'CADASTRO'!A:K,5,0)</f>
        <v>COORDENADOR PRODUCAO</v>
      </c>
      <c r="G35" s="8">
        <v>45397</v>
      </c>
      <c r="H35" s="38">
        <v>730</v>
      </c>
      <c r="I3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IF((G35+H35)&gt;(TODAY()),"NO PRAZO", "VENCIDO")))),"N.A.")</f>
        <v>HISTORICO</v>
      </c>
      <c r="J35" s="14">
        <f>Tabela2245689101112131415161718192021222333[[#This Row],[TREINADO EM]]+Tabela2245689101112131415161718192021222333[[#This Row],[VALIDADE]]</f>
        <v>46127</v>
      </c>
      <c r="K35">
        <v>2</v>
      </c>
      <c r="L35" t="s">
        <v>5</v>
      </c>
      <c r="M35" t="str">
        <f>VLOOKUP(Tabela2245689101112131415161718192021222333[[#This Row],[NOME]],'CADASTRO'!A:K,6,0)</f>
        <v>ATIVO</v>
      </c>
    </row>
    <row r="36" spans="1:13">
      <c r="A36" t="s">
        <v>516</v>
      </c>
      <c r="B36" t="s">
        <v>517</v>
      </c>
      <c r="C36" t="s">
        <v>431</v>
      </c>
      <c r="D36" t="s">
        <v>728</v>
      </c>
      <c r="E36" t="s">
        <v>26</v>
      </c>
      <c r="F36" t="str">
        <f>VLOOKUP(Tabela2245689101112131415161718192021222333[[#This Row],[NOME]],'CADASTRO'!A:K,5,0)</f>
        <v>COORDENADOR PRODUCAO</v>
      </c>
      <c r="G36" s="8">
        <v>45747</v>
      </c>
      <c r="H36" s="38">
        <v>730</v>
      </c>
      <c r="I3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IF((G36+H36)&gt;(TODAY()),"NO PRAZO", "VENCIDO")))),"N.A.")</f>
        <v>NO PRAZO</v>
      </c>
      <c r="J36" s="14">
        <f>Tabela2245689101112131415161718192021222333[[#This Row],[TREINADO EM]]+Tabela2245689101112131415161718192021222333[[#This Row],[VALIDADE]]</f>
        <v>46477</v>
      </c>
      <c r="K36">
        <v>2</v>
      </c>
      <c r="L36" t="s">
        <v>3</v>
      </c>
      <c r="M36" t="str">
        <f>VLOOKUP(Tabela2245689101112131415161718192021222333[[#This Row],[NOME]],'CADASTRO'!A:K,6,0)</f>
        <v>ATIVO</v>
      </c>
    </row>
    <row r="37" spans="1:13">
      <c r="A37" t="s">
        <v>516</v>
      </c>
      <c r="B37" t="s">
        <v>723</v>
      </c>
      <c r="C37" t="s">
        <v>727</v>
      </c>
      <c r="D37" t="s">
        <v>728</v>
      </c>
      <c r="E37" t="s">
        <v>258</v>
      </c>
      <c r="F37" t="str">
        <f>VLOOKUP(Tabela2245689101112131415161718192021222333[[#This Row],[NOME]],'CADASTRO'!A:K,5,0)</f>
        <v>ENGENHEIRO PROJETOS PL</v>
      </c>
      <c r="G37" s="8">
        <v>44357</v>
      </c>
      <c r="H37" s="38">
        <v>730</v>
      </c>
      <c r="I3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IF((G37+H37)&gt;(TODAY()),"NO PRAZO", "VENCIDO")))),"N.A.")</f>
        <v>N.A.</v>
      </c>
      <c r="J37" s="14">
        <f>Tabela2245689101112131415161718192021222333[[#This Row],[TREINADO EM]]+Tabela2245689101112131415161718192021222333[[#This Row],[VALIDADE]]</f>
        <v>45087</v>
      </c>
      <c r="K37">
        <v>1</v>
      </c>
      <c r="L37" t="s">
        <v>1</v>
      </c>
      <c r="M37" t="str">
        <f>VLOOKUP(Tabela2245689101112131415161718192021222333[[#This Row],[NOME]],'CADASTRO'!A:K,6,0)</f>
        <v>DESLIGADO</v>
      </c>
    </row>
    <row r="38" spans="1:13">
      <c r="A38" t="s">
        <v>516</v>
      </c>
      <c r="B38" t="s">
        <v>517</v>
      </c>
      <c r="C38" t="s">
        <v>431</v>
      </c>
      <c r="D38" t="s">
        <v>728</v>
      </c>
      <c r="E38" t="s">
        <v>162</v>
      </c>
      <c r="F38" t="str">
        <f>VLOOKUP(Tabela2245689101112131415161718192021222333[[#This Row],[NOME]],'CADASTRO'!A:K,5,0)</f>
        <v>SUPERVISOR DE MANUTENCAO</v>
      </c>
      <c r="G38" s="8">
        <v>45076</v>
      </c>
      <c r="H38" s="38">
        <v>730</v>
      </c>
      <c r="I3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IF((G38+H38)&gt;(TODAY()),"NO PRAZO", "VENCIDO")))),"N.A.")</f>
        <v>HISTORICO</v>
      </c>
      <c r="J38" s="14">
        <f>Tabela2245689101112131415161718192021222333[[#This Row],[TREINADO EM]]+Tabela2245689101112131415161718192021222333[[#This Row],[VALIDADE]]</f>
        <v>45806</v>
      </c>
      <c r="K38">
        <v>2</v>
      </c>
      <c r="L38" t="s">
        <v>5</v>
      </c>
      <c r="M38" t="str">
        <f>VLOOKUP(Tabela2245689101112131415161718192021222333[[#This Row],[NOME]],'CADASTRO'!A:K,6,0)</f>
        <v>ATIVO</v>
      </c>
    </row>
    <row r="39" spans="1:13">
      <c r="A39" t="s">
        <v>516</v>
      </c>
      <c r="B39" t="s">
        <v>517</v>
      </c>
      <c r="C39" t="s">
        <v>431</v>
      </c>
      <c r="D39" t="s">
        <v>728</v>
      </c>
      <c r="E39" t="s">
        <v>162</v>
      </c>
      <c r="F39" t="str">
        <f>VLOOKUP(Tabela2245689101112131415161718192021222333[[#This Row],[NOME]],'CADASTRO'!A:K,5,0)</f>
        <v>SUPERVISOR DE MANUTENCAO</v>
      </c>
      <c r="G39" s="8">
        <v>45397</v>
      </c>
      <c r="H39" s="38">
        <v>730</v>
      </c>
      <c r="I3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IF((G39+H39)&gt;(TODAY()),"NO PRAZO", "VENCIDO")))),"N.A.")</f>
        <v>HISTORICO</v>
      </c>
      <c r="J39" s="14">
        <f>Tabela2245689101112131415161718192021222333[[#This Row],[TREINADO EM]]+Tabela2245689101112131415161718192021222333[[#This Row],[VALIDADE]]</f>
        <v>46127</v>
      </c>
      <c r="K39">
        <v>2</v>
      </c>
      <c r="L39" t="s">
        <v>5</v>
      </c>
      <c r="M39" t="str">
        <f>VLOOKUP(Tabela2245689101112131415161718192021222333[[#This Row],[NOME]],'CADASTRO'!A:K,6,0)</f>
        <v>ATIVO</v>
      </c>
    </row>
    <row r="40" spans="1:13">
      <c r="A40" t="s">
        <v>516</v>
      </c>
      <c r="B40" t="s">
        <v>517</v>
      </c>
      <c r="C40" t="s">
        <v>431</v>
      </c>
      <c r="D40" t="s">
        <v>728</v>
      </c>
      <c r="E40" t="s">
        <v>162</v>
      </c>
      <c r="F40" t="str">
        <f>VLOOKUP(Tabela2245689101112131415161718192021222333[[#This Row],[NOME]],'CADASTRO'!A:K,5,0)</f>
        <v>SUPERVISOR DE MANUTENCAO</v>
      </c>
      <c r="G40" s="8">
        <v>45747</v>
      </c>
      <c r="H40" s="38">
        <v>730</v>
      </c>
      <c r="I4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IF((G40+H40)&gt;(TODAY()),"NO PRAZO", "VENCIDO")))),"N.A.")</f>
        <v>NO PRAZO</v>
      </c>
      <c r="J40" s="14">
        <f>Tabela2245689101112131415161718192021222333[[#This Row],[TREINADO EM]]+Tabela2245689101112131415161718192021222333[[#This Row],[VALIDADE]]</f>
        <v>46477</v>
      </c>
      <c r="K40">
        <v>2</v>
      </c>
      <c r="L40" t="s">
        <v>3</v>
      </c>
      <c r="M40" t="str">
        <f>VLOOKUP(Tabela2245689101112131415161718192021222333[[#This Row],[NOME]],'CADASTRO'!A:K,6,0)</f>
        <v>ATIVO</v>
      </c>
    </row>
    <row r="41" spans="1:13">
      <c r="A41" t="s">
        <v>516</v>
      </c>
      <c r="B41" t="s">
        <v>517</v>
      </c>
      <c r="C41" t="s">
        <v>431</v>
      </c>
      <c r="D41" t="s">
        <v>728</v>
      </c>
      <c r="E41" t="s">
        <v>40</v>
      </c>
      <c r="F41" t="str">
        <f>VLOOKUP(Tabela2245689101112131415161718192021222333[[#This Row],[NOME]],'CADASTRO'!A:K,5,0)</f>
        <v>COORDENADOR PRODUCAO</v>
      </c>
      <c r="G41" s="8">
        <v>45091</v>
      </c>
      <c r="H41" s="38">
        <v>730</v>
      </c>
      <c r="I4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IF((G41+H41)&gt;(TODAY()),"NO PRAZO", "VENCIDO")))),"N.A.")</f>
        <v>N.A.</v>
      </c>
      <c r="J41" s="14">
        <f>Tabela2245689101112131415161718192021222333[[#This Row],[TREINADO EM]]+Tabela2245689101112131415161718192021222333[[#This Row],[VALIDADE]]</f>
        <v>45821</v>
      </c>
      <c r="K41">
        <v>2</v>
      </c>
      <c r="L41" t="s">
        <v>1</v>
      </c>
      <c r="M41" t="str">
        <f>VLOOKUP(Tabela2245689101112131415161718192021222333[[#This Row],[NOME]],'CADASTRO'!A:K,6,0)</f>
        <v>TRANSFERIDO</v>
      </c>
    </row>
    <row r="42" spans="1:13">
      <c r="A42" t="s">
        <v>516</v>
      </c>
      <c r="B42" t="s">
        <v>517</v>
      </c>
      <c r="C42" t="s">
        <v>431</v>
      </c>
      <c r="D42" t="s">
        <v>728</v>
      </c>
      <c r="E42" t="s">
        <v>286</v>
      </c>
      <c r="F42" t="str">
        <f>VLOOKUP(Tabela2245689101112131415161718192021222333[[#This Row],[NOME]],'CADASTRO'!A:K,5,0)</f>
        <v>ANALISTA CONTROLE QUALIDADE PL</v>
      </c>
      <c r="G42" s="8">
        <v>45076</v>
      </c>
      <c r="H42" s="38">
        <v>730</v>
      </c>
      <c r="I4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IF((G42+H42)&gt;(TODAY()),"NO PRAZO", "VENCIDO")))),"N.A.")</f>
        <v>N.A.</v>
      </c>
      <c r="J42" s="14">
        <f>Tabela2245689101112131415161718192021222333[[#This Row],[TREINADO EM]]+Tabela2245689101112131415161718192021222333[[#This Row],[VALIDADE]]</f>
        <v>45806</v>
      </c>
      <c r="K42">
        <v>2</v>
      </c>
      <c r="L42" t="s">
        <v>3</v>
      </c>
      <c r="M42" t="str">
        <f>VLOOKUP(Tabela2245689101112131415161718192021222333[[#This Row],[NOME]],'CADASTRO'!A:K,6,0)</f>
        <v>TRANSFERIDO</v>
      </c>
    </row>
    <row r="43" spans="1:13">
      <c r="A43" t="s">
        <v>516</v>
      </c>
      <c r="B43" t="s">
        <v>723</v>
      </c>
      <c r="C43" t="s">
        <v>727</v>
      </c>
      <c r="D43" t="s">
        <v>728</v>
      </c>
      <c r="E43" t="s">
        <v>239</v>
      </c>
      <c r="F43" t="str">
        <f>VLOOKUP(Tabela2245689101112131415161718192021222333[[#This Row],[NOME]],'CADASTRO'!A:K,5,0)</f>
        <v>COORDENADOR MANUTENCAO SR</v>
      </c>
      <c r="G43" s="8">
        <v>44357</v>
      </c>
      <c r="H43" s="38">
        <v>730</v>
      </c>
      <c r="I4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IF((G43+H43)&gt;(TODAY()),"NO PRAZO", "VENCIDO")))),"N.A.")</f>
        <v>N.A.</v>
      </c>
      <c r="J43" s="14">
        <f>Tabela2245689101112131415161718192021222333[[#This Row],[TREINADO EM]]+Tabela2245689101112131415161718192021222333[[#This Row],[VALIDADE]]</f>
        <v>45087</v>
      </c>
      <c r="K43">
        <v>1</v>
      </c>
      <c r="L43" t="s">
        <v>1</v>
      </c>
      <c r="M43" t="str">
        <f>VLOOKUP(Tabela2245689101112131415161718192021222333[[#This Row],[NOME]],'CADASTRO'!A:K,6,0)</f>
        <v>TRANSFERIDO</v>
      </c>
    </row>
    <row r="44" spans="1:13">
      <c r="A44" t="s">
        <v>516</v>
      </c>
      <c r="B44" t="s">
        <v>517</v>
      </c>
      <c r="C44" t="s">
        <v>431</v>
      </c>
      <c r="D44" t="s">
        <v>728</v>
      </c>
      <c r="E44" t="s">
        <v>239</v>
      </c>
      <c r="F44" t="str">
        <f>VLOOKUP(Tabela2245689101112131415161718192021222333[[#This Row],[NOME]],'CADASTRO'!A:K,5,0)</f>
        <v>COORDENADOR MANUTENCAO SR</v>
      </c>
      <c r="G44" s="8">
        <v>45076</v>
      </c>
      <c r="H44" s="38">
        <v>730</v>
      </c>
      <c r="I4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IF((G44+H44)&gt;(TODAY()),"NO PRAZO", "VENCIDO")))),"N.A.")</f>
        <v>N.A.</v>
      </c>
      <c r="J44" s="14">
        <f>Tabela2245689101112131415161718192021222333[[#This Row],[TREINADO EM]]+Tabela2245689101112131415161718192021222333[[#This Row],[VALIDADE]]</f>
        <v>45806</v>
      </c>
      <c r="K44">
        <v>2</v>
      </c>
      <c r="L44" t="s">
        <v>3</v>
      </c>
      <c r="M44" t="str">
        <f>VLOOKUP(Tabela2245689101112131415161718192021222333[[#This Row],[NOME]],'CADASTRO'!A:K,6,0)</f>
        <v>TRANSFERIDO</v>
      </c>
    </row>
    <row r="45" spans="1:13">
      <c r="A45" t="s">
        <v>516</v>
      </c>
      <c r="B45" t="s">
        <v>723</v>
      </c>
      <c r="C45" t="s">
        <v>727</v>
      </c>
      <c r="D45" t="s">
        <v>728</v>
      </c>
      <c r="E45" t="s">
        <v>404</v>
      </c>
      <c r="F45" t="str">
        <f>VLOOKUP(Tabela2245689101112131415161718192021222333[[#This Row],[NOME]],'CADASTRO'!A:K,5,0)</f>
        <v>ANALISTA TREINAMENTO JR</v>
      </c>
      <c r="G45" s="8">
        <v>44357</v>
      </c>
      <c r="H45" s="38">
        <v>730</v>
      </c>
      <c r="I4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IF((G45+H45)&gt;(TODAY()),"NO PRAZO", "VENCIDO")))),"N.A.")</f>
        <v>HISTORICO</v>
      </c>
      <c r="J45" s="14">
        <f>Tabela2245689101112131415161718192021222333[[#This Row],[TREINADO EM]]+Tabela2245689101112131415161718192021222333[[#This Row],[VALIDADE]]</f>
        <v>45087</v>
      </c>
      <c r="K45">
        <v>1</v>
      </c>
      <c r="L45" t="s">
        <v>5</v>
      </c>
      <c r="M45" t="str">
        <f>VLOOKUP(Tabela2245689101112131415161718192021222333[[#This Row],[NOME]],'CADASTRO'!A:K,6,0)</f>
        <v>ATIVO</v>
      </c>
    </row>
    <row r="46" spans="1:13">
      <c r="A46" t="s">
        <v>516</v>
      </c>
      <c r="B46" t="s">
        <v>517</v>
      </c>
      <c r="C46" t="s">
        <v>431</v>
      </c>
      <c r="D46" t="s">
        <v>728</v>
      </c>
      <c r="E46" t="s">
        <v>404</v>
      </c>
      <c r="F46" t="str">
        <f>VLOOKUP(Tabela2245689101112131415161718192021222333[[#This Row],[NOME]],'CADASTRO'!A:K,5,0)</f>
        <v>ANALISTA TREINAMENTO JR</v>
      </c>
      <c r="G46" s="26">
        <v>45106</v>
      </c>
      <c r="H46" s="38">
        <v>730</v>
      </c>
      <c r="I4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IF((G46+H46)&gt;(TODAY()),"NO PRAZO", "VENCIDO")))),"N.A.")</f>
        <v>HISTORICO</v>
      </c>
      <c r="J46" s="14">
        <f>Tabela2245689101112131415161718192021222333[[#This Row],[TREINADO EM]]+Tabela2245689101112131415161718192021222333[[#This Row],[VALIDADE]]</f>
        <v>45836</v>
      </c>
      <c r="K46">
        <v>2</v>
      </c>
      <c r="L46" t="s">
        <v>5</v>
      </c>
      <c r="M46" t="str">
        <f>VLOOKUP(Tabela2245689101112131415161718192021222333[[#This Row],[NOME]],'CADASTRO'!A:K,6,0)</f>
        <v>ATIVO</v>
      </c>
    </row>
    <row r="47" spans="1:13">
      <c r="A47" t="s">
        <v>516</v>
      </c>
      <c r="B47" t="s">
        <v>517</v>
      </c>
      <c r="C47" t="s">
        <v>431</v>
      </c>
      <c r="D47" t="s">
        <v>728</v>
      </c>
      <c r="E47" t="s">
        <v>404</v>
      </c>
      <c r="F47" t="str">
        <f>VLOOKUP(Tabela2245689101112131415161718192021222333[[#This Row],[NOME]],'CADASTRO'!A:K,5,0)</f>
        <v>ANALISTA TREINAMENTO JR</v>
      </c>
      <c r="G47" s="26">
        <v>45397</v>
      </c>
      <c r="H47" s="38">
        <v>730</v>
      </c>
      <c r="I4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IF((G47+H47)&gt;(TODAY()),"NO PRAZO", "VENCIDO")))),"N.A.")</f>
        <v>HISTORICO</v>
      </c>
      <c r="J47" s="14">
        <f>Tabela2245689101112131415161718192021222333[[#This Row],[TREINADO EM]]+Tabela2245689101112131415161718192021222333[[#This Row],[VALIDADE]]</f>
        <v>46127</v>
      </c>
      <c r="K47">
        <v>2</v>
      </c>
      <c r="L47" t="s">
        <v>5</v>
      </c>
      <c r="M47" t="str">
        <f>VLOOKUP(Tabela2245689101112131415161718192021222333[[#This Row],[NOME]],'CADASTRO'!A:K,6,0)</f>
        <v>ATIVO</v>
      </c>
    </row>
    <row r="48" spans="1:13">
      <c r="A48" t="s">
        <v>516</v>
      </c>
      <c r="B48" t="s">
        <v>517</v>
      </c>
      <c r="C48" t="s">
        <v>431</v>
      </c>
      <c r="D48" t="s">
        <v>728</v>
      </c>
      <c r="E48" t="s">
        <v>404</v>
      </c>
      <c r="F48" t="str">
        <f>VLOOKUP(Tabela2245689101112131415161718192021222333[[#This Row],[NOME]],'CADASTRO'!A:K,5,0)</f>
        <v>ANALISTA TREINAMENTO JR</v>
      </c>
      <c r="G48" s="26">
        <v>45747</v>
      </c>
      <c r="H48" s="38">
        <v>730</v>
      </c>
      <c r="I4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IF((G48+H48)&gt;(TODAY()),"NO PRAZO", "VENCIDO")))),"N.A.")</f>
        <v>NO PRAZO</v>
      </c>
      <c r="J48" s="14">
        <f>Tabela2245689101112131415161718192021222333[[#This Row],[TREINADO EM]]+Tabela2245689101112131415161718192021222333[[#This Row],[VALIDADE]]</f>
        <v>46477</v>
      </c>
      <c r="K48">
        <v>2</v>
      </c>
      <c r="L48" t="s">
        <v>3</v>
      </c>
      <c r="M48" t="str">
        <f>VLOOKUP(Tabela2245689101112131415161718192021222333[[#This Row],[NOME]],'CADASTRO'!A:K,6,0)</f>
        <v>ATIVO</v>
      </c>
    </row>
    <row r="49" spans="1:13">
      <c r="A49" t="s">
        <v>516</v>
      </c>
      <c r="B49" t="s">
        <v>723</v>
      </c>
      <c r="C49" t="s">
        <v>727</v>
      </c>
      <c r="D49" t="s">
        <v>728</v>
      </c>
      <c r="E49" t="s">
        <v>114</v>
      </c>
      <c r="F49" t="str">
        <f>VLOOKUP(Tabela2245689101112131415161718192021222333[[#This Row],[NOME]],'CADASTRO'!A:K,5,0)</f>
        <v>COORDENADOR CONTROLE DE QUALIDADE</v>
      </c>
      <c r="G49" s="26">
        <v>44357</v>
      </c>
      <c r="H49" s="38">
        <v>730</v>
      </c>
      <c r="I4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IF((G49+H49)&gt;(TODAY()),"NO PRAZO", "VENCIDO")))),"N.A.")</f>
        <v>N.A.</v>
      </c>
      <c r="J49" s="14">
        <f>Tabela2245689101112131415161718192021222333[[#This Row],[TREINADO EM]]+Tabela2245689101112131415161718192021222333[[#This Row],[VALIDADE]]</f>
        <v>45087</v>
      </c>
      <c r="K49">
        <v>1</v>
      </c>
      <c r="L49" t="s">
        <v>5</v>
      </c>
      <c r="M49" t="str">
        <f>VLOOKUP(Tabela2245689101112131415161718192021222333[[#This Row],[NOME]],'CADASTRO'!A:K,6,0)</f>
        <v>TRANSFERIDO</v>
      </c>
    </row>
    <row r="50" spans="1:13">
      <c r="A50" t="s">
        <v>516</v>
      </c>
      <c r="B50" t="s">
        <v>723</v>
      </c>
      <c r="C50" t="s">
        <v>727</v>
      </c>
      <c r="D50" t="s">
        <v>728</v>
      </c>
      <c r="E50" t="s">
        <v>114</v>
      </c>
      <c r="F50" t="str">
        <f>VLOOKUP(Tabela2245689101112131415161718192021222333[[#This Row],[NOME]],'CADASTRO'!A:K,5,0)</f>
        <v>COORDENADOR CONTROLE DE QUALIDADE</v>
      </c>
      <c r="G50" s="26">
        <v>44677</v>
      </c>
      <c r="H50" s="38">
        <v>730</v>
      </c>
      <c r="I50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IF((G50+H50)&gt;(TODAY()),"NO PRAZO", "VENCIDO")))),"N.A.")</f>
        <v>N.A.</v>
      </c>
      <c r="J50" s="14">
        <f>Tabela2245689101112131415161718192021222333[[#This Row],[TREINADO EM]]+Tabela2245689101112131415161718192021222333[[#This Row],[VALIDADE]]</f>
        <v>45407</v>
      </c>
      <c r="K50">
        <v>8</v>
      </c>
      <c r="L50" t="s">
        <v>3</v>
      </c>
      <c r="M50" t="str">
        <f>VLOOKUP(Tabela2245689101112131415161718192021222333[[#This Row],[NOME]],'CADASTRO'!A:K,6,0)</f>
        <v>TRANSFERIDO</v>
      </c>
    </row>
    <row r="51" spans="1:13">
      <c r="A51" t="s">
        <v>516</v>
      </c>
      <c r="B51" t="s">
        <v>723</v>
      </c>
      <c r="C51" t="s">
        <v>727</v>
      </c>
      <c r="D51" t="s">
        <v>728</v>
      </c>
      <c r="E51" t="s">
        <v>480</v>
      </c>
      <c r="F51" t="str">
        <f>VLOOKUP(Tabela2245689101112131415161718192021222333[[#This Row],[NOME]],'CADASTRO'!A:K,5,0)</f>
        <v>ANALISTA PROJETOS PL</v>
      </c>
      <c r="G51" s="26">
        <v>44677</v>
      </c>
      <c r="H51" s="38">
        <v>730</v>
      </c>
      <c r="I51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IF((G51+H51)&gt;(TODAY()),"NO PRAZO", "VENCIDO")))),"N.A.")</f>
        <v>N.A.</v>
      </c>
      <c r="J51" s="14">
        <f>Tabela2245689101112131415161718192021222333[[#This Row],[TREINADO EM]]+Tabela2245689101112131415161718192021222333[[#This Row],[VALIDADE]]</f>
        <v>45407</v>
      </c>
      <c r="K51">
        <v>8</v>
      </c>
      <c r="L51" t="s">
        <v>5</v>
      </c>
      <c r="M51" t="str">
        <f>VLOOKUP(Tabela2245689101112131415161718192021222333[[#This Row],[NOME]],'CADASTRO'!A:K,6,0)</f>
        <v>TRANSFERIDO</v>
      </c>
    </row>
    <row r="52" spans="1:13">
      <c r="A52" t="s">
        <v>516</v>
      </c>
      <c r="B52" t="s">
        <v>517</v>
      </c>
      <c r="C52" t="s">
        <v>431</v>
      </c>
      <c r="D52" t="s">
        <v>728</v>
      </c>
      <c r="E52" t="s">
        <v>480</v>
      </c>
      <c r="F52" t="str">
        <f>VLOOKUP(Tabela2245689101112131415161718192021222333[[#This Row],[NOME]],'CADASTRO'!A:K,5,0)</f>
        <v>ANALISTA PROJETOS PL</v>
      </c>
      <c r="G52" s="26">
        <v>45076</v>
      </c>
      <c r="H52" s="38">
        <v>730</v>
      </c>
      <c r="I52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IF((G52+H52)&gt;(TODAY()),"NO PRAZO", "VENCIDO")))),"N.A.")</f>
        <v>N.A.</v>
      </c>
      <c r="J52" s="14">
        <f>Tabela2245689101112131415161718192021222333[[#This Row],[TREINADO EM]]+Tabela2245689101112131415161718192021222333[[#This Row],[VALIDADE]]</f>
        <v>45806</v>
      </c>
      <c r="K52">
        <v>2</v>
      </c>
      <c r="L52" t="s">
        <v>5</v>
      </c>
      <c r="M52" t="str">
        <f>VLOOKUP(Tabela2245689101112131415161718192021222333[[#This Row],[NOME]],'CADASTRO'!A:K,6,0)</f>
        <v>TRANSFERIDO</v>
      </c>
    </row>
    <row r="53" spans="1:13">
      <c r="A53" t="s">
        <v>516</v>
      </c>
      <c r="B53" t="s">
        <v>517</v>
      </c>
      <c r="C53" t="s">
        <v>431</v>
      </c>
      <c r="D53" t="s">
        <v>728</v>
      </c>
      <c r="E53" t="s">
        <v>480</v>
      </c>
      <c r="F53" t="str">
        <f>VLOOKUP(Tabela2245689101112131415161718192021222333[[#This Row],[NOME]],'CADASTRO'!A:K,5,0)</f>
        <v>ANALISTA PROJETOS PL</v>
      </c>
      <c r="G53" s="26">
        <v>45397</v>
      </c>
      <c r="H53" s="38">
        <v>730</v>
      </c>
      <c r="I53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IF((G53+H53)&gt;(TODAY()),"NO PRAZO", "VENCIDO")))),"N.A.")</f>
        <v>N.A.</v>
      </c>
      <c r="J53" s="14">
        <f>Tabela2245689101112131415161718192021222333[[#This Row],[TREINADO EM]]+Tabela2245689101112131415161718192021222333[[#This Row],[VALIDADE]]</f>
        <v>46127</v>
      </c>
      <c r="K53">
        <v>2</v>
      </c>
      <c r="L53" t="s">
        <v>5</v>
      </c>
      <c r="M53" t="str">
        <f>VLOOKUP(Tabela2245689101112131415161718192021222333[[#This Row],[NOME]],'CADASTRO'!A:K,6,0)</f>
        <v>TRANSFERIDO</v>
      </c>
    </row>
    <row r="54" spans="1:13">
      <c r="A54" t="s">
        <v>516</v>
      </c>
      <c r="B54" t="s">
        <v>517</v>
      </c>
      <c r="C54" t="s">
        <v>431</v>
      </c>
      <c r="D54" t="s">
        <v>728</v>
      </c>
      <c r="E54" t="s">
        <v>480</v>
      </c>
      <c r="F54" t="str">
        <f>VLOOKUP(Tabela2245689101112131415161718192021222333[[#This Row],[NOME]],'CADASTRO'!A:K,5,0)</f>
        <v>ANALISTA PROJETOS PL</v>
      </c>
      <c r="G54" s="26">
        <v>45747</v>
      </c>
      <c r="H54" s="38">
        <v>730</v>
      </c>
      <c r="I54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IF((G54+H54)&gt;(TODAY()),"NO PRAZO", "VENCIDO")))),"N.A.")</f>
        <v>N.A.</v>
      </c>
      <c r="J54" s="14">
        <f>Tabela2245689101112131415161718192021222333[[#This Row],[TREINADO EM]]+Tabela2245689101112131415161718192021222333[[#This Row],[VALIDADE]]</f>
        <v>46477</v>
      </c>
      <c r="K54">
        <v>2</v>
      </c>
      <c r="L54" t="s">
        <v>3</v>
      </c>
      <c r="M54" t="str">
        <f>VLOOKUP(Tabela2245689101112131415161718192021222333[[#This Row],[NOME]],'CADASTRO'!A:K,6,0)</f>
        <v>TRANSFERIDO</v>
      </c>
    </row>
    <row r="55" spans="1:13">
      <c r="A55" t="s">
        <v>516</v>
      </c>
      <c r="B55" t="s">
        <v>517</v>
      </c>
      <c r="C55" t="s">
        <v>431</v>
      </c>
      <c r="D55" t="s">
        <v>728</v>
      </c>
      <c r="E55" t="s">
        <v>45</v>
      </c>
      <c r="F55" t="str">
        <f>VLOOKUP(Tabela2245689101112131415161718192021222333[[#This Row],[NOME]],'CADASTRO'!A:K,5,0)</f>
        <v>COORDENADOR PRODUCAO</v>
      </c>
      <c r="G55" s="26">
        <v>45076</v>
      </c>
      <c r="H55" s="38">
        <v>730</v>
      </c>
      <c r="I5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IF((G55+H55)&gt;(TODAY()),"NO PRAZO", "VENCIDO")))),"N.A.")</f>
        <v>N.A.</v>
      </c>
      <c r="J55" s="14">
        <f>Tabela2245689101112131415161718192021222333[[#This Row],[TREINADO EM]]+Tabela2245689101112131415161718192021222333[[#This Row],[VALIDADE]]</f>
        <v>45806</v>
      </c>
      <c r="K55">
        <v>2</v>
      </c>
      <c r="L55" t="s">
        <v>5</v>
      </c>
      <c r="M55" t="str">
        <f>VLOOKUP(Tabela2245689101112131415161718192021222333[[#This Row],[NOME]],'CADASTRO'!A:K,6,0)</f>
        <v>TRANSFERIDO</v>
      </c>
    </row>
    <row r="56" spans="1:13">
      <c r="A56" t="s">
        <v>516</v>
      </c>
      <c r="B56" t="s">
        <v>517</v>
      </c>
      <c r="C56" t="s">
        <v>431</v>
      </c>
      <c r="D56" t="s">
        <v>728</v>
      </c>
      <c r="E56" t="s">
        <v>45</v>
      </c>
      <c r="F56" t="str">
        <f>VLOOKUP(Tabela2245689101112131415161718192021222333[[#This Row],[NOME]],'CADASTRO'!A:K,5,0)</f>
        <v>COORDENADOR PRODUCAO</v>
      </c>
      <c r="G56" s="26">
        <v>45498</v>
      </c>
      <c r="H56" s="38">
        <v>730</v>
      </c>
      <c r="I5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IF((G56+H56)&gt;(TODAY()),"NO PRAZO", "VENCIDO")))),"N.A.")</f>
        <v>N.A.</v>
      </c>
      <c r="J56" s="14">
        <f>Tabela2245689101112131415161718192021222333[[#This Row],[TREINADO EM]]+Tabela2245689101112131415161718192021222333[[#This Row],[VALIDADE]]</f>
        <v>46228</v>
      </c>
      <c r="K56">
        <v>1</v>
      </c>
      <c r="L56" t="s">
        <v>5</v>
      </c>
      <c r="M56" t="str">
        <f>VLOOKUP(Tabela2245689101112131415161718192021222333[[#This Row],[NOME]],'CADASTRO'!A:K,6,0)</f>
        <v>TRANSFERIDO</v>
      </c>
    </row>
    <row r="57" spans="1:13">
      <c r="A57" t="s">
        <v>516</v>
      </c>
      <c r="B57" t="s">
        <v>517</v>
      </c>
      <c r="C57" t="s">
        <v>431</v>
      </c>
      <c r="D57" t="s">
        <v>728</v>
      </c>
      <c r="E57" t="s">
        <v>45</v>
      </c>
      <c r="F57" t="str">
        <f>VLOOKUP(Tabela2245689101112131415161718192021222333[[#This Row],[NOME]],'CADASTRO'!A:K,5,0)</f>
        <v>COORDENADOR PRODUCAO</v>
      </c>
      <c r="G57" s="26">
        <v>45747</v>
      </c>
      <c r="H57" s="38">
        <v>730</v>
      </c>
      <c r="I5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IF((G57+H57)&gt;(TODAY()),"NO PRAZO", "VENCIDO")))),"N.A.")</f>
        <v>N.A.</v>
      </c>
      <c r="J57" s="14">
        <f>Tabela2245689101112131415161718192021222333[[#This Row],[TREINADO EM]]+Tabela2245689101112131415161718192021222333[[#This Row],[VALIDADE]]</f>
        <v>46477</v>
      </c>
      <c r="K57">
        <v>2</v>
      </c>
      <c r="L57" t="s">
        <v>3</v>
      </c>
      <c r="M57" t="str">
        <f>VLOOKUP(Tabela2245689101112131415161718192021222333[[#This Row],[NOME]],'CADASTRO'!A:K,6,0)</f>
        <v>TRANSFERIDO</v>
      </c>
    </row>
    <row r="58" spans="1:13">
      <c r="A58" t="s">
        <v>516</v>
      </c>
      <c r="B58" t="s">
        <v>723</v>
      </c>
      <c r="C58" t="s">
        <v>727</v>
      </c>
      <c r="D58" t="s">
        <v>728</v>
      </c>
      <c r="E58" t="s">
        <v>73</v>
      </c>
      <c r="F58" t="str">
        <f>VLOOKUP(Tabela2245689101112131415161718192021222333[[#This Row],[NOME]],'CADASTRO'!A:K,5,0)</f>
        <v>COORDENADOR PRODUCAO</v>
      </c>
      <c r="G58" s="41">
        <v>44357</v>
      </c>
      <c r="H58" s="38">
        <v>730</v>
      </c>
      <c r="I58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IF((G58+H58)&gt;(TODAY()),"NO PRAZO", "VENCIDO")))),"N.A.")</f>
        <v>N.A.</v>
      </c>
      <c r="J58" s="14">
        <f>Tabela2245689101112131415161718192021222333[[#This Row],[TREINADO EM]]+Tabela2245689101112131415161718192021222333[[#This Row],[VALIDADE]]</f>
        <v>45087</v>
      </c>
      <c r="K58">
        <v>1</v>
      </c>
      <c r="L58" t="s">
        <v>5</v>
      </c>
      <c r="M58" t="str">
        <f>VLOOKUP(Tabela2245689101112131415161718192021222333[[#This Row],[NOME]],'CADASTRO'!A:K,6,0)</f>
        <v>DESLIGADO</v>
      </c>
    </row>
    <row r="59" spans="1:13">
      <c r="A59" t="s">
        <v>516</v>
      </c>
      <c r="B59" t="s">
        <v>723</v>
      </c>
      <c r="C59" t="s">
        <v>727</v>
      </c>
      <c r="D59" t="s">
        <v>728</v>
      </c>
      <c r="E59" t="s">
        <v>73</v>
      </c>
      <c r="F59" t="str">
        <f>VLOOKUP(Tabela2245689101112131415161718192021222333[[#This Row],[NOME]],'CADASTRO'!A:K,5,0)</f>
        <v>COORDENADOR PRODUCAO</v>
      </c>
      <c r="G59" s="41">
        <v>44677</v>
      </c>
      <c r="H59" s="38">
        <v>730</v>
      </c>
      <c r="I59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IF((G59+H59)&gt;(TODAY()),"NO PRAZO", "VENCIDO")))),"N.A.")</f>
        <v>N.A.</v>
      </c>
      <c r="J59" s="14">
        <f>Tabela2245689101112131415161718192021222333[[#This Row],[TREINADO EM]]+Tabela2245689101112131415161718192021222333[[#This Row],[VALIDADE]]</f>
        <v>45407</v>
      </c>
      <c r="K59">
        <v>8</v>
      </c>
      <c r="L59" t="s">
        <v>3</v>
      </c>
      <c r="M59" t="str">
        <f>VLOOKUP(Tabela2245689101112131415161718192021222333[[#This Row],[NOME]],'CADASTRO'!A:K,6,0)</f>
        <v>DESLIGADO</v>
      </c>
    </row>
    <row r="60" spans="1:13">
      <c r="A60" t="s">
        <v>516</v>
      </c>
      <c r="B60" t="s">
        <v>723</v>
      </c>
      <c r="C60" t="s">
        <v>727</v>
      </c>
      <c r="D60" t="s">
        <v>728</v>
      </c>
      <c r="E60" s="1" t="s">
        <v>431</v>
      </c>
      <c r="F60" t="str">
        <f>VLOOKUP(Tabela2245689101112131415161718192021222333[[#This Row],[NOME]],'CADASTRO'!A:K,5,0)</f>
        <v>ANALISTA PROJETOS PL</v>
      </c>
      <c r="G60" s="41">
        <v>44677</v>
      </c>
      <c r="H60" s="38">
        <v>5000</v>
      </c>
      <c r="I60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IF((G60+H60)&gt;(TODAY()),"NO PRAZO", "VENCIDO")))),"N.A.")</f>
        <v>N.A.</v>
      </c>
      <c r="J60" s="14">
        <f>Tabela2245689101112131415161718192021222333[[#This Row],[TREINADO EM]]+Tabela2245689101112131415161718192021222333[[#This Row],[VALIDADE]]</f>
        <v>49677</v>
      </c>
      <c r="K60">
        <v>8</v>
      </c>
      <c r="L60" t="s">
        <v>1</v>
      </c>
      <c r="M60" t="str">
        <f>VLOOKUP(Tabela2245689101112131415161718192021222333[[#This Row],[NOME]],'CADASTRO'!A:K,6,0)</f>
        <v>ATIVO</v>
      </c>
    </row>
    <row r="61" spans="1:13">
      <c r="A61" t="s">
        <v>516</v>
      </c>
      <c r="B61" t="s">
        <v>723</v>
      </c>
      <c r="C61" t="s">
        <v>727</v>
      </c>
      <c r="D61" t="s">
        <v>728</v>
      </c>
      <c r="E61" t="s">
        <v>431</v>
      </c>
      <c r="F61" t="str">
        <f>VLOOKUP(Tabela2245689101112131415161718192021222333[[#This Row],[NOME]],'CADASTRO'!A:K,5,0)</f>
        <v>ANALISTA PROJETOS PL</v>
      </c>
      <c r="G61" s="41">
        <v>44942</v>
      </c>
      <c r="H61" s="38">
        <v>5000</v>
      </c>
      <c r="I61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IF((G61+H61)&gt;(TODAY()),"NO PRAZO", "VENCIDO")))),"N.A.")</f>
        <v>NO PRAZO</v>
      </c>
      <c r="J61" s="14">
        <f>Tabela2245689101112131415161718192021222333[[#This Row],[TREINADO EM]]+Tabela2245689101112131415161718192021222333[[#This Row],[VALIDADE]]</f>
        <v>49942</v>
      </c>
      <c r="K61">
        <v>8</v>
      </c>
      <c r="L61" t="s">
        <v>3</v>
      </c>
      <c r="M61" t="str">
        <f>VLOOKUP(Tabela2245689101112131415161718192021222333[[#This Row],[NOME]],'CADASTRO'!A:K,6,0)</f>
        <v>ATIVO</v>
      </c>
    </row>
    <row r="62" spans="1:13">
      <c r="A62" t="s">
        <v>516</v>
      </c>
      <c r="B62" t="s">
        <v>517</v>
      </c>
      <c r="C62" t="s">
        <v>431</v>
      </c>
      <c r="D62" t="s">
        <v>728</v>
      </c>
      <c r="E62" t="s">
        <v>439</v>
      </c>
      <c r="F62" t="str">
        <f>VLOOKUP(Tabela2245689101112131415161718192021222333[[#This Row],[NOME]],'CADASTRO'!A:K,5,0)</f>
        <v>ANALISTA CONTROLE ESTOQUE PL</v>
      </c>
      <c r="G62" s="41">
        <v>45076</v>
      </c>
      <c r="H62" s="38">
        <v>730</v>
      </c>
      <c r="I62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IF((G62+H62)&gt;(TODAY()),"NO PRAZO", "VENCIDO")))),"N.A.")</f>
        <v>HISTORICO</v>
      </c>
      <c r="J62" s="14">
        <f>Tabela2245689101112131415161718192021222333[[#This Row],[TREINADO EM]]+Tabela2245689101112131415161718192021222333[[#This Row],[VALIDADE]]</f>
        <v>45806</v>
      </c>
      <c r="K62">
        <v>2</v>
      </c>
      <c r="L62" t="s">
        <v>5</v>
      </c>
      <c r="M62" t="str">
        <f>VLOOKUP(Tabela2245689101112131415161718192021222333[[#This Row],[NOME]],'CADASTRO'!A:K,6,0)</f>
        <v>ATIVO</v>
      </c>
    </row>
    <row r="63" spans="1:13">
      <c r="A63" t="s">
        <v>516</v>
      </c>
      <c r="B63" t="s">
        <v>723</v>
      </c>
      <c r="C63" t="s">
        <v>727</v>
      </c>
      <c r="D63" t="s">
        <v>728</v>
      </c>
      <c r="E63" t="s">
        <v>439</v>
      </c>
      <c r="F63" t="str">
        <f>VLOOKUP(Tabela2245689101112131415161718192021222333[[#This Row],[NOME]],'CADASTRO'!A:K,5,0)</f>
        <v>ANALISTA CONTROLE ESTOQUE PL</v>
      </c>
      <c r="G63" s="41">
        <v>44942</v>
      </c>
      <c r="H63" s="38">
        <v>730</v>
      </c>
      <c r="I63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IF((G63+H63)&gt;(TODAY()),"NO PRAZO", "VENCIDO")))),"N.A.")</f>
        <v>N.A.</v>
      </c>
      <c r="J63" s="14">
        <f>Tabela2245689101112131415161718192021222333[[#This Row],[TREINADO EM]]+Tabela2245689101112131415161718192021222333[[#This Row],[VALIDADE]]</f>
        <v>45672</v>
      </c>
      <c r="K63">
        <v>8</v>
      </c>
      <c r="L63" t="s">
        <v>1</v>
      </c>
      <c r="M63" t="str">
        <f>VLOOKUP(Tabela2245689101112131415161718192021222333[[#This Row],[NOME]],'CADASTRO'!A:K,6,0)</f>
        <v>ATIVO</v>
      </c>
    </row>
    <row r="64" spans="1:13">
      <c r="A64" t="s">
        <v>516</v>
      </c>
      <c r="B64" t="s">
        <v>723</v>
      </c>
      <c r="C64" t="s">
        <v>727</v>
      </c>
      <c r="D64" t="s">
        <v>728</v>
      </c>
      <c r="E64" t="s">
        <v>83</v>
      </c>
      <c r="F64" t="str">
        <f>VLOOKUP(Tabela2245689101112131415161718192021222333[[#This Row],[NOME]],'CADASTRO'!A:K,5,0)</f>
        <v>PARCEIRO DE NEGOCIO DE RH</v>
      </c>
      <c r="G64" s="41">
        <v>44357</v>
      </c>
      <c r="H64" s="38">
        <v>730</v>
      </c>
      <c r="I64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IF((G64+H64)&gt;(TODAY()),"NO PRAZO", "VENCIDO")))),"N.A.")</f>
        <v>N.A.</v>
      </c>
      <c r="J64" s="14">
        <f>Tabela2245689101112131415161718192021222333[[#This Row],[TREINADO EM]]+Tabela2245689101112131415161718192021222333[[#This Row],[VALIDADE]]</f>
        <v>45087</v>
      </c>
      <c r="K64">
        <v>1</v>
      </c>
      <c r="L64" t="s">
        <v>5</v>
      </c>
      <c r="M64" t="str">
        <f>VLOOKUP(Tabela2245689101112131415161718192021222333[[#This Row],[NOME]],'CADASTRO'!A:K,6,0)</f>
        <v>DESLIGADO</v>
      </c>
    </row>
    <row r="65" spans="1:13">
      <c r="A65" t="s">
        <v>516</v>
      </c>
      <c r="B65" t="s">
        <v>723</v>
      </c>
      <c r="C65" t="s">
        <v>727</v>
      </c>
      <c r="D65" t="s">
        <v>728</v>
      </c>
      <c r="E65" t="s">
        <v>83</v>
      </c>
      <c r="F65" t="str">
        <f>VLOOKUP(Tabela2245689101112131415161718192021222333[[#This Row],[NOME]],'CADASTRO'!A:K,5,0)</f>
        <v>PARCEIRO DE NEGOCIO DE RH</v>
      </c>
      <c r="G65" s="41">
        <v>44677</v>
      </c>
      <c r="H65" s="38">
        <v>730</v>
      </c>
      <c r="I65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IF((G65+H65)&gt;(TODAY()),"NO PRAZO", "VENCIDO")))),"N.A.")</f>
        <v>N.A.</v>
      </c>
      <c r="J65" s="14">
        <f>Tabela2245689101112131415161718192021222333[[#This Row],[TREINADO EM]]+Tabela2245689101112131415161718192021222333[[#This Row],[VALIDADE]]</f>
        <v>45407</v>
      </c>
      <c r="K65">
        <v>8</v>
      </c>
      <c r="L65" t="s">
        <v>3</v>
      </c>
      <c r="M65" t="str">
        <f>VLOOKUP(Tabela2245689101112131415161718192021222333[[#This Row],[NOME]],'CADASTRO'!A:K,6,0)</f>
        <v>DESLIGADO</v>
      </c>
    </row>
    <row r="66" spans="1:13">
      <c r="A66" t="s">
        <v>516</v>
      </c>
      <c r="B66" t="s">
        <v>723</v>
      </c>
      <c r="C66" t="s">
        <v>727</v>
      </c>
      <c r="D66" t="s">
        <v>728</v>
      </c>
      <c r="E66" t="s">
        <v>76</v>
      </c>
      <c r="F66" t="str">
        <f>VLOOKUP(Tabela2245689101112131415161718192021222333[[#This Row],[NOME]],'CADASTRO'!A:K,5,0)</f>
        <v>COORDENADOR SEG DO TRABALHO E MEIO</v>
      </c>
      <c r="G66" s="41">
        <v>44677</v>
      </c>
      <c r="H66" s="38">
        <v>730</v>
      </c>
      <c r="I66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IF((G66+H66)&gt;(TODAY()),"NO PRAZO", "VENCIDO")))),"N.A.")</f>
        <v>HISTORICO</v>
      </c>
      <c r="J66" s="14">
        <f>Tabela2245689101112131415161718192021222333[[#This Row],[TREINADO EM]]+Tabela2245689101112131415161718192021222333[[#This Row],[VALIDADE]]</f>
        <v>45407</v>
      </c>
      <c r="K66">
        <v>8</v>
      </c>
      <c r="L66" t="s">
        <v>5</v>
      </c>
      <c r="M66" t="str">
        <f>VLOOKUP(Tabela2245689101112131415161718192021222333[[#This Row],[NOME]],'CADASTRO'!A:K,6,0)</f>
        <v>ATIVO</v>
      </c>
    </row>
    <row r="67" spans="1:13">
      <c r="A67" t="s">
        <v>516</v>
      </c>
      <c r="B67" t="s">
        <v>517</v>
      </c>
      <c r="C67" t="s">
        <v>431</v>
      </c>
      <c r="D67" t="s">
        <v>728</v>
      </c>
      <c r="E67" t="s">
        <v>76</v>
      </c>
      <c r="F67" t="str">
        <f>VLOOKUP(Tabela2245689101112131415161718192021222333[[#This Row],[NOME]],'CADASTRO'!A:K,5,0)</f>
        <v>COORDENADOR SEG DO TRABALHO E MEIO</v>
      </c>
      <c r="G67" s="41">
        <v>45076</v>
      </c>
      <c r="H67" s="38">
        <v>730</v>
      </c>
      <c r="I67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IF((G67+H67)&gt;(TODAY()),"NO PRAZO", "VENCIDO")))),"N.A.")</f>
        <v>N.A.</v>
      </c>
      <c r="J67" s="14">
        <f>Tabela2245689101112131415161718192021222333[[#This Row],[TREINADO EM]]+Tabela2245689101112131415161718192021222333[[#This Row],[VALIDADE]]</f>
        <v>45806</v>
      </c>
      <c r="K67">
        <v>2</v>
      </c>
      <c r="L67" t="s">
        <v>1</v>
      </c>
      <c r="M67" t="str">
        <f>VLOOKUP(Tabela2245689101112131415161718192021222333[[#This Row],[NOME]],'CADASTRO'!A:K,6,0)</f>
        <v>ATIVO</v>
      </c>
    </row>
    <row r="68" spans="1:13">
      <c r="A68" t="s">
        <v>516</v>
      </c>
      <c r="B68" t="s">
        <v>517</v>
      </c>
      <c r="C68" t="s">
        <v>431</v>
      </c>
      <c r="D68" t="s">
        <v>728</v>
      </c>
      <c r="E68" t="s">
        <v>49</v>
      </c>
      <c r="F68" t="str">
        <f>VLOOKUP(Tabela2245689101112131415161718192021222333[[#This Row],[NOME]],'CADASTRO'!A:K,5,0)</f>
        <v>LIDER OPERACOES</v>
      </c>
      <c r="G68" s="41">
        <v>45860</v>
      </c>
      <c r="H68" s="38">
        <v>730</v>
      </c>
      <c r="I68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IF((G68+H68)&gt;(TODAY()),"NO PRAZO", "VENCIDO")))),"N.A.")</f>
        <v>NO PRAZO</v>
      </c>
      <c r="J68" s="14">
        <f>Tabela2245689101112131415161718192021222333[[#This Row],[TREINADO EM]]+Tabela2245689101112131415161718192021222333[[#This Row],[VALIDADE]]</f>
        <v>46590</v>
      </c>
      <c r="K68">
        <v>2.5</v>
      </c>
      <c r="L68" t="s">
        <v>3</v>
      </c>
      <c r="M68" t="str">
        <f>VLOOKUP(Tabela2245689101112131415161718192021222333[[#This Row],[NOME]],'CADASTRO'!A:K,6,0)</f>
        <v>ATIVO</v>
      </c>
    </row>
    <row r="69" spans="1:13">
      <c r="A69" t="s">
        <v>516</v>
      </c>
      <c r="B69" t="s">
        <v>517</v>
      </c>
      <c r="C69" t="s">
        <v>729</v>
      </c>
      <c r="D69" t="s">
        <v>728</v>
      </c>
      <c r="E69" t="s">
        <v>326</v>
      </c>
      <c r="F69" t="str">
        <f>VLOOKUP(Tabela2245689101112131415161718192021222333[[#This Row],[NOME]],'CADASTRO'!A:K,5,0)</f>
        <v>ANALISTA GESTAO QUALIDADE PL</v>
      </c>
      <c r="G69" s="41">
        <v>46141</v>
      </c>
      <c r="H69" s="38">
        <v>730</v>
      </c>
      <c r="I69" s="35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IF((G69+H69)&gt;(TODAY()),"NO PRAZO", "VENCIDO")))),"N.A.")</f>
        <v>NO PRAZO</v>
      </c>
      <c r="J69" s="14">
        <f>Tabela2245689101112131415161718192021222333[[#This Row],[TREINADO EM]]+Tabela2245689101112131415161718192021222333[[#This Row],[VALIDADE]]</f>
        <v>46871</v>
      </c>
      <c r="K69">
        <v>2</v>
      </c>
      <c r="L69" t="s">
        <v>3</v>
      </c>
      <c r="M69" t="str">
        <f>VLOOKUP(Tabela2245689101112131415161718192021222333[[#This Row],[NOME]],'CADASTRO'!A:K,6,0)</f>
        <v>ATIVO</v>
      </c>
    </row>
  </sheetData>
  <sheetProtection sort="0" autoFilter="0"/>
  <conditionalFormatting sqref="I2:I69">
    <cfRule type="cellIs" dxfId="311" priority="1" stopIfTrue="1" operator="equal">
      <formula>"HISTORICO"</formula>
    </cfRule>
    <cfRule type="cellIs" dxfId="310" priority="2" stopIfTrue="1" operator="equal">
      <formula>"REPROVADO"</formula>
    </cfRule>
  </conditionalFormatting>
  <conditionalFormatting sqref="I2:J69">
    <cfRule type="containsText" dxfId="309" priority="4" operator="containsText" text="N.A.">
      <formula>NOT(ISERROR(SEARCH("N.A.",I2)))</formula>
    </cfRule>
    <cfRule type="expression" dxfId="308" priority="5" stopIfTrue="1">
      <formula>NOT(ISERROR(SEARCH("NO PRAZO",I2)))</formula>
    </cfRule>
    <cfRule type="expression" dxfId="307" priority="6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76615E6-E99E-4E67-8965-4D591CE18353}">
          <x14:formula1>
            <xm:f>'BASE '!$A$2:$A$6</xm:f>
          </x14:formula1>
          <xm:sqref>L2:L69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21B7-CE90-452A-B927-EE485AD21478}">
  <sheetPr codeName="Planilha26">
    <tabColor theme="7"/>
  </sheetPr>
  <dimension ref="A1:M182"/>
  <sheetViews>
    <sheetView topLeftCell="A169" zoomScaleNormal="100" workbookViewId="0">
      <selection activeCell="E9" sqref="E9"/>
    </sheetView>
  </sheetViews>
  <sheetFormatPr defaultColWidth="8.7109375" defaultRowHeight="14.45"/>
  <cols>
    <col min="1" max="1" width="9.7109375" customWidth="1"/>
    <col min="2" max="2" width="10.42578125" customWidth="1"/>
    <col min="3" max="3" width="35" bestFit="1" customWidth="1"/>
    <col min="4" max="4" width="16.42578125" customWidth="1"/>
    <col min="5" max="5" width="48.28515625" bestFit="1" customWidth="1"/>
    <col min="6" max="6" width="30.7109375" customWidth="1"/>
    <col min="7" max="7" width="14.28515625" customWidth="1"/>
    <col min="8" max="8" width="7.5703125" customWidth="1"/>
    <col min="9" max="9" width="17" bestFit="1" customWidth="1"/>
    <col min="10" max="10" width="19.28515625" bestFit="1" customWidth="1"/>
    <col min="11" max="11" width="12.42578125" customWidth="1"/>
    <col min="12" max="12" width="14.28515625" customWidth="1"/>
    <col min="13" max="13" width="12.7109375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335</v>
      </c>
      <c r="D2" t="s">
        <v>730</v>
      </c>
      <c r="E2" t="s">
        <v>323</v>
      </c>
      <c r="F2" t="str">
        <f>VLOOKUP(Tabela224568910111213141516171819202122[[#This Row],[NOME]],'CADASTRO'!A:K,5,0)</f>
        <v>OPERADOR INDUSTRIAL I</v>
      </c>
      <c r="G2" s="7">
        <v>46134</v>
      </c>
      <c r="H2" s="38">
        <v>365</v>
      </c>
      <c r="I2" s="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IF((G2+H2)&gt;(TODAY()),"NO PRAZO", "VENCIDO")))),"N.A.")</f>
        <v>NO PRAZO</v>
      </c>
      <c r="J2" s="14">
        <f>Tabela224568910111213141516171819202122[[#This Row],[TREINADO EM]]+Tabela224568910111213141516171819202122[[#This Row],[VALIDADE]]</f>
        <v>46499</v>
      </c>
      <c r="K2">
        <v>1</v>
      </c>
      <c r="L2" t="s">
        <v>3</v>
      </c>
      <c r="M2" t="str">
        <f>VLOOKUP(Tabela224568910111213141516171819202122[[#This Row],[NOME]],'CADASTRO'!A:GJ,6,0)</f>
        <v>ATIVO</v>
      </c>
    </row>
    <row r="3" spans="1:13">
      <c r="A3" t="s">
        <v>516</v>
      </c>
      <c r="B3" t="s">
        <v>517</v>
      </c>
      <c r="C3" t="s">
        <v>341</v>
      </c>
      <c r="D3" t="s">
        <v>730</v>
      </c>
      <c r="E3" t="s">
        <v>322</v>
      </c>
      <c r="F3" t="str">
        <f>VLOOKUP(Tabela224568910111213141516171819202122[[#This Row],[NOME]],'CADASTRO'!A:K,5,0)</f>
        <v>OPERADOR INDUSTRIAL II</v>
      </c>
      <c r="G3" s="7">
        <v>44848</v>
      </c>
      <c r="H3" s="38">
        <v>365</v>
      </c>
      <c r="I3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IF((G3+H3)&gt;(TODAY()),"NO PRAZO", "VENCIDO")))),"N.A.")</f>
        <v>HISTORICO</v>
      </c>
      <c r="J3" s="14">
        <f>Tabela224568910111213141516171819202122[[#This Row],[TREINADO EM]]+Tabela224568910111213141516171819202122[[#This Row],[VALIDADE]]</f>
        <v>45213</v>
      </c>
      <c r="K3">
        <v>1</v>
      </c>
      <c r="L3" t="s">
        <v>5</v>
      </c>
      <c r="M3" t="str">
        <f>VLOOKUP(Tabela224568910111213141516171819202122[[#This Row],[NOME]],'CADASTRO'!A:GJ,6,0)</f>
        <v>ATIVO</v>
      </c>
    </row>
    <row r="4" spans="1:13">
      <c r="A4" t="s">
        <v>516</v>
      </c>
      <c r="B4" t="s">
        <v>517</v>
      </c>
      <c r="C4" t="s">
        <v>431</v>
      </c>
      <c r="D4" t="s">
        <v>730</v>
      </c>
      <c r="E4" t="s">
        <v>322</v>
      </c>
      <c r="F4" t="str">
        <f>VLOOKUP(Tabela224568910111213141516171819202122[[#This Row],[NOME]],'CADASTRO'!A:K,5,0)</f>
        <v>OPERADOR INDUSTRIAL II</v>
      </c>
      <c r="G4" s="7">
        <v>45077</v>
      </c>
      <c r="H4" s="38">
        <v>365</v>
      </c>
      <c r="I4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IF((G4+H4)&gt;(TODAY()),"NO PRAZO", "VENCIDO")))),"N.A.")</f>
        <v>HISTORICO</v>
      </c>
      <c r="J4" s="14">
        <f>Tabela224568910111213141516171819202122[[#This Row],[TREINADO EM]]+Tabela224568910111213141516171819202122[[#This Row],[VALIDADE]]</f>
        <v>45442</v>
      </c>
      <c r="K4">
        <v>1</v>
      </c>
      <c r="L4" t="s">
        <v>5</v>
      </c>
      <c r="M4" t="str">
        <f>VLOOKUP(Tabela224568910111213141516171819202122[[#This Row],[NOME]],'CADASTRO'!A:GJ,6,0)</f>
        <v>ATIVO</v>
      </c>
    </row>
    <row r="5" spans="1:13">
      <c r="A5" t="s">
        <v>516</v>
      </c>
      <c r="B5" t="s">
        <v>517</v>
      </c>
      <c r="C5" t="s">
        <v>431</v>
      </c>
      <c r="D5" t="s">
        <v>730</v>
      </c>
      <c r="E5" t="s">
        <v>322</v>
      </c>
      <c r="F5" t="str">
        <f>VLOOKUP(Tabela224568910111213141516171819202122[[#This Row],[NOME]],'CADASTRO'!A:K,5,0)</f>
        <v>OPERADOR INDUSTRIAL II</v>
      </c>
      <c r="G5" s="8">
        <v>45198</v>
      </c>
      <c r="H5" s="38">
        <v>365</v>
      </c>
      <c r="I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IF((G5+H5)&gt;(TODAY()),"NO PRAZO", "VENCIDO")))),"N.A.")</f>
        <v>HISTORICO</v>
      </c>
      <c r="J5" s="14">
        <f>Tabela224568910111213141516171819202122[[#This Row],[TREINADO EM]]+Tabela224568910111213141516171819202122[[#This Row],[VALIDADE]]</f>
        <v>45563</v>
      </c>
      <c r="K5">
        <v>1.5</v>
      </c>
      <c r="L5" t="s">
        <v>5</v>
      </c>
      <c r="M5" t="str">
        <f>VLOOKUP(Tabela224568910111213141516171819202122[[#This Row],[NOME]],'CADASTRO'!A:GJ,6,0)</f>
        <v>ATIVO</v>
      </c>
    </row>
    <row r="6" spans="1:13">
      <c r="A6" t="s">
        <v>516</v>
      </c>
      <c r="B6" t="s">
        <v>517</v>
      </c>
      <c r="C6" t="s">
        <v>68</v>
      </c>
      <c r="D6" t="s">
        <v>730</v>
      </c>
      <c r="E6" t="s">
        <v>322</v>
      </c>
      <c r="F6" t="str">
        <f>VLOOKUP(Tabela224568910111213141516171819202122[[#This Row],[NOME]],'CADASTRO'!A:K,5,0)</f>
        <v>OPERADOR INDUSTRIAL II</v>
      </c>
      <c r="G6" s="7">
        <v>45280</v>
      </c>
      <c r="H6" s="38">
        <v>365</v>
      </c>
      <c r="I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IF((G6+H6)&gt;(TODAY()),"NO PRAZO", "VENCIDO")))),"N.A.")</f>
        <v>N.A.</v>
      </c>
      <c r="J6" s="14">
        <f>Tabela224568910111213141516171819202122[[#This Row],[TREINADO EM]]+Tabela224568910111213141516171819202122[[#This Row],[VALIDADE]]</f>
        <v>45645</v>
      </c>
      <c r="K6">
        <v>1</v>
      </c>
      <c r="L6" t="s">
        <v>1</v>
      </c>
      <c r="M6" t="str">
        <f>VLOOKUP(Tabela224568910111213141516171819202122[[#This Row],[NOME]],'CADASTRO'!A:GJ,6,0)</f>
        <v>ATIVO</v>
      </c>
    </row>
    <row r="7" spans="1:13">
      <c r="A7" t="s">
        <v>516</v>
      </c>
      <c r="B7" t="s">
        <v>517</v>
      </c>
      <c r="C7" t="s">
        <v>335</v>
      </c>
      <c r="D7" t="s">
        <v>730</v>
      </c>
      <c r="E7" t="s">
        <v>326</v>
      </c>
      <c r="F7" t="str">
        <f>VLOOKUP(Tabela224568910111213141516171819202122[[#This Row],[NOME]],'CADASTRO'!A:K,5,0)</f>
        <v>ANALISTA GESTAO QUALIDADE PL</v>
      </c>
      <c r="G7" s="7">
        <v>46134</v>
      </c>
      <c r="H7" s="38">
        <v>365</v>
      </c>
      <c r="I7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IF((G7+H7)&gt;(TODAY()),"NO PRAZO", "VENCIDO")))),"N.A.")</f>
        <v>NO PRAZO</v>
      </c>
      <c r="J7" s="14">
        <f>Tabela224568910111213141516171819202122[[#This Row],[TREINADO EM]]+Tabela224568910111213141516171819202122[[#This Row],[VALIDADE]]</f>
        <v>46499</v>
      </c>
      <c r="K7">
        <v>1</v>
      </c>
      <c r="L7" t="s">
        <v>3</v>
      </c>
      <c r="M7" t="str">
        <f>VLOOKUP(Tabela224568910111213141516171819202122[[#This Row],[NOME]],'CADASTRO'!A:GJ,6,0)</f>
        <v>ATIVO</v>
      </c>
    </row>
    <row r="8" spans="1:13">
      <c r="A8" t="s">
        <v>516</v>
      </c>
      <c r="B8" t="s">
        <v>517</v>
      </c>
      <c r="C8" t="s">
        <v>326</v>
      </c>
      <c r="D8" t="s">
        <v>730</v>
      </c>
      <c r="E8" t="s">
        <v>454</v>
      </c>
      <c r="F8" t="str">
        <f>VLOOKUP(Tabela224568910111213141516171819202122[[#This Row],[NOME]],'CADASTRO'!A:K,5,0)</f>
        <v>ESTAGIARIO</v>
      </c>
      <c r="G8" s="7">
        <v>46234</v>
      </c>
      <c r="H8" s="38">
        <v>365</v>
      </c>
      <c r="I8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IF((G8+H8)&gt;(TODAY()),"NO PRAZO", "VENCIDO")))),"N.A.")</f>
        <v>NO PRAZO</v>
      </c>
      <c r="J8" s="14">
        <f>Tabela224568910111213141516171819202122[[#This Row],[TREINADO EM]]+Tabela224568910111213141516171819202122[[#This Row],[VALIDADE]]</f>
        <v>46599</v>
      </c>
      <c r="K8">
        <v>1</v>
      </c>
      <c r="L8" t="s">
        <v>3</v>
      </c>
      <c r="M8" t="str">
        <f>VLOOKUP(Tabela224568910111213141516171819202122[[#This Row],[NOME]],'CADASTRO'!A:GJ,6,0)</f>
        <v>ATIVO</v>
      </c>
    </row>
    <row r="9" spans="1:13">
      <c r="A9" t="s">
        <v>516</v>
      </c>
      <c r="B9" t="s">
        <v>517</v>
      </c>
      <c r="C9" t="s">
        <v>335</v>
      </c>
      <c r="D9" t="s">
        <v>730</v>
      </c>
      <c r="E9" t="s">
        <v>330</v>
      </c>
      <c r="F9" t="str">
        <f>VLOOKUP(Tabela224568910111213141516171819202122[[#This Row],[NOME]],'CADASTRO'!A:K,5,0)</f>
        <v>OPERADOR INDUSTRIAL I</v>
      </c>
      <c r="G9" s="7">
        <v>45854</v>
      </c>
      <c r="H9" s="38">
        <v>365</v>
      </c>
      <c r="I9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IF((G9+H9)&gt;(TODAY()),"NO PRAZO", "VENCIDO")))),"N.A.")</f>
        <v>HISTORICO</v>
      </c>
      <c r="J9" s="14">
        <f>Tabela224568910111213141516171819202122[[#This Row],[TREINADO EM]]+Tabela224568910111213141516171819202122[[#This Row],[VALIDADE]]</f>
        <v>46219</v>
      </c>
      <c r="K9">
        <v>1.5</v>
      </c>
      <c r="L9" t="s">
        <v>5</v>
      </c>
      <c r="M9" t="str">
        <f>VLOOKUP(Tabela224568910111213141516171819202122[[#This Row],[NOME]],'CADASTRO'!A:GJ,6,0)</f>
        <v>ATIVO</v>
      </c>
    </row>
    <row r="10" spans="1:13">
      <c r="A10" t="s">
        <v>516</v>
      </c>
      <c r="B10" t="s">
        <v>517</v>
      </c>
      <c r="C10" t="s">
        <v>335</v>
      </c>
      <c r="D10" t="s">
        <v>730</v>
      </c>
      <c r="E10" t="s">
        <v>330</v>
      </c>
      <c r="F10" t="str">
        <f>VLOOKUP(Tabela224568910111213141516171819202122[[#This Row],[NOME]],'CADASTRO'!A:K,5,0)</f>
        <v>OPERADOR INDUSTRIAL I</v>
      </c>
      <c r="G10" s="7">
        <v>46009</v>
      </c>
      <c r="H10" s="38">
        <v>365</v>
      </c>
      <c r="I10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IF((G10+H10)&gt;(TODAY()),"NO PRAZO", "VENCIDO")))),"N.A.")</f>
        <v>NO PRAZO</v>
      </c>
      <c r="J10" s="14">
        <f>Tabela224568910111213141516171819202122[[#This Row],[TREINADO EM]]+Tabela224568910111213141516171819202122[[#This Row],[VALIDADE]]</f>
        <v>46374</v>
      </c>
      <c r="K10">
        <v>1</v>
      </c>
      <c r="L10" t="s">
        <v>3</v>
      </c>
      <c r="M10" t="str">
        <f>VLOOKUP(Tabela224568910111213141516171819202122[[#This Row],[NOME]],'CADASTRO'!A:GJ,6,0)</f>
        <v>ATIVO</v>
      </c>
    </row>
    <row r="11" spans="1:13">
      <c r="A11" t="s">
        <v>516</v>
      </c>
      <c r="B11" t="s">
        <v>517</v>
      </c>
      <c r="C11" t="s">
        <v>326</v>
      </c>
      <c r="D11" t="s">
        <v>730</v>
      </c>
      <c r="E11" t="s">
        <v>337</v>
      </c>
      <c r="F11" t="str">
        <f>VLOOKUP(Tabela224568910111213141516171819202122[[#This Row],[NOME]],'CADASTRO'!A:K,5,0)</f>
        <v>OPERADOR INDUSTRIAL I</v>
      </c>
      <c r="G11" s="7">
        <v>46183</v>
      </c>
      <c r="H11" s="38">
        <v>365</v>
      </c>
      <c r="I11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IF((G11+H11)&gt;(TODAY()),"NO PRAZO", "VENCIDO")))),"N.A.")</f>
        <v>N.A.</v>
      </c>
      <c r="J11" s="14">
        <f>Tabela224568910111213141516171819202122[[#This Row],[TREINADO EM]]+Tabela224568910111213141516171819202122[[#This Row],[VALIDADE]]</f>
        <v>46548</v>
      </c>
      <c r="K11">
        <v>1</v>
      </c>
      <c r="L11" t="s">
        <v>3</v>
      </c>
      <c r="M11" t="str">
        <f>VLOOKUP(Tabela224568910111213141516171819202122[[#This Row],[NOME]],'CADASTRO'!A:GJ,6,0)</f>
        <v>DESLIGADO</v>
      </c>
    </row>
    <row r="12" spans="1:13">
      <c r="A12" t="s">
        <v>516</v>
      </c>
      <c r="B12" t="s">
        <v>517</v>
      </c>
      <c r="C12" t="s">
        <v>341</v>
      </c>
      <c r="D12" t="s">
        <v>730</v>
      </c>
      <c r="E12" t="s">
        <v>340</v>
      </c>
      <c r="F12" t="str">
        <f>VLOOKUP(Tabela224568910111213141516171819202122[[#This Row],[NOME]],'CADASTRO'!A:K,5,0)</f>
        <v>AUXILIAR INDUSTRIAL</v>
      </c>
      <c r="G12" s="8">
        <v>44848</v>
      </c>
      <c r="H12" s="38">
        <v>365</v>
      </c>
      <c r="I12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IF((G12+H12)&gt;(TODAY()),"NO PRAZO", "VENCIDO")))),"N.A.")</f>
        <v>HISTORICO</v>
      </c>
      <c r="J12" s="14">
        <f>Tabela224568910111213141516171819202122[[#This Row],[TREINADO EM]]+Tabela224568910111213141516171819202122[[#This Row],[VALIDADE]]</f>
        <v>45213</v>
      </c>
      <c r="K12">
        <v>1</v>
      </c>
      <c r="L12" t="s">
        <v>5</v>
      </c>
      <c r="M12" t="str">
        <f>VLOOKUP(Tabela224568910111213141516171819202122[[#This Row],[NOME]],'CADASTRO'!A:GJ,6,0)</f>
        <v>ATIVO</v>
      </c>
    </row>
    <row r="13" spans="1:13">
      <c r="A13" t="s">
        <v>516</v>
      </c>
      <c r="B13" t="s">
        <v>517</v>
      </c>
      <c r="C13" t="s">
        <v>431</v>
      </c>
      <c r="D13" t="s">
        <v>730</v>
      </c>
      <c r="E13" t="s">
        <v>340</v>
      </c>
      <c r="F13" t="str">
        <f>VLOOKUP(Tabela224568910111213141516171819202122[[#This Row],[NOME]],'CADASTRO'!A:K,5,0)</f>
        <v>AUXILIAR INDUSTRIAL</v>
      </c>
      <c r="G13" s="8">
        <v>45098</v>
      </c>
      <c r="H13" s="38">
        <v>365</v>
      </c>
      <c r="I13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IF((G13+H13)&gt;(TODAY()),"NO PRAZO", "VENCIDO")))),"N.A.")</f>
        <v>N.A.</v>
      </c>
      <c r="J13" s="14">
        <f>Tabela224568910111213141516171819202122[[#This Row],[TREINADO EM]]+Tabela224568910111213141516171819202122[[#This Row],[VALIDADE]]</f>
        <v>45463</v>
      </c>
      <c r="K13">
        <v>1</v>
      </c>
      <c r="L13" t="s">
        <v>1</v>
      </c>
      <c r="M13" t="str">
        <f>VLOOKUP(Tabela224568910111213141516171819202122[[#This Row],[NOME]],'CADASTRO'!A:GJ,6,0)</f>
        <v>ATIVO</v>
      </c>
    </row>
    <row r="14" spans="1:13">
      <c r="A14" t="s">
        <v>516</v>
      </c>
      <c r="B14" t="s">
        <v>517</v>
      </c>
      <c r="C14" t="s">
        <v>431</v>
      </c>
      <c r="D14" t="s">
        <v>730</v>
      </c>
      <c r="E14" t="s">
        <v>340</v>
      </c>
      <c r="F14" t="str">
        <f>VLOOKUP(Tabela224568910111213141516171819202122[[#This Row],[NOME]],'CADASTRO'!A:K,5,0)</f>
        <v>AUXILIAR INDUSTRIAL</v>
      </c>
      <c r="G14" s="8">
        <v>45077</v>
      </c>
      <c r="H14" s="38">
        <v>365</v>
      </c>
      <c r="I14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IF((G14+H14)&gt;(TODAY()),"NO PRAZO", "VENCIDO")))),"N.A.")</f>
        <v>HISTORICO</v>
      </c>
      <c r="J14" s="14">
        <f>Tabela224568910111213141516171819202122[[#This Row],[TREINADO EM]]+Tabela224568910111213141516171819202122[[#This Row],[VALIDADE]]</f>
        <v>45442</v>
      </c>
      <c r="K14">
        <v>1</v>
      </c>
      <c r="L14" t="s">
        <v>5</v>
      </c>
      <c r="M14" t="str">
        <f>VLOOKUP(Tabela224568910111213141516171819202122[[#This Row],[NOME]],'CADASTRO'!A:GJ,6,0)</f>
        <v>ATIVO</v>
      </c>
    </row>
    <row r="15" spans="1:13">
      <c r="A15" t="s">
        <v>516</v>
      </c>
      <c r="B15" t="s">
        <v>517</v>
      </c>
      <c r="C15" t="s">
        <v>68</v>
      </c>
      <c r="D15" t="s">
        <v>730</v>
      </c>
      <c r="E15" t="s">
        <v>340</v>
      </c>
      <c r="F15" t="str">
        <f>VLOOKUP(Tabela224568910111213141516171819202122[[#This Row],[NOME]],'CADASTRO'!A:K,5,0)</f>
        <v>AUXILIAR INDUSTRIAL</v>
      </c>
      <c r="G15" s="8">
        <v>45280</v>
      </c>
      <c r="H15" s="38">
        <v>365</v>
      </c>
      <c r="I1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IF((G15+H15)&gt;(TODAY()),"NO PRAZO", "VENCIDO")))),"N.A.")</f>
        <v>HISTORICO</v>
      </c>
      <c r="J15" s="14">
        <f>Tabela224568910111213141516171819202122[[#This Row],[TREINADO EM]]+Tabela224568910111213141516171819202122[[#This Row],[VALIDADE]]</f>
        <v>45645</v>
      </c>
      <c r="K15">
        <v>1</v>
      </c>
      <c r="L15" t="s">
        <v>5</v>
      </c>
      <c r="M15" t="str">
        <f>VLOOKUP(Tabela224568910111213141516171819202122[[#This Row],[NOME]],'CADASTRO'!A:GJ,6,0)</f>
        <v>ATIVO</v>
      </c>
    </row>
    <row r="16" spans="1:13">
      <c r="A16" t="s">
        <v>516</v>
      </c>
      <c r="B16" t="s">
        <v>517</v>
      </c>
      <c r="C16" t="s">
        <v>437</v>
      </c>
      <c r="D16" t="s">
        <v>730</v>
      </c>
      <c r="E16" t="s">
        <v>340</v>
      </c>
      <c r="F16" t="str">
        <f>VLOOKUP(Tabela224568910111213141516171819202122[[#This Row],[NOME]],'CADASTRO'!A:K,5,0)</f>
        <v>AUXILIAR INDUSTRIAL</v>
      </c>
      <c r="G16" s="8">
        <v>45644</v>
      </c>
      <c r="H16" s="38">
        <v>365</v>
      </c>
      <c r="I1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IF((G16+H16)&gt;(TODAY()),"NO PRAZO", "VENCIDO")))),"N.A.")</f>
        <v>HISTORICO</v>
      </c>
      <c r="J16" s="14">
        <f>Tabela224568910111213141516171819202122[[#This Row],[TREINADO EM]]+Tabela224568910111213141516171819202122[[#This Row],[VALIDADE]]</f>
        <v>46009</v>
      </c>
      <c r="K16">
        <v>1</v>
      </c>
      <c r="L16" t="s">
        <v>5</v>
      </c>
      <c r="M16" t="str">
        <f>VLOOKUP(Tabela224568910111213141516171819202122[[#This Row],[NOME]],'CADASTRO'!A:GJ,6,0)</f>
        <v>ATIVO</v>
      </c>
    </row>
    <row r="17" spans="1:13">
      <c r="A17" t="s">
        <v>516</v>
      </c>
      <c r="B17" t="s">
        <v>517</v>
      </c>
      <c r="C17" t="s">
        <v>335</v>
      </c>
      <c r="D17" t="s">
        <v>730</v>
      </c>
      <c r="E17" t="s">
        <v>340</v>
      </c>
      <c r="F17" t="str">
        <f>VLOOKUP(Tabela224568910111213141516171819202122[[#This Row],[NOME]],'CADASTRO'!A:K,5,0)</f>
        <v>AUXILIAR INDUSTRIAL</v>
      </c>
      <c r="G17" s="8">
        <v>46009</v>
      </c>
      <c r="H17" s="38">
        <v>365</v>
      </c>
      <c r="I17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IF((G17+H17)&gt;(TODAY()),"NO PRAZO", "VENCIDO")))),"N.A.")</f>
        <v>NO PRAZO</v>
      </c>
      <c r="J17" s="14">
        <f>Tabela224568910111213141516171819202122[[#This Row],[TREINADO EM]]+Tabela224568910111213141516171819202122[[#This Row],[VALIDADE]]</f>
        <v>46374</v>
      </c>
      <c r="K17">
        <v>1</v>
      </c>
      <c r="L17" t="s">
        <v>3</v>
      </c>
      <c r="M17" t="str">
        <f>VLOOKUP(Tabela224568910111213141516171819202122[[#This Row],[NOME]],'CADASTRO'!A:GJ,6,0)</f>
        <v>ATIVO</v>
      </c>
    </row>
    <row r="18" spans="1:13">
      <c r="A18" t="s">
        <v>516</v>
      </c>
      <c r="B18" t="s">
        <v>517</v>
      </c>
      <c r="C18" t="s">
        <v>341</v>
      </c>
      <c r="D18" t="s">
        <v>730</v>
      </c>
      <c r="E18" t="s">
        <v>341</v>
      </c>
      <c r="F18" t="str">
        <f>VLOOKUP(Tabela224568910111213141516171819202122[[#This Row],[NOME]],'CADASTRO'!A:K,5,0)</f>
        <v>Analista PCM PL</v>
      </c>
      <c r="G18" s="8">
        <v>44820</v>
      </c>
      <c r="H18" s="38">
        <v>365</v>
      </c>
      <c r="I18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IF((G18+H18)&gt;(TODAY()),"NO PRAZO", "VENCIDO")))),"N.A.")</f>
        <v>N.A.</v>
      </c>
      <c r="J18" s="14">
        <f>Tabela224568910111213141516171819202122[[#This Row],[TREINADO EM]]+Tabela224568910111213141516171819202122[[#This Row],[VALIDADE]]</f>
        <v>45185</v>
      </c>
      <c r="K18">
        <v>1</v>
      </c>
      <c r="L18" t="s">
        <v>1</v>
      </c>
      <c r="M18" t="str">
        <f>VLOOKUP(Tabela224568910111213141516171819202122[[#This Row],[NOME]],'CADASTRO'!A:GJ,6,0)</f>
        <v>ATIVO</v>
      </c>
    </row>
    <row r="19" spans="1:13">
      <c r="A19" t="s">
        <v>516</v>
      </c>
      <c r="B19" t="s">
        <v>517</v>
      </c>
      <c r="C19" t="s">
        <v>68</v>
      </c>
      <c r="D19" t="s">
        <v>730</v>
      </c>
      <c r="E19" t="s">
        <v>345</v>
      </c>
      <c r="F19" t="str">
        <f>VLOOKUP(Tabela224568910111213141516171819202122[[#This Row],[NOME]],'CADASTRO'!A:K,5,0)</f>
        <v>OPERADOR INDUSTRIAL II</v>
      </c>
      <c r="G19" s="8">
        <v>45280</v>
      </c>
      <c r="H19" s="38">
        <v>365</v>
      </c>
      <c r="I1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IF((G19+H19)&gt;(TODAY()),"NO PRAZO", "VENCIDO")))),"N.A.")</f>
        <v>HISTORICO</v>
      </c>
      <c r="J19" s="14">
        <f>Tabela224568910111213141516171819202122[[#This Row],[TREINADO EM]]+Tabela224568910111213141516171819202122[[#This Row],[VALIDADE]]</f>
        <v>45645</v>
      </c>
      <c r="K19">
        <v>1</v>
      </c>
      <c r="L19" t="s">
        <v>5</v>
      </c>
      <c r="M19" t="str">
        <f>VLOOKUP(Tabela224568910111213141516171819202122[[#This Row],[NOME]],'CADASTRO'!A:GJ,6,0)</f>
        <v>ATIVO</v>
      </c>
    </row>
    <row r="20" spans="1:13">
      <c r="A20" t="s">
        <v>516</v>
      </c>
      <c r="B20" t="s">
        <v>517</v>
      </c>
      <c r="C20" t="s">
        <v>437</v>
      </c>
      <c r="D20" t="s">
        <v>730</v>
      </c>
      <c r="E20" t="s">
        <v>345</v>
      </c>
      <c r="F20" t="str">
        <f>VLOOKUP(Tabela224568910111213141516171819202122[[#This Row],[NOME]],'CADASTRO'!A:K,5,0)</f>
        <v>OPERADOR INDUSTRIAL II</v>
      </c>
      <c r="G20" s="8">
        <v>45644</v>
      </c>
      <c r="H20" s="38">
        <v>365</v>
      </c>
      <c r="I2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IF((G20+H20)&gt;(TODAY()),"NO PRAZO", "VENCIDO")))),"N.A.")</f>
        <v>HISTORICO</v>
      </c>
      <c r="J20" s="14">
        <f>Tabela224568910111213141516171819202122[[#This Row],[TREINADO EM]]+Tabela224568910111213141516171819202122[[#This Row],[VALIDADE]]</f>
        <v>46009</v>
      </c>
      <c r="K20">
        <v>1</v>
      </c>
      <c r="L20" t="s">
        <v>5</v>
      </c>
      <c r="M20" t="str">
        <f>VLOOKUP(Tabela224568910111213141516171819202122[[#This Row],[NOME]],'CADASTRO'!A:GJ,6,0)</f>
        <v>ATIVO</v>
      </c>
    </row>
    <row r="21" spans="1:13">
      <c r="A21" t="s">
        <v>516</v>
      </c>
      <c r="B21" t="s">
        <v>517</v>
      </c>
      <c r="C21" t="s">
        <v>335</v>
      </c>
      <c r="D21" t="s">
        <v>730</v>
      </c>
      <c r="E21" t="s">
        <v>345</v>
      </c>
      <c r="F21" t="str">
        <f>VLOOKUP(Tabela224568910111213141516171819202122[[#This Row],[NOME]],'CADASTRO'!A:K,5,0)</f>
        <v>OPERADOR INDUSTRIAL II</v>
      </c>
      <c r="G21" s="8">
        <v>46009</v>
      </c>
      <c r="H21" s="38">
        <v>365</v>
      </c>
      <c r="I2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IF((G21+H21)&gt;(TODAY()),"NO PRAZO", "VENCIDO")))),"N.A.")</f>
        <v>NO PRAZO</v>
      </c>
      <c r="J21" s="14">
        <f>Tabela224568910111213141516171819202122[[#This Row],[TREINADO EM]]+Tabela224568910111213141516171819202122[[#This Row],[VALIDADE]]</f>
        <v>46374</v>
      </c>
      <c r="K21">
        <v>1</v>
      </c>
      <c r="L21" t="s">
        <v>3</v>
      </c>
      <c r="M21" t="str">
        <f>VLOOKUP(Tabela224568910111213141516171819202122[[#This Row],[NOME]],'CADASTRO'!A:GJ,6,0)</f>
        <v>ATIVO</v>
      </c>
    </row>
    <row r="22" spans="1:13">
      <c r="A22" t="s">
        <v>516</v>
      </c>
      <c r="B22" t="s">
        <v>517</v>
      </c>
      <c r="C22" t="s">
        <v>437</v>
      </c>
      <c r="D22" t="s">
        <v>730</v>
      </c>
      <c r="E22" t="s">
        <v>202</v>
      </c>
      <c r="F22" t="str">
        <f>VLOOKUP(Tabela224568910111213141516171819202122[[#This Row],[NOME]],'CADASTRO'!A:K,5,0)</f>
        <v>ASSISTENTE ADMINISTRATIVO</v>
      </c>
      <c r="G22" s="8">
        <v>45644</v>
      </c>
      <c r="H22" s="38">
        <v>365</v>
      </c>
      <c r="I2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IF((G22+H22)&gt;(TODAY()),"NO PRAZO", "VENCIDO")))),"N.A.")</f>
        <v>N.A.</v>
      </c>
      <c r="J22" s="14">
        <f>Tabela224568910111213141516171819202122[[#This Row],[TREINADO EM]]+Tabela224568910111213141516171819202122[[#This Row],[VALIDADE]]</f>
        <v>46009</v>
      </c>
      <c r="K22">
        <v>1</v>
      </c>
      <c r="L22" t="s">
        <v>5</v>
      </c>
      <c r="M22" t="str">
        <f>VLOOKUP(Tabela224568910111213141516171819202122[[#This Row],[NOME]],'CADASTRO'!A:GJ,6,0)</f>
        <v>DESLIGADO</v>
      </c>
    </row>
    <row r="23" spans="1:13">
      <c r="A23" t="s">
        <v>516</v>
      </c>
      <c r="B23" t="s">
        <v>517</v>
      </c>
      <c r="C23" t="s">
        <v>335</v>
      </c>
      <c r="D23" t="s">
        <v>730</v>
      </c>
      <c r="E23" t="s">
        <v>202</v>
      </c>
      <c r="F23" t="str">
        <f>VLOOKUP(Tabela224568910111213141516171819202122[[#This Row],[NOME]],'CADASTRO'!A:K,5,0)</f>
        <v>ASSISTENTE ADMINISTRATIVO</v>
      </c>
      <c r="G23" s="8">
        <v>46009</v>
      </c>
      <c r="H23" s="38">
        <v>365</v>
      </c>
      <c r="I2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IF((G23+H23)&gt;(TODAY()),"NO PRAZO", "VENCIDO")))),"N.A.")</f>
        <v>N.A.</v>
      </c>
      <c r="J23" s="14">
        <f>Tabela224568910111213141516171819202122[[#This Row],[TREINADO EM]]+Tabela224568910111213141516171819202122[[#This Row],[VALIDADE]]</f>
        <v>46374</v>
      </c>
      <c r="K23">
        <v>1</v>
      </c>
      <c r="L23" t="s">
        <v>3</v>
      </c>
      <c r="M23" t="str">
        <f>VLOOKUP(Tabela224568910111213141516171819202122[[#This Row],[NOME]],'CADASTRO'!A:GJ,6,0)</f>
        <v>DESLIGADO</v>
      </c>
    </row>
    <row r="24" spans="1:13">
      <c r="A24" t="s">
        <v>516</v>
      </c>
      <c r="B24" t="s">
        <v>517</v>
      </c>
      <c r="C24" t="s">
        <v>341</v>
      </c>
      <c r="D24" t="s">
        <v>730</v>
      </c>
      <c r="E24" t="s">
        <v>475</v>
      </c>
      <c r="F24" t="str">
        <f>VLOOKUP(Tabela224568910111213141516171819202122[[#This Row],[NOME]],'CADASTRO'!A:K,5,0)</f>
        <v>OPERADOR INDUSTRIAL I</v>
      </c>
      <c r="G24" s="8">
        <v>44848</v>
      </c>
      <c r="H24" s="38">
        <v>365</v>
      </c>
      <c r="I2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IF((G24+H24)&gt;(TODAY()),"NO PRAZO", "VENCIDO")))),"N.A.")</f>
        <v>N.A.</v>
      </c>
      <c r="J24" s="14">
        <f>Tabela224568910111213141516171819202122[[#This Row],[TREINADO EM]]+Tabela224568910111213141516171819202122[[#This Row],[VALIDADE]]</f>
        <v>45213</v>
      </c>
      <c r="K24">
        <v>1</v>
      </c>
      <c r="L24" t="s">
        <v>5</v>
      </c>
      <c r="M24" t="str">
        <f>VLOOKUP(Tabela224568910111213141516171819202122[[#This Row],[NOME]],'CADASTRO'!A:GJ,6,0)</f>
        <v>S-AFASTADO</v>
      </c>
    </row>
    <row r="25" spans="1:13">
      <c r="A25" t="s">
        <v>516</v>
      </c>
      <c r="B25" t="s">
        <v>517</v>
      </c>
      <c r="C25" t="s">
        <v>68</v>
      </c>
      <c r="D25" t="s">
        <v>730</v>
      </c>
      <c r="E25" t="s">
        <v>475</v>
      </c>
      <c r="F25" t="str">
        <f>VLOOKUP(Tabela224568910111213141516171819202122[[#This Row],[NOME]],'CADASTRO'!A:K,5,0)</f>
        <v>OPERADOR INDUSTRIAL I</v>
      </c>
      <c r="G25" s="8">
        <v>45280</v>
      </c>
      <c r="H25" s="38">
        <v>365</v>
      </c>
      <c r="I2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IF((G25+H25)&gt;(TODAY()),"NO PRAZO", "VENCIDO")))),"N.A.")</f>
        <v>N.A.</v>
      </c>
      <c r="J25" s="14">
        <f>Tabela224568910111213141516171819202122[[#This Row],[TREINADO EM]]+Tabela224568910111213141516171819202122[[#This Row],[VALIDADE]]</f>
        <v>45645</v>
      </c>
      <c r="K25">
        <v>1</v>
      </c>
      <c r="L25" t="s">
        <v>5</v>
      </c>
      <c r="M25" t="str">
        <f>VLOOKUP(Tabela224568910111213141516171819202122[[#This Row],[NOME]],'CADASTRO'!A:GJ,6,0)</f>
        <v>S-AFASTADO</v>
      </c>
    </row>
    <row r="26" spans="1:13">
      <c r="A26" t="s">
        <v>516</v>
      </c>
      <c r="B26" t="s">
        <v>517</v>
      </c>
      <c r="C26" t="s">
        <v>437</v>
      </c>
      <c r="D26" t="s">
        <v>730</v>
      </c>
      <c r="E26" t="s">
        <v>475</v>
      </c>
      <c r="F26" t="str">
        <f>VLOOKUP(Tabela224568910111213141516171819202122[[#This Row],[NOME]],'CADASTRO'!A:K,5,0)</f>
        <v>OPERADOR INDUSTRIAL I</v>
      </c>
      <c r="G26" s="8">
        <v>45644</v>
      </c>
      <c r="H26" s="38">
        <v>365</v>
      </c>
      <c r="I2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IF((G26+H26)&gt;(TODAY()),"NO PRAZO", "VENCIDO")))),"N.A.")</f>
        <v>N.A.</v>
      </c>
      <c r="J26" s="14">
        <f>Tabela224568910111213141516171819202122[[#This Row],[TREINADO EM]]+Tabela224568910111213141516171819202122[[#This Row],[VALIDADE]]</f>
        <v>46009</v>
      </c>
      <c r="K26">
        <v>1</v>
      </c>
      <c r="L26" t="s">
        <v>5</v>
      </c>
      <c r="M26" t="str">
        <f>VLOOKUP(Tabela224568910111213141516171819202122[[#This Row],[NOME]],'CADASTRO'!A:GJ,6,0)</f>
        <v>S-AFASTADO</v>
      </c>
    </row>
    <row r="27" spans="1:13">
      <c r="A27" t="s">
        <v>516</v>
      </c>
      <c r="B27" t="s">
        <v>517</v>
      </c>
      <c r="C27" t="s">
        <v>335</v>
      </c>
      <c r="D27" t="s">
        <v>730</v>
      </c>
      <c r="E27" t="s">
        <v>475</v>
      </c>
      <c r="F27" t="str">
        <f>VLOOKUP(Tabela224568910111213141516171819202122[[#This Row],[NOME]],'CADASTRO'!A:K,5,0)</f>
        <v>OPERADOR INDUSTRIAL I</v>
      </c>
      <c r="G27" s="8">
        <v>46009</v>
      </c>
      <c r="H27" s="38">
        <v>365</v>
      </c>
      <c r="I2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IF((G27+H27)&gt;(TODAY()),"NO PRAZO", "VENCIDO")))),"N.A.")</f>
        <v>N.A.</v>
      </c>
      <c r="J27" s="14">
        <f>Tabela224568910111213141516171819202122[[#This Row],[TREINADO EM]]+Tabela224568910111213141516171819202122[[#This Row],[VALIDADE]]</f>
        <v>46374</v>
      </c>
      <c r="K27">
        <v>1</v>
      </c>
      <c r="L27" t="s">
        <v>3</v>
      </c>
      <c r="M27" t="str">
        <f>VLOOKUP(Tabela224568910111213141516171819202122[[#This Row],[NOME]],'CADASTRO'!A:GJ,6,0)</f>
        <v>S-AFASTADO</v>
      </c>
    </row>
    <row r="28" spans="1:13">
      <c r="A28" t="s">
        <v>516</v>
      </c>
      <c r="B28" t="s">
        <v>517</v>
      </c>
      <c r="C28" t="s">
        <v>341</v>
      </c>
      <c r="D28" t="s">
        <v>730</v>
      </c>
      <c r="E28" t="s">
        <v>205</v>
      </c>
      <c r="F28" t="str">
        <f>VLOOKUP(Tabela224568910111213141516171819202122[[#This Row],[NOME]],'CADASTRO'!A:K,5,0)</f>
        <v>AUXILIAR INDUSTRIAL</v>
      </c>
      <c r="G28" s="8">
        <v>44848</v>
      </c>
      <c r="H28" s="38">
        <v>365</v>
      </c>
      <c r="I2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IF((G28+H28)&gt;(TODAY()),"NO PRAZO", "VENCIDO")))),"N.A.")</f>
        <v>N.A.</v>
      </c>
      <c r="J28" s="14">
        <f>Tabela224568910111213141516171819202122[[#This Row],[TREINADO EM]]+Tabela224568910111213141516171819202122[[#This Row],[VALIDADE]]</f>
        <v>45213</v>
      </c>
      <c r="K28">
        <v>1</v>
      </c>
      <c r="L28" t="s">
        <v>1</v>
      </c>
      <c r="M28" t="str">
        <f>VLOOKUP(Tabela224568910111213141516171819202122[[#This Row],[NOME]],'CADASTRO'!A:GJ,6,0)</f>
        <v>DESLIGADO</v>
      </c>
    </row>
    <row r="29" spans="1:13">
      <c r="A29" t="s">
        <v>516</v>
      </c>
      <c r="B29" t="s">
        <v>517</v>
      </c>
      <c r="C29" t="s">
        <v>68</v>
      </c>
      <c r="D29" t="s">
        <v>730</v>
      </c>
      <c r="E29" t="s">
        <v>205</v>
      </c>
      <c r="F29" t="str">
        <f>VLOOKUP(Tabela224568910111213141516171819202122[[#This Row],[NOME]],'CADASTRO'!A:K,5,0)</f>
        <v>AUXILIAR INDUSTRIAL</v>
      </c>
      <c r="G29" s="8">
        <v>45280</v>
      </c>
      <c r="H29" s="38">
        <v>365</v>
      </c>
      <c r="I2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IF((G29+H29)&gt;(TODAY()),"NO PRAZO", "VENCIDO")))),"N.A.")</f>
        <v>N.A.</v>
      </c>
      <c r="J29" s="14">
        <f>Tabela224568910111213141516171819202122[[#This Row],[TREINADO EM]]+Tabela224568910111213141516171819202122[[#This Row],[VALIDADE]]</f>
        <v>45645</v>
      </c>
      <c r="K29">
        <v>1</v>
      </c>
      <c r="L29" t="s">
        <v>5</v>
      </c>
      <c r="M29" t="str">
        <f>VLOOKUP(Tabela224568910111213141516171819202122[[#This Row],[NOME]],'CADASTRO'!A:GJ,6,0)</f>
        <v>DESLIGADO</v>
      </c>
    </row>
    <row r="30" spans="1:13">
      <c r="A30" t="s">
        <v>516</v>
      </c>
      <c r="B30" t="s">
        <v>517</v>
      </c>
      <c r="C30" t="s">
        <v>437</v>
      </c>
      <c r="D30" t="s">
        <v>730</v>
      </c>
      <c r="E30" t="s">
        <v>205</v>
      </c>
      <c r="F30" t="str">
        <f>VLOOKUP(Tabela224568910111213141516171819202122[[#This Row],[NOME]],'CADASTRO'!A:K,5,0)</f>
        <v>AUXILIAR INDUSTRIAL</v>
      </c>
      <c r="G30" s="8">
        <v>45644</v>
      </c>
      <c r="H30" s="38">
        <v>365</v>
      </c>
      <c r="I3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IF((G30+H30)&gt;(TODAY()),"NO PRAZO", "VENCIDO")))),"N.A.")</f>
        <v>N.A.</v>
      </c>
      <c r="J30" s="14">
        <f>Tabela224568910111213141516171819202122[[#This Row],[TREINADO EM]]+Tabela224568910111213141516171819202122[[#This Row],[VALIDADE]]</f>
        <v>46009</v>
      </c>
      <c r="K30">
        <v>1</v>
      </c>
      <c r="L30" t="s">
        <v>3</v>
      </c>
      <c r="M30" t="str">
        <f>VLOOKUP(Tabela224568910111213141516171819202122[[#This Row],[NOME]],'CADASTRO'!A:GJ,6,0)</f>
        <v>DESLIGADO</v>
      </c>
    </row>
    <row r="31" spans="1:13">
      <c r="A31" t="s">
        <v>516</v>
      </c>
      <c r="B31" t="s">
        <v>517</v>
      </c>
      <c r="C31" t="s">
        <v>68</v>
      </c>
      <c r="D31" t="s">
        <v>730</v>
      </c>
      <c r="E31" t="s">
        <v>351</v>
      </c>
      <c r="F31" t="str">
        <f>VLOOKUP(Tabela224568910111213141516171819202122[[#This Row],[NOME]],'CADASTRO'!A:K,5,0)</f>
        <v>CONTROLADOR QUALIDADE</v>
      </c>
      <c r="G31" s="8">
        <v>44491</v>
      </c>
      <c r="H31" s="38">
        <v>365</v>
      </c>
      <c r="I3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IF((G31+H31)&gt;(TODAY()),"NO PRAZO", "VENCIDO")))),"N.A.")</f>
        <v>N.A.</v>
      </c>
      <c r="J31" s="14">
        <f>Tabela224568910111213141516171819202122[[#This Row],[TREINADO EM]]+Tabela224568910111213141516171819202122[[#This Row],[VALIDADE]]</f>
        <v>44856</v>
      </c>
      <c r="K31">
        <v>0.5</v>
      </c>
      <c r="L31" t="s">
        <v>1</v>
      </c>
      <c r="M31" t="str">
        <f>VLOOKUP(Tabela224568910111213141516171819202122[[#This Row],[NOME]],'CADASTRO'!A:GJ,6,0)</f>
        <v>ATIVO</v>
      </c>
    </row>
    <row r="32" spans="1:13">
      <c r="A32" t="s">
        <v>516</v>
      </c>
      <c r="B32" t="s">
        <v>517</v>
      </c>
      <c r="C32" t="s">
        <v>431</v>
      </c>
      <c r="D32" t="s">
        <v>730</v>
      </c>
      <c r="E32" t="s">
        <v>216</v>
      </c>
      <c r="F32" t="str">
        <f>VLOOKUP(Tabela224568910111213141516171819202122[[#This Row],[NOME]],'CADASTRO'!A:K,5,0)</f>
        <v>AUXILIAR INDUSTRIAL</v>
      </c>
      <c r="G32" s="8">
        <v>45470</v>
      </c>
      <c r="H32" s="38">
        <v>365</v>
      </c>
      <c r="I3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IF((G32+H32)&gt;(TODAY()),"NO PRAZO", "VENCIDO")))),"N.A.")</f>
        <v>N.A.</v>
      </c>
      <c r="J32" s="14">
        <f>Tabela224568910111213141516171819202122[[#This Row],[TREINADO EM]]+Tabela224568910111213141516171819202122[[#This Row],[VALIDADE]]</f>
        <v>45835</v>
      </c>
      <c r="K32">
        <v>2</v>
      </c>
      <c r="L32" t="s">
        <v>3</v>
      </c>
      <c r="M32" t="str">
        <f>VLOOKUP(Tabela224568910111213141516171819202122[[#This Row],[NOME]],'CADASTRO'!A:GJ,6,0)</f>
        <v>DESLIGADO</v>
      </c>
    </row>
    <row r="33" spans="1:13">
      <c r="A33" t="s">
        <v>516</v>
      </c>
      <c r="B33" t="s">
        <v>517</v>
      </c>
      <c r="C33" t="s">
        <v>437</v>
      </c>
      <c r="D33" t="s">
        <v>730</v>
      </c>
      <c r="E33" t="s">
        <v>354</v>
      </c>
      <c r="F33" t="str">
        <f>VLOOKUP(Tabela224568910111213141516171819202122[[#This Row],[NOME]],'CADASTRO'!A:K,5,0)</f>
        <v>OPERADOR INDUSTRIAL I</v>
      </c>
      <c r="G33" s="8">
        <v>45644</v>
      </c>
      <c r="H33" s="38">
        <v>365</v>
      </c>
      <c r="I3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IF((G33+H33)&gt;(TODAY()),"NO PRAZO", "VENCIDO")))),"N.A.")</f>
        <v>HISTORICO</v>
      </c>
      <c r="J33" s="14">
        <f>Tabela224568910111213141516171819202122[[#This Row],[TREINADO EM]]+Tabela224568910111213141516171819202122[[#This Row],[VALIDADE]]</f>
        <v>46009</v>
      </c>
      <c r="K33">
        <v>1</v>
      </c>
      <c r="L33" t="s">
        <v>5</v>
      </c>
      <c r="M33" t="str">
        <f>VLOOKUP(Tabela224568910111213141516171819202122[[#This Row],[NOME]],'CADASTRO'!A:GJ,6,0)</f>
        <v>ATIVO</v>
      </c>
    </row>
    <row r="34" spans="1:13">
      <c r="A34" t="s">
        <v>516</v>
      </c>
      <c r="B34" t="s">
        <v>517</v>
      </c>
      <c r="C34" t="s">
        <v>431</v>
      </c>
      <c r="D34" t="s">
        <v>730</v>
      </c>
      <c r="E34" t="s">
        <v>354</v>
      </c>
      <c r="F34" t="str">
        <f>VLOOKUP(Tabela224568910111213141516171819202122[[#This Row],[NOME]],'CADASTRO'!A:K,5,0)</f>
        <v>OPERADOR INDUSTRIAL I</v>
      </c>
      <c r="G34" s="8">
        <v>45868</v>
      </c>
      <c r="H34" s="38">
        <v>365</v>
      </c>
      <c r="I3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IF((G34+H34)&gt;(TODAY()),"NO PRAZO", "VENCIDO")))),"N.A.")</f>
        <v>HISTORICO</v>
      </c>
      <c r="J34" s="14">
        <f>Tabela224568910111213141516171819202122[[#This Row],[TREINADO EM]]+Tabela224568910111213141516171819202122[[#This Row],[VALIDADE]]</f>
        <v>46233</v>
      </c>
      <c r="K34">
        <v>1.5</v>
      </c>
      <c r="L34" t="s">
        <v>5</v>
      </c>
      <c r="M34" t="str">
        <f>VLOOKUP(Tabela224568910111213141516171819202122[[#This Row],[NOME]],'CADASTRO'!A:GJ,6,0)</f>
        <v>ATIVO</v>
      </c>
    </row>
    <row r="35" spans="1:13">
      <c r="A35" t="s">
        <v>516</v>
      </c>
      <c r="B35" t="s">
        <v>517</v>
      </c>
      <c r="C35" t="s">
        <v>382</v>
      </c>
      <c r="D35" t="s">
        <v>730</v>
      </c>
      <c r="E35" t="s">
        <v>354</v>
      </c>
      <c r="F35" t="str">
        <f>VLOOKUP(Tabela224568910111213141516171819202122[[#This Row],[NOME]],'CADASTRO'!A:K,5,0)</f>
        <v>OPERADOR INDUSTRIAL I</v>
      </c>
      <c r="G35" s="8">
        <v>46211</v>
      </c>
      <c r="H35" s="38">
        <v>365</v>
      </c>
      <c r="I3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IF((G35+H35)&gt;(TODAY()),"NO PRAZO", "VENCIDO")))),"N.A.")</f>
        <v>NO PRAZO</v>
      </c>
      <c r="J35" s="14">
        <f>Tabela224568910111213141516171819202122[[#This Row],[TREINADO EM]]+Tabela224568910111213141516171819202122[[#This Row],[VALIDADE]]</f>
        <v>46576</v>
      </c>
      <c r="K35">
        <v>1</v>
      </c>
      <c r="L35" t="s">
        <v>3</v>
      </c>
      <c r="M35" t="str">
        <f>VLOOKUP(Tabela224568910111213141516171819202122[[#This Row],[NOME]],'CADASTRO'!A:GJ,6,0)</f>
        <v>ATIVO</v>
      </c>
    </row>
    <row r="36" spans="1:13">
      <c r="A36" t="s">
        <v>516</v>
      </c>
      <c r="B36" t="s">
        <v>517</v>
      </c>
      <c r="C36" t="s">
        <v>341</v>
      </c>
      <c r="D36" t="s">
        <v>730</v>
      </c>
      <c r="E36" t="s">
        <v>217</v>
      </c>
      <c r="F36" t="str">
        <f>VLOOKUP(Tabela224568910111213141516171819202122[[#This Row],[NOME]],'CADASTRO'!A:K,5,0)</f>
        <v>OPERADOR INDUSTRIAL I</v>
      </c>
      <c r="G36" s="8">
        <v>44848</v>
      </c>
      <c r="H36" s="38">
        <v>365</v>
      </c>
      <c r="I3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IF((G36+H36)&gt;(TODAY()),"NO PRAZO", "VENCIDO")))),"N.A.")</f>
        <v>N.A.</v>
      </c>
      <c r="J36" s="14">
        <f>Tabela224568910111213141516171819202122[[#This Row],[TREINADO EM]]+Tabela224568910111213141516171819202122[[#This Row],[VALIDADE]]</f>
        <v>45213</v>
      </c>
      <c r="K36">
        <v>1</v>
      </c>
      <c r="L36" t="s">
        <v>3</v>
      </c>
      <c r="M36" t="str">
        <f>VLOOKUP(Tabela224568910111213141516171819202122[[#This Row],[NOME]],'CADASTRO'!A:GJ,6,0)</f>
        <v>DESLIGADO</v>
      </c>
    </row>
    <row r="37" spans="1:13">
      <c r="A37" t="s">
        <v>516</v>
      </c>
      <c r="B37" t="s">
        <v>517</v>
      </c>
      <c r="C37" t="s">
        <v>68</v>
      </c>
      <c r="D37" t="s">
        <v>730</v>
      </c>
      <c r="E37" t="s">
        <v>217</v>
      </c>
      <c r="F37" t="str">
        <f>VLOOKUP(Tabela224568910111213141516171819202122[[#This Row],[NOME]],'CADASTRO'!A:K,5,0)</f>
        <v>OPERADOR INDUSTRIAL I</v>
      </c>
      <c r="G37" s="8">
        <v>44490</v>
      </c>
      <c r="H37" s="38">
        <v>365</v>
      </c>
      <c r="I3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IF((G37+H37)&gt;(TODAY()),"NO PRAZO", "VENCIDO")))),"N.A.")</f>
        <v>N.A.</v>
      </c>
      <c r="J37" s="14">
        <f>Tabela224568910111213141516171819202122[[#This Row],[TREINADO EM]]+Tabela224568910111213141516171819202122[[#This Row],[VALIDADE]]</f>
        <v>44855</v>
      </c>
      <c r="K37">
        <v>0.5</v>
      </c>
      <c r="L37" t="s">
        <v>5</v>
      </c>
      <c r="M37" t="str">
        <f>VLOOKUP(Tabela224568910111213141516171819202122[[#This Row],[NOME]],'CADASTRO'!A:GJ,6,0)</f>
        <v>DESLIGADO</v>
      </c>
    </row>
    <row r="38" spans="1:13">
      <c r="A38" t="s">
        <v>516</v>
      </c>
      <c r="B38" t="s">
        <v>517</v>
      </c>
      <c r="C38" t="s">
        <v>341</v>
      </c>
      <c r="D38" t="s">
        <v>730</v>
      </c>
      <c r="E38" t="s">
        <v>358</v>
      </c>
      <c r="F38" t="str">
        <f>VLOOKUP(Tabela224568910111213141516171819202122[[#This Row],[NOME]],'CADASTRO'!A:K,5,0)</f>
        <v>OPERADOR INDUSTRIAL II</v>
      </c>
      <c r="G38" s="8">
        <v>44865</v>
      </c>
      <c r="H38" s="38">
        <v>365</v>
      </c>
      <c r="I3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IF((G38+H38)&gt;(TODAY()),"NO PRAZO", "VENCIDO")))),"N.A.")</f>
        <v>HISTORICO</v>
      </c>
      <c r="J38" s="14">
        <f>Tabela224568910111213141516171819202122[[#This Row],[TREINADO EM]]+Tabela224568910111213141516171819202122[[#This Row],[VALIDADE]]</f>
        <v>45230</v>
      </c>
      <c r="K38">
        <v>1</v>
      </c>
      <c r="L38" t="s">
        <v>5</v>
      </c>
      <c r="M38" t="str">
        <f>VLOOKUP(Tabela224568910111213141516171819202122[[#This Row],[NOME]],'CADASTRO'!A:GJ,6,0)</f>
        <v>ATIVO</v>
      </c>
    </row>
    <row r="39" spans="1:13">
      <c r="A39" t="s">
        <v>516</v>
      </c>
      <c r="B39" t="s">
        <v>517</v>
      </c>
      <c r="C39" t="s">
        <v>68</v>
      </c>
      <c r="D39" t="s">
        <v>730</v>
      </c>
      <c r="E39" t="s">
        <v>358</v>
      </c>
      <c r="F39" t="str">
        <f>VLOOKUP(Tabela224568910111213141516171819202122[[#This Row],[NOME]],'CADASTRO'!A:K,5,0)</f>
        <v>OPERADOR INDUSTRIAL II</v>
      </c>
      <c r="G39" s="8">
        <v>44490</v>
      </c>
      <c r="H39" s="38">
        <v>365</v>
      </c>
      <c r="I3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IF((G39+H39)&gt;(TODAY()),"NO PRAZO", "VENCIDO")))),"N.A.")</f>
        <v>HISTORICO</v>
      </c>
      <c r="J39" s="14">
        <f>Tabela224568910111213141516171819202122[[#This Row],[TREINADO EM]]+Tabela224568910111213141516171819202122[[#This Row],[VALIDADE]]</f>
        <v>44855</v>
      </c>
      <c r="K39">
        <v>0.5</v>
      </c>
      <c r="L39" t="s">
        <v>5</v>
      </c>
      <c r="M39" t="str">
        <f>VLOOKUP(Tabela224568910111213141516171819202122[[#This Row],[NOME]],'CADASTRO'!A:GJ,6,0)</f>
        <v>ATIVO</v>
      </c>
    </row>
    <row r="40" spans="1:13">
      <c r="A40" t="s">
        <v>516</v>
      </c>
      <c r="B40" t="s">
        <v>517</v>
      </c>
      <c r="C40" t="s">
        <v>68</v>
      </c>
      <c r="D40" t="s">
        <v>730</v>
      </c>
      <c r="E40" t="s">
        <v>358</v>
      </c>
      <c r="F40" t="str">
        <f>VLOOKUP(Tabela224568910111213141516171819202122[[#This Row],[NOME]],'CADASTRO'!A:K,5,0)</f>
        <v>OPERADOR INDUSTRIAL II</v>
      </c>
      <c r="G40" s="8">
        <v>45506</v>
      </c>
      <c r="H40" s="38">
        <v>365</v>
      </c>
      <c r="I4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IF((G40+H40)&gt;(TODAY()),"NO PRAZO", "VENCIDO")))),"N.A.")</f>
        <v>HISTORICO</v>
      </c>
      <c r="J40" s="14">
        <f>Tabela224568910111213141516171819202122[[#This Row],[TREINADO EM]]+Tabela224568910111213141516171819202122[[#This Row],[VALIDADE]]</f>
        <v>45871</v>
      </c>
      <c r="K40">
        <v>1</v>
      </c>
      <c r="L40" t="s">
        <v>5</v>
      </c>
      <c r="M40" t="str">
        <f>VLOOKUP(Tabela224568910111213141516171819202122[[#This Row],[NOME]],'CADASTRO'!A:GJ,6,0)</f>
        <v>ATIVO</v>
      </c>
    </row>
    <row r="41" spans="1:13">
      <c r="A41" t="s">
        <v>516</v>
      </c>
      <c r="B41" t="s">
        <v>517</v>
      </c>
      <c r="C41" t="s">
        <v>437</v>
      </c>
      <c r="D41" t="s">
        <v>730</v>
      </c>
      <c r="E41" t="s">
        <v>358</v>
      </c>
      <c r="F41" t="str">
        <f>VLOOKUP(Tabela224568910111213141516171819202122[[#This Row],[NOME]],'CADASTRO'!A:K,5,0)</f>
        <v>OPERADOR INDUSTRIAL II</v>
      </c>
      <c r="G41" s="8">
        <v>45644</v>
      </c>
      <c r="H41" s="38">
        <v>365</v>
      </c>
      <c r="I4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IF((G41+H41)&gt;(TODAY()),"NO PRAZO", "VENCIDO")))),"N.A.")</f>
        <v>N.A.</v>
      </c>
      <c r="J41" s="14">
        <f>Tabela224568910111213141516171819202122[[#This Row],[TREINADO EM]]+Tabela224568910111213141516171819202122[[#This Row],[VALIDADE]]</f>
        <v>46009</v>
      </c>
      <c r="K41">
        <v>1</v>
      </c>
      <c r="L41" t="s">
        <v>1</v>
      </c>
      <c r="M41" t="str">
        <f>VLOOKUP(Tabela224568910111213141516171819202122[[#This Row],[NOME]],'CADASTRO'!A:GJ,6,0)</f>
        <v>ATIVO</v>
      </c>
    </row>
    <row r="42" spans="1:13">
      <c r="A42" t="s">
        <v>516</v>
      </c>
      <c r="B42" t="s">
        <v>517</v>
      </c>
      <c r="C42" t="s">
        <v>431</v>
      </c>
      <c r="D42" t="s">
        <v>730</v>
      </c>
      <c r="E42" t="s">
        <v>225</v>
      </c>
      <c r="F42" t="str">
        <f>VLOOKUP(Tabela224568910111213141516171819202122[[#This Row],[NOME]],'CADASTRO'!A:K,5,0)</f>
        <v>AUXILIAR INDUSTRIAL</v>
      </c>
      <c r="G42" s="8">
        <v>45077</v>
      </c>
      <c r="H42" s="38">
        <v>365</v>
      </c>
      <c r="I4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IF((G42+H42)&gt;(TODAY()),"NO PRAZO", "VENCIDO")))),"N.A.")</f>
        <v>N.A.</v>
      </c>
      <c r="J42" s="14">
        <f>Tabela224568910111213141516171819202122[[#This Row],[TREINADO EM]]+Tabela224568910111213141516171819202122[[#This Row],[VALIDADE]]</f>
        <v>45442</v>
      </c>
      <c r="K42">
        <v>1</v>
      </c>
      <c r="L42" t="s">
        <v>1</v>
      </c>
      <c r="M42" t="str">
        <f>VLOOKUP(Tabela224568910111213141516171819202122[[#This Row],[NOME]],'CADASTRO'!A:GJ,6,0)</f>
        <v>DESLIGADO</v>
      </c>
    </row>
    <row r="43" spans="1:13">
      <c r="A43" t="s">
        <v>516</v>
      </c>
      <c r="B43" t="s">
        <v>517</v>
      </c>
      <c r="C43" t="s">
        <v>68</v>
      </c>
      <c r="D43" t="s">
        <v>730</v>
      </c>
      <c r="E43" t="s">
        <v>225</v>
      </c>
      <c r="F43" t="str">
        <f>VLOOKUP(Tabela224568910111213141516171819202122[[#This Row],[NOME]],'CADASTRO'!A:K,5,0)</f>
        <v>AUXILIAR INDUSTRIAL</v>
      </c>
      <c r="G43" s="8">
        <v>45280</v>
      </c>
      <c r="H43" s="38">
        <v>365</v>
      </c>
      <c r="I4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IF((G43+H43)&gt;(TODAY()),"NO PRAZO", "VENCIDO")))),"N.A.")</f>
        <v>N.A.</v>
      </c>
      <c r="J43" s="14">
        <f>Tabela224568910111213141516171819202122[[#This Row],[TREINADO EM]]+Tabela224568910111213141516171819202122[[#This Row],[VALIDADE]]</f>
        <v>45645</v>
      </c>
      <c r="K43">
        <v>1</v>
      </c>
      <c r="L43" t="s">
        <v>3</v>
      </c>
      <c r="M43" t="str">
        <f>VLOOKUP(Tabela224568910111213141516171819202122[[#This Row],[NOME]],'CADASTRO'!A:GJ,6,0)</f>
        <v>DESLIGADO</v>
      </c>
    </row>
    <row r="44" spans="1:13">
      <c r="A44" t="s">
        <v>516</v>
      </c>
      <c r="B44" t="s">
        <v>517</v>
      </c>
      <c r="C44" t="s">
        <v>437</v>
      </c>
      <c r="D44" t="s">
        <v>730</v>
      </c>
      <c r="E44" t="s">
        <v>356</v>
      </c>
      <c r="F44" t="str">
        <f>VLOOKUP(Tabela224568910111213141516171819202122[[#This Row],[NOME]],'CADASTRO'!A:K,5,0)</f>
        <v>OPERADOR INDUSTRIAL II</v>
      </c>
      <c r="G44" s="8">
        <v>45645</v>
      </c>
      <c r="H44" s="38">
        <v>365</v>
      </c>
      <c r="I4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IF((G44+H44)&gt;(TODAY()),"NO PRAZO", "VENCIDO")))),"N.A.")</f>
        <v>HISTORICO</v>
      </c>
      <c r="J44" s="14">
        <f>Tabela224568910111213141516171819202122[[#This Row],[TREINADO EM]]+Tabela224568910111213141516171819202122[[#This Row],[VALIDADE]]</f>
        <v>46010</v>
      </c>
      <c r="K44">
        <v>1</v>
      </c>
      <c r="L44" t="s">
        <v>5</v>
      </c>
      <c r="M44" t="str">
        <f>VLOOKUP(Tabela224568910111213141516171819202122[[#This Row],[NOME]],'CADASTRO'!A:GJ,6,0)</f>
        <v>ATIVO</v>
      </c>
    </row>
    <row r="45" spans="1:13">
      <c r="A45" t="s">
        <v>516</v>
      </c>
      <c r="B45" t="s">
        <v>517</v>
      </c>
      <c r="C45" t="s">
        <v>335</v>
      </c>
      <c r="D45" t="s">
        <v>730</v>
      </c>
      <c r="E45" t="s">
        <v>356</v>
      </c>
      <c r="F45" t="str">
        <f>VLOOKUP(Tabela224568910111213141516171819202122[[#This Row],[NOME]],'CADASTRO'!A:K,5,0)</f>
        <v>OPERADOR INDUSTRIAL II</v>
      </c>
      <c r="G45" s="8">
        <v>46009</v>
      </c>
      <c r="H45" s="38">
        <v>365</v>
      </c>
      <c r="I4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IF((G45+H45)&gt;(TODAY()),"NO PRAZO", "VENCIDO")))),"N.A.")</f>
        <v>NO PRAZO</v>
      </c>
      <c r="J45" s="14">
        <f>Tabela224568910111213141516171819202122[[#This Row],[TREINADO EM]]+Tabela224568910111213141516171819202122[[#This Row],[VALIDADE]]</f>
        <v>46374</v>
      </c>
      <c r="K45">
        <v>1</v>
      </c>
      <c r="L45" t="s">
        <v>3</v>
      </c>
      <c r="M45" t="str">
        <f>VLOOKUP(Tabela224568910111213141516171819202122[[#This Row],[NOME]],'CADASTRO'!A:GJ,6,0)</f>
        <v>ATIVO</v>
      </c>
    </row>
    <row r="46" spans="1:13">
      <c r="A46" t="s">
        <v>516</v>
      </c>
      <c r="B46" t="s">
        <v>517</v>
      </c>
      <c r="C46" t="s">
        <v>341</v>
      </c>
      <c r="D46" t="s">
        <v>730</v>
      </c>
      <c r="E46" t="s">
        <v>230</v>
      </c>
      <c r="F46" t="str">
        <f>VLOOKUP(Tabela224568910111213141516171819202122[[#This Row],[NOME]],'CADASTRO'!A:K,5,0)</f>
        <v>OPERADOR INDUSTRIAL I</v>
      </c>
      <c r="G46" s="8">
        <v>44865</v>
      </c>
      <c r="H46" s="38">
        <v>365</v>
      </c>
      <c r="I4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IF((G46+H46)&gt;(TODAY()),"NO PRAZO", "VENCIDO")))),"N.A.")</f>
        <v>N.A.</v>
      </c>
      <c r="J46" s="14">
        <f>Tabela224568910111213141516171819202122[[#This Row],[TREINADO EM]]+Tabela224568910111213141516171819202122[[#This Row],[VALIDADE]]</f>
        <v>45230</v>
      </c>
      <c r="K46">
        <v>1</v>
      </c>
      <c r="L46" t="s">
        <v>3</v>
      </c>
      <c r="M46" t="str">
        <f>VLOOKUP(Tabela224568910111213141516171819202122[[#This Row],[NOME]],'CADASTRO'!A:GJ,6,0)</f>
        <v>DESLIGADO</v>
      </c>
    </row>
    <row r="47" spans="1:13">
      <c r="A47" t="s">
        <v>516</v>
      </c>
      <c r="B47" t="s">
        <v>517</v>
      </c>
      <c r="C47" t="s">
        <v>114</v>
      </c>
      <c r="D47" t="s">
        <v>730</v>
      </c>
      <c r="E47" t="s">
        <v>320</v>
      </c>
      <c r="F47" t="str">
        <f>VLOOKUP(Tabela224568910111213141516171819202122[[#This Row],[NOME]],'CADASTRO'!A:K,5,0)</f>
        <v>CONTROLADOR QUALIDADE</v>
      </c>
      <c r="G47" s="8">
        <v>43643</v>
      </c>
      <c r="H47" s="38">
        <v>365</v>
      </c>
      <c r="I4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IF((G47+H47)&gt;(TODAY()),"NO PRAZO", "VENCIDO")))),"N.A.")</f>
        <v>N.A.</v>
      </c>
      <c r="J47" s="14">
        <f>Tabela224568910111213141516171819202122[[#This Row],[TREINADO EM]]+Tabela224568910111213141516171819202122[[#This Row],[VALIDADE]]</f>
        <v>44008</v>
      </c>
      <c r="K47">
        <v>1</v>
      </c>
      <c r="L47" t="s">
        <v>1</v>
      </c>
      <c r="M47" t="str">
        <f>VLOOKUP(Tabela224568910111213141516171819202122[[#This Row],[NOME]],'CADASTRO'!A:GJ,6,0)</f>
        <v>ATIVO</v>
      </c>
    </row>
    <row r="48" spans="1:13">
      <c r="A48" t="s">
        <v>516</v>
      </c>
      <c r="B48" t="s">
        <v>517</v>
      </c>
      <c r="C48" t="s">
        <v>341</v>
      </c>
      <c r="D48" t="s">
        <v>730</v>
      </c>
      <c r="E48" t="s">
        <v>231</v>
      </c>
      <c r="F48" t="str">
        <f>VLOOKUP(Tabela224568910111213141516171819202122[[#This Row],[NOME]],'CADASTRO'!A:K,5,0)</f>
        <v>OPERADOR INDUSTRIAL I</v>
      </c>
      <c r="G48" s="8">
        <v>44848</v>
      </c>
      <c r="H48" s="38">
        <v>365</v>
      </c>
      <c r="I4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IF((G48+H48)&gt;(TODAY()),"NO PRAZO", "VENCIDO")))),"N.A.")</f>
        <v>N.A.</v>
      </c>
      <c r="J48" s="14">
        <f>Tabela224568910111213141516171819202122[[#This Row],[TREINADO EM]]+Tabela224568910111213141516171819202122[[#This Row],[VALIDADE]]</f>
        <v>45213</v>
      </c>
      <c r="K48">
        <v>1</v>
      </c>
      <c r="L48" t="s">
        <v>5</v>
      </c>
      <c r="M48" t="str">
        <f>VLOOKUP(Tabela224568910111213141516171819202122[[#This Row],[NOME]],'CADASTRO'!A:GJ,6,0)</f>
        <v>DESLIGADO</v>
      </c>
    </row>
    <row r="49" spans="1:13">
      <c r="A49" t="s">
        <v>516</v>
      </c>
      <c r="B49" t="s">
        <v>517</v>
      </c>
      <c r="C49" t="s">
        <v>431</v>
      </c>
      <c r="D49" t="s">
        <v>730</v>
      </c>
      <c r="E49" t="s">
        <v>231</v>
      </c>
      <c r="F49" t="str">
        <f>VLOOKUP(Tabela224568910111213141516171819202122[[#This Row],[NOME]],'CADASTRO'!A:K,5,0)</f>
        <v>OPERADOR INDUSTRIAL I</v>
      </c>
      <c r="G49" s="8">
        <v>45077</v>
      </c>
      <c r="H49" s="38">
        <v>365</v>
      </c>
      <c r="I4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IF((G49+H49)&gt;(TODAY()),"NO PRAZO", "VENCIDO")))),"N.A.")</f>
        <v>N.A.</v>
      </c>
      <c r="J49" s="14">
        <f>Tabela224568910111213141516171819202122[[#This Row],[TREINADO EM]]+Tabela224568910111213141516171819202122[[#This Row],[VALIDADE]]</f>
        <v>45442</v>
      </c>
      <c r="K49">
        <v>1</v>
      </c>
      <c r="L49" t="s">
        <v>5</v>
      </c>
      <c r="M49" t="str">
        <f>VLOOKUP(Tabela224568910111213141516171819202122[[#This Row],[NOME]],'CADASTRO'!A:GJ,6,0)</f>
        <v>DESLIGADO</v>
      </c>
    </row>
    <row r="50" spans="1:13">
      <c r="A50" t="s">
        <v>516</v>
      </c>
      <c r="B50" t="s">
        <v>517</v>
      </c>
      <c r="C50" t="s">
        <v>431</v>
      </c>
      <c r="D50" t="s">
        <v>730</v>
      </c>
      <c r="E50" t="s">
        <v>231</v>
      </c>
      <c r="F50" t="str">
        <f>VLOOKUP(Tabela224568910111213141516171819202122[[#This Row],[NOME]],'CADASTRO'!A:K,5,0)</f>
        <v>OPERADOR INDUSTRIAL I</v>
      </c>
      <c r="G50" s="8">
        <v>45198</v>
      </c>
      <c r="H50" s="38">
        <v>365</v>
      </c>
      <c r="I5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IF((G50+H50)&gt;(TODAY()),"NO PRAZO", "VENCIDO")))),"N.A.")</f>
        <v>N.A.</v>
      </c>
      <c r="J50" s="14">
        <f>Tabela224568910111213141516171819202122[[#This Row],[TREINADO EM]]+Tabela224568910111213141516171819202122[[#This Row],[VALIDADE]]</f>
        <v>45563</v>
      </c>
      <c r="K50">
        <v>1.5</v>
      </c>
      <c r="L50" t="s">
        <v>3</v>
      </c>
      <c r="M50" t="str">
        <f>VLOOKUP(Tabela224568910111213141516171819202122[[#This Row],[NOME]],'CADASTRO'!A:GJ,6,0)</f>
        <v>DESLIGADO</v>
      </c>
    </row>
    <row r="51" spans="1:13">
      <c r="A51" t="s">
        <v>516</v>
      </c>
      <c r="B51" t="s">
        <v>517</v>
      </c>
      <c r="C51" t="s">
        <v>341</v>
      </c>
      <c r="D51" t="s">
        <v>730</v>
      </c>
      <c r="E51" t="s">
        <v>233</v>
      </c>
      <c r="F51" t="str">
        <f>VLOOKUP(Tabela224568910111213141516171819202122[[#This Row],[NOME]],'CADASTRO'!A:K,5,0)</f>
        <v>OPERADOR INDUSTRIAL II</v>
      </c>
      <c r="G51" s="8">
        <v>44865</v>
      </c>
      <c r="H51" s="38">
        <v>365</v>
      </c>
      <c r="I5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IF((G51+H51)&gt;(TODAY()),"NO PRAZO", "VENCIDO")))),"N.A.")</f>
        <v>N.A.</v>
      </c>
      <c r="J51" s="14">
        <f>Tabela224568910111213141516171819202122[[#This Row],[TREINADO EM]]+Tabela224568910111213141516171819202122[[#This Row],[VALIDADE]]</f>
        <v>45230</v>
      </c>
      <c r="K51">
        <v>1</v>
      </c>
      <c r="L51" t="s">
        <v>5</v>
      </c>
      <c r="M51" t="str">
        <f>VLOOKUP(Tabela224568910111213141516171819202122[[#This Row],[NOME]],'CADASTRO'!A:GJ,6,0)</f>
        <v>DESLIGADO</v>
      </c>
    </row>
    <row r="52" spans="1:13">
      <c r="A52" t="s">
        <v>516</v>
      </c>
      <c r="B52" t="s">
        <v>517</v>
      </c>
      <c r="C52" t="s">
        <v>431</v>
      </c>
      <c r="D52" t="s">
        <v>730</v>
      </c>
      <c r="E52" t="s">
        <v>233</v>
      </c>
      <c r="F52" t="str">
        <f>VLOOKUP(Tabela224568910111213141516171819202122[[#This Row],[NOME]],'CADASTRO'!A:K,5,0)</f>
        <v>OPERADOR INDUSTRIAL II</v>
      </c>
      <c r="G52" s="8">
        <v>45077</v>
      </c>
      <c r="H52" s="38">
        <v>365</v>
      </c>
      <c r="I5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IF((G52+H52)&gt;(TODAY()),"NO PRAZO", "VENCIDO")))),"N.A.")</f>
        <v>N.A.</v>
      </c>
      <c r="J52" s="14">
        <f>Tabela224568910111213141516171819202122[[#This Row],[TREINADO EM]]+Tabela224568910111213141516171819202122[[#This Row],[VALIDADE]]</f>
        <v>45442</v>
      </c>
      <c r="K52">
        <v>1</v>
      </c>
      <c r="L52" t="s">
        <v>5</v>
      </c>
      <c r="M52" t="str">
        <f>VLOOKUP(Tabela224568910111213141516171819202122[[#This Row],[NOME]],'CADASTRO'!A:GJ,6,0)</f>
        <v>DESLIGADO</v>
      </c>
    </row>
    <row r="53" spans="1:13">
      <c r="A53" t="s">
        <v>516</v>
      </c>
      <c r="B53" t="s">
        <v>517</v>
      </c>
      <c r="C53" t="s">
        <v>431</v>
      </c>
      <c r="D53" t="s">
        <v>730</v>
      </c>
      <c r="E53" t="s">
        <v>233</v>
      </c>
      <c r="F53" t="str">
        <f>VLOOKUP(Tabela224568910111213141516171819202122[[#This Row],[NOME]],'CADASTRO'!A:K,5,0)</f>
        <v>OPERADOR INDUSTRIAL II</v>
      </c>
      <c r="G53" s="8">
        <v>45198</v>
      </c>
      <c r="H53" s="38">
        <v>365</v>
      </c>
      <c r="I5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IF((G53+H53)&gt;(TODAY()),"NO PRAZO", "VENCIDO")))),"N.A.")</f>
        <v>N.A.</v>
      </c>
      <c r="J53" s="14">
        <f>Tabela224568910111213141516171819202122[[#This Row],[TREINADO EM]]+Tabela224568910111213141516171819202122[[#This Row],[VALIDADE]]</f>
        <v>45563</v>
      </c>
      <c r="K53">
        <v>1.5</v>
      </c>
      <c r="L53" t="s">
        <v>5</v>
      </c>
      <c r="M53" t="str">
        <f>VLOOKUP(Tabela224568910111213141516171819202122[[#This Row],[NOME]],'CADASTRO'!A:GJ,6,0)</f>
        <v>DESLIGADO</v>
      </c>
    </row>
    <row r="54" spans="1:13">
      <c r="A54" t="s">
        <v>516</v>
      </c>
      <c r="B54" t="s">
        <v>517</v>
      </c>
      <c r="C54" t="s">
        <v>439</v>
      </c>
      <c r="D54" t="s">
        <v>730</v>
      </c>
      <c r="E54" t="s">
        <v>233</v>
      </c>
      <c r="F54" t="str">
        <f>VLOOKUP(Tabela224568910111213141516171819202122[[#This Row],[NOME]],'CADASTRO'!A:K,5,0)</f>
        <v>OPERADOR INDUSTRIAL II</v>
      </c>
      <c r="G54" s="8">
        <v>45411</v>
      </c>
      <c r="H54" s="38">
        <v>365</v>
      </c>
      <c r="I5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IF((G54+H54)&gt;(TODAY()),"NO PRAZO", "VENCIDO")))),"N.A.")</f>
        <v>N.A.</v>
      </c>
      <c r="J54" s="14">
        <f>Tabela224568910111213141516171819202122[[#This Row],[TREINADO EM]]+Tabela224568910111213141516171819202122[[#This Row],[VALIDADE]]</f>
        <v>45776</v>
      </c>
      <c r="K54">
        <v>1</v>
      </c>
      <c r="L54" t="s">
        <v>3</v>
      </c>
      <c r="M54" t="str">
        <f>VLOOKUP(Tabela224568910111213141516171819202122[[#This Row],[NOME]],'CADASTRO'!A:GJ,6,0)</f>
        <v>DESLIGADO</v>
      </c>
    </row>
    <row r="55" spans="1:13">
      <c r="A55" t="s">
        <v>516</v>
      </c>
      <c r="B55" t="s">
        <v>517</v>
      </c>
      <c r="C55" t="s">
        <v>439</v>
      </c>
      <c r="D55" t="s">
        <v>730</v>
      </c>
      <c r="E55" t="s">
        <v>235</v>
      </c>
      <c r="F55" t="str">
        <f>VLOOKUP(Tabela224568910111213141516171819202122[[#This Row],[NOME]],'CADASTRO'!A:K,5,0)</f>
        <v>AUXILIAR INDUSTRIAL</v>
      </c>
      <c r="G55" s="8">
        <v>45412</v>
      </c>
      <c r="H55" s="38">
        <v>365</v>
      </c>
      <c r="I5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IF((G55+H55)&gt;(TODAY()),"NO PRAZO", "VENCIDO")))),"N.A.")</f>
        <v>N.A.</v>
      </c>
      <c r="J55" s="14">
        <f>Tabela224568910111213141516171819202122[[#This Row],[TREINADO EM]]+Tabela224568910111213141516171819202122[[#This Row],[VALIDADE]]</f>
        <v>45777</v>
      </c>
      <c r="K55">
        <v>1</v>
      </c>
      <c r="L55" t="s">
        <v>5</v>
      </c>
      <c r="M55" t="str">
        <f>VLOOKUP(Tabela224568910111213141516171819202122[[#This Row],[NOME]],'CADASTRO'!A:GJ,6,0)</f>
        <v>DESLIGADO</v>
      </c>
    </row>
    <row r="56" spans="1:13">
      <c r="A56" t="s">
        <v>516</v>
      </c>
      <c r="B56" t="s">
        <v>517</v>
      </c>
      <c r="C56" t="s">
        <v>437</v>
      </c>
      <c r="D56" t="s">
        <v>730</v>
      </c>
      <c r="E56" t="s">
        <v>235</v>
      </c>
      <c r="F56" t="str">
        <f>VLOOKUP(Tabela224568910111213141516171819202122[[#This Row],[NOME]],'CADASTRO'!A:K,5,0)</f>
        <v>AUXILIAR INDUSTRIAL</v>
      </c>
      <c r="G56" s="8">
        <v>45644</v>
      </c>
      <c r="H56" s="38">
        <v>365</v>
      </c>
      <c r="I5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IF((G56+H56)&gt;(TODAY()),"NO PRAZO", "VENCIDO")))),"N.A.")</f>
        <v>N.A.</v>
      </c>
      <c r="J56" s="14">
        <f>Tabela224568910111213141516171819202122[[#This Row],[TREINADO EM]]+Tabela224568910111213141516171819202122[[#This Row],[VALIDADE]]</f>
        <v>46009</v>
      </c>
      <c r="K56">
        <v>1</v>
      </c>
      <c r="L56" t="s">
        <v>3</v>
      </c>
      <c r="M56" t="str">
        <f>VLOOKUP(Tabela224568910111213141516171819202122[[#This Row],[NOME]],'CADASTRO'!A:GJ,6,0)</f>
        <v>DESLIGADO</v>
      </c>
    </row>
    <row r="57" spans="1:13">
      <c r="A57" t="s">
        <v>516</v>
      </c>
      <c r="B57" t="s">
        <v>517</v>
      </c>
      <c r="C57" t="s">
        <v>68</v>
      </c>
      <c r="D57" t="s">
        <v>730</v>
      </c>
      <c r="E57" t="s">
        <v>362</v>
      </c>
      <c r="F57" t="str">
        <f>VLOOKUP(Tabela224568910111213141516171819202122[[#This Row],[NOME]],'CADASTRO'!A:K,5,0)</f>
        <v>OPERADOR INDUSTRIAL III</v>
      </c>
      <c r="G57" s="8">
        <v>45280</v>
      </c>
      <c r="H57" s="38">
        <v>365</v>
      </c>
      <c r="I5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IF((G57+H57)&gt;(TODAY()),"NO PRAZO", "VENCIDO")))),"N.A.")</f>
        <v>N.A.</v>
      </c>
      <c r="J57" s="14">
        <f>Tabela224568910111213141516171819202122[[#This Row],[TREINADO EM]]+Tabela224568910111213141516171819202122[[#This Row],[VALIDADE]]</f>
        <v>45645</v>
      </c>
      <c r="K57">
        <v>1</v>
      </c>
      <c r="L57" t="s">
        <v>1</v>
      </c>
      <c r="M57" t="str">
        <f>VLOOKUP(Tabela224568910111213141516171819202122[[#This Row],[NOME]],'CADASTRO'!A:GJ,6,0)</f>
        <v>ATIVO</v>
      </c>
    </row>
    <row r="58" spans="1:13">
      <c r="A58" t="s">
        <v>516</v>
      </c>
      <c r="B58" t="s">
        <v>517</v>
      </c>
      <c r="C58" t="s">
        <v>114</v>
      </c>
      <c r="D58" t="s">
        <v>730</v>
      </c>
      <c r="E58" t="s">
        <v>363</v>
      </c>
      <c r="F58" t="str">
        <f>VLOOKUP(Tabela224568910111213141516171819202122[[#This Row],[NOME]],'CADASTRO'!A:K,5,0)</f>
        <v>OPERADOR INDUSTRIAL III</v>
      </c>
      <c r="G58" s="8">
        <v>44120</v>
      </c>
      <c r="H58" s="38">
        <v>365</v>
      </c>
      <c r="I5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IF((G58+H58)&gt;(TODAY()),"NO PRAZO", "VENCIDO")))),"N.A.")</f>
        <v>N.A.</v>
      </c>
      <c r="J58" s="14">
        <f>Tabela224568910111213141516171819202122[[#This Row],[TREINADO EM]]+Tabela224568910111213141516171819202122[[#This Row],[VALIDADE]]</f>
        <v>44485</v>
      </c>
      <c r="K58">
        <v>1</v>
      </c>
      <c r="L58" t="s">
        <v>1</v>
      </c>
      <c r="M58" t="str">
        <f>VLOOKUP(Tabela224568910111213141516171819202122[[#This Row],[NOME]],'CADASTRO'!A:GJ,6,0)</f>
        <v>ATIVO</v>
      </c>
    </row>
    <row r="59" spans="1:13">
      <c r="A59" t="s">
        <v>516</v>
      </c>
      <c r="B59" t="s">
        <v>517</v>
      </c>
      <c r="C59" t="s">
        <v>114</v>
      </c>
      <c r="D59" t="s">
        <v>730</v>
      </c>
      <c r="E59" t="s">
        <v>364</v>
      </c>
      <c r="F59" t="str">
        <f>VLOOKUP(Tabela224568910111213141516171819202122[[#This Row],[NOME]],'CADASTRO'!A:K,5,0)</f>
        <v>OPERADOR INDUSTRIAL III</v>
      </c>
      <c r="G59" s="8">
        <v>44119</v>
      </c>
      <c r="H59" s="38">
        <v>365</v>
      </c>
      <c r="I5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IF((G59+H59)&gt;(TODAY()),"NO PRAZO", "VENCIDO")))),"N.A.")</f>
        <v>N.A.</v>
      </c>
      <c r="J59" s="14">
        <f>Tabela224568910111213141516171819202122[[#This Row],[TREINADO EM]]+Tabela224568910111213141516171819202122[[#This Row],[VALIDADE]]</f>
        <v>44484</v>
      </c>
      <c r="K59">
        <v>1</v>
      </c>
      <c r="L59" t="s">
        <v>1</v>
      </c>
      <c r="M59" t="str">
        <f>VLOOKUP(Tabela224568910111213141516171819202122[[#This Row],[NOME]],'CADASTRO'!A:GJ,6,0)</f>
        <v>ATIVO</v>
      </c>
    </row>
    <row r="60" spans="1:13">
      <c r="A60" t="s">
        <v>516</v>
      </c>
      <c r="B60" t="s">
        <v>517</v>
      </c>
      <c r="C60" t="s">
        <v>437</v>
      </c>
      <c r="D60" t="s">
        <v>730</v>
      </c>
      <c r="E60" t="s">
        <v>244</v>
      </c>
      <c r="F60" t="str">
        <f>VLOOKUP(Tabela224568910111213141516171819202122[[#This Row],[NOME]],'CADASTRO'!A:K,5,0)</f>
        <v>OPERADOR INDUSTRIAL I</v>
      </c>
      <c r="G60" s="8">
        <v>45644</v>
      </c>
      <c r="H60" s="38">
        <v>365</v>
      </c>
      <c r="I6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IF((G60+H60)&gt;(TODAY()),"NO PRAZO", "VENCIDO")))),"N.A.")</f>
        <v>N.A.</v>
      </c>
      <c r="J60" s="14">
        <f>Tabela224568910111213141516171819202122[[#This Row],[TREINADO EM]]+Tabela224568910111213141516171819202122[[#This Row],[VALIDADE]]</f>
        <v>46009</v>
      </c>
      <c r="K60">
        <v>1</v>
      </c>
      <c r="L60" t="s">
        <v>5</v>
      </c>
      <c r="M60" t="str">
        <f>VLOOKUP(Tabela224568910111213141516171819202122[[#This Row],[NOME]],'CADASTRO'!A:GJ,6,0)</f>
        <v>DESLIGADO</v>
      </c>
    </row>
    <row r="61" spans="1:13">
      <c r="A61" t="s">
        <v>516</v>
      </c>
      <c r="B61" t="s">
        <v>517</v>
      </c>
      <c r="C61" t="s">
        <v>335</v>
      </c>
      <c r="D61" t="s">
        <v>730</v>
      </c>
      <c r="E61" t="s">
        <v>244</v>
      </c>
      <c r="F61" t="str">
        <f>VLOOKUP(Tabela224568910111213141516171819202122[[#This Row],[NOME]],'CADASTRO'!A:K,5,0)</f>
        <v>OPERADOR INDUSTRIAL I</v>
      </c>
      <c r="G61" s="8">
        <v>45996</v>
      </c>
      <c r="H61" s="38">
        <v>365</v>
      </c>
      <c r="I6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IF((G61+H61)&gt;(TODAY()),"NO PRAZO", "VENCIDO")))),"N.A.")</f>
        <v>N.A.</v>
      </c>
      <c r="J61" s="14">
        <f>Tabela224568910111213141516171819202122[[#This Row],[TREINADO EM]]+Tabela224568910111213141516171819202122[[#This Row],[VALIDADE]]</f>
        <v>46361</v>
      </c>
      <c r="K61">
        <v>1</v>
      </c>
      <c r="L61" t="s">
        <v>3</v>
      </c>
      <c r="M61" t="str">
        <f>VLOOKUP(Tabela224568910111213141516171819202122[[#This Row],[NOME]],'CADASTRO'!A:GJ,6,0)</f>
        <v>DESLIGADO</v>
      </c>
    </row>
    <row r="62" spans="1:13">
      <c r="A62" t="s">
        <v>516</v>
      </c>
      <c r="B62" t="s">
        <v>517</v>
      </c>
      <c r="C62" t="s">
        <v>68</v>
      </c>
      <c r="D62" t="s">
        <v>730</v>
      </c>
      <c r="E62" t="s">
        <v>476</v>
      </c>
      <c r="F62" t="str">
        <f>VLOOKUP(Tabela224568910111213141516171819202122[[#This Row],[NOME]],'CADASTRO'!A:K,5,0)</f>
        <v>ASSISTENTE ADMINISTRATIVO</v>
      </c>
      <c r="G62" s="8">
        <v>45280</v>
      </c>
      <c r="H62" s="38">
        <v>365</v>
      </c>
      <c r="I6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IF((G62+H62)&gt;(TODAY()),"NO PRAZO", "VENCIDO")))),"N.A.")</f>
        <v>N.A.</v>
      </c>
      <c r="J62" s="14">
        <f>Tabela224568910111213141516171819202122[[#This Row],[TREINADO EM]]+Tabela224568910111213141516171819202122[[#This Row],[VALIDADE]]</f>
        <v>45645</v>
      </c>
      <c r="K62">
        <v>1</v>
      </c>
      <c r="L62" t="s">
        <v>5</v>
      </c>
      <c r="M62" t="str">
        <f>VLOOKUP(Tabela224568910111213141516171819202122[[#This Row],[NOME]],'CADASTRO'!A:GJ,6,0)</f>
        <v>S-AFASTADO</v>
      </c>
    </row>
    <row r="63" spans="1:13">
      <c r="A63" t="s">
        <v>516</v>
      </c>
      <c r="B63" t="s">
        <v>517</v>
      </c>
      <c r="C63" t="s">
        <v>437</v>
      </c>
      <c r="D63" t="s">
        <v>730</v>
      </c>
      <c r="E63" t="s">
        <v>476</v>
      </c>
      <c r="F63" t="str">
        <f>VLOOKUP(Tabela224568910111213141516171819202122[[#This Row],[NOME]],'CADASTRO'!A:K,5,0)</f>
        <v>ASSISTENTE ADMINISTRATIVO</v>
      </c>
      <c r="G63" s="8">
        <v>45644</v>
      </c>
      <c r="H63" s="38">
        <v>365</v>
      </c>
      <c r="I6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IF((G63+H63)&gt;(TODAY()),"NO PRAZO", "VENCIDO")))),"N.A.")</f>
        <v>N.A.</v>
      </c>
      <c r="J63" s="14">
        <f>Tabela224568910111213141516171819202122[[#This Row],[TREINADO EM]]+Tabela224568910111213141516171819202122[[#This Row],[VALIDADE]]</f>
        <v>46009</v>
      </c>
      <c r="K63">
        <v>1</v>
      </c>
      <c r="L63" t="s">
        <v>5</v>
      </c>
      <c r="M63" t="str">
        <f>VLOOKUP(Tabela224568910111213141516171819202122[[#This Row],[NOME]],'CADASTRO'!A:GJ,6,0)</f>
        <v>S-AFASTADO</v>
      </c>
    </row>
    <row r="64" spans="1:13">
      <c r="A64" t="s">
        <v>516</v>
      </c>
      <c r="B64" t="s">
        <v>517</v>
      </c>
      <c r="C64" t="s">
        <v>335</v>
      </c>
      <c r="D64" t="s">
        <v>730</v>
      </c>
      <c r="E64" t="s">
        <v>476</v>
      </c>
      <c r="F64" t="str">
        <f>VLOOKUP(Tabela224568910111213141516171819202122[[#This Row],[NOME]],'CADASTRO'!A:K,5,0)</f>
        <v>ASSISTENTE ADMINISTRATIVO</v>
      </c>
      <c r="G64" s="8">
        <v>46009</v>
      </c>
      <c r="H64" s="38">
        <v>365</v>
      </c>
      <c r="I6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IF((G64+H64)&gt;(TODAY()),"NO PRAZO", "VENCIDO")))),"N.A.")</f>
        <v>N.A.</v>
      </c>
      <c r="J64" s="14">
        <f>Tabela224568910111213141516171819202122[[#This Row],[TREINADO EM]]+Tabela224568910111213141516171819202122[[#This Row],[VALIDADE]]</f>
        <v>46374</v>
      </c>
      <c r="K64">
        <v>1</v>
      </c>
      <c r="L64" t="s">
        <v>3</v>
      </c>
      <c r="M64" t="str">
        <f>VLOOKUP(Tabela224568910111213141516171819202122[[#This Row],[NOME]],'CADASTRO'!A:GJ,6,0)</f>
        <v>S-AFASTADO</v>
      </c>
    </row>
    <row r="65" spans="1:13">
      <c r="A65" t="s">
        <v>516</v>
      </c>
      <c r="B65" t="s">
        <v>517</v>
      </c>
      <c r="C65" t="s">
        <v>341</v>
      </c>
      <c r="D65" t="s">
        <v>730</v>
      </c>
      <c r="E65" t="s">
        <v>371</v>
      </c>
      <c r="F65" t="str">
        <f>VLOOKUP(Tabela224568910111213141516171819202122[[#This Row],[NOME]],'CADASTRO'!A:K,5,0)</f>
        <v>OPERADOR INDUSTRIAL II</v>
      </c>
      <c r="G65" s="8">
        <v>44865</v>
      </c>
      <c r="H65" s="38">
        <v>365</v>
      </c>
      <c r="I6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IF((G65+H65)&gt;(TODAY()),"NO PRAZO", "VENCIDO")))),"N.A.")</f>
        <v>HISTORICO</v>
      </c>
      <c r="J65" s="14">
        <f>Tabela224568910111213141516171819202122[[#This Row],[TREINADO EM]]+Tabela224568910111213141516171819202122[[#This Row],[VALIDADE]]</f>
        <v>45230</v>
      </c>
      <c r="K65">
        <v>1</v>
      </c>
      <c r="L65" t="s">
        <v>5</v>
      </c>
      <c r="M65" t="str">
        <f>VLOOKUP(Tabela224568910111213141516171819202122[[#This Row],[NOME]],'CADASTRO'!A:GJ,6,0)</f>
        <v>ATIVO</v>
      </c>
    </row>
    <row r="66" spans="1:13">
      <c r="A66" t="s">
        <v>516</v>
      </c>
      <c r="B66" t="s">
        <v>517</v>
      </c>
      <c r="C66" t="s">
        <v>68</v>
      </c>
      <c r="D66" t="s">
        <v>730</v>
      </c>
      <c r="E66" t="s">
        <v>371</v>
      </c>
      <c r="F66" t="str">
        <f>VLOOKUP(Tabela224568910111213141516171819202122[[#This Row],[NOME]],'CADASTRO'!A:K,5,0)</f>
        <v>OPERADOR INDUSTRIAL II</v>
      </c>
      <c r="G66" s="8">
        <v>45280</v>
      </c>
      <c r="H66" s="38">
        <v>365</v>
      </c>
      <c r="I6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IF((G66+H66)&gt;(TODAY()),"NO PRAZO", "VENCIDO")))),"N.A.")</f>
        <v>HISTORICO</v>
      </c>
      <c r="J66" s="14">
        <f>Tabela224568910111213141516171819202122[[#This Row],[TREINADO EM]]+Tabela224568910111213141516171819202122[[#This Row],[VALIDADE]]</f>
        <v>45645</v>
      </c>
      <c r="K66">
        <v>1</v>
      </c>
      <c r="L66" t="s">
        <v>5</v>
      </c>
      <c r="M66" t="str">
        <f>VLOOKUP(Tabela224568910111213141516171819202122[[#This Row],[NOME]],'CADASTRO'!A:GJ,6,0)</f>
        <v>ATIVO</v>
      </c>
    </row>
    <row r="67" spans="1:13">
      <c r="A67" t="s">
        <v>516</v>
      </c>
      <c r="B67" t="s">
        <v>517</v>
      </c>
      <c r="C67" t="s">
        <v>437</v>
      </c>
      <c r="D67" t="s">
        <v>730</v>
      </c>
      <c r="E67" t="s">
        <v>371</v>
      </c>
      <c r="F67" t="str">
        <f>VLOOKUP(Tabela224568910111213141516171819202122[[#This Row],[NOME]],'CADASTRO'!A:K,5,0)</f>
        <v>OPERADOR INDUSTRIAL II</v>
      </c>
      <c r="G67" s="8">
        <v>45644</v>
      </c>
      <c r="H67" s="38">
        <v>365</v>
      </c>
      <c r="I6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IF((G67+H67)&gt;(TODAY()),"NO PRAZO", "VENCIDO")))),"N.A.")</f>
        <v>HISTORICO</v>
      </c>
      <c r="J67" s="14">
        <f>Tabela224568910111213141516171819202122[[#This Row],[TREINADO EM]]+Tabela224568910111213141516171819202122[[#This Row],[VALIDADE]]</f>
        <v>46009</v>
      </c>
      <c r="K67">
        <v>1</v>
      </c>
      <c r="L67" t="s">
        <v>5</v>
      </c>
      <c r="M67" t="str">
        <f>VLOOKUP(Tabela224568910111213141516171819202122[[#This Row],[NOME]],'CADASTRO'!A:GJ,6,0)</f>
        <v>ATIVO</v>
      </c>
    </row>
    <row r="68" spans="1:13">
      <c r="A68" t="s">
        <v>516</v>
      </c>
      <c r="B68" t="s">
        <v>517</v>
      </c>
      <c r="C68" t="s">
        <v>335</v>
      </c>
      <c r="D68" t="s">
        <v>730</v>
      </c>
      <c r="E68" t="s">
        <v>371</v>
      </c>
      <c r="F68" t="str">
        <f>VLOOKUP(Tabela224568910111213141516171819202122[[#This Row],[NOME]],'CADASTRO'!A:K,5,0)</f>
        <v>OPERADOR INDUSTRIAL II</v>
      </c>
      <c r="G68" s="8">
        <v>46009</v>
      </c>
      <c r="H68" s="38">
        <v>365</v>
      </c>
      <c r="I6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IF((G68+H68)&gt;(TODAY()),"NO PRAZO", "VENCIDO")))),"N.A.")</f>
        <v>NO PRAZO</v>
      </c>
      <c r="J68" s="14">
        <f>Tabela224568910111213141516171819202122[[#This Row],[TREINADO EM]]+Tabela224568910111213141516171819202122[[#This Row],[VALIDADE]]</f>
        <v>46374</v>
      </c>
      <c r="K68">
        <v>1</v>
      </c>
      <c r="L68" t="s">
        <v>3</v>
      </c>
      <c r="M68" t="str">
        <f>VLOOKUP(Tabela224568910111213141516171819202122[[#This Row],[NOME]],'CADASTRO'!A:GJ,6,0)</f>
        <v>ATIVO</v>
      </c>
    </row>
    <row r="69" spans="1:13">
      <c r="A69" t="s">
        <v>516</v>
      </c>
      <c r="B69" t="s">
        <v>517</v>
      </c>
      <c r="C69" t="s">
        <v>431</v>
      </c>
      <c r="D69" t="s">
        <v>730</v>
      </c>
      <c r="E69" t="s">
        <v>251</v>
      </c>
      <c r="F69" t="str">
        <f>VLOOKUP(Tabela224568910111213141516171819202122[[#This Row],[NOME]],'CADASTRO'!A:K,5,0)</f>
        <v>OPERADOR INDUSTRIAL I</v>
      </c>
      <c r="G69" s="8">
        <v>45849</v>
      </c>
      <c r="H69" s="38">
        <v>365</v>
      </c>
      <c r="I6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IF((G69+H69)&gt;(TODAY()),"NO PRAZO", "VENCIDO")))),"N.A.")</f>
        <v>N.A.</v>
      </c>
      <c r="J69" s="14">
        <f>Tabela224568910111213141516171819202122[[#This Row],[TREINADO EM]]+Tabela224568910111213141516171819202122[[#This Row],[VALIDADE]]</f>
        <v>46214</v>
      </c>
      <c r="K69">
        <v>1.5</v>
      </c>
      <c r="L69" t="s">
        <v>3</v>
      </c>
      <c r="M69" t="str">
        <f>VLOOKUP(Tabela224568910111213141516171819202122[[#This Row],[NOME]],'CADASTRO'!A:GJ,6,0)</f>
        <v>DESLIGADO</v>
      </c>
    </row>
    <row r="70" spans="1:13">
      <c r="A70" t="s">
        <v>516</v>
      </c>
      <c r="B70" t="s">
        <v>517</v>
      </c>
      <c r="C70" t="s">
        <v>114</v>
      </c>
      <c r="D70" t="s">
        <v>730</v>
      </c>
      <c r="E70" t="s">
        <v>462</v>
      </c>
      <c r="F70" t="str">
        <f>VLOOKUP(Tabela224568910111213141516171819202122[[#This Row],[NOME]],'CADASTRO'!A:K,5,0)</f>
        <v>ANALISTA CONTROLE QUALIDADE PL</v>
      </c>
      <c r="G70" s="8">
        <v>43641</v>
      </c>
      <c r="H70" s="38">
        <v>365</v>
      </c>
      <c r="I7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IF((G70+H70)&gt;(TODAY()),"NO PRAZO", "VENCIDO")))),"N.A.")</f>
        <v>N.A.</v>
      </c>
      <c r="J70" s="14">
        <f>Tabela224568910111213141516171819202122[[#This Row],[TREINADO EM]]+Tabela224568910111213141516171819202122[[#This Row],[VALIDADE]]</f>
        <v>44006</v>
      </c>
      <c r="K70">
        <v>1</v>
      </c>
      <c r="L70" t="s">
        <v>1</v>
      </c>
      <c r="M70" t="str">
        <f>VLOOKUP(Tabela224568910111213141516171819202122[[#This Row],[NOME]],'CADASTRO'!A:GJ,6,0)</f>
        <v>DESLIGADO</v>
      </c>
    </row>
    <row r="71" spans="1:13">
      <c r="A71" t="s">
        <v>516</v>
      </c>
      <c r="B71" t="s">
        <v>517</v>
      </c>
      <c r="C71" t="s">
        <v>68</v>
      </c>
      <c r="D71" t="s">
        <v>730</v>
      </c>
      <c r="E71" t="s">
        <v>464</v>
      </c>
      <c r="F71" t="str">
        <f>VLOOKUP(Tabela224568910111213141516171819202122[[#This Row],[NOME]],'CADASTRO'!A:K,5,0)</f>
        <v>ESTAGIARIO</v>
      </c>
      <c r="G71" s="8">
        <v>44271</v>
      </c>
      <c r="H71" s="38">
        <v>365</v>
      </c>
      <c r="I7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IF((G71+H71)&gt;(TODAY()),"NO PRAZO", "VENCIDO")))),"N.A.")</f>
        <v>N.A.</v>
      </c>
      <c r="J71" s="14">
        <f>Tabela224568910111213141516171819202122[[#This Row],[TREINADO EM]]+Tabela224568910111213141516171819202122[[#This Row],[VALIDADE]]</f>
        <v>44636</v>
      </c>
      <c r="K71">
        <v>1</v>
      </c>
      <c r="L71" t="s">
        <v>1</v>
      </c>
      <c r="M71" t="str">
        <f>VLOOKUP(Tabela224568910111213141516171819202122[[#This Row],[NOME]],'CADASTRO'!A:GJ,6,0)</f>
        <v>DESLIGADO</v>
      </c>
    </row>
    <row r="72" spans="1:13">
      <c r="A72" t="s">
        <v>516</v>
      </c>
      <c r="B72" t="s">
        <v>517</v>
      </c>
      <c r="C72" t="s">
        <v>68</v>
      </c>
      <c r="D72" t="s">
        <v>730</v>
      </c>
      <c r="E72" t="s">
        <v>467</v>
      </c>
      <c r="F72" t="str">
        <f>VLOOKUP(Tabela224568910111213141516171819202122[[#This Row],[NOME]],'CADASTRO'!A:K,5,0)</f>
        <v>OPERADOR INDUSTRIAL III</v>
      </c>
      <c r="G72" s="8">
        <v>44491</v>
      </c>
      <c r="H72" s="38">
        <v>365</v>
      </c>
      <c r="I7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IF((G72+H72)&gt;(TODAY()),"NO PRAZO", "VENCIDO")))),"N.A.")</f>
        <v>N.A.</v>
      </c>
      <c r="J72" s="14">
        <f>Tabela224568910111213141516171819202122[[#This Row],[TREINADO EM]]+Tabela224568910111213141516171819202122[[#This Row],[VALIDADE]]</f>
        <v>44856</v>
      </c>
      <c r="K72">
        <v>0.5</v>
      </c>
      <c r="L72" t="s">
        <v>5</v>
      </c>
      <c r="M72" t="str">
        <f>VLOOKUP(Tabela224568910111213141516171819202122[[#This Row],[NOME]],'CADASTRO'!A:GJ,6,0)</f>
        <v>DESLIGADO</v>
      </c>
    </row>
    <row r="73" spans="1:13">
      <c r="A73" t="s">
        <v>516</v>
      </c>
      <c r="B73" t="s">
        <v>517</v>
      </c>
      <c r="C73" t="s">
        <v>341</v>
      </c>
      <c r="D73" t="s">
        <v>730</v>
      </c>
      <c r="E73" t="s">
        <v>467</v>
      </c>
      <c r="F73" t="str">
        <f>VLOOKUP(Tabela224568910111213141516171819202122[[#This Row],[NOME]],'CADASTRO'!A:K,5,0)</f>
        <v>OPERADOR INDUSTRIAL III</v>
      </c>
      <c r="G73" s="8">
        <v>44865</v>
      </c>
      <c r="H73" s="38">
        <v>365</v>
      </c>
      <c r="I7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IF((G73+H73)&gt;(TODAY()),"NO PRAZO", "VENCIDO")))),"N.A.")</f>
        <v>N.A.</v>
      </c>
      <c r="J73" s="14">
        <f>Tabela224568910111213141516171819202122[[#This Row],[TREINADO EM]]+Tabela224568910111213141516171819202122[[#This Row],[VALIDADE]]</f>
        <v>45230</v>
      </c>
      <c r="K73">
        <v>1</v>
      </c>
      <c r="L73" t="s">
        <v>1</v>
      </c>
      <c r="M73" t="str">
        <f>VLOOKUP(Tabela224568910111213141516171819202122[[#This Row],[NOME]],'CADASTRO'!A:GJ,6,0)</f>
        <v>DESLIGADO</v>
      </c>
    </row>
    <row r="74" spans="1:13">
      <c r="A74" t="s">
        <v>516</v>
      </c>
      <c r="B74" t="s">
        <v>517</v>
      </c>
      <c r="C74" t="s">
        <v>335</v>
      </c>
      <c r="D74" t="s">
        <v>730</v>
      </c>
      <c r="E74" t="s">
        <v>468</v>
      </c>
      <c r="F74" t="str">
        <f>VLOOKUP(Tabela224568910111213141516171819202122[[#This Row],[NOME]],'CADASTRO'!A:K,5,0)</f>
        <v>OPERADOR LOGISTICO I</v>
      </c>
      <c r="G74" s="8">
        <v>45702</v>
      </c>
      <c r="H74" s="38">
        <v>365</v>
      </c>
      <c r="I7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IF((G74+H74)&gt;(TODAY()),"NO PRAZO", "VENCIDO")))),"N.A.")</f>
        <v>N.A.</v>
      </c>
      <c r="J74" s="14">
        <f>Tabela224568910111213141516171819202122[[#This Row],[TREINADO EM]]+Tabela224568910111213141516171819202122[[#This Row],[VALIDADE]]</f>
        <v>46067</v>
      </c>
      <c r="K74">
        <v>1</v>
      </c>
      <c r="L74" t="s">
        <v>1</v>
      </c>
      <c r="M74" t="str">
        <f>VLOOKUP(Tabela224568910111213141516171819202122[[#This Row],[NOME]],'CADASTRO'!A:GJ,6,0)</f>
        <v>DESLIGADO</v>
      </c>
    </row>
    <row r="75" spans="1:13">
      <c r="A75" t="s">
        <v>516</v>
      </c>
      <c r="B75" t="s">
        <v>517</v>
      </c>
      <c r="C75" t="s">
        <v>415</v>
      </c>
      <c r="D75" t="s">
        <v>730</v>
      </c>
      <c r="E75" t="s">
        <v>382</v>
      </c>
      <c r="F75" t="str">
        <f>VLOOKUP(Tabela224568910111213141516171819202122[[#This Row],[NOME]],'CADASTRO'!A:K,5,0)</f>
        <v>ANALISTA CONTROLE QUALIDADE JR</v>
      </c>
      <c r="G75" s="8">
        <v>46170</v>
      </c>
      <c r="H75" s="38">
        <v>365</v>
      </c>
      <c r="I7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IF((G75+H75)&gt;(TODAY()),"NO PRAZO", "VENCIDO")))),"N.A.")</f>
        <v>NO PRAZO</v>
      </c>
      <c r="J75" s="14">
        <f>Tabela224568910111213141516171819202122[[#This Row],[TREINADO EM]]+Tabela224568910111213141516171819202122[[#This Row],[VALIDADE]]</f>
        <v>46535</v>
      </c>
      <c r="K75">
        <v>1</v>
      </c>
      <c r="L75" t="s">
        <v>3</v>
      </c>
      <c r="M75" t="str">
        <f>VLOOKUP(Tabela224568910111213141516171819202122[[#This Row],[NOME]],'CADASTRO'!A:GJ,6,0)</f>
        <v>ATIVO</v>
      </c>
    </row>
    <row r="76" spans="1:13">
      <c r="A76" t="s">
        <v>516</v>
      </c>
      <c r="B76" t="s">
        <v>517</v>
      </c>
      <c r="C76" t="s">
        <v>68</v>
      </c>
      <c r="D76" t="s">
        <v>730</v>
      </c>
      <c r="E76" t="s">
        <v>265</v>
      </c>
      <c r="F76" t="str">
        <f>VLOOKUP(Tabela224568910111213141516171819202122[[#This Row],[NOME]],'CADASTRO'!A:K,5,0)</f>
        <v>OPERADOR INDUSTRIAL II</v>
      </c>
      <c r="G76" s="8">
        <v>44271</v>
      </c>
      <c r="H76" s="38">
        <v>365</v>
      </c>
      <c r="I7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IF((G76+H76)&gt;(TODAY()),"NO PRAZO", "VENCIDO")))),"N.A.")</f>
        <v>N.A.</v>
      </c>
      <c r="J76" s="14">
        <f>Tabela224568910111213141516171819202122[[#This Row],[TREINADO EM]]+Tabela224568910111213141516171819202122[[#This Row],[VALIDADE]]</f>
        <v>44636</v>
      </c>
      <c r="K76">
        <v>1</v>
      </c>
      <c r="L76" t="s">
        <v>1</v>
      </c>
      <c r="M76" t="str">
        <f>VLOOKUP(Tabela224568910111213141516171819202122[[#This Row],[NOME]],'CADASTRO'!A:GJ,6,0)</f>
        <v>DESLIGADO</v>
      </c>
    </row>
    <row r="77" spans="1:13">
      <c r="A77" t="s">
        <v>516</v>
      </c>
      <c r="B77" t="s">
        <v>517</v>
      </c>
      <c r="C77" t="s">
        <v>326</v>
      </c>
      <c r="D77" t="s">
        <v>730</v>
      </c>
      <c r="E77" t="s">
        <v>453</v>
      </c>
      <c r="F77" t="str">
        <f>VLOOKUP(Tabela224568910111213141516171819202122[[#This Row],[NOME]],'CADASTRO'!A:K,5,0)</f>
        <v>AUXILIAR INDUSTRIAL</v>
      </c>
      <c r="G77" s="8">
        <v>46183</v>
      </c>
      <c r="H77" s="38">
        <v>365</v>
      </c>
      <c r="I7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IF((G77+H77)&gt;(TODAY()),"NO PRAZO", "VENCIDO")))),"N.A.")</f>
        <v>NO PRAZO</v>
      </c>
      <c r="J77" s="14">
        <f>Tabela224568910111213141516171819202122[[#This Row],[TREINADO EM]]+Tabela224568910111213141516171819202122[[#This Row],[VALIDADE]]</f>
        <v>46548</v>
      </c>
      <c r="K77">
        <v>1</v>
      </c>
      <c r="L77" t="s">
        <v>3</v>
      </c>
      <c r="M77" t="str">
        <f>VLOOKUP(Tabela224568910111213141516171819202122[[#This Row],[NOME]],'CADASTRO'!A:GJ,6,0)</f>
        <v>ATIVO</v>
      </c>
    </row>
    <row r="78" spans="1:13">
      <c r="A78" t="s">
        <v>516</v>
      </c>
      <c r="B78" t="s">
        <v>517</v>
      </c>
      <c r="C78" t="s">
        <v>431</v>
      </c>
      <c r="D78" t="s">
        <v>730</v>
      </c>
      <c r="E78" t="s">
        <v>268</v>
      </c>
      <c r="F78" t="str">
        <f>VLOOKUP(Tabela224568910111213141516171819202122[[#This Row],[NOME]],'CADASTRO'!A:K,5,0)</f>
        <v>Almoxarife</v>
      </c>
      <c r="G78" s="8">
        <v>45198</v>
      </c>
      <c r="H78" s="38">
        <v>365</v>
      </c>
      <c r="I7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IF((G78+H78)&gt;(TODAY()),"NO PRAZO", "VENCIDO")))),"N.A.")</f>
        <v>N.A.</v>
      </c>
      <c r="J78" s="14">
        <f>Tabela224568910111213141516171819202122[[#This Row],[TREINADO EM]]+Tabela224568910111213141516171819202122[[#This Row],[VALIDADE]]</f>
        <v>45563</v>
      </c>
      <c r="K78">
        <v>1.5</v>
      </c>
      <c r="L78" t="s">
        <v>5</v>
      </c>
      <c r="M78" t="str">
        <f>VLOOKUP(Tabela224568910111213141516171819202122[[#This Row],[NOME]],'CADASTRO'!A:GJ,6,0)</f>
        <v>DESLIGADO</v>
      </c>
    </row>
    <row r="79" spans="1:13">
      <c r="A79" t="s">
        <v>516</v>
      </c>
      <c r="B79" t="s">
        <v>517</v>
      </c>
      <c r="C79" t="s">
        <v>68</v>
      </c>
      <c r="D79" t="s">
        <v>730</v>
      </c>
      <c r="E79" t="s">
        <v>268</v>
      </c>
      <c r="F79" t="str">
        <f>VLOOKUP(Tabela224568910111213141516171819202122[[#This Row],[NOME]],'CADASTRO'!A:K,5,0)</f>
        <v>Almoxarife</v>
      </c>
      <c r="G79" s="8">
        <v>45280</v>
      </c>
      <c r="H79" s="38">
        <v>365</v>
      </c>
      <c r="I7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IF((G79+H79)&gt;(TODAY()),"NO PRAZO", "VENCIDO")))),"N.A.")</f>
        <v>N.A.</v>
      </c>
      <c r="J79" s="14">
        <f>Tabela224568910111213141516171819202122[[#This Row],[TREINADO EM]]+Tabela224568910111213141516171819202122[[#This Row],[VALIDADE]]</f>
        <v>45645</v>
      </c>
      <c r="K79">
        <v>1</v>
      </c>
      <c r="L79" t="s">
        <v>1</v>
      </c>
      <c r="M79" t="str">
        <f>VLOOKUP(Tabela224568910111213141516171819202122[[#This Row],[NOME]],'CADASTRO'!A:GJ,6,0)</f>
        <v>DESLIGADO</v>
      </c>
    </row>
    <row r="80" spans="1:13">
      <c r="A80" t="s">
        <v>516</v>
      </c>
      <c r="B80" t="s">
        <v>517</v>
      </c>
      <c r="C80" t="s">
        <v>114</v>
      </c>
      <c r="D80" t="s">
        <v>730</v>
      </c>
      <c r="E80" t="s">
        <v>274</v>
      </c>
      <c r="F80" t="str">
        <f>VLOOKUP(Tabela224568910111213141516171819202122[[#This Row],[NOME]],'CADASTRO'!A:K,5,0)</f>
        <v>OPERADOR INDUSTRIAL III</v>
      </c>
      <c r="G80" s="8">
        <v>44120</v>
      </c>
      <c r="H80" s="38">
        <v>365</v>
      </c>
      <c r="I8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IF((G80+H80)&gt;(TODAY()),"NO PRAZO", "VENCIDO")))),"N.A.")</f>
        <v>N.A.</v>
      </c>
      <c r="J80" s="14">
        <f>Tabela224568910111213141516171819202122[[#This Row],[TREINADO EM]]+Tabela224568910111213141516171819202122[[#This Row],[VALIDADE]]</f>
        <v>44485</v>
      </c>
      <c r="K80">
        <v>1</v>
      </c>
      <c r="L80" t="s">
        <v>3</v>
      </c>
      <c r="M80" t="str">
        <f>VLOOKUP(Tabela224568910111213141516171819202122[[#This Row],[NOME]],'CADASTRO'!A:GJ,6,0)</f>
        <v>DESLIGADO</v>
      </c>
    </row>
    <row r="81" spans="1:13">
      <c r="A81" t="s">
        <v>516</v>
      </c>
      <c r="B81" t="s">
        <v>517</v>
      </c>
      <c r="C81" t="s">
        <v>335</v>
      </c>
      <c r="D81" t="s">
        <v>730</v>
      </c>
      <c r="E81" t="s">
        <v>385</v>
      </c>
      <c r="F81" t="str">
        <f>VLOOKUP(Tabela224568910111213141516171819202122[[#This Row],[NOME]],'CADASTRO'!A:K,5,0)</f>
        <v>OPERADOR INDUSTRIAL I</v>
      </c>
      <c r="G81" s="8">
        <v>46134</v>
      </c>
      <c r="H81" s="38">
        <v>365</v>
      </c>
      <c r="I8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IF((G81+H81)&gt;(TODAY()),"NO PRAZO", "VENCIDO")))),"N.A.")</f>
        <v>NO PRAZO</v>
      </c>
      <c r="J81" s="14">
        <f>Tabela224568910111213141516171819202122[[#This Row],[TREINADO EM]]+Tabela224568910111213141516171819202122[[#This Row],[VALIDADE]]</f>
        <v>46499</v>
      </c>
      <c r="K81">
        <v>1</v>
      </c>
      <c r="L81" t="s">
        <v>3</v>
      </c>
      <c r="M81" t="str">
        <f>VLOOKUP(Tabela224568910111213141516171819202122[[#This Row],[NOME]],'CADASTRO'!A:GJ,6,0)</f>
        <v>ATIVO</v>
      </c>
    </row>
    <row r="82" spans="1:13">
      <c r="A82" t="s">
        <v>516</v>
      </c>
      <c r="B82" t="s">
        <v>517</v>
      </c>
      <c r="C82" t="s">
        <v>68</v>
      </c>
      <c r="D82" t="s">
        <v>730</v>
      </c>
      <c r="E82" t="s">
        <v>278</v>
      </c>
      <c r="F82" t="str">
        <f>VLOOKUP(Tabela224568910111213141516171819202122[[#This Row],[NOME]],'CADASTRO'!A:K,5,0)</f>
        <v>OPERADOR INDUSTRIAL I</v>
      </c>
      <c r="G82" s="8">
        <v>45280</v>
      </c>
      <c r="H82" s="38">
        <v>365</v>
      </c>
      <c r="I8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IF((G82+H82)&gt;(TODAY()),"NO PRAZO", "VENCIDO")))),"N.A.")</f>
        <v>N.A.</v>
      </c>
      <c r="J82" s="14">
        <f>Tabela224568910111213141516171819202122[[#This Row],[TREINADO EM]]+Tabela224568910111213141516171819202122[[#This Row],[VALIDADE]]</f>
        <v>45645</v>
      </c>
      <c r="K82">
        <v>1</v>
      </c>
      <c r="L82" t="s">
        <v>5</v>
      </c>
      <c r="M82" t="str">
        <f>VLOOKUP(Tabela224568910111213141516171819202122[[#This Row],[NOME]],'CADASTRO'!A:GJ,6,0)</f>
        <v>DESLIGADO</v>
      </c>
    </row>
    <row r="83" spans="1:13">
      <c r="A83" t="s">
        <v>516</v>
      </c>
      <c r="B83" t="s">
        <v>517</v>
      </c>
      <c r="C83" t="s">
        <v>437</v>
      </c>
      <c r="D83" t="s">
        <v>730</v>
      </c>
      <c r="E83" t="s">
        <v>278</v>
      </c>
      <c r="F83" t="str">
        <f>VLOOKUP(Tabela224568910111213141516171819202122[[#This Row],[NOME]],'CADASTRO'!A:K,5,0)</f>
        <v>OPERADOR INDUSTRIAL I</v>
      </c>
      <c r="G83" s="8">
        <v>45644</v>
      </c>
      <c r="H83" s="38">
        <v>365</v>
      </c>
      <c r="I8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IF((G83+H83)&gt;(TODAY()),"NO PRAZO", "VENCIDO")))),"N.A.")</f>
        <v>N.A.</v>
      </c>
      <c r="J83" s="14">
        <f>Tabela224568910111213141516171819202122[[#This Row],[TREINADO EM]]+Tabela224568910111213141516171819202122[[#This Row],[VALIDADE]]</f>
        <v>46009</v>
      </c>
      <c r="K83">
        <v>1</v>
      </c>
      <c r="L83" t="s">
        <v>5</v>
      </c>
      <c r="M83" t="str">
        <f>VLOOKUP(Tabela224568910111213141516171819202122[[#This Row],[NOME]],'CADASTRO'!A:GJ,6,0)</f>
        <v>DESLIGADO</v>
      </c>
    </row>
    <row r="84" spans="1:13">
      <c r="A84" t="s">
        <v>516</v>
      </c>
      <c r="B84" t="s">
        <v>517</v>
      </c>
      <c r="C84" t="s">
        <v>335</v>
      </c>
      <c r="D84" t="s">
        <v>730</v>
      </c>
      <c r="E84" t="s">
        <v>278</v>
      </c>
      <c r="F84" t="str">
        <f>VLOOKUP(Tabela224568910111213141516171819202122[[#This Row],[NOME]],'CADASTRO'!A:K,5,0)</f>
        <v>OPERADOR INDUSTRIAL I</v>
      </c>
      <c r="G84" s="8">
        <v>46009</v>
      </c>
      <c r="H84" s="38">
        <v>365</v>
      </c>
      <c r="I8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IF((G84+H84)&gt;(TODAY()),"NO PRAZO", "VENCIDO")))),"N.A.")</f>
        <v>N.A.</v>
      </c>
      <c r="J84" s="14">
        <f>Tabela224568910111213141516171819202122[[#This Row],[TREINADO EM]]+Tabela224568910111213141516171819202122[[#This Row],[VALIDADE]]</f>
        <v>46374</v>
      </c>
      <c r="K84">
        <v>1</v>
      </c>
      <c r="L84" t="s">
        <v>3</v>
      </c>
      <c r="M84" t="str">
        <f>VLOOKUP(Tabela224568910111213141516171819202122[[#This Row],[NOME]],'CADASTRO'!A:GJ,6,0)</f>
        <v>DESLIGADO</v>
      </c>
    </row>
    <row r="85" spans="1:13">
      <c r="A85" t="s">
        <v>516</v>
      </c>
      <c r="B85" t="s">
        <v>517</v>
      </c>
      <c r="C85" t="s">
        <v>341</v>
      </c>
      <c r="D85" t="s">
        <v>730</v>
      </c>
      <c r="E85" t="s">
        <v>386</v>
      </c>
      <c r="F85" t="str">
        <f>VLOOKUP(Tabela224568910111213141516171819202122[[#This Row],[NOME]],'CADASTRO'!A:K,5,0)</f>
        <v>OPERADOR INDUSTRIAL II</v>
      </c>
      <c r="G85" s="8">
        <v>44865</v>
      </c>
      <c r="H85" s="38">
        <v>365</v>
      </c>
      <c r="I8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IF((G85+H85)&gt;(TODAY()),"NO PRAZO", "VENCIDO")))),"N.A.")</f>
        <v>N.A.</v>
      </c>
      <c r="J85" s="14">
        <f>Tabela224568910111213141516171819202122[[#This Row],[TREINADO EM]]+Tabela224568910111213141516171819202122[[#This Row],[VALIDADE]]</f>
        <v>45230</v>
      </c>
      <c r="K85">
        <v>1</v>
      </c>
      <c r="L85" t="s">
        <v>1</v>
      </c>
      <c r="M85" t="str">
        <f>VLOOKUP(Tabela224568910111213141516171819202122[[#This Row],[NOME]],'CADASTRO'!A:GJ,6,0)</f>
        <v>ATIVO</v>
      </c>
    </row>
    <row r="86" spans="1:13">
      <c r="A86" t="s">
        <v>516</v>
      </c>
      <c r="B86" t="s">
        <v>517</v>
      </c>
      <c r="C86" t="s">
        <v>68</v>
      </c>
      <c r="D86" t="s">
        <v>730</v>
      </c>
      <c r="E86" t="s">
        <v>386</v>
      </c>
      <c r="F86" t="str">
        <f>VLOOKUP(Tabela224568910111213141516171819202122[[#This Row],[NOME]],'CADASTRO'!A:K,5,0)</f>
        <v>OPERADOR INDUSTRIAL II</v>
      </c>
      <c r="G86" s="8">
        <v>45280</v>
      </c>
      <c r="H86" s="38">
        <v>365</v>
      </c>
      <c r="I8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IF((G86+H86)&gt;(TODAY()),"NO PRAZO", "VENCIDO")))),"N.A.")</f>
        <v>HISTORICO</v>
      </c>
      <c r="J86" s="14">
        <f>Tabela224568910111213141516171819202122[[#This Row],[TREINADO EM]]+Tabela224568910111213141516171819202122[[#This Row],[VALIDADE]]</f>
        <v>45645</v>
      </c>
      <c r="K86">
        <v>1</v>
      </c>
      <c r="L86" t="s">
        <v>5</v>
      </c>
      <c r="M86" t="str">
        <f>VLOOKUP(Tabela224568910111213141516171819202122[[#This Row],[NOME]],'CADASTRO'!A:GJ,6,0)</f>
        <v>ATIVO</v>
      </c>
    </row>
    <row r="87" spans="1:13">
      <c r="A87" t="s">
        <v>516</v>
      </c>
      <c r="B87" t="s">
        <v>517</v>
      </c>
      <c r="C87" t="s">
        <v>437</v>
      </c>
      <c r="D87" t="s">
        <v>730</v>
      </c>
      <c r="E87" t="s">
        <v>386</v>
      </c>
      <c r="F87" t="str">
        <f>VLOOKUP(Tabela224568910111213141516171819202122[[#This Row],[NOME]],'CADASTRO'!A:K,5,0)</f>
        <v>OPERADOR INDUSTRIAL II</v>
      </c>
      <c r="G87" s="8">
        <v>45644</v>
      </c>
      <c r="H87" s="38">
        <v>365</v>
      </c>
      <c r="I8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IF((G87+H87)&gt;(TODAY()),"NO PRAZO", "VENCIDO")))),"N.A.")</f>
        <v>HISTORICO</v>
      </c>
      <c r="J87" s="14">
        <f>Tabela224568910111213141516171819202122[[#This Row],[TREINADO EM]]+Tabela224568910111213141516171819202122[[#This Row],[VALIDADE]]</f>
        <v>46009</v>
      </c>
      <c r="K87">
        <v>1</v>
      </c>
      <c r="L87" t="s">
        <v>5</v>
      </c>
      <c r="M87" t="str">
        <f>VLOOKUP(Tabela224568910111213141516171819202122[[#This Row],[NOME]],'CADASTRO'!A:GJ,6,0)</f>
        <v>ATIVO</v>
      </c>
    </row>
    <row r="88" spans="1:13">
      <c r="A88" t="s">
        <v>516</v>
      </c>
      <c r="B88" t="s">
        <v>517</v>
      </c>
      <c r="C88" t="s">
        <v>335</v>
      </c>
      <c r="D88" t="s">
        <v>730</v>
      </c>
      <c r="E88" t="s">
        <v>386</v>
      </c>
      <c r="F88" t="str">
        <f>VLOOKUP(Tabela224568910111213141516171819202122[[#This Row],[NOME]],'CADASTRO'!A:K,5,0)</f>
        <v>OPERADOR INDUSTRIAL II</v>
      </c>
      <c r="G88" s="8">
        <v>46009</v>
      </c>
      <c r="H88" s="38">
        <v>365</v>
      </c>
      <c r="I8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IF((G88+H88)&gt;(TODAY()),"NO PRAZO", "VENCIDO")))),"N.A.")</f>
        <v>NO PRAZO</v>
      </c>
      <c r="J88" s="14">
        <f>Tabela224568910111213141516171819202122[[#This Row],[TREINADO EM]]+Tabela224568910111213141516171819202122[[#This Row],[VALIDADE]]</f>
        <v>46374</v>
      </c>
      <c r="K88">
        <v>1</v>
      </c>
      <c r="L88" t="s">
        <v>3</v>
      </c>
      <c r="M88" t="str">
        <f>VLOOKUP(Tabela224568910111213141516171819202122[[#This Row],[NOME]],'CADASTRO'!A:GJ,6,0)</f>
        <v>ATIVO</v>
      </c>
    </row>
    <row r="89" spans="1:13">
      <c r="A89" t="s">
        <v>516</v>
      </c>
      <c r="B89" t="s">
        <v>517</v>
      </c>
      <c r="C89" t="s">
        <v>341</v>
      </c>
      <c r="D89" t="s">
        <v>730</v>
      </c>
      <c r="E89" t="s">
        <v>387</v>
      </c>
      <c r="F89" t="str">
        <f>VLOOKUP(Tabela224568910111213141516171819202122[[#This Row],[NOME]],'CADASTRO'!A:K,5,0)</f>
        <v>OPERADOR INDUSTRIAL III</v>
      </c>
      <c r="G89" s="8">
        <v>44848</v>
      </c>
      <c r="H89" s="38">
        <v>365</v>
      </c>
      <c r="I8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IF((G89+H89)&gt;(TODAY()),"NO PRAZO", "VENCIDO")))),"N.A.")</f>
        <v>HISTORICO</v>
      </c>
      <c r="J89" s="14">
        <f>Tabela224568910111213141516171819202122[[#This Row],[TREINADO EM]]+Tabela224568910111213141516171819202122[[#This Row],[VALIDADE]]</f>
        <v>45213</v>
      </c>
      <c r="K89">
        <v>1</v>
      </c>
      <c r="L89" t="s">
        <v>5</v>
      </c>
      <c r="M89" t="str">
        <f>VLOOKUP(Tabela224568910111213141516171819202122[[#This Row],[NOME]],'CADASTRO'!A:GJ,6,0)</f>
        <v>ATIVO</v>
      </c>
    </row>
    <row r="90" spans="1:13">
      <c r="A90" t="s">
        <v>516</v>
      </c>
      <c r="B90" t="s">
        <v>517</v>
      </c>
      <c r="C90" t="s">
        <v>68</v>
      </c>
      <c r="D90" t="s">
        <v>730</v>
      </c>
      <c r="E90" t="s">
        <v>387</v>
      </c>
      <c r="F90" t="str">
        <f>VLOOKUP(Tabela224568910111213141516171819202122[[#This Row],[NOME]],'CADASTRO'!A:K,5,0)</f>
        <v>OPERADOR INDUSTRIAL III</v>
      </c>
      <c r="G90" s="8">
        <v>45280</v>
      </c>
      <c r="H90" s="38">
        <v>365</v>
      </c>
      <c r="I9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IF((G90+H90)&gt;(TODAY()),"NO PRAZO", "VENCIDO")))),"N.A.")</f>
        <v>HISTORICO</v>
      </c>
      <c r="J90" s="14">
        <f>Tabela224568910111213141516171819202122[[#This Row],[TREINADO EM]]+Tabela224568910111213141516171819202122[[#This Row],[VALIDADE]]</f>
        <v>45645</v>
      </c>
      <c r="K90">
        <v>1</v>
      </c>
      <c r="L90" t="s">
        <v>5</v>
      </c>
      <c r="M90" t="str">
        <f>VLOOKUP(Tabela224568910111213141516171819202122[[#This Row],[NOME]],'CADASTRO'!A:GJ,6,0)</f>
        <v>ATIVO</v>
      </c>
    </row>
    <row r="91" spans="1:13">
      <c r="A91" t="s">
        <v>516</v>
      </c>
      <c r="B91" t="s">
        <v>517</v>
      </c>
      <c r="C91" t="s">
        <v>335</v>
      </c>
      <c r="D91" t="s">
        <v>730</v>
      </c>
      <c r="E91" t="s">
        <v>387</v>
      </c>
      <c r="F91" t="str">
        <f>VLOOKUP(Tabela224568910111213141516171819202122[[#This Row],[NOME]],'CADASTRO'!A:K,5,0)</f>
        <v>OPERADOR INDUSTRIAL III</v>
      </c>
      <c r="G91" s="8">
        <v>45883</v>
      </c>
      <c r="H91" s="38">
        <v>365</v>
      </c>
      <c r="I9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IF((G91+H91)&gt;(TODAY()),"NO PRAZO", "VENCIDO")))),"N.A.")</f>
        <v>HISTORICO</v>
      </c>
      <c r="J91" s="14">
        <f>Tabela224568910111213141516171819202122[[#This Row],[TREINADO EM]]+Tabela224568910111213141516171819202122[[#This Row],[VALIDADE]]</f>
        <v>46248</v>
      </c>
      <c r="K91">
        <v>1.5</v>
      </c>
      <c r="L91" t="s">
        <v>5</v>
      </c>
      <c r="M91" t="str">
        <f>VLOOKUP(Tabela224568910111213141516171819202122[[#This Row],[NOME]],'CADASTRO'!A:GJ,6,0)</f>
        <v>ATIVO</v>
      </c>
    </row>
    <row r="92" spans="1:13">
      <c r="A92" t="s">
        <v>516</v>
      </c>
      <c r="B92" t="s">
        <v>517</v>
      </c>
      <c r="C92" t="s">
        <v>335</v>
      </c>
      <c r="D92" t="s">
        <v>730</v>
      </c>
      <c r="E92" t="s">
        <v>387</v>
      </c>
      <c r="F92" t="str">
        <f>VLOOKUP(Tabela224568910111213141516171819202122[[#This Row],[NOME]],'CADASTRO'!A:K,5,0)</f>
        <v>OPERADOR INDUSTRIAL III</v>
      </c>
      <c r="G92" s="8">
        <v>46009</v>
      </c>
      <c r="H92" s="38">
        <v>365</v>
      </c>
      <c r="I9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IF((G92+H92)&gt;(TODAY()),"NO PRAZO", "VENCIDO")))),"N.A.")</f>
        <v>NO PRAZO</v>
      </c>
      <c r="J92" s="14">
        <f>Tabela224568910111213141516171819202122[[#This Row],[TREINADO EM]]+Tabela224568910111213141516171819202122[[#This Row],[VALIDADE]]</f>
        <v>46374</v>
      </c>
      <c r="K92">
        <v>1</v>
      </c>
      <c r="L92" t="s">
        <v>3</v>
      </c>
      <c r="M92" t="str">
        <f>VLOOKUP(Tabela224568910111213141516171819202122[[#This Row],[NOME]],'CADASTRO'!A:GJ,6,0)</f>
        <v>ATIVO</v>
      </c>
    </row>
    <row r="93" spans="1:13">
      <c r="A93" t="s">
        <v>516</v>
      </c>
      <c r="B93" t="s">
        <v>517</v>
      </c>
      <c r="C93" t="s">
        <v>415</v>
      </c>
      <c r="D93" t="s">
        <v>730</v>
      </c>
      <c r="E93" t="s">
        <v>495</v>
      </c>
      <c r="F93" t="str">
        <f>VLOOKUP(Tabela224568910111213141516171819202122[[#This Row],[NOME]],'CADASTRO'!A:K,5,0)</f>
        <v>AUXILIAR INDUSTRIAL</v>
      </c>
      <c r="G93" s="8">
        <v>46309</v>
      </c>
      <c r="H93" s="38">
        <v>365</v>
      </c>
      <c r="I9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IF((G93+H93)&gt;(TODAY()),"NO PRAZO", "VENCIDO")))),"N.A.")</f>
        <v>NO PRAZO</v>
      </c>
      <c r="J93" s="14">
        <f>Tabela224568910111213141516171819202122[[#This Row],[TREINADO EM]]+Tabela224568910111213141516171819202122[[#This Row],[VALIDADE]]</f>
        <v>46674</v>
      </c>
      <c r="K93">
        <v>1</v>
      </c>
      <c r="L93" t="s">
        <v>3</v>
      </c>
      <c r="M93" t="str">
        <f>VLOOKUP(Tabela224568910111213141516171819202122[[#This Row],[NOME]],'CADASTRO'!A:GJ,6,0)</f>
        <v>ATIVO</v>
      </c>
    </row>
    <row r="94" spans="1:13">
      <c r="A94" t="s">
        <v>516</v>
      </c>
      <c r="B94" t="s">
        <v>517</v>
      </c>
      <c r="C94" t="s">
        <v>68</v>
      </c>
      <c r="D94" t="s">
        <v>730</v>
      </c>
      <c r="E94" t="s">
        <v>290</v>
      </c>
      <c r="F94" t="str">
        <f>VLOOKUP(Tabela224568910111213141516171819202122[[#This Row],[NOME]],'CADASTRO'!A:K,5,0)</f>
        <v>OPERADOR INDUSTRIAL II</v>
      </c>
      <c r="G94" s="8">
        <v>45280</v>
      </c>
      <c r="H94" s="38">
        <v>365</v>
      </c>
      <c r="I9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IF((G94+H94)&gt;(TODAY()),"NO PRAZO", "VENCIDO")))),"N.A.")</f>
        <v>N.A.</v>
      </c>
      <c r="J94" s="14">
        <f>Tabela224568910111213141516171819202122[[#This Row],[TREINADO EM]]+Tabela224568910111213141516171819202122[[#This Row],[VALIDADE]]</f>
        <v>45645</v>
      </c>
      <c r="K94">
        <v>1</v>
      </c>
      <c r="L94" t="s">
        <v>3</v>
      </c>
      <c r="M94" t="str">
        <f>VLOOKUP(Tabela224568910111213141516171819202122[[#This Row],[NOME]],'CADASTRO'!A:GJ,6,0)</f>
        <v>DESLIGADO</v>
      </c>
    </row>
    <row r="95" spans="1:13">
      <c r="A95" t="s">
        <v>516</v>
      </c>
      <c r="B95" t="s">
        <v>517</v>
      </c>
      <c r="C95" t="s">
        <v>68</v>
      </c>
      <c r="D95" t="s">
        <v>730</v>
      </c>
      <c r="E95" t="s">
        <v>293</v>
      </c>
      <c r="F95" t="str">
        <f>VLOOKUP(Tabela224568910111213141516171819202122[[#This Row],[NOME]],'CADASTRO'!A:K,5,0)</f>
        <v>OPERADOR INDUSTRIAL II</v>
      </c>
      <c r="G95" s="26">
        <v>44490</v>
      </c>
      <c r="H95" s="38">
        <v>365</v>
      </c>
      <c r="I9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IF((G95+H95)&gt;(TODAY()),"NO PRAZO", "VENCIDO")))),"N.A.")</f>
        <v>N.A.</v>
      </c>
      <c r="J95" s="14">
        <f>Tabela224568910111213141516171819202122[[#This Row],[TREINADO EM]]+Tabela224568910111213141516171819202122[[#This Row],[VALIDADE]]</f>
        <v>44855</v>
      </c>
      <c r="K95">
        <v>0.5</v>
      </c>
      <c r="L95" t="s">
        <v>1</v>
      </c>
      <c r="M95" t="str">
        <f>VLOOKUP(Tabela224568910111213141516171819202122[[#This Row],[NOME]],'CADASTRO'!A:GJ,6,0)</f>
        <v>DESLIGADO</v>
      </c>
    </row>
    <row r="96" spans="1:13">
      <c r="A96" t="s">
        <v>516</v>
      </c>
      <c r="B96" t="s">
        <v>517</v>
      </c>
      <c r="C96" t="s">
        <v>68</v>
      </c>
      <c r="D96" t="s">
        <v>730</v>
      </c>
      <c r="E96" t="s">
        <v>298</v>
      </c>
      <c r="F96" t="str">
        <f>VLOOKUP(Tabela224568910111213141516171819202122[[#This Row],[NOME]],'CADASTRO'!A:K,5,0)</f>
        <v>OPERADOR INDUSTRIAL III</v>
      </c>
      <c r="G96" s="26">
        <v>44511</v>
      </c>
      <c r="H96" s="38">
        <v>365</v>
      </c>
      <c r="I9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IF((G96+H96)&gt;(TODAY()),"NO PRAZO", "VENCIDO")))),"N.A.")</f>
        <v>N.A.</v>
      </c>
      <c r="J96" s="14">
        <f>Tabela224568910111213141516171819202122[[#This Row],[TREINADO EM]]+Tabela224568910111213141516171819202122[[#This Row],[VALIDADE]]</f>
        <v>44876</v>
      </c>
      <c r="K96">
        <v>0.5</v>
      </c>
      <c r="L96" t="s">
        <v>1</v>
      </c>
      <c r="M96" t="str">
        <f>VLOOKUP(Tabela224568910111213141516171819202122[[#This Row],[NOME]],'CADASTRO'!A:GJ,6,0)</f>
        <v>DESLIGADO</v>
      </c>
    </row>
    <row r="97" spans="1:13">
      <c r="A97" t="s">
        <v>516</v>
      </c>
      <c r="B97" t="s">
        <v>517</v>
      </c>
      <c r="C97" t="s">
        <v>335</v>
      </c>
      <c r="D97" t="s">
        <v>730</v>
      </c>
      <c r="E97" t="s">
        <v>305</v>
      </c>
      <c r="F97" t="str">
        <f>VLOOKUP(Tabela224568910111213141516171819202122[[#This Row],[NOME]],'CADASTRO'!A:K,5,0)</f>
        <v>AUXILIAR INDUSTRIAL</v>
      </c>
      <c r="G97" s="26">
        <v>45723</v>
      </c>
      <c r="H97" s="38">
        <v>365</v>
      </c>
      <c r="I9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IF((G97+H97)&gt;(TODAY()),"NO PRAZO", "VENCIDO")))),"N.A.")</f>
        <v>N.A.</v>
      </c>
      <c r="J97" s="14">
        <f>Tabela224568910111213141516171819202122[[#This Row],[TREINADO EM]]+Tabela224568910111213141516171819202122[[#This Row],[VALIDADE]]</f>
        <v>46088</v>
      </c>
      <c r="K97">
        <v>1</v>
      </c>
      <c r="L97" t="s">
        <v>3</v>
      </c>
      <c r="M97" t="str">
        <f>VLOOKUP(Tabela224568910111213141516171819202122[[#This Row],[NOME]],'CADASTRO'!A:GJ,6,0)</f>
        <v>DESLIGADO</v>
      </c>
    </row>
    <row r="98" spans="1:13">
      <c r="A98" t="s">
        <v>516</v>
      </c>
      <c r="B98" t="s">
        <v>517</v>
      </c>
      <c r="C98" t="s">
        <v>431</v>
      </c>
      <c r="D98" t="s">
        <v>730</v>
      </c>
      <c r="E98" t="s">
        <v>395</v>
      </c>
      <c r="F98" t="str">
        <f>VLOOKUP(Tabela224568910111213141516171819202122[[#This Row],[NOME]],'CADASTRO'!A:K,5,0)</f>
        <v>OPERADOR INDUSTRIAL II</v>
      </c>
      <c r="G98" s="26">
        <v>45077</v>
      </c>
      <c r="H98" s="38">
        <v>365</v>
      </c>
      <c r="I9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IF((G98+H98)&gt;(TODAY()),"NO PRAZO", "VENCIDO")))),"N.A.")</f>
        <v>HISTORICO</v>
      </c>
      <c r="J98" s="14">
        <f>Tabela224568910111213141516171819202122[[#This Row],[TREINADO EM]]+Tabela224568910111213141516171819202122[[#This Row],[VALIDADE]]</f>
        <v>45442</v>
      </c>
      <c r="K98">
        <v>1</v>
      </c>
      <c r="L98" t="s">
        <v>5</v>
      </c>
      <c r="M98" t="str">
        <f>VLOOKUP(Tabela224568910111213141516171819202122[[#This Row],[NOME]],'CADASTRO'!A:GJ,6,0)</f>
        <v>ATIVO</v>
      </c>
    </row>
    <row r="99" spans="1:13">
      <c r="A99" t="s">
        <v>516</v>
      </c>
      <c r="B99" t="s">
        <v>517</v>
      </c>
      <c r="C99" t="s">
        <v>68</v>
      </c>
      <c r="D99" t="s">
        <v>730</v>
      </c>
      <c r="E99" t="s">
        <v>395</v>
      </c>
      <c r="F99" t="str">
        <f>VLOOKUP(Tabela224568910111213141516171819202122[[#This Row],[NOME]],'CADASTRO'!A:K,5,0)</f>
        <v>OPERADOR INDUSTRIAL II</v>
      </c>
      <c r="G99" s="26">
        <v>45280</v>
      </c>
      <c r="H99" s="38">
        <v>365</v>
      </c>
      <c r="I9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IF((G99+H99)&gt;(TODAY()),"NO PRAZO", "VENCIDO")))),"N.A.")</f>
        <v>HISTORICO</v>
      </c>
      <c r="J99" s="14">
        <f>Tabela224568910111213141516171819202122[[#This Row],[TREINADO EM]]+Tabela224568910111213141516171819202122[[#This Row],[VALIDADE]]</f>
        <v>45645</v>
      </c>
      <c r="K99">
        <v>1</v>
      </c>
      <c r="L99" t="s">
        <v>5</v>
      </c>
      <c r="M99" t="str">
        <f>VLOOKUP(Tabela224568910111213141516171819202122[[#This Row],[NOME]],'CADASTRO'!A:GJ,6,0)</f>
        <v>ATIVO</v>
      </c>
    </row>
    <row r="100" spans="1:13">
      <c r="A100" t="s">
        <v>516</v>
      </c>
      <c r="B100" t="s">
        <v>517</v>
      </c>
      <c r="C100" t="s">
        <v>437</v>
      </c>
      <c r="D100" t="s">
        <v>730</v>
      </c>
      <c r="E100" t="s">
        <v>395</v>
      </c>
      <c r="F100" t="str">
        <f>VLOOKUP(Tabela224568910111213141516171819202122[[#This Row],[NOME]],'CADASTRO'!A:K,5,0)</f>
        <v>OPERADOR INDUSTRIAL II</v>
      </c>
      <c r="G100" s="26">
        <v>45644</v>
      </c>
      <c r="H100" s="38">
        <v>365</v>
      </c>
      <c r="I10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IF((G100+H100)&gt;(TODAY()),"NO PRAZO", "VENCIDO")))),"N.A.")</f>
        <v>HISTORICO</v>
      </c>
      <c r="J100" s="14">
        <f>Tabela224568910111213141516171819202122[[#This Row],[TREINADO EM]]+Tabela224568910111213141516171819202122[[#This Row],[VALIDADE]]</f>
        <v>46009</v>
      </c>
      <c r="K100">
        <v>1</v>
      </c>
      <c r="L100" t="s">
        <v>5</v>
      </c>
      <c r="M100" t="str">
        <f>VLOOKUP(Tabela224568910111213141516171819202122[[#This Row],[NOME]],'CADASTRO'!A:GJ,6,0)</f>
        <v>ATIVO</v>
      </c>
    </row>
    <row r="101" spans="1:13">
      <c r="A101" t="s">
        <v>516</v>
      </c>
      <c r="B101" t="s">
        <v>517</v>
      </c>
      <c r="C101" t="s">
        <v>335</v>
      </c>
      <c r="D101" t="s">
        <v>730</v>
      </c>
      <c r="E101" t="s">
        <v>395</v>
      </c>
      <c r="F101" t="str">
        <f>VLOOKUP(Tabela224568910111213141516171819202122[[#This Row],[NOME]],'CADASTRO'!A:K,5,0)</f>
        <v>OPERADOR INDUSTRIAL II</v>
      </c>
      <c r="G101" s="26">
        <v>46009</v>
      </c>
      <c r="H101" s="38">
        <v>365</v>
      </c>
      <c r="I10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IF((G101+H101)&gt;(TODAY()),"NO PRAZO", "VENCIDO")))),"N.A.")</f>
        <v>NO PRAZO</v>
      </c>
      <c r="J101" s="14">
        <f>Tabela224568910111213141516171819202122[[#This Row],[TREINADO EM]]+Tabela224568910111213141516171819202122[[#This Row],[VALIDADE]]</f>
        <v>46374</v>
      </c>
      <c r="K101">
        <v>1</v>
      </c>
      <c r="L101" t="s">
        <v>3</v>
      </c>
      <c r="M101" t="str">
        <f>VLOOKUP(Tabela224568910111213141516171819202122[[#This Row],[NOME]],'CADASTRO'!A:GJ,6,0)</f>
        <v>ATIVO</v>
      </c>
    </row>
    <row r="102" spans="1:13">
      <c r="A102" t="s">
        <v>516</v>
      </c>
      <c r="B102" t="s">
        <v>517</v>
      </c>
      <c r="C102" t="s">
        <v>341</v>
      </c>
      <c r="D102" t="s">
        <v>730</v>
      </c>
      <c r="E102" t="s">
        <v>311</v>
      </c>
      <c r="F102" t="str">
        <f>VLOOKUP(Tabela224568910111213141516171819202122[[#This Row],[NOME]],'CADASTRO'!A:K,5,0)</f>
        <v>OPERADOR INDUSTRIAL I</v>
      </c>
      <c r="G102" s="26">
        <v>44848</v>
      </c>
      <c r="H102" s="38">
        <v>365</v>
      </c>
      <c r="I10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IF((G102+H102)&gt;(TODAY()),"NO PRAZO", "VENCIDO")))),"N.A.")</f>
        <v>N.A.</v>
      </c>
      <c r="J102" s="14">
        <f>Tabela224568910111213141516171819202122[[#This Row],[TREINADO EM]]+Tabela224568910111213141516171819202122[[#This Row],[VALIDADE]]</f>
        <v>45213</v>
      </c>
      <c r="K102">
        <v>1</v>
      </c>
      <c r="L102" t="s">
        <v>3</v>
      </c>
      <c r="M102" t="str">
        <f>VLOOKUP(Tabela224568910111213141516171819202122[[#This Row],[NOME]],'CADASTRO'!A:GJ,6,0)</f>
        <v>DESLIGADO</v>
      </c>
    </row>
    <row r="103" spans="1:13">
      <c r="A103" t="s">
        <v>516</v>
      </c>
      <c r="B103" t="s">
        <v>517</v>
      </c>
      <c r="C103" t="s">
        <v>431</v>
      </c>
      <c r="D103" t="s">
        <v>730</v>
      </c>
      <c r="E103" t="s">
        <v>313</v>
      </c>
      <c r="F103" t="str">
        <f>VLOOKUP(Tabela224568910111213141516171819202122[[#This Row],[NOME]],'CADASTRO'!A:K,5,0)</f>
        <v>OPERADOR INDUSTRIAL I</v>
      </c>
      <c r="G103" s="26">
        <v>45077</v>
      </c>
      <c r="H103" s="38">
        <v>365</v>
      </c>
      <c r="I10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IF((G103+H103)&gt;(TODAY()),"NO PRAZO", "VENCIDO")))),"N.A.")</f>
        <v>N.A.</v>
      </c>
      <c r="J103" s="14">
        <f>Tabela224568910111213141516171819202122[[#This Row],[TREINADO EM]]+Tabela224568910111213141516171819202122[[#This Row],[VALIDADE]]</f>
        <v>45442</v>
      </c>
      <c r="K103">
        <v>1</v>
      </c>
      <c r="L103" t="s">
        <v>1</v>
      </c>
      <c r="M103" t="str">
        <f>VLOOKUP(Tabela224568910111213141516171819202122[[#This Row],[NOME]],'CADASTRO'!A:GJ,6,0)</f>
        <v>DESLIGADO</v>
      </c>
    </row>
    <row r="104" spans="1:13">
      <c r="A104" t="s">
        <v>516</v>
      </c>
      <c r="B104" t="s">
        <v>517</v>
      </c>
      <c r="C104" t="s">
        <v>68</v>
      </c>
      <c r="D104" t="s">
        <v>730</v>
      </c>
      <c r="E104" t="s">
        <v>313</v>
      </c>
      <c r="F104" t="str">
        <f>VLOOKUP(Tabela224568910111213141516171819202122[[#This Row],[NOME]],'CADASTRO'!A:K,5,0)</f>
        <v>OPERADOR INDUSTRIAL I</v>
      </c>
      <c r="G104" s="26">
        <v>45280</v>
      </c>
      <c r="H104" s="38">
        <v>365</v>
      </c>
      <c r="I10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IF((G104+H104)&gt;(TODAY()),"NO PRAZO", "VENCIDO")))),"N.A.")</f>
        <v>N.A.</v>
      </c>
      <c r="J104" s="14">
        <f>Tabela224568910111213141516171819202122[[#This Row],[TREINADO EM]]+Tabela224568910111213141516171819202122[[#This Row],[VALIDADE]]</f>
        <v>45645</v>
      </c>
      <c r="K104">
        <v>1</v>
      </c>
      <c r="L104" t="s">
        <v>5</v>
      </c>
      <c r="M104" t="str">
        <f>VLOOKUP(Tabela224568910111213141516171819202122[[#This Row],[NOME]],'CADASTRO'!A:GJ,6,0)</f>
        <v>DESLIGADO</v>
      </c>
    </row>
    <row r="105" spans="1:13">
      <c r="A105" t="s">
        <v>516</v>
      </c>
      <c r="B105" t="s">
        <v>517</v>
      </c>
      <c r="C105" t="s">
        <v>437</v>
      </c>
      <c r="D105" t="s">
        <v>730</v>
      </c>
      <c r="E105" t="s">
        <v>313</v>
      </c>
      <c r="F105" t="str">
        <f>VLOOKUP(Tabela224568910111213141516171819202122[[#This Row],[NOME]],'CADASTRO'!A:K,5,0)</f>
        <v>OPERADOR INDUSTRIAL I</v>
      </c>
      <c r="G105" s="26">
        <v>45644</v>
      </c>
      <c r="H105" s="38">
        <v>365</v>
      </c>
      <c r="I10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IF((G105+H105)&gt;(TODAY()),"NO PRAZO", "VENCIDO")))),"N.A.")</f>
        <v>N.A.</v>
      </c>
      <c r="J105" s="14">
        <f>Tabela224568910111213141516171819202122[[#This Row],[TREINADO EM]]+Tabela224568910111213141516171819202122[[#This Row],[VALIDADE]]</f>
        <v>46009</v>
      </c>
      <c r="K105">
        <v>1</v>
      </c>
      <c r="L105" t="s">
        <v>3</v>
      </c>
      <c r="M105" t="str">
        <f>VLOOKUP(Tabela224568910111213141516171819202122[[#This Row],[NOME]],'CADASTRO'!A:GJ,6,0)</f>
        <v>DESLIGADO</v>
      </c>
    </row>
    <row r="106" spans="1:13">
      <c r="A106" t="s">
        <v>516</v>
      </c>
      <c r="B106" t="s">
        <v>517</v>
      </c>
      <c r="C106" t="s">
        <v>326</v>
      </c>
      <c r="D106" t="s">
        <v>730</v>
      </c>
      <c r="E106" t="s">
        <v>396</v>
      </c>
      <c r="F106" t="str">
        <f>VLOOKUP(Tabela224568910111213141516171819202122[[#This Row],[NOME]],'CADASTRO'!A:K,5,0)</f>
        <v>OPERADOR INDUSTRIAL I</v>
      </c>
      <c r="G106" s="26">
        <v>46234</v>
      </c>
      <c r="H106" s="38">
        <v>365</v>
      </c>
      <c r="I10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IF((G106+H106)&gt;(TODAY()),"NO PRAZO", "VENCIDO")))),"N.A.")</f>
        <v>NO PRAZO</v>
      </c>
      <c r="J106" s="14">
        <f>Tabela224568910111213141516171819202122[[#This Row],[TREINADO EM]]+Tabela224568910111213141516171819202122[[#This Row],[VALIDADE]]</f>
        <v>46599</v>
      </c>
      <c r="K106">
        <v>1</v>
      </c>
      <c r="L106" t="s">
        <v>3</v>
      </c>
      <c r="M106" t="str">
        <f>VLOOKUP(Tabela224568910111213141516171819202122[[#This Row],[NOME]],'CADASTRO'!A:GJ,6,0)</f>
        <v>ATIVO</v>
      </c>
    </row>
    <row r="107" spans="1:13">
      <c r="A107" t="s">
        <v>516</v>
      </c>
      <c r="B107" t="s">
        <v>517</v>
      </c>
      <c r="C107" t="s">
        <v>68</v>
      </c>
      <c r="D107" t="s">
        <v>730</v>
      </c>
      <c r="E107" t="s">
        <v>318</v>
      </c>
      <c r="F107" t="str">
        <f>VLOOKUP(Tabela224568910111213141516171819202122[[#This Row],[NOME]],'CADASTRO'!A:K,5,0)</f>
        <v>AUXILIAR INDUSTRIAL</v>
      </c>
      <c r="G107" s="26">
        <v>44490</v>
      </c>
      <c r="H107" s="38">
        <v>365</v>
      </c>
      <c r="I10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IF((G107+H107)&gt;(TODAY()),"NO PRAZO", "VENCIDO")))),"N.A.")</f>
        <v>N.A.</v>
      </c>
      <c r="J107" s="14">
        <f>Tabela224568910111213141516171819202122[[#This Row],[TREINADO EM]]+Tabela224568910111213141516171819202122[[#This Row],[VALIDADE]]</f>
        <v>44855</v>
      </c>
      <c r="K107">
        <v>0.5</v>
      </c>
      <c r="L107" t="s">
        <v>3</v>
      </c>
      <c r="M107" t="str">
        <f>VLOOKUP(Tabela224568910111213141516171819202122[[#This Row],[NOME]],'CADASTRO'!A:GJ,6,0)</f>
        <v>DESLIGADO</v>
      </c>
    </row>
    <row r="108" spans="1:13">
      <c r="A108" t="s">
        <v>516</v>
      </c>
      <c r="B108" t="s">
        <v>517</v>
      </c>
      <c r="C108" t="s">
        <v>341</v>
      </c>
      <c r="D108" t="s">
        <v>730</v>
      </c>
      <c r="E108" t="s">
        <v>324</v>
      </c>
      <c r="F108" t="str">
        <f>VLOOKUP(Tabela224568910111213141516171819202122[[#This Row],[NOME]],'CADASTRO'!A:K,5,0)</f>
        <v>LIDER DE TURNO</v>
      </c>
      <c r="G108" s="26">
        <v>44848</v>
      </c>
      <c r="H108" s="38">
        <v>365</v>
      </c>
      <c r="I10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IF((G108+H108)&gt;(TODAY()),"NO PRAZO", "VENCIDO")))),"N.A.")</f>
        <v>N.A.</v>
      </c>
      <c r="J108" s="14">
        <f>Tabela224568910111213141516171819202122[[#This Row],[TREINADO EM]]+Tabela224568910111213141516171819202122[[#This Row],[VALIDADE]]</f>
        <v>45213</v>
      </c>
      <c r="K108">
        <v>1</v>
      </c>
      <c r="L108" t="s">
        <v>1</v>
      </c>
      <c r="M108" t="str">
        <f>VLOOKUP(Tabela224568910111213141516171819202122[[#This Row],[NOME]],'CADASTRO'!A:GJ,6,0)</f>
        <v>ATIVO</v>
      </c>
    </row>
    <row r="109" spans="1:13">
      <c r="A109" t="s">
        <v>516</v>
      </c>
      <c r="B109" t="s">
        <v>517</v>
      </c>
      <c r="C109" t="s">
        <v>437</v>
      </c>
      <c r="D109" t="s">
        <v>730</v>
      </c>
      <c r="E109" t="s">
        <v>324</v>
      </c>
      <c r="F109" t="str">
        <f>VLOOKUP(Tabela224568910111213141516171819202122[[#This Row],[NOME]],'CADASTRO'!A:K,5,0)</f>
        <v>LIDER DE TURNO</v>
      </c>
      <c r="G109" s="26">
        <v>45644</v>
      </c>
      <c r="H109" s="38">
        <v>365</v>
      </c>
      <c r="I10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IF((G109+H109)&gt;(TODAY()),"NO PRAZO", "VENCIDO")))),"N.A.")</f>
        <v>HISTORICO</v>
      </c>
      <c r="J109" s="14">
        <f>Tabela224568910111213141516171819202122[[#This Row],[TREINADO EM]]+Tabela224568910111213141516171819202122[[#This Row],[VALIDADE]]</f>
        <v>46009</v>
      </c>
      <c r="K109">
        <v>1</v>
      </c>
      <c r="L109" t="s">
        <v>5</v>
      </c>
      <c r="M109" t="str">
        <f>VLOOKUP(Tabela224568910111213141516171819202122[[#This Row],[NOME]],'CADASTRO'!A:GJ,6,0)</f>
        <v>ATIVO</v>
      </c>
    </row>
    <row r="110" spans="1:13">
      <c r="A110" t="s">
        <v>516</v>
      </c>
      <c r="B110" t="s">
        <v>517</v>
      </c>
      <c r="C110" t="s">
        <v>335</v>
      </c>
      <c r="D110" t="s">
        <v>730</v>
      </c>
      <c r="E110" t="s">
        <v>324</v>
      </c>
      <c r="F110" t="str">
        <f>VLOOKUP(Tabela224568910111213141516171819202122[[#This Row],[NOME]],'CADASTRO'!A:K,5,0)</f>
        <v>LIDER DE TURNO</v>
      </c>
      <c r="G110" s="26">
        <v>46009</v>
      </c>
      <c r="H110" s="38">
        <v>365</v>
      </c>
      <c r="I11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IF((G110+H110)&gt;(TODAY()),"NO PRAZO", "VENCIDO")))),"N.A.")</f>
        <v>NO PRAZO</v>
      </c>
      <c r="J110" s="14">
        <f>Tabela224568910111213141516171819202122[[#This Row],[TREINADO EM]]+Tabela224568910111213141516171819202122[[#This Row],[VALIDADE]]</f>
        <v>46374</v>
      </c>
      <c r="K110">
        <v>1</v>
      </c>
      <c r="L110" t="s">
        <v>3</v>
      </c>
      <c r="M110" t="str">
        <f>VLOOKUP(Tabela224568910111213141516171819202122[[#This Row],[NOME]],'CADASTRO'!A:GJ,6,0)</f>
        <v>ATIVO</v>
      </c>
    </row>
    <row r="111" spans="1:13">
      <c r="A111" t="s">
        <v>516</v>
      </c>
      <c r="B111" t="s">
        <v>517</v>
      </c>
      <c r="C111" t="s">
        <v>382</v>
      </c>
      <c r="D111" t="s">
        <v>730</v>
      </c>
      <c r="E111" t="s">
        <v>397</v>
      </c>
      <c r="F111" t="str">
        <f>VLOOKUP(Tabela224568910111213141516171819202122[[#This Row],[NOME]],'CADASTRO'!A:K,5,0)</f>
        <v>AUXILIAR INDUSTRIAL</v>
      </c>
      <c r="G111" s="26">
        <v>46188</v>
      </c>
      <c r="H111" s="38">
        <v>365</v>
      </c>
      <c r="I11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IF((G111+H111)&gt;(TODAY()),"NO PRAZO", "VENCIDO")))),"N.A.")</f>
        <v>N.A.</v>
      </c>
      <c r="J111" s="14">
        <f>Tabela224568910111213141516171819202122[[#This Row],[TREINADO EM]]+Tabela224568910111213141516171819202122[[#This Row],[VALIDADE]]</f>
        <v>46553</v>
      </c>
      <c r="K111">
        <v>1</v>
      </c>
      <c r="L111" t="s">
        <v>3</v>
      </c>
      <c r="M111" t="str">
        <f>VLOOKUP(Tabela224568910111213141516171819202122[[#This Row],[NOME]],'CADASTRO'!A:GJ,6,0)</f>
        <v>DESLIGADO</v>
      </c>
    </row>
    <row r="112" spans="1:13">
      <c r="A112" t="s">
        <v>516</v>
      </c>
      <c r="B112" t="s">
        <v>517</v>
      </c>
      <c r="C112" t="s">
        <v>382</v>
      </c>
      <c r="D112" t="s">
        <v>730</v>
      </c>
      <c r="E112" t="s">
        <v>398</v>
      </c>
      <c r="F112" t="str">
        <f>VLOOKUP(Tabela224568910111213141516171819202122[[#This Row],[NOME]],'CADASTRO'!A:K,5,0)</f>
        <v>AUXILIAR INDUSTRIAL</v>
      </c>
      <c r="G112" s="26">
        <v>46188</v>
      </c>
      <c r="H112" s="38">
        <v>365</v>
      </c>
      <c r="I11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IF((G112+H112)&gt;(TODAY()),"NO PRAZO", "VENCIDO")))),"N.A.")</f>
        <v>NO PRAZO</v>
      </c>
      <c r="J112" s="14">
        <f>Tabela224568910111213141516171819202122[[#This Row],[TREINADO EM]]+Tabela224568910111213141516171819202122[[#This Row],[VALIDADE]]</f>
        <v>46553</v>
      </c>
      <c r="K112">
        <v>1</v>
      </c>
      <c r="L112" t="s">
        <v>3</v>
      </c>
      <c r="M112" t="str">
        <f>VLOOKUP(Tabela224568910111213141516171819202122[[#This Row],[NOME]],'CADASTRO'!A:GJ,6,0)</f>
        <v>ATIVO</v>
      </c>
    </row>
    <row r="113" spans="1:13">
      <c r="A113" t="s">
        <v>516</v>
      </c>
      <c r="B113" t="s">
        <v>517</v>
      </c>
      <c r="C113" t="s">
        <v>114</v>
      </c>
      <c r="D113" t="s">
        <v>730</v>
      </c>
      <c r="E113" t="s">
        <v>158</v>
      </c>
      <c r="F113" t="str">
        <f>VLOOKUP(Tabela224568910111213141516171819202122[[#This Row],[NOME]],'CADASTRO'!A:K,5,0)</f>
        <v>OPERADOR INDUSTRIAL I</v>
      </c>
      <c r="G113" s="26">
        <v>44119</v>
      </c>
      <c r="H113" s="38">
        <v>365</v>
      </c>
      <c r="I11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IF((G113+H113)&gt;(TODAY()),"NO PRAZO", "VENCIDO")))),"N.A.")</f>
        <v>N.A.</v>
      </c>
      <c r="J113" s="14">
        <f>Tabela224568910111213141516171819202122[[#This Row],[TREINADO EM]]+Tabela224568910111213141516171819202122[[#This Row],[VALIDADE]]</f>
        <v>44484</v>
      </c>
      <c r="K113">
        <v>1</v>
      </c>
      <c r="L113" t="s">
        <v>1</v>
      </c>
      <c r="M113" t="str">
        <f>VLOOKUP(Tabela224568910111213141516171819202122[[#This Row],[NOME]],'CADASTRO'!A:GJ,6,0)</f>
        <v>DESLIGADO</v>
      </c>
    </row>
    <row r="114" spans="1:13">
      <c r="A114" t="s">
        <v>516</v>
      </c>
      <c r="B114" t="s">
        <v>517</v>
      </c>
      <c r="C114" t="s">
        <v>114</v>
      </c>
      <c r="D114" t="s">
        <v>730</v>
      </c>
      <c r="E114" t="s">
        <v>401</v>
      </c>
      <c r="F114" t="str">
        <f>VLOOKUP(Tabela224568910111213141516171819202122[[#This Row],[NOME]],'CADASTRO'!A:K,5,0)</f>
        <v>TECNICO MECANICO I</v>
      </c>
      <c r="G114" s="26">
        <v>44119</v>
      </c>
      <c r="H114" s="38">
        <v>365</v>
      </c>
      <c r="I11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IF((G114+H114)&gt;(TODAY()),"NO PRAZO", "VENCIDO")))),"N.A.")</f>
        <v>N.A.</v>
      </c>
      <c r="J114" s="14">
        <f>Tabela224568910111213141516171819202122[[#This Row],[TREINADO EM]]+Tabela224568910111213141516171819202122[[#This Row],[VALIDADE]]</f>
        <v>44484</v>
      </c>
      <c r="K114">
        <v>1</v>
      </c>
      <c r="L114" t="s">
        <v>1</v>
      </c>
      <c r="M114" t="str">
        <f>VLOOKUP(Tabela224568910111213141516171819202122[[#This Row],[NOME]],'CADASTRO'!A:GJ,6,0)</f>
        <v>ATIVO</v>
      </c>
    </row>
    <row r="115" spans="1:13">
      <c r="A115" t="s">
        <v>516</v>
      </c>
      <c r="B115" t="s">
        <v>517</v>
      </c>
      <c r="C115" t="s">
        <v>114</v>
      </c>
      <c r="D115" t="s">
        <v>730</v>
      </c>
      <c r="E115" t="s">
        <v>140</v>
      </c>
      <c r="F115" t="str">
        <f>VLOOKUP(Tabela224568910111213141516171819202122[[#This Row],[NOME]],'CADASTRO'!A:K,5,0)</f>
        <v>OPERADOR INDUSTRIAL II</v>
      </c>
      <c r="G115" s="26">
        <v>44035</v>
      </c>
      <c r="H115" s="38">
        <v>365</v>
      </c>
      <c r="I11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IF((G115+H115)&gt;(TODAY()),"NO PRAZO", "VENCIDO")))),"N.A.")</f>
        <v>N.A.</v>
      </c>
      <c r="J115" s="14">
        <f>Tabela224568910111213141516171819202122[[#This Row],[TREINADO EM]]+Tabela224568910111213141516171819202122[[#This Row],[VALIDADE]]</f>
        <v>44400</v>
      </c>
      <c r="K115">
        <v>1</v>
      </c>
      <c r="L115" t="s">
        <v>1</v>
      </c>
      <c r="M115" t="str">
        <f>VLOOKUP(Tabela224568910111213141516171819202122[[#This Row],[NOME]],'CADASTRO'!A:GJ,6,0)</f>
        <v>DESLIGADO</v>
      </c>
    </row>
    <row r="116" spans="1:13">
      <c r="A116" t="s">
        <v>516</v>
      </c>
      <c r="B116" t="s">
        <v>517</v>
      </c>
      <c r="C116" t="s">
        <v>431</v>
      </c>
      <c r="D116" t="s">
        <v>730</v>
      </c>
      <c r="E116" t="s">
        <v>138</v>
      </c>
      <c r="F116" t="str">
        <f>VLOOKUP(Tabela224568910111213141516171819202122[[#This Row],[NOME]],'CADASTRO'!A:K,5,0)</f>
        <v>AUXILIAR INDUSTRIAL</v>
      </c>
      <c r="G116" s="26">
        <v>45938</v>
      </c>
      <c r="H116" s="38">
        <v>365</v>
      </c>
      <c r="I11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IF((G116+H116)&gt;(TODAY()),"NO PRAZO", "VENCIDO")))),"N.A.")</f>
        <v>N.A.</v>
      </c>
      <c r="J116" s="14">
        <f>Tabela224568910111213141516171819202122[[#This Row],[TREINADO EM]]+Tabela224568910111213141516171819202122[[#This Row],[VALIDADE]]</f>
        <v>46303</v>
      </c>
      <c r="K116">
        <v>1</v>
      </c>
      <c r="L116" t="s">
        <v>5</v>
      </c>
      <c r="M116" t="str">
        <f>VLOOKUP(Tabela224568910111213141516171819202122[[#This Row],[NOME]],'CADASTRO'!A:GJ,6,0)</f>
        <v>DESLIGADO</v>
      </c>
    </row>
    <row r="117" spans="1:13">
      <c r="A117" t="s">
        <v>516</v>
      </c>
      <c r="B117" t="s">
        <v>517</v>
      </c>
      <c r="C117" t="s">
        <v>335</v>
      </c>
      <c r="D117" t="s">
        <v>730</v>
      </c>
      <c r="E117" t="s">
        <v>138</v>
      </c>
      <c r="F117" t="str">
        <f>VLOOKUP(Tabela224568910111213141516171819202122[[#This Row],[NOME]],'CADASTRO'!A:K,5,0)</f>
        <v>AUXILIAR INDUSTRIAL</v>
      </c>
      <c r="G117" s="26">
        <v>46009</v>
      </c>
      <c r="H117" s="38">
        <v>365</v>
      </c>
      <c r="I11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IF((G117+H117)&gt;(TODAY()),"NO PRAZO", "VENCIDO")))),"N.A.")</f>
        <v>N.A.</v>
      </c>
      <c r="J117" s="14">
        <f>Tabela224568910111213141516171819202122[[#This Row],[TREINADO EM]]+Tabela224568910111213141516171819202122[[#This Row],[VALIDADE]]</f>
        <v>46374</v>
      </c>
      <c r="K117">
        <v>1</v>
      </c>
      <c r="L117" t="s">
        <v>3</v>
      </c>
      <c r="M117" t="str">
        <f>VLOOKUP(Tabela224568910111213141516171819202122[[#This Row],[NOME]],'CADASTRO'!A:GJ,6,0)</f>
        <v>DESLIGADO</v>
      </c>
    </row>
    <row r="118" spans="1:13">
      <c r="A118" t="s">
        <v>516</v>
      </c>
      <c r="B118" t="s">
        <v>517</v>
      </c>
      <c r="C118" t="s">
        <v>68</v>
      </c>
      <c r="D118" t="s">
        <v>730</v>
      </c>
      <c r="E118" t="s">
        <v>413</v>
      </c>
      <c r="F118" t="str">
        <f>VLOOKUP(Tabela224568910111213141516171819202122[[#This Row],[NOME]],'CADASTRO'!A:K,5,0)</f>
        <v>ANALISTA PRODUCAO JR</v>
      </c>
      <c r="G118" s="26">
        <v>44492</v>
      </c>
      <c r="H118" s="38">
        <v>365</v>
      </c>
      <c r="I11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IF((G118+H118)&gt;(TODAY()),"NO PRAZO", "VENCIDO")))),"N.A.")</f>
        <v>N.A.</v>
      </c>
      <c r="J118" s="14">
        <f>Tabela224568910111213141516171819202122[[#This Row],[TREINADO EM]]+Tabela224568910111213141516171819202122[[#This Row],[VALIDADE]]</f>
        <v>44857</v>
      </c>
      <c r="K118">
        <v>0.5</v>
      </c>
      <c r="L118" t="s">
        <v>1</v>
      </c>
      <c r="M118" t="str">
        <f>VLOOKUP(Tabela224568910111213141516171819202122[[#This Row],[NOME]],'CADASTRO'!A:GJ,6,0)</f>
        <v>ATIVO</v>
      </c>
    </row>
    <row r="119" spans="1:13">
      <c r="A119" t="s">
        <v>516</v>
      </c>
      <c r="B119" t="s">
        <v>517</v>
      </c>
      <c r="C119" t="s">
        <v>335</v>
      </c>
      <c r="D119" t="s">
        <v>730</v>
      </c>
      <c r="E119" t="s">
        <v>415</v>
      </c>
      <c r="F119" t="str">
        <f>VLOOKUP(Tabela224568910111213141516171819202122[[#This Row],[NOME]],'CADASTRO'!A:K,5,0)</f>
        <v>ESTAGIARIO</v>
      </c>
      <c r="G119" s="26">
        <v>46134</v>
      </c>
      <c r="H119" s="38">
        <v>365</v>
      </c>
      <c r="I11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IF((G119+H119)&gt;(TODAY()),"NO PRAZO", "VENCIDO")))),"N.A.")</f>
        <v>NO PRAZO</v>
      </c>
      <c r="J119" s="14">
        <f>Tabela224568910111213141516171819202122[[#This Row],[TREINADO EM]]+Tabela224568910111213141516171819202122[[#This Row],[VALIDADE]]</f>
        <v>46499</v>
      </c>
      <c r="K119">
        <v>1</v>
      </c>
      <c r="L119" t="s">
        <v>3</v>
      </c>
      <c r="M119" t="str">
        <f>VLOOKUP(Tabela224568910111213141516171819202122[[#This Row],[NOME]],'CADASTRO'!A:GJ,6,0)</f>
        <v>ATIVO</v>
      </c>
    </row>
    <row r="120" spans="1:13">
      <c r="A120" t="s">
        <v>516</v>
      </c>
      <c r="B120" t="s">
        <v>517</v>
      </c>
      <c r="C120" t="s">
        <v>335</v>
      </c>
      <c r="D120" t="s">
        <v>730</v>
      </c>
      <c r="E120" t="s">
        <v>418</v>
      </c>
      <c r="F120" t="str">
        <f>VLOOKUP(Tabela224568910111213141516171819202122[[#This Row],[NOME]],'CADASTRO'!A:K,5,0)</f>
        <v>AUXILIAR INDUSTRIAL</v>
      </c>
      <c r="G120" s="26">
        <v>46009</v>
      </c>
      <c r="H120" s="38">
        <v>365</v>
      </c>
      <c r="I12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IF((G120+H120)&gt;(TODAY()),"NO PRAZO", "VENCIDO")))),"N.A.")</f>
        <v>NO PRAZO</v>
      </c>
      <c r="J120" s="14">
        <f>Tabela224568910111213141516171819202122[[#This Row],[TREINADO EM]]+Tabela224568910111213141516171819202122[[#This Row],[VALIDADE]]</f>
        <v>46374</v>
      </c>
      <c r="K120">
        <v>1</v>
      </c>
      <c r="L120" t="s">
        <v>3</v>
      </c>
      <c r="M120" t="str">
        <f>VLOOKUP(Tabela224568910111213141516171819202122[[#This Row],[NOME]],'CADASTRO'!A:GJ,6,0)</f>
        <v>ATIVO</v>
      </c>
    </row>
    <row r="121" spans="1:13">
      <c r="A121" t="s">
        <v>516</v>
      </c>
      <c r="B121" t="s">
        <v>517</v>
      </c>
      <c r="C121" t="s">
        <v>68</v>
      </c>
      <c r="D121" t="s">
        <v>730</v>
      </c>
      <c r="E121" t="s">
        <v>128</v>
      </c>
      <c r="F121" t="str">
        <f>VLOOKUP(Tabela224568910111213141516171819202122[[#This Row],[NOME]],'CADASTRO'!A:K,5,0)</f>
        <v>ASSISTENTE ADMINISTRATIVO</v>
      </c>
      <c r="G121" s="26">
        <v>44490</v>
      </c>
      <c r="H121" s="38">
        <v>365</v>
      </c>
      <c r="I12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IF((G121+H121)&gt;(TODAY()),"NO PRAZO", "VENCIDO")))),"N.A.")</f>
        <v>N.A.</v>
      </c>
      <c r="J121" s="14">
        <f>Tabela224568910111213141516171819202122[[#This Row],[TREINADO EM]]+Tabela224568910111213141516171819202122[[#This Row],[VALIDADE]]</f>
        <v>44855</v>
      </c>
      <c r="K121">
        <v>0.5</v>
      </c>
      <c r="L121" t="s">
        <v>3</v>
      </c>
      <c r="M121" t="str">
        <f>VLOOKUP(Tabela224568910111213141516171819202122[[#This Row],[NOME]],'CADASTRO'!A:GJ,6,0)</f>
        <v>DESLIGADO</v>
      </c>
    </row>
    <row r="122" spans="1:13">
      <c r="A122" t="s">
        <v>516</v>
      </c>
      <c r="B122" t="s">
        <v>517</v>
      </c>
      <c r="C122" t="s">
        <v>439</v>
      </c>
      <c r="D122" t="s">
        <v>730</v>
      </c>
      <c r="E122" t="s">
        <v>419</v>
      </c>
      <c r="F122" t="str">
        <f>VLOOKUP(Tabela224568910111213141516171819202122[[#This Row],[NOME]],'CADASTRO'!A:K,5,0)</f>
        <v>OPERADOR INDUSTRIAL II</v>
      </c>
      <c r="G122" s="26">
        <v>45412</v>
      </c>
      <c r="H122" s="38">
        <v>365</v>
      </c>
      <c r="I12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IF((G122+H122)&gt;(TODAY()),"NO PRAZO", "VENCIDO")))),"N.A.")</f>
        <v>HISTORICO</v>
      </c>
      <c r="J122" s="14">
        <f>Tabela224568910111213141516171819202122[[#This Row],[TREINADO EM]]+Tabela224568910111213141516171819202122[[#This Row],[VALIDADE]]</f>
        <v>45777</v>
      </c>
      <c r="K122">
        <v>1</v>
      </c>
      <c r="L122" t="s">
        <v>5</v>
      </c>
      <c r="M122" t="str">
        <f>VLOOKUP(Tabela224568910111213141516171819202122[[#This Row],[NOME]],'CADASTRO'!A:GJ,6,0)</f>
        <v>ATIVO</v>
      </c>
    </row>
    <row r="123" spans="1:13">
      <c r="A123" t="s">
        <v>516</v>
      </c>
      <c r="B123" t="s">
        <v>517</v>
      </c>
      <c r="C123" t="s">
        <v>431</v>
      </c>
      <c r="D123" t="s">
        <v>730</v>
      </c>
      <c r="E123" t="s">
        <v>419</v>
      </c>
      <c r="F123" t="str">
        <f>VLOOKUP(Tabela224568910111213141516171819202122[[#This Row],[NOME]],'CADASTRO'!A:K,5,0)</f>
        <v>OPERADOR INDUSTRIAL II</v>
      </c>
      <c r="G123" s="26">
        <v>45800</v>
      </c>
      <c r="H123" s="38">
        <v>365</v>
      </c>
      <c r="I12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IF((G123+H123)&gt;(TODAY()),"NO PRAZO", "VENCIDO")))),"N.A.")</f>
        <v>HISTORICO</v>
      </c>
      <c r="J123" s="14">
        <f>Tabela224568910111213141516171819202122[[#This Row],[TREINADO EM]]+Tabela224568910111213141516171819202122[[#This Row],[VALIDADE]]</f>
        <v>46165</v>
      </c>
      <c r="K123">
        <v>1</v>
      </c>
      <c r="L123" t="s">
        <v>5</v>
      </c>
      <c r="M123" t="str">
        <f>VLOOKUP(Tabela224568910111213141516171819202122[[#This Row],[NOME]],'CADASTRO'!A:GJ,6,0)</f>
        <v>ATIVO</v>
      </c>
    </row>
    <row r="124" spans="1:13">
      <c r="A124" t="s">
        <v>516</v>
      </c>
      <c r="B124" t="s">
        <v>517</v>
      </c>
      <c r="C124" t="s">
        <v>335</v>
      </c>
      <c r="D124" t="s">
        <v>730</v>
      </c>
      <c r="E124" t="s">
        <v>419</v>
      </c>
      <c r="F124" t="str">
        <f>VLOOKUP(Tabela224568910111213141516171819202122[[#This Row],[NOME]],'CADASTRO'!A:K,5,0)</f>
        <v>OPERADOR INDUSTRIAL II</v>
      </c>
      <c r="G124" s="26">
        <v>46009</v>
      </c>
      <c r="H124" s="38">
        <v>365</v>
      </c>
      <c r="I12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IF((G124+H124)&gt;(TODAY()),"NO PRAZO", "VENCIDO")))),"N.A.")</f>
        <v>NO PRAZO</v>
      </c>
      <c r="J124" s="14">
        <f>Tabela224568910111213141516171819202122[[#This Row],[TREINADO EM]]+Tabela224568910111213141516171819202122[[#This Row],[VALIDADE]]</f>
        <v>46374</v>
      </c>
      <c r="K124">
        <v>1</v>
      </c>
      <c r="L124" t="s">
        <v>3</v>
      </c>
      <c r="M124" t="str">
        <f>VLOOKUP(Tabela224568910111213141516171819202122[[#This Row],[NOME]],'CADASTRO'!A:GJ,6,0)</f>
        <v>ATIVO</v>
      </c>
    </row>
    <row r="125" spans="1:13">
      <c r="A125" t="s">
        <v>516</v>
      </c>
      <c r="B125" t="s">
        <v>517</v>
      </c>
      <c r="C125" t="s">
        <v>335</v>
      </c>
      <c r="D125" t="s">
        <v>730</v>
      </c>
      <c r="E125" t="s">
        <v>423</v>
      </c>
      <c r="F125" t="str">
        <f>VLOOKUP(Tabela224568910111213141516171819202122[[#This Row],[NOME]],'CADASTRO'!A:K,5,0)</f>
        <v>AUXILIAR INDUSTRIAL</v>
      </c>
      <c r="G125" s="26">
        <v>46009</v>
      </c>
      <c r="H125" s="38">
        <v>365</v>
      </c>
      <c r="I12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IF((G125+H125)&gt;(TODAY()),"NO PRAZO", "VENCIDO")))),"N.A.")</f>
        <v>NO PRAZO</v>
      </c>
      <c r="J125" s="14">
        <f>Tabela224568910111213141516171819202122[[#This Row],[TREINADO EM]]+Tabela224568910111213141516171819202122[[#This Row],[VALIDADE]]</f>
        <v>46374</v>
      </c>
      <c r="K125">
        <v>1</v>
      </c>
      <c r="L125" t="s">
        <v>3</v>
      </c>
      <c r="M125" t="str">
        <f>VLOOKUP(Tabela224568910111213141516171819202122[[#This Row],[NOME]],'CADASTRO'!A:GJ,6,0)</f>
        <v>ATIVO</v>
      </c>
    </row>
    <row r="126" spans="1:13">
      <c r="A126" t="s">
        <v>516</v>
      </c>
      <c r="B126" t="s">
        <v>517</v>
      </c>
      <c r="C126" t="s">
        <v>114</v>
      </c>
      <c r="D126" t="s">
        <v>730</v>
      </c>
      <c r="E126" t="s">
        <v>121</v>
      </c>
      <c r="F126" t="str">
        <f>VLOOKUP(Tabela224568910111213141516171819202122[[#This Row],[NOME]],'CADASTRO'!A:K,5,0)</f>
        <v>ANALISTA CONTROLE QUALIDADE PL</v>
      </c>
      <c r="G126" s="26">
        <v>44035</v>
      </c>
      <c r="H126" s="38">
        <v>365</v>
      </c>
      <c r="I12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IF((G126+H126)&gt;(TODAY()),"NO PRAZO", "VENCIDO")))),"N.A.")</f>
        <v>N.A.</v>
      </c>
      <c r="J126" s="14">
        <f>Tabela224568910111213141516171819202122[[#This Row],[TREINADO EM]]+Tabela224568910111213141516171819202122[[#This Row],[VALIDADE]]</f>
        <v>44400</v>
      </c>
      <c r="K126">
        <v>0.5</v>
      </c>
      <c r="L126" t="s">
        <v>1</v>
      </c>
      <c r="M126" t="str">
        <f>VLOOKUP(Tabela224568910111213141516171819202122[[#This Row],[NOME]],'CADASTRO'!A:GJ,6,0)</f>
        <v>DESLIGADO</v>
      </c>
    </row>
    <row r="127" spans="1:13">
      <c r="A127" t="s">
        <v>516</v>
      </c>
      <c r="B127" t="s">
        <v>517</v>
      </c>
      <c r="C127" t="s">
        <v>439</v>
      </c>
      <c r="D127" t="s">
        <v>730</v>
      </c>
      <c r="E127" t="s">
        <v>424</v>
      </c>
      <c r="F127" t="str">
        <f>VLOOKUP(Tabela224568910111213141516171819202122[[#This Row],[NOME]],'CADASTRO'!A:K,5,0)</f>
        <v>OPERADOR INDUSTRIAL III</v>
      </c>
      <c r="G127" s="26">
        <v>45411</v>
      </c>
      <c r="H127" s="38">
        <v>365</v>
      </c>
      <c r="I12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IF((G127+H127)&gt;(TODAY()),"NO PRAZO", "VENCIDO")))),"N.A.")</f>
        <v>HISTORICO</v>
      </c>
      <c r="J127" s="14">
        <f>Tabela224568910111213141516171819202122[[#This Row],[TREINADO EM]]+Tabela224568910111213141516171819202122[[#This Row],[VALIDADE]]</f>
        <v>45776</v>
      </c>
      <c r="K127">
        <v>1</v>
      </c>
      <c r="L127" t="s">
        <v>5</v>
      </c>
      <c r="M127" t="str">
        <f>VLOOKUP(Tabela224568910111213141516171819202122[[#This Row],[NOME]],'CADASTRO'!A:GJ,6,0)</f>
        <v>ATIVO</v>
      </c>
    </row>
    <row r="128" spans="1:13">
      <c r="A128" t="s">
        <v>516</v>
      </c>
      <c r="B128" t="s">
        <v>517</v>
      </c>
      <c r="C128" t="s">
        <v>437</v>
      </c>
      <c r="D128" t="s">
        <v>730</v>
      </c>
      <c r="E128" t="s">
        <v>424</v>
      </c>
      <c r="F128" t="str">
        <f>VLOOKUP(Tabela224568910111213141516171819202122[[#This Row],[NOME]],'CADASTRO'!A:K,5,0)</f>
        <v>OPERADOR INDUSTRIAL III</v>
      </c>
      <c r="G128" s="26">
        <v>45644</v>
      </c>
      <c r="H128" s="38">
        <v>365</v>
      </c>
      <c r="I12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IF((G128+H128)&gt;(TODAY()),"NO PRAZO", "VENCIDO")))),"N.A.")</f>
        <v>HISTORICO</v>
      </c>
      <c r="J128" s="14">
        <f>Tabela224568910111213141516171819202122[[#This Row],[TREINADO EM]]+Tabela224568910111213141516171819202122[[#This Row],[VALIDADE]]</f>
        <v>46009</v>
      </c>
      <c r="K128">
        <v>1</v>
      </c>
      <c r="L128" t="s">
        <v>5</v>
      </c>
      <c r="M128" t="str">
        <f>VLOOKUP(Tabela224568910111213141516171819202122[[#This Row],[NOME]],'CADASTRO'!A:GJ,6,0)</f>
        <v>ATIVO</v>
      </c>
    </row>
    <row r="129" spans="1:13">
      <c r="A129" t="s">
        <v>516</v>
      </c>
      <c r="B129" t="s">
        <v>517</v>
      </c>
      <c r="C129" t="s">
        <v>335</v>
      </c>
      <c r="D129" t="s">
        <v>730</v>
      </c>
      <c r="E129" t="s">
        <v>424</v>
      </c>
      <c r="F129" t="str">
        <f>VLOOKUP(Tabela224568910111213141516171819202122[[#This Row],[NOME]],'CADASTRO'!A:K,5,0)</f>
        <v>OPERADOR INDUSTRIAL III</v>
      </c>
      <c r="G129" s="26">
        <v>46009</v>
      </c>
      <c r="H129" s="38">
        <v>365</v>
      </c>
      <c r="I12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IF((G129+H129)&gt;(TODAY()),"NO PRAZO", "VENCIDO")))),"N.A.")</f>
        <v>NO PRAZO</v>
      </c>
      <c r="J129" s="14">
        <f>Tabela224568910111213141516171819202122[[#This Row],[TREINADO EM]]+Tabela224568910111213141516171819202122[[#This Row],[VALIDADE]]</f>
        <v>46374</v>
      </c>
      <c r="K129">
        <v>1</v>
      </c>
      <c r="L129" t="s">
        <v>3</v>
      </c>
      <c r="M129" t="str">
        <f>VLOOKUP(Tabela224568910111213141516171819202122[[#This Row],[NOME]],'CADASTRO'!A:GJ,6,0)</f>
        <v>ATIVO</v>
      </c>
    </row>
    <row r="130" spans="1:13">
      <c r="A130" t="s">
        <v>516</v>
      </c>
      <c r="B130" t="s">
        <v>517</v>
      </c>
      <c r="C130" t="s">
        <v>68</v>
      </c>
      <c r="D130" t="s">
        <v>730</v>
      </c>
      <c r="E130" t="s">
        <v>116</v>
      </c>
      <c r="F130" t="str">
        <f>VLOOKUP(Tabela224568910111213141516171819202122[[#This Row],[NOME]],'CADASTRO'!A:K,5,0)</f>
        <v>OPERADOR INDUSTRIAL I</v>
      </c>
      <c r="G130" s="26">
        <v>45280</v>
      </c>
      <c r="H130" s="38">
        <v>365</v>
      </c>
      <c r="I13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IF((G130+H130)&gt;(TODAY()),"NO PRAZO", "VENCIDO")))),"N.A.")</f>
        <v>N.A.</v>
      </c>
      <c r="J130" s="14">
        <f>Tabela224568910111213141516171819202122[[#This Row],[TREINADO EM]]+Tabela224568910111213141516171819202122[[#This Row],[VALIDADE]]</f>
        <v>45645</v>
      </c>
      <c r="K130">
        <v>1</v>
      </c>
      <c r="L130" t="s">
        <v>5</v>
      </c>
      <c r="M130" t="str">
        <f>VLOOKUP(Tabela224568910111213141516171819202122[[#This Row],[NOME]],'CADASTRO'!A:GJ,6,0)</f>
        <v>DESLIGADO</v>
      </c>
    </row>
    <row r="131" spans="1:13">
      <c r="A131" t="s">
        <v>516</v>
      </c>
      <c r="B131" t="s">
        <v>517</v>
      </c>
      <c r="C131" t="s">
        <v>437</v>
      </c>
      <c r="D131" t="s">
        <v>730</v>
      </c>
      <c r="E131" t="s">
        <v>116</v>
      </c>
      <c r="F131" t="str">
        <f>VLOOKUP(Tabela224568910111213141516171819202122[[#This Row],[NOME]],'CADASTRO'!A:K,5,0)</f>
        <v>OPERADOR INDUSTRIAL I</v>
      </c>
      <c r="G131" s="26">
        <v>45644</v>
      </c>
      <c r="H131" s="38">
        <v>365</v>
      </c>
      <c r="I13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IF((G131+H131)&gt;(TODAY()),"NO PRAZO", "VENCIDO")))),"N.A.")</f>
        <v>N.A.</v>
      </c>
      <c r="J131" s="14">
        <f>Tabela224568910111213141516171819202122[[#This Row],[TREINADO EM]]+Tabela224568910111213141516171819202122[[#This Row],[VALIDADE]]</f>
        <v>46009</v>
      </c>
      <c r="K131">
        <v>1</v>
      </c>
      <c r="L131" t="s">
        <v>3</v>
      </c>
      <c r="M131" t="str">
        <f>VLOOKUP(Tabela224568910111213141516171819202122[[#This Row],[NOME]],'CADASTRO'!A:GJ,6,0)</f>
        <v>DESLIGADO</v>
      </c>
    </row>
    <row r="132" spans="1:13">
      <c r="A132" t="s">
        <v>516</v>
      </c>
      <c r="B132" t="s">
        <v>517</v>
      </c>
      <c r="C132" t="s">
        <v>431</v>
      </c>
      <c r="D132" t="s">
        <v>730</v>
      </c>
      <c r="E132" t="s">
        <v>110</v>
      </c>
      <c r="F132" t="str">
        <f>VLOOKUP(Tabela224568910111213141516171819202122[[#This Row],[NOME]],'CADASTRO'!A:K,5,0)</f>
        <v>OPERADOR INDUSTRIAL I</v>
      </c>
      <c r="G132" s="41">
        <v>45868</v>
      </c>
      <c r="H132" s="38">
        <v>365</v>
      </c>
      <c r="I13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IF((G132+H132)&gt;(TODAY()),"NO PRAZO", "VENCIDO")))),"N.A.")</f>
        <v>N.A.</v>
      </c>
      <c r="J132" s="14">
        <f>Tabela224568910111213141516171819202122[[#This Row],[TREINADO EM]]+Tabela224568910111213141516171819202122[[#This Row],[VALIDADE]]</f>
        <v>46233</v>
      </c>
      <c r="K132">
        <v>1.5</v>
      </c>
      <c r="L132" t="s">
        <v>3</v>
      </c>
      <c r="M132" t="str">
        <f>VLOOKUP(Tabela224568910111213141516171819202122[[#This Row],[NOME]],'CADASTRO'!A:GJ,6,0)</f>
        <v>DESLIGADO</v>
      </c>
    </row>
    <row r="133" spans="1:13">
      <c r="A133" t="s">
        <v>516</v>
      </c>
      <c r="B133" t="s">
        <v>517</v>
      </c>
      <c r="C133" t="s">
        <v>341</v>
      </c>
      <c r="D133" t="s">
        <v>730</v>
      </c>
      <c r="E133" t="s">
        <v>45</v>
      </c>
      <c r="F133" t="str">
        <f>VLOOKUP(Tabela224568910111213141516171819202122[[#This Row],[NOME]],'CADASTRO'!A:K,5,0)</f>
        <v>COORDENADOR PRODUCAO</v>
      </c>
      <c r="G133" s="41">
        <v>44848</v>
      </c>
      <c r="H133" s="38">
        <v>365</v>
      </c>
      <c r="I133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IF((G133+H133)&gt;(TODAY()),"NO PRAZO", "VENCIDO")))),"N.A.")</f>
        <v>N.A.</v>
      </c>
      <c r="J133" s="14">
        <f>Tabela224568910111213141516171819202122[[#This Row],[TREINADO EM]]+Tabela224568910111213141516171819202122[[#This Row],[VALIDADE]]</f>
        <v>45213</v>
      </c>
      <c r="K133">
        <v>1</v>
      </c>
      <c r="L133" t="s">
        <v>1</v>
      </c>
      <c r="M133" t="str">
        <f>VLOOKUP(Tabela224568910111213141516171819202122[[#This Row],[NOME]],'CADASTRO'!A:GJ,6,0)</f>
        <v>TRANSFERIDO</v>
      </c>
    </row>
    <row r="134" spans="1:13">
      <c r="A134" t="s">
        <v>516</v>
      </c>
      <c r="B134" t="s">
        <v>517</v>
      </c>
      <c r="C134" t="s">
        <v>437</v>
      </c>
      <c r="D134" t="s">
        <v>730</v>
      </c>
      <c r="E134" t="s">
        <v>109</v>
      </c>
      <c r="F134" t="str">
        <f>VLOOKUP(Tabela224568910111213141516171819202122[[#This Row],[NOME]],'CADASTRO'!A:K,5,0)</f>
        <v>OPERADOR INDUSTRIAL I</v>
      </c>
      <c r="G134" s="41">
        <v>45644</v>
      </c>
      <c r="H134" s="38">
        <v>365</v>
      </c>
      <c r="I134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IF((G134+H134)&gt;(TODAY()),"NO PRAZO", "VENCIDO")))),"N.A.")</f>
        <v>N.A.</v>
      </c>
      <c r="J134" s="14">
        <f>Tabela224568910111213141516171819202122[[#This Row],[TREINADO EM]]+Tabela224568910111213141516171819202122[[#This Row],[VALIDADE]]</f>
        <v>46009</v>
      </c>
      <c r="K134">
        <v>1</v>
      </c>
      <c r="L134" t="s">
        <v>1</v>
      </c>
      <c r="M134" t="str">
        <f>VLOOKUP(Tabela224568910111213141516171819202122[[#This Row],[NOME]],'CADASTRO'!A:GJ,6,0)</f>
        <v>DESLIGADO</v>
      </c>
    </row>
    <row r="135" spans="1:13">
      <c r="A135" t="s">
        <v>516</v>
      </c>
      <c r="B135" t="s">
        <v>517</v>
      </c>
      <c r="C135" t="s">
        <v>68</v>
      </c>
      <c r="D135" t="s">
        <v>730</v>
      </c>
      <c r="E135" t="s">
        <v>106</v>
      </c>
      <c r="F135" t="str">
        <f>VLOOKUP(Tabela224568910111213141516171819202122[[#This Row],[NOME]],'CADASTRO'!A:K,5,0)</f>
        <v>OPERADOR INDUSTRIAL II</v>
      </c>
      <c r="G135" s="41">
        <v>44492</v>
      </c>
      <c r="H135" s="38">
        <v>365</v>
      </c>
      <c r="I135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IF((G135+H135)&gt;(TODAY()),"NO PRAZO", "VENCIDO")))),"N.A.")</f>
        <v>N.A.</v>
      </c>
      <c r="J135" s="14">
        <f>Tabela224568910111213141516171819202122[[#This Row],[TREINADO EM]]+Tabela224568910111213141516171819202122[[#This Row],[VALIDADE]]</f>
        <v>44857</v>
      </c>
      <c r="K135">
        <v>0.5</v>
      </c>
      <c r="L135" t="s">
        <v>5</v>
      </c>
      <c r="M135" t="str">
        <f>VLOOKUP(Tabela224568910111213141516171819202122[[#This Row],[NOME]],'CADASTRO'!A:GJ,6,0)</f>
        <v>DESLIGADO</v>
      </c>
    </row>
    <row r="136" spans="1:13">
      <c r="A136" t="s">
        <v>516</v>
      </c>
      <c r="B136" t="s">
        <v>517</v>
      </c>
      <c r="C136" t="s">
        <v>68</v>
      </c>
      <c r="D136" t="s">
        <v>730</v>
      </c>
      <c r="E136" t="s">
        <v>106</v>
      </c>
      <c r="F136" t="str">
        <f>VLOOKUP(Tabela224568910111213141516171819202122[[#This Row],[NOME]],'CADASTRO'!A:K,5,0)</f>
        <v>OPERADOR INDUSTRIAL II</v>
      </c>
      <c r="G136" s="41">
        <v>44271</v>
      </c>
      <c r="H136" s="38">
        <v>365</v>
      </c>
      <c r="I136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IF((G136+H136)&gt;(TODAY()),"NO PRAZO", "VENCIDO")))),"N.A.")</f>
        <v>N.A.</v>
      </c>
      <c r="J136" s="14">
        <f>Tabela224568910111213141516171819202122[[#This Row],[TREINADO EM]]+Tabela224568910111213141516171819202122[[#This Row],[VALIDADE]]</f>
        <v>44636</v>
      </c>
      <c r="K136">
        <v>1</v>
      </c>
      <c r="L136" t="s">
        <v>5</v>
      </c>
      <c r="M136" t="str">
        <f>VLOOKUP(Tabela224568910111213141516171819202122[[#This Row],[NOME]],'CADASTRO'!A:GJ,6,0)</f>
        <v>DESLIGADO</v>
      </c>
    </row>
    <row r="137" spans="1:13">
      <c r="A137" t="s">
        <v>516</v>
      </c>
      <c r="B137" t="s">
        <v>517</v>
      </c>
      <c r="C137" t="s">
        <v>341</v>
      </c>
      <c r="D137" t="s">
        <v>730</v>
      </c>
      <c r="E137" t="s">
        <v>106</v>
      </c>
      <c r="F137" t="str">
        <f>VLOOKUP(Tabela224568910111213141516171819202122[[#This Row],[NOME]],'CADASTRO'!A:K,5,0)</f>
        <v>OPERADOR INDUSTRIAL II</v>
      </c>
      <c r="G137" s="41">
        <v>44865</v>
      </c>
      <c r="H137" s="38">
        <v>365</v>
      </c>
      <c r="I137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IF((G137+H137)&gt;(TODAY()),"NO PRAZO", "VENCIDO")))),"N.A.")</f>
        <v>N.A.</v>
      </c>
      <c r="J137" s="14">
        <f>Tabela224568910111213141516171819202122[[#This Row],[TREINADO EM]]+Tabela224568910111213141516171819202122[[#This Row],[VALIDADE]]</f>
        <v>45230</v>
      </c>
      <c r="K137">
        <v>1</v>
      </c>
      <c r="L137" t="s">
        <v>1</v>
      </c>
      <c r="M137" t="str">
        <f>VLOOKUP(Tabela224568910111213141516171819202122[[#This Row],[NOME]],'CADASTRO'!A:GJ,6,0)</f>
        <v>DESLIGADO</v>
      </c>
    </row>
    <row r="138" spans="1:13">
      <c r="A138" t="s">
        <v>516</v>
      </c>
      <c r="B138" t="s">
        <v>517</v>
      </c>
      <c r="C138" t="s">
        <v>431</v>
      </c>
      <c r="D138" t="s">
        <v>730</v>
      </c>
      <c r="E138" t="s">
        <v>104</v>
      </c>
      <c r="F138" t="str">
        <f>VLOOKUP(Tabela224568910111213141516171819202122[[#This Row],[NOME]],'CADASTRO'!A:K,5,0)</f>
        <v>OPERADOR INDUSTRIAL II</v>
      </c>
      <c r="G138" s="41">
        <v>45470</v>
      </c>
      <c r="H138" s="38">
        <v>365</v>
      </c>
      <c r="I138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IF((G138+H138)&gt;(TODAY()),"NO PRAZO", "VENCIDO")))),"N.A.")</f>
        <v>N.A.</v>
      </c>
      <c r="J138" s="14">
        <f>Tabela224568910111213141516171819202122[[#This Row],[TREINADO EM]]+Tabela224568910111213141516171819202122[[#This Row],[VALIDADE]]</f>
        <v>45835</v>
      </c>
      <c r="K138">
        <v>2</v>
      </c>
      <c r="L138" t="s">
        <v>3</v>
      </c>
      <c r="M138" t="str">
        <f>VLOOKUP(Tabela224568910111213141516171819202122[[#This Row],[NOME]],'CADASTRO'!A:GJ,6,0)</f>
        <v>DESLIGADO</v>
      </c>
    </row>
    <row r="139" spans="1:13">
      <c r="A139" t="s">
        <v>516</v>
      </c>
      <c r="B139" t="s">
        <v>517</v>
      </c>
      <c r="C139" t="s">
        <v>439</v>
      </c>
      <c r="D139" t="s">
        <v>730</v>
      </c>
      <c r="E139" t="s">
        <v>104</v>
      </c>
      <c r="F139" t="str">
        <f>VLOOKUP(Tabela224568910111213141516171819202122[[#This Row],[NOME]],'CADASTRO'!A:K,5,0)</f>
        <v>OPERADOR INDUSTRIAL II</v>
      </c>
      <c r="G139" s="41">
        <v>45412</v>
      </c>
      <c r="H139" s="38">
        <v>365</v>
      </c>
      <c r="I139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IF((G139+H139)&gt;(TODAY()),"NO PRAZO", "VENCIDO")))),"N.A.")</f>
        <v>N.A.</v>
      </c>
      <c r="J139" s="14">
        <f>Tabela224568910111213141516171819202122[[#This Row],[TREINADO EM]]+Tabela224568910111213141516171819202122[[#This Row],[VALIDADE]]</f>
        <v>45777</v>
      </c>
      <c r="K139">
        <v>1</v>
      </c>
      <c r="L139" t="s">
        <v>5</v>
      </c>
      <c r="M139" t="str">
        <f>VLOOKUP(Tabela224568910111213141516171819202122[[#This Row],[NOME]],'CADASTRO'!A:GJ,6,0)</f>
        <v>DESLIGADO</v>
      </c>
    </row>
    <row r="140" spans="1:13">
      <c r="A140" t="s">
        <v>516</v>
      </c>
      <c r="B140" t="s">
        <v>517</v>
      </c>
      <c r="C140" t="s">
        <v>437</v>
      </c>
      <c r="D140" t="s">
        <v>730</v>
      </c>
      <c r="E140" t="s">
        <v>426</v>
      </c>
      <c r="F140" t="str">
        <f>VLOOKUP(Tabela224568910111213141516171819202122[[#This Row],[NOME]],'CADASTRO'!A:K,5,0)</f>
        <v>OPERADOR INDUSTRIAL II</v>
      </c>
      <c r="G140" s="41">
        <v>45644</v>
      </c>
      <c r="H140" s="38">
        <v>365</v>
      </c>
      <c r="I140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IF((G140+H140)&gt;(TODAY()),"NO PRAZO", "VENCIDO")))),"N.A.")</f>
        <v>HISTORICO</v>
      </c>
      <c r="J140" s="14">
        <f>Tabela224568910111213141516171819202122[[#This Row],[TREINADO EM]]+Tabela224568910111213141516171819202122[[#This Row],[VALIDADE]]</f>
        <v>46009</v>
      </c>
      <c r="K140">
        <v>1</v>
      </c>
      <c r="L140" t="s">
        <v>5</v>
      </c>
      <c r="M140" t="str">
        <f>VLOOKUP(Tabela224568910111213141516171819202122[[#This Row],[NOME]],'CADASTRO'!A:GJ,6,0)</f>
        <v>ATIVO</v>
      </c>
    </row>
    <row r="141" spans="1:13">
      <c r="A141" t="s">
        <v>516</v>
      </c>
      <c r="B141" t="s">
        <v>517</v>
      </c>
      <c r="C141" t="s">
        <v>335</v>
      </c>
      <c r="D141" t="s">
        <v>730</v>
      </c>
      <c r="E141" t="s">
        <v>426</v>
      </c>
      <c r="F141" t="str">
        <f>VLOOKUP(Tabela224568910111213141516171819202122[[#This Row],[NOME]],'CADASTRO'!A:K,5,0)</f>
        <v>OPERADOR INDUSTRIAL II</v>
      </c>
      <c r="G141" s="41">
        <v>46009</v>
      </c>
      <c r="H141" s="38">
        <v>365</v>
      </c>
      <c r="I141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IF((G141+H141)&gt;(TODAY()),"NO PRAZO", "VENCIDO")))),"N.A.")</f>
        <v>NO PRAZO</v>
      </c>
      <c r="J141" s="14">
        <f>Tabela224568910111213141516171819202122[[#This Row],[TREINADO EM]]+Tabela224568910111213141516171819202122[[#This Row],[VALIDADE]]</f>
        <v>46374</v>
      </c>
      <c r="K141">
        <v>1</v>
      </c>
      <c r="L141" t="s">
        <v>3</v>
      </c>
      <c r="M141" t="str">
        <f>VLOOKUP(Tabela224568910111213141516171819202122[[#This Row],[NOME]],'CADASTRO'!A:GJ,6,0)</f>
        <v>ATIVO</v>
      </c>
    </row>
    <row r="142" spans="1:13">
      <c r="A142" t="s">
        <v>516</v>
      </c>
      <c r="B142" t="s">
        <v>517</v>
      </c>
      <c r="C142" t="s">
        <v>341</v>
      </c>
      <c r="D142" t="s">
        <v>730</v>
      </c>
      <c r="E142" t="s">
        <v>100</v>
      </c>
      <c r="F142" t="str">
        <f>VLOOKUP(Tabela224568910111213141516171819202122[[#This Row],[NOME]],'CADASTRO'!A:K,5,0)</f>
        <v>AUXILIAR INDUSTRIAL</v>
      </c>
      <c r="G142" s="41">
        <v>44848</v>
      </c>
      <c r="H142" s="38">
        <v>365</v>
      </c>
      <c r="I14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IF((G142+H142)&gt;(TODAY()),"NO PRAZO", "VENCIDO")))),"N.A.")</f>
        <v>N.A.</v>
      </c>
      <c r="J142" s="14">
        <f>Tabela224568910111213141516171819202122[[#This Row],[TREINADO EM]]+Tabela224568910111213141516171819202122[[#This Row],[VALIDADE]]</f>
        <v>45213</v>
      </c>
      <c r="K142">
        <v>1</v>
      </c>
      <c r="L142" t="s">
        <v>5</v>
      </c>
      <c r="M142" t="str">
        <f>VLOOKUP(Tabela224568910111213141516171819202122[[#This Row],[NOME]],'CADASTRO'!A:GJ,6,0)</f>
        <v>DESLIGADO</v>
      </c>
    </row>
    <row r="143" spans="1:13">
      <c r="A143" t="s">
        <v>516</v>
      </c>
      <c r="B143" t="s">
        <v>517</v>
      </c>
      <c r="C143" t="s">
        <v>68</v>
      </c>
      <c r="D143" t="s">
        <v>730</v>
      </c>
      <c r="E143" t="s">
        <v>100</v>
      </c>
      <c r="F143" t="str">
        <f>VLOOKUP(Tabela224568910111213141516171819202122[[#This Row],[NOME]],'CADASTRO'!A:K,5,0)</f>
        <v>AUXILIAR INDUSTRIAL</v>
      </c>
      <c r="G143" s="41">
        <v>45280</v>
      </c>
      <c r="H143" s="38">
        <v>365</v>
      </c>
      <c r="I143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IF((G143+H143)&gt;(TODAY()),"NO PRAZO", "VENCIDO")))),"N.A.")</f>
        <v>N.A.</v>
      </c>
      <c r="J143" s="14">
        <f>Tabela224568910111213141516171819202122[[#This Row],[TREINADO EM]]+Tabela224568910111213141516171819202122[[#This Row],[VALIDADE]]</f>
        <v>45645</v>
      </c>
      <c r="K143">
        <v>1</v>
      </c>
      <c r="L143" t="s">
        <v>3</v>
      </c>
      <c r="M143" t="str">
        <f>VLOOKUP(Tabela224568910111213141516171819202122[[#This Row],[NOME]],'CADASTRO'!A:GJ,6,0)</f>
        <v>DESLIGADO</v>
      </c>
    </row>
    <row r="144" spans="1:13">
      <c r="A144" t="s">
        <v>516</v>
      </c>
      <c r="B144" t="s">
        <v>517</v>
      </c>
      <c r="C144" t="s">
        <v>341</v>
      </c>
      <c r="D144" t="s">
        <v>730</v>
      </c>
      <c r="E144" t="s">
        <v>427</v>
      </c>
      <c r="F144" t="str">
        <f>VLOOKUP(Tabela224568910111213141516171819202122[[#This Row],[NOME]],'CADASTRO'!A:K,5,0)</f>
        <v>CONTROLADOR QUALIDADE</v>
      </c>
      <c r="G144" s="41">
        <v>44848</v>
      </c>
      <c r="H144" s="38">
        <v>365</v>
      </c>
      <c r="I144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IF((G144+H144)&gt;(TODAY()),"NO PRAZO", "VENCIDO")))),"N.A.")</f>
        <v>N.A.</v>
      </c>
      <c r="J144" s="14">
        <f>Tabela224568910111213141516171819202122[[#This Row],[TREINADO EM]]+Tabela224568910111213141516171819202122[[#This Row],[VALIDADE]]</f>
        <v>45213</v>
      </c>
      <c r="K144">
        <v>1</v>
      </c>
      <c r="L144" t="s">
        <v>1</v>
      </c>
      <c r="M144" t="str">
        <f>VLOOKUP(Tabela224568910111213141516171819202122[[#This Row],[NOME]],'CADASTRO'!A:GJ,6,0)</f>
        <v>ATIVO</v>
      </c>
    </row>
    <row r="145" spans="1:13">
      <c r="A145" t="s">
        <v>516</v>
      </c>
      <c r="B145" t="s">
        <v>517</v>
      </c>
      <c r="C145" t="s">
        <v>124</v>
      </c>
      <c r="D145" t="s">
        <v>730</v>
      </c>
      <c r="E145" t="s">
        <v>430</v>
      </c>
      <c r="F145" t="str">
        <f>VLOOKUP(Tabela224568910111213141516171819202122[[#This Row],[NOME]],'CADASTRO'!A:K,5,0)</f>
        <v>OPERADOR INDUSTRIAL I</v>
      </c>
      <c r="G145" s="41">
        <v>45702</v>
      </c>
      <c r="H145" s="38">
        <v>365</v>
      </c>
      <c r="I145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IF((G145+H145)&gt;(TODAY()),"NO PRAZO", "VENCIDO")))),"N.A.")</f>
        <v>HISTORICO</v>
      </c>
      <c r="J145" s="14">
        <f>Tabela224568910111213141516171819202122[[#This Row],[TREINADO EM]]+Tabela224568910111213141516171819202122[[#This Row],[VALIDADE]]</f>
        <v>46067</v>
      </c>
      <c r="K145">
        <v>1</v>
      </c>
      <c r="L145" t="s">
        <v>5</v>
      </c>
      <c r="M145" t="str">
        <f>VLOOKUP(Tabela224568910111213141516171819202122[[#This Row],[NOME]],'CADASTRO'!A:GJ,6,0)</f>
        <v>ATIVO</v>
      </c>
    </row>
    <row r="146" spans="1:13">
      <c r="A146" t="s">
        <v>516</v>
      </c>
      <c r="B146" t="s">
        <v>517</v>
      </c>
      <c r="C146" t="s">
        <v>431</v>
      </c>
      <c r="D146" t="s">
        <v>730</v>
      </c>
      <c r="E146" t="s">
        <v>430</v>
      </c>
      <c r="F146" t="str">
        <f>VLOOKUP(Tabela224568910111213141516171819202122[[#This Row],[NOME]],'CADASTRO'!A:K,5,0)</f>
        <v>OPERADOR INDUSTRIAL I</v>
      </c>
      <c r="G146" s="41">
        <v>45868</v>
      </c>
      <c r="H146" s="38">
        <v>365</v>
      </c>
      <c r="I146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IF((G146+H146)&gt;(TODAY()),"NO PRAZO", "VENCIDO")))),"N.A.")</f>
        <v>HISTORICO</v>
      </c>
      <c r="J146" s="14">
        <f>Tabela224568910111213141516171819202122[[#This Row],[TREINADO EM]]+Tabela224568910111213141516171819202122[[#This Row],[VALIDADE]]</f>
        <v>46233</v>
      </c>
      <c r="K146">
        <v>1.5</v>
      </c>
      <c r="L146" t="s">
        <v>5</v>
      </c>
      <c r="M146" t="str">
        <f>VLOOKUP(Tabela224568910111213141516171819202122[[#This Row],[NOME]],'CADASTRO'!A:GJ,6,0)</f>
        <v>ATIVO</v>
      </c>
    </row>
    <row r="147" spans="1:13">
      <c r="A147" t="s">
        <v>516</v>
      </c>
      <c r="B147" t="s">
        <v>517</v>
      </c>
      <c r="C147" t="s">
        <v>335</v>
      </c>
      <c r="D147" t="s">
        <v>730</v>
      </c>
      <c r="E147" t="s">
        <v>430</v>
      </c>
      <c r="F147" t="str">
        <f>VLOOKUP(Tabela224568910111213141516171819202122[[#This Row],[NOME]],'CADASTRO'!A:K,5,0)</f>
        <v>OPERADOR INDUSTRIAL I</v>
      </c>
      <c r="G147" s="41">
        <v>46009</v>
      </c>
      <c r="H147" s="38">
        <v>365</v>
      </c>
      <c r="I147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IF((G147+H147)&gt;(TODAY()),"NO PRAZO", "VENCIDO")))),"N.A.")</f>
        <v>NO PRAZO</v>
      </c>
      <c r="J147" s="14">
        <f>Tabela224568910111213141516171819202122[[#This Row],[TREINADO EM]]+Tabela224568910111213141516171819202122[[#This Row],[VALIDADE]]</f>
        <v>46374</v>
      </c>
      <c r="K147">
        <v>1</v>
      </c>
      <c r="L147" t="s">
        <v>3</v>
      </c>
      <c r="M147" t="str">
        <f>VLOOKUP(Tabela224568910111213141516171819202122[[#This Row],[NOME]],'CADASTRO'!A:GJ,6,0)</f>
        <v>ATIVO</v>
      </c>
    </row>
    <row r="148" spans="1:13">
      <c r="A148" t="s">
        <v>516</v>
      </c>
      <c r="B148" t="s">
        <v>517</v>
      </c>
      <c r="C148" t="s">
        <v>341</v>
      </c>
      <c r="D148" t="s">
        <v>730</v>
      </c>
      <c r="E148" t="s">
        <v>433</v>
      </c>
      <c r="F148" t="str">
        <f>VLOOKUP(Tabela224568910111213141516171819202122[[#This Row],[NOME]],'CADASTRO'!A:K,5,0)</f>
        <v>ANALISTA SEGURANCA TRABALHO E MEIO</v>
      </c>
      <c r="G148" s="41">
        <v>44848</v>
      </c>
      <c r="H148" s="38">
        <v>365</v>
      </c>
      <c r="I148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IF((G148+H148)&gt;(TODAY()),"NO PRAZO", "VENCIDO")))),"N.A.")</f>
        <v>HISTORICO</v>
      </c>
      <c r="J148" s="14">
        <f>Tabela224568910111213141516171819202122[[#This Row],[TREINADO EM]]+Tabela224568910111213141516171819202122[[#This Row],[VALIDADE]]</f>
        <v>45213</v>
      </c>
      <c r="K148">
        <v>1</v>
      </c>
      <c r="L148" t="s">
        <v>5</v>
      </c>
      <c r="M148" t="str">
        <f>VLOOKUP(Tabela224568910111213141516171819202122[[#This Row],[NOME]],'CADASTRO'!A:GJ,6,0)</f>
        <v>ATIVO</v>
      </c>
    </row>
    <row r="149" spans="1:13">
      <c r="A149" t="s">
        <v>516</v>
      </c>
      <c r="B149" t="s">
        <v>517</v>
      </c>
      <c r="C149" t="s">
        <v>431</v>
      </c>
      <c r="D149" t="s">
        <v>730</v>
      </c>
      <c r="E149" t="s">
        <v>433</v>
      </c>
      <c r="F149" t="str">
        <f>VLOOKUP(Tabela224568910111213141516171819202122[[#This Row],[NOME]],'CADASTRO'!A:K,5,0)</f>
        <v>ANALISTA SEGURANCA TRABALHO E MEIO</v>
      </c>
      <c r="G149" s="41">
        <v>45077</v>
      </c>
      <c r="H149" s="38">
        <v>365</v>
      </c>
      <c r="I149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IF((G149+H149)&gt;(TODAY()),"NO PRAZO", "VENCIDO")))),"N.A.")</f>
        <v>N.A.</v>
      </c>
      <c r="J149" s="14">
        <f>Tabela224568910111213141516171819202122[[#This Row],[TREINADO EM]]+Tabela224568910111213141516171819202122[[#This Row],[VALIDADE]]</f>
        <v>45442</v>
      </c>
      <c r="K149">
        <v>1</v>
      </c>
      <c r="L149" t="s">
        <v>1</v>
      </c>
      <c r="M149" t="str">
        <f>VLOOKUP(Tabela224568910111213141516171819202122[[#This Row],[NOME]],'CADASTRO'!A:GJ,6,0)</f>
        <v>ATIVO</v>
      </c>
    </row>
    <row r="150" spans="1:13">
      <c r="A150" t="s">
        <v>516</v>
      </c>
      <c r="B150" t="s">
        <v>517</v>
      </c>
      <c r="C150" t="s">
        <v>341</v>
      </c>
      <c r="D150" t="s">
        <v>730</v>
      </c>
      <c r="E150" t="s">
        <v>96</v>
      </c>
      <c r="F150" t="str">
        <f>VLOOKUP(Tabela224568910111213141516171819202122[[#This Row],[NOME]],'CADASTRO'!A:K,5,0)</f>
        <v>OPERADOR INDUSTRIAL II</v>
      </c>
      <c r="G150" s="41">
        <v>44848</v>
      </c>
      <c r="H150" s="38">
        <v>365</v>
      </c>
      <c r="I150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IF((G150+H150)&gt;(TODAY()),"NO PRAZO", "VENCIDO")))),"N.A.")</f>
        <v>N.A.</v>
      </c>
      <c r="J150" s="14">
        <f>Tabela224568910111213141516171819202122[[#This Row],[TREINADO EM]]+Tabela224568910111213141516171819202122[[#This Row],[VALIDADE]]</f>
        <v>45213</v>
      </c>
      <c r="K150">
        <v>1</v>
      </c>
      <c r="L150" t="s">
        <v>5</v>
      </c>
      <c r="M150" t="str">
        <f>VLOOKUP(Tabela224568910111213141516171819202122[[#This Row],[NOME]],'CADASTRO'!A:GJ,6,0)</f>
        <v>DESLIGADO</v>
      </c>
    </row>
    <row r="151" spans="1:13">
      <c r="A151" t="s">
        <v>516</v>
      </c>
      <c r="B151" t="s">
        <v>517</v>
      </c>
      <c r="C151" t="s">
        <v>68</v>
      </c>
      <c r="D151" t="s">
        <v>730</v>
      </c>
      <c r="E151" t="s">
        <v>96</v>
      </c>
      <c r="F151" t="str">
        <f>VLOOKUP(Tabela224568910111213141516171819202122[[#This Row],[NOME]],'CADASTRO'!A:K,5,0)</f>
        <v>OPERADOR INDUSTRIAL II</v>
      </c>
      <c r="G151" s="41">
        <v>45280</v>
      </c>
      <c r="H151" s="38">
        <v>365</v>
      </c>
      <c r="I151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IF((G151+H151)&gt;(TODAY()),"NO PRAZO", "VENCIDO")))),"N.A.")</f>
        <v>N.A.</v>
      </c>
      <c r="J151" s="14">
        <f>Tabela224568910111213141516171819202122[[#This Row],[TREINADO EM]]+Tabela224568910111213141516171819202122[[#This Row],[VALIDADE]]</f>
        <v>45645</v>
      </c>
      <c r="K151">
        <v>1</v>
      </c>
      <c r="L151" t="s">
        <v>5</v>
      </c>
      <c r="M151" t="str">
        <f>VLOOKUP(Tabela224568910111213141516171819202122[[#This Row],[NOME]],'CADASTRO'!A:GJ,6,0)</f>
        <v>DESLIGADO</v>
      </c>
    </row>
    <row r="152" spans="1:13">
      <c r="A152" t="s">
        <v>516</v>
      </c>
      <c r="B152" t="s">
        <v>517</v>
      </c>
      <c r="C152" t="s">
        <v>335</v>
      </c>
      <c r="D152" t="s">
        <v>730</v>
      </c>
      <c r="E152" t="s">
        <v>96</v>
      </c>
      <c r="F152" t="str">
        <f>VLOOKUP(Tabela224568910111213141516171819202122[[#This Row],[NOME]],'CADASTRO'!A:K,5,0)</f>
        <v>OPERADOR INDUSTRIAL II</v>
      </c>
      <c r="G152" s="41">
        <v>45744</v>
      </c>
      <c r="H152" s="38">
        <v>365</v>
      </c>
      <c r="I15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IF((G152+H152)&gt;(TODAY()),"NO PRAZO", "VENCIDO")))),"N.A.")</f>
        <v>N.A.</v>
      </c>
      <c r="J152" s="14">
        <f>Tabela224568910111213141516171819202122[[#This Row],[TREINADO EM]]+Tabela224568910111213141516171819202122[[#This Row],[VALIDADE]]</f>
        <v>46109</v>
      </c>
      <c r="K152">
        <v>1</v>
      </c>
      <c r="L152" t="s">
        <v>5</v>
      </c>
      <c r="M152" t="str">
        <f>VLOOKUP(Tabela224568910111213141516171819202122[[#This Row],[NOME]],'CADASTRO'!A:GJ,6,0)</f>
        <v>DESLIGADO</v>
      </c>
    </row>
    <row r="153" spans="1:13">
      <c r="A153" t="s">
        <v>516</v>
      </c>
      <c r="B153" t="s">
        <v>517</v>
      </c>
      <c r="C153" t="s">
        <v>335</v>
      </c>
      <c r="D153" t="s">
        <v>730</v>
      </c>
      <c r="E153" t="s">
        <v>96</v>
      </c>
      <c r="F153" t="str">
        <f>VLOOKUP(Tabela224568910111213141516171819202122[[#This Row],[NOME]],'CADASTRO'!A:K,5,0)</f>
        <v>OPERADOR INDUSTRIAL II</v>
      </c>
      <c r="G153" s="41">
        <v>46108</v>
      </c>
      <c r="H153" s="38">
        <v>365</v>
      </c>
      <c r="I153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IF((G153+H153)&gt;(TODAY()),"NO PRAZO", "VENCIDO")))),"N.A.")</f>
        <v>N.A.</v>
      </c>
      <c r="J153" s="14">
        <f>Tabela224568910111213141516171819202122[[#This Row],[TREINADO EM]]+Tabela224568910111213141516171819202122[[#This Row],[VALIDADE]]</f>
        <v>46473</v>
      </c>
      <c r="K153">
        <v>1</v>
      </c>
      <c r="L153" t="s">
        <v>3</v>
      </c>
      <c r="M153" t="str">
        <f>VLOOKUP(Tabela224568910111213141516171819202122[[#This Row],[NOME]],'CADASTRO'!A:GJ,6,0)</f>
        <v>DESLIGADO</v>
      </c>
    </row>
    <row r="154" spans="1:13">
      <c r="A154" t="s">
        <v>516</v>
      </c>
      <c r="B154" t="s">
        <v>517</v>
      </c>
      <c r="C154" t="s">
        <v>431</v>
      </c>
      <c r="D154" t="s">
        <v>730</v>
      </c>
      <c r="E154" t="s">
        <v>439</v>
      </c>
      <c r="F154" t="str">
        <f>VLOOKUP(Tabela224568910111213141516171819202122[[#This Row],[NOME]],'CADASTRO'!A:K,5,0)</f>
        <v>ANALISTA CONTROLE ESTOQUE PL</v>
      </c>
      <c r="G154" s="41">
        <v>45077</v>
      </c>
      <c r="H154" s="38">
        <v>365</v>
      </c>
      <c r="I154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IF((G154+H154)&gt;(TODAY()),"NO PRAZO", "VENCIDO")))),"N.A.")</f>
        <v>N.A.</v>
      </c>
      <c r="J154" s="14">
        <f>Tabela224568910111213141516171819202122[[#This Row],[TREINADO EM]]+Tabela224568910111213141516171819202122[[#This Row],[VALIDADE]]</f>
        <v>45442</v>
      </c>
      <c r="K154">
        <v>1</v>
      </c>
      <c r="L154" t="s">
        <v>1</v>
      </c>
      <c r="M154" t="str">
        <f>VLOOKUP(Tabela224568910111213141516171819202122[[#This Row],[NOME]],'CADASTRO'!A:GJ,6,0)</f>
        <v>ATIVO</v>
      </c>
    </row>
    <row r="155" spans="1:13">
      <c r="A155" t="s">
        <v>516</v>
      </c>
      <c r="B155" t="s">
        <v>517</v>
      </c>
      <c r="C155" t="s">
        <v>437</v>
      </c>
      <c r="D155" t="s">
        <v>730</v>
      </c>
      <c r="E155" t="s">
        <v>441</v>
      </c>
      <c r="F155" t="str">
        <f>VLOOKUP(Tabela224568910111213141516171819202122[[#This Row],[NOME]],'CADASTRO'!A:K,5,0)</f>
        <v>OPERADOR INDUSTRIAL I</v>
      </c>
      <c r="G155" s="41">
        <v>45644</v>
      </c>
      <c r="H155" s="38">
        <v>365</v>
      </c>
      <c r="I155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IF((G155+H155)&gt;(TODAY()),"NO PRAZO", "VENCIDO")))),"N.A.")</f>
        <v>HISTORICO</v>
      </c>
      <c r="J155" s="14">
        <f>Tabela224568910111213141516171819202122[[#This Row],[TREINADO EM]]+Tabela224568910111213141516171819202122[[#This Row],[VALIDADE]]</f>
        <v>46009</v>
      </c>
      <c r="K155">
        <v>1</v>
      </c>
      <c r="L155" t="s">
        <v>5</v>
      </c>
      <c r="M155" t="str">
        <f>VLOOKUP(Tabela224568910111213141516171819202122[[#This Row],[NOME]],'CADASTRO'!A:GJ,6,0)</f>
        <v>ATIVO</v>
      </c>
    </row>
    <row r="156" spans="1:13">
      <c r="A156" t="s">
        <v>516</v>
      </c>
      <c r="B156" t="s">
        <v>517</v>
      </c>
      <c r="C156" t="s">
        <v>335</v>
      </c>
      <c r="D156" t="s">
        <v>730</v>
      </c>
      <c r="E156" t="s">
        <v>441</v>
      </c>
      <c r="F156" t="str">
        <f>VLOOKUP(Tabela224568910111213141516171819202122[[#This Row],[NOME]],'CADASTRO'!A:K,5,0)</f>
        <v>OPERADOR INDUSTRIAL I</v>
      </c>
      <c r="G156" s="41">
        <v>46009</v>
      </c>
      <c r="H156" s="38">
        <v>365</v>
      </c>
      <c r="I156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IF((G156+H156)&gt;(TODAY()),"NO PRAZO", "VENCIDO")))),"N.A.")</f>
        <v>NO PRAZO</v>
      </c>
      <c r="J156" s="14">
        <f>Tabela224568910111213141516171819202122[[#This Row],[TREINADO EM]]+Tabela224568910111213141516171819202122[[#This Row],[VALIDADE]]</f>
        <v>46374</v>
      </c>
      <c r="K156">
        <v>1</v>
      </c>
      <c r="L156" t="s">
        <v>3</v>
      </c>
      <c r="M156" t="str">
        <f>VLOOKUP(Tabela224568910111213141516171819202122[[#This Row],[NOME]],'CADASTRO'!A:GJ,6,0)</f>
        <v>ATIVO</v>
      </c>
    </row>
    <row r="157" spans="1:13">
      <c r="A157" t="s">
        <v>516</v>
      </c>
      <c r="B157" t="s">
        <v>517</v>
      </c>
      <c r="C157" t="s">
        <v>114</v>
      </c>
      <c r="D157" t="s">
        <v>730</v>
      </c>
      <c r="E157" t="s">
        <v>70</v>
      </c>
      <c r="F157" t="str">
        <f>VLOOKUP(Tabela224568910111213141516171819202122[[#This Row],[NOME]],'CADASTRO'!A:K,5,0)</f>
        <v>OPERADOR INDUSTRIAL I</v>
      </c>
      <c r="G157" s="41">
        <v>44120</v>
      </c>
      <c r="H157" s="38">
        <v>365</v>
      </c>
      <c r="I157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IF((G157+H157)&gt;(TODAY()),"NO PRAZO", "VENCIDO")))),"N.A.")</f>
        <v>N.A.</v>
      </c>
      <c r="J157" s="14">
        <f>Tabela224568910111213141516171819202122[[#This Row],[TREINADO EM]]+Tabela224568910111213141516171819202122[[#This Row],[VALIDADE]]</f>
        <v>44485</v>
      </c>
      <c r="K157">
        <v>1</v>
      </c>
      <c r="L157" t="s">
        <v>3</v>
      </c>
      <c r="M157" t="str">
        <f>VLOOKUP(Tabela224568910111213141516171819202122[[#This Row],[NOME]],'CADASTRO'!A:GJ,6,0)</f>
        <v>DESLIGADO</v>
      </c>
    </row>
    <row r="158" spans="1:13">
      <c r="A158" t="s">
        <v>516</v>
      </c>
      <c r="B158" t="s">
        <v>517</v>
      </c>
      <c r="C158" t="s">
        <v>341</v>
      </c>
      <c r="D158" t="s">
        <v>730</v>
      </c>
      <c r="E158" t="s">
        <v>473</v>
      </c>
      <c r="F158" t="str">
        <f>VLOOKUP(Tabela224568910111213141516171819202122[[#This Row],[NOME]],'CADASTRO'!A:K,5,0)</f>
        <v>AUXILIAR INDUSTRIAL</v>
      </c>
      <c r="G158" s="41">
        <v>44848</v>
      </c>
      <c r="H158" s="38">
        <v>365</v>
      </c>
      <c r="I158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IF((G158+H158)&gt;(TODAY()),"NO PRAZO", "VENCIDO")))),"N.A.")</f>
        <v>N.A.</v>
      </c>
      <c r="J158" s="14">
        <f>Tabela224568910111213141516171819202122[[#This Row],[TREINADO EM]]+Tabela224568910111213141516171819202122[[#This Row],[VALIDADE]]</f>
        <v>45213</v>
      </c>
      <c r="K158">
        <v>1</v>
      </c>
      <c r="L158" t="s">
        <v>5</v>
      </c>
      <c r="M158" t="str">
        <f>VLOOKUP(Tabela224568910111213141516171819202122[[#This Row],[NOME]],'CADASTRO'!A:GJ,6,0)</f>
        <v>S-AFASTADO</v>
      </c>
    </row>
    <row r="159" spans="1:13">
      <c r="A159" t="s">
        <v>516</v>
      </c>
      <c r="B159" t="s">
        <v>517</v>
      </c>
      <c r="C159" t="s">
        <v>68</v>
      </c>
      <c r="D159" t="s">
        <v>730</v>
      </c>
      <c r="E159" t="s">
        <v>473</v>
      </c>
      <c r="F159" t="str">
        <f>VLOOKUP(Tabela224568910111213141516171819202122[[#This Row],[NOME]],'CADASTRO'!A:K,5,0)</f>
        <v>AUXILIAR INDUSTRIAL</v>
      </c>
      <c r="G159" s="41">
        <v>44490</v>
      </c>
      <c r="H159" s="38">
        <v>365</v>
      </c>
      <c r="I159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IF((G159+H159)&gt;(TODAY()),"NO PRAZO", "VENCIDO")))),"N.A.")</f>
        <v>N.A.</v>
      </c>
      <c r="J159" s="14">
        <f>Tabela224568910111213141516171819202122[[#This Row],[TREINADO EM]]+Tabela224568910111213141516171819202122[[#This Row],[VALIDADE]]</f>
        <v>44855</v>
      </c>
      <c r="K159">
        <v>0.5</v>
      </c>
      <c r="L159" t="s">
        <v>5</v>
      </c>
      <c r="M159" t="str">
        <f>VLOOKUP(Tabela224568910111213141516171819202122[[#This Row],[NOME]],'CADASTRO'!A:GJ,6,0)</f>
        <v>S-AFASTADO</v>
      </c>
    </row>
    <row r="160" spans="1:13">
      <c r="A160" t="s">
        <v>516</v>
      </c>
      <c r="B160" t="s">
        <v>517</v>
      </c>
      <c r="C160" t="s">
        <v>431</v>
      </c>
      <c r="D160" t="s">
        <v>730</v>
      </c>
      <c r="E160" t="s">
        <v>473</v>
      </c>
      <c r="F160" t="str">
        <f>VLOOKUP(Tabela224568910111213141516171819202122[[#This Row],[NOME]],'CADASTRO'!A:K,5,0)</f>
        <v>AUXILIAR INDUSTRIAL</v>
      </c>
      <c r="G160" s="41">
        <v>45077</v>
      </c>
      <c r="H160" s="38">
        <v>365</v>
      </c>
      <c r="I160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IF((G160+H160)&gt;(TODAY()),"NO PRAZO", "VENCIDO")))),"N.A.")</f>
        <v>N.A.</v>
      </c>
      <c r="J160" s="14">
        <f>Tabela224568910111213141516171819202122[[#This Row],[TREINADO EM]]+Tabela224568910111213141516171819202122[[#This Row],[VALIDADE]]</f>
        <v>45442</v>
      </c>
      <c r="K160">
        <v>1</v>
      </c>
      <c r="L160" t="s">
        <v>1</v>
      </c>
      <c r="M160" t="str">
        <f>VLOOKUP(Tabela224568910111213141516171819202122[[#This Row],[NOME]],'CADASTRO'!A:GJ,6,0)</f>
        <v>S-AFASTADO</v>
      </c>
    </row>
    <row r="161" spans="1:13">
      <c r="A161" t="s">
        <v>516</v>
      </c>
      <c r="B161" t="s">
        <v>517</v>
      </c>
      <c r="C161" t="s">
        <v>68</v>
      </c>
      <c r="D161" t="s">
        <v>730</v>
      </c>
      <c r="E161" t="s">
        <v>473</v>
      </c>
      <c r="F161" t="str">
        <f>VLOOKUP(Tabela224568910111213141516171819202122[[#This Row],[NOME]],'CADASTRO'!A:K,5,0)</f>
        <v>AUXILIAR INDUSTRIAL</v>
      </c>
      <c r="G161" s="41">
        <v>45280</v>
      </c>
      <c r="H161" s="38">
        <v>365</v>
      </c>
      <c r="I161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IF((G161+H161)&gt;(TODAY()),"NO PRAZO", "VENCIDO")))),"N.A.")</f>
        <v>N.A.</v>
      </c>
      <c r="J161" s="14">
        <f>Tabela224568910111213141516171819202122[[#This Row],[TREINADO EM]]+Tabela224568910111213141516171819202122[[#This Row],[VALIDADE]]</f>
        <v>45645</v>
      </c>
      <c r="K161">
        <v>1</v>
      </c>
      <c r="L161" t="s">
        <v>5</v>
      </c>
      <c r="M161" t="str">
        <f>VLOOKUP(Tabela224568910111213141516171819202122[[#This Row],[NOME]],'CADASTRO'!A:GJ,6,0)</f>
        <v>S-AFASTADO</v>
      </c>
    </row>
    <row r="162" spans="1:13">
      <c r="A162" t="s">
        <v>516</v>
      </c>
      <c r="B162" t="s">
        <v>517</v>
      </c>
      <c r="C162" t="s">
        <v>437</v>
      </c>
      <c r="D162" t="s">
        <v>730</v>
      </c>
      <c r="E162" t="s">
        <v>473</v>
      </c>
      <c r="F162" t="str">
        <f>VLOOKUP(Tabela224568910111213141516171819202122[[#This Row],[NOME]],'CADASTRO'!A:K,5,0)</f>
        <v>AUXILIAR INDUSTRIAL</v>
      </c>
      <c r="G162" s="41">
        <v>45644</v>
      </c>
      <c r="H162" s="38">
        <v>365</v>
      </c>
      <c r="I16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IF((G162+H162)&gt;(TODAY()),"NO PRAZO", "VENCIDO")))),"N.A.")</f>
        <v>N.A.</v>
      </c>
      <c r="J162" s="14">
        <f>Tabela224568910111213141516171819202122[[#This Row],[TREINADO EM]]+Tabela224568910111213141516171819202122[[#This Row],[VALIDADE]]</f>
        <v>46009</v>
      </c>
      <c r="K162">
        <v>1</v>
      </c>
      <c r="L162" t="s">
        <v>5</v>
      </c>
      <c r="M162" t="str">
        <f>VLOOKUP(Tabela224568910111213141516171819202122[[#This Row],[NOME]],'CADASTRO'!A:GJ,6,0)</f>
        <v>S-AFASTADO</v>
      </c>
    </row>
    <row r="163" spans="1:13">
      <c r="A163" t="s">
        <v>516</v>
      </c>
      <c r="B163" t="s">
        <v>517</v>
      </c>
      <c r="C163" t="s">
        <v>335</v>
      </c>
      <c r="D163" t="s">
        <v>730</v>
      </c>
      <c r="E163" t="s">
        <v>473</v>
      </c>
      <c r="F163" t="str">
        <f>VLOOKUP(Tabela224568910111213141516171819202122[[#This Row],[NOME]],'CADASTRO'!A:K,5,0)</f>
        <v>AUXILIAR INDUSTRIAL</v>
      </c>
      <c r="G163" s="41">
        <v>46009</v>
      </c>
      <c r="H163" s="38">
        <v>365</v>
      </c>
      <c r="I163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IF((G163+H163)&gt;(TODAY()),"NO PRAZO", "VENCIDO")))),"N.A.")</f>
        <v>N.A.</v>
      </c>
      <c r="J163" s="14">
        <f>Tabela224568910111213141516171819202122[[#This Row],[TREINADO EM]]+Tabela224568910111213141516171819202122[[#This Row],[VALIDADE]]</f>
        <v>46374</v>
      </c>
      <c r="K163">
        <v>1</v>
      </c>
      <c r="L163" t="s">
        <v>3</v>
      </c>
      <c r="M163" t="str">
        <f>VLOOKUP(Tabela224568910111213141516171819202122[[#This Row],[NOME]],'CADASTRO'!A:GJ,6,0)</f>
        <v>S-AFASTADO</v>
      </c>
    </row>
    <row r="164" spans="1:13">
      <c r="A164" t="s">
        <v>516</v>
      </c>
      <c r="B164" t="s">
        <v>517</v>
      </c>
      <c r="C164" t="s">
        <v>68</v>
      </c>
      <c r="D164" t="s">
        <v>730</v>
      </c>
      <c r="E164" t="s">
        <v>60</v>
      </c>
      <c r="F164" t="str">
        <f>VLOOKUP(Tabela224568910111213141516171819202122[[#This Row],[NOME]],'CADASTRO'!A:K,5,0)</f>
        <v>OPERADOR INDUSTRIAL II</v>
      </c>
      <c r="G164" s="41">
        <v>44491</v>
      </c>
      <c r="H164" s="38">
        <v>365</v>
      </c>
      <c r="I164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IF((G164+H164)&gt;(TODAY()),"NO PRAZO", "VENCIDO")))),"N.A.")</f>
        <v>N.A.</v>
      </c>
      <c r="J164" s="14">
        <f>Tabela224568910111213141516171819202122[[#This Row],[TREINADO EM]]+Tabela224568910111213141516171819202122[[#This Row],[VALIDADE]]</f>
        <v>44856</v>
      </c>
      <c r="K164">
        <v>0.5</v>
      </c>
      <c r="L164" t="s">
        <v>1</v>
      </c>
      <c r="M164" t="str">
        <f>VLOOKUP(Tabela224568910111213141516171819202122[[#This Row],[NOME]],'CADASTRO'!A:GJ,6,0)</f>
        <v>DESLIGADO</v>
      </c>
    </row>
    <row r="165" spans="1:13">
      <c r="A165" t="s">
        <v>516</v>
      </c>
      <c r="B165" t="s">
        <v>517</v>
      </c>
      <c r="C165" t="s">
        <v>341</v>
      </c>
      <c r="D165" t="s">
        <v>730</v>
      </c>
      <c r="E165" t="s">
        <v>446</v>
      </c>
      <c r="F165" t="str">
        <f>VLOOKUP(Tabela224568910111213141516171819202122[[#This Row],[NOME]],'CADASTRO'!A:K,5,0)</f>
        <v>OPERADOR INDUSTRIAL III</v>
      </c>
      <c r="G165" s="41">
        <v>44848</v>
      </c>
      <c r="H165" s="38">
        <v>365</v>
      </c>
      <c r="I165" s="42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IF((G165+H165)&gt;(TODAY()),"NO PRAZO", "VENCIDO")))),"N.A.")</f>
        <v>HISTORICO</v>
      </c>
      <c r="J165" s="14">
        <f>Tabela224568910111213141516171819202122[[#This Row],[TREINADO EM]]+Tabela224568910111213141516171819202122[[#This Row],[VALIDADE]]</f>
        <v>45213</v>
      </c>
      <c r="K165">
        <v>1</v>
      </c>
      <c r="L165" t="s">
        <v>5</v>
      </c>
      <c r="M165" t="str">
        <f>VLOOKUP(Tabela224568910111213141516171819202122[[#This Row],[NOME]],'CADASTRO'!A:GJ,6,0)</f>
        <v>ATIVO</v>
      </c>
    </row>
    <row r="166" spans="1:13">
      <c r="A166" t="s">
        <v>516</v>
      </c>
      <c r="B166" t="s">
        <v>517</v>
      </c>
      <c r="C166" t="s">
        <v>68</v>
      </c>
      <c r="D166" t="s">
        <v>730</v>
      </c>
      <c r="E166" t="s">
        <v>446</v>
      </c>
      <c r="F166" t="str">
        <f>VLOOKUP(Tabela224568910111213141516171819202122[[#This Row],[NOME]],'CADASTRO'!A:K,5,0)</f>
        <v>OPERADOR INDUSTRIAL III</v>
      </c>
      <c r="G166" s="41">
        <v>45280</v>
      </c>
      <c r="H166" s="38">
        <v>365</v>
      </c>
      <c r="I166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IF((G166+H166)&gt;(TODAY()),"NO PRAZO", "VENCIDO")))),"N.A.")</f>
        <v>N.A.</v>
      </c>
      <c r="J166" s="14">
        <f>Tabela224568910111213141516171819202122[[#This Row],[TREINADO EM]]+Tabela224568910111213141516171819202122[[#This Row],[VALIDADE]]</f>
        <v>45645</v>
      </c>
      <c r="K166">
        <v>1</v>
      </c>
      <c r="L166" t="s">
        <v>1</v>
      </c>
      <c r="M166" t="str">
        <f>VLOOKUP(Tabela224568910111213141516171819202122[[#This Row],[NOME]],'CADASTRO'!A:GJ,6,0)</f>
        <v>ATIVO</v>
      </c>
    </row>
    <row r="167" spans="1:13">
      <c r="A167" t="s">
        <v>516</v>
      </c>
      <c r="B167" t="s">
        <v>517</v>
      </c>
      <c r="C167" t="s">
        <v>341</v>
      </c>
      <c r="D167" t="s">
        <v>730</v>
      </c>
      <c r="E167" t="s">
        <v>448</v>
      </c>
      <c r="F167" t="str">
        <f>VLOOKUP(Tabela224568910111213141516171819202122[[#This Row],[NOME]],'CADASTRO'!A:K,5,0)</f>
        <v>OPERADOR INDUSTRIAL II</v>
      </c>
      <c r="G167" s="41">
        <v>44848</v>
      </c>
      <c r="H167" s="38">
        <v>365</v>
      </c>
      <c r="I167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IF((G167+H167)&gt;(TODAY()),"NO PRAZO", "VENCIDO")))),"N.A.")</f>
        <v>N.A.</v>
      </c>
      <c r="J167" s="14">
        <f>Tabela224568910111213141516171819202122[[#This Row],[TREINADO EM]]+Tabela224568910111213141516171819202122[[#This Row],[VALIDADE]]</f>
        <v>45213</v>
      </c>
      <c r="K167">
        <v>1</v>
      </c>
      <c r="L167" t="s">
        <v>5</v>
      </c>
      <c r="M167" t="str">
        <f>VLOOKUP(Tabela224568910111213141516171819202122[[#This Row],[NOME]],'CADASTRO'!A:GJ,6,0)</f>
        <v>DESLIGADO</v>
      </c>
    </row>
    <row r="168" spans="1:13">
      <c r="A168" t="s">
        <v>516</v>
      </c>
      <c r="B168" t="s">
        <v>517</v>
      </c>
      <c r="C168" t="s">
        <v>431</v>
      </c>
      <c r="D168" t="s">
        <v>730</v>
      </c>
      <c r="E168" t="s">
        <v>448</v>
      </c>
      <c r="F168" t="str">
        <f>VLOOKUP(Tabela224568910111213141516171819202122[[#This Row],[NOME]],'CADASTRO'!A:K,5,0)</f>
        <v>OPERADOR INDUSTRIAL II</v>
      </c>
      <c r="G168" s="41">
        <v>45077</v>
      </c>
      <c r="H168" s="38">
        <v>365</v>
      </c>
      <c r="I168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IF((G168+H168)&gt;(TODAY()),"NO PRAZO", "VENCIDO")))),"N.A.")</f>
        <v>N.A.</v>
      </c>
      <c r="J168" s="14">
        <f>Tabela224568910111213141516171819202122[[#This Row],[TREINADO EM]]+Tabela224568910111213141516171819202122[[#This Row],[VALIDADE]]</f>
        <v>45442</v>
      </c>
      <c r="K168">
        <v>1</v>
      </c>
      <c r="L168" t="s">
        <v>5</v>
      </c>
      <c r="M168" t="str">
        <f>VLOOKUP(Tabela224568910111213141516171819202122[[#This Row],[NOME]],'CADASTRO'!A:GJ,6,0)</f>
        <v>DESLIGADO</v>
      </c>
    </row>
    <row r="169" spans="1:13">
      <c r="A169" t="s">
        <v>516</v>
      </c>
      <c r="B169" t="s">
        <v>517</v>
      </c>
      <c r="C169" t="s">
        <v>68</v>
      </c>
      <c r="D169" t="s">
        <v>730</v>
      </c>
      <c r="E169" t="s">
        <v>448</v>
      </c>
      <c r="F169" t="str">
        <f>VLOOKUP(Tabela224568910111213141516171819202122[[#This Row],[NOME]],'CADASTRO'!A:K,5,0)</f>
        <v>OPERADOR INDUSTRIAL II</v>
      </c>
      <c r="G169" s="41">
        <v>45280</v>
      </c>
      <c r="H169" s="38">
        <v>365</v>
      </c>
      <c r="I169" s="42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IF((G169+H169)&gt;(TODAY()),"NO PRAZO", "VENCIDO")))),"N.A.")</f>
        <v>N.A.</v>
      </c>
      <c r="J169" s="14">
        <f>Tabela224568910111213141516171819202122[[#This Row],[TREINADO EM]]+Tabela224568910111213141516171819202122[[#This Row],[VALIDADE]]</f>
        <v>45645</v>
      </c>
      <c r="K169">
        <v>1</v>
      </c>
      <c r="L169" t="s">
        <v>5</v>
      </c>
      <c r="M169" t="str">
        <f>VLOOKUP(Tabela224568910111213141516171819202122[[#This Row],[NOME]],'CADASTRO'!A:GJ,6,0)</f>
        <v>DESLIGADO</v>
      </c>
    </row>
    <row r="170" spans="1:13">
      <c r="A170" t="s">
        <v>516</v>
      </c>
      <c r="B170" t="s">
        <v>517</v>
      </c>
      <c r="C170" t="s">
        <v>437</v>
      </c>
      <c r="D170" t="s">
        <v>730</v>
      </c>
      <c r="E170" t="s">
        <v>448</v>
      </c>
      <c r="F170" t="str">
        <f>VLOOKUP(Tabela224568910111213141516171819202122[[#This Row],[NOME]],'CADASTRO'!A:K,5,0)</f>
        <v>OPERADOR INDUSTRIAL II</v>
      </c>
      <c r="G170" s="41">
        <v>45644</v>
      </c>
      <c r="H170" s="38">
        <v>365</v>
      </c>
      <c r="I170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IF((G170+H170)&gt;(TODAY()),"NO PRAZO", "VENCIDO")))),"N.A.")</f>
        <v>N.A.</v>
      </c>
      <c r="J170" s="14">
        <f>Tabela224568910111213141516171819202122[[#This Row],[TREINADO EM]]+Tabela224568910111213141516171819202122[[#This Row],[VALIDADE]]</f>
        <v>46009</v>
      </c>
      <c r="K170">
        <v>1</v>
      </c>
      <c r="L170" t="s">
        <v>5</v>
      </c>
      <c r="M170" t="str">
        <f>VLOOKUP(Tabela224568910111213141516171819202122[[#This Row],[NOME]],'CADASTRO'!A:GJ,6,0)</f>
        <v>DESLIGADO</v>
      </c>
    </row>
    <row r="171" spans="1:13">
      <c r="A171" t="s">
        <v>516</v>
      </c>
      <c r="B171" t="s">
        <v>517</v>
      </c>
      <c r="C171" t="s">
        <v>335</v>
      </c>
      <c r="D171" t="s">
        <v>730</v>
      </c>
      <c r="E171" t="s">
        <v>448</v>
      </c>
      <c r="F171" t="str">
        <f>VLOOKUP(Tabela224568910111213141516171819202122[[#This Row],[NOME]],'CADASTRO'!A:K,5,0)</f>
        <v>OPERADOR INDUSTRIAL II</v>
      </c>
      <c r="G171" s="41">
        <v>46009</v>
      </c>
      <c r="H171" s="38">
        <v>365</v>
      </c>
      <c r="I171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IF((G171+H171)&gt;(TODAY()),"NO PRAZO", "VENCIDO")))),"N.A.")</f>
        <v>N.A.</v>
      </c>
      <c r="J171" s="14">
        <f>Tabela224568910111213141516171819202122[[#This Row],[TREINADO EM]]+Tabela224568910111213141516171819202122[[#This Row],[VALIDADE]]</f>
        <v>46374</v>
      </c>
      <c r="K171">
        <v>1</v>
      </c>
      <c r="L171" t="s">
        <v>3</v>
      </c>
      <c r="M171" t="str">
        <f>VLOOKUP(Tabela224568910111213141516171819202122[[#This Row],[NOME]],'CADASTRO'!A:GJ,6,0)</f>
        <v>DESLIGADO</v>
      </c>
    </row>
    <row r="172" spans="1:13">
      <c r="A172" t="s">
        <v>516</v>
      </c>
      <c r="B172" t="s">
        <v>517</v>
      </c>
      <c r="C172" t="s">
        <v>341</v>
      </c>
      <c r="D172" t="s">
        <v>730</v>
      </c>
      <c r="E172" t="s">
        <v>450</v>
      </c>
      <c r="F172" t="str">
        <f>VLOOKUP(Tabela224568910111213141516171819202122[[#This Row],[NOME]],'CADASTRO'!A:K,5,0)</f>
        <v>OPERADOR INDUSTRIAL II</v>
      </c>
      <c r="G172" s="41">
        <v>44865</v>
      </c>
      <c r="H172" s="38">
        <v>365</v>
      </c>
      <c r="I17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IF((G172+H172)&gt;(TODAY()),"NO PRAZO", "VENCIDO")))),"N.A.")</f>
        <v>HISTORICO</v>
      </c>
      <c r="J172" s="14">
        <f>Tabela224568910111213141516171819202122[[#This Row],[TREINADO EM]]+Tabela224568910111213141516171819202122[[#This Row],[VALIDADE]]</f>
        <v>45230</v>
      </c>
      <c r="K172">
        <v>1</v>
      </c>
      <c r="L172" t="s">
        <v>5</v>
      </c>
      <c r="M172" t="str">
        <f>VLOOKUP(Tabela224568910111213141516171819202122[[#This Row],[NOME]],'CADASTRO'!A:GJ,6,0)</f>
        <v>ATIVO</v>
      </c>
    </row>
    <row r="173" spans="1:13">
      <c r="A173" t="s">
        <v>516</v>
      </c>
      <c r="B173" t="s">
        <v>517</v>
      </c>
      <c r="C173" t="s">
        <v>68</v>
      </c>
      <c r="D173" t="s">
        <v>730</v>
      </c>
      <c r="E173" t="s">
        <v>450</v>
      </c>
      <c r="F173" t="str">
        <f>VLOOKUP(Tabela224568910111213141516171819202122[[#This Row],[NOME]],'CADASTRO'!A:K,5,0)</f>
        <v>OPERADOR INDUSTRIAL II</v>
      </c>
      <c r="G173" s="41">
        <v>45280</v>
      </c>
      <c r="H173" s="38">
        <v>365</v>
      </c>
      <c r="I173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IF((G173+H173)&gt;(TODAY()),"NO PRAZO", "VENCIDO")))),"N.A.")</f>
        <v>HISTORICO</v>
      </c>
      <c r="J173" s="14">
        <f>Tabela224568910111213141516171819202122[[#This Row],[TREINADO EM]]+Tabela224568910111213141516171819202122[[#This Row],[VALIDADE]]</f>
        <v>45645</v>
      </c>
      <c r="K173">
        <v>1</v>
      </c>
      <c r="L173" t="s">
        <v>5</v>
      </c>
      <c r="M173" t="str">
        <f>VLOOKUP(Tabela224568910111213141516171819202122[[#This Row],[NOME]],'CADASTRO'!A:GJ,6,0)</f>
        <v>ATIVO</v>
      </c>
    </row>
    <row r="174" spans="1:13">
      <c r="A174" t="s">
        <v>516</v>
      </c>
      <c r="B174" t="s">
        <v>517</v>
      </c>
      <c r="C174" t="s">
        <v>437</v>
      </c>
      <c r="D174" t="s">
        <v>730</v>
      </c>
      <c r="E174" t="s">
        <v>450</v>
      </c>
      <c r="F174" t="str">
        <f>VLOOKUP(Tabela224568910111213141516171819202122[[#This Row],[NOME]],'CADASTRO'!A:K,5,0)</f>
        <v>OPERADOR INDUSTRIAL II</v>
      </c>
      <c r="G174" s="41">
        <v>45644</v>
      </c>
      <c r="H174" s="38">
        <v>365</v>
      </c>
      <c r="I174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IF((G174+H174)&gt;(TODAY()),"NO PRAZO", "VENCIDO")))),"N.A.")</f>
        <v>HISTORICO</v>
      </c>
      <c r="J174" s="14">
        <f>Tabela224568910111213141516171819202122[[#This Row],[TREINADO EM]]+Tabela224568910111213141516171819202122[[#This Row],[VALIDADE]]</f>
        <v>46009</v>
      </c>
      <c r="K174">
        <v>1</v>
      </c>
      <c r="L174" t="s">
        <v>5</v>
      </c>
      <c r="M174" t="str">
        <f>VLOOKUP(Tabela224568910111213141516171819202122[[#This Row],[NOME]],'CADASTRO'!A:GJ,6,0)</f>
        <v>ATIVO</v>
      </c>
    </row>
    <row r="175" spans="1:13">
      <c r="A175" t="s">
        <v>516</v>
      </c>
      <c r="B175" t="s">
        <v>517</v>
      </c>
      <c r="C175" t="s">
        <v>335</v>
      </c>
      <c r="D175" t="s">
        <v>730</v>
      </c>
      <c r="E175" t="s">
        <v>450</v>
      </c>
      <c r="F175" t="str">
        <f>VLOOKUP(Tabela224568910111213141516171819202122[[#This Row],[NOME]],'CADASTRO'!A:K,5,0)</f>
        <v>OPERADOR INDUSTRIAL II</v>
      </c>
      <c r="G175" s="41">
        <v>45996</v>
      </c>
      <c r="H175" s="38">
        <v>365</v>
      </c>
      <c r="I175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IF((G175+H175)&gt;(TODAY()),"NO PRAZO", "VENCIDO")))),"N.A.")</f>
        <v>NO PRAZO</v>
      </c>
      <c r="J175" s="14">
        <f>Tabela224568910111213141516171819202122[[#This Row],[TREINADO EM]]+Tabela224568910111213141516171819202122[[#This Row],[VALIDADE]]</f>
        <v>46361</v>
      </c>
      <c r="K175">
        <v>1</v>
      </c>
      <c r="L175" t="s">
        <v>3</v>
      </c>
      <c r="M175" t="str">
        <f>VLOOKUP(Tabela224568910111213141516171819202122[[#This Row],[NOME]],'CADASTRO'!A:GJ,6,0)</f>
        <v>ATIVO</v>
      </c>
    </row>
    <row r="176" spans="1:13">
      <c r="A176" t="s">
        <v>516</v>
      </c>
      <c r="B176" t="s">
        <v>517</v>
      </c>
      <c r="C176" t="s">
        <v>431</v>
      </c>
      <c r="D176" t="s">
        <v>730</v>
      </c>
      <c r="E176" t="s">
        <v>30</v>
      </c>
      <c r="F176" t="str">
        <f>VLOOKUP(Tabela224568910111213141516171819202122[[#This Row],[NOME]],'CADASTRO'!A:K,5,0)</f>
        <v>OPERADOR INDUSTRIAL I</v>
      </c>
      <c r="G176" s="41">
        <v>45077</v>
      </c>
      <c r="H176" s="38">
        <v>365</v>
      </c>
      <c r="I176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IF((G176+H176)&gt;(TODAY()),"NO PRAZO", "VENCIDO")))),"N.A.")</f>
        <v>N.A.</v>
      </c>
      <c r="J176" s="14">
        <f>Tabela224568910111213141516171819202122[[#This Row],[TREINADO EM]]+Tabela224568910111213141516171819202122[[#This Row],[VALIDADE]]</f>
        <v>45442</v>
      </c>
      <c r="K176">
        <v>1</v>
      </c>
      <c r="L176" t="s">
        <v>5</v>
      </c>
      <c r="M176" t="str">
        <f>VLOOKUP(Tabela224568910111213141516171819202122[[#This Row],[NOME]],'CADASTRO'!A:GJ,6,0)</f>
        <v>DESLIGADO</v>
      </c>
    </row>
    <row r="177" spans="1:13">
      <c r="A177" t="s">
        <v>516</v>
      </c>
      <c r="B177" t="s">
        <v>517</v>
      </c>
      <c r="C177" t="s">
        <v>431</v>
      </c>
      <c r="D177" t="s">
        <v>730</v>
      </c>
      <c r="E177" t="s">
        <v>30</v>
      </c>
      <c r="F177" t="str">
        <f>VLOOKUP(Tabela224568910111213141516171819202122[[#This Row],[NOME]],'CADASTRO'!A:K,5,0)</f>
        <v>OPERADOR INDUSTRIAL I</v>
      </c>
      <c r="G177" s="41">
        <v>45198</v>
      </c>
      <c r="H177" s="38">
        <v>365</v>
      </c>
      <c r="I177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IF((G177+H177)&gt;(TODAY()),"NO PRAZO", "VENCIDO")))),"N.A.")</f>
        <v>N.A.</v>
      </c>
      <c r="J177" s="14">
        <f>Tabela224568910111213141516171819202122[[#This Row],[TREINADO EM]]+Tabela224568910111213141516171819202122[[#This Row],[VALIDADE]]</f>
        <v>45563</v>
      </c>
      <c r="K177">
        <v>1.5</v>
      </c>
      <c r="L177" t="s">
        <v>5</v>
      </c>
      <c r="M177" t="str">
        <f>VLOOKUP(Tabela224568910111213141516171819202122[[#This Row],[NOME]],'CADASTRO'!A:GJ,6,0)</f>
        <v>DESLIGADO</v>
      </c>
    </row>
    <row r="178" spans="1:13">
      <c r="A178" t="s">
        <v>516</v>
      </c>
      <c r="B178" t="s">
        <v>517</v>
      </c>
      <c r="C178" t="s">
        <v>68</v>
      </c>
      <c r="D178" t="s">
        <v>730</v>
      </c>
      <c r="E178" t="s">
        <v>30</v>
      </c>
      <c r="F178" t="str">
        <f>VLOOKUP(Tabela224568910111213141516171819202122[[#This Row],[NOME]],'CADASTRO'!A:K,5,0)</f>
        <v>OPERADOR INDUSTRIAL I</v>
      </c>
      <c r="G178" s="41">
        <v>45280</v>
      </c>
      <c r="H178" s="38">
        <v>365</v>
      </c>
      <c r="I178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IF((G178+H178)&gt;(TODAY()),"NO PRAZO", "VENCIDO")))),"N.A.")</f>
        <v>N.A.</v>
      </c>
      <c r="J178" s="14">
        <f>Tabela224568910111213141516171819202122[[#This Row],[TREINADO EM]]+Tabela224568910111213141516171819202122[[#This Row],[VALIDADE]]</f>
        <v>45645</v>
      </c>
      <c r="K178">
        <v>1</v>
      </c>
      <c r="L178" t="s">
        <v>5</v>
      </c>
      <c r="M178" t="str">
        <f>VLOOKUP(Tabela224568910111213141516171819202122[[#This Row],[NOME]],'CADASTRO'!A:GJ,6,0)</f>
        <v>DESLIGADO</v>
      </c>
    </row>
    <row r="179" spans="1:13">
      <c r="A179" t="s">
        <v>516</v>
      </c>
      <c r="B179" t="s">
        <v>517</v>
      </c>
      <c r="C179" t="s">
        <v>437</v>
      </c>
      <c r="D179" t="s">
        <v>730</v>
      </c>
      <c r="E179" t="s">
        <v>30</v>
      </c>
      <c r="F179" t="str">
        <f>VLOOKUP(Tabela224568910111213141516171819202122[[#This Row],[NOME]],'CADASTRO'!A:K,5,0)</f>
        <v>OPERADOR INDUSTRIAL I</v>
      </c>
      <c r="G179" s="41">
        <v>45644</v>
      </c>
      <c r="H179" s="38">
        <v>365</v>
      </c>
      <c r="I179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IF((G179+H179)&gt;(TODAY()),"NO PRAZO", "VENCIDO")))),"N.A.")</f>
        <v>N.A.</v>
      </c>
      <c r="J179" s="14">
        <f>Tabela224568910111213141516171819202122[[#This Row],[TREINADO EM]]+Tabela224568910111213141516171819202122[[#This Row],[VALIDADE]]</f>
        <v>46009</v>
      </c>
      <c r="K179">
        <v>1</v>
      </c>
      <c r="L179" t="s">
        <v>5</v>
      </c>
      <c r="M179" t="str">
        <f>VLOOKUP(Tabela224568910111213141516171819202122[[#This Row],[NOME]],'CADASTRO'!A:GJ,6,0)</f>
        <v>DESLIGADO</v>
      </c>
    </row>
    <row r="180" spans="1:13">
      <c r="A180" t="s">
        <v>516</v>
      </c>
      <c r="B180" t="s">
        <v>517</v>
      </c>
      <c r="C180" t="s">
        <v>335</v>
      </c>
      <c r="D180" t="s">
        <v>730</v>
      </c>
      <c r="E180" t="s">
        <v>30</v>
      </c>
      <c r="F180" t="str">
        <f>VLOOKUP(Tabela224568910111213141516171819202122[[#This Row],[NOME]],'CADASTRO'!A:K,5,0)</f>
        <v>OPERADOR INDUSTRIAL I</v>
      </c>
      <c r="G180" s="41">
        <v>46009</v>
      </c>
      <c r="H180" s="38">
        <v>365</v>
      </c>
      <c r="I180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IF((G180+H180)&gt;(TODAY()),"NO PRAZO", "VENCIDO")))),"N.A.")</f>
        <v>N.A.</v>
      </c>
      <c r="J180" s="14">
        <f>Tabela224568910111213141516171819202122[[#This Row],[TREINADO EM]]+Tabela224568910111213141516171819202122[[#This Row],[VALIDADE]]</f>
        <v>46374</v>
      </c>
      <c r="K180">
        <v>1</v>
      </c>
      <c r="L180" t="s">
        <v>3</v>
      </c>
      <c r="M180" t="str">
        <f>VLOOKUP(Tabela224568910111213141516171819202122[[#This Row],[NOME]],'CADASTRO'!A:GJ,6,0)</f>
        <v>DESLIGADO</v>
      </c>
    </row>
    <row r="181" spans="1:13">
      <c r="A181" t="s">
        <v>516</v>
      </c>
      <c r="B181" t="s">
        <v>517</v>
      </c>
      <c r="C181" t="s">
        <v>326</v>
      </c>
      <c r="D181" t="s">
        <v>730</v>
      </c>
      <c r="E181" t="s">
        <v>452</v>
      </c>
      <c r="F181" t="str">
        <f>VLOOKUP(Tabela224568910111213141516171819202122[[#This Row],[NOME]],'CADASTRO'!A:K,5,0)</f>
        <v>AUXILIAR INDUSTRIAL</v>
      </c>
      <c r="G181" s="41">
        <v>46234</v>
      </c>
      <c r="H181" s="38">
        <v>365</v>
      </c>
      <c r="I181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IF((G181+H181)&gt;(TODAY()),"NO PRAZO", "VENCIDO")))),"N.A.")</f>
        <v>NO PRAZO</v>
      </c>
      <c r="J181" s="14">
        <f>Tabela224568910111213141516171819202122[[#This Row],[TREINADO EM]]+Tabela224568910111213141516171819202122[[#This Row],[VALIDADE]]</f>
        <v>46599</v>
      </c>
      <c r="K181">
        <v>1</v>
      </c>
      <c r="L181" t="s">
        <v>3</v>
      </c>
      <c r="M181" t="str">
        <f>VLOOKUP(Tabela224568910111213141516171819202122[[#This Row],[NOME]],'CADASTRO'!A:GJ,6,0)</f>
        <v>ATIVO</v>
      </c>
    </row>
    <row r="182" spans="1:13">
      <c r="A182" t="s">
        <v>516</v>
      </c>
      <c r="B182" t="s">
        <v>517</v>
      </c>
      <c r="C182" t="s">
        <v>335</v>
      </c>
      <c r="D182" t="s">
        <v>730</v>
      </c>
      <c r="E182" t="s">
        <v>42</v>
      </c>
      <c r="F182" t="str">
        <f>VLOOKUP(Tabela224568910111213141516171819202122[[#This Row],[NOME]],'CADASTRO'!A:K,5,0)</f>
        <v>AUXILIAR INDUSTRIAL</v>
      </c>
      <c r="G182" s="41">
        <v>45854</v>
      </c>
      <c r="H182" s="38">
        <v>365</v>
      </c>
      <c r="I182" s="3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IF((G182+H182)&gt;(TODAY()),"NO PRAZO", "VENCIDO")))),"N.A.")</f>
        <v>N.A.</v>
      </c>
      <c r="J182" s="14">
        <f>Tabela224568910111213141516171819202122[[#This Row],[TREINADO EM]]+Tabela224568910111213141516171819202122[[#This Row],[VALIDADE]]</f>
        <v>46219</v>
      </c>
      <c r="K182">
        <v>1.5</v>
      </c>
      <c r="L182" t="s">
        <v>3</v>
      </c>
      <c r="M182" t="str">
        <f>VLOOKUP(Tabela224568910111213141516171819202122[[#This Row],[NOME]],'CADASTRO'!A:GJ,6,0)</f>
        <v>DESLIGADO</v>
      </c>
    </row>
  </sheetData>
  <sheetProtection sort="0" autoFilter="0"/>
  <conditionalFormatting sqref="E67">
    <cfRule type="duplicateValues" dxfId="290" priority="1"/>
    <cfRule type="duplicateValues" dxfId="289" priority="2"/>
    <cfRule type="duplicateValues" dxfId="288" priority="3"/>
  </conditionalFormatting>
  <conditionalFormatting sqref="I2:I182">
    <cfRule type="cellIs" dxfId="287" priority="8" operator="equal">
      <formula>"REPROVADO"</formula>
    </cfRule>
    <cfRule type="cellIs" dxfId="286" priority="9" operator="equal">
      <formula>"HISTORICO"</formula>
    </cfRule>
  </conditionalFormatting>
  <conditionalFormatting sqref="I2:J182">
    <cfRule type="containsText" dxfId="285" priority="10" operator="containsText" text="N.A.">
      <formula>NOT(ISERROR(SEARCH("N.A.",I2)))</formula>
    </cfRule>
    <cfRule type="expression" dxfId="284" priority="11" stopIfTrue="1">
      <formula>NOT(ISERROR(SEARCH("NO PRAZO",I2)))</formula>
    </cfRule>
    <cfRule type="expression" dxfId="283" priority="12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2FF606-0FA8-4EFD-8AC3-490C996A6929}">
          <x14:formula1>
            <xm:f>'BASE '!$A$2:$A$6</xm:f>
          </x14:formula1>
          <xm:sqref>L2:L182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591B-556A-4CBD-B4EC-9F014F081339}">
  <sheetPr codeName="Planilha12">
    <tabColor theme="7"/>
  </sheetPr>
  <dimension ref="A1:M159"/>
  <sheetViews>
    <sheetView topLeftCell="D100" zoomScale="80" zoomScaleNormal="80" workbookViewId="0">
      <selection activeCell="K170" sqref="K170"/>
    </sheetView>
  </sheetViews>
  <sheetFormatPr defaultColWidth="8.7109375" defaultRowHeight="14.45"/>
  <cols>
    <col min="1" max="2" width="10.28515625" customWidth="1"/>
    <col min="3" max="3" width="31.28515625" bestFit="1" customWidth="1"/>
    <col min="4" max="4" width="27.5703125" bestFit="1" customWidth="1"/>
    <col min="5" max="5" width="44.42578125" bestFit="1" customWidth="1"/>
    <col min="6" max="6" width="28.7109375" bestFit="1" customWidth="1"/>
    <col min="7" max="7" width="18.7109375" bestFit="1" customWidth="1"/>
    <col min="8" max="8" width="15.5703125" bestFit="1" customWidth="1"/>
    <col min="9" max="9" width="13.5703125" bestFit="1" customWidth="1"/>
    <col min="10" max="10" width="15.7109375" bestFit="1" customWidth="1"/>
    <col min="11" max="11" width="10.28515625" customWidth="1"/>
    <col min="12" max="12" width="16.28515625" bestFit="1" customWidth="1"/>
    <col min="13" max="13" width="15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335</v>
      </c>
      <c r="D2" t="s">
        <v>731</v>
      </c>
      <c r="E2" t="s">
        <v>323</v>
      </c>
      <c r="F2" t="str">
        <f>VLOOKUP(Tabela22456891011121314151617181920214[[#This Row],[NOME]],'CADASTRO'!A:K,5,0)</f>
        <v>OPERADOR INDUSTRIAL I</v>
      </c>
      <c r="G2" s="8">
        <v>46134</v>
      </c>
      <c r="H2" s="38">
        <v>365</v>
      </c>
      <c r="I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IF((G2+H2)&gt;(TODAY()),"NO PRAZO", "VENCIDO")))),"N.A.")</f>
        <v>NO PRAZO</v>
      </c>
      <c r="J2" s="79">
        <f>Tabela22456891011121314151617181920214[[#This Row],[TREINADO EM]]+Tabela22456891011121314151617181920214[[#This Row],[VALIDADE]]</f>
        <v>46499</v>
      </c>
      <c r="K2">
        <v>1</v>
      </c>
      <c r="L2" t="s">
        <v>3</v>
      </c>
      <c r="M2" t="str">
        <f>VLOOKUP(Tabela22456891011121314151617181920214[[#This Row],[NOME]],'CADASTRO'!A:K,6,0)</f>
        <v>ATIVO</v>
      </c>
    </row>
    <row r="3" spans="1:13">
      <c r="A3" t="s">
        <v>516</v>
      </c>
      <c r="B3" t="s">
        <v>517</v>
      </c>
      <c r="C3" t="s">
        <v>431</v>
      </c>
      <c r="D3" t="s">
        <v>731</v>
      </c>
      <c r="E3" t="s">
        <v>322</v>
      </c>
      <c r="F3" t="str">
        <f>VLOOKUP(Tabela22456891011121314151617181920214[[#This Row],[NOME]],'CADASTRO'!A:K,5,0)</f>
        <v>OPERADOR INDUSTRIAL II</v>
      </c>
      <c r="G3" s="8">
        <v>45280</v>
      </c>
      <c r="H3" s="38">
        <v>365</v>
      </c>
      <c r="I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IF((G3+H3)&gt;(TODAY()),"NO PRAZO", "VENCIDO")))),"N.A.")</f>
        <v>N.A.</v>
      </c>
      <c r="J3" s="79">
        <f>Tabela22456891011121314151617181920214[[#This Row],[TREINADO EM]]+Tabela22456891011121314151617181920214[[#This Row],[VALIDADE]]</f>
        <v>45645</v>
      </c>
      <c r="K3">
        <v>1</v>
      </c>
      <c r="L3" t="s">
        <v>1</v>
      </c>
      <c r="M3" t="str">
        <f>VLOOKUP(Tabela22456891011121314151617181920214[[#This Row],[NOME]],'CADASTRO'!A:K,6,0)</f>
        <v>ATIVO</v>
      </c>
    </row>
    <row r="4" spans="1:13">
      <c r="A4" t="s">
        <v>516</v>
      </c>
      <c r="B4" t="s">
        <v>517</v>
      </c>
      <c r="C4" t="s">
        <v>335</v>
      </c>
      <c r="D4" t="s">
        <v>731</v>
      </c>
      <c r="E4" t="s">
        <v>322</v>
      </c>
      <c r="F4" t="str">
        <f>VLOOKUP(Tabela22456891011121314151617181920214[[#This Row],[NOME]],'CADASTRO'!A:K,5,0)</f>
        <v>OPERADOR INDUSTRIAL II</v>
      </c>
      <c r="G4" s="8">
        <v>46160</v>
      </c>
      <c r="H4" s="38">
        <v>365</v>
      </c>
      <c r="I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IF((G4+H4)&gt;(TODAY()),"NO PRAZO", "VENCIDO")))),"N.A.")</f>
        <v>NO PRAZO</v>
      </c>
      <c r="J4" s="79">
        <f>Tabela22456891011121314151617181920214[[#This Row],[TREINADO EM]]+Tabela22456891011121314151617181920214[[#This Row],[VALIDADE]]</f>
        <v>46525</v>
      </c>
      <c r="K4">
        <v>1</v>
      </c>
      <c r="L4" t="s">
        <v>3</v>
      </c>
      <c r="M4" t="str">
        <f>VLOOKUP(Tabela22456891011121314151617181920214[[#This Row],[NOME]],'CADASTRO'!A:K,6,0)</f>
        <v>ATIVO</v>
      </c>
    </row>
    <row r="5" spans="1:13">
      <c r="A5" t="s">
        <v>516</v>
      </c>
      <c r="B5" t="s">
        <v>517</v>
      </c>
      <c r="C5" t="s">
        <v>335</v>
      </c>
      <c r="D5" t="s">
        <v>731</v>
      </c>
      <c r="E5" t="s">
        <v>326</v>
      </c>
      <c r="F5" t="str">
        <f>VLOOKUP(Tabela22456891011121314151617181920214[[#This Row],[NOME]],'CADASTRO'!A:K,5,0)</f>
        <v>ANALISTA GESTAO QUALIDADE PL</v>
      </c>
      <c r="G5" s="8">
        <v>46134</v>
      </c>
      <c r="H5" s="38">
        <v>365</v>
      </c>
      <c r="I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IF((G5+H5)&gt;(TODAY()),"NO PRAZO", "VENCIDO")))),"N.A.")</f>
        <v>NO PRAZO</v>
      </c>
      <c r="J5" s="79">
        <f>Tabela22456891011121314151617181920214[[#This Row],[TREINADO EM]]+Tabela22456891011121314151617181920214[[#This Row],[VALIDADE]]</f>
        <v>46499</v>
      </c>
      <c r="K5">
        <v>1</v>
      </c>
      <c r="L5" t="s">
        <v>3</v>
      </c>
      <c r="M5" t="str">
        <f>VLOOKUP(Tabela22456891011121314151617181920214[[#This Row],[NOME]],'CADASTRO'!A:K,6,0)</f>
        <v>ATIVO</v>
      </c>
    </row>
    <row r="6" spans="1:13">
      <c r="A6" t="s">
        <v>516</v>
      </c>
      <c r="B6" t="s">
        <v>517</v>
      </c>
      <c r="C6" t="s">
        <v>415</v>
      </c>
      <c r="D6" t="s">
        <v>731</v>
      </c>
      <c r="E6" t="s">
        <v>454</v>
      </c>
      <c r="F6" t="str">
        <f>VLOOKUP(Tabela22456891011121314151617181920214[[#This Row],[NOME]],'CADASTRO'!A:K,5,0)</f>
        <v>ESTAGIARIO</v>
      </c>
      <c r="G6" s="8">
        <v>46247</v>
      </c>
      <c r="H6" s="38">
        <v>365</v>
      </c>
      <c r="I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IF((G6+H6)&gt;(TODAY()),"NO PRAZO", "VENCIDO")))),"N.A.")</f>
        <v>NO PRAZO</v>
      </c>
      <c r="J6" s="79">
        <f>Tabela22456891011121314151617181920214[[#This Row],[TREINADO EM]]+Tabela22456891011121314151617181920214[[#This Row],[VALIDADE]]</f>
        <v>46612</v>
      </c>
      <c r="K6">
        <v>1</v>
      </c>
      <c r="L6" t="s">
        <v>3</v>
      </c>
      <c r="M6" t="str">
        <f>VLOOKUP(Tabela22456891011121314151617181920214[[#This Row],[NOME]],'CADASTRO'!A:K,6,0)</f>
        <v>ATIVO</v>
      </c>
    </row>
    <row r="7" spans="1:13">
      <c r="A7" t="s">
        <v>516</v>
      </c>
      <c r="B7" t="s">
        <v>517</v>
      </c>
      <c r="C7" t="s">
        <v>335</v>
      </c>
      <c r="D7" t="s">
        <v>731</v>
      </c>
      <c r="E7" t="s">
        <v>330</v>
      </c>
      <c r="F7" t="str">
        <f>VLOOKUP(Tabela22456891011121314151617181920214[[#This Row],[NOME]],'CADASTRO'!A:K,5,0)</f>
        <v>OPERADOR INDUSTRIAL I</v>
      </c>
      <c r="G7" s="8">
        <v>45842</v>
      </c>
      <c r="H7" s="38">
        <v>365</v>
      </c>
      <c r="I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IF((G7+H7)&gt;(TODAY()),"NO PRAZO", "VENCIDO")))),"N.A.")</f>
        <v>HISTORICO</v>
      </c>
      <c r="J7" s="79">
        <f>Tabela22456891011121314151617181920214[[#This Row],[TREINADO EM]]+Tabela22456891011121314151617181920214[[#This Row],[VALIDADE]]</f>
        <v>46207</v>
      </c>
      <c r="K7">
        <v>1</v>
      </c>
      <c r="L7" t="s">
        <v>5</v>
      </c>
      <c r="M7" t="str">
        <f>VLOOKUP(Tabela22456891011121314151617181920214[[#This Row],[NOME]],'CADASTRO'!A:K,6,0)</f>
        <v>ATIVO</v>
      </c>
    </row>
    <row r="8" spans="1:13">
      <c r="A8" t="s">
        <v>516</v>
      </c>
      <c r="B8" t="s">
        <v>517</v>
      </c>
      <c r="C8" t="s">
        <v>335</v>
      </c>
      <c r="D8" t="s">
        <v>731</v>
      </c>
      <c r="E8" t="s">
        <v>330</v>
      </c>
      <c r="F8" t="str">
        <f>VLOOKUP(Tabela22456891011121314151617181920214[[#This Row],[NOME]],'CADASTRO'!A:K,5,0)</f>
        <v>OPERADOR INDUSTRIAL I</v>
      </c>
      <c r="G8" s="8">
        <v>46009</v>
      </c>
      <c r="H8" s="38">
        <v>365</v>
      </c>
      <c r="I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IF((G8+H8)&gt;(TODAY()),"NO PRAZO", "VENCIDO")))),"N.A.")</f>
        <v>HISTORICO</v>
      </c>
      <c r="J8" s="79">
        <f>Tabela22456891011121314151617181920214[[#This Row],[TREINADO EM]]+Tabela22456891011121314151617181920214[[#This Row],[VALIDADE]]</f>
        <v>46374</v>
      </c>
      <c r="K8">
        <v>1</v>
      </c>
      <c r="L8" t="s">
        <v>5</v>
      </c>
      <c r="M8" t="str">
        <f>VLOOKUP(Tabela22456891011121314151617181920214[[#This Row],[NOME]],'CADASTRO'!A:K,6,0)</f>
        <v>ATIVO</v>
      </c>
    </row>
    <row r="9" spans="1:13">
      <c r="A9" t="s">
        <v>516</v>
      </c>
      <c r="B9" t="s">
        <v>517</v>
      </c>
      <c r="C9" t="s">
        <v>326</v>
      </c>
      <c r="D9" t="s">
        <v>731</v>
      </c>
      <c r="E9" t="s">
        <v>330</v>
      </c>
      <c r="F9" t="str">
        <f>VLOOKUP(Tabela22456891011121314151617181920214[[#This Row],[NOME]],'CADASTRO'!A:K,5,0)</f>
        <v>OPERADOR INDUSTRIAL I</v>
      </c>
      <c r="G9" s="8">
        <v>46160</v>
      </c>
      <c r="H9" s="38">
        <v>365</v>
      </c>
      <c r="I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IF((G9+H9)&gt;(TODAY()),"NO PRAZO", "VENCIDO")))),"N.A.")</f>
        <v>NO PRAZO</v>
      </c>
      <c r="J9" s="79">
        <f>Tabela22456891011121314151617181920214[[#This Row],[TREINADO EM]]+Tabela22456891011121314151617181920214[[#This Row],[VALIDADE]]</f>
        <v>46525</v>
      </c>
      <c r="K9">
        <v>1</v>
      </c>
      <c r="L9" t="s">
        <v>3</v>
      </c>
      <c r="M9" t="str">
        <f>VLOOKUP(Tabela22456891011121314151617181920214[[#This Row],[NOME]],'CADASTRO'!A:K,6,0)</f>
        <v>ATIVO</v>
      </c>
    </row>
    <row r="10" spans="1:13">
      <c r="A10" t="s">
        <v>516</v>
      </c>
      <c r="B10" t="s">
        <v>517</v>
      </c>
      <c r="C10" t="s">
        <v>326</v>
      </c>
      <c r="D10" t="s">
        <v>731</v>
      </c>
      <c r="E10" t="s">
        <v>337</v>
      </c>
      <c r="F10" t="str">
        <f>VLOOKUP(Tabela22456891011121314151617181920214[[#This Row],[NOME]],'CADASTRO'!A:K,5,0)</f>
        <v>OPERADOR INDUSTRIAL I</v>
      </c>
      <c r="G10" s="8">
        <v>46160</v>
      </c>
      <c r="H10" s="38">
        <v>365</v>
      </c>
      <c r="I1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IF((G10+H10)&gt;(TODAY()),"NO PRAZO", "VENCIDO")))),"N.A.")</f>
        <v>N.A.</v>
      </c>
      <c r="J10" s="79">
        <f>Tabela22456891011121314151617181920214[[#This Row],[TREINADO EM]]+Tabela22456891011121314151617181920214[[#This Row],[VALIDADE]]</f>
        <v>46525</v>
      </c>
      <c r="K10">
        <v>1</v>
      </c>
      <c r="L10" t="s">
        <v>5</v>
      </c>
      <c r="M10" t="str">
        <f>VLOOKUP(Tabela22456891011121314151617181920214[[#This Row],[NOME]],'CADASTRO'!A:K,6,0)</f>
        <v>DESLIGADO</v>
      </c>
    </row>
    <row r="11" spans="1:13">
      <c r="A11" t="s">
        <v>516</v>
      </c>
      <c r="B11" t="s">
        <v>517</v>
      </c>
      <c r="C11" t="s">
        <v>326</v>
      </c>
      <c r="D11" t="s">
        <v>731</v>
      </c>
      <c r="E11" t="s">
        <v>337</v>
      </c>
      <c r="F11" t="str">
        <f>VLOOKUP(Tabela22456891011121314151617181920214[[#This Row],[NOME]],'CADASTRO'!A:K,5,0)</f>
        <v>OPERADOR INDUSTRIAL I</v>
      </c>
      <c r="G11" s="8">
        <v>46183</v>
      </c>
      <c r="H11" s="38">
        <v>365</v>
      </c>
      <c r="I1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IF((G11+H11)&gt;(TODAY()),"NO PRAZO", "VENCIDO")))),"N.A.")</f>
        <v>N.A.</v>
      </c>
      <c r="J11" s="79">
        <f>Tabela22456891011121314151617181920214[[#This Row],[TREINADO EM]]+Tabela22456891011121314151617181920214[[#This Row],[VALIDADE]]</f>
        <v>46548</v>
      </c>
      <c r="K11">
        <v>1</v>
      </c>
      <c r="L11" t="s">
        <v>3</v>
      </c>
      <c r="M11" t="str">
        <f>VLOOKUP(Tabela22456891011121314151617181920214[[#This Row],[NOME]],'CADASTRO'!A:K,6,0)</f>
        <v>DESLIGADO</v>
      </c>
    </row>
    <row r="12" spans="1:13">
      <c r="A12" t="s">
        <v>516</v>
      </c>
      <c r="B12" t="s">
        <v>517</v>
      </c>
      <c r="C12" t="s">
        <v>431</v>
      </c>
      <c r="D12" t="s">
        <v>731</v>
      </c>
      <c r="E12" t="s">
        <v>340</v>
      </c>
      <c r="F12" t="str">
        <f>VLOOKUP(Tabela22456891011121314151617181920214[[#This Row],[NOME]],'CADASTRO'!A:K,5,0)</f>
        <v>AUXILIAR INDUSTRIAL</v>
      </c>
      <c r="G12" s="8">
        <v>45280</v>
      </c>
      <c r="H12" s="38">
        <v>365</v>
      </c>
      <c r="I1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IF((G12+H12)&gt;(TODAY()),"NO PRAZO", "VENCIDO")))),"N.A.")</f>
        <v>HISTORICO</v>
      </c>
      <c r="J12" s="79">
        <f>Tabela22456891011121314151617181920214[[#This Row],[TREINADO EM]]+Tabela22456891011121314151617181920214[[#This Row],[VALIDADE]]</f>
        <v>45645</v>
      </c>
      <c r="K12">
        <v>1</v>
      </c>
      <c r="L12" t="s">
        <v>5</v>
      </c>
      <c r="M12" t="str">
        <f>VLOOKUP(Tabela22456891011121314151617181920214[[#This Row],[NOME]],'CADASTRO'!A:K,6,0)</f>
        <v>ATIVO</v>
      </c>
    </row>
    <row r="13" spans="1:13">
      <c r="A13" t="s">
        <v>516</v>
      </c>
      <c r="B13" t="s">
        <v>517</v>
      </c>
      <c r="C13" t="s">
        <v>335</v>
      </c>
      <c r="D13" t="s">
        <v>731</v>
      </c>
      <c r="E13" t="s">
        <v>340</v>
      </c>
      <c r="F13" t="str">
        <f>VLOOKUP(Tabela22456891011121314151617181920214[[#This Row],[NOME]],'CADASTRO'!A:K,5,0)</f>
        <v>AUXILIAR INDUSTRIAL</v>
      </c>
      <c r="G13" s="8">
        <v>45644</v>
      </c>
      <c r="H13" s="38">
        <v>365</v>
      </c>
      <c r="I1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IF((G13+H13)&gt;(TODAY()),"NO PRAZO", "VENCIDO")))),"N.A.")</f>
        <v>HISTORICO</v>
      </c>
      <c r="J13" s="79">
        <f>Tabela22456891011121314151617181920214[[#This Row],[TREINADO EM]]+Tabela22456891011121314151617181920214[[#This Row],[VALIDADE]]</f>
        <v>46009</v>
      </c>
      <c r="K13">
        <v>1</v>
      </c>
      <c r="L13" t="s">
        <v>5</v>
      </c>
      <c r="M13" t="str">
        <f>VLOOKUP(Tabela22456891011121314151617181920214[[#This Row],[NOME]],'CADASTRO'!A:K,6,0)</f>
        <v>ATIVO</v>
      </c>
    </row>
    <row r="14" spans="1:13">
      <c r="A14" t="s">
        <v>516</v>
      </c>
      <c r="B14" t="s">
        <v>517</v>
      </c>
      <c r="C14" t="s">
        <v>335</v>
      </c>
      <c r="D14" t="s">
        <v>731</v>
      </c>
      <c r="E14" t="s">
        <v>340</v>
      </c>
      <c r="F14" t="str">
        <f>VLOOKUP(Tabela22456891011121314151617181920214[[#This Row],[NOME]],'CADASTRO'!A:K,5,0)</f>
        <v>AUXILIAR INDUSTRIAL</v>
      </c>
      <c r="G14" s="8">
        <v>46009</v>
      </c>
      <c r="H14" s="38">
        <v>365</v>
      </c>
      <c r="I1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IF((G14+H14)&gt;(TODAY()),"NO PRAZO", "VENCIDO")))),"N.A.")</f>
        <v>HISTORICO</v>
      </c>
      <c r="J14" s="79">
        <f>Tabela22456891011121314151617181920214[[#This Row],[TREINADO EM]]+Tabela22456891011121314151617181920214[[#This Row],[VALIDADE]]</f>
        <v>46374</v>
      </c>
      <c r="K14">
        <v>1</v>
      </c>
      <c r="L14" t="s">
        <v>5</v>
      </c>
      <c r="M14" t="str">
        <f>VLOOKUP(Tabela22456891011121314151617181920214[[#This Row],[NOME]],'CADASTRO'!A:K,6,0)</f>
        <v>ATIVO</v>
      </c>
    </row>
    <row r="15" spans="1:13">
      <c r="A15" t="s">
        <v>516</v>
      </c>
      <c r="B15" t="s">
        <v>517</v>
      </c>
      <c r="C15" t="s">
        <v>335</v>
      </c>
      <c r="D15" t="s">
        <v>731</v>
      </c>
      <c r="E15" t="s">
        <v>340</v>
      </c>
      <c r="F15" t="str">
        <f>VLOOKUP(Tabela22456891011121314151617181920214[[#This Row],[NOME]],'CADASTRO'!A:K,5,0)</f>
        <v>AUXILIAR INDUSTRIAL</v>
      </c>
      <c r="G15" s="8">
        <v>46160</v>
      </c>
      <c r="H15" s="38">
        <v>365</v>
      </c>
      <c r="I1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IF((G15+H15)&gt;(TODAY()),"NO PRAZO", "VENCIDO")))),"N.A.")</f>
        <v>NO PRAZO</v>
      </c>
      <c r="J15" s="79">
        <f>Tabela22456891011121314151617181920214[[#This Row],[TREINADO EM]]+Tabela22456891011121314151617181920214[[#This Row],[VALIDADE]]</f>
        <v>46525</v>
      </c>
      <c r="K15">
        <v>1</v>
      </c>
      <c r="L15" t="s">
        <v>3</v>
      </c>
      <c r="M15" t="str">
        <f>VLOOKUP(Tabela22456891011121314151617181920214[[#This Row],[NOME]],'CADASTRO'!A:K,6,0)</f>
        <v>ATIVO</v>
      </c>
    </row>
    <row r="16" spans="1:13">
      <c r="A16" t="s">
        <v>516</v>
      </c>
      <c r="B16" t="s">
        <v>517</v>
      </c>
      <c r="C16" t="s">
        <v>431</v>
      </c>
      <c r="D16" t="s">
        <v>731</v>
      </c>
      <c r="E16" t="s">
        <v>345</v>
      </c>
      <c r="F16" t="str">
        <f>VLOOKUP(Tabela22456891011121314151617181920214[[#This Row],[NOME]],'CADASTRO'!A:K,5,0)</f>
        <v>OPERADOR INDUSTRIAL II</v>
      </c>
      <c r="G16" s="8">
        <v>45280</v>
      </c>
      <c r="H16" s="38">
        <v>365</v>
      </c>
      <c r="I1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IF((G16+H16)&gt;(TODAY()),"NO PRAZO", "VENCIDO")))),"N.A.")</f>
        <v>HISTORICO</v>
      </c>
      <c r="J16" s="79">
        <f>Tabela22456891011121314151617181920214[[#This Row],[TREINADO EM]]+Tabela22456891011121314151617181920214[[#This Row],[VALIDADE]]</f>
        <v>45645</v>
      </c>
      <c r="K16">
        <v>1</v>
      </c>
      <c r="L16" t="s">
        <v>5</v>
      </c>
      <c r="M16" t="str">
        <f>VLOOKUP(Tabela22456891011121314151617181920214[[#This Row],[NOME]],'CADASTRO'!A:K,6,0)</f>
        <v>ATIVO</v>
      </c>
    </row>
    <row r="17" spans="1:13">
      <c r="A17" t="s">
        <v>516</v>
      </c>
      <c r="B17" t="s">
        <v>517</v>
      </c>
      <c r="C17" t="s">
        <v>431</v>
      </c>
      <c r="D17" t="s">
        <v>731</v>
      </c>
      <c r="E17" t="s">
        <v>345</v>
      </c>
      <c r="F17" t="str">
        <f>VLOOKUP(Tabela22456891011121314151617181920214[[#This Row],[NOME]],'CADASTRO'!A:K,5,0)</f>
        <v>OPERADOR INDUSTRIAL II</v>
      </c>
      <c r="G17" s="8">
        <v>45412</v>
      </c>
      <c r="H17" s="38">
        <v>365</v>
      </c>
      <c r="I1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IF((G17+H17)&gt;(TODAY()),"NO PRAZO", "VENCIDO")))),"N.A.")</f>
        <v>HISTORICO</v>
      </c>
      <c r="J17" s="79">
        <f>Tabela22456891011121314151617181920214[[#This Row],[TREINADO EM]]+Tabela22456891011121314151617181920214[[#This Row],[VALIDADE]]</f>
        <v>45777</v>
      </c>
      <c r="K17">
        <v>2</v>
      </c>
      <c r="L17" t="s">
        <v>5</v>
      </c>
      <c r="M17" t="str">
        <f>VLOOKUP(Tabela22456891011121314151617181920214[[#This Row],[NOME]],'CADASTRO'!A:K,6,0)</f>
        <v>ATIVO</v>
      </c>
    </row>
    <row r="18" spans="1:13">
      <c r="A18" t="s">
        <v>516</v>
      </c>
      <c r="B18" t="s">
        <v>517</v>
      </c>
      <c r="C18" t="s">
        <v>335</v>
      </c>
      <c r="D18" t="s">
        <v>731</v>
      </c>
      <c r="E18" t="s">
        <v>345</v>
      </c>
      <c r="F18" t="str">
        <f>VLOOKUP(Tabela22456891011121314151617181920214[[#This Row],[NOME]],'CADASTRO'!A:K,5,0)</f>
        <v>OPERADOR INDUSTRIAL II</v>
      </c>
      <c r="G18" s="8">
        <v>45644</v>
      </c>
      <c r="H18" s="38">
        <v>365</v>
      </c>
      <c r="I1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IF((G18+H18)&gt;(TODAY()),"NO PRAZO", "VENCIDO")))),"N.A.")</f>
        <v>HISTORICO</v>
      </c>
      <c r="J18" s="79">
        <f>Tabela22456891011121314151617181920214[[#This Row],[TREINADO EM]]+Tabela22456891011121314151617181920214[[#This Row],[VALIDADE]]</f>
        <v>46009</v>
      </c>
      <c r="K18">
        <v>1</v>
      </c>
      <c r="L18" t="s">
        <v>5</v>
      </c>
      <c r="M18" t="str">
        <f>VLOOKUP(Tabela22456891011121314151617181920214[[#This Row],[NOME]],'CADASTRO'!A:K,6,0)</f>
        <v>ATIVO</v>
      </c>
    </row>
    <row r="19" spans="1:13">
      <c r="A19" t="s">
        <v>516</v>
      </c>
      <c r="B19" t="s">
        <v>517</v>
      </c>
      <c r="C19" t="s">
        <v>335</v>
      </c>
      <c r="D19" t="s">
        <v>731</v>
      </c>
      <c r="E19" t="s">
        <v>345</v>
      </c>
      <c r="F19" t="str">
        <f>VLOOKUP(Tabela22456891011121314151617181920214[[#This Row],[NOME]],'CADASTRO'!A:K,5,0)</f>
        <v>OPERADOR INDUSTRIAL II</v>
      </c>
      <c r="G19" s="8">
        <v>46009</v>
      </c>
      <c r="H19" s="38">
        <v>365</v>
      </c>
      <c r="I1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IF((G19+H19)&gt;(TODAY()),"NO PRAZO", "VENCIDO")))),"N.A.")</f>
        <v>HISTORICO</v>
      </c>
      <c r="J19" s="79">
        <f>Tabela22456891011121314151617181920214[[#This Row],[TREINADO EM]]+Tabela22456891011121314151617181920214[[#This Row],[VALIDADE]]</f>
        <v>46374</v>
      </c>
      <c r="K19">
        <v>1</v>
      </c>
      <c r="L19" t="s">
        <v>5</v>
      </c>
      <c r="M19" t="str">
        <f>VLOOKUP(Tabela22456891011121314151617181920214[[#This Row],[NOME]],'CADASTRO'!A:K,6,0)</f>
        <v>ATIVO</v>
      </c>
    </row>
    <row r="20" spans="1:13">
      <c r="A20" t="s">
        <v>516</v>
      </c>
      <c r="B20" t="s">
        <v>517</v>
      </c>
      <c r="C20" t="s">
        <v>442</v>
      </c>
      <c r="D20" t="s">
        <v>731</v>
      </c>
      <c r="E20" t="s">
        <v>345</v>
      </c>
      <c r="F20" t="str">
        <f>VLOOKUP(Tabela22456891011121314151617181920214[[#This Row],[NOME]],'CADASTRO'!A:K,5,0)</f>
        <v>OPERADOR INDUSTRIAL II</v>
      </c>
      <c r="G20" s="8">
        <v>46176</v>
      </c>
      <c r="H20" s="38">
        <v>365</v>
      </c>
      <c r="I2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IF((G20+H20)&gt;(TODAY()),"NO PRAZO", "VENCIDO")))),"N.A.")</f>
        <v>NO PRAZO</v>
      </c>
      <c r="J20" s="79">
        <f>Tabela22456891011121314151617181920214[[#This Row],[TREINADO EM]]+Tabela22456891011121314151617181920214[[#This Row],[VALIDADE]]</f>
        <v>46541</v>
      </c>
      <c r="K20">
        <v>1</v>
      </c>
      <c r="L20" t="s">
        <v>3</v>
      </c>
      <c r="M20" t="str">
        <f>VLOOKUP(Tabela22456891011121314151617181920214[[#This Row],[NOME]],'CADASTRO'!A:K,6,0)</f>
        <v>ATIVO</v>
      </c>
    </row>
    <row r="21" spans="1:13">
      <c r="A21" t="s">
        <v>516</v>
      </c>
      <c r="B21" t="s">
        <v>517</v>
      </c>
      <c r="C21" t="s">
        <v>335</v>
      </c>
      <c r="D21" t="s">
        <v>731</v>
      </c>
      <c r="E21" t="s">
        <v>202</v>
      </c>
      <c r="F21" t="str">
        <f>VLOOKUP(Tabela22456891011121314151617181920214[[#This Row],[NOME]],'CADASTRO'!A:K,5,0)</f>
        <v>ASSISTENTE ADMINISTRATIVO</v>
      </c>
      <c r="G21" s="8">
        <v>45644</v>
      </c>
      <c r="H21" s="38">
        <v>365</v>
      </c>
      <c r="I2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IF((G21+H21)&gt;(TODAY()),"NO PRAZO", "VENCIDO")))),"N.A.")</f>
        <v>N.A.</v>
      </c>
      <c r="J21" s="79">
        <f>Tabela22456891011121314151617181920214[[#This Row],[TREINADO EM]]+Tabela22456891011121314151617181920214[[#This Row],[VALIDADE]]</f>
        <v>46009</v>
      </c>
      <c r="K21">
        <v>1</v>
      </c>
      <c r="L21" t="s">
        <v>5</v>
      </c>
      <c r="M21" t="str">
        <f>VLOOKUP(Tabela22456891011121314151617181920214[[#This Row],[NOME]],'CADASTRO'!A:K,6,0)</f>
        <v>DESLIGADO</v>
      </c>
    </row>
    <row r="22" spans="1:13">
      <c r="A22" t="s">
        <v>516</v>
      </c>
      <c r="B22" t="s">
        <v>517</v>
      </c>
      <c r="C22" t="s">
        <v>335</v>
      </c>
      <c r="D22" t="s">
        <v>731</v>
      </c>
      <c r="E22" t="s">
        <v>202</v>
      </c>
      <c r="F22" t="str">
        <f>VLOOKUP(Tabela22456891011121314151617181920214[[#This Row],[NOME]],'CADASTRO'!A:K,5,0)</f>
        <v>ASSISTENTE ADMINISTRATIVO</v>
      </c>
      <c r="G22" s="8">
        <v>46009</v>
      </c>
      <c r="H22" s="38">
        <v>365</v>
      </c>
      <c r="I2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IF((G22+H22)&gt;(TODAY()),"NO PRAZO", "VENCIDO")))),"N.A.")</f>
        <v>N.A.</v>
      </c>
      <c r="J22" s="79">
        <f>Tabela22456891011121314151617181920214[[#This Row],[TREINADO EM]]+Tabela22456891011121314151617181920214[[#This Row],[VALIDADE]]</f>
        <v>46374</v>
      </c>
      <c r="K22">
        <v>1</v>
      </c>
      <c r="L22" t="s">
        <v>3</v>
      </c>
      <c r="M22" t="str">
        <f>VLOOKUP(Tabela22456891011121314151617181920214[[#This Row],[NOME]],'CADASTRO'!A:K,6,0)</f>
        <v>DESLIGADO</v>
      </c>
    </row>
    <row r="23" spans="1:13">
      <c r="A23" t="s">
        <v>516</v>
      </c>
      <c r="B23" t="s">
        <v>517</v>
      </c>
      <c r="C23" t="s">
        <v>431</v>
      </c>
      <c r="D23" t="s">
        <v>731</v>
      </c>
      <c r="E23" t="s">
        <v>475</v>
      </c>
      <c r="F23" t="str">
        <f>VLOOKUP(Tabela22456891011121314151617181920214[[#This Row],[NOME]],'CADASTRO'!A:K,5,0)</f>
        <v>OPERADOR INDUSTRIAL I</v>
      </c>
      <c r="G23" s="8">
        <v>45280</v>
      </c>
      <c r="H23" s="38">
        <v>365</v>
      </c>
      <c r="I2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IF((G23+H23)&gt;(TODAY()),"NO PRAZO", "VENCIDO")))),"N.A.")</f>
        <v>N.A.</v>
      </c>
      <c r="J23" s="79">
        <f>Tabela22456891011121314151617181920214[[#This Row],[TREINADO EM]]+Tabela22456891011121314151617181920214[[#This Row],[VALIDADE]]</f>
        <v>45645</v>
      </c>
      <c r="K23">
        <v>1</v>
      </c>
      <c r="L23" t="s">
        <v>5</v>
      </c>
      <c r="M23" t="str">
        <f>VLOOKUP(Tabela22456891011121314151617181920214[[#This Row],[NOME]],'CADASTRO'!A:K,6,0)</f>
        <v>S-AFASTADO</v>
      </c>
    </row>
    <row r="24" spans="1:13">
      <c r="A24" t="s">
        <v>516</v>
      </c>
      <c r="B24" t="s">
        <v>517</v>
      </c>
      <c r="C24" t="s">
        <v>335</v>
      </c>
      <c r="D24" t="s">
        <v>731</v>
      </c>
      <c r="E24" t="s">
        <v>475</v>
      </c>
      <c r="F24" t="str">
        <f>VLOOKUP(Tabela22456891011121314151617181920214[[#This Row],[NOME]],'CADASTRO'!A:K,5,0)</f>
        <v>OPERADOR INDUSTRIAL I</v>
      </c>
      <c r="G24" s="8">
        <v>45645</v>
      </c>
      <c r="H24" s="38">
        <v>365</v>
      </c>
      <c r="I2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IF((G24+H24)&gt;(TODAY()),"NO PRAZO", "VENCIDO")))),"N.A.")</f>
        <v>N.A.</v>
      </c>
      <c r="J24" s="79">
        <f>Tabela22456891011121314151617181920214[[#This Row],[TREINADO EM]]+Tabela22456891011121314151617181920214[[#This Row],[VALIDADE]]</f>
        <v>46010</v>
      </c>
      <c r="K24">
        <v>1</v>
      </c>
      <c r="L24" t="s">
        <v>5</v>
      </c>
      <c r="M24" t="str">
        <f>VLOOKUP(Tabela22456891011121314151617181920214[[#This Row],[NOME]],'CADASTRO'!A:K,6,0)</f>
        <v>S-AFASTADO</v>
      </c>
    </row>
    <row r="25" spans="1:13">
      <c r="A25" t="s">
        <v>516</v>
      </c>
      <c r="B25" t="s">
        <v>517</v>
      </c>
      <c r="C25" t="s">
        <v>335</v>
      </c>
      <c r="D25" t="s">
        <v>731</v>
      </c>
      <c r="E25" t="s">
        <v>475</v>
      </c>
      <c r="F25" t="str">
        <f>VLOOKUP(Tabela22456891011121314151617181920214[[#This Row],[NOME]],'CADASTRO'!A:K,5,0)</f>
        <v>OPERADOR INDUSTRIAL I</v>
      </c>
      <c r="G25" s="8">
        <v>46009</v>
      </c>
      <c r="H25" s="38">
        <v>365</v>
      </c>
      <c r="I2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IF((G25+H25)&gt;(TODAY()),"NO PRAZO", "VENCIDO")))),"N.A.")</f>
        <v>N.A.</v>
      </c>
      <c r="J25" s="79">
        <f>Tabela22456891011121314151617181920214[[#This Row],[TREINADO EM]]+Tabela22456891011121314151617181920214[[#This Row],[VALIDADE]]</f>
        <v>46374</v>
      </c>
      <c r="K25">
        <v>1</v>
      </c>
      <c r="L25" t="s">
        <v>5</v>
      </c>
      <c r="M25" t="str">
        <f>VLOOKUP(Tabela22456891011121314151617181920214[[#This Row],[NOME]],'CADASTRO'!A:K,6,0)</f>
        <v>S-AFASTADO</v>
      </c>
    </row>
    <row r="26" spans="1:13">
      <c r="A26" t="s">
        <v>516</v>
      </c>
      <c r="B26" t="s">
        <v>517</v>
      </c>
      <c r="C26" t="s">
        <v>335</v>
      </c>
      <c r="D26" t="s">
        <v>731</v>
      </c>
      <c r="E26" t="s">
        <v>475</v>
      </c>
      <c r="F26" t="str">
        <f>VLOOKUP(Tabela22456891011121314151617181920214[[#This Row],[NOME]],'CADASTRO'!A:K,5,0)</f>
        <v>OPERADOR INDUSTRIAL I</v>
      </c>
      <c r="G26" s="8">
        <v>46160</v>
      </c>
      <c r="H26" s="38">
        <v>365</v>
      </c>
      <c r="I26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IF((G26+H26)&gt;(TODAY()),"NO PRAZO", "VENCIDO")))),"N.A.")</f>
        <v>N.A.</v>
      </c>
      <c r="J26" s="79">
        <f>Tabela22456891011121314151617181920214[[#This Row],[TREINADO EM]]+Tabela22456891011121314151617181920214[[#This Row],[VALIDADE]]</f>
        <v>46525</v>
      </c>
      <c r="K26">
        <v>1</v>
      </c>
      <c r="L26" t="s">
        <v>3</v>
      </c>
      <c r="M26" t="str">
        <f>VLOOKUP(Tabela22456891011121314151617181920214[[#This Row],[NOME]],'CADASTRO'!A:K,6,0)</f>
        <v>S-AFASTADO</v>
      </c>
    </row>
    <row r="27" spans="1:13">
      <c r="A27" t="s">
        <v>516</v>
      </c>
      <c r="B27" t="s">
        <v>517</v>
      </c>
      <c r="C27" t="s">
        <v>431</v>
      </c>
      <c r="D27" t="s">
        <v>731</v>
      </c>
      <c r="E27" t="s">
        <v>205</v>
      </c>
      <c r="F27" t="str">
        <f>VLOOKUP(Tabela22456891011121314151617181920214[[#This Row],[NOME]],'CADASTRO'!A:K,5,0)</f>
        <v>AUXILIAR INDUSTRIAL</v>
      </c>
      <c r="G27" s="8">
        <v>45280</v>
      </c>
      <c r="H27" s="38">
        <v>365</v>
      </c>
      <c r="I27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IF((G27+H27)&gt;(TODAY()),"NO PRAZO", "VENCIDO")))),"N.A.")</f>
        <v>N.A.</v>
      </c>
      <c r="J27" s="79">
        <f>Tabela22456891011121314151617181920214[[#This Row],[TREINADO EM]]+Tabela22456891011121314151617181920214[[#This Row],[VALIDADE]]</f>
        <v>45645</v>
      </c>
      <c r="K27">
        <v>1</v>
      </c>
      <c r="L27" t="s">
        <v>5</v>
      </c>
      <c r="M27" t="str">
        <f>VLOOKUP(Tabela22456891011121314151617181920214[[#This Row],[NOME]],'CADASTRO'!A:K,6,0)</f>
        <v>DESLIGADO</v>
      </c>
    </row>
    <row r="28" spans="1:13">
      <c r="A28" t="s">
        <v>516</v>
      </c>
      <c r="B28" t="s">
        <v>517</v>
      </c>
      <c r="C28" t="s">
        <v>431</v>
      </c>
      <c r="D28" t="s">
        <v>731</v>
      </c>
      <c r="E28" t="s">
        <v>205</v>
      </c>
      <c r="F28" t="str">
        <f>VLOOKUP(Tabela22456891011121314151617181920214[[#This Row],[NOME]],'CADASTRO'!A:K,5,0)</f>
        <v>AUXILIAR INDUSTRIAL</v>
      </c>
      <c r="G28" s="8">
        <v>45412</v>
      </c>
      <c r="H28" s="38">
        <v>365</v>
      </c>
      <c r="I28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IF((G28+H28)&gt;(TODAY()),"NO PRAZO", "VENCIDO")))),"N.A.")</f>
        <v>N.A.</v>
      </c>
      <c r="J28" s="79">
        <f>Tabela22456891011121314151617181920214[[#This Row],[TREINADO EM]]+Tabela22456891011121314151617181920214[[#This Row],[VALIDADE]]</f>
        <v>45777</v>
      </c>
      <c r="K28">
        <v>2</v>
      </c>
      <c r="L28" t="s">
        <v>5</v>
      </c>
      <c r="M28" t="str">
        <f>VLOOKUP(Tabela22456891011121314151617181920214[[#This Row],[NOME]],'CADASTRO'!A:K,6,0)</f>
        <v>DESLIGADO</v>
      </c>
    </row>
    <row r="29" spans="1:13">
      <c r="A29" t="s">
        <v>516</v>
      </c>
      <c r="B29" t="s">
        <v>517</v>
      </c>
      <c r="C29" t="s">
        <v>335</v>
      </c>
      <c r="D29" t="s">
        <v>731</v>
      </c>
      <c r="E29" t="s">
        <v>205</v>
      </c>
      <c r="F29" t="str">
        <f>VLOOKUP(Tabela22456891011121314151617181920214[[#This Row],[NOME]],'CADASTRO'!A:K,5,0)</f>
        <v>AUXILIAR INDUSTRIAL</v>
      </c>
      <c r="G29" s="8">
        <v>45644</v>
      </c>
      <c r="H29" s="38">
        <v>365</v>
      </c>
      <c r="I29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IF((G29+H29)&gt;(TODAY()),"NO PRAZO", "VENCIDO")))),"N.A.")</f>
        <v>N.A.</v>
      </c>
      <c r="J29" s="79">
        <f>Tabela22456891011121314151617181920214[[#This Row],[TREINADO EM]]+Tabela22456891011121314151617181920214[[#This Row],[VALIDADE]]</f>
        <v>46009</v>
      </c>
      <c r="K29">
        <v>1</v>
      </c>
      <c r="L29" t="s">
        <v>3</v>
      </c>
      <c r="M29" t="str">
        <f>VLOOKUP(Tabela22456891011121314151617181920214[[#This Row],[NOME]],'CADASTRO'!A:K,6,0)</f>
        <v>DESLIGADO</v>
      </c>
    </row>
    <row r="30" spans="1:13">
      <c r="A30" t="s">
        <v>516</v>
      </c>
      <c r="B30" t="s">
        <v>517</v>
      </c>
      <c r="C30" t="s">
        <v>431</v>
      </c>
      <c r="D30" t="s">
        <v>731</v>
      </c>
      <c r="E30" t="s">
        <v>216</v>
      </c>
      <c r="F30" t="str">
        <f>VLOOKUP(Tabela22456891011121314151617181920214[[#This Row],[NOME]],'CADASTRO'!A:K,5,0)</f>
        <v>AUXILIAR INDUSTRIAL</v>
      </c>
      <c r="G30" s="8">
        <v>45470</v>
      </c>
      <c r="H30" s="38">
        <v>365</v>
      </c>
      <c r="I30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IF((G30+H30)&gt;(TODAY()),"NO PRAZO", "VENCIDO")))),"N.A.")</f>
        <v>N.A.</v>
      </c>
      <c r="J30" s="79">
        <f>Tabela22456891011121314151617181920214[[#This Row],[TREINADO EM]]+Tabela22456891011121314151617181920214[[#This Row],[VALIDADE]]</f>
        <v>45835</v>
      </c>
      <c r="K30">
        <v>2</v>
      </c>
      <c r="L30" t="s">
        <v>3</v>
      </c>
      <c r="M30" t="str">
        <f>VLOOKUP(Tabela22456891011121314151617181920214[[#This Row],[NOME]],'CADASTRO'!A:K,6,0)</f>
        <v>DESLIGADO</v>
      </c>
    </row>
    <row r="31" spans="1:13">
      <c r="A31" t="s">
        <v>516</v>
      </c>
      <c r="B31" t="s">
        <v>517</v>
      </c>
      <c r="C31" t="s">
        <v>431</v>
      </c>
      <c r="D31" t="s">
        <v>731</v>
      </c>
      <c r="E31" t="s">
        <v>354</v>
      </c>
      <c r="F31" t="str">
        <f>VLOOKUP(Tabela22456891011121314151617181920214[[#This Row],[NOME]],'CADASTRO'!A:K,5,0)</f>
        <v>OPERADOR INDUSTRIAL I</v>
      </c>
      <c r="G31" s="8">
        <v>45412</v>
      </c>
      <c r="H31" s="38">
        <v>365</v>
      </c>
      <c r="I31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IF((G31+H31)&gt;(TODAY()),"NO PRAZO", "VENCIDO")))),"N.A.")</f>
        <v>HISTORICO</v>
      </c>
      <c r="J31" s="79">
        <f>Tabela22456891011121314151617181920214[[#This Row],[TREINADO EM]]+Tabela22456891011121314151617181920214[[#This Row],[VALIDADE]]</f>
        <v>45777</v>
      </c>
      <c r="K31">
        <v>2</v>
      </c>
      <c r="L31" t="s">
        <v>5</v>
      </c>
      <c r="M31" t="str">
        <f>VLOOKUP(Tabela22456891011121314151617181920214[[#This Row],[NOME]],'CADASTRO'!A:K,6,0)</f>
        <v>ATIVO</v>
      </c>
    </row>
    <row r="32" spans="1:13">
      <c r="A32" t="s">
        <v>516</v>
      </c>
      <c r="B32" t="s">
        <v>517</v>
      </c>
      <c r="C32" t="s">
        <v>335</v>
      </c>
      <c r="D32" t="s">
        <v>731</v>
      </c>
      <c r="E32" t="s">
        <v>354</v>
      </c>
      <c r="F32" t="str">
        <f>VLOOKUP(Tabela22456891011121314151617181920214[[#This Row],[NOME]],'CADASTRO'!A:K,5,0)</f>
        <v>OPERADOR INDUSTRIAL I</v>
      </c>
      <c r="G32" s="8">
        <v>45644</v>
      </c>
      <c r="H32" s="38">
        <v>365</v>
      </c>
      <c r="I32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IF((G32+H32)&gt;(TODAY()),"NO PRAZO", "VENCIDO")))),"N.A.")</f>
        <v>HISTORICO</v>
      </c>
      <c r="J32" s="79">
        <f>Tabela22456891011121314151617181920214[[#This Row],[TREINADO EM]]+Tabela22456891011121314151617181920214[[#This Row],[VALIDADE]]</f>
        <v>46009</v>
      </c>
      <c r="K32">
        <v>1</v>
      </c>
      <c r="L32" t="s">
        <v>5</v>
      </c>
      <c r="M32" t="str">
        <f>VLOOKUP(Tabela22456891011121314151617181920214[[#This Row],[NOME]],'CADASTRO'!A:K,6,0)</f>
        <v>ATIVO</v>
      </c>
    </row>
    <row r="33" spans="1:13">
      <c r="A33" t="s">
        <v>516</v>
      </c>
      <c r="B33" t="s">
        <v>517</v>
      </c>
      <c r="C33" t="s">
        <v>431</v>
      </c>
      <c r="D33" t="s">
        <v>731</v>
      </c>
      <c r="E33" t="s">
        <v>354</v>
      </c>
      <c r="F33" t="str">
        <f>VLOOKUP(Tabela22456891011121314151617181920214[[#This Row],[NOME]],'CADASTRO'!A:K,5,0)</f>
        <v>OPERADOR INDUSTRIAL I</v>
      </c>
      <c r="G33" s="8">
        <v>45868</v>
      </c>
      <c r="H33" s="38">
        <v>365</v>
      </c>
      <c r="I33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IF((G33+H33)&gt;(TODAY()),"NO PRAZO", "VENCIDO")))),"N.A.")</f>
        <v>HISTORICO</v>
      </c>
      <c r="J33" s="79">
        <f>Tabela22456891011121314151617181920214[[#This Row],[TREINADO EM]]+Tabela22456891011121314151617181920214[[#This Row],[VALIDADE]]</f>
        <v>46233</v>
      </c>
      <c r="K33">
        <v>1.5</v>
      </c>
      <c r="L33" t="s">
        <v>5</v>
      </c>
      <c r="M33" t="str">
        <f>VLOOKUP(Tabela22456891011121314151617181920214[[#This Row],[NOME]],'CADASTRO'!A:K,6,0)</f>
        <v>ATIVO</v>
      </c>
    </row>
    <row r="34" spans="1:13">
      <c r="A34" t="s">
        <v>516</v>
      </c>
      <c r="B34" t="s">
        <v>517</v>
      </c>
      <c r="C34" t="s">
        <v>326</v>
      </c>
      <c r="D34" t="s">
        <v>731</v>
      </c>
      <c r="E34" t="s">
        <v>354</v>
      </c>
      <c r="F34" t="str">
        <f>VLOOKUP(Tabela22456891011121314151617181920214[[#This Row],[NOME]],'CADASTRO'!A:K,5,0)</f>
        <v>OPERADOR INDUSTRIAL I</v>
      </c>
      <c r="G34" s="8">
        <v>46160</v>
      </c>
      <c r="H34" s="38">
        <v>365</v>
      </c>
      <c r="I34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IF((G34+H34)&gt;(TODAY()),"NO PRAZO", "VENCIDO")))),"N.A.")</f>
        <v>NO PRAZO</v>
      </c>
      <c r="J34" s="79">
        <f>Tabela22456891011121314151617181920214[[#This Row],[TREINADO EM]]+Tabela22456891011121314151617181920214[[#This Row],[VALIDADE]]</f>
        <v>46525</v>
      </c>
      <c r="K34">
        <v>1</v>
      </c>
      <c r="L34" t="s">
        <v>3</v>
      </c>
      <c r="M34" t="str">
        <f>VLOOKUP(Tabela22456891011121314151617181920214[[#This Row],[NOME]],'CADASTRO'!A:K,6,0)</f>
        <v>ATIVO</v>
      </c>
    </row>
    <row r="35" spans="1:13">
      <c r="A35" t="s">
        <v>516</v>
      </c>
      <c r="B35" t="s">
        <v>517</v>
      </c>
      <c r="C35" t="s">
        <v>431</v>
      </c>
      <c r="D35" t="s">
        <v>731</v>
      </c>
      <c r="E35" t="s">
        <v>358</v>
      </c>
      <c r="F35" t="str">
        <f>VLOOKUP(Tabela22456891011121314151617181920214[[#This Row],[NOME]],'CADASTRO'!A:K,5,0)</f>
        <v>OPERADOR INDUSTRIAL II</v>
      </c>
      <c r="G35" s="8">
        <v>45412</v>
      </c>
      <c r="H35" s="38">
        <v>365</v>
      </c>
      <c r="I35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IF((G35+H35)&gt;(TODAY()),"NO PRAZO", "VENCIDO")))),"N.A.")</f>
        <v>HISTORICO</v>
      </c>
      <c r="J35" s="79">
        <f>Tabela22456891011121314151617181920214[[#This Row],[TREINADO EM]]+Tabela22456891011121314151617181920214[[#This Row],[VALIDADE]]</f>
        <v>45777</v>
      </c>
      <c r="K35">
        <v>1</v>
      </c>
      <c r="L35" t="s">
        <v>5</v>
      </c>
      <c r="M35" t="str">
        <f>VLOOKUP(Tabela22456891011121314151617181920214[[#This Row],[NOME]],'CADASTRO'!A:K,6,0)</f>
        <v>ATIVO</v>
      </c>
    </row>
    <row r="36" spans="1:13">
      <c r="A36" t="s">
        <v>516</v>
      </c>
      <c r="B36" t="s">
        <v>517</v>
      </c>
      <c r="C36" t="s">
        <v>335</v>
      </c>
      <c r="D36" t="s">
        <v>731</v>
      </c>
      <c r="E36" t="s">
        <v>358</v>
      </c>
      <c r="F36" t="str">
        <f>VLOOKUP(Tabela22456891011121314151617181920214[[#This Row],[NOME]],'CADASTRO'!A:K,5,0)</f>
        <v>OPERADOR INDUSTRIAL II</v>
      </c>
      <c r="G36" s="8">
        <v>45644</v>
      </c>
      <c r="H36" s="38">
        <v>365</v>
      </c>
      <c r="I3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IF((G36+H36)&gt;(TODAY()),"NO PRAZO", "VENCIDO")))),"N.A.")</f>
        <v>N.A.</v>
      </c>
      <c r="J36" s="79">
        <f>Tabela22456891011121314151617181920214[[#This Row],[TREINADO EM]]+Tabela22456891011121314151617181920214[[#This Row],[VALIDADE]]</f>
        <v>46009</v>
      </c>
      <c r="K36">
        <v>1</v>
      </c>
      <c r="L36" t="s">
        <v>1</v>
      </c>
      <c r="M36" t="str">
        <f>VLOOKUP(Tabela22456891011121314151617181920214[[#This Row],[NOME]],'CADASTRO'!A:K,6,0)</f>
        <v>ATIVO</v>
      </c>
    </row>
    <row r="37" spans="1:13">
      <c r="A37" t="s">
        <v>516</v>
      </c>
      <c r="B37" t="s">
        <v>517</v>
      </c>
      <c r="C37" t="s">
        <v>431</v>
      </c>
      <c r="D37" t="s">
        <v>731</v>
      </c>
      <c r="E37" t="s">
        <v>225</v>
      </c>
      <c r="F37" t="str">
        <f>VLOOKUP(Tabela22456891011121314151617181920214[[#This Row],[NOME]],'CADASTRO'!A:K,5,0)</f>
        <v>AUXILIAR INDUSTRIAL</v>
      </c>
      <c r="G37" s="8">
        <v>45280</v>
      </c>
      <c r="H37" s="38">
        <v>365</v>
      </c>
      <c r="I3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IF((G37+H37)&gt;(TODAY()),"NO PRAZO", "VENCIDO")))),"N.A.")</f>
        <v>N.A.</v>
      </c>
      <c r="J37" s="79">
        <f>Tabela22456891011121314151617181920214[[#This Row],[TREINADO EM]]+Tabela22456891011121314151617181920214[[#This Row],[VALIDADE]]</f>
        <v>45645</v>
      </c>
      <c r="K37">
        <v>1</v>
      </c>
      <c r="L37" t="s">
        <v>3</v>
      </c>
      <c r="M37" t="str">
        <f>VLOOKUP(Tabela22456891011121314151617181920214[[#This Row],[NOME]],'CADASTRO'!A:K,6,0)</f>
        <v>DESLIGADO</v>
      </c>
    </row>
    <row r="38" spans="1:13">
      <c r="A38" t="s">
        <v>516</v>
      </c>
      <c r="B38" t="s">
        <v>517</v>
      </c>
      <c r="C38" t="s">
        <v>335</v>
      </c>
      <c r="D38" t="s">
        <v>731</v>
      </c>
      <c r="E38" t="s">
        <v>356</v>
      </c>
      <c r="F38" t="str">
        <f>VLOOKUP(Tabela22456891011121314151617181920214[[#This Row],[NOME]],'CADASTRO'!A:K,5,0)</f>
        <v>OPERADOR INDUSTRIAL II</v>
      </c>
      <c r="G38" s="8">
        <v>45644</v>
      </c>
      <c r="H38" s="38">
        <v>365</v>
      </c>
      <c r="I3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IF((G38+H38)&gt;(TODAY()),"NO PRAZO", "VENCIDO")))),"N.A.")</f>
        <v>HISTORICO</v>
      </c>
      <c r="J38" s="79">
        <f>Tabela22456891011121314151617181920214[[#This Row],[TREINADO EM]]+Tabela22456891011121314151617181920214[[#This Row],[VALIDADE]]</f>
        <v>46009</v>
      </c>
      <c r="K38">
        <v>1</v>
      </c>
      <c r="L38" t="s">
        <v>5</v>
      </c>
      <c r="M38" t="str">
        <f>VLOOKUP(Tabela22456891011121314151617181920214[[#This Row],[NOME]],'CADASTRO'!A:K,6,0)</f>
        <v>ATIVO</v>
      </c>
    </row>
    <row r="39" spans="1:13">
      <c r="A39" t="s">
        <v>516</v>
      </c>
      <c r="B39" t="s">
        <v>517</v>
      </c>
      <c r="C39" t="s">
        <v>335</v>
      </c>
      <c r="D39" t="s">
        <v>731</v>
      </c>
      <c r="E39" t="s">
        <v>356</v>
      </c>
      <c r="F39" t="str">
        <f>VLOOKUP(Tabela22456891011121314151617181920214[[#This Row],[NOME]],'CADASTRO'!A:K,5,0)</f>
        <v>OPERADOR INDUSTRIAL II</v>
      </c>
      <c r="G39" s="8">
        <v>46009</v>
      </c>
      <c r="H39" s="38">
        <v>365</v>
      </c>
      <c r="I3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IF((G39+H39)&gt;(TODAY()),"NO PRAZO", "VENCIDO")))),"N.A.")</f>
        <v>HISTORICO</v>
      </c>
      <c r="J39" s="79">
        <f>Tabela22456891011121314151617181920214[[#This Row],[TREINADO EM]]+Tabela22456891011121314151617181920214[[#This Row],[VALIDADE]]</f>
        <v>46374</v>
      </c>
      <c r="K39">
        <v>1</v>
      </c>
      <c r="L39" t="s">
        <v>5</v>
      </c>
      <c r="M39" t="str">
        <f>VLOOKUP(Tabela22456891011121314151617181920214[[#This Row],[NOME]],'CADASTRO'!A:K,6,0)</f>
        <v>ATIVO</v>
      </c>
    </row>
    <row r="40" spans="1:13">
      <c r="A40" t="s">
        <v>516</v>
      </c>
      <c r="B40" t="s">
        <v>517</v>
      </c>
      <c r="C40" t="s">
        <v>326</v>
      </c>
      <c r="D40" t="s">
        <v>731</v>
      </c>
      <c r="E40" t="s">
        <v>356</v>
      </c>
      <c r="F40" t="str">
        <f>VLOOKUP(Tabela22456891011121314151617181920214[[#This Row],[NOME]],'CADASTRO'!A:K,5,0)</f>
        <v>OPERADOR INDUSTRIAL II</v>
      </c>
      <c r="G40" s="8">
        <v>46160</v>
      </c>
      <c r="H40" s="38">
        <v>365</v>
      </c>
      <c r="I4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IF((G40+H40)&gt;(TODAY()),"NO PRAZO", "VENCIDO")))),"N.A.")</f>
        <v>NO PRAZO</v>
      </c>
      <c r="J40" s="79">
        <f>Tabela22456891011121314151617181920214[[#This Row],[TREINADO EM]]+Tabela22456891011121314151617181920214[[#This Row],[VALIDADE]]</f>
        <v>46525</v>
      </c>
      <c r="K40">
        <v>1</v>
      </c>
      <c r="L40" t="s">
        <v>3</v>
      </c>
      <c r="M40" t="str">
        <f>VLOOKUP(Tabela22456891011121314151617181920214[[#This Row],[NOME]],'CADASTRO'!A:K,6,0)</f>
        <v>ATIVO</v>
      </c>
    </row>
    <row r="41" spans="1:13">
      <c r="A41" t="s">
        <v>516</v>
      </c>
      <c r="B41" t="s">
        <v>517</v>
      </c>
      <c r="C41" t="s">
        <v>335</v>
      </c>
      <c r="D41" t="s">
        <v>731</v>
      </c>
      <c r="E41" t="s">
        <v>357</v>
      </c>
      <c r="F41" t="str">
        <f>VLOOKUP(Tabela22456891011121314151617181920214[[#This Row],[NOME]],'CADASTRO'!A:K,5,0)</f>
        <v>OPERADOR INDUSTRIAL II</v>
      </c>
      <c r="G41" s="8">
        <v>46160</v>
      </c>
      <c r="H41" s="38">
        <v>365</v>
      </c>
      <c r="I4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IF((G41+H41)&gt;(TODAY()),"NO PRAZO", "VENCIDO")))),"N.A.")</f>
        <v>NO PRAZO</v>
      </c>
      <c r="J41" s="79">
        <f>Tabela22456891011121314151617181920214[[#This Row],[TREINADO EM]]+Tabela22456891011121314151617181920214[[#This Row],[VALIDADE]]</f>
        <v>46525</v>
      </c>
      <c r="K41">
        <v>1</v>
      </c>
      <c r="L41" t="s">
        <v>3</v>
      </c>
      <c r="M41" t="str">
        <f>VLOOKUP(Tabela22456891011121314151617181920214[[#This Row],[NOME]],'CADASTRO'!A:K,6,0)</f>
        <v>ATIVO</v>
      </c>
    </row>
    <row r="42" spans="1:13">
      <c r="A42" t="s">
        <v>516</v>
      </c>
      <c r="B42" t="s">
        <v>517</v>
      </c>
      <c r="C42" t="s">
        <v>431</v>
      </c>
      <c r="D42" t="s">
        <v>731</v>
      </c>
      <c r="E42" t="s">
        <v>320</v>
      </c>
      <c r="F42" t="str">
        <f>VLOOKUP(Tabela22456891011121314151617181920214[[#This Row],[NOME]],'CADASTRO'!A:K,5,0)</f>
        <v>CONTROLADOR QUALIDADE</v>
      </c>
      <c r="G42" s="8">
        <v>45412</v>
      </c>
      <c r="H42" s="38">
        <v>365</v>
      </c>
      <c r="I4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IF((G42+H42)&gt;(TODAY()),"NO PRAZO", "VENCIDO")))),"N.A.")</f>
        <v>N.A.</v>
      </c>
      <c r="J42" s="79">
        <f>Tabela22456891011121314151617181920214[[#This Row],[TREINADO EM]]+Tabela22456891011121314151617181920214[[#This Row],[VALIDADE]]</f>
        <v>45777</v>
      </c>
      <c r="K42">
        <v>1</v>
      </c>
      <c r="L42" t="s">
        <v>1</v>
      </c>
      <c r="M42" t="str">
        <f>VLOOKUP(Tabela22456891011121314151617181920214[[#This Row],[NOME]],'CADASTRO'!A:K,6,0)</f>
        <v>ATIVO</v>
      </c>
    </row>
    <row r="43" spans="1:13">
      <c r="A43" t="s">
        <v>516</v>
      </c>
      <c r="B43" t="s">
        <v>517</v>
      </c>
      <c r="C43" t="s">
        <v>431</v>
      </c>
      <c r="D43" t="s">
        <v>731</v>
      </c>
      <c r="E43" t="s">
        <v>233</v>
      </c>
      <c r="F43" t="str">
        <f>VLOOKUP(Tabela22456891011121314151617181920214[[#This Row],[NOME]],'CADASTRO'!A:K,5,0)</f>
        <v>OPERADOR INDUSTRIAL II</v>
      </c>
      <c r="G43" s="8">
        <v>45411</v>
      </c>
      <c r="H43" s="38">
        <v>365</v>
      </c>
      <c r="I4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IF((G43+H43)&gt;(TODAY()),"NO PRAZO", "VENCIDO")))),"N.A.")</f>
        <v>N.A.</v>
      </c>
      <c r="J43" s="79">
        <f>Tabela22456891011121314151617181920214[[#This Row],[TREINADO EM]]+Tabela22456891011121314151617181920214[[#This Row],[VALIDADE]]</f>
        <v>45776</v>
      </c>
      <c r="K43">
        <v>2</v>
      </c>
      <c r="L43" t="s">
        <v>3</v>
      </c>
      <c r="M43" t="str">
        <f>VLOOKUP(Tabela22456891011121314151617181920214[[#This Row],[NOME]],'CADASTRO'!A:K,6,0)</f>
        <v>DESLIGADO</v>
      </c>
    </row>
    <row r="44" spans="1:13">
      <c r="A44" t="s">
        <v>516</v>
      </c>
      <c r="B44" t="s">
        <v>517</v>
      </c>
      <c r="C44" t="s">
        <v>431</v>
      </c>
      <c r="D44" t="s">
        <v>731</v>
      </c>
      <c r="E44" t="s">
        <v>235</v>
      </c>
      <c r="F44" t="str">
        <f>VLOOKUP(Tabela22456891011121314151617181920214[[#This Row],[NOME]],'CADASTRO'!A:K,5,0)</f>
        <v>AUXILIAR INDUSTRIAL</v>
      </c>
      <c r="G44" s="8">
        <v>45412</v>
      </c>
      <c r="H44" s="38">
        <v>365</v>
      </c>
      <c r="I4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IF((G44+H44)&gt;(TODAY()),"NO PRAZO", "VENCIDO")))),"N.A.")</f>
        <v>N.A.</v>
      </c>
      <c r="J44" s="79">
        <f>Tabela22456891011121314151617181920214[[#This Row],[TREINADO EM]]+Tabela22456891011121314151617181920214[[#This Row],[VALIDADE]]</f>
        <v>45777</v>
      </c>
      <c r="K44">
        <v>1</v>
      </c>
      <c r="L44" t="s">
        <v>5</v>
      </c>
      <c r="M44" t="str">
        <f>VLOOKUP(Tabela22456891011121314151617181920214[[#This Row],[NOME]],'CADASTRO'!A:K,6,0)</f>
        <v>DESLIGADO</v>
      </c>
    </row>
    <row r="45" spans="1:13">
      <c r="A45" t="s">
        <v>516</v>
      </c>
      <c r="B45" t="s">
        <v>517</v>
      </c>
      <c r="C45" t="s">
        <v>335</v>
      </c>
      <c r="D45" t="s">
        <v>731</v>
      </c>
      <c r="E45" t="s">
        <v>235</v>
      </c>
      <c r="F45" t="str">
        <f>VLOOKUP(Tabela22456891011121314151617181920214[[#This Row],[NOME]],'CADASTRO'!A:K,5,0)</f>
        <v>AUXILIAR INDUSTRIAL</v>
      </c>
      <c r="G45" s="8">
        <v>45644</v>
      </c>
      <c r="H45" s="38">
        <v>365</v>
      </c>
      <c r="I4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IF((G45+H45)&gt;(TODAY()),"NO PRAZO", "VENCIDO")))),"N.A.")</f>
        <v>N.A.</v>
      </c>
      <c r="J45" s="79">
        <f>Tabela22456891011121314151617181920214[[#This Row],[TREINADO EM]]+Tabela22456891011121314151617181920214[[#This Row],[VALIDADE]]</f>
        <v>46009</v>
      </c>
      <c r="K45">
        <v>1</v>
      </c>
      <c r="L45" t="s">
        <v>3</v>
      </c>
      <c r="M45" t="str">
        <f>VLOOKUP(Tabela22456891011121314151617181920214[[#This Row],[NOME]],'CADASTRO'!A:K,6,0)</f>
        <v>DESLIGADO</v>
      </c>
    </row>
    <row r="46" spans="1:13">
      <c r="A46" t="s">
        <v>516</v>
      </c>
      <c r="B46" t="s">
        <v>517</v>
      </c>
      <c r="C46" t="s">
        <v>431</v>
      </c>
      <c r="D46" t="s">
        <v>731</v>
      </c>
      <c r="E46" t="s">
        <v>362</v>
      </c>
      <c r="F46" t="str">
        <f>VLOOKUP(Tabela22456891011121314151617181920214[[#This Row],[NOME]],'CADASTRO'!A:K,5,0)</f>
        <v>OPERADOR INDUSTRIAL III</v>
      </c>
      <c r="G46" s="8">
        <v>45280</v>
      </c>
      <c r="H46" s="38">
        <v>365</v>
      </c>
      <c r="I4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IF((G46+H46)&gt;(TODAY()),"NO PRAZO", "VENCIDO")))),"N.A.")</f>
        <v>HISTORICO</v>
      </c>
      <c r="J46" s="79">
        <f>Tabela22456891011121314151617181920214[[#This Row],[TREINADO EM]]+Tabela22456891011121314151617181920214[[#This Row],[VALIDADE]]</f>
        <v>45645</v>
      </c>
      <c r="K46">
        <v>1</v>
      </c>
      <c r="L46" t="s">
        <v>5</v>
      </c>
      <c r="M46" t="str">
        <f>VLOOKUP(Tabela22456891011121314151617181920214[[#This Row],[NOME]],'CADASTRO'!A:K,6,0)</f>
        <v>ATIVO</v>
      </c>
    </row>
    <row r="47" spans="1:13">
      <c r="A47" t="s">
        <v>516</v>
      </c>
      <c r="B47" t="s">
        <v>517</v>
      </c>
      <c r="C47" t="s">
        <v>431</v>
      </c>
      <c r="D47" t="s">
        <v>731</v>
      </c>
      <c r="E47" t="s">
        <v>362</v>
      </c>
      <c r="F47" t="str">
        <f>VLOOKUP(Tabela22456891011121314151617181920214[[#This Row],[NOME]],'CADASTRO'!A:K,5,0)</f>
        <v>OPERADOR INDUSTRIAL III</v>
      </c>
      <c r="G47" s="8">
        <v>45411</v>
      </c>
      <c r="H47" s="38">
        <v>365</v>
      </c>
      <c r="I4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IF((G47+H47)&gt;(TODAY()),"NO PRAZO", "VENCIDO")))),"N.A.")</f>
        <v>N.A.</v>
      </c>
      <c r="J47" s="79">
        <f>Tabela22456891011121314151617181920214[[#This Row],[TREINADO EM]]+Tabela22456891011121314151617181920214[[#This Row],[VALIDADE]]</f>
        <v>45776</v>
      </c>
      <c r="K47">
        <v>2</v>
      </c>
      <c r="L47" t="s">
        <v>1</v>
      </c>
      <c r="M47" t="str">
        <f>VLOOKUP(Tabela22456891011121314151617181920214[[#This Row],[NOME]],'CADASTRO'!A:K,6,0)</f>
        <v>ATIVO</v>
      </c>
    </row>
    <row r="48" spans="1:13">
      <c r="A48" t="s">
        <v>516</v>
      </c>
      <c r="B48" t="s">
        <v>517</v>
      </c>
      <c r="C48" t="s">
        <v>335</v>
      </c>
      <c r="D48" t="s">
        <v>731</v>
      </c>
      <c r="E48" t="s">
        <v>244</v>
      </c>
      <c r="F48" t="str">
        <f>VLOOKUP(Tabela22456891011121314151617181920214[[#This Row],[NOME]],'CADASTRO'!A:K,5,0)</f>
        <v>OPERADOR INDUSTRIAL I</v>
      </c>
      <c r="G48" s="8">
        <v>45644</v>
      </c>
      <c r="H48" s="38">
        <v>365</v>
      </c>
      <c r="I4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IF((G48+H48)&gt;(TODAY()),"NO PRAZO", "VENCIDO")))),"N.A.")</f>
        <v>N.A.</v>
      </c>
      <c r="J48" s="79">
        <f>Tabela22456891011121314151617181920214[[#This Row],[TREINADO EM]]+Tabela22456891011121314151617181920214[[#This Row],[VALIDADE]]</f>
        <v>46009</v>
      </c>
      <c r="K48">
        <v>1</v>
      </c>
      <c r="L48" t="s">
        <v>5</v>
      </c>
      <c r="M48" t="str">
        <f>VLOOKUP(Tabela22456891011121314151617181920214[[#This Row],[NOME]],'CADASTRO'!A:K,6,0)</f>
        <v>DESLIGADO</v>
      </c>
    </row>
    <row r="49" spans="1:13">
      <c r="A49" t="s">
        <v>516</v>
      </c>
      <c r="B49" t="s">
        <v>517</v>
      </c>
      <c r="C49" t="s">
        <v>335</v>
      </c>
      <c r="D49" t="s">
        <v>731</v>
      </c>
      <c r="E49" t="s">
        <v>244</v>
      </c>
      <c r="F49" t="str">
        <f>VLOOKUP(Tabela22456891011121314151617181920214[[#This Row],[NOME]],'CADASTRO'!A:K,5,0)</f>
        <v>OPERADOR INDUSTRIAL I</v>
      </c>
      <c r="G49" s="8">
        <v>45996</v>
      </c>
      <c r="H49" s="38">
        <v>365</v>
      </c>
      <c r="I4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IF((G49+H49)&gt;(TODAY()),"NO PRAZO", "VENCIDO")))),"N.A.")</f>
        <v>N.A.</v>
      </c>
      <c r="J49" s="79">
        <f>Tabela22456891011121314151617181920214[[#This Row],[TREINADO EM]]+Tabela22456891011121314151617181920214[[#This Row],[VALIDADE]]</f>
        <v>46361</v>
      </c>
      <c r="K49">
        <v>1</v>
      </c>
      <c r="L49" t="s">
        <v>3</v>
      </c>
      <c r="M49" t="str">
        <f>VLOOKUP(Tabela22456891011121314151617181920214[[#This Row],[NOME]],'CADASTRO'!A:K,6,0)</f>
        <v>DESLIGADO</v>
      </c>
    </row>
    <row r="50" spans="1:13">
      <c r="A50" t="s">
        <v>516</v>
      </c>
      <c r="B50" t="s">
        <v>517</v>
      </c>
      <c r="C50" t="s">
        <v>431</v>
      </c>
      <c r="D50" t="s">
        <v>731</v>
      </c>
      <c r="E50" t="s">
        <v>476</v>
      </c>
      <c r="F50" t="str">
        <f>VLOOKUP(Tabela22456891011121314151617181920214[[#This Row],[NOME]],'CADASTRO'!A:K,5,0)</f>
        <v>ASSISTENTE ADMINISTRATIVO</v>
      </c>
      <c r="G50" s="8">
        <v>45280</v>
      </c>
      <c r="H50" s="38">
        <v>365</v>
      </c>
      <c r="I5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IF((G50+H50)&gt;(TODAY()),"NO PRAZO", "VENCIDO")))),"N.A.")</f>
        <v>N.A.</v>
      </c>
      <c r="J50" s="79">
        <f>Tabela22456891011121314151617181920214[[#This Row],[TREINADO EM]]+Tabela22456891011121314151617181920214[[#This Row],[VALIDADE]]</f>
        <v>45645</v>
      </c>
      <c r="K50">
        <v>1</v>
      </c>
      <c r="L50" t="s">
        <v>5</v>
      </c>
      <c r="M50" t="str">
        <f>VLOOKUP(Tabela22456891011121314151617181920214[[#This Row],[NOME]],'CADASTRO'!A:K,6,0)</f>
        <v>S-AFASTADO</v>
      </c>
    </row>
    <row r="51" spans="1:13">
      <c r="A51" t="s">
        <v>516</v>
      </c>
      <c r="B51" t="s">
        <v>517</v>
      </c>
      <c r="C51" t="s">
        <v>335</v>
      </c>
      <c r="D51" t="s">
        <v>731</v>
      </c>
      <c r="E51" t="s">
        <v>476</v>
      </c>
      <c r="F51" t="str">
        <f>VLOOKUP(Tabela22456891011121314151617181920214[[#This Row],[NOME]],'CADASTRO'!A:K,5,0)</f>
        <v>ASSISTENTE ADMINISTRATIVO</v>
      </c>
      <c r="G51" s="8">
        <v>45644</v>
      </c>
      <c r="H51" s="38">
        <v>365</v>
      </c>
      <c r="I5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IF((G51+H51)&gt;(TODAY()),"NO PRAZO", "VENCIDO")))),"N.A.")</f>
        <v>N.A.</v>
      </c>
      <c r="J51" s="79">
        <f>Tabela22456891011121314151617181920214[[#This Row],[TREINADO EM]]+Tabela22456891011121314151617181920214[[#This Row],[VALIDADE]]</f>
        <v>46009</v>
      </c>
      <c r="K51">
        <v>1</v>
      </c>
      <c r="L51" t="s">
        <v>5</v>
      </c>
      <c r="M51" t="str">
        <f>VLOOKUP(Tabela22456891011121314151617181920214[[#This Row],[NOME]],'CADASTRO'!A:K,6,0)</f>
        <v>S-AFASTADO</v>
      </c>
    </row>
    <row r="52" spans="1:13">
      <c r="A52" t="s">
        <v>516</v>
      </c>
      <c r="B52" t="s">
        <v>517</v>
      </c>
      <c r="C52" t="s">
        <v>335</v>
      </c>
      <c r="D52" t="s">
        <v>731</v>
      </c>
      <c r="E52" t="s">
        <v>476</v>
      </c>
      <c r="F52" t="str">
        <f>VLOOKUP(Tabela22456891011121314151617181920214[[#This Row],[NOME]],'CADASTRO'!A:K,5,0)</f>
        <v>ASSISTENTE ADMINISTRATIVO</v>
      </c>
      <c r="G52" s="8">
        <v>46009</v>
      </c>
      <c r="H52" s="38">
        <v>365</v>
      </c>
      <c r="I5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IF((G52+H52)&gt;(TODAY()),"NO PRAZO", "VENCIDO")))),"N.A.")</f>
        <v>N.A.</v>
      </c>
      <c r="J52" s="79">
        <f>Tabela22456891011121314151617181920214[[#This Row],[TREINADO EM]]+Tabela22456891011121314151617181920214[[#This Row],[VALIDADE]]</f>
        <v>46374</v>
      </c>
      <c r="K52">
        <v>1</v>
      </c>
      <c r="L52" t="s">
        <v>5</v>
      </c>
      <c r="M52" t="str">
        <f>VLOOKUP(Tabela22456891011121314151617181920214[[#This Row],[NOME]],'CADASTRO'!A:K,6,0)</f>
        <v>S-AFASTADO</v>
      </c>
    </row>
    <row r="53" spans="1:13">
      <c r="A53" t="s">
        <v>516</v>
      </c>
      <c r="B53" t="s">
        <v>517</v>
      </c>
      <c r="C53" t="s">
        <v>335</v>
      </c>
      <c r="D53" t="s">
        <v>731</v>
      </c>
      <c r="E53" t="s">
        <v>476</v>
      </c>
      <c r="F53" t="str">
        <f>VLOOKUP(Tabela22456891011121314151617181920214[[#This Row],[NOME]],'CADASTRO'!A:K,5,0)</f>
        <v>ASSISTENTE ADMINISTRATIVO</v>
      </c>
      <c r="G53" s="8">
        <v>46160</v>
      </c>
      <c r="H53" s="38">
        <v>365</v>
      </c>
      <c r="I5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IF((G53+H53)&gt;(TODAY()),"NO PRAZO", "VENCIDO")))),"N.A.")</f>
        <v>N.A.</v>
      </c>
      <c r="J53" s="79">
        <f>Tabela22456891011121314151617181920214[[#This Row],[TREINADO EM]]+Tabela22456891011121314151617181920214[[#This Row],[VALIDADE]]</f>
        <v>46525</v>
      </c>
      <c r="K53">
        <v>1</v>
      </c>
      <c r="L53" t="s">
        <v>3</v>
      </c>
      <c r="M53" t="str">
        <f>VLOOKUP(Tabela22456891011121314151617181920214[[#This Row],[NOME]],'CADASTRO'!A:K,6,0)</f>
        <v>S-AFASTADO</v>
      </c>
    </row>
    <row r="54" spans="1:13">
      <c r="A54" t="s">
        <v>516</v>
      </c>
      <c r="B54" t="s">
        <v>517</v>
      </c>
      <c r="C54" t="s">
        <v>431</v>
      </c>
      <c r="D54" t="s">
        <v>731</v>
      </c>
      <c r="E54" t="s">
        <v>371</v>
      </c>
      <c r="F54" t="str">
        <f>VLOOKUP(Tabela22456891011121314151617181920214[[#This Row],[NOME]],'CADASTRO'!A:K,5,0)</f>
        <v>OPERADOR INDUSTRIAL II</v>
      </c>
      <c r="G54" s="8">
        <v>45280</v>
      </c>
      <c r="H54" s="38">
        <v>365</v>
      </c>
      <c r="I5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IF((G54+H54)&gt;(TODAY()),"NO PRAZO", "VENCIDO")))),"N.A.")</f>
        <v>HISTORICO</v>
      </c>
      <c r="J54" s="79">
        <f>Tabela22456891011121314151617181920214[[#This Row],[TREINADO EM]]+Tabela22456891011121314151617181920214[[#This Row],[VALIDADE]]</f>
        <v>45645</v>
      </c>
      <c r="K54">
        <v>1</v>
      </c>
      <c r="L54" t="s">
        <v>5</v>
      </c>
      <c r="M54" t="str">
        <f>VLOOKUP(Tabela22456891011121314151617181920214[[#This Row],[NOME]],'CADASTRO'!A:K,6,0)</f>
        <v>ATIVO</v>
      </c>
    </row>
    <row r="55" spans="1:13">
      <c r="A55" t="s">
        <v>516</v>
      </c>
      <c r="B55" t="s">
        <v>517</v>
      </c>
      <c r="C55" t="s">
        <v>431</v>
      </c>
      <c r="D55" t="s">
        <v>731</v>
      </c>
      <c r="E55" t="s">
        <v>371</v>
      </c>
      <c r="F55" t="str">
        <f>VLOOKUP(Tabela22456891011121314151617181920214[[#This Row],[NOME]],'CADASTRO'!A:K,5,0)</f>
        <v>OPERADOR INDUSTRIAL II</v>
      </c>
      <c r="G55" s="8">
        <v>45412</v>
      </c>
      <c r="H55" s="38">
        <v>365</v>
      </c>
      <c r="I5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IF((G55+H55)&gt;(TODAY()),"NO PRAZO", "VENCIDO")))),"N.A.")</f>
        <v>HISTORICO</v>
      </c>
      <c r="J55" s="79">
        <f>Tabela22456891011121314151617181920214[[#This Row],[TREINADO EM]]+Tabela22456891011121314151617181920214[[#This Row],[VALIDADE]]</f>
        <v>45777</v>
      </c>
      <c r="K55">
        <v>2</v>
      </c>
      <c r="L55" t="s">
        <v>5</v>
      </c>
      <c r="M55" t="str">
        <f>VLOOKUP(Tabela22456891011121314151617181920214[[#This Row],[NOME]],'CADASTRO'!A:K,6,0)</f>
        <v>ATIVO</v>
      </c>
    </row>
    <row r="56" spans="1:13">
      <c r="A56" t="s">
        <v>516</v>
      </c>
      <c r="B56" t="s">
        <v>517</v>
      </c>
      <c r="C56" t="s">
        <v>335</v>
      </c>
      <c r="D56" t="s">
        <v>731</v>
      </c>
      <c r="E56" t="s">
        <v>371</v>
      </c>
      <c r="F56" t="str">
        <f>VLOOKUP(Tabela22456891011121314151617181920214[[#This Row],[NOME]],'CADASTRO'!A:K,5,0)</f>
        <v>OPERADOR INDUSTRIAL II</v>
      </c>
      <c r="G56" s="8">
        <v>45644</v>
      </c>
      <c r="H56" s="38">
        <v>365</v>
      </c>
      <c r="I5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IF((G56+H56)&gt;(TODAY()),"NO PRAZO", "VENCIDO")))),"N.A.")</f>
        <v>HISTORICO</v>
      </c>
      <c r="J56" s="79">
        <f>Tabela22456891011121314151617181920214[[#This Row],[TREINADO EM]]+Tabela22456891011121314151617181920214[[#This Row],[VALIDADE]]</f>
        <v>46009</v>
      </c>
      <c r="K56">
        <v>1</v>
      </c>
      <c r="L56" t="s">
        <v>5</v>
      </c>
      <c r="M56" t="str">
        <f>VLOOKUP(Tabela22456891011121314151617181920214[[#This Row],[NOME]],'CADASTRO'!A:K,6,0)</f>
        <v>ATIVO</v>
      </c>
    </row>
    <row r="57" spans="1:13">
      <c r="A57" t="s">
        <v>516</v>
      </c>
      <c r="B57" t="s">
        <v>517</v>
      </c>
      <c r="C57" t="s">
        <v>335</v>
      </c>
      <c r="D57" t="s">
        <v>731</v>
      </c>
      <c r="E57" t="s">
        <v>371</v>
      </c>
      <c r="F57" t="str">
        <f>VLOOKUP(Tabela22456891011121314151617181920214[[#This Row],[NOME]],'CADASTRO'!A:K,5,0)</f>
        <v>OPERADOR INDUSTRIAL II</v>
      </c>
      <c r="G57" s="8">
        <v>46009</v>
      </c>
      <c r="H57" s="38">
        <v>365</v>
      </c>
      <c r="I5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IF((G57+H57)&gt;(TODAY()),"NO PRAZO", "VENCIDO")))),"N.A.")</f>
        <v>HISTORICO</v>
      </c>
      <c r="J57" s="79">
        <f>Tabela22456891011121314151617181920214[[#This Row],[TREINADO EM]]+Tabela22456891011121314151617181920214[[#This Row],[VALIDADE]]</f>
        <v>46374</v>
      </c>
      <c r="K57">
        <v>1</v>
      </c>
      <c r="L57" t="s">
        <v>5</v>
      </c>
      <c r="M57" t="str">
        <f>VLOOKUP(Tabela22456891011121314151617181920214[[#This Row],[NOME]],'CADASTRO'!A:K,6,0)</f>
        <v>ATIVO</v>
      </c>
    </row>
    <row r="58" spans="1:13">
      <c r="A58" t="s">
        <v>516</v>
      </c>
      <c r="B58" t="s">
        <v>517</v>
      </c>
      <c r="C58" t="s">
        <v>442</v>
      </c>
      <c r="D58" t="s">
        <v>731</v>
      </c>
      <c r="E58" t="s">
        <v>371</v>
      </c>
      <c r="F58" t="str">
        <f>VLOOKUP(Tabela22456891011121314151617181920214[[#This Row],[NOME]],'CADASTRO'!A:K,5,0)</f>
        <v>OPERADOR INDUSTRIAL II</v>
      </c>
      <c r="G58" s="8">
        <v>46169</v>
      </c>
      <c r="H58" s="38">
        <v>365</v>
      </c>
      <c r="I5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IF((G58+H58)&gt;(TODAY()),"NO PRAZO", "VENCIDO")))),"N.A.")</f>
        <v>NO PRAZO</v>
      </c>
      <c r="J58" s="79">
        <f>Tabela22456891011121314151617181920214[[#This Row],[TREINADO EM]]+Tabela22456891011121314151617181920214[[#This Row],[VALIDADE]]</f>
        <v>46534</v>
      </c>
      <c r="K58">
        <v>1</v>
      </c>
      <c r="L58" t="s">
        <v>3</v>
      </c>
      <c r="M58" t="str">
        <f>VLOOKUP(Tabela22456891011121314151617181920214[[#This Row],[NOME]],'CADASTRO'!A:K,6,0)</f>
        <v>ATIVO</v>
      </c>
    </row>
    <row r="59" spans="1:13">
      <c r="A59" t="s">
        <v>516</v>
      </c>
      <c r="B59" t="s">
        <v>517</v>
      </c>
      <c r="C59" t="s">
        <v>431</v>
      </c>
      <c r="D59" t="s">
        <v>731</v>
      </c>
      <c r="E59" t="s">
        <v>251</v>
      </c>
      <c r="F59" t="str">
        <f>VLOOKUP(Tabela22456891011121314151617181920214[[#This Row],[NOME]],'CADASTRO'!A:K,5,0)</f>
        <v>OPERADOR INDUSTRIAL I</v>
      </c>
      <c r="G59" s="8">
        <v>45849</v>
      </c>
      <c r="H59" s="38">
        <v>365</v>
      </c>
      <c r="I5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IF((G59+H59)&gt;(TODAY()),"NO PRAZO", "VENCIDO")))),"N.A.")</f>
        <v>N.A.</v>
      </c>
      <c r="J59" s="79">
        <f>Tabela22456891011121314151617181920214[[#This Row],[TREINADO EM]]+Tabela22456891011121314151617181920214[[#This Row],[VALIDADE]]</f>
        <v>46214</v>
      </c>
      <c r="K59">
        <v>1.5</v>
      </c>
      <c r="L59" t="s">
        <v>3</v>
      </c>
      <c r="M59" t="str">
        <f>VLOOKUP(Tabela22456891011121314151617181920214[[#This Row],[NOME]],'CADASTRO'!A:K,6,0)</f>
        <v>DESLIGADO</v>
      </c>
    </row>
    <row r="60" spans="1:13">
      <c r="A60" t="s">
        <v>516</v>
      </c>
      <c r="B60" t="s">
        <v>517</v>
      </c>
      <c r="C60" t="s">
        <v>335</v>
      </c>
      <c r="D60" t="s">
        <v>731</v>
      </c>
      <c r="E60" t="s">
        <v>468</v>
      </c>
      <c r="F60" t="str">
        <f>VLOOKUP(Tabela22456891011121314151617181920214[[#This Row],[NOME]],'CADASTRO'!A:K,5,0)</f>
        <v>OPERADOR LOGISTICO I</v>
      </c>
      <c r="G60" s="8">
        <v>45702</v>
      </c>
      <c r="H60" s="38">
        <v>365</v>
      </c>
      <c r="I6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IF((G60+H60)&gt;(TODAY()),"NO PRAZO", "VENCIDO")))),"N.A.")</f>
        <v>N.A.</v>
      </c>
      <c r="J60" s="79">
        <f>Tabela22456891011121314151617181920214[[#This Row],[TREINADO EM]]+Tabela22456891011121314151617181920214[[#This Row],[VALIDADE]]</f>
        <v>46067</v>
      </c>
      <c r="K60">
        <v>1</v>
      </c>
      <c r="L60" t="s">
        <v>1</v>
      </c>
      <c r="M60" t="str">
        <f>VLOOKUP(Tabela22456891011121314151617181920214[[#This Row],[NOME]],'CADASTRO'!A:K,6,0)</f>
        <v>DESLIGADO</v>
      </c>
    </row>
    <row r="61" spans="1:13">
      <c r="A61" t="s">
        <v>516</v>
      </c>
      <c r="B61" t="s">
        <v>517</v>
      </c>
      <c r="C61" t="s">
        <v>415</v>
      </c>
      <c r="D61" t="s">
        <v>731</v>
      </c>
      <c r="E61" t="s">
        <v>382</v>
      </c>
      <c r="F61" t="str">
        <f>VLOOKUP(Tabela22456891011121314151617181920214[[#This Row],[NOME]],'CADASTRO'!A:K,5,0)</f>
        <v>ANALISTA CONTROLE QUALIDADE JR</v>
      </c>
      <c r="G61" s="8">
        <v>46170</v>
      </c>
      <c r="H61" s="38">
        <v>365</v>
      </c>
      <c r="I6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IF((G61+H61)&gt;(TODAY()),"NO PRAZO", "VENCIDO")))),"N.A.")</f>
        <v>NO PRAZO</v>
      </c>
      <c r="J61" s="79">
        <f>Tabela22456891011121314151617181920214[[#This Row],[TREINADO EM]]+Tabela22456891011121314151617181920214[[#This Row],[VALIDADE]]</f>
        <v>46535</v>
      </c>
      <c r="K61">
        <v>1</v>
      </c>
      <c r="L61" t="s">
        <v>3</v>
      </c>
      <c r="M61" t="str">
        <f>VLOOKUP(Tabela22456891011121314151617181920214[[#This Row],[NOME]],'CADASTRO'!A:K,6,0)</f>
        <v>ATIVO</v>
      </c>
    </row>
    <row r="62" spans="1:13">
      <c r="A62" t="s">
        <v>516</v>
      </c>
      <c r="B62" t="s">
        <v>517</v>
      </c>
      <c r="C62" t="s">
        <v>326</v>
      </c>
      <c r="D62" t="s">
        <v>731</v>
      </c>
      <c r="E62" t="s">
        <v>453</v>
      </c>
      <c r="F62" t="str">
        <f>VLOOKUP(Tabela22456891011121314151617181920214[[#This Row],[NOME]],'CADASTRO'!A:K,5,0)</f>
        <v>AUXILIAR INDUSTRIAL</v>
      </c>
      <c r="G62" s="8">
        <v>46183</v>
      </c>
      <c r="H62" s="38">
        <v>365</v>
      </c>
      <c r="I6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IF((G62+H62)&gt;(TODAY()),"NO PRAZO", "VENCIDO")))),"N.A.")</f>
        <v>NO PRAZO</v>
      </c>
      <c r="J62" s="79">
        <f>Tabela22456891011121314151617181920214[[#This Row],[TREINADO EM]]+Tabela22456891011121314151617181920214[[#This Row],[VALIDADE]]</f>
        <v>46548</v>
      </c>
      <c r="K62">
        <v>1</v>
      </c>
      <c r="L62" t="s">
        <v>3</v>
      </c>
      <c r="M62" t="str">
        <f>VLOOKUP(Tabela22456891011121314151617181920214[[#This Row],[NOME]],'CADASTRO'!A:K,6,0)</f>
        <v>ATIVO</v>
      </c>
    </row>
    <row r="63" spans="1:13">
      <c r="A63" t="s">
        <v>516</v>
      </c>
      <c r="B63" t="s">
        <v>517</v>
      </c>
      <c r="C63" t="s">
        <v>431</v>
      </c>
      <c r="D63" t="s">
        <v>731</v>
      </c>
      <c r="E63" t="s">
        <v>268</v>
      </c>
      <c r="F63" t="str">
        <f>VLOOKUP(Tabela22456891011121314151617181920214[[#This Row],[NOME]],'CADASTRO'!A:K,5,0)</f>
        <v>Almoxarife</v>
      </c>
      <c r="G63" s="8">
        <v>45280</v>
      </c>
      <c r="H63" s="38">
        <v>365</v>
      </c>
      <c r="I6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IF((G63+H63)&gt;(TODAY()),"NO PRAZO", "VENCIDO")))),"N.A.")</f>
        <v>N.A.</v>
      </c>
      <c r="J63" s="79">
        <f>Tabela22456891011121314151617181920214[[#This Row],[TREINADO EM]]+Tabela22456891011121314151617181920214[[#This Row],[VALIDADE]]</f>
        <v>45645</v>
      </c>
      <c r="K63">
        <v>1</v>
      </c>
      <c r="L63" t="s">
        <v>5</v>
      </c>
      <c r="M63" t="str">
        <f>VLOOKUP(Tabela22456891011121314151617181920214[[#This Row],[NOME]],'CADASTRO'!A:K,6,0)</f>
        <v>DESLIGADO</v>
      </c>
    </row>
    <row r="64" spans="1:13">
      <c r="A64" t="s">
        <v>516</v>
      </c>
      <c r="B64" t="s">
        <v>517</v>
      </c>
      <c r="C64" t="s">
        <v>431</v>
      </c>
      <c r="D64" t="s">
        <v>731</v>
      </c>
      <c r="E64" t="s">
        <v>268</v>
      </c>
      <c r="F64" t="str">
        <f>VLOOKUP(Tabela22456891011121314151617181920214[[#This Row],[NOME]],'CADASTRO'!A:K,5,0)</f>
        <v>Almoxarife</v>
      </c>
      <c r="G64" s="8">
        <v>45411</v>
      </c>
      <c r="H64" s="38">
        <v>365</v>
      </c>
      <c r="I6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IF((G64+H64)&gt;(TODAY()),"NO PRAZO", "VENCIDO")))),"N.A.")</f>
        <v>N.A.</v>
      </c>
      <c r="J64" s="79">
        <f>Tabela22456891011121314151617181920214[[#This Row],[TREINADO EM]]+Tabela22456891011121314151617181920214[[#This Row],[VALIDADE]]</f>
        <v>45776</v>
      </c>
      <c r="K64">
        <v>2</v>
      </c>
      <c r="L64" t="s">
        <v>1</v>
      </c>
      <c r="M64" t="str">
        <f>VLOOKUP(Tabela22456891011121314151617181920214[[#This Row],[NOME]],'CADASTRO'!A:K,6,0)</f>
        <v>DESLIGADO</v>
      </c>
    </row>
    <row r="65" spans="1:13">
      <c r="A65" t="s">
        <v>516</v>
      </c>
      <c r="B65" t="s">
        <v>517</v>
      </c>
      <c r="C65" t="s">
        <v>335</v>
      </c>
      <c r="D65" t="s">
        <v>731</v>
      </c>
      <c r="E65" t="s">
        <v>385</v>
      </c>
      <c r="F65" t="str">
        <f>VLOOKUP(Tabela22456891011121314151617181920214[[#This Row],[NOME]],'CADASTRO'!A:K,5,0)</f>
        <v>OPERADOR INDUSTRIAL I</v>
      </c>
      <c r="G65" s="8">
        <v>46134</v>
      </c>
      <c r="H65" s="38">
        <v>365</v>
      </c>
      <c r="I6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IF((G65+H65)&gt;(TODAY()),"NO PRAZO", "VENCIDO")))),"N.A.")</f>
        <v>HISTORICO</v>
      </c>
      <c r="J65" s="79">
        <f>Tabela22456891011121314151617181920214[[#This Row],[TREINADO EM]]+Tabela22456891011121314151617181920214[[#This Row],[VALIDADE]]</f>
        <v>46499</v>
      </c>
      <c r="K65">
        <v>1</v>
      </c>
      <c r="L65" t="s">
        <v>5</v>
      </c>
      <c r="M65" t="str">
        <f>VLOOKUP(Tabela22456891011121314151617181920214[[#This Row],[NOME]],'CADASTRO'!A:K,6,0)</f>
        <v>ATIVO</v>
      </c>
    </row>
    <row r="66" spans="1:13">
      <c r="A66" t="s">
        <v>516</v>
      </c>
      <c r="B66" t="s">
        <v>517</v>
      </c>
      <c r="C66" t="s">
        <v>335</v>
      </c>
      <c r="D66" t="s">
        <v>731</v>
      </c>
      <c r="E66" t="s">
        <v>385</v>
      </c>
      <c r="F66" t="str">
        <f>VLOOKUP(Tabela22456891011121314151617181920214[[#This Row],[NOME]],'CADASTRO'!A:K,5,0)</f>
        <v>OPERADOR INDUSTRIAL I</v>
      </c>
      <c r="G66" s="8">
        <v>46160</v>
      </c>
      <c r="H66" s="38">
        <v>365</v>
      </c>
      <c r="I6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IF((G66+H66)&gt;(TODAY()),"NO PRAZO", "VENCIDO")))),"N.A.")</f>
        <v>NO PRAZO</v>
      </c>
      <c r="J66" s="79">
        <f>Tabela22456891011121314151617181920214[[#This Row],[TREINADO EM]]+Tabela22456891011121314151617181920214[[#This Row],[VALIDADE]]</f>
        <v>46525</v>
      </c>
      <c r="K66">
        <v>1</v>
      </c>
      <c r="L66" t="s">
        <v>3</v>
      </c>
      <c r="M66" t="str">
        <f>VLOOKUP(Tabela22456891011121314151617181920214[[#This Row],[NOME]],'CADASTRO'!A:K,6,0)</f>
        <v>ATIVO</v>
      </c>
    </row>
    <row r="67" spans="1:13">
      <c r="A67" t="s">
        <v>516</v>
      </c>
      <c r="B67" t="s">
        <v>517</v>
      </c>
      <c r="C67" t="s">
        <v>431</v>
      </c>
      <c r="D67" t="s">
        <v>731</v>
      </c>
      <c r="E67" t="s">
        <v>278</v>
      </c>
      <c r="F67" t="str">
        <f>VLOOKUP(Tabela22456891011121314151617181920214[[#This Row],[NOME]],'CADASTRO'!A:K,5,0)</f>
        <v>OPERADOR INDUSTRIAL I</v>
      </c>
      <c r="G67" s="8">
        <v>45280</v>
      </c>
      <c r="H67" s="38">
        <v>365</v>
      </c>
      <c r="I6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IF((G67+H67)&gt;(TODAY()),"NO PRAZO", "VENCIDO")))),"N.A.")</f>
        <v>N.A.</v>
      </c>
      <c r="J67" s="79">
        <f>Tabela22456891011121314151617181920214[[#This Row],[TREINADO EM]]+Tabela22456891011121314151617181920214[[#This Row],[VALIDADE]]</f>
        <v>45645</v>
      </c>
      <c r="K67">
        <v>1</v>
      </c>
      <c r="L67" t="s">
        <v>5</v>
      </c>
      <c r="M67" t="str">
        <f>VLOOKUP(Tabela22456891011121314151617181920214[[#This Row],[NOME]],'CADASTRO'!A:K,6,0)</f>
        <v>DESLIGADO</v>
      </c>
    </row>
    <row r="68" spans="1:13">
      <c r="A68" t="s">
        <v>516</v>
      </c>
      <c r="B68" t="s">
        <v>517</v>
      </c>
      <c r="C68" t="s">
        <v>431</v>
      </c>
      <c r="D68" t="s">
        <v>731</v>
      </c>
      <c r="E68" t="s">
        <v>278</v>
      </c>
      <c r="F68" t="str">
        <f>VLOOKUP(Tabela22456891011121314151617181920214[[#This Row],[NOME]],'CADASTRO'!A:K,5,0)</f>
        <v>OPERADOR INDUSTRIAL I</v>
      </c>
      <c r="G68" s="8">
        <v>45412</v>
      </c>
      <c r="H68" s="38">
        <v>365</v>
      </c>
      <c r="I6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IF((G68+H68)&gt;(TODAY()),"NO PRAZO", "VENCIDO")))),"N.A.")</f>
        <v>N.A.</v>
      </c>
      <c r="J68" s="79">
        <f>Tabela22456891011121314151617181920214[[#This Row],[TREINADO EM]]+Tabela22456891011121314151617181920214[[#This Row],[VALIDADE]]</f>
        <v>45777</v>
      </c>
      <c r="K68">
        <v>2</v>
      </c>
      <c r="L68" t="s">
        <v>5</v>
      </c>
      <c r="M68" t="str">
        <f>VLOOKUP(Tabela22456891011121314151617181920214[[#This Row],[NOME]],'CADASTRO'!A:K,6,0)</f>
        <v>DESLIGADO</v>
      </c>
    </row>
    <row r="69" spans="1:13">
      <c r="A69" t="s">
        <v>516</v>
      </c>
      <c r="B69" t="s">
        <v>517</v>
      </c>
      <c r="C69" t="s">
        <v>335</v>
      </c>
      <c r="D69" t="s">
        <v>731</v>
      </c>
      <c r="E69" t="s">
        <v>278</v>
      </c>
      <c r="F69" t="str">
        <f>VLOOKUP(Tabela22456891011121314151617181920214[[#This Row],[NOME]],'CADASTRO'!A:K,5,0)</f>
        <v>OPERADOR INDUSTRIAL I</v>
      </c>
      <c r="G69" s="8">
        <v>45644</v>
      </c>
      <c r="H69" s="38">
        <v>365</v>
      </c>
      <c r="I6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IF((G69+H69)&gt;(TODAY()),"NO PRAZO", "VENCIDO")))),"N.A.")</f>
        <v>N.A.</v>
      </c>
      <c r="J69" s="79">
        <f>Tabela22456891011121314151617181920214[[#This Row],[TREINADO EM]]+Tabela22456891011121314151617181920214[[#This Row],[VALIDADE]]</f>
        <v>46009</v>
      </c>
      <c r="K69">
        <v>1</v>
      </c>
      <c r="L69" t="s">
        <v>5</v>
      </c>
      <c r="M69" t="str">
        <f>VLOOKUP(Tabela22456891011121314151617181920214[[#This Row],[NOME]],'CADASTRO'!A:K,6,0)</f>
        <v>DESLIGADO</v>
      </c>
    </row>
    <row r="70" spans="1:13">
      <c r="A70" t="s">
        <v>516</v>
      </c>
      <c r="B70" t="s">
        <v>517</v>
      </c>
      <c r="C70" t="s">
        <v>335</v>
      </c>
      <c r="D70" t="s">
        <v>731</v>
      </c>
      <c r="E70" t="s">
        <v>278</v>
      </c>
      <c r="F70" t="str">
        <f>VLOOKUP(Tabela22456891011121314151617181920214[[#This Row],[NOME]],'CADASTRO'!A:K,5,0)</f>
        <v>OPERADOR INDUSTRIAL I</v>
      </c>
      <c r="G70" s="8">
        <v>46009</v>
      </c>
      <c r="H70" s="38">
        <v>365</v>
      </c>
      <c r="I7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IF((G70+H70)&gt;(TODAY()),"NO PRAZO", "VENCIDO")))),"N.A.")</f>
        <v>N.A.</v>
      </c>
      <c r="J70" s="79">
        <f>Tabela22456891011121314151617181920214[[#This Row],[TREINADO EM]]+Tabela22456891011121314151617181920214[[#This Row],[VALIDADE]]</f>
        <v>46374</v>
      </c>
      <c r="K70">
        <v>1</v>
      </c>
      <c r="L70" t="s">
        <v>3</v>
      </c>
      <c r="M70" t="str">
        <f>VLOOKUP(Tabela22456891011121314151617181920214[[#This Row],[NOME]],'CADASTRO'!A:K,6,0)</f>
        <v>DESLIGADO</v>
      </c>
    </row>
    <row r="71" spans="1:13">
      <c r="A71" t="s">
        <v>516</v>
      </c>
      <c r="B71" t="s">
        <v>517</v>
      </c>
      <c r="C71" t="s">
        <v>431</v>
      </c>
      <c r="D71" t="s">
        <v>731</v>
      </c>
      <c r="E71" t="s">
        <v>386</v>
      </c>
      <c r="F71" t="str">
        <f>VLOOKUP(Tabela22456891011121314151617181920214[[#This Row],[NOME]],'CADASTRO'!A:K,5,0)</f>
        <v>OPERADOR INDUSTRIAL II</v>
      </c>
      <c r="G71" s="8">
        <v>45280</v>
      </c>
      <c r="H71" s="38">
        <v>365</v>
      </c>
      <c r="I7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IF((G71+H71)&gt;(TODAY()),"NO PRAZO", "VENCIDO")))),"N.A.")</f>
        <v>HISTORICO</v>
      </c>
      <c r="J71" s="79">
        <f>Tabela22456891011121314151617181920214[[#This Row],[TREINADO EM]]+Tabela22456891011121314151617181920214[[#This Row],[VALIDADE]]</f>
        <v>45645</v>
      </c>
      <c r="K71">
        <v>1</v>
      </c>
      <c r="L71" t="s">
        <v>5</v>
      </c>
      <c r="M71" t="str">
        <f>VLOOKUP(Tabela22456891011121314151617181920214[[#This Row],[NOME]],'CADASTRO'!A:K,6,0)</f>
        <v>ATIVO</v>
      </c>
    </row>
    <row r="72" spans="1:13">
      <c r="A72" t="s">
        <v>516</v>
      </c>
      <c r="B72" t="s">
        <v>517</v>
      </c>
      <c r="C72" t="s">
        <v>431</v>
      </c>
      <c r="D72" t="s">
        <v>731</v>
      </c>
      <c r="E72" t="s">
        <v>386</v>
      </c>
      <c r="F72" t="str">
        <f>VLOOKUP(Tabela22456891011121314151617181920214[[#This Row],[NOME]],'CADASTRO'!A:K,5,0)</f>
        <v>OPERADOR INDUSTRIAL II</v>
      </c>
      <c r="G72" s="8">
        <v>45412</v>
      </c>
      <c r="H72" s="38">
        <v>365</v>
      </c>
      <c r="I7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IF((G72+H72)&gt;(TODAY()),"NO PRAZO", "VENCIDO")))),"N.A.")</f>
        <v>HISTORICO</v>
      </c>
      <c r="J72" s="79">
        <f>Tabela22456891011121314151617181920214[[#This Row],[TREINADO EM]]+Tabela22456891011121314151617181920214[[#This Row],[VALIDADE]]</f>
        <v>45777</v>
      </c>
      <c r="K72">
        <v>2</v>
      </c>
      <c r="L72" t="s">
        <v>5</v>
      </c>
      <c r="M72" t="str">
        <f>VLOOKUP(Tabela22456891011121314151617181920214[[#This Row],[NOME]],'CADASTRO'!A:K,6,0)</f>
        <v>ATIVO</v>
      </c>
    </row>
    <row r="73" spans="1:13">
      <c r="A73" t="s">
        <v>516</v>
      </c>
      <c r="B73" t="s">
        <v>517</v>
      </c>
      <c r="C73" t="s">
        <v>335</v>
      </c>
      <c r="D73" t="s">
        <v>731</v>
      </c>
      <c r="E73" t="s">
        <v>386</v>
      </c>
      <c r="F73" t="str">
        <f>VLOOKUP(Tabela22456891011121314151617181920214[[#This Row],[NOME]],'CADASTRO'!A:K,5,0)</f>
        <v>OPERADOR INDUSTRIAL II</v>
      </c>
      <c r="G73" s="8">
        <v>45644</v>
      </c>
      <c r="H73" s="38">
        <v>365</v>
      </c>
      <c r="I7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IF((G73+H73)&gt;(TODAY()),"NO PRAZO", "VENCIDO")))),"N.A.")</f>
        <v>HISTORICO</v>
      </c>
      <c r="J73" s="79">
        <f>Tabela22456891011121314151617181920214[[#This Row],[TREINADO EM]]+Tabela22456891011121314151617181920214[[#This Row],[VALIDADE]]</f>
        <v>46009</v>
      </c>
      <c r="K73">
        <v>1</v>
      </c>
      <c r="L73" t="s">
        <v>5</v>
      </c>
      <c r="M73" t="str">
        <f>VLOOKUP(Tabela22456891011121314151617181920214[[#This Row],[NOME]],'CADASTRO'!A:K,6,0)</f>
        <v>ATIVO</v>
      </c>
    </row>
    <row r="74" spans="1:13">
      <c r="A74" t="s">
        <v>516</v>
      </c>
      <c r="B74" t="s">
        <v>517</v>
      </c>
      <c r="C74" t="s">
        <v>335</v>
      </c>
      <c r="D74" t="s">
        <v>731</v>
      </c>
      <c r="E74" t="s">
        <v>386</v>
      </c>
      <c r="F74" t="str">
        <f>VLOOKUP(Tabela22456891011121314151617181920214[[#This Row],[NOME]],'CADASTRO'!A:K,5,0)</f>
        <v>OPERADOR INDUSTRIAL II</v>
      </c>
      <c r="G74" s="8">
        <v>46009</v>
      </c>
      <c r="H74" s="38">
        <v>365</v>
      </c>
      <c r="I7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IF((G74+H74)&gt;(TODAY()),"NO PRAZO", "VENCIDO")))),"N.A.")</f>
        <v>HISTORICO</v>
      </c>
      <c r="J74" s="79">
        <f>Tabela22456891011121314151617181920214[[#This Row],[TREINADO EM]]+Tabela22456891011121314151617181920214[[#This Row],[VALIDADE]]</f>
        <v>46374</v>
      </c>
      <c r="K74">
        <v>1</v>
      </c>
      <c r="L74" t="s">
        <v>5</v>
      </c>
      <c r="M74" t="str">
        <f>VLOOKUP(Tabela22456891011121314151617181920214[[#This Row],[NOME]],'CADASTRO'!A:K,6,0)</f>
        <v>ATIVO</v>
      </c>
    </row>
    <row r="75" spans="1:13">
      <c r="A75" t="s">
        <v>516</v>
      </c>
      <c r="B75" t="s">
        <v>517</v>
      </c>
      <c r="C75" t="s">
        <v>326</v>
      </c>
      <c r="D75" t="s">
        <v>731</v>
      </c>
      <c r="E75" t="s">
        <v>386</v>
      </c>
      <c r="F75" t="str">
        <f>VLOOKUP(Tabela22456891011121314151617181920214[[#This Row],[NOME]],'CADASTRO'!A:K,5,0)</f>
        <v>OPERADOR INDUSTRIAL II</v>
      </c>
      <c r="G75" s="8">
        <v>46160</v>
      </c>
      <c r="H75" s="38">
        <v>365</v>
      </c>
      <c r="I7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IF((G75+H75)&gt;(TODAY()),"NO PRAZO", "VENCIDO")))),"N.A.")</f>
        <v>NO PRAZO</v>
      </c>
      <c r="J75" s="79">
        <f>Tabela22456891011121314151617181920214[[#This Row],[TREINADO EM]]+Tabela22456891011121314151617181920214[[#This Row],[VALIDADE]]</f>
        <v>46525</v>
      </c>
      <c r="K75">
        <v>1</v>
      </c>
      <c r="L75" t="s">
        <v>3</v>
      </c>
      <c r="M75" t="str">
        <f>VLOOKUP(Tabela22456891011121314151617181920214[[#This Row],[NOME]],'CADASTRO'!A:K,6,0)</f>
        <v>ATIVO</v>
      </c>
    </row>
    <row r="76" spans="1:13">
      <c r="A76" t="s">
        <v>516</v>
      </c>
      <c r="B76" t="s">
        <v>517</v>
      </c>
      <c r="C76" t="s">
        <v>431</v>
      </c>
      <c r="D76" t="s">
        <v>731</v>
      </c>
      <c r="E76" t="s">
        <v>387</v>
      </c>
      <c r="F76" t="str">
        <f>VLOOKUP(Tabela22456891011121314151617181920214[[#This Row],[NOME]],'CADASTRO'!A:K,5,0)</f>
        <v>OPERADOR INDUSTRIAL III</v>
      </c>
      <c r="G76" s="8">
        <v>45280</v>
      </c>
      <c r="H76" s="38">
        <v>365</v>
      </c>
      <c r="I7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IF((G76+H76)&gt;(TODAY()),"NO PRAZO", "VENCIDO")))),"N.A.")</f>
        <v>HISTORICO</v>
      </c>
      <c r="J76" s="79">
        <f>Tabela22456891011121314151617181920214[[#This Row],[TREINADO EM]]+Tabela22456891011121314151617181920214[[#This Row],[VALIDADE]]</f>
        <v>45645</v>
      </c>
      <c r="K76">
        <v>1</v>
      </c>
      <c r="L76" t="s">
        <v>5</v>
      </c>
      <c r="M76" t="str">
        <f>VLOOKUP(Tabela22456891011121314151617181920214[[#This Row],[NOME]],'CADASTRO'!A:K,6,0)</f>
        <v>ATIVO</v>
      </c>
    </row>
    <row r="77" spans="1:13">
      <c r="A77" t="s">
        <v>516</v>
      </c>
      <c r="B77" t="s">
        <v>517</v>
      </c>
      <c r="C77" t="s">
        <v>431</v>
      </c>
      <c r="D77" t="s">
        <v>731</v>
      </c>
      <c r="E77" t="s">
        <v>387</v>
      </c>
      <c r="F77" t="str">
        <f>VLOOKUP(Tabela22456891011121314151617181920214[[#This Row],[NOME]],'CADASTRO'!A:K,5,0)</f>
        <v>OPERADOR INDUSTRIAL III</v>
      </c>
      <c r="G77" s="8">
        <v>45411</v>
      </c>
      <c r="H77" s="38">
        <v>365</v>
      </c>
      <c r="I7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IF((G77+H77)&gt;(TODAY()),"NO PRAZO", "VENCIDO")))),"N.A.")</f>
        <v>HISTORICO</v>
      </c>
      <c r="J77" s="79">
        <f>Tabela22456891011121314151617181920214[[#This Row],[TREINADO EM]]+Tabela22456891011121314151617181920214[[#This Row],[VALIDADE]]</f>
        <v>45776</v>
      </c>
      <c r="K77">
        <v>2</v>
      </c>
      <c r="L77" t="s">
        <v>5</v>
      </c>
      <c r="M77" t="str">
        <f>VLOOKUP(Tabela22456891011121314151617181920214[[#This Row],[NOME]],'CADASTRO'!A:K,6,0)</f>
        <v>ATIVO</v>
      </c>
    </row>
    <row r="78" spans="1:13">
      <c r="A78" t="s">
        <v>516</v>
      </c>
      <c r="B78" t="s">
        <v>517</v>
      </c>
      <c r="C78" t="s">
        <v>335</v>
      </c>
      <c r="D78" t="s">
        <v>731</v>
      </c>
      <c r="E78" t="s">
        <v>387</v>
      </c>
      <c r="F78" t="str">
        <f>VLOOKUP(Tabela22456891011121314151617181920214[[#This Row],[NOME]],'CADASTRO'!A:K,5,0)</f>
        <v>OPERADOR INDUSTRIAL III</v>
      </c>
      <c r="G78" s="8">
        <v>45883</v>
      </c>
      <c r="H78" s="38">
        <v>365</v>
      </c>
      <c r="I7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IF((G78+H78)&gt;(TODAY()),"NO PRAZO", "VENCIDO")))),"N.A.")</f>
        <v>HISTORICO</v>
      </c>
      <c r="J78" s="79">
        <f>Tabela22456891011121314151617181920214[[#This Row],[TREINADO EM]]+Tabela22456891011121314151617181920214[[#This Row],[VALIDADE]]</f>
        <v>46248</v>
      </c>
      <c r="K78">
        <v>1.5</v>
      </c>
      <c r="L78" t="s">
        <v>5</v>
      </c>
      <c r="M78" t="str">
        <f>VLOOKUP(Tabela22456891011121314151617181920214[[#This Row],[NOME]],'CADASTRO'!A:K,6,0)</f>
        <v>ATIVO</v>
      </c>
    </row>
    <row r="79" spans="1:13">
      <c r="A79" t="s">
        <v>516</v>
      </c>
      <c r="B79" t="s">
        <v>517</v>
      </c>
      <c r="C79" t="s">
        <v>335</v>
      </c>
      <c r="D79" t="s">
        <v>731</v>
      </c>
      <c r="E79" t="s">
        <v>387</v>
      </c>
      <c r="F79" t="str">
        <f>VLOOKUP(Tabela22456891011121314151617181920214[[#This Row],[NOME]],'CADASTRO'!A:K,5,0)</f>
        <v>OPERADOR INDUSTRIAL III</v>
      </c>
      <c r="G79" s="8">
        <v>46009</v>
      </c>
      <c r="H79" s="38">
        <v>365</v>
      </c>
      <c r="I7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IF((G79+H79)&gt;(TODAY()),"NO PRAZO", "VENCIDO")))),"N.A.")</f>
        <v>NO PRAZO</v>
      </c>
      <c r="J79" s="79">
        <f>Tabela22456891011121314151617181920214[[#This Row],[TREINADO EM]]+Tabela22456891011121314151617181920214[[#This Row],[VALIDADE]]</f>
        <v>46374</v>
      </c>
      <c r="K79">
        <v>1</v>
      </c>
      <c r="L79" t="s">
        <v>3</v>
      </c>
      <c r="M79" t="str">
        <f>VLOOKUP(Tabela22456891011121314151617181920214[[#This Row],[NOME]],'CADASTRO'!A:K,6,0)</f>
        <v>ATIVO</v>
      </c>
    </row>
    <row r="80" spans="1:13">
      <c r="A80" t="s">
        <v>516</v>
      </c>
      <c r="B80" t="s">
        <v>517</v>
      </c>
      <c r="C80" t="s">
        <v>415</v>
      </c>
      <c r="D80" t="s">
        <v>731</v>
      </c>
      <c r="E80" t="s">
        <v>495</v>
      </c>
      <c r="F80" t="str">
        <f>VLOOKUP(Tabela22456891011121314151617181920214[[#This Row],[NOME]],'CADASTRO'!A:K,5,0)</f>
        <v>AUXILIAR INDUSTRIAL</v>
      </c>
      <c r="G80" s="8">
        <v>46308</v>
      </c>
      <c r="H80" s="38">
        <v>365</v>
      </c>
      <c r="I8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IF((G80+H80)&gt;(TODAY()),"NO PRAZO", "VENCIDO")))),"N.A.")</f>
        <v>NO PRAZO</v>
      </c>
      <c r="J80" s="79">
        <f>Tabela22456891011121314151617181920214[[#This Row],[TREINADO EM]]+Tabela22456891011121314151617181920214[[#This Row],[VALIDADE]]</f>
        <v>46673</v>
      </c>
      <c r="K80">
        <v>1</v>
      </c>
      <c r="L80" t="s">
        <v>3</v>
      </c>
      <c r="M80" t="str">
        <f>VLOOKUP(Tabela22456891011121314151617181920214[[#This Row],[NOME]],'CADASTRO'!A:K,6,0)</f>
        <v>ATIVO</v>
      </c>
    </row>
    <row r="81" spans="1:13">
      <c r="A81" t="s">
        <v>516</v>
      </c>
      <c r="B81" t="s">
        <v>517</v>
      </c>
      <c r="C81" t="s">
        <v>431</v>
      </c>
      <c r="D81" t="s">
        <v>731</v>
      </c>
      <c r="E81" t="s">
        <v>290</v>
      </c>
      <c r="F81" t="str">
        <f>VLOOKUP(Tabela22456891011121314151617181920214[[#This Row],[NOME]],'CADASTRO'!A:K,5,0)</f>
        <v>OPERADOR INDUSTRIAL II</v>
      </c>
      <c r="G81" s="47">
        <v>45280</v>
      </c>
      <c r="H81" s="38">
        <v>365</v>
      </c>
      <c r="I81" s="42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IF((G81+H81)&gt;(TODAY()),"NO PRAZO", "VENCIDO")))),"N.A.")</f>
        <v>N.A.</v>
      </c>
      <c r="J81" s="79">
        <f>Tabela22456891011121314151617181920214[[#This Row],[TREINADO EM]]+Tabela22456891011121314151617181920214[[#This Row],[VALIDADE]]</f>
        <v>45645</v>
      </c>
      <c r="K81">
        <v>1</v>
      </c>
      <c r="L81" t="s">
        <v>3</v>
      </c>
      <c r="M81" t="str">
        <f>VLOOKUP(Tabela22456891011121314151617181920214[[#This Row],[NOME]],'CADASTRO'!A:K,6,0)</f>
        <v>DESLIGADO</v>
      </c>
    </row>
    <row r="82" spans="1:13">
      <c r="A82" t="s">
        <v>516</v>
      </c>
      <c r="B82" t="s">
        <v>517</v>
      </c>
      <c r="C82" t="s">
        <v>335</v>
      </c>
      <c r="D82" t="s">
        <v>731</v>
      </c>
      <c r="E82" t="s">
        <v>305</v>
      </c>
      <c r="F82" t="str">
        <f>VLOOKUP(Tabela22456891011121314151617181920214[[#This Row],[NOME]],'CADASTRO'!A:K,5,0)</f>
        <v>AUXILIAR INDUSTRIAL</v>
      </c>
      <c r="G82" s="47">
        <v>45723</v>
      </c>
      <c r="H82" s="38">
        <v>365</v>
      </c>
      <c r="I82" s="42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IF((G82+H82)&gt;(TODAY()),"NO PRAZO", "VENCIDO")))),"N.A.")</f>
        <v>N.A.</v>
      </c>
      <c r="J82" s="79">
        <f>Tabela22456891011121314151617181920214[[#This Row],[TREINADO EM]]+Tabela22456891011121314151617181920214[[#This Row],[VALIDADE]]</f>
        <v>46088</v>
      </c>
      <c r="K82">
        <v>1</v>
      </c>
      <c r="L82" t="s">
        <v>3</v>
      </c>
      <c r="M82" t="str">
        <f>VLOOKUP(Tabela22456891011121314151617181920214[[#This Row],[NOME]],'CADASTRO'!A:K,6,0)</f>
        <v>DESLIGADO</v>
      </c>
    </row>
    <row r="83" spans="1:13">
      <c r="A83" t="s">
        <v>516</v>
      </c>
      <c r="B83" t="s">
        <v>517</v>
      </c>
      <c r="C83" t="s">
        <v>431</v>
      </c>
      <c r="D83" t="s">
        <v>731</v>
      </c>
      <c r="E83" t="s">
        <v>395</v>
      </c>
      <c r="F83" t="str">
        <f>VLOOKUP(Tabela22456891011121314151617181920214[[#This Row],[NOME]],'CADASTRO'!A:K,5,0)</f>
        <v>OPERADOR INDUSTRIAL II</v>
      </c>
      <c r="G83" s="47">
        <v>45280</v>
      </c>
      <c r="H83" s="38">
        <v>365</v>
      </c>
      <c r="I8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IF((G83+H83)&gt;(TODAY()),"NO PRAZO", "VENCIDO")))),"N.A.")</f>
        <v>HISTORICO</v>
      </c>
      <c r="J83" s="79">
        <f>Tabela22456891011121314151617181920214[[#This Row],[TREINADO EM]]+Tabela22456891011121314151617181920214[[#This Row],[VALIDADE]]</f>
        <v>45645</v>
      </c>
      <c r="K83">
        <v>1</v>
      </c>
      <c r="L83" t="s">
        <v>5</v>
      </c>
      <c r="M83" t="str">
        <f>VLOOKUP(Tabela22456891011121314151617181920214[[#This Row],[NOME]],'CADASTRO'!A:K,6,0)</f>
        <v>ATIVO</v>
      </c>
    </row>
    <row r="84" spans="1:13">
      <c r="A84" t="s">
        <v>516</v>
      </c>
      <c r="B84" t="s">
        <v>517</v>
      </c>
      <c r="C84" t="s">
        <v>431</v>
      </c>
      <c r="D84" t="s">
        <v>731</v>
      </c>
      <c r="E84" t="s">
        <v>395</v>
      </c>
      <c r="F84" t="str">
        <f>VLOOKUP(Tabela22456891011121314151617181920214[[#This Row],[NOME]],'CADASTRO'!A:K,5,0)</f>
        <v>OPERADOR INDUSTRIAL II</v>
      </c>
      <c r="G84" s="47">
        <v>45411</v>
      </c>
      <c r="H84" s="38">
        <v>365</v>
      </c>
      <c r="I8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IF((G84+H84)&gt;(TODAY()),"NO PRAZO", "VENCIDO")))),"N.A.")</f>
        <v>HISTORICO</v>
      </c>
      <c r="J84" s="79">
        <f>Tabela22456891011121314151617181920214[[#This Row],[TREINADO EM]]+Tabela22456891011121314151617181920214[[#This Row],[VALIDADE]]</f>
        <v>45776</v>
      </c>
      <c r="K84">
        <v>2</v>
      </c>
      <c r="L84" t="s">
        <v>5</v>
      </c>
      <c r="M84" t="str">
        <f>VLOOKUP(Tabela22456891011121314151617181920214[[#This Row],[NOME]],'CADASTRO'!A:K,6,0)</f>
        <v>ATIVO</v>
      </c>
    </row>
    <row r="85" spans="1:13">
      <c r="A85" t="s">
        <v>516</v>
      </c>
      <c r="B85" t="s">
        <v>517</v>
      </c>
      <c r="C85" t="s">
        <v>335</v>
      </c>
      <c r="D85" t="s">
        <v>731</v>
      </c>
      <c r="E85" t="s">
        <v>395</v>
      </c>
      <c r="F85" t="str">
        <f>VLOOKUP(Tabela22456891011121314151617181920214[[#This Row],[NOME]],'CADASTRO'!A:K,5,0)</f>
        <v>OPERADOR INDUSTRIAL II</v>
      </c>
      <c r="G85" s="47">
        <v>45644</v>
      </c>
      <c r="H85" s="38">
        <v>365</v>
      </c>
      <c r="I8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IF((G85+H85)&gt;(TODAY()),"NO PRAZO", "VENCIDO")))),"N.A.")</f>
        <v>HISTORICO</v>
      </c>
      <c r="J85" s="79">
        <f>Tabela22456891011121314151617181920214[[#This Row],[TREINADO EM]]+Tabela22456891011121314151617181920214[[#This Row],[VALIDADE]]</f>
        <v>46009</v>
      </c>
      <c r="K85">
        <v>1</v>
      </c>
      <c r="L85" t="s">
        <v>5</v>
      </c>
      <c r="M85" t="str">
        <f>VLOOKUP(Tabela22456891011121314151617181920214[[#This Row],[NOME]],'CADASTRO'!A:K,6,0)</f>
        <v>ATIVO</v>
      </c>
    </row>
    <row r="86" spans="1:13">
      <c r="A86" t="s">
        <v>516</v>
      </c>
      <c r="B86" t="s">
        <v>517</v>
      </c>
      <c r="C86" t="s">
        <v>335</v>
      </c>
      <c r="D86" t="s">
        <v>731</v>
      </c>
      <c r="E86" t="s">
        <v>395</v>
      </c>
      <c r="F86" t="str">
        <f>VLOOKUP(Tabela22456891011121314151617181920214[[#This Row],[NOME]],'CADASTRO'!A:K,5,0)</f>
        <v>OPERADOR INDUSTRIAL II</v>
      </c>
      <c r="G86" s="47">
        <v>46009</v>
      </c>
      <c r="H86" s="38">
        <v>365</v>
      </c>
      <c r="I86" s="42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IF((G86+H86)&gt;(TODAY()),"NO PRAZO", "VENCIDO")))),"N.A.")</f>
        <v>HISTORICO</v>
      </c>
      <c r="J86" s="79">
        <f>Tabela22456891011121314151617181920214[[#This Row],[TREINADO EM]]+Tabela22456891011121314151617181920214[[#This Row],[VALIDADE]]</f>
        <v>46374</v>
      </c>
      <c r="K86">
        <v>1</v>
      </c>
      <c r="L86" t="s">
        <v>5</v>
      </c>
      <c r="M86" t="str">
        <f>VLOOKUP(Tabela22456891011121314151617181920214[[#This Row],[NOME]],'CADASTRO'!A:K,6,0)</f>
        <v>ATIVO</v>
      </c>
    </row>
    <row r="87" spans="1:13">
      <c r="A87" t="s">
        <v>516</v>
      </c>
      <c r="B87" t="s">
        <v>517</v>
      </c>
      <c r="C87" t="s">
        <v>415</v>
      </c>
      <c r="D87" t="s">
        <v>731</v>
      </c>
      <c r="E87" t="s">
        <v>395</v>
      </c>
      <c r="F87" t="str">
        <f>VLOOKUP(Tabela22456891011121314151617181920214[[#This Row],[NOME]],'CADASTRO'!A:K,5,0)</f>
        <v>OPERADOR INDUSTRIAL II</v>
      </c>
      <c r="G87" s="47">
        <v>46171</v>
      </c>
      <c r="H87" s="38">
        <v>365</v>
      </c>
      <c r="I8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IF((G87+H87)&gt;(TODAY()),"NO PRAZO", "VENCIDO")))),"N.A.")</f>
        <v>NO PRAZO</v>
      </c>
      <c r="J87" s="79">
        <f>Tabela22456891011121314151617181920214[[#This Row],[TREINADO EM]]+Tabela22456891011121314151617181920214[[#This Row],[VALIDADE]]</f>
        <v>46536</v>
      </c>
      <c r="K87">
        <v>1</v>
      </c>
      <c r="L87" t="s">
        <v>3</v>
      </c>
      <c r="M87" t="str">
        <f>VLOOKUP(Tabela22456891011121314151617181920214[[#This Row],[NOME]],'CADASTRO'!A:K,6,0)</f>
        <v>ATIVO</v>
      </c>
    </row>
    <row r="88" spans="1:13">
      <c r="A88" t="s">
        <v>516</v>
      </c>
      <c r="B88" t="s">
        <v>517</v>
      </c>
      <c r="C88" t="s">
        <v>431</v>
      </c>
      <c r="D88" t="s">
        <v>731</v>
      </c>
      <c r="E88" t="s">
        <v>313</v>
      </c>
      <c r="F88" t="str">
        <f>VLOOKUP(Tabela22456891011121314151617181920214[[#This Row],[NOME]],'CADASTRO'!A:K,5,0)</f>
        <v>OPERADOR INDUSTRIAL I</v>
      </c>
      <c r="G88" s="47">
        <v>45280</v>
      </c>
      <c r="H88" s="38">
        <v>365</v>
      </c>
      <c r="I8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IF((G88+H88)&gt;(TODAY()),"NO PRAZO", "VENCIDO")))),"N.A.")</f>
        <v>N.A.</v>
      </c>
      <c r="J88" s="79">
        <f>Tabela22456891011121314151617181920214[[#This Row],[TREINADO EM]]+Tabela22456891011121314151617181920214[[#This Row],[VALIDADE]]</f>
        <v>45645</v>
      </c>
      <c r="K88">
        <v>1</v>
      </c>
      <c r="L88" t="s">
        <v>5</v>
      </c>
      <c r="M88" t="str">
        <f>VLOOKUP(Tabela22456891011121314151617181920214[[#This Row],[NOME]],'CADASTRO'!A:K,6,0)</f>
        <v>DESLIGADO</v>
      </c>
    </row>
    <row r="89" spans="1:13">
      <c r="A89" t="s">
        <v>516</v>
      </c>
      <c r="B89" t="s">
        <v>517</v>
      </c>
      <c r="C89" t="s">
        <v>431</v>
      </c>
      <c r="D89" t="s">
        <v>731</v>
      </c>
      <c r="E89" t="s">
        <v>313</v>
      </c>
      <c r="F89" t="str">
        <f>VLOOKUP(Tabela22456891011121314151617181920214[[#This Row],[NOME]],'CADASTRO'!A:K,5,0)</f>
        <v>OPERADOR INDUSTRIAL I</v>
      </c>
      <c r="G89" s="47">
        <v>45412</v>
      </c>
      <c r="H89" s="38">
        <v>365</v>
      </c>
      <c r="I8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IF((G89+H89)&gt;(TODAY()),"NO PRAZO", "VENCIDO")))),"N.A.")</f>
        <v>N.A.</v>
      </c>
      <c r="J89" s="79">
        <f>Tabela22456891011121314151617181920214[[#This Row],[TREINADO EM]]+Tabela22456891011121314151617181920214[[#This Row],[VALIDADE]]</f>
        <v>45777</v>
      </c>
      <c r="K89">
        <v>2</v>
      </c>
      <c r="L89" t="s">
        <v>5</v>
      </c>
      <c r="M89" t="str">
        <f>VLOOKUP(Tabela22456891011121314151617181920214[[#This Row],[NOME]],'CADASTRO'!A:K,6,0)</f>
        <v>DESLIGADO</v>
      </c>
    </row>
    <row r="90" spans="1:13">
      <c r="A90" t="s">
        <v>516</v>
      </c>
      <c r="B90" t="s">
        <v>517</v>
      </c>
      <c r="C90" t="s">
        <v>335</v>
      </c>
      <c r="D90" t="s">
        <v>731</v>
      </c>
      <c r="E90" t="s">
        <v>313</v>
      </c>
      <c r="F90" t="str">
        <f>VLOOKUP(Tabela22456891011121314151617181920214[[#This Row],[NOME]],'CADASTRO'!A:K,5,0)</f>
        <v>OPERADOR INDUSTRIAL I</v>
      </c>
      <c r="G90" s="47">
        <v>45644</v>
      </c>
      <c r="H90" s="38">
        <v>365</v>
      </c>
      <c r="I9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IF((G90+H90)&gt;(TODAY()),"NO PRAZO", "VENCIDO")))),"N.A.")</f>
        <v>N.A.</v>
      </c>
      <c r="J90" s="79">
        <f>Tabela22456891011121314151617181920214[[#This Row],[TREINADO EM]]+Tabela22456891011121314151617181920214[[#This Row],[VALIDADE]]</f>
        <v>46009</v>
      </c>
      <c r="K90">
        <v>1</v>
      </c>
      <c r="L90" t="s">
        <v>3</v>
      </c>
      <c r="M90" t="str">
        <f>VLOOKUP(Tabela22456891011121314151617181920214[[#This Row],[NOME]],'CADASTRO'!A:K,6,0)</f>
        <v>DESLIGADO</v>
      </c>
    </row>
    <row r="91" spans="1:13">
      <c r="A91" t="s">
        <v>516</v>
      </c>
      <c r="B91" t="s">
        <v>517</v>
      </c>
      <c r="C91" t="s">
        <v>335</v>
      </c>
      <c r="D91" t="s">
        <v>731</v>
      </c>
      <c r="E91" t="s">
        <v>396</v>
      </c>
      <c r="F91" t="str">
        <f>VLOOKUP(Tabela22456891011121314151617181920214[[#This Row],[NOME]],'CADASTRO'!A:K,5,0)</f>
        <v>OPERADOR INDUSTRIAL I</v>
      </c>
      <c r="G91" s="47">
        <v>46225</v>
      </c>
      <c r="H91" s="38">
        <v>365</v>
      </c>
      <c r="I9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IF((G91+H91)&gt;(TODAY()),"NO PRAZO", "VENCIDO")))),"N.A.")</f>
        <v>NO PRAZO</v>
      </c>
      <c r="J91" s="79">
        <f>Tabela22456891011121314151617181920214[[#This Row],[TREINADO EM]]+Tabela22456891011121314151617181920214[[#This Row],[VALIDADE]]</f>
        <v>46590</v>
      </c>
      <c r="K91">
        <v>1</v>
      </c>
      <c r="L91" t="s">
        <v>3</v>
      </c>
      <c r="M91" t="str">
        <f>VLOOKUP(Tabela22456891011121314151617181920214[[#This Row],[NOME]],'CADASTRO'!A:K,6,0)</f>
        <v>ATIVO</v>
      </c>
    </row>
    <row r="92" spans="1:13">
      <c r="A92" t="s">
        <v>516</v>
      </c>
      <c r="B92" t="s">
        <v>517</v>
      </c>
      <c r="C92" t="s">
        <v>335</v>
      </c>
      <c r="D92" t="s">
        <v>731</v>
      </c>
      <c r="E92" t="s">
        <v>324</v>
      </c>
      <c r="F92" t="str">
        <f>VLOOKUP(Tabela22456891011121314151617181920214[[#This Row],[NOME]],'CADASTRO'!A:K,5,0)</f>
        <v>LIDER DE TURNO</v>
      </c>
      <c r="G92" s="47">
        <v>46009</v>
      </c>
      <c r="H92" s="38">
        <v>365</v>
      </c>
      <c r="I9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IF((G92+H92)&gt;(TODAY()),"NO PRAZO", "VENCIDO")))),"N.A.")</f>
        <v>HISTORICO</v>
      </c>
      <c r="J92" s="79">
        <f>Tabela22456891011121314151617181920214[[#This Row],[TREINADO EM]]+Tabela22456891011121314151617181920214[[#This Row],[VALIDADE]]</f>
        <v>46374</v>
      </c>
      <c r="K92">
        <v>1</v>
      </c>
      <c r="L92" t="s">
        <v>5</v>
      </c>
      <c r="M92" t="str">
        <f>VLOOKUP(Tabela22456891011121314151617181920214[[#This Row],[NOME]],'CADASTRO'!A:K,6,0)</f>
        <v>ATIVO</v>
      </c>
    </row>
    <row r="93" spans="1:13">
      <c r="A93" t="s">
        <v>516</v>
      </c>
      <c r="B93" t="s">
        <v>517</v>
      </c>
      <c r="C93" t="s">
        <v>335</v>
      </c>
      <c r="D93" t="s">
        <v>731</v>
      </c>
      <c r="E93" t="s">
        <v>324</v>
      </c>
      <c r="F93" t="str">
        <f>VLOOKUP(Tabela22456891011121314151617181920214[[#This Row],[NOME]],'CADASTRO'!A:K,5,0)</f>
        <v>LIDER DE TURNO</v>
      </c>
      <c r="G93" s="47">
        <v>46157</v>
      </c>
      <c r="H93" s="38">
        <v>365</v>
      </c>
      <c r="I9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IF((G93+H93)&gt;(TODAY()),"NO PRAZO", "VENCIDO")))),"N.A.")</f>
        <v>NO PRAZO</v>
      </c>
      <c r="J93" s="79">
        <f>Tabela22456891011121314151617181920214[[#This Row],[TREINADO EM]]+Tabela22456891011121314151617181920214[[#This Row],[VALIDADE]]</f>
        <v>46522</v>
      </c>
      <c r="K93">
        <v>1</v>
      </c>
      <c r="L93" t="s">
        <v>3</v>
      </c>
      <c r="M93" t="str">
        <f>VLOOKUP(Tabela22456891011121314151617181920214[[#This Row],[NOME]],'CADASTRO'!A:K,6,0)</f>
        <v>ATIVO</v>
      </c>
    </row>
    <row r="94" spans="1:13">
      <c r="A94" t="s">
        <v>516</v>
      </c>
      <c r="B94" t="s">
        <v>517</v>
      </c>
      <c r="C94" t="s">
        <v>326</v>
      </c>
      <c r="D94" t="s">
        <v>731</v>
      </c>
      <c r="E94" t="s">
        <v>397</v>
      </c>
      <c r="F94" t="str">
        <f>VLOOKUP(Tabela22456891011121314151617181920214[[#This Row],[NOME]],'CADASTRO'!A:K,5,0)</f>
        <v>AUXILIAR INDUSTRIAL</v>
      </c>
      <c r="G94" s="47">
        <v>46160</v>
      </c>
      <c r="H94" s="38">
        <v>365</v>
      </c>
      <c r="I9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IF((G94+H94)&gt;(TODAY()),"NO PRAZO", "VENCIDO")))),"N.A.")</f>
        <v>N.A.</v>
      </c>
      <c r="J94" s="79">
        <f>Tabela22456891011121314151617181920214[[#This Row],[TREINADO EM]]+Tabela22456891011121314151617181920214[[#This Row],[VALIDADE]]</f>
        <v>46525</v>
      </c>
      <c r="K94">
        <v>1</v>
      </c>
      <c r="L94" t="s">
        <v>5</v>
      </c>
      <c r="M94" t="str">
        <f>VLOOKUP(Tabela22456891011121314151617181920214[[#This Row],[NOME]],'CADASTRO'!A:K,6,0)</f>
        <v>DESLIGADO</v>
      </c>
    </row>
    <row r="95" spans="1:13">
      <c r="A95" t="s">
        <v>516</v>
      </c>
      <c r="B95" t="s">
        <v>517</v>
      </c>
      <c r="C95" t="s">
        <v>382</v>
      </c>
      <c r="D95" t="s">
        <v>731</v>
      </c>
      <c r="E95" t="s">
        <v>397</v>
      </c>
      <c r="F95" t="str">
        <f>VLOOKUP(Tabela22456891011121314151617181920214[[#This Row],[NOME]],'CADASTRO'!A:K,5,0)</f>
        <v>AUXILIAR INDUSTRIAL</v>
      </c>
      <c r="G95" s="47">
        <v>46188</v>
      </c>
      <c r="H95" s="38">
        <v>365</v>
      </c>
      <c r="I9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IF((G95+H95)&gt;(TODAY()),"NO PRAZO", "VENCIDO")))),"N.A.")</f>
        <v>N.A.</v>
      </c>
      <c r="J95" s="79">
        <f>Tabela22456891011121314151617181920214[[#This Row],[TREINADO EM]]+Tabela22456891011121314151617181920214[[#This Row],[VALIDADE]]</f>
        <v>46553</v>
      </c>
      <c r="K95">
        <v>1</v>
      </c>
      <c r="L95" t="s">
        <v>3</v>
      </c>
      <c r="M95" t="str">
        <f>VLOOKUP(Tabela22456891011121314151617181920214[[#This Row],[NOME]],'CADASTRO'!A:K,6,0)</f>
        <v>DESLIGADO</v>
      </c>
    </row>
    <row r="96" spans="1:13">
      <c r="A96" t="s">
        <v>516</v>
      </c>
      <c r="B96" t="s">
        <v>517</v>
      </c>
      <c r="C96" t="s">
        <v>382</v>
      </c>
      <c r="D96" t="s">
        <v>731</v>
      </c>
      <c r="E96" s="83" t="s">
        <v>398</v>
      </c>
      <c r="F96" t="str">
        <f>VLOOKUP(Tabela22456891011121314151617181920214[[#This Row],[NOME]],'CADASTRO'!A:K,5,0)</f>
        <v>AUXILIAR INDUSTRIAL</v>
      </c>
      <c r="G96" s="47">
        <v>46188</v>
      </c>
      <c r="H96" s="38">
        <v>365</v>
      </c>
      <c r="I9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IF((G96+H96)&gt;(TODAY()),"NO PRAZO", "VENCIDO")))),"N.A.")</f>
        <v>NO PRAZO</v>
      </c>
      <c r="J96" s="79">
        <f>Tabela22456891011121314151617181920214[[#This Row],[TREINADO EM]]+Tabela22456891011121314151617181920214[[#This Row],[VALIDADE]]</f>
        <v>46553</v>
      </c>
      <c r="K96">
        <v>1</v>
      </c>
      <c r="L96" t="s">
        <v>3</v>
      </c>
      <c r="M96" t="str">
        <f>VLOOKUP(Tabela22456891011121314151617181920214[[#This Row],[NOME]],'CADASTRO'!A:K,6,0)</f>
        <v>ATIVO</v>
      </c>
    </row>
    <row r="97" spans="1:13">
      <c r="A97" t="s">
        <v>516</v>
      </c>
      <c r="B97" t="s">
        <v>517</v>
      </c>
      <c r="C97" t="s">
        <v>335</v>
      </c>
      <c r="D97" t="s">
        <v>731</v>
      </c>
      <c r="E97" t="s">
        <v>138</v>
      </c>
      <c r="F97" t="str">
        <f>VLOOKUP(Tabela22456891011121314151617181920214[[#This Row],[NOME]],'CADASTRO'!A:K,5,0)</f>
        <v>AUXILIAR INDUSTRIAL</v>
      </c>
      <c r="G97" s="47">
        <v>45938</v>
      </c>
      <c r="H97" s="38">
        <v>365</v>
      </c>
      <c r="I9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IF((G97+H97)&gt;(TODAY()),"NO PRAZO", "VENCIDO")))),"N.A.")</f>
        <v>N.A.</v>
      </c>
      <c r="J97" s="79">
        <f>Tabela22456891011121314151617181920214[[#This Row],[TREINADO EM]]+Tabela22456891011121314151617181920214[[#This Row],[VALIDADE]]</f>
        <v>46303</v>
      </c>
      <c r="K97">
        <v>1</v>
      </c>
      <c r="L97" t="s">
        <v>5</v>
      </c>
      <c r="M97" t="str">
        <f>VLOOKUP(Tabela22456891011121314151617181920214[[#This Row],[NOME]],'CADASTRO'!A:K,6,0)</f>
        <v>DESLIGADO</v>
      </c>
    </row>
    <row r="98" spans="1:13">
      <c r="A98" t="s">
        <v>516</v>
      </c>
      <c r="B98" t="s">
        <v>517</v>
      </c>
      <c r="C98" t="s">
        <v>335</v>
      </c>
      <c r="D98" t="s">
        <v>731</v>
      </c>
      <c r="E98" t="s">
        <v>138</v>
      </c>
      <c r="F98" t="str">
        <f>VLOOKUP(Tabela22456891011121314151617181920214[[#This Row],[NOME]],'CADASTRO'!A:K,5,0)</f>
        <v>AUXILIAR INDUSTRIAL</v>
      </c>
      <c r="G98" s="47">
        <v>46009</v>
      </c>
      <c r="H98" s="38">
        <v>365</v>
      </c>
      <c r="I9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IF((G98+H98)&gt;(TODAY()),"NO PRAZO", "VENCIDO")))),"N.A.")</f>
        <v>N.A.</v>
      </c>
      <c r="J98" s="79">
        <f>Tabela22456891011121314151617181920214[[#This Row],[TREINADO EM]]+Tabela22456891011121314151617181920214[[#This Row],[VALIDADE]]</f>
        <v>46374</v>
      </c>
      <c r="K98">
        <v>1</v>
      </c>
      <c r="L98" t="s">
        <v>5</v>
      </c>
      <c r="M98" t="str">
        <f>VLOOKUP(Tabela22456891011121314151617181920214[[#This Row],[NOME]],'CADASTRO'!A:K,6,0)</f>
        <v>DESLIGADO</v>
      </c>
    </row>
    <row r="99" spans="1:13">
      <c r="A99" t="s">
        <v>516</v>
      </c>
      <c r="B99" t="s">
        <v>517</v>
      </c>
      <c r="C99" t="s">
        <v>442</v>
      </c>
      <c r="D99" t="s">
        <v>731</v>
      </c>
      <c r="E99" t="s">
        <v>138</v>
      </c>
      <c r="F99" t="str">
        <f>VLOOKUP(Tabela22456891011121314151617181920214[[#This Row],[NOME]],'CADASTRO'!A:K,5,0)</f>
        <v>AUXILIAR INDUSTRIAL</v>
      </c>
      <c r="G99" s="47">
        <v>46174</v>
      </c>
      <c r="H99" s="38">
        <v>365</v>
      </c>
      <c r="I9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IF((G99+H99)&gt;(TODAY()),"NO PRAZO", "VENCIDO")))),"N.A.")</f>
        <v>N.A.</v>
      </c>
      <c r="J99" s="79">
        <f>Tabela22456891011121314151617181920214[[#This Row],[TREINADO EM]]+Tabela22456891011121314151617181920214[[#This Row],[VALIDADE]]</f>
        <v>46539</v>
      </c>
      <c r="K99">
        <v>1</v>
      </c>
      <c r="L99" t="s">
        <v>3</v>
      </c>
      <c r="M99" t="str">
        <f>VLOOKUP(Tabela22456891011121314151617181920214[[#This Row],[NOME]],'CADASTRO'!A:K,6,0)</f>
        <v>DESLIGADO</v>
      </c>
    </row>
    <row r="100" spans="1:13">
      <c r="A100" t="s">
        <v>516</v>
      </c>
      <c r="B100" t="s">
        <v>517</v>
      </c>
      <c r="C100" t="s">
        <v>326</v>
      </c>
      <c r="D100" t="s">
        <v>731</v>
      </c>
      <c r="E100" t="s">
        <v>33</v>
      </c>
      <c r="F100" t="str">
        <f>VLOOKUP(Tabela22456891011121314151617181920214[[#This Row],[NOME]],'CADASTRO'!A:K,5,0)</f>
        <v>COORDENADOR PRODUCAO</v>
      </c>
      <c r="G100" s="47">
        <v>46160</v>
      </c>
      <c r="H100" s="38">
        <v>365</v>
      </c>
      <c r="I10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IF((G100+H100)&gt;(TODAY()),"NO PRAZO", "VENCIDO")))),"N.A.")</f>
        <v>NO PRAZO</v>
      </c>
      <c r="J100" s="79">
        <f>Tabela22456891011121314151617181920214[[#This Row],[TREINADO EM]]+Tabela22456891011121314151617181920214[[#This Row],[VALIDADE]]</f>
        <v>46525</v>
      </c>
      <c r="K100">
        <v>1</v>
      </c>
      <c r="L100" t="s">
        <v>3</v>
      </c>
      <c r="M100" t="str">
        <f>VLOOKUP(Tabela22456891011121314151617181920214[[#This Row],[NOME]],'CADASTRO'!A:K,6,0)</f>
        <v>ATIVO</v>
      </c>
    </row>
    <row r="101" spans="1:13">
      <c r="A101" t="s">
        <v>516</v>
      </c>
      <c r="B101" t="s">
        <v>517</v>
      </c>
      <c r="C101" t="s">
        <v>326</v>
      </c>
      <c r="D101" t="s">
        <v>731</v>
      </c>
      <c r="E101" t="s">
        <v>415</v>
      </c>
      <c r="F101" t="str">
        <f>VLOOKUP(Tabela22456891011121314151617181920214[[#This Row],[NOME]],'CADASTRO'!A:K,5,0)</f>
        <v>ESTAGIARIO</v>
      </c>
      <c r="G101" s="47">
        <v>46134</v>
      </c>
      <c r="H101" s="38">
        <v>365</v>
      </c>
      <c r="I10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IF((G101+H101)&gt;(TODAY()),"NO PRAZO", "VENCIDO")))),"N.A.")</f>
        <v>NO PRAZO</v>
      </c>
      <c r="J101" s="79">
        <f>Tabela22456891011121314151617181920214[[#This Row],[TREINADO EM]]+Tabela22456891011121314151617181920214[[#This Row],[VALIDADE]]</f>
        <v>46499</v>
      </c>
      <c r="K101">
        <v>1</v>
      </c>
      <c r="L101" t="s">
        <v>3</v>
      </c>
      <c r="M101" t="str">
        <f>VLOOKUP(Tabela22456891011121314151617181920214[[#This Row],[NOME]],'CADASTRO'!A:K,6,0)</f>
        <v>ATIVO</v>
      </c>
    </row>
    <row r="102" spans="1:13">
      <c r="A102" t="s">
        <v>516</v>
      </c>
      <c r="B102" t="s">
        <v>517</v>
      </c>
      <c r="C102" t="s">
        <v>335</v>
      </c>
      <c r="D102" t="s">
        <v>731</v>
      </c>
      <c r="E102" t="s">
        <v>418</v>
      </c>
      <c r="F102" t="str">
        <f>VLOOKUP(Tabela22456891011121314151617181920214[[#This Row],[NOME]],'CADASTRO'!A:K,5,0)</f>
        <v>AUXILIAR INDUSTRIAL</v>
      </c>
      <c r="G102" s="47">
        <v>46009</v>
      </c>
      <c r="H102" s="38">
        <v>365</v>
      </c>
      <c r="I10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IF((G102+H102)&gt;(TODAY()),"NO PRAZO", "VENCIDO")))),"N.A.")</f>
        <v>HISTORICO</v>
      </c>
      <c r="J102" s="79">
        <f>Tabela22456891011121314151617181920214[[#This Row],[TREINADO EM]]+Tabela22456891011121314151617181920214[[#This Row],[VALIDADE]]</f>
        <v>46374</v>
      </c>
      <c r="K102">
        <v>1</v>
      </c>
      <c r="L102" t="s">
        <v>5</v>
      </c>
      <c r="M102" t="str">
        <f>VLOOKUP(Tabela22456891011121314151617181920214[[#This Row],[NOME]],'CADASTRO'!A:K,6,0)</f>
        <v>ATIVO</v>
      </c>
    </row>
    <row r="103" spans="1:13">
      <c r="A103" t="s">
        <v>516</v>
      </c>
      <c r="B103" t="s">
        <v>517</v>
      </c>
      <c r="C103" t="s">
        <v>326</v>
      </c>
      <c r="D103" t="s">
        <v>731</v>
      </c>
      <c r="E103" t="s">
        <v>418</v>
      </c>
      <c r="F103" t="str">
        <f>VLOOKUP(Tabela22456891011121314151617181920214[[#This Row],[NOME]],'CADASTRO'!A:K,5,0)</f>
        <v>AUXILIAR INDUSTRIAL</v>
      </c>
      <c r="G103" s="47">
        <v>46160</v>
      </c>
      <c r="H103" s="38">
        <v>365</v>
      </c>
      <c r="I10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IF((G103+H103)&gt;(TODAY()),"NO PRAZO", "VENCIDO")))),"N.A.")</f>
        <v>NO PRAZO</v>
      </c>
      <c r="J103" s="79">
        <f>Tabela22456891011121314151617181920214[[#This Row],[TREINADO EM]]+Tabela22456891011121314151617181920214[[#This Row],[VALIDADE]]</f>
        <v>46525</v>
      </c>
      <c r="K103">
        <v>1</v>
      </c>
      <c r="L103" t="s">
        <v>3</v>
      </c>
      <c r="M103" t="str">
        <f>VLOOKUP(Tabela22456891011121314151617181920214[[#This Row],[NOME]],'CADASTRO'!A:K,6,0)</f>
        <v>ATIVO</v>
      </c>
    </row>
    <row r="104" spans="1:13">
      <c r="A104" t="s">
        <v>516</v>
      </c>
      <c r="B104" t="s">
        <v>517</v>
      </c>
      <c r="C104" t="s">
        <v>431</v>
      </c>
      <c r="D104" t="s">
        <v>731</v>
      </c>
      <c r="E104" t="s">
        <v>419</v>
      </c>
      <c r="F104" t="str">
        <f>VLOOKUP(Tabela22456891011121314151617181920214[[#This Row],[NOME]],'CADASTRO'!A:K,5,0)</f>
        <v>OPERADOR INDUSTRIAL II</v>
      </c>
      <c r="G104" s="47">
        <v>45412</v>
      </c>
      <c r="H104" s="38">
        <v>365</v>
      </c>
      <c r="I10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IF((G104+H104)&gt;(TODAY()),"NO PRAZO", "VENCIDO")))),"N.A.")</f>
        <v>HISTORICO</v>
      </c>
      <c r="J104" s="79">
        <f>Tabela22456891011121314151617181920214[[#This Row],[TREINADO EM]]+Tabela22456891011121314151617181920214[[#This Row],[VALIDADE]]</f>
        <v>45777</v>
      </c>
      <c r="K104">
        <v>2</v>
      </c>
      <c r="L104" t="s">
        <v>5</v>
      </c>
      <c r="M104" t="str">
        <f>VLOOKUP(Tabela22456891011121314151617181920214[[#This Row],[NOME]],'CADASTRO'!A:K,6,0)</f>
        <v>ATIVO</v>
      </c>
    </row>
    <row r="105" spans="1:13">
      <c r="A105" t="s">
        <v>516</v>
      </c>
      <c r="B105" t="s">
        <v>517</v>
      </c>
      <c r="C105" t="s">
        <v>431</v>
      </c>
      <c r="D105" t="s">
        <v>731</v>
      </c>
      <c r="E105" t="s">
        <v>419</v>
      </c>
      <c r="F105" t="str">
        <f>VLOOKUP(Tabela22456891011121314151617181920214[[#This Row],[NOME]],'CADASTRO'!A:K,5,0)</f>
        <v>OPERADOR INDUSTRIAL II</v>
      </c>
      <c r="G105" s="47">
        <v>45800</v>
      </c>
      <c r="H105" s="38">
        <v>365</v>
      </c>
      <c r="I10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IF((G105+H105)&gt;(TODAY()),"NO PRAZO", "VENCIDO")))),"N.A.")</f>
        <v>HISTORICO</v>
      </c>
      <c r="J105" s="79">
        <f>Tabela22456891011121314151617181920214[[#This Row],[TREINADO EM]]+Tabela22456891011121314151617181920214[[#This Row],[VALIDADE]]</f>
        <v>46165</v>
      </c>
      <c r="K105">
        <v>1</v>
      </c>
      <c r="L105" t="s">
        <v>5</v>
      </c>
      <c r="M105" t="str">
        <f>VLOOKUP(Tabela22456891011121314151617181920214[[#This Row],[NOME]],'CADASTRO'!A:K,6,0)</f>
        <v>ATIVO</v>
      </c>
    </row>
    <row r="106" spans="1:13">
      <c r="A106" t="s">
        <v>516</v>
      </c>
      <c r="B106" t="s">
        <v>517</v>
      </c>
      <c r="C106" t="s">
        <v>335</v>
      </c>
      <c r="D106" t="s">
        <v>731</v>
      </c>
      <c r="E106" t="s">
        <v>419</v>
      </c>
      <c r="F106" t="str">
        <f>VLOOKUP(Tabela22456891011121314151617181920214[[#This Row],[NOME]],'CADASTRO'!A:K,5,0)</f>
        <v>OPERADOR INDUSTRIAL II</v>
      </c>
      <c r="G106" s="47">
        <v>46009</v>
      </c>
      <c r="H106" s="38">
        <v>365</v>
      </c>
      <c r="I10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IF((G106+H106)&gt;(TODAY()),"NO PRAZO", "VENCIDO")))),"N.A.")</f>
        <v>HISTORICO</v>
      </c>
      <c r="J106" s="79">
        <f>Tabela22456891011121314151617181920214[[#This Row],[TREINADO EM]]+Tabela22456891011121314151617181920214[[#This Row],[VALIDADE]]</f>
        <v>46374</v>
      </c>
      <c r="K106">
        <v>1</v>
      </c>
      <c r="L106" t="s">
        <v>5</v>
      </c>
      <c r="M106" t="str">
        <f>VLOOKUP(Tabela22456891011121314151617181920214[[#This Row],[NOME]],'CADASTRO'!A:K,6,0)</f>
        <v>ATIVO</v>
      </c>
    </row>
    <row r="107" spans="1:13">
      <c r="A107" t="s">
        <v>516</v>
      </c>
      <c r="B107" t="s">
        <v>517</v>
      </c>
      <c r="C107" t="s">
        <v>415</v>
      </c>
      <c r="D107" t="s">
        <v>731</v>
      </c>
      <c r="E107" t="s">
        <v>419</v>
      </c>
      <c r="F107" t="str">
        <f>VLOOKUP(Tabela22456891011121314151617181920214[[#This Row],[NOME]],'CADASTRO'!A:K,5,0)</f>
        <v>OPERADOR INDUSTRIAL II</v>
      </c>
      <c r="G107" s="47">
        <v>46170</v>
      </c>
      <c r="H107" s="38">
        <v>365</v>
      </c>
      <c r="I10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IF((G107+H107)&gt;(TODAY()),"NO PRAZO", "VENCIDO")))),"N.A.")</f>
        <v>NO PRAZO</v>
      </c>
      <c r="J107" s="79">
        <f>Tabela22456891011121314151617181920214[[#This Row],[TREINADO EM]]+Tabela22456891011121314151617181920214[[#This Row],[VALIDADE]]</f>
        <v>46535</v>
      </c>
      <c r="K107">
        <v>1</v>
      </c>
      <c r="L107" t="s">
        <v>3</v>
      </c>
      <c r="M107" t="str">
        <f>VLOOKUP(Tabela22456891011121314151617181920214[[#This Row],[NOME]],'CADASTRO'!A:K,6,0)</f>
        <v>ATIVO</v>
      </c>
    </row>
    <row r="108" spans="1:13">
      <c r="A108" t="s">
        <v>516</v>
      </c>
      <c r="B108" t="s">
        <v>517</v>
      </c>
      <c r="C108" t="s">
        <v>335</v>
      </c>
      <c r="D108" t="s">
        <v>731</v>
      </c>
      <c r="E108" t="s">
        <v>423</v>
      </c>
      <c r="F108" t="str">
        <f>VLOOKUP(Tabela22456891011121314151617181920214[[#This Row],[NOME]],'CADASTRO'!A:K,5,0)</f>
        <v>AUXILIAR INDUSTRIAL</v>
      </c>
      <c r="G108" s="47">
        <v>46009</v>
      </c>
      <c r="H108" s="38">
        <v>365</v>
      </c>
      <c r="I10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IF((G108+H108)&gt;(TODAY()),"NO PRAZO", "VENCIDO")))),"N.A.")</f>
        <v>HISTORICO</v>
      </c>
      <c r="J108" s="79">
        <f>Tabela22456891011121314151617181920214[[#This Row],[TREINADO EM]]+Tabela22456891011121314151617181920214[[#This Row],[VALIDADE]]</f>
        <v>46374</v>
      </c>
      <c r="K108">
        <v>1</v>
      </c>
      <c r="L108" t="s">
        <v>5</v>
      </c>
      <c r="M108" t="str">
        <f>VLOOKUP(Tabela22456891011121314151617181920214[[#This Row],[NOME]],'CADASTRO'!A:K,6,0)</f>
        <v>ATIVO</v>
      </c>
    </row>
    <row r="109" spans="1:13">
      <c r="A109" t="s">
        <v>516</v>
      </c>
      <c r="B109" t="s">
        <v>517</v>
      </c>
      <c r="C109" t="s">
        <v>442</v>
      </c>
      <c r="D109" t="s">
        <v>731</v>
      </c>
      <c r="E109" t="s">
        <v>423</v>
      </c>
      <c r="F109" t="str">
        <f>VLOOKUP(Tabela22456891011121314151617181920214[[#This Row],[NOME]],'CADASTRO'!A:K,5,0)</f>
        <v>AUXILIAR INDUSTRIAL</v>
      </c>
      <c r="G109" s="47">
        <v>46177</v>
      </c>
      <c r="H109" s="38">
        <v>365</v>
      </c>
      <c r="I10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IF((G109+H109)&gt;(TODAY()),"NO PRAZO", "VENCIDO")))),"N.A.")</f>
        <v>NO PRAZO</v>
      </c>
      <c r="J109" s="79">
        <f>Tabela22456891011121314151617181920214[[#This Row],[TREINADO EM]]+Tabela22456891011121314151617181920214[[#This Row],[VALIDADE]]</f>
        <v>46542</v>
      </c>
      <c r="K109">
        <v>1</v>
      </c>
      <c r="L109" t="s">
        <v>3</v>
      </c>
      <c r="M109" t="str">
        <f>VLOOKUP(Tabela22456891011121314151617181920214[[#This Row],[NOME]],'CADASTRO'!A:K,6,0)</f>
        <v>ATIVO</v>
      </c>
    </row>
    <row r="110" spans="1:13">
      <c r="A110" t="s">
        <v>516</v>
      </c>
      <c r="B110" t="s">
        <v>517</v>
      </c>
      <c r="C110" t="s">
        <v>431</v>
      </c>
      <c r="D110" t="s">
        <v>731</v>
      </c>
      <c r="E110" t="s">
        <v>424</v>
      </c>
      <c r="F110" t="str">
        <f>VLOOKUP(Tabela22456891011121314151617181920214[[#This Row],[NOME]],'CADASTRO'!A:K,5,0)</f>
        <v>OPERADOR INDUSTRIAL III</v>
      </c>
      <c r="G110" s="47">
        <v>45411</v>
      </c>
      <c r="H110" s="38">
        <v>365</v>
      </c>
      <c r="I11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IF((G110+H110)&gt;(TODAY()),"NO PRAZO", "VENCIDO")))),"N.A.")</f>
        <v>HISTORICO</v>
      </c>
      <c r="J110" s="79">
        <f>Tabela22456891011121314151617181920214[[#This Row],[TREINADO EM]]+Tabela22456891011121314151617181920214[[#This Row],[VALIDADE]]</f>
        <v>45776</v>
      </c>
      <c r="K110">
        <v>2</v>
      </c>
      <c r="L110" t="s">
        <v>5</v>
      </c>
      <c r="M110" t="str">
        <f>VLOOKUP(Tabela22456891011121314151617181920214[[#This Row],[NOME]],'CADASTRO'!A:K,6,0)</f>
        <v>ATIVO</v>
      </c>
    </row>
    <row r="111" spans="1:13">
      <c r="A111" t="s">
        <v>516</v>
      </c>
      <c r="B111" t="s">
        <v>517</v>
      </c>
      <c r="C111" t="s">
        <v>335</v>
      </c>
      <c r="D111" t="s">
        <v>731</v>
      </c>
      <c r="E111" t="s">
        <v>424</v>
      </c>
      <c r="F111" t="str">
        <f>VLOOKUP(Tabela22456891011121314151617181920214[[#This Row],[NOME]],'CADASTRO'!A:K,5,0)</f>
        <v>OPERADOR INDUSTRIAL III</v>
      </c>
      <c r="G111" s="47">
        <v>45644</v>
      </c>
      <c r="H111" s="38">
        <v>365</v>
      </c>
      <c r="I11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IF((G111+H111)&gt;(TODAY()),"NO PRAZO", "VENCIDO")))),"N.A.")</f>
        <v>HISTORICO</v>
      </c>
      <c r="J111" s="79">
        <f>Tabela22456891011121314151617181920214[[#This Row],[TREINADO EM]]+Tabela22456891011121314151617181920214[[#This Row],[VALIDADE]]</f>
        <v>46009</v>
      </c>
      <c r="K111">
        <v>1</v>
      </c>
      <c r="L111" t="s">
        <v>5</v>
      </c>
      <c r="M111" t="str">
        <f>VLOOKUP(Tabela22456891011121314151617181920214[[#This Row],[NOME]],'CADASTRO'!A:K,6,0)</f>
        <v>ATIVO</v>
      </c>
    </row>
    <row r="112" spans="1:13">
      <c r="A112" t="s">
        <v>516</v>
      </c>
      <c r="B112" t="s">
        <v>517</v>
      </c>
      <c r="C112" t="s">
        <v>335</v>
      </c>
      <c r="D112" t="s">
        <v>731</v>
      </c>
      <c r="E112" t="s">
        <v>424</v>
      </c>
      <c r="F112" t="str">
        <f>VLOOKUP(Tabela22456891011121314151617181920214[[#This Row],[NOME]],'CADASTRO'!A:K,5,0)</f>
        <v>OPERADOR INDUSTRIAL III</v>
      </c>
      <c r="G112" s="47">
        <v>46009</v>
      </c>
      <c r="H112" s="38">
        <v>365</v>
      </c>
      <c r="I11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IF((G112+H112)&gt;(TODAY()),"NO PRAZO", "VENCIDO")))),"N.A.")</f>
        <v>HISTORICO</v>
      </c>
      <c r="J112" s="79">
        <f>Tabela22456891011121314151617181920214[[#This Row],[TREINADO EM]]+Tabela22456891011121314151617181920214[[#This Row],[VALIDADE]]</f>
        <v>46374</v>
      </c>
      <c r="K112">
        <v>1</v>
      </c>
      <c r="L112" t="s">
        <v>5</v>
      </c>
      <c r="M112" t="str">
        <f>VLOOKUP(Tabela22456891011121314151617181920214[[#This Row],[NOME]],'CADASTRO'!A:K,6,0)</f>
        <v>ATIVO</v>
      </c>
    </row>
    <row r="113" spans="1:13">
      <c r="A113" t="s">
        <v>516</v>
      </c>
      <c r="B113" t="s">
        <v>517</v>
      </c>
      <c r="C113" t="s">
        <v>326</v>
      </c>
      <c r="D113" t="s">
        <v>731</v>
      </c>
      <c r="E113" t="s">
        <v>424</v>
      </c>
      <c r="F113" t="str">
        <f>VLOOKUP(Tabela22456891011121314151617181920214[[#This Row],[NOME]],'CADASTRO'!A:K,5,0)</f>
        <v>OPERADOR INDUSTRIAL III</v>
      </c>
      <c r="G113" s="47">
        <v>46160</v>
      </c>
      <c r="H113" s="38">
        <v>365</v>
      </c>
      <c r="I113" s="42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IF((G113+H113)&gt;(TODAY()),"NO PRAZO", "VENCIDO")))),"N.A.")</f>
        <v>NO PRAZO</v>
      </c>
      <c r="J113" s="79">
        <f>Tabela22456891011121314151617181920214[[#This Row],[TREINADO EM]]+Tabela22456891011121314151617181920214[[#This Row],[VALIDADE]]</f>
        <v>46525</v>
      </c>
      <c r="K113">
        <v>1</v>
      </c>
      <c r="L113" t="s">
        <v>3</v>
      </c>
      <c r="M113" t="str">
        <f>VLOOKUP(Tabela22456891011121314151617181920214[[#This Row],[NOME]],'CADASTRO'!A:K,6,0)</f>
        <v>ATIVO</v>
      </c>
    </row>
    <row r="114" spans="1:13">
      <c r="A114" t="s">
        <v>516</v>
      </c>
      <c r="B114" t="s">
        <v>517</v>
      </c>
      <c r="C114" t="s">
        <v>431</v>
      </c>
      <c r="D114" t="s">
        <v>731</v>
      </c>
      <c r="E114" t="s">
        <v>116</v>
      </c>
      <c r="F114" t="str">
        <f>VLOOKUP(Tabela22456891011121314151617181920214[[#This Row],[NOME]],'CADASTRO'!A:K,5,0)</f>
        <v>OPERADOR INDUSTRIAL I</v>
      </c>
      <c r="G114" s="47">
        <v>45280</v>
      </c>
      <c r="H114" s="38">
        <v>365</v>
      </c>
      <c r="I11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IF((G114+H114)&gt;(TODAY()),"NO PRAZO", "VENCIDO")))),"N.A.")</f>
        <v>N.A.</v>
      </c>
      <c r="J114" s="79">
        <f>Tabela22456891011121314151617181920214[[#This Row],[TREINADO EM]]+Tabela22456891011121314151617181920214[[#This Row],[VALIDADE]]</f>
        <v>45645</v>
      </c>
      <c r="K114">
        <v>1</v>
      </c>
      <c r="L114" t="s">
        <v>5</v>
      </c>
      <c r="M114" t="str">
        <f>VLOOKUP(Tabela22456891011121314151617181920214[[#This Row],[NOME]],'CADASTRO'!A:K,6,0)</f>
        <v>DESLIGADO</v>
      </c>
    </row>
    <row r="115" spans="1:13">
      <c r="A115" t="s">
        <v>516</v>
      </c>
      <c r="B115" t="s">
        <v>517</v>
      </c>
      <c r="C115" t="s">
        <v>431</v>
      </c>
      <c r="D115" t="s">
        <v>731</v>
      </c>
      <c r="E115" t="s">
        <v>116</v>
      </c>
      <c r="F115" t="str">
        <f>VLOOKUP(Tabela22456891011121314151617181920214[[#This Row],[NOME]],'CADASTRO'!A:K,5,0)</f>
        <v>OPERADOR INDUSTRIAL I</v>
      </c>
      <c r="G115" s="47">
        <v>45411</v>
      </c>
      <c r="H115" s="38">
        <v>365</v>
      </c>
      <c r="I11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IF((G115+H115)&gt;(TODAY()),"NO PRAZO", "VENCIDO")))),"N.A.")</f>
        <v>N.A.</v>
      </c>
      <c r="J115" s="79">
        <f>Tabela22456891011121314151617181920214[[#This Row],[TREINADO EM]]+Tabela22456891011121314151617181920214[[#This Row],[VALIDADE]]</f>
        <v>45776</v>
      </c>
      <c r="K115">
        <v>2</v>
      </c>
      <c r="L115" t="s">
        <v>5</v>
      </c>
      <c r="M115" t="str">
        <f>VLOOKUP(Tabela22456891011121314151617181920214[[#This Row],[NOME]],'CADASTRO'!A:K,6,0)</f>
        <v>DESLIGADO</v>
      </c>
    </row>
    <row r="116" spans="1:13">
      <c r="A116" t="s">
        <v>516</v>
      </c>
      <c r="B116" t="s">
        <v>517</v>
      </c>
      <c r="C116" t="s">
        <v>335</v>
      </c>
      <c r="D116" t="s">
        <v>731</v>
      </c>
      <c r="E116" t="s">
        <v>116</v>
      </c>
      <c r="F116" t="str">
        <f>VLOOKUP(Tabela22456891011121314151617181920214[[#This Row],[NOME]],'CADASTRO'!A:K,5,0)</f>
        <v>OPERADOR INDUSTRIAL I</v>
      </c>
      <c r="G116" s="47">
        <v>45644</v>
      </c>
      <c r="H116" s="38">
        <v>365</v>
      </c>
      <c r="I11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IF((G116+H116)&gt;(TODAY()),"NO PRAZO", "VENCIDO")))),"N.A.")</f>
        <v>N.A.</v>
      </c>
      <c r="J116" s="79">
        <f>Tabela22456891011121314151617181920214[[#This Row],[TREINADO EM]]+Tabela22456891011121314151617181920214[[#This Row],[VALIDADE]]</f>
        <v>46009</v>
      </c>
      <c r="K116">
        <v>1</v>
      </c>
      <c r="L116" t="s">
        <v>3</v>
      </c>
      <c r="M116" t="str">
        <f>VLOOKUP(Tabela22456891011121314151617181920214[[#This Row],[NOME]],'CADASTRO'!A:K,6,0)</f>
        <v>DESLIGADO</v>
      </c>
    </row>
    <row r="117" spans="1:13">
      <c r="A117" t="s">
        <v>516</v>
      </c>
      <c r="B117" t="s">
        <v>517</v>
      </c>
      <c r="C117" t="s">
        <v>431</v>
      </c>
      <c r="D117" t="s">
        <v>731</v>
      </c>
      <c r="E117" t="s">
        <v>110</v>
      </c>
      <c r="F117" t="str">
        <f>VLOOKUP(Tabela22456891011121314151617181920214[[#This Row],[NOME]],'CADASTRO'!A:K,5,0)</f>
        <v>OPERADOR INDUSTRIAL I</v>
      </c>
      <c r="G117" s="47">
        <v>45868</v>
      </c>
      <c r="H117" s="38">
        <v>365</v>
      </c>
      <c r="I11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IF((G117+H117)&gt;(TODAY()),"NO PRAZO", "VENCIDO")))),"N.A.")</f>
        <v>N.A.</v>
      </c>
      <c r="J117" s="79">
        <f>Tabela22456891011121314151617181920214[[#This Row],[TREINADO EM]]+Tabela22456891011121314151617181920214[[#This Row],[VALIDADE]]</f>
        <v>46233</v>
      </c>
      <c r="K117">
        <v>1.5</v>
      </c>
      <c r="L117" t="s">
        <v>3</v>
      </c>
      <c r="M117" t="str">
        <f>VLOOKUP(Tabela22456891011121314151617181920214[[#This Row],[NOME]],'CADASTRO'!A:K,6,0)</f>
        <v>DESLIGADO</v>
      </c>
    </row>
    <row r="118" spans="1:13">
      <c r="A118" t="s">
        <v>516</v>
      </c>
      <c r="B118" t="s">
        <v>517</v>
      </c>
      <c r="C118" t="s">
        <v>335</v>
      </c>
      <c r="D118" t="s">
        <v>731</v>
      </c>
      <c r="E118" t="s">
        <v>109</v>
      </c>
      <c r="F118" t="str">
        <f>VLOOKUP(Tabela22456891011121314151617181920214[[#This Row],[NOME]],'CADASTRO'!A:K,5,0)</f>
        <v>OPERADOR INDUSTRIAL I</v>
      </c>
      <c r="G118" s="47">
        <v>45644</v>
      </c>
      <c r="H118" s="38">
        <v>365</v>
      </c>
      <c r="I11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IF((G118+H118)&gt;(TODAY()),"NO PRAZO", "VENCIDO")))),"N.A.")</f>
        <v>N.A.</v>
      </c>
      <c r="J118" s="79">
        <f>Tabela22456891011121314151617181920214[[#This Row],[TREINADO EM]]+Tabela22456891011121314151617181920214[[#This Row],[VALIDADE]]</f>
        <v>46009</v>
      </c>
      <c r="K118">
        <v>1</v>
      </c>
      <c r="L118" t="s">
        <v>1</v>
      </c>
      <c r="M118" t="str">
        <f>VLOOKUP(Tabela22456891011121314151617181920214[[#This Row],[NOME]],'CADASTRO'!A:K,6,0)</f>
        <v>DESLIGADO</v>
      </c>
    </row>
    <row r="119" spans="1:13">
      <c r="A119" t="s">
        <v>516</v>
      </c>
      <c r="B119" t="s">
        <v>517</v>
      </c>
      <c r="C119" t="s">
        <v>431</v>
      </c>
      <c r="D119" t="s">
        <v>731</v>
      </c>
      <c r="E119" t="s">
        <v>104</v>
      </c>
      <c r="F119" t="str">
        <f>VLOOKUP(Tabela22456891011121314151617181920214[[#This Row],[NOME]],'CADASTRO'!A:K,5,0)</f>
        <v>OPERADOR INDUSTRIAL II</v>
      </c>
      <c r="G119" s="47">
        <v>45470</v>
      </c>
      <c r="H119" s="38">
        <v>365</v>
      </c>
      <c r="I11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IF((G119+H119)&gt;(TODAY()),"NO PRAZO", "VENCIDO")))),"N.A.")</f>
        <v>N.A.</v>
      </c>
      <c r="J119" s="79">
        <f>Tabela22456891011121314151617181920214[[#This Row],[TREINADO EM]]+Tabela22456891011121314151617181920214[[#This Row],[VALIDADE]]</f>
        <v>45835</v>
      </c>
      <c r="K119">
        <v>2</v>
      </c>
      <c r="L119" t="s">
        <v>1</v>
      </c>
      <c r="M119" t="str">
        <f>VLOOKUP(Tabela22456891011121314151617181920214[[#This Row],[NOME]],'CADASTRO'!A:K,6,0)</f>
        <v>DESLIGADO</v>
      </c>
    </row>
    <row r="120" spans="1:13">
      <c r="A120" t="s">
        <v>516</v>
      </c>
      <c r="B120" t="s">
        <v>517</v>
      </c>
      <c r="C120" t="s">
        <v>335</v>
      </c>
      <c r="D120" t="s">
        <v>731</v>
      </c>
      <c r="E120" t="s">
        <v>426</v>
      </c>
      <c r="F120" t="str">
        <f>VLOOKUP(Tabela22456891011121314151617181920214[[#This Row],[NOME]],'CADASTRO'!A:K,5,0)</f>
        <v>OPERADOR INDUSTRIAL II</v>
      </c>
      <c r="G120" s="47">
        <v>45644</v>
      </c>
      <c r="H120" s="38">
        <v>365</v>
      </c>
      <c r="I12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IF((G120+H120)&gt;(TODAY()),"NO PRAZO", "VENCIDO")))),"N.A.")</f>
        <v>HISTORICO</v>
      </c>
      <c r="J120" s="79">
        <f>Tabela22456891011121314151617181920214[[#This Row],[TREINADO EM]]+Tabela22456891011121314151617181920214[[#This Row],[VALIDADE]]</f>
        <v>46009</v>
      </c>
      <c r="K120">
        <v>1</v>
      </c>
      <c r="L120" t="s">
        <v>5</v>
      </c>
      <c r="M120" t="str">
        <f>VLOOKUP(Tabela22456891011121314151617181920214[[#This Row],[NOME]],'CADASTRO'!A:K,6,0)</f>
        <v>ATIVO</v>
      </c>
    </row>
    <row r="121" spans="1:13">
      <c r="A121" t="s">
        <v>516</v>
      </c>
      <c r="B121" t="s">
        <v>517</v>
      </c>
      <c r="C121" t="s">
        <v>335</v>
      </c>
      <c r="D121" t="s">
        <v>731</v>
      </c>
      <c r="E121" t="s">
        <v>426</v>
      </c>
      <c r="F121" t="str">
        <f>VLOOKUP(Tabela22456891011121314151617181920214[[#This Row],[NOME]],'CADASTRO'!A:K,5,0)</f>
        <v>OPERADOR INDUSTRIAL II</v>
      </c>
      <c r="G121" s="47">
        <v>46009</v>
      </c>
      <c r="H121" s="38">
        <v>365</v>
      </c>
      <c r="I12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IF((G121+H121)&gt;(TODAY()),"NO PRAZO", "VENCIDO")))),"N.A.")</f>
        <v>HISTORICO</v>
      </c>
      <c r="J121" s="79">
        <f>Tabela22456891011121314151617181920214[[#This Row],[TREINADO EM]]+Tabela22456891011121314151617181920214[[#This Row],[VALIDADE]]</f>
        <v>46374</v>
      </c>
      <c r="K121">
        <v>1</v>
      </c>
      <c r="L121" t="s">
        <v>5</v>
      </c>
      <c r="M121" t="str">
        <f>VLOOKUP(Tabela22456891011121314151617181920214[[#This Row],[NOME]],'CADASTRO'!A:K,6,0)</f>
        <v>ATIVO</v>
      </c>
    </row>
    <row r="122" spans="1:13">
      <c r="A122" t="s">
        <v>516</v>
      </c>
      <c r="B122" t="s">
        <v>517</v>
      </c>
      <c r="C122" t="s">
        <v>326</v>
      </c>
      <c r="D122" t="s">
        <v>731</v>
      </c>
      <c r="E122" t="s">
        <v>426</v>
      </c>
      <c r="F122" t="str">
        <f>VLOOKUP(Tabela22456891011121314151617181920214[[#This Row],[NOME]],'CADASTRO'!A:K,5,0)</f>
        <v>OPERADOR INDUSTRIAL II</v>
      </c>
      <c r="G122" s="47">
        <v>46160</v>
      </c>
      <c r="H122" s="38">
        <v>365</v>
      </c>
      <c r="I12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IF((G122+H122)&gt;(TODAY()),"NO PRAZO", "VENCIDO")))),"N.A.")</f>
        <v>HISTORICO</v>
      </c>
      <c r="J122" s="79">
        <f>Tabela22456891011121314151617181920214[[#This Row],[TREINADO EM]]+Tabela22456891011121314151617181920214[[#This Row],[VALIDADE]]</f>
        <v>46525</v>
      </c>
      <c r="K122">
        <v>1</v>
      </c>
      <c r="L122" t="s">
        <v>5</v>
      </c>
      <c r="M122" t="str">
        <f>VLOOKUP(Tabela22456891011121314151617181920214[[#This Row],[NOME]],'CADASTRO'!A:K,6,0)</f>
        <v>ATIVO</v>
      </c>
    </row>
    <row r="123" spans="1:13">
      <c r="A123" t="s">
        <v>516</v>
      </c>
      <c r="B123" t="s">
        <v>517</v>
      </c>
      <c r="C123" t="s">
        <v>415</v>
      </c>
      <c r="D123" t="s">
        <v>731</v>
      </c>
      <c r="E123" t="s">
        <v>426</v>
      </c>
      <c r="F123" t="str">
        <f>VLOOKUP(Tabela22456891011121314151617181920214[[#This Row],[NOME]],'CADASTRO'!A:K,5,0)</f>
        <v>OPERADOR INDUSTRIAL II</v>
      </c>
      <c r="G123" s="47">
        <v>46171</v>
      </c>
      <c r="H123" s="38">
        <v>365</v>
      </c>
      <c r="I12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IF((G123+H123)&gt;(TODAY()),"NO PRAZO", "VENCIDO")))),"N.A.")</f>
        <v>NO PRAZO</v>
      </c>
      <c r="J123" s="79">
        <f>Tabela22456891011121314151617181920214[[#This Row],[TREINADO EM]]+Tabela22456891011121314151617181920214[[#This Row],[VALIDADE]]</f>
        <v>46536</v>
      </c>
      <c r="K123">
        <v>1</v>
      </c>
      <c r="L123" t="s">
        <v>3</v>
      </c>
      <c r="M123" t="str">
        <f>VLOOKUP(Tabela22456891011121314151617181920214[[#This Row],[NOME]],'CADASTRO'!A:K,6,0)</f>
        <v>ATIVO</v>
      </c>
    </row>
    <row r="124" spans="1:13">
      <c r="A124" t="s">
        <v>516</v>
      </c>
      <c r="B124" t="s">
        <v>517</v>
      </c>
      <c r="C124" t="s">
        <v>431</v>
      </c>
      <c r="D124" t="s">
        <v>731</v>
      </c>
      <c r="E124" t="s">
        <v>100</v>
      </c>
      <c r="F124" t="str">
        <f>VLOOKUP(Tabela22456891011121314151617181920214[[#This Row],[NOME]],'CADASTRO'!A:K,5,0)</f>
        <v>AUXILIAR INDUSTRIAL</v>
      </c>
      <c r="G124" s="47">
        <v>45280</v>
      </c>
      <c r="H124" s="38">
        <v>365</v>
      </c>
      <c r="I12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IF((G124+H124)&gt;(TODAY()),"NO PRAZO", "VENCIDO")))),"N.A.")</f>
        <v>N.A.</v>
      </c>
      <c r="J124" s="79">
        <f>Tabela22456891011121314151617181920214[[#This Row],[TREINADO EM]]+Tabela22456891011121314151617181920214[[#This Row],[VALIDADE]]</f>
        <v>45645</v>
      </c>
      <c r="K124">
        <v>1</v>
      </c>
      <c r="L124" t="s">
        <v>3</v>
      </c>
      <c r="M124" t="str">
        <f>VLOOKUP(Tabela22456891011121314151617181920214[[#This Row],[NOME]],'CADASTRO'!A:K,6,0)</f>
        <v>DESLIGADO</v>
      </c>
    </row>
    <row r="125" spans="1:13">
      <c r="A125" t="s">
        <v>516</v>
      </c>
      <c r="B125" t="s">
        <v>517</v>
      </c>
      <c r="C125" t="s">
        <v>431</v>
      </c>
      <c r="D125" t="s">
        <v>731</v>
      </c>
      <c r="E125" t="s">
        <v>427</v>
      </c>
      <c r="F125" t="str">
        <f>VLOOKUP(Tabela22456891011121314151617181920214[[#This Row],[NOME]],'CADASTRO'!A:K,5,0)</f>
        <v>CONTROLADOR QUALIDADE</v>
      </c>
      <c r="G125" s="47">
        <v>45412</v>
      </c>
      <c r="H125" s="38">
        <v>365</v>
      </c>
      <c r="I12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IF((G125+H125)&gt;(TODAY()),"NO PRAZO", "VENCIDO")))),"N.A.")</f>
        <v>N.A.</v>
      </c>
      <c r="J125" s="79">
        <f>Tabela22456891011121314151617181920214[[#This Row],[TREINADO EM]]+Tabela22456891011121314151617181920214[[#This Row],[VALIDADE]]</f>
        <v>45777</v>
      </c>
      <c r="K125">
        <v>2</v>
      </c>
      <c r="L125" t="s">
        <v>1</v>
      </c>
      <c r="M125" t="str">
        <f>VLOOKUP(Tabela22456891011121314151617181920214[[#This Row],[NOME]],'CADASTRO'!A:K,6,0)</f>
        <v>ATIVO</v>
      </c>
    </row>
    <row r="126" spans="1:13">
      <c r="A126" t="s">
        <v>516</v>
      </c>
      <c r="B126" t="s">
        <v>517</v>
      </c>
      <c r="C126" t="s">
        <v>124</v>
      </c>
      <c r="D126" t="s">
        <v>731</v>
      </c>
      <c r="E126" t="s">
        <v>430</v>
      </c>
      <c r="F126" t="str">
        <f>VLOOKUP(Tabela22456891011121314151617181920214[[#This Row],[NOME]],'CADASTRO'!A:K,5,0)</f>
        <v>OPERADOR INDUSTRIAL I</v>
      </c>
      <c r="G126" s="47">
        <v>45702</v>
      </c>
      <c r="H126" s="38">
        <v>365</v>
      </c>
      <c r="I12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IF((G126+H126)&gt;(TODAY()),"NO PRAZO", "VENCIDO")))),"N.A.")</f>
        <v>HISTORICO</v>
      </c>
      <c r="J126" s="79">
        <f>Tabela22456891011121314151617181920214[[#This Row],[TREINADO EM]]+Tabela22456891011121314151617181920214[[#This Row],[VALIDADE]]</f>
        <v>46067</v>
      </c>
      <c r="K126">
        <v>1</v>
      </c>
      <c r="L126" t="s">
        <v>5</v>
      </c>
      <c r="M126" t="str">
        <f>VLOOKUP(Tabela22456891011121314151617181920214[[#This Row],[NOME]],'CADASTRO'!A:K,6,0)</f>
        <v>ATIVO</v>
      </c>
    </row>
    <row r="127" spans="1:13">
      <c r="A127" t="s">
        <v>516</v>
      </c>
      <c r="B127" t="s">
        <v>517</v>
      </c>
      <c r="C127" t="s">
        <v>431</v>
      </c>
      <c r="D127" t="s">
        <v>731</v>
      </c>
      <c r="E127" t="s">
        <v>430</v>
      </c>
      <c r="F127" t="str">
        <f>VLOOKUP(Tabela22456891011121314151617181920214[[#This Row],[NOME]],'CADASTRO'!A:K,5,0)</f>
        <v>OPERADOR INDUSTRIAL I</v>
      </c>
      <c r="G127" s="47">
        <v>45868</v>
      </c>
      <c r="H127" s="38">
        <v>365</v>
      </c>
      <c r="I12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IF((G127+H127)&gt;(TODAY()),"NO PRAZO", "VENCIDO")))),"N.A.")</f>
        <v>HISTORICO</v>
      </c>
      <c r="J127" s="79">
        <f>Tabela22456891011121314151617181920214[[#This Row],[TREINADO EM]]+Tabela22456891011121314151617181920214[[#This Row],[VALIDADE]]</f>
        <v>46233</v>
      </c>
      <c r="K127">
        <v>1.5</v>
      </c>
      <c r="L127" t="s">
        <v>5</v>
      </c>
      <c r="M127" t="str">
        <f>VLOOKUP(Tabela22456891011121314151617181920214[[#This Row],[NOME]],'CADASTRO'!A:K,6,0)</f>
        <v>ATIVO</v>
      </c>
    </row>
    <row r="128" spans="1:13">
      <c r="A128" t="s">
        <v>516</v>
      </c>
      <c r="B128" t="s">
        <v>517</v>
      </c>
      <c r="C128" t="s">
        <v>335</v>
      </c>
      <c r="D128" t="s">
        <v>731</v>
      </c>
      <c r="E128" t="s">
        <v>430</v>
      </c>
      <c r="F128" t="str">
        <f>VLOOKUP(Tabela22456891011121314151617181920214[[#This Row],[NOME]],'CADASTRO'!A:K,5,0)</f>
        <v>OPERADOR INDUSTRIAL I</v>
      </c>
      <c r="G128" s="47">
        <v>46009</v>
      </c>
      <c r="H128" s="38">
        <v>365</v>
      </c>
      <c r="I12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IF((G128+H128)&gt;(TODAY()),"NO PRAZO", "VENCIDO")))),"N.A.")</f>
        <v>HISTORICO</v>
      </c>
      <c r="J128" s="79">
        <f>Tabela22456891011121314151617181920214[[#This Row],[TREINADO EM]]+Tabela22456891011121314151617181920214[[#This Row],[VALIDADE]]</f>
        <v>46374</v>
      </c>
      <c r="K128">
        <v>1</v>
      </c>
      <c r="L128" t="s">
        <v>5</v>
      </c>
      <c r="M128" t="str">
        <f>VLOOKUP(Tabela22456891011121314151617181920214[[#This Row],[NOME]],'CADASTRO'!A:K,6,0)</f>
        <v>ATIVO</v>
      </c>
    </row>
    <row r="129" spans="1:13">
      <c r="A129" t="s">
        <v>516</v>
      </c>
      <c r="B129" t="s">
        <v>517</v>
      </c>
      <c r="C129" t="s">
        <v>326</v>
      </c>
      <c r="D129" t="s">
        <v>731</v>
      </c>
      <c r="E129" t="s">
        <v>430</v>
      </c>
      <c r="F129" t="str">
        <f>VLOOKUP(Tabela22456891011121314151617181920214[[#This Row],[NOME]],'CADASTRO'!A:K,5,0)</f>
        <v>OPERADOR INDUSTRIAL I</v>
      </c>
      <c r="G129" s="47">
        <v>46160</v>
      </c>
      <c r="H129" s="38">
        <v>365</v>
      </c>
      <c r="I12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IF((G129+H129)&gt;(TODAY()),"NO PRAZO", "VENCIDO")))),"N.A.")</f>
        <v>NO PRAZO</v>
      </c>
      <c r="J129" s="79">
        <f>Tabela22456891011121314151617181920214[[#This Row],[TREINADO EM]]+Tabela22456891011121314151617181920214[[#This Row],[VALIDADE]]</f>
        <v>46525</v>
      </c>
      <c r="K129">
        <v>1</v>
      </c>
      <c r="L129" t="s">
        <v>3</v>
      </c>
      <c r="M129" t="str">
        <f>VLOOKUP(Tabela22456891011121314151617181920214[[#This Row],[NOME]],'CADASTRO'!A:K,6,0)</f>
        <v>ATIVO</v>
      </c>
    </row>
    <row r="130" spans="1:13">
      <c r="A130" t="s">
        <v>516</v>
      </c>
      <c r="B130" t="s">
        <v>517</v>
      </c>
      <c r="C130" t="s">
        <v>431</v>
      </c>
      <c r="D130" t="s">
        <v>731</v>
      </c>
      <c r="E130" t="s">
        <v>96</v>
      </c>
      <c r="F130" t="str">
        <f>VLOOKUP(Tabela22456891011121314151617181920214[[#This Row],[NOME]],'CADASTRO'!A:K,5,0)</f>
        <v>OPERADOR INDUSTRIAL II</v>
      </c>
      <c r="G130" s="47">
        <v>45280</v>
      </c>
      <c r="H130" s="38">
        <v>365</v>
      </c>
      <c r="I13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IF((G130+H130)&gt;(TODAY()),"NO PRAZO", "VENCIDO")))),"N.A.")</f>
        <v>N.A.</v>
      </c>
      <c r="J130" s="79">
        <f>Tabela22456891011121314151617181920214[[#This Row],[TREINADO EM]]+Tabela22456891011121314151617181920214[[#This Row],[VALIDADE]]</f>
        <v>45645</v>
      </c>
      <c r="K130">
        <v>1</v>
      </c>
      <c r="L130" t="s">
        <v>5</v>
      </c>
      <c r="M130" t="str">
        <f>VLOOKUP(Tabela22456891011121314151617181920214[[#This Row],[NOME]],'CADASTRO'!A:K,6,0)</f>
        <v>DESLIGADO</v>
      </c>
    </row>
    <row r="131" spans="1:13">
      <c r="A131" t="s">
        <v>516</v>
      </c>
      <c r="B131" t="s">
        <v>517</v>
      </c>
      <c r="C131" t="s">
        <v>431</v>
      </c>
      <c r="D131" t="s">
        <v>731</v>
      </c>
      <c r="E131" t="s">
        <v>96</v>
      </c>
      <c r="F131" t="str">
        <f>VLOOKUP(Tabela22456891011121314151617181920214[[#This Row],[NOME]],'CADASTRO'!A:K,5,0)</f>
        <v>OPERADOR INDUSTRIAL II</v>
      </c>
      <c r="G131" s="47">
        <v>45412</v>
      </c>
      <c r="H131" s="38">
        <v>365</v>
      </c>
      <c r="I13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IF((G131+H131)&gt;(TODAY()),"NO PRAZO", "VENCIDO")))),"N.A.")</f>
        <v>N.A.</v>
      </c>
      <c r="J131" s="79">
        <f>Tabela22456891011121314151617181920214[[#This Row],[TREINADO EM]]+Tabela22456891011121314151617181920214[[#This Row],[VALIDADE]]</f>
        <v>45777</v>
      </c>
      <c r="K131">
        <v>2</v>
      </c>
      <c r="L131" t="s">
        <v>5</v>
      </c>
      <c r="M131" t="str">
        <f>VLOOKUP(Tabela22456891011121314151617181920214[[#This Row],[NOME]],'CADASTRO'!A:K,6,0)</f>
        <v>DESLIGADO</v>
      </c>
    </row>
    <row r="132" spans="1:13">
      <c r="A132" t="s">
        <v>516</v>
      </c>
      <c r="B132" t="s">
        <v>517</v>
      </c>
      <c r="C132" t="s">
        <v>335</v>
      </c>
      <c r="D132" t="s">
        <v>731</v>
      </c>
      <c r="E132" t="s">
        <v>96</v>
      </c>
      <c r="F132" t="str">
        <f>VLOOKUP(Tabela22456891011121314151617181920214[[#This Row],[NOME]],'CADASTRO'!A:K,5,0)</f>
        <v>OPERADOR INDUSTRIAL II</v>
      </c>
      <c r="G132" s="47">
        <v>45744</v>
      </c>
      <c r="H132" s="38">
        <v>365</v>
      </c>
      <c r="I13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IF((G132+H132)&gt;(TODAY()),"NO PRAZO", "VENCIDO")))),"N.A.")</f>
        <v>N.A.</v>
      </c>
      <c r="J132" s="79">
        <f>Tabela22456891011121314151617181920214[[#This Row],[TREINADO EM]]+Tabela22456891011121314151617181920214[[#This Row],[VALIDADE]]</f>
        <v>46109</v>
      </c>
      <c r="K132">
        <v>1</v>
      </c>
      <c r="L132" t="s">
        <v>5</v>
      </c>
      <c r="M132" t="str">
        <f>VLOOKUP(Tabela22456891011121314151617181920214[[#This Row],[NOME]],'CADASTRO'!A:K,6,0)</f>
        <v>DESLIGADO</v>
      </c>
    </row>
    <row r="133" spans="1:13">
      <c r="A133" t="s">
        <v>516</v>
      </c>
      <c r="B133" t="s">
        <v>517</v>
      </c>
      <c r="C133" t="s">
        <v>335</v>
      </c>
      <c r="D133" t="s">
        <v>731</v>
      </c>
      <c r="E133" t="s">
        <v>96</v>
      </c>
      <c r="F133" t="str">
        <f>VLOOKUP(Tabela22456891011121314151617181920214[[#This Row],[NOME]],'CADASTRO'!A:K,5,0)</f>
        <v>OPERADOR INDUSTRIAL II</v>
      </c>
      <c r="G133" s="47">
        <v>46108</v>
      </c>
      <c r="H133" s="38">
        <v>365</v>
      </c>
      <c r="I13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IF((G133+H133)&gt;(TODAY()),"NO PRAZO", "VENCIDO")))),"N.A.")</f>
        <v>N.A.</v>
      </c>
      <c r="J133" s="79">
        <f>Tabela22456891011121314151617181920214[[#This Row],[TREINADO EM]]+Tabela22456891011121314151617181920214[[#This Row],[VALIDADE]]</f>
        <v>46473</v>
      </c>
      <c r="K133">
        <v>1</v>
      </c>
      <c r="L133" t="s">
        <v>5</v>
      </c>
      <c r="M133" t="str">
        <f>VLOOKUP(Tabela22456891011121314151617181920214[[#This Row],[NOME]],'CADASTRO'!A:K,6,0)</f>
        <v>DESLIGADO</v>
      </c>
    </row>
    <row r="134" spans="1:13">
      <c r="A134" t="s">
        <v>516</v>
      </c>
      <c r="B134" t="s">
        <v>517</v>
      </c>
      <c r="C134" t="s">
        <v>335</v>
      </c>
      <c r="D134" t="s">
        <v>731</v>
      </c>
      <c r="E134" t="s">
        <v>96</v>
      </c>
      <c r="F134" t="str">
        <f>VLOOKUP(Tabela22456891011121314151617181920214[[#This Row],[NOME]],'CADASTRO'!A:K,5,0)</f>
        <v>OPERADOR INDUSTRIAL II</v>
      </c>
      <c r="G134" s="47">
        <v>46160</v>
      </c>
      <c r="H134" s="38">
        <v>365</v>
      </c>
      <c r="I13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IF((G134+H134)&gt;(TODAY()),"NO PRAZO", "VENCIDO")))),"N.A.")</f>
        <v>N.A.</v>
      </c>
      <c r="J134" s="79">
        <f>Tabela22456891011121314151617181920214[[#This Row],[TREINADO EM]]+Tabela22456891011121314151617181920214[[#This Row],[VALIDADE]]</f>
        <v>46525</v>
      </c>
      <c r="K134">
        <v>1</v>
      </c>
      <c r="L134" t="s">
        <v>3</v>
      </c>
      <c r="M134" t="str">
        <f>VLOOKUP(Tabela22456891011121314151617181920214[[#This Row],[NOME]],'CADASTRO'!A:K,6,0)</f>
        <v>DESLIGADO</v>
      </c>
    </row>
    <row r="135" spans="1:13">
      <c r="A135" t="s">
        <v>516</v>
      </c>
      <c r="B135" t="s">
        <v>517</v>
      </c>
      <c r="C135" t="s">
        <v>335</v>
      </c>
      <c r="D135" t="s">
        <v>731</v>
      </c>
      <c r="E135" t="s">
        <v>441</v>
      </c>
      <c r="F135" t="str">
        <f>VLOOKUP(Tabela22456891011121314151617181920214[[#This Row],[NOME]],'CADASTRO'!A:K,5,0)</f>
        <v>OPERADOR INDUSTRIAL I</v>
      </c>
      <c r="G135" s="47">
        <v>45644</v>
      </c>
      <c r="H135" s="38">
        <v>365</v>
      </c>
      <c r="I13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IF((G135+H135)&gt;(TODAY()),"NO PRAZO", "VENCIDO")))),"N.A.")</f>
        <v>HISTORICO</v>
      </c>
      <c r="J135" s="79">
        <f>Tabela22456891011121314151617181920214[[#This Row],[TREINADO EM]]+Tabela22456891011121314151617181920214[[#This Row],[VALIDADE]]</f>
        <v>46009</v>
      </c>
      <c r="K135">
        <v>1</v>
      </c>
      <c r="L135" t="s">
        <v>5</v>
      </c>
      <c r="M135" t="str">
        <f>VLOOKUP(Tabela22456891011121314151617181920214[[#This Row],[NOME]],'CADASTRO'!A:K,6,0)</f>
        <v>ATIVO</v>
      </c>
    </row>
    <row r="136" spans="1:13">
      <c r="A136" t="s">
        <v>516</v>
      </c>
      <c r="B136" t="s">
        <v>517</v>
      </c>
      <c r="C136" t="s">
        <v>335</v>
      </c>
      <c r="D136" t="s">
        <v>731</v>
      </c>
      <c r="E136" t="s">
        <v>441</v>
      </c>
      <c r="F136" t="str">
        <f>VLOOKUP(Tabela22456891011121314151617181920214[[#This Row],[NOME]],'CADASTRO'!A:K,5,0)</f>
        <v>OPERADOR INDUSTRIAL I</v>
      </c>
      <c r="G136" s="47">
        <v>46009</v>
      </c>
      <c r="H136" s="38">
        <v>365</v>
      </c>
      <c r="I13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IF((G136+H136)&gt;(TODAY()),"NO PRAZO", "VENCIDO")))),"N.A.")</f>
        <v>NO PRAZO</v>
      </c>
      <c r="J136" s="79">
        <f>Tabela22456891011121314151617181920214[[#This Row],[TREINADO EM]]+Tabela22456891011121314151617181920214[[#This Row],[VALIDADE]]</f>
        <v>46374</v>
      </c>
      <c r="K136">
        <v>1</v>
      </c>
      <c r="L136" t="s">
        <v>3</v>
      </c>
      <c r="M136" t="str">
        <f>VLOOKUP(Tabela22456891011121314151617181920214[[#This Row],[NOME]],'CADASTRO'!A:K,6,0)</f>
        <v>ATIVO</v>
      </c>
    </row>
    <row r="137" spans="1:13">
      <c r="A137" t="s">
        <v>516</v>
      </c>
      <c r="B137" t="s">
        <v>517</v>
      </c>
      <c r="C137" t="s">
        <v>431</v>
      </c>
      <c r="D137" t="s">
        <v>731</v>
      </c>
      <c r="E137" t="s">
        <v>473</v>
      </c>
      <c r="F137" t="str">
        <f>VLOOKUP(Tabela22456891011121314151617181920214[[#This Row],[NOME]],'CADASTRO'!A:K,5,0)</f>
        <v>AUXILIAR INDUSTRIAL</v>
      </c>
      <c r="G137" s="47">
        <v>45280</v>
      </c>
      <c r="H137" s="38">
        <v>365</v>
      </c>
      <c r="I13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IF((G137+H137)&gt;(TODAY()),"NO PRAZO", "VENCIDO")))),"N.A.")</f>
        <v>N.A.</v>
      </c>
      <c r="J137" s="79">
        <f>Tabela22456891011121314151617181920214[[#This Row],[TREINADO EM]]+Tabela22456891011121314151617181920214[[#This Row],[VALIDADE]]</f>
        <v>45645</v>
      </c>
      <c r="K137">
        <v>1</v>
      </c>
      <c r="L137" t="s">
        <v>5</v>
      </c>
      <c r="M137" t="str">
        <f>VLOOKUP(Tabela22456891011121314151617181920214[[#This Row],[NOME]],'CADASTRO'!A:K,6,0)</f>
        <v>S-AFASTADO</v>
      </c>
    </row>
    <row r="138" spans="1:13">
      <c r="A138" t="s">
        <v>516</v>
      </c>
      <c r="B138" t="s">
        <v>517</v>
      </c>
      <c r="C138" t="s">
        <v>431</v>
      </c>
      <c r="D138" t="s">
        <v>731</v>
      </c>
      <c r="E138" t="s">
        <v>473</v>
      </c>
      <c r="F138" t="str">
        <f>VLOOKUP(Tabela22456891011121314151617181920214[[#This Row],[NOME]],'CADASTRO'!A:K,5,0)</f>
        <v>AUXILIAR INDUSTRIAL</v>
      </c>
      <c r="G138" s="47">
        <v>45412</v>
      </c>
      <c r="H138" s="38">
        <v>365</v>
      </c>
      <c r="I13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IF((G138+H138)&gt;(TODAY()),"NO PRAZO", "VENCIDO")))),"N.A.")</f>
        <v>N.A.</v>
      </c>
      <c r="J138" s="79">
        <f>Tabela22456891011121314151617181920214[[#This Row],[TREINADO EM]]+Tabela22456891011121314151617181920214[[#This Row],[VALIDADE]]</f>
        <v>45777</v>
      </c>
      <c r="K138">
        <v>2</v>
      </c>
      <c r="L138" t="s">
        <v>5</v>
      </c>
      <c r="M138" t="str">
        <f>VLOOKUP(Tabela22456891011121314151617181920214[[#This Row],[NOME]],'CADASTRO'!A:K,6,0)</f>
        <v>S-AFASTADO</v>
      </c>
    </row>
    <row r="139" spans="1:13">
      <c r="A139" t="s">
        <v>516</v>
      </c>
      <c r="B139" t="s">
        <v>517</v>
      </c>
      <c r="C139" t="s">
        <v>335</v>
      </c>
      <c r="D139" t="s">
        <v>731</v>
      </c>
      <c r="E139" t="s">
        <v>473</v>
      </c>
      <c r="F139" t="str">
        <f>VLOOKUP(Tabela22456891011121314151617181920214[[#This Row],[NOME]],'CADASTRO'!A:K,5,0)</f>
        <v>AUXILIAR INDUSTRIAL</v>
      </c>
      <c r="G139" s="47">
        <v>45644</v>
      </c>
      <c r="H139" s="38">
        <v>365</v>
      </c>
      <c r="I13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IF((G139+H139)&gt;(TODAY()),"NO PRAZO", "VENCIDO")))),"N.A.")</f>
        <v>N.A.</v>
      </c>
      <c r="J139" s="79">
        <f>Tabela22456891011121314151617181920214[[#This Row],[TREINADO EM]]+Tabela22456891011121314151617181920214[[#This Row],[VALIDADE]]</f>
        <v>46009</v>
      </c>
      <c r="K139">
        <v>1</v>
      </c>
      <c r="L139" t="s">
        <v>5</v>
      </c>
      <c r="M139" t="str">
        <f>VLOOKUP(Tabela22456891011121314151617181920214[[#This Row],[NOME]],'CADASTRO'!A:K,6,0)</f>
        <v>S-AFASTADO</v>
      </c>
    </row>
    <row r="140" spans="1:13">
      <c r="A140" t="s">
        <v>516</v>
      </c>
      <c r="B140" t="s">
        <v>517</v>
      </c>
      <c r="C140" t="s">
        <v>335</v>
      </c>
      <c r="D140" t="s">
        <v>731</v>
      </c>
      <c r="E140" t="s">
        <v>473</v>
      </c>
      <c r="F140" t="str">
        <f>VLOOKUP(Tabela22456891011121314151617181920214[[#This Row],[NOME]],'CADASTRO'!A:K,5,0)</f>
        <v>AUXILIAR INDUSTRIAL</v>
      </c>
      <c r="G140" s="47">
        <v>46009</v>
      </c>
      <c r="H140" s="38">
        <v>365</v>
      </c>
      <c r="I14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IF((G140+H140)&gt;(TODAY()),"NO PRAZO", "VENCIDO")))),"N.A.")</f>
        <v>N.A.</v>
      </c>
      <c r="J140" s="79">
        <f>Tabela22456891011121314151617181920214[[#This Row],[TREINADO EM]]+Tabela22456891011121314151617181920214[[#This Row],[VALIDADE]]</f>
        <v>46374</v>
      </c>
      <c r="K140">
        <v>1</v>
      </c>
      <c r="L140" t="s">
        <v>3</v>
      </c>
      <c r="M140" t="str">
        <f>VLOOKUP(Tabela22456891011121314151617181920214[[#This Row],[NOME]],'CADASTRO'!A:K,6,0)</f>
        <v>S-AFASTADO</v>
      </c>
    </row>
    <row r="141" spans="1:13">
      <c r="A141" t="s">
        <v>516</v>
      </c>
      <c r="B141" t="s">
        <v>517</v>
      </c>
      <c r="C141" t="s">
        <v>326</v>
      </c>
      <c r="D141" t="s">
        <v>731</v>
      </c>
      <c r="E141" t="s">
        <v>445</v>
      </c>
      <c r="F141" t="str">
        <f>VLOOKUP(Tabela22456891011121314151617181920214[[#This Row],[NOME]],'CADASTRO'!A:K,5,0)</f>
        <v>OPERADOR INDUSTRIAL II</v>
      </c>
      <c r="G141" s="47">
        <v>46160</v>
      </c>
      <c r="H141" s="38">
        <v>365</v>
      </c>
      <c r="I14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IF((G141+H141)&gt;(TODAY()),"NO PRAZO", "VENCIDO")))),"N.A.")</f>
        <v>NO PRAZO</v>
      </c>
      <c r="J141" s="79">
        <f>Tabela22456891011121314151617181920214[[#This Row],[TREINADO EM]]+Tabela22456891011121314151617181920214[[#This Row],[VALIDADE]]</f>
        <v>46525</v>
      </c>
      <c r="K141">
        <v>1</v>
      </c>
      <c r="L141" t="s">
        <v>3</v>
      </c>
      <c r="M141" t="str">
        <f>VLOOKUP(Tabela22456891011121314151617181920214[[#This Row],[NOME]],'CADASTRO'!A:K,6,0)</f>
        <v>ATIVO</v>
      </c>
    </row>
    <row r="142" spans="1:13">
      <c r="A142" t="s">
        <v>516</v>
      </c>
      <c r="B142" t="s">
        <v>517</v>
      </c>
      <c r="C142" t="s">
        <v>431</v>
      </c>
      <c r="D142" t="s">
        <v>731</v>
      </c>
      <c r="E142" t="s">
        <v>446</v>
      </c>
      <c r="F142" t="str">
        <f>VLOOKUP(Tabela22456891011121314151617181920214[[#This Row],[NOME]],'CADASTRO'!A:K,5,0)</f>
        <v>OPERADOR INDUSTRIAL III</v>
      </c>
      <c r="G142" s="47">
        <v>45280</v>
      </c>
      <c r="H142" s="38">
        <v>365</v>
      </c>
      <c r="I14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IF((G142+H142)&gt;(TODAY()),"NO PRAZO", "VENCIDO")))),"N.A.")</f>
        <v>N.A.</v>
      </c>
      <c r="J142" s="79">
        <f>Tabela22456891011121314151617181920214[[#This Row],[TREINADO EM]]+Tabela22456891011121314151617181920214[[#This Row],[VALIDADE]]</f>
        <v>45645</v>
      </c>
      <c r="K142">
        <v>1</v>
      </c>
      <c r="L142" t="s">
        <v>1</v>
      </c>
      <c r="M142" t="str">
        <f>VLOOKUP(Tabela22456891011121314151617181920214[[#This Row],[NOME]],'CADASTRO'!A:K,6,0)</f>
        <v>ATIVO</v>
      </c>
    </row>
    <row r="143" spans="1:13">
      <c r="A143" t="s">
        <v>516</v>
      </c>
      <c r="B143" t="s">
        <v>517</v>
      </c>
      <c r="C143" t="s">
        <v>431</v>
      </c>
      <c r="D143" t="s">
        <v>731</v>
      </c>
      <c r="E143" t="s">
        <v>448</v>
      </c>
      <c r="F143" t="str">
        <f>VLOOKUP(Tabela22456891011121314151617181920214[[#This Row],[NOME]],'CADASTRO'!A:K,5,0)</f>
        <v>OPERADOR INDUSTRIAL II</v>
      </c>
      <c r="G143" s="47">
        <v>45280</v>
      </c>
      <c r="H143" s="38">
        <v>365</v>
      </c>
      <c r="I14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IF((G143+H143)&gt;(TODAY()),"NO PRAZO", "VENCIDO")))),"N.A.")</f>
        <v>N.A.</v>
      </c>
      <c r="J143" s="79">
        <f>Tabela22456891011121314151617181920214[[#This Row],[TREINADO EM]]+Tabela22456891011121314151617181920214[[#This Row],[VALIDADE]]</f>
        <v>45645</v>
      </c>
      <c r="K143">
        <v>1</v>
      </c>
      <c r="L143" t="s">
        <v>5</v>
      </c>
      <c r="M143" t="str">
        <f>VLOOKUP(Tabela22456891011121314151617181920214[[#This Row],[NOME]],'CADASTRO'!A:K,6,0)</f>
        <v>DESLIGADO</v>
      </c>
    </row>
    <row r="144" spans="1:13">
      <c r="A144" t="s">
        <v>516</v>
      </c>
      <c r="B144" t="s">
        <v>517</v>
      </c>
      <c r="C144" t="s">
        <v>431</v>
      </c>
      <c r="D144" t="s">
        <v>731</v>
      </c>
      <c r="E144" t="s">
        <v>448</v>
      </c>
      <c r="F144" t="str">
        <f>VLOOKUP(Tabela22456891011121314151617181920214[[#This Row],[NOME]],'CADASTRO'!A:K,5,0)</f>
        <v>OPERADOR INDUSTRIAL II</v>
      </c>
      <c r="G144" s="47">
        <v>45412</v>
      </c>
      <c r="H144" s="38">
        <v>365</v>
      </c>
      <c r="I14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IF((G144+H144)&gt;(TODAY()),"NO PRAZO", "VENCIDO")))),"N.A.")</f>
        <v>N.A.</v>
      </c>
      <c r="J144" s="79">
        <f>Tabela22456891011121314151617181920214[[#This Row],[TREINADO EM]]+Tabela22456891011121314151617181920214[[#This Row],[VALIDADE]]</f>
        <v>45777</v>
      </c>
      <c r="K144">
        <v>2</v>
      </c>
      <c r="L144" t="s">
        <v>5</v>
      </c>
      <c r="M144" t="str">
        <f>VLOOKUP(Tabela22456891011121314151617181920214[[#This Row],[NOME]],'CADASTRO'!A:K,6,0)</f>
        <v>DESLIGADO</v>
      </c>
    </row>
    <row r="145" spans="1:13">
      <c r="A145" t="s">
        <v>516</v>
      </c>
      <c r="B145" t="s">
        <v>517</v>
      </c>
      <c r="C145" t="s">
        <v>335</v>
      </c>
      <c r="D145" t="s">
        <v>731</v>
      </c>
      <c r="E145" t="s">
        <v>448</v>
      </c>
      <c r="F145" t="str">
        <f>VLOOKUP(Tabela22456891011121314151617181920214[[#This Row],[NOME]],'CADASTRO'!A:K,5,0)</f>
        <v>OPERADOR INDUSTRIAL II</v>
      </c>
      <c r="G145" s="47">
        <v>45644</v>
      </c>
      <c r="H145" s="38">
        <v>365</v>
      </c>
      <c r="I14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IF((G145+H145)&gt;(TODAY()),"NO PRAZO", "VENCIDO")))),"N.A.")</f>
        <v>N.A.</v>
      </c>
      <c r="J145" s="79">
        <f>Tabela22456891011121314151617181920214[[#This Row],[TREINADO EM]]+Tabela22456891011121314151617181920214[[#This Row],[VALIDADE]]</f>
        <v>46009</v>
      </c>
      <c r="K145">
        <v>1</v>
      </c>
      <c r="L145" t="s">
        <v>5</v>
      </c>
      <c r="M145" t="str">
        <f>VLOOKUP(Tabela22456891011121314151617181920214[[#This Row],[NOME]],'CADASTRO'!A:K,6,0)</f>
        <v>DESLIGADO</v>
      </c>
    </row>
    <row r="146" spans="1:13">
      <c r="A146" t="s">
        <v>516</v>
      </c>
      <c r="B146" t="s">
        <v>517</v>
      </c>
      <c r="C146" t="s">
        <v>335</v>
      </c>
      <c r="D146" t="s">
        <v>731</v>
      </c>
      <c r="E146" t="s">
        <v>448</v>
      </c>
      <c r="F146" t="str">
        <f>VLOOKUP(Tabela22456891011121314151617181920214[[#This Row],[NOME]],'CADASTRO'!A:K,5,0)</f>
        <v>OPERADOR INDUSTRIAL II</v>
      </c>
      <c r="G146" s="47">
        <v>46009</v>
      </c>
      <c r="H146" s="38">
        <v>365</v>
      </c>
      <c r="I14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IF((G146+H146)&gt;(TODAY()),"NO PRAZO", "VENCIDO")))),"N.A.")</f>
        <v>N.A.</v>
      </c>
      <c r="J146" s="79">
        <f>Tabela22456891011121314151617181920214[[#This Row],[TREINADO EM]]+Tabela22456891011121314151617181920214[[#This Row],[VALIDADE]]</f>
        <v>46374</v>
      </c>
      <c r="K146">
        <v>1</v>
      </c>
      <c r="L146" t="s">
        <v>5</v>
      </c>
      <c r="M146" t="str">
        <f>VLOOKUP(Tabela22456891011121314151617181920214[[#This Row],[NOME]],'CADASTRO'!A:K,6,0)</f>
        <v>DESLIGADO</v>
      </c>
    </row>
    <row r="147" spans="1:13">
      <c r="A147" t="s">
        <v>516</v>
      </c>
      <c r="B147" t="s">
        <v>517</v>
      </c>
      <c r="C147" t="s">
        <v>442</v>
      </c>
      <c r="D147" t="s">
        <v>731</v>
      </c>
      <c r="E147" t="s">
        <v>448</v>
      </c>
      <c r="F147" t="str">
        <f>VLOOKUP(Tabela22456891011121314151617181920214[[#This Row],[NOME]],'CADASTRO'!A:K,5,0)</f>
        <v>OPERADOR INDUSTRIAL II</v>
      </c>
      <c r="G147" s="47">
        <v>46169</v>
      </c>
      <c r="H147" s="38">
        <v>365</v>
      </c>
      <c r="I14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IF((G147+H147)&gt;(TODAY()),"NO PRAZO", "VENCIDO")))),"N.A.")</f>
        <v>N.A.</v>
      </c>
      <c r="J147" s="79">
        <f>Tabela22456891011121314151617181920214[[#This Row],[TREINADO EM]]+Tabela22456891011121314151617181920214[[#This Row],[VALIDADE]]</f>
        <v>46534</v>
      </c>
      <c r="K147">
        <v>1</v>
      </c>
      <c r="L147" t="s">
        <v>5</v>
      </c>
      <c r="M147" t="str">
        <f>VLOOKUP(Tabela22456891011121314151617181920214[[#This Row],[NOME]],'CADASTRO'!A:K,6,0)</f>
        <v>DESLIGADO</v>
      </c>
    </row>
    <row r="148" spans="1:13">
      <c r="A148" t="s">
        <v>516</v>
      </c>
      <c r="B148" t="s">
        <v>517</v>
      </c>
      <c r="C148" t="s">
        <v>431</v>
      </c>
      <c r="D148" t="s">
        <v>731</v>
      </c>
      <c r="E148" t="s">
        <v>450</v>
      </c>
      <c r="F148" t="str">
        <f>VLOOKUP(Tabela22456891011121314151617181920214[[#This Row],[NOME]],'CADASTRO'!A:K,5,0)</f>
        <v>OPERADOR INDUSTRIAL II</v>
      </c>
      <c r="G148" s="47">
        <v>45280</v>
      </c>
      <c r="H148" s="38">
        <v>365</v>
      </c>
      <c r="I14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IF((G148+H148)&gt;(TODAY()),"NO PRAZO", "VENCIDO")))),"N.A.")</f>
        <v>HISTORICO</v>
      </c>
      <c r="J148" s="79">
        <f>Tabela22456891011121314151617181920214[[#This Row],[TREINADO EM]]+Tabela22456891011121314151617181920214[[#This Row],[VALIDADE]]</f>
        <v>45645</v>
      </c>
      <c r="K148">
        <v>1</v>
      </c>
      <c r="L148" t="s">
        <v>5</v>
      </c>
      <c r="M148" t="str">
        <f>VLOOKUP(Tabela22456891011121314151617181920214[[#This Row],[NOME]],'CADASTRO'!A:K,6,0)</f>
        <v>ATIVO</v>
      </c>
    </row>
    <row r="149" spans="1:13">
      <c r="A149" t="s">
        <v>516</v>
      </c>
      <c r="B149" t="s">
        <v>517</v>
      </c>
      <c r="C149" t="s">
        <v>431</v>
      </c>
      <c r="D149" t="s">
        <v>731</v>
      </c>
      <c r="E149" t="s">
        <v>450</v>
      </c>
      <c r="F149" t="str">
        <f>VLOOKUP(Tabela22456891011121314151617181920214[[#This Row],[NOME]],'CADASTRO'!A:K,5,0)</f>
        <v>OPERADOR INDUSTRIAL II</v>
      </c>
      <c r="G149" s="47">
        <v>45412</v>
      </c>
      <c r="H149" s="38">
        <v>365</v>
      </c>
      <c r="I14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IF((G149+H149)&gt;(TODAY()),"NO PRAZO", "VENCIDO")))),"N.A.")</f>
        <v>HISTORICO</v>
      </c>
      <c r="J149" s="79">
        <f>Tabela22456891011121314151617181920214[[#This Row],[TREINADO EM]]+Tabela22456891011121314151617181920214[[#This Row],[VALIDADE]]</f>
        <v>45777</v>
      </c>
      <c r="K149">
        <v>2</v>
      </c>
      <c r="L149" t="s">
        <v>5</v>
      </c>
      <c r="M149" t="str">
        <f>VLOOKUP(Tabela22456891011121314151617181920214[[#This Row],[NOME]],'CADASTRO'!A:K,6,0)</f>
        <v>ATIVO</v>
      </c>
    </row>
    <row r="150" spans="1:13">
      <c r="A150" t="s">
        <v>516</v>
      </c>
      <c r="B150" t="s">
        <v>517</v>
      </c>
      <c r="C150" t="s">
        <v>335</v>
      </c>
      <c r="D150" t="s">
        <v>731</v>
      </c>
      <c r="E150" t="s">
        <v>450</v>
      </c>
      <c r="F150" t="str">
        <f>VLOOKUP(Tabela22456891011121314151617181920214[[#This Row],[NOME]],'CADASTRO'!A:K,5,0)</f>
        <v>OPERADOR INDUSTRIAL II</v>
      </c>
      <c r="G150" s="47">
        <v>45644</v>
      </c>
      <c r="H150" s="38">
        <v>365</v>
      </c>
      <c r="I150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IF((G150+H150)&gt;(TODAY()),"NO PRAZO", "VENCIDO")))),"N.A.")</f>
        <v>HISTORICO</v>
      </c>
      <c r="J150" s="79">
        <f>Tabela22456891011121314151617181920214[[#This Row],[TREINADO EM]]+Tabela22456891011121314151617181920214[[#This Row],[VALIDADE]]</f>
        <v>46009</v>
      </c>
      <c r="K150">
        <v>1</v>
      </c>
      <c r="L150" t="s">
        <v>5</v>
      </c>
      <c r="M150" t="str">
        <f>VLOOKUP(Tabela22456891011121314151617181920214[[#This Row],[NOME]],'CADASTRO'!A:K,6,0)</f>
        <v>ATIVO</v>
      </c>
    </row>
    <row r="151" spans="1:13">
      <c r="A151" t="s">
        <v>516</v>
      </c>
      <c r="B151" t="s">
        <v>517</v>
      </c>
      <c r="C151" t="s">
        <v>335</v>
      </c>
      <c r="D151" t="s">
        <v>731</v>
      </c>
      <c r="E151" t="s">
        <v>450</v>
      </c>
      <c r="F151" t="str">
        <f>VLOOKUP(Tabela22456891011121314151617181920214[[#This Row],[NOME]],'CADASTRO'!A:K,5,0)</f>
        <v>OPERADOR INDUSTRIAL II</v>
      </c>
      <c r="G151" s="47">
        <v>45996</v>
      </c>
      <c r="H151" s="38">
        <v>365</v>
      </c>
      <c r="I151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IF((G151+H151)&gt;(TODAY()),"NO PRAZO", "VENCIDO")))),"N.A.")</f>
        <v>HISTORICO</v>
      </c>
      <c r="J151" s="79">
        <f>Tabela22456891011121314151617181920214[[#This Row],[TREINADO EM]]+Tabela22456891011121314151617181920214[[#This Row],[VALIDADE]]</f>
        <v>46361</v>
      </c>
      <c r="K151">
        <v>1</v>
      </c>
      <c r="L151" t="s">
        <v>5</v>
      </c>
      <c r="M151" t="str">
        <f>VLOOKUP(Tabela22456891011121314151617181920214[[#This Row],[NOME]],'CADASTRO'!A:K,6,0)</f>
        <v>ATIVO</v>
      </c>
    </row>
    <row r="152" spans="1:13">
      <c r="A152" t="s">
        <v>516</v>
      </c>
      <c r="B152" t="s">
        <v>517</v>
      </c>
      <c r="C152" t="s">
        <v>415</v>
      </c>
      <c r="D152" t="s">
        <v>731</v>
      </c>
      <c r="E152" t="s">
        <v>450</v>
      </c>
      <c r="F152" t="str">
        <f>VLOOKUP(Tabela22456891011121314151617181920214[[#This Row],[NOME]],'CADASTRO'!A:K,5,0)</f>
        <v>OPERADOR INDUSTRIAL II</v>
      </c>
      <c r="G152" s="47">
        <v>46170</v>
      </c>
      <c r="H152" s="38">
        <v>365</v>
      </c>
      <c r="I152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IF((G152+H152)&gt;(TODAY()),"NO PRAZO", "VENCIDO")))),"N.A.")</f>
        <v>NO PRAZO</v>
      </c>
      <c r="J152" s="79">
        <f>Tabela22456891011121314151617181920214[[#This Row],[TREINADO EM]]+Tabela22456891011121314151617181920214[[#This Row],[VALIDADE]]</f>
        <v>46535</v>
      </c>
      <c r="K152">
        <v>1</v>
      </c>
      <c r="L152" t="s">
        <v>3</v>
      </c>
      <c r="M152" t="str">
        <f>VLOOKUP(Tabela22456891011121314151617181920214[[#This Row],[NOME]],'CADASTRO'!A:K,6,0)</f>
        <v>ATIVO</v>
      </c>
    </row>
    <row r="153" spans="1:13">
      <c r="A153" t="s">
        <v>516</v>
      </c>
      <c r="B153" t="s">
        <v>517</v>
      </c>
      <c r="C153" t="s">
        <v>431</v>
      </c>
      <c r="D153" t="s">
        <v>731</v>
      </c>
      <c r="E153" t="s">
        <v>30</v>
      </c>
      <c r="F153" t="str">
        <f>VLOOKUP(Tabela22456891011121314151617181920214[[#This Row],[NOME]],'CADASTRO'!A:K,5,0)</f>
        <v>OPERADOR INDUSTRIAL I</v>
      </c>
      <c r="G153" s="47">
        <v>45280</v>
      </c>
      <c r="H153" s="38">
        <v>365</v>
      </c>
      <c r="I153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IF((G153+H153)&gt;(TODAY()),"NO PRAZO", "VENCIDO")))),"N.A.")</f>
        <v>N.A.</v>
      </c>
      <c r="J153" s="79">
        <f>Tabela22456891011121314151617181920214[[#This Row],[TREINADO EM]]+Tabela22456891011121314151617181920214[[#This Row],[VALIDADE]]</f>
        <v>45645</v>
      </c>
      <c r="K153">
        <v>1</v>
      </c>
      <c r="L153" t="s">
        <v>5</v>
      </c>
      <c r="M153" t="str">
        <f>VLOOKUP(Tabela22456891011121314151617181920214[[#This Row],[NOME]],'CADASTRO'!A:K,6,0)</f>
        <v>DESLIGADO</v>
      </c>
    </row>
    <row r="154" spans="1:13">
      <c r="A154" t="s">
        <v>516</v>
      </c>
      <c r="B154" t="s">
        <v>517</v>
      </c>
      <c r="C154" t="s">
        <v>431</v>
      </c>
      <c r="D154" t="s">
        <v>731</v>
      </c>
      <c r="E154" t="s">
        <v>30</v>
      </c>
      <c r="F154" t="str">
        <f>VLOOKUP(Tabela22456891011121314151617181920214[[#This Row],[NOME]],'CADASTRO'!A:K,5,0)</f>
        <v>OPERADOR INDUSTRIAL I</v>
      </c>
      <c r="G154" s="47">
        <v>45411</v>
      </c>
      <c r="H154" s="38">
        <v>365</v>
      </c>
      <c r="I154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IF((G154+H154)&gt;(TODAY()),"NO PRAZO", "VENCIDO")))),"N.A.")</f>
        <v>N.A.</v>
      </c>
      <c r="J154" s="79">
        <f>Tabela22456891011121314151617181920214[[#This Row],[TREINADO EM]]+Tabela22456891011121314151617181920214[[#This Row],[VALIDADE]]</f>
        <v>45776</v>
      </c>
      <c r="K154">
        <v>2</v>
      </c>
      <c r="L154" t="s">
        <v>5</v>
      </c>
      <c r="M154" t="str">
        <f>VLOOKUP(Tabela22456891011121314151617181920214[[#This Row],[NOME]],'CADASTRO'!A:K,6,0)</f>
        <v>DESLIGADO</v>
      </c>
    </row>
    <row r="155" spans="1:13">
      <c r="A155" t="s">
        <v>516</v>
      </c>
      <c r="B155" t="s">
        <v>517</v>
      </c>
      <c r="C155" t="s">
        <v>335</v>
      </c>
      <c r="D155" t="s">
        <v>731</v>
      </c>
      <c r="E155" t="s">
        <v>30</v>
      </c>
      <c r="F155" t="str">
        <f>VLOOKUP(Tabela22456891011121314151617181920214[[#This Row],[NOME]],'CADASTRO'!A:K,5,0)</f>
        <v>OPERADOR INDUSTRIAL I</v>
      </c>
      <c r="G155" s="47">
        <v>45644</v>
      </c>
      <c r="H155" s="38">
        <v>365</v>
      </c>
      <c r="I155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IF((G155+H155)&gt;(TODAY()),"NO PRAZO", "VENCIDO")))),"N.A.")</f>
        <v>N.A.</v>
      </c>
      <c r="J155" s="79">
        <f>Tabela22456891011121314151617181920214[[#This Row],[TREINADO EM]]+Tabela22456891011121314151617181920214[[#This Row],[VALIDADE]]</f>
        <v>46009</v>
      </c>
      <c r="K155">
        <v>1</v>
      </c>
      <c r="L155" t="s">
        <v>5</v>
      </c>
      <c r="M155" t="str">
        <f>VLOOKUP(Tabela22456891011121314151617181920214[[#This Row],[NOME]],'CADASTRO'!A:K,6,0)</f>
        <v>DESLIGADO</v>
      </c>
    </row>
    <row r="156" spans="1:13">
      <c r="A156" t="s">
        <v>516</v>
      </c>
      <c r="B156" t="s">
        <v>517</v>
      </c>
      <c r="C156" t="s">
        <v>335</v>
      </c>
      <c r="D156" t="s">
        <v>731</v>
      </c>
      <c r="E156" t="s">
        <v>30</v>
      </c>
      <c r="F156" t="str">
        <f>VLOOKUP(Tabela22456891011121314151617181920214[[#This Row],[NOME]],'CADASTRO'!A:K,5,0)</f>
        <v>OPERADOR INDUSTRIAL I</v>
      </c>
      <c r="G156" s="47">
        <v>46009</v>
      </c>
      <c r="H156" s="38">
        <v>365</v>
      </c>
      <c r="I156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IF((G156+H156)&gt;(TODAY()),"NO PRAZO", "VENCIDO")))),"N.A.")</f>
        <v>N.A.</v>
      </c>
      <c r="J156" s="79">
        <f>Tabela22456891011121314151617181920214[[#This Row],[TREINADO EM]]+Tabela22456891011121314151617181920214[[#This Row],[VALIDADE]]</f>
        <v>46374</v>
      </c>
      <c r="K156">
        <v>1</v>
      </c>
      <c r="L156" t="s">
        <v>5</v>
      </c>
      <c r="M156" t="str">
        <f>VLOOKUP(Tabela22456891011121314151617181920214[[#This Row],[NOME]],'CADASTRO'!A:K,6,0)</f>
        <v>DESLIGADO</v>
      </c>
    </row>
    <row r="157" spans="1:13">
      <c r="A157" t="s">
        <v>516</v>
      </c>
      <c r="B157" t="s">
        <v>517</v>
      </c>
      <c r="C157" t="s">
        <v>335</v>
      </c>
      <c r="D157" t="s">
        <v>731</v>
      </c>
      <c r="E157" t="s">
        <v>30</v>
      </c>
      <c r="F157" t="str">
        <f>VLOOKUP(Tabela22456891011121314151617181920214[[#This Row],[NOME]],'CADASTRO'!A:K,5,0)</f>
        <v>OPERADOR INDUSTRIAL I</v>
      </c>
      <c r="G157" s="47">
        <v>46160</v>
      </c>
      <c r="H157" s="38">
        <v>365</v>
      </c>
      <c r="I157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IF((G157+H157)&gt;(TODAY()),"NO PRAZO", "VENCIDO")))),"N.A.")</f>
        <v>N.A.</v>
      </c>
      <c r="J157" s="79">
        <f>Tabela22456891011121314151617181920214[[#This Row],[TREINADO EM]]+Tabela22456891011121314151617181920214[[#This Row],[VALIDADE]]</f>
        <v>46525</v>
      </c>
      <c r="K157">
        <v>1</v>
      </c>
      <c r="L157" t="s">
        <v>3</v>
      </c>
      <c r="M157" t="str">
        <f>VLOOKUP(Tabela22456891011121314151617181920214[[#This Row],[NOME]],'CADASTRO'!A:K,6,0)</f>
        <v>DESLIGADO</v>
      </c>
    </row>
    <row r="158" spans="1:13">
      <c r="A158" t="s">
        <v>516</v>
      </c>
      <c r="B158" t="s">
        <v>517</v>
      </c>
      <c r="C158" t="s">
        <v>335</v>
      </c>
      <c r="D158" t="s">
        <v>731</v>
      </c>
      <c r="E158" t="s">
        <v>452</v>
      </c>
      <c r="F158" t="str">
        <f>VLOOKUP(Tabela22456891011121314151617181920214[[#This Row],[NOME]],'CADASTRO'!A:K,5,0)</f>
        <v>AUXILIAR INDUSTRIAL</v>
      </c>
      <c r="G158" s="47">
        <v>46225</v>
      </c>
      <c r="H158" s="38">
        <v>365</v>
      </c>
      <c r="I158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IF((G158+H158)&gt;(TODAY()),"NO PRAZO", "VENCIDO")))),"N.A.")</f>
        <v>NO PRAZO</v>
      </c>
      <c r="J158" s="79">
        <f>Tabela22456891011121314151617181920214[[#This Row],[TREINADO EM]]+Tabela22456891011121314151617181920214[[#This Row],[VALIDADE]]</f>
        <v>46590</v>
      </c>
      <c r="K158">
        <v>1</v>
      </c>
      <c r="L158" t="s">
        <v>3</v>
      </c>
      <c r="M158" t="str">
        <f>VLOOKUP(Tabela22456891011121314151617181920214[[#This Row],[NOME]],'CADASTRO'!A:K,6,0)</f>
        <v>ATIVO</v>
      </c>
    </row>
    <row r="159" spans="1:13">
      <c r="A159" t="s">
        <v>516</v>
      </c>
      <c r="B159" t="s">
        <v>517</v>
      </c>
      <c r="C159" t="s">
        <v>335</v>
      </c>
      <c r="D159" t="s">
        <v>731</v>
      </c>
      <c r="E159" t="s">
        <v>42</v>
      </c>
      <c r="F159" t="str">
        <f>VLOOKUP(Tabela22456891011121314151617181920214[[#This Row],[NOME]],'CADASTRO'!A:K,5,0)</f>
        <v>AUXILIAR INDUSTRIAL</v>
      </c>
      <c r="G159" s="47">
        <v>45842</v>
      </c>
      <c r="H159" s="38">
        <v>365</v>
      </c>
      <c r="I159" s="3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IF((G159+H159)&gt;(TODAY()),"NO PRAZO", "VENCIDO")))),"N.A.")</f>
        <v>N.A.</v>
      </c>
      <c r="J159" s="79">
        <f>Tabela22456891011121314151617181920214[[#This Row],[TREINADO EM]]+Tabela22456891011121314151617181920214[[#This Row],[VALIDADE]]</f>
        <v>46207</v>
      </c>
      <c r="K159">
        <v>1</v>
      </c>
      <c r="L159" t="s">
        <v>3</v>
      </c>
      <c r="M159" t="str">
        <f>VLOOKUP(Tabela22456891011121314151617181920214[[#This Row],[NOME]],'CADASTRO'!A:K,6,0)</f>
        <v>DESLIGADO</v>
      </c>
    </row>
  </sheetData>
  <sheetProtection sort="0" autoFilter="0"/>
  <conditionalFormatting sqref="I2:I159">
    <cfRule type="cellIs" dxfId="266" priority="7" stopIfTrue="1" operator="equal">
      <formula>"REPROVADO"</formula>
    </cfRule>
    <cfRule type="cellIs" dxfId="265" priority="8" stopIfTrue="1" operator="equal">
      <formula>"HISTORICO"</formula>
    </cfRule>
  </conditionalFormatting>
  <conditionalFormatting sqref="I2:J159">
    <cfRule type="containsText" dxfId="264" priority="9" operator="containsText" text="N.A.">
      <formula>NOT(ISERROR(SEARCH("N.A.",I2)))</formula>
    </cfRule>
    <cfRule type="expression" dxfId="263" priority="10" stopIfTrue="1">
      <formula>NOT(ISERROR(SEARCH("NO PRAZO",I2)))</formula>
    </cfRule>
    <cfRule type="expression" dxfId="262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994CD6-3B8D-40EB-8155-693D6B4634A6}">
          <x14:formula1>
            <xm:f>'BASE '!$A$2:$A$6</xm:f>
          </x14:formula1>
          <xm:sqref>L2:L159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883B-3C6D-459C-B800-F3C5FAB86C35}">
  <sheetPr codeName="Planilha27">
    <tabColor theme="7"/>
  </sheetPr>
  <dimension ref="A1:M104"/>
  <sheetViews>
    <sheetView zoomScale="85" zoomScaleNormal="85" workbookViewId="0">
      <selection activeCell="H15" sqref="H15:H24"/>
    </sheetView>
  </sheetViews>
  <sheetFormatPr defaultColWidth="8.7109375" defaultRowHeight="14.45"/>
  <cols>
    <col min="1" max="2" width="9.7109375" customWidth="1"/>
    <col min="3" max="3" width="30.28515625" bestFit="1" customWidth="1"/>
    <col min="4" max="4" width="15" customWidth="1"/>
    <col min="5" max="5" width="36.7109375" bestFit="1" customWidth="1"/>
    <col min="6" max="6" width="36.42578125" bestFit="1" customWidth="1"/>
    <col min="7" max="7" width="18.28515625" bestFit="1" customWidth="1"/>
    <col min="8" max="8" width="6.42578125" customWidth="1"/>
    <col min="9" max="9" width="12.5703125" bestFit="1" customWidth="1"/>
    <col min="10" max="10" width="14.7109375" bestFit="1" customWidth="1"/>
    <col min="11" max="11" width="9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341</v>
      </c>
      <c r="D2" t="s">
        <v>732</v>
      </c>
      <c r="E2" t="s">
        <v>322</v>
      </c>
      <c r="F2" t="str">
        <f>VLOOKUP(Tabela2245689101112131415161718192021[[#This Row],[NOME]],'CADASTRO'!A:K,5,0)</f>
        <v>OPERADOR INDUSTRIAL II</v>
      </c>
      <c r="G2" s="7">
        <v>44834</v>
      </c>
      <c r="H2" s="38">
        <v>365</v>
      </c>
      <c r="I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IF((G2+H2)&gt;(TODAY()),"NO PRAZO", "VENCIDO")))),"N.A.")</f>
        <v>HISTORICO</v>
      </c>
      <c r="J2" s="14">
        <f>Tabela2245689101112131415161718192021[[#This Row],[TREINADO EM]]+Tabela2245689101112131415161718192021[[#This Row],[VALIDADE]]</f>
        <v>45199</v>
      </c>
      <c r="K2">
        <v>1</v>
      </c>
      <c r="L2" t="s">
        <v>5</v>
      </c>
      <c r="M2" t="str">
        <f>VLOOKUP(Tabela2245689101112131415161718192021[[#This Row],[NOME]],'CADASTRO'!A:K,6,0)</f>
        <v>ATIVO</v>
      </c>
    </row>
    <row r="3" spans="1:13">
      <c r="A3" t="s">
        <v>516</v>
      </c>
      <c r="B3" t="s">
        <v>517</v>
      </c>
      <c r="C3" t="s">
        <v>431</v>
      </c>
      <c r="D3" t="s">
        <v>732</v>
      </c>
      <c r="E3" t="s">
        <v>322</v>
      </c>
      <c r="F3" t="str">
        <f>VLOOKUP(Tabela2245689101112131415161718192021[[#This Row],[NOME]],'CADASTRO'!A:K,5,0)</f>
        <v>OPERADOR INDUSTRIAL II</v>
      </c>
      <c r="G3" s="7">
        <v>45146</v>
      </c>
      <c r="H3" s="38">
        <v>365</v>
      </c>
      <c r="I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IF((G3+H3)&gt;(TODAY()),"NO PRAZO", "VENCIDO")))),"N.A.")</f>
        <v>HISTORICO</v>
      </c>
      <c r="J3" s="14">
        <f>Tabela2245689101112131415161718192021[[#This Row],[TREINADO EM]]+Tabela2245689101112131415161718192021[[#This Row],[VALIDADE]]</f>
        <v>45511</v>
      </c>
      <c r="K3">
        <v>1</v>
      </c>
      <c r="L3" t="s">
        <v>5</v>
      </c>
      <c r="M3" t="str">
        <f>VLOOKUP(Tabela2245689101112131415161718192021[[#This Row],[NOME]],'CADASTRO'!A:K,6,0)</f>
        <v>ATIVO</v>
      </c>
    </row>
    <row r="4" spans="1:13">
      <c r="A4" t="s">
        <v>516</v>
      </c>
      <c r="B4" t="s">
        <v>517</v>
      </c>
      <c r="C4" t="s">
        <v>431</v>
      </c>
      <c r="D4" t="s">
        <v>732</v>
      </c>
      <c r="E4" t="s">
        <v>322</v>
      </c>
      <c r="F4" t="str">
        <f>VLOOKUP(Tabela2245689101112131415161718192021[[#This Row],[NOME]],'CADASTRO'!A:K,5,0)</f>
        <v>OPERADOR INDUSTRIAL II</v>
      </c>
      <c r="G4" s="7">
        <v>45378</v>
      </c>
      <c r="H4" s="38">
        <v>365</v>
      </c>
      <c r="I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IF((G4+H4)&gt;(TODAY()),"NO PRAZO", "VENCIDO")))),"N.A.")</f>
        <v>HISTORICO</v>
      </c>
      <c r="J4" s="14">
        <f>Tabela2245689101112131415161718192021[[#This Row],[TREINADO EM]]+Tabela2245689101112131415161718192021[[#This Row],[VALIDADE]]</f>
        <v>45743</v>
      </c>
      <c r="K4">
        <v>1</v>
      </c>
      <c r="L4" t="s">
        <v>5</v>
      </c>
      <c r="M4" t="str">
        <f>VLOOKUP(Tabela2245689101112131415161718192021[[#This Row],[NOME]],'CADASTRO'!A:K,6,0)</f>
        <v>ATIVO</v>
      </c>
    </row>
    <row r="5" spans="1:13">
      <c r="A5" t="s">
        <v>516</v>
      </c>
      <c r="B5" t="s">
        <v>517</v>
      </c>
      <c r="C5" t="s">
        <v>335</v>
      </c>
      <c r="D5" t="s">
        <v>732</v>
      </c>
      <c r="E5" t="s">
        <v>322</v>
      </c>
      <c r="F5" t="str">
        <f>VLOOKUP(Tabela2245689101112131415161718192021[[#This Row],[NOME]],'CADASTRO'!A:K,5,0)</f>
        <v>OPERADOR INDUSTRIAL II</v>
      </c>
      <c r="G5" s="7">
        <v>45644</v>
      </c>
      <c r="H5" s="38">
        <v>365</v>
      </c>
      <c r="I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IF((G5+H5)&gt;(TODAY()),"NO PRAZO", "VENCIDO")))),"N.A.")</f>
        <v>HISTORICO</v>
      </c>
      <c r="J5" s="14">
        <f>Tabela2245689101112131415161718192021[[#This Row],[TREINADO EM]]+Tabela2245689101112131415161718192021[[#This Row],[VALIDADE]]</f>
        <v>46009</v>
      </c>
      <c r="K5">
        <v>1</v>
      </c>
      <c r="L5" t="s">
        <v>5</v>
      </c>
      <c r="M5" t="str">
        <f>VLOOKUP(Tabela2245689101112131415161718192021[[#This Row],[NOME]],'CADASTRO'!A:K,6,0)</f>
        <v>ATIVO</v>
      </c>
    </row>
    <row r="6" spans="1:13">
      <c r="A6" t="s">
        <v>516</v>
      </c>
      <c r="B6" t="s">
        <v>517</v>
      </c>
      <c r="C6" t="s">
        <v>335</v>
      </c>
      <c r="D6" t="s">
        <v>732</v>
      </c>
      <c r="E6" t="s">
        <v>322</v>
      </c>
      <c r="F6" t="str">
        <f>VLOOKUP(Tabela2245689101112131415161718192021[[#This Row],[NOME]],'CADASTRO'!A:K,5,0)</f>
        <v>OPERADOR INDUSTRIAL II</v>
      </c>
      <c r="G6" s="7">
        <v>46009</v>
      </c>
      <c r="H6" s="38">
        <v>365</v>
      </c>
      <c r="I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IF((G6+H6)&gt;(TODAY()),"NO PRAZO", "VENCIDO")))),"N.A.")</f>
        <v>NO PRAZO</v>
      </c>
      <c r="J6" s="14">
        <f>Tabela2245689101112131415161718192021[[#This Row],[TREINADO EM]]+Tabela2245689101112131415161718192021[[#This Row],[VALIDADE]]</f>
        <v>46374</v>
      </c>
      <c r="K6">
        <v>1</v>
      </c>
      <c r="L6" t="s">
        <v>3</v>
      </c>
      <c r="M6" t="str">
        <f>VLOOKUP(Tabela2245689101112131415161718192021[[#This Row],[NOME]],'CADASTRO'!A:K,6,0)</f>
        <v>ATIVO</v>
      </c>
    </row>
    <row r="7" spans="1:13">
      <c r="A7" t="s">
        <v>516</v>
      </c>
      <c r="B7" t="s">
        <v>517</v>
      </c>
      <c r="C7" t="s">
        <v>335</v>
      </c>
      <c r="D7" t="s">
        <v>732</v>
      </c>
      <c r="E7" t="s">
        <v>326</v>
      </c>
      <c r="F7" t="str">
        <f>VLOOKUP(Tabela2245689101112131415161718192021[[#This Row],[NOME]],'CADASTRO'!A:K,5,0)</f>
        <v>ANALISTA GESTAO QUALIDADE PL</v>
      </c>
      <c r="G7" s="7">
        <v>46153</v>
      </c>
      <c r="H7" s="38">
        <v>365</v>
      </c>
      <c r="I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IF((G7+H7)&gt;(TODAY()),"NO PRAZO", "VENCIDO")))),"N.A.")</f>
        <v>NO PRAZO</v>
      </c>
      <c r="J7" s="14">
        <f>Tabela2245689101112131415161718192021[[#This Row],[TREINADO EM]]+Tabela2245689101112131415161718192021[[#This Row],[VALIDADE]]</f>
        <v>46518</v>
      </c>
      <c r="K7">
        <v>1</v>
      </c>
      <c r="L7" t="s">
        <v>3</v>
      </c>
      <c r="M7" t="str">
        <f>VLOOKUP(Tabela2245689101112131415161718192021[[#This Row],[NOME]],'CADASTRO'!A:K,6,0)</f>
        <v>ATIVO</v>
      </c>
    </row>
    <row r="8" spans="1:13">
      <c r="A8" t="s">
        <v>516</v>
      </c>
      <c r="B8" t="s">
        <v>517</v>
      </c>
      <c r="C8" t="s">
        <v>415</v>
      </c>
      <c r="D8" t="s">
        <v>732</v>
      </c>
      <c r="E8" t="s">
        <v>454</v>
      </c>
      <c r="F8" t="str">
        <f>VLOOKUP(Tabela2245689101112131415161718192021[[#This Row],[NOME]],'CADASTRO'!A:K,5,0)</f>
        <v>ESTAGIARIO</v>
      </c>
      <c r="G8" s="7">
        <v>46247</v>
      </c>
      <c r="H8" s="38">
        <v>365</v>
      </c>
      <c r="I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IF((G8+H8)&gt;(TODAY()),"NO PRAZO", "VENCIDO")))),"N.A.")</f>
        <v>NO PRAZO</v>
      </c>
      <c r="J8" s="14">
        <f>Tabela2245689101112131415161718192021[[#This Row],[TREINADO EM]]+Tabela2245689101112131415161718192021[[#This Row],[VALIDADE]]</f>
        <v>46612</v>
      </c>
      <c r="K8">
        <v>1</v>
      </c>
      <c r="L8" t="s">
        <v>3</v>
      </c>
      <c r="M8" t="str">
        <f>VLOOKUP(Tabela2245689101112131415161718192021[[#This Row],[NOME]],'CADASTRO'!A:K,6,0)</f>
        <v>ATIVO</v>
      </c>
    </row>
    <row r="9" spans="1:13">
      <c r="A9" t="s">
        <v>516</v>
      </c>
      <c r="B9" t="s">
        <v>517</v>
      </c>
      <c r="C9" t="s">
        <v>341</v>
      </c>
      <c r="D9" t="s">
        <v>732</v>
      </c>
      <c r="E9" t="s">
        <v>340</v>
      </c>
      <c r="F9" t="str">
        <f>VLOOKUP(Tabela2245689101112131415161718192021[[#This Row],[NOME]],'CADASTRO'!A:K,5,0)</f>
        <v>AUXILIAR INDUSTRIAL</v>
      </c>
      <c r="G9" s="7">
        <v>44834</v>
      </c>
      <c r="H9" s="38">
        <v>365</v>
      </c>
      <c r="I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IF((G9+H9)&gt;(TODAY()),"NO PRAZO", "VENCIDO")))),"N.A.")</f>
        <v>N.A.</v>
      </c>
      <c r="J9" s="14">
        <f>Tabela2245689101112131415161718192021[[#This Row],[TREINADO EM]]+Tabela2245689101112131415161718192021[[#This Row],[VALIDADE]]</f>
        <v>45199</v>
      </c>
      <c r="K9">
        <v>1</v>
      </c>
      <c r="L9" t="s">
        <v>1</v>
      </c>
      <c r="M9" t="str">
        <f>VLOOKUP(Tabela2245689101112131415161718192021[[#This Row],[NOME]],'CADASTRO'!A:K,6,0)</f>
        <v>ATIVO</v>
      </c>
    </row>
    <row r="10" spans="1:13">
      <c r="A10" t="s">
        <v>516</v>
      </c>
      <c r="B10" t="s">
        <v>517</v>
      </c>
      <c r="C10" t="s">
        <v>341</v>
      </c>
      <c r="D10" t="s">
        <v>732</v>
      </c>
      <c r="E10" t="s">
        <v>341</v>
      </c>
      <c r="F10" t="str">
        <f>VLOOKUP(Tabela2245689101112131415161718192021[[#This Row],[NOME]],'CADASTRO'!A:K,5,0)</f>
        <v>Analista PCM PL</v>
      </c>
      <c r="G10" s="7">
        <v>44820</v>
      </c>
      <c r="H10" s="38">
        <v>365</v>
      </c>
      <c r="I1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IF((G10+H10)&gt;(TODAY()),"NO PRAZO", "VENCIDO")))),"N.A.")</f>
        <v>N.A.</v>
      </c>
      <c r="J10" s="14">
        <f>Tabela2245689101112131415161718192021[[#This Row],[TREINADO EM]]+Tabela2245689101112131415161718192021[[#This Row],[VALIDADE]]</f>
        <v>45185</v>
      </c>
      <c r="K10">
        <v>1</v>
      </c>
      <c r="L10" t="s">
        <v>1</v>
      </c>
      <c r="M10" t="str">
        <f>VLOOKUP(Tabela2245689101112131415161718192021[[#This Row],[NOME]],'CADASTRO'!A:K,6,0)</f>
        <v>ATIVO</v>
      </c>
    </row>
    <row r="11" spans="1:13">
      <c r="A11" t="s">
        <v>516</v>
      </c>
      <c r="B11" t="s">
        <v>517</v>
      </c>
      <c r="C11" t="s">
        <v>341</v>
      </c>
      <c r="D11" t="s">
        <v>732</v>
      </c>
      <c r="E11" t="s">
        <v>345</v>
      </c>
      <c r="F11" t="str">
        <f>VLOOKUP(Tabela2245689101112131415161718192021[[#This Row],[NOME]],'CADASTRO'!A:K,5,0)</f>
        <v>OPERADOR INDUSTRIAL II</v>
      </c>
      <c r="G11" s="8">
        <v>44834</v>
      </c>
      <c r="H11" s="38">
        <v>365</v>
      </c>
      <c r="I1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IF((G11+H11)&gt;(TODAY()),"NO PRAZO", "VENCIDO")))),"N.A.")</f>
        <v>N.A.</v>
      </c>
      <c r="J11" s="14">
        <f>Tabela2245689101112131415161718192021[[#This Row],[TREINADO EM]]+Tabela2245689101112131415161718192021[[#This Row],[VALIDADE]]</f>
        <v>45199</v>
      </c>
      <c r="K11">
        <v>1</v>
      </c>
      <c r="L11" t="s">
        <v>1</v>
      </c>
      <c r="M11" t="str">
        <f>VLOOKUP(Tabela2245689101112131415161718192021[[#This Row],[NOME]],'CADASTRO'!A:K,6,0)</f>
        <v>ATIVO</v>
      </c>
    </row>
    <row r="12" spans="1:13">
      <c r="A12" t="s">
        <v>516</v>
      </c>
      <c r="B12" t="s">
        <v>517</v>
      </c>
      <c r="C12" t="s">
        <v>335</v>
      </c>
      <c r="D12" t="s">
        <v>732</v>
      </c>
      <c r="E12" t="s">
        <v>68</v>
      </c>
      <c r="F12" t="str">
        <f>VLOOKUP(Tabela2245689101112131415161718192021[[#This Row],[NOME]],'CADASTRO'!A:K,5,0)</f>
        <v>COORDENADOR CONTROLE DE QUALIDADE</v>
      </c>
      <c r="G12" s="8">
        <v>45644</v>
      </c>
      <c r="H12" s="38">
        <v>365</v>
      </c>
      <c r="I1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IF((G12+H12)&gt;(TODAY()),"NO PRAZO", "VENCIDO")))),"N.A.")</f>
        <v>N.A.</v>
      </c>
      <c r="J12" s="14">
        <f>Tabela2245689101112131415161718192021[[#This Row],[TREINADO EM]]+Tabela2245689101112131415161718192021[[#This Row],[VALIDADE]]</f>
        <v>46009</v>
      </c>
      <c r="K12">
        <v>1</v>
      </c>
      <c r="L12" t="s">
        <v>1</v>
      </c>
      <c r="M12" t="str">
        <f>VLOOKUP(Tabela2245689101112131415161718192021[[#This Row],[NOME]],'CADASTRO'!A:K,6,0)</f>
        <v>ATIVO</v>
      </c>
    </row>
    <row r="13" spans="1:13">
      <c r="A13" t="s">
        <v>516</v>
      </c>
      <c r="B13" t="s">
        <v>517</v>
      </c>
      <c r="C13" t="s">
        <v>68</v>
      </c>
      <c r="D13" t="s">
        <v>732</v>
      </c>
      <c r="E13" t="s">
        <v>351</v>
      </c>
      <c r="F13" t="str">
        <f>VLOOKUP(Tabela2245689101112131415161718192021[[#This Row],[NOME]],'CADASTRO'!A:K,5,0)</f>
        <v>CONTROLADOR QUALIDADE</v>
      </c>
      <c r="G13" s="8">
        <v>44492</v>
      </c>
      <c r="H13" s="38">
        <v>365</v>
      </c>
      <c r="I1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IF((G13+H13)&gt;(TODAY()),"NO PRAZO", "VENCIDO")))),"N.A.")</f>
        <v>HISTORICO</v>
      </c>
      <c r="J13" s="14">
        <f>Tabela2245689101112131415161718192021[[#This Row],[TREINADO EM]]+Tabela2245689101112131415161718192021[[#This Row],[VALIDADE]]</f>
        <v>44857</v>
      </c>
      <c r="K13">
        <v>0.5</v>
      </c>
      <c r="L13" t="s">
        <v>5</v>
      </c>
      <c r="M13" t="str">
        <f>VLOOKUP(Tabela2245689101112131415161718192021[[#This Row],[NOME]],'CADASTRO'!A:K,6,0)</f>
        <v>ATIVO</v>
      </c>
    </row>
    <row r="14" spans="1:13">
      <c r="A14" t="s">
        <v>516</v>
      </c>
      <c r="B14" t="s">
        <v>517</v>
      </c>
      <c r="C14" t="s">
        <v>335</v>
      </c>
      <c r="D14" t="s">
        <v>732</v>
      </c>
      <c r="E14" t="s">
        <v>351</v>
      </c>
      <c r="F14" t="str">
        <f>VLOOKUP(Tabela2245689101112131415161718192021[[#This Row],[NOME]],'CADASTRO'!A:K,5,0)</f>
        <v>CONTROLADOR QUALIDADE</v>
      </c>
      <c r="G14" s="8">
        <v>45644</v>
      </c>
      <c r="H14" s="38">
        <v>365</v>
      </c>
      <c r="I1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IF((G14+H14)&gt;(TODAY()),"NO PRAZO", "VENCIDO")))),"N.A.")</f>
        <v>N.A.</v>
      </c>
      <c r="J14" s="14">
        <f>Tabela2245689101112131415161718192021[[#This Row],[TREINADO EM]]+Tabela2245689101112131415161718192021[[#This Row],[VALIDADE]]</f>
        <v>46009</v>
      </c>
      <c r="K14">
        <v>1</v>
      </c>
      <c r="L14" t="s">
        <v>1</v>
      </c>
      <c r="M14" t="str">
        <f>VLOOKUP(Tabela2245689101112131415161718192021[[#This Row],[NOME]],'CADASTRO'!A:K,6,0)</f>
        <v>ATIVO</v>
      </c>
    </row>
    <row r="15" spans="1:13">
      <c r="A15" t="s">
        <v>516</v>
      </c>
      <c r="B15" t="s">
        <v>517</v>
      </c>
      <c r="C15" t="s">
        <v>442</v>
      </c>
      <c r="D15" t="s">
        <v>732</v>
      </c>
      <c r="E15" t="s">
        <v>354</v>
      </c>
      <c r="F15" t="str">
        <f>VLOOKUP(Tabela2245689101112131415161718192021[[#This Row],[NOME]],'CADASTRO'!A:K,5,0)</f>
        <v>OPERADOR INDUSTRIAL I</v>
      </c>
      <c r="G15" s="8">
        <v>46117</v>
      </c>
      <c r="H15" s="38">
        <v>365</v>
      </c>
      <c r="I1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IF((G15+H15)&gt;(TODAY()),"NO PRAZO", "VENCIDO")))),"N.A.")</f>
        <v>HISTORICO</v>
      </c>
      <c r="J15" s="14">
        <f>Tabela2245689101112131415161718192021[[#This Row],[TREINADO EM]]+Tabela2245689101112131415161718192021[[#This Row],[VALIDADE]]</f>
        <v>46482</v>
      </c>
      <c r="K15">
        <v>1</v>
      </c>
      <c r="L15" t="s">
        <v>5</v>
      </c>
      <c r="M15" t="str">
        <f>VLOOKUP(Tabela2245689101112131415161718192021[[#This Row],[NOME]],'CADASTRO'!A:K,6,0)</f>
        <v>ATIVO</v>
      </c>
    </row>
    <row r="16" spans="1:13">
      <c r="A16" t="s">
        <v>516</v>
      </c>
      <c r="B16" t="s">
        <v>517</v>
      </c>
      <c r="C16" t="s">
        <v>382</v>
      </c>
      <c r="D16" t="s">
        <v>732</v>
      </c>
      <c r="E16" t="s">
        <v>354</v>
      </c>
      <c r="F16" t="str">
        <f>VLOOKUP(Tabela2245689101112131415161718192021[[#This Row],[NOME]],'CADASTRO'!A:K,5,0)</f>
        <v>OPERADOR INDUSTRIAL I</v>
      </c>
      <c r="G16" s="8">
        <v>46211</v>
      </c>
      <c r="H16" s="38">
        <v>365</v>
      </c>
      <c r="I1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IF((G16+H16)&gt;(TODAY()),"NO PRAZO", "VENCIDO")))),"N.A.")</f>
        <v>NO PRAZO</v>
      </c>
      <c r="J16" s="14">
        <f>Tabela2245689101112131415161718192021[[#This Row],[TREINADO EM]]+Tabela2245689101112131415161718192021[[#This Row],[VALIDADE]]</f>
        <v>46576</v>
      </c>
      <c r="K16">
        <v>1</v>
      </c>
      <c r="L16" t="s">
        <v>3</v>
      </c>
      <c r="M16" t="str">
        <f>VLOOKUP(Tabela2245689101112131415161718192021[[#This Row],[NOME]],'CADASTRO'!A:K,6,0)</f>
        <v>ATIVO</v>
      </c>
    </row>
    <row r="17" spans="1:13">
      <c r="A17" t="s">
        <v>516</v>
      </c>
      <c r="B17" t="s">
        <v>517</v>
      </c>
      <c r="C17" t="s">
        <v>68</v>
      </c>
      <c r="D17" t="s">
        <v>732</v>
      </c>
      <c r="E17" t="s">
        <v>217</v>
      </c>
      <c r="F17" t="str">
        <f>VLOOKUP(Tabela2245689101112131415161718192021[[#This Row],[NOME]],'CADASTRO'!A:K,5,0)</f>
        <v>OPERADOR INDUSTRIAL I</v>
      </c>
      <c r="G17" s="8">
        <v>44490</v>
      </c>
      <c r="H17" s="38">
        <v>365</v>
      </c>
      <c r="I1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IF((G17+H17)&gt;(TODAY()),"NO PRAZO", "VENCIDO")))),"N.A.")</f>
        <v>N.A.</v>
      </c>
      <c r="J17" s="14">
        <f>Tabela2245689101112131415161718192021[[#This Row],[TREINADO EM]]+Tabela2245689101112131415161718192021[[#This Row],[VALIDADE]]</f>
        <v>44855</v>
      </c>
      <c r="K17">
        <v>0.5</v>
      </c>
      <c r="L17" t="s">
        <v>5</v>
      </c>
      <c r="M17" t="str">
        <f>VLOOKUP(Tabela2245689101112131415161718192021[[#This Row],[NOME]],'CADASTRO'!A:K,6,0)</f>
        <v>DESLIGADO</v>
      </c>
    </row>
    <row r="18" spans="1:13">
      <c r="A18" t="s">
        <v>516</v>
      </c>
      <c r="B18" t="s">
        <v>517</v>
      </c>
      <c r="C18" t="s">
        <v>341</v>
      </c>
      <c r="D18" t="s">
        <v>732</v>
      </c>
      <c r="E18" t="s">
        <v>217</v>
      </c>
      <c r="F18" t="str">
        <f>VLOOKUP(Tabela2245689101112131415161718192021[[#This Row],[NOME]],'CADASTRO'!A:K,5,0)</f>
        <v>OPERADOR INDUSTRIAL I</v>
      </c>
      <c r="G18" s="8">
        <v>44834</v>
      </c>
      <c r="H18" s="38">
        <v>365</v>
      </c>
      <c r="I1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IF((G18+H18)&gt;(TODAY()),"NO PRAZO", "VENCIDO")))),"N.A.")</f>
        <v>N.A.</v>
      </c>
      <c r="J18" s="14">
        <f>Tabela2245689101112131415161718192021[[#This Row],[TREINADO EM]]+Tabela2245689101112131415161718192021[[#This Row],[VALIDADE]]</f>
        <v>45199</v>
      </c>
      <c r="K18">
        <v>1</v>
      </c>
      <c r="L18" t="s">
        <v>1</v>
      </c>
      <c r="M18" t="str">
        <f>VLOOKUP(Tabela2245689101112131415161718192021[[#This Row],[NOME]],'CADASTRO'!A:K,6,0)</f>
        <v>DESLIGADO</v>
      </c>
    </row>
    <row r="19" spans="1:13">
      <c r="A19" t="s">
        <v>516</v>
      </c>
      <c r="B19" t="s">
        <v>517</v>
      </c>
      <c r="C19" t="s">
        <v>68</v>
      </c>
      <c r="D19" t="s">
        <v>732</v>
      </c>
      <c r="E19" t="s">
        <v>358</v>
      </c>
      <c r="F19" t="str">
        <f>VLOOKUP(Tabela2245689101112131415161718192021[[#This Row],[NOME]],'CADASTRO'!A:K,5,0)</f>
        <v>OPERADOR INDUSTRIAL II</v>
      </c>
      <c r="G19" s="8">
        <v>44490</v>
      </c>
      <c r="H19" s="38">
        <v>365</v>
      </c>
      <c r="I1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IF((G19+H19)&gt;(TODAY()),"NO PRAZO", "VENCIDO")))),"N.A.")</f>
        <v>HISTORICO</v>
      </c>
      <c r="J19" s="14">
        <f>Tabela2245689101112131415161718192021[[#This Row],[TREINADO EM]]+Tabela2245689101112131415161718192021[[#This Row],[VALIDADE]]</f>
        <v>44855</v>
      </c>
      <c r="K19">
        <v>0.5</v>
      </c>
      <c r="L19" t="s">
        <v>5</v>
      </c>
      <c r="M19" t="str">
        <f>VLOOKUP(Tabela2245689101112131415161718192021[[#This Row],[NOME]],'CADASTRO'!A:K,6,0)</f>
        <v>ATIVO</v>
      </c>
    </row>
    <row r="20" spans="1:13">
      <c r="A20" t="s">
        <v>516</v>
      </c>
      <c r="B20" t="s">
        <v>517</v>
      </c>
      <c r="C20" t="s">
        <v>341</v>
      </c>
      <c r="D20" t="s">
        <v>732</v>
      </c>
      <c r="E20" t="s">
        <v>358</v>
      </c>
      <c r="F20" t="str">
        <f>VLOOKUP(Tabela2245689101112131415161718192021[[#This Row],[NOME]],'CADASTRO'!A:K,5,0)</f>
        <v>OPERADOR INDUSTRIAL II</v>
      </c>
      <c r="G20" s="8">
        <v>44834</v>
      </c>
      <c r="H20" s="38">
        <v>365</v>
      </c>
      <c r="I2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IF((G20+H20)&gt;(TODAY()),"NO PRAZO", "VENCIDO")))),"N.A.")</f>
        <v>HISTORICO</v>
      </c>
      <c r="J20" s="14">
        <f>Tabela2245689101112131415161718192021[[#This Row],[TREINADO EM]]+Tabela2245689101112131415161718192021[[#This Row],[VALIDADE]]</f>
        <v>45199</v>
      </c>
      <c r="K20">
        <v>1</v>
      </c>
      <c r="L20" t="s">
        <v>5</v>
      </c>
      <c r="M20" t="str">
        <f>VLOOKUP(Tabela2245689101112131415161718192021[[#This Row],[NOME]],'CADASTRO'!A:K,6,0)</f>
        <v>ATIVO</v>
      </c>
    </row>
    <row r="21" spans="1:13">
      <c r="A21" t="s">
        <v>516</v>
      </c>
      <c r="B21" t="s">
        <v>517</v>
      </c>
      <c r="C21" t="s">
        <v>439</v>
      </c>
      <c r="D21" t="s">
        <v>732</v>
      </c>
      <c r="E21" t="s">
        <v>358</v>
      </c>
      <c r="F21" t="str">
        <f>VLOOKUP(Tabela2245689101112131415161718192021[[#This Row],[NOME]],'CADASTRO'!A:K,5,0)</f>
        <v>OPERADOR INDUSTRIAL II</v>
      </c>
      <c r="G21" s="8">
        <v>45686</v>
      </c>
      <c r="H21" s="38">
        <v>365</v>
      </c>
      <c r="I2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IF((G21+H21)&gt;(TODAY()),"NO PRAZO", "VENCIDO")))),"N.A.")</f>
        <v>HISTORICO</v>
      </c>
      <c r="J21" s="14">
        <f>Tabela2245689101112131415161718192021[[#This Row],[TREINADO EM]]+Tabela2245689101112131415161718192021[[#This Row],[VALIDADE]]</f>
        <v>46051</v>
      </c>
      <c r="K21">
        <v>1</v>
      </c>
      <c r="L21" t="s">
        <v>5</v>
      </c>
      <c r="M21" t="str">
        <f>VLOOKUP(Tabela2245689101112131415161718192021[[#This Row],[NOME]],'CADASTRO'!A:K,6,0)</f>
        <v>ATIVO</v>
      </c>
    </row>
    <row r="22" spans="1:13">
      <c r="A22" t="s">
        <v>516</v>
      </c>
      <c r="B22" t="s">
        <v>517</v>
      </c>
      <c r="C22" t="s">
        <v>335</v>
      </c>
      <c r="D22" t="s">
        <v>732</v>
      </c>
      <c r="E22" t="s">
        <v>358</v>
      </c>
      <c r="F22" t="str">
        <f>VLOOKUP(Tabela2245689101112131415161718192021[[#This Row],[NOME]],'CADASTRO'!A:K,5,0)</f>
        <v>OPERADOR INDUSTRIAL II</v>
      </c>
      <c r="G22" s="8">
        <v>46050</v>
      </c>
      <c r="H22" s="38">
        <v>365</v>
      </c>
      <c r="I2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IF((G22+H22)&gt;(TODAY()),"NO PRAZO", "VENCIDO")))),"N.A.")</f>
        <v>NO PRAZO</v>
      </c>
      <c r="J22" s="14">
        <f>Tabela2245689101112131415161718192021[[#This Row],[TREINADO EM]]+Tabela2245689101112131415161718192021[[#This Row],[VALIDADE]]</f>
        <v>46415</v>
      </c>
      <c r="K22">
        <v>1</v>
      </c>
      <c r="L22" t="s">
        <v>3</v>
      </c>
      <c r="M22" t="str">
        <f>VLOOKUP(Tabela2245689101112131415161718192021[[#This Row],[NOME]],'CADASTRO'!A:K,6,0)</f>
        <v>ATIVO</v>
      </c>
    </row>
    <row r="23" spans="1:13">
      <c r="A23" t="s">
        <v>516</v>
      </c>
      <c r="B23" t="s">
        <v>517</v>
      </c>
      <c r="C23" t="s">
        <v>335</v>
      </c>
      <c r="D23" t="s">
        <v>732</v>
      </c>
      <c r="E23" t="s">
        <v>357</v>
      </c>
      <c r="F23" t="str">
        <f>VLOOKUP(Tabela2245689101112131415161718192021[[#This Row],[NOME]],'CADASTRO'!A:K,5,0)</f>
        <v>OPERADOR INDUSTRIAL II</v>
      </c>
      <c r="G23" s="8">
        <v>46226</v>
      </c>
      <c r="H23" s="38">
        <v>365</v>
      </c>
      <c r="I2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IF((G23+H23)&gt;(TODAY()),"NO PRAZO", "VENCIDO")))),"N.A.")</f>
        <v>NO PRAZO</v>
      </c>
      <c r="J23" s="14">
        <f>Tabela2245689101112131415161718192021[[#This Row],[TREINADO EM]]+Tabela2245689101112131415161718192021[[#This Row],[VALIDADE]]</f>
        <v>46591</v>
      </c>
      <c r="K23">
        <v>1</v>
      </c>
      <c r="L23" t="s">
        <v>3</v>
      </c>
      <c r="M23" t="str">
        <f>VLOOKUP(Tabela2245689101112131415161718192021[[#This Row],[NOME]],'CADASTRO'!A:K,6,0)</f>
        <v>ATIVO</v>
      </c>
    </row>
    <row r="24" spans="1:13">
      <c r="A24" t="s">
        <v>516</v>
      </c>
      <c r="B24" t="s">
        <v>517</v>
      </c>
      <c r="C24" t="s">
        <v>341</v>
      </c>
      <c r="D24" t="s">
        <v>732</v>
      </c>
      <c r="E24" t="s">
        <v>230</v>
      </c>
      <c r="F24" t="str">
        <f>VLOOKUP(Tabela2245689101112131415161718192021[[#This Row],[NOME]],'CADASTRO'!A:K,5,0)</f>
        <v>OPERADOR INDUSTRIAL I</v>
      </c>
      <c r="G24" s="8">
        <v>44845</v>
      </c>
      <c r="H24" s="38">
        <v>365</v>
      </c>
      <c r="I2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IF((G24+H24)&gt;(TODAY()),"NO PRAZO", "VENCIDO")))),"N.A.")</f>
        <v>N.A.</v>
      </c>
      <c r="J24" s="14">
        <f>Tabela2245689101112131415161718192021[[#This Row],[TREINADO EM]]+Tabela2245689101112131415161718192021[[#This Row],[VALIDADE]]</f>
        <v>45210</v>
      </c>
      <c r="K24">
        <v>1</v>
      </c>
      <c r="L24" t="s">
        <v>3</v>
      </c>
      <c r="M24" t="str">
        <f>VLOOKUP(Tabela2245689101112131415161718192021[[#This Row],[NOME]],'CADASTRO'!A:K,6,0)</f>
        <v>DESLIGADO</v>
      </c>
    </row>
    <row r="25" spans="1:13">
      <c r="A25" t="s">
        <v>516</v>
      </c>
      <c r="B25" t="s">
        <v>517</v>
      </c>
      <c r="C25" t="s">
        <v>733</v>
      </c>
      <c r="D25" t="s">
        <v>732</v>
      </c>
      <c r="E25" t="s">
        <v>320</v>
      </c>
      <c r="F25" t="str">
        <f>VLOOKUP(Tabela2245689101112131415161718192021[[#This Row],[NOME]],'CADASTRO'!A:K,5,0)</f>
        <v>CONTROLADOR QUALIDADE</v>
      </c>
      <c r="G25" s="8">
        <v>45373</v>
      </c>
      <c r="H25" s="38">
        <v>365</v>
      </c>
      <c r="I2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IF((G25+H25)&gt;(TODAY()),"NO PRAZO", "VENCIDO")))),"N.A.")</f>
        <v>HISTORICO</v>
      </c>
      <c r="J25" s="14">
        <f>Tabela2245689101112131415161718192021[[#This Row],[TREINADO EM]]+Tabela2245689101112131415161718192021[[#This Row],[VALIDADE]]</f>
        <v>45738</v>
      </c>
      <c r="K25">
        <v>1</v>
      </c>
      <c r="L25" t="s">
        <v>5</v>
      </c>
      <c r="M25" t="str">
        <f>VLOOKUP(Tabela2245689101112131415161718192021[[#This Row],[NOME]],'CADASTRO'!A:K,6,0)</f>
        <v>ATIVO</v>
      </c>
    </row>
    <row r="26" spans="1:13">
      <c r="A26" t="s">
        <v>516</v>
      </c>
      <c r="B26" t="s">
        <v>517</v>
      </c>
      <c r="C26" t="s">
        <v>335</v>
      </c>
      <c r="D26" t="s">
        <v>732</v>
      </c>
      <c r="E26" t="s">
        <v>320</v>
      </c>
      <c r="F26" t="str">
        <f>VLOOKUP(Tabela2245689101112131415161718192021[[#This Row],[NOME]],'CADASTRO'!A:K,5,0)</f>
        <v>CONTROLADOR QUALIDADE</v>
      </c>
      <c r="G26" s="8">
        <v>45644</v>
      </c>
      <c r="H26" s="38">
        <v>365</v>
      </c>
      <c r="I2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IF((G26+H26)&gt;(TODAY()),"NO PRAZO", "VENCIDO")))),"N.A.")</f>
        <v>N.A.</v>
      </c>
      <c r="J26" s="14">
        <f>Tabela2245689101112131415161718192021[[#This Row],[TREINADO EM]]+Tabela2245689101112131415161718192021[[#This Row],[VALIDADE]]</f>
        <v>46009</v>
      </c>
      <c r="K26">
        <v>1</v>
      </c>
      <c r="L26" t="s">
        <v>1</v>
      </c>
      <c r="M26" t="str">
        <f>VLOOKUP(Tabela2245689101112131415161718192021[[#This Row],[NOME]],'CADASTRO'!A:K,6,0)</f>
        <v>ATIVO</v>
      </c>
    </row>
    <row r="27" spans="1:13">
      <c r="A27" t="s">
        <v>516</v>
      </c>
      <c r="B27" t="s">
        <v>517</v>
      </c>
      <c r="C27" t="s">
        <v>341</v>
      </c>
      <c r="D27" t="s">
        <v>732</v>
      </c>
      <c r="E27" t="s">
        <v>231</v>
      </c>
      <c r="F27" t="str">
        <f>VLOOKUP(Tabela2245689101112131415161718192021[[#This Row],[NOME]],'CADASTRO'!A:K,5,0)</f>
        <v>OPERADOR INDUSTRIAL I</v>
      </c>
      <c r="G27" s="8">
        <v>44834</v>
      </c>
      <c r="H27" s="38">
        <v>365</v>
      </c>
      <c r="I2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IF((G27+H27)&gt;(TODAY()),"NO PRAZO", "VENCIDO")))),"N.A.")</f>
        <v>N.A.</v>
      </c>
      <c r="J27" s="14">
        <f>Tabela2245689101112131415161718192021[[#This Row],[TREINADO EM]]+Tabela2245689101112131415161718192021[[#This Row],[VALIDADE]]</f>
        <v>45199</v>
      </c>
      <c r="K27">
        <v>1</v>
      </c>
      <c r="L27" t="s">
        <v>1</v>
      </c>
      <c r="M27" t="str">
        <f>VLOOKUP(Tabela2245689101112131415161718192021[[#This Row],[NOME]],'CADASTRO'!A:K,6,0)</f>
        <v>DESLIGADO</v>
      </c>
    </row>
    <row r="28" spans="1:13">
      <c r="A28" t="s">
        <v>516</v>
      </c>
      <c r="B28" t="s">
        <v>517</v>
      </c>
      <c r="C28" t="s">
        <v>341</v>
      </c>
      <c r="D28" t="s">
        <v>732</v>
      </c>
      <c r="E28" t="s">
        <v>233</v>
      </c>
      <c r="F28" t="str">
        <f>VLOOKUP(Tabela2245689101112131415161718192021[[#This Row],[NOME]],'CADASTRO'!A:K,5,0)</f>
        <v>OPERADOR INDUSTRIAL II</v>
      </c>
      <c r="G28" s="8">
        <v>44834</v>
      </c>
      <c r="H28" s="38">
        <v>365</v>
      </c>
      <c r="I2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IF((G28+H28)&gt;(TODAY()),"NO PRAZO", "VENCIDO")))),"N.A.")</f>
        <v>N.A.</v>
      </c>
      <c r="J28" s="14">
        <f>Tabela2245689101112131415161718192021[[#This Row],[TREINADO EM]]+Tabela2245689101112131415161718192021[[#This Row],[VALIDADE]]</f>
        <v>45199</v>
      </c>
      <c r="K28">
        <v>1</v>
      </c>
      <c r="L28" t="s">
        <v>1</v>
      </c>
      <c r="M28" t="str">
        <f>VLOOKUP(Tabela2245689101112131415161718192021[[#This Row],[NOME]],'CADASTRO'!A:K,6,0)</f>
        <v>DESLIGADO</v>
      </c>
    </row>
    <row r="29" spans="1:13">
      <c r="A29" t="s">
        <v>516</v>
      </c>
      <c r="B29" t="s">
        <v>517</v>
      </c>
      <c r="C29" t="s">
        <v>431</v>
      </c>
      <c r="D29" t="s">
        <v>732</v>
      </c>
      <c r="E29" t="s">
        <v>233</v>
      </c>
      <c r="F29" t="str">
        <f>VLOOKUP(Tabela2245689101112131415161718192021[[#This Row],[NOME]],'CADASTRO'!A:K,5,0)</f>
        <v>OPERADOR INDUSTRIAL II</v>
      </c>
      <c r="G29" s="8">
        <v>45378</v>
      </c>
      <c r="H29" s="38">
        <v>365</v>
      </c>
      <c r="I2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IF((G29+H29)&gt;(TODAY()),"NO PRAZO", "VENCIDO")))),"N.A.")</f>
        <v>N.A.</v>
      </c>
      <c r="J29" s="14">
        <f>Tabela2245689101112131415161718192021[[#This Row],[TREINADO EM]]+Tabela2245689101112131415161718192021[[#This Row],[VALIDADE]]</f>
        <v>45743</v>
      </c>
      <c r="K29">
        <v>1.5</v>
      </c>
      <c r="L29" t="s">
        <v>3</v>
      </c>
      <c r="M29" t="str">
        <f>VLOOKUP(Tabela2245689101112131415161718192021[[#This Row],[NOME]],'CADASTRO'!A:K,6,0)</f>
        <v>DESLIGADO</v>
      </c>
    </row>
    <row r="30" spans="1:13">
      <c r="A30" t="s">
        <v>516</v>
      </c>
      <c r="B30" t="s">
        <v>517</v>
      </c>
      <c r="C30" t="s">
        <v>341</v>
      </c>
      <c r="D30" t="s">
        <v>732</v>
      </c>
      <c r="E30" t="s">
        <v>362</v>
      </c>
      <c r="F30" t="str">
        <f>VLOOKUP(Tabela2245689101112131415161718192021[[#This Row],[NOME]],'CADASTRO'!A:K,5,0)</f>
        <v>OPERADOR INDUSTRIAL III</v>
      </c>
      <c r="G30" s="8">
        <v>44834</v>
      </c>
      <c r="H30" s="38">
        <v>365</v>
      </c>
      <c r="I3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IF((G30+H30)&gt;(TODAY()),"NO PRAZO", "VENCIDO")))),"N.A.")</f>
        <v>HISTORICO</v>
      </c>
      <c r="J30" s="14">
        <f>Tabela2245689101112131415161718192021[[#This Row],[TREINADO EM]]+Tabela2245689101112131415161718192021[[#This Row],[VALIDADE]]</f>
        <v>45199</v>
      </c>
      <c r="K30">
        <v>1</v>
      </c>
      <c r="L30" t="s">
        <v>5</v>
      </c>
      <c r="M30" t="str">
        <f>VLOOKUP(Tabela2245689101112131415161718192021[[#This Row],[NOME]],'CADASTRO'!A:K,6,0)</f>
        <v>ATIVO</v>
      </c>
    </row>
    <row r="31" spans="1:13">
      <c r="A31" t="s">
        <v>516</v>
      </c>
      <c r="B31" t="s">
        <v>517</v>
      </c>
      <c r="C31" t="s">
        <v>335</v>
      </c>
      <c r="D31" t="s">
        <v>732</v>
      </c>
      <c r="E31" t="s">
        <v>362</v>
      </c>
      <c r="F31" t="str">
        <f>VLOOKUP(Tabela2245689101112131415161718192021[[#This Row],[NOME]],'CADASTRO'!A:K,5,0)</f>
        <v>OPERADOR INDUSTRIAL III</v>
      </c>
      <c r="G31" s="8">
        <v>45644</v>
      </c>
      <c r="H31" s="38">
        <v>365</v>
      </c>
      <c r="I3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IF((G31+H31)&gt;(TODAY()),"NO PRAZO", "VENCIDO")))),"N.A.")</f>
        <v>HISTORICO</v>
      </c>
      <c r="J31" s="14">
        <f>Tabela2245689101112131415161718192021[[#This Row],[TREINADO EM]]+Tabela2245689101112131415161718192021[[#This Row],[VALIDADE]]</f>
        <v>46009</v>
      </c>
      <c r="K31">
        <v>1</v>
      </c>
      <c r="L31" t="s">
        <v>5</v>
      </c>
      <c r="M31" t="str">
        <f>VLOOKUP(Tabela2245689101112131415161718192021[[#This Row],[NOME]],'CADASTRO'!A:K,6,0)</f>
        <v>ATIVO</v>
      </c>
    </row>
    <row r="32" spans="1:13">
      <c r="A32" t="s">
        <v>516</v>
      </c>
      <c r="B32" t="s">
        <v>517</v>
      </c>
      <c r="C32" t="s">
        <v>335</v>
      </c>
      <c r="D32" t="s">
        <v>732</v>
      </c>
      <c r="E32" t="s">
        <v>362</v>
      </c>
      <c r="F32" t="str">
        <f>VLOOKUP(Tabela2245689101112131415161718192021[[#This Row],[NOME]],'CADASTRO'!A:K,5,0)</f>
        <v>OPERADOR INDUSTRIAL III</v>
      </c>
      <c r="G32" s="8">
        <v>46009</v>
      </c>
      <c r="H32" s="38">
        <v>365</v>
      </c>
      <c r="I3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IF((G32+H32)&gt;(TODAY()),"NO PRAZO", "VENCIDO")))),"N.A.")</f>
        <v>NO PRAZO</v>
      </c>
      <c r="J32" s="14">
        <f>Tabela2245689101112131415161718192021[[#This Row],[TREINADO EM]]+Tabela2245689101112131415161718192021[[#This Row],[VALIDADE]]</f>
        <v>46374</v>
      </c>
      <c r="K32">
        <v>1</v>
      </c>
      <c r="L32" t="s">
        <v>3</v>
      </c>
      <c r="M32" t="str">
        <f>VLOOKUP(Tabela2245689101112131415161718192021[[#This Row],[NOME]],'CADASTRO'!A:K,6,0)</f>
        <v>ATIVO</v>
      </c>
    </row>
    <row r="33" spans="1:13">
      <c r="A33" t="s">
        <v>516</v>
      </c>
      <c r="B33" t="s">
        <v>517</v>
      </c>
      <c r="C33" t="s">
        <v>114</v>
      </c>
      <c r="D33" t="s">
        <v>732</v>
      </c>
      <c r="E33" t="s">
        <v>363</v>
      </c>
      <c r="F33" t="str">
        <f>VLOOKUP(Tabela2245689101112131415161718192021[[#This Row],[NOME]],'CADASTRO'!A:K,5,0)</f>
        <v>OPERADOR INDUSTRIAL III</v>
      </c>
      <c r="G33" s="8">
        <v>44120</v>
      </c>
      <c r="H33" s="38">
        <v>365</v>
      </c>
      <c r="I3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IF((G33+H33)&gt;(TODAY()),"NO PRAZO", "VENCIDO")))),"N.A.")</f>
        <v>HISTORICO</v>
      </c>
      <c r="J33" s="14">
        <f>Tabela2245689101112131415161718192021[[#This Row],[TREINADO EM]]+Tabela2245689101112131415161718192021[[#This Row],[VALIDADE]]</f>
        <v>44485</v>
      </c>
      <c r="K33">
        <v>1</v>
      </c>
      <c r="L33" t="s">
        <v>5</v>
      </c>
      <c r="M33" t="str">
        <f>VLOOKUP(Tabela2245689101112131415161718192021[[#This Row],[NOME]],'CADASTRO'!A:K,6,0)</f>
        <v>ATIVO</v>
      </c>
    </row>
    <row r="34" spans="1:13">
      <c r="A34" t="s">
        <v>516</v>
      </c>
      <c r="B34" t="s">
        <v>517</v>
      </c>
      <c r="C34" t="s">
        <v>341</v>
      </c>
      <c r="D34" t="s">
        <v>732</v>
      </c>
      <c r="E34" t="s">
        <v>363</v>
      </c>
      <c r="F34" t="str">
        <f>VLOOKUP(Tabela2245689101112131415161718192021[[#This Row],[NOME]],'CADASTRO'!A:K,5,0)</f>
        <v>OPERADOR INDUSTRIAL III</v>
      </c>
      <c r="G34" s="8">
        <v>44834</v>
      </c>
      <c r="H34" s="38">
        <v>365</v>
      </c>
      <c r="I3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IF((G34+H34)&gt;(TODAY()),"NO PRAZO", "VENCIDO")))),"N.A.")</f>
        <v>HISTORICO</v>
      </c>
      <c r="J34" s="14">
        <f>Tabela2245689101112131415161718192021[[#This Row],[TREINADO EM]]+Tabela2245689101112131415161718192021[[#This Row],[VALIDADE]]</f>
        <v>45199</v>
      </c>
      <c r="K34">
        <v>1</v>
      </c>
      <c r="L34" t="s">
        <v>5</v>
      </c>
      <c r="M34" t="str">
        <f>VLOOKUP(Tabela2245689101112131415161718192021[[#This Row],[NOME]],'CADASTRO'!A:K,6,0)</f>
        <v>ATIVO</v>
      </c>
    </row>
    <row r="35" spans="1:13">
      <c r="A35" t="s">
        <v>516</v>
      </c>
      <c r="B35" t="s">
        <v>517</v>
      </c>
      <c r="C35" t="s">
        <v>431</v>
      </c>
      <c r="D35" t="s">
        <v>732</v>
      </c>
      <c r="E35" t="s">
        <v>363</v>
      </c>
      <c r="F35" t="str">
        <f>VLOOKUP(Tabela2245689101112131415161718192021[[#This Row],[NOME]],'CADASTRO'!A:K,5,0)</f>
        <v>OPERADOR INDUSTRIAL III</v>
      </c>
      <c r="G35" s="8">
        <v>45280</v>
      </c>
      <c r="H35" s="38">
        <v>365</v>
      </c>
      <c r="I3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IF((G35+H35)&gt;(TODAY()),"NO PRAZO", "VENCIDO")))),"N.A.")</f>
        <v>HISTORICO</v>
      </c>
      <c r="J35" s="14">
        <f>Tabela2245689101112131415161718192021[[#This Row],[TREINADO EM]]+Tabela2245689101112131415161718192021[[#This Row],[VALIDADE]]</f>
        <v>45645</v>
      </c>
      <c r="K35">
        <v>1</v>
      </c>
      <c r="L35" t="s">
        <v>5</v>
      </c>
      <c r="M35" t="str">
        <f>VLOOKUP(Tabela2245689101112131415161718192021[[#This Row],[NOME]],'CADASTRO'!A:K,6,0)</f>
        <v>ATIVO</v>
      </c>
    </row>
    <row r="36" spans="1:13">
      <c r="A36" t="s">
        <v>516</v>
      </c>
      <c r="B36" t="s">
        <v>517</v>
      </c>
      <c r="C36" t="s">
        <v>335</v>
      </c>
      <c r="D36" t="s">
        <v>732</v>
      </c>
      <c r="E36" t="s">
        <v>363</v>
      </c>
      <c r="F36" t="str">
        <f>VLOOKUP(Tabela2245689101112131415161718192021[[#This Row],[NOME]],'CADASTRO'!A:K,5,0)</f>
        <v>OPERADOR INDUSTRIAL III</v>
      </c>
      <c r="G36" s="8">
        <v>45644</v>
      </c>
      <c r="H36" s="38">
        <v>365</v>
      </c>
      <c r="I3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IF((G36+H36)&gt;(TODAY()),"NO PRAZO", "VENCIDO")))),"N.A.")</f>
        <v>HISTORICO</v>
      </c>
      <c r="J36" s="14">
        <f>Tabela2245689101112131415161718192021[[#This Row],[TREINADO EM]]+Tabela2245689101112131415161718192021[[#This Row],[VALIDADE]]</f>
        <v>46009</v>
      </c>
      <c r="K36">
        <v>1</v>
      </c>
      <c r="L36" t="s">
        <v>5</v>
      </c>
      <c r="M36" t="str">
        <f>VLOOKUP(Tabela2245689101112131415161718192021[[#This Row],[NOME]],'CADASTRO'!A:K,6,0)</f>
        <v>ATIVO</v>
      </c>
    </row>
    <row r="37" spans="1:13">
      <c r="A37" t="s">
        <v>516</v>
      </c>
      <c r="B37" t="s">
        <v>517</v>
      </c>
      <c r="C37" t="s">
        <v>335</v>
      </c>
      <c r="D37" t="s">
        <v>732</v>
      </c>
      <c r="E37" t="s">
        <v>363</v>
      </c>
      <c r="F37" t="str">
        <f>VLOOKUP(Tabela2245689101112131415161718192021[[#This Row],[NOME]],'CADASTRO'!A:K,5,0)</f>
        <v>OPERADOR INDUSTRIAL III</v>
      </c>
      <c r="G37" s="8">
        <v>46009</v>
      </c>
      <c r="H37" s="38">
        <v>365</v>
      </c>
      <c r="I3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IF((G37+H37)&gt;(TODAY()),"NO PRAZO", "VENCIDO")))),"N.A.")</f>
        <v>NO PRAZO</v>
      </c>
      <c r="J37" s="14">
        <f>Tabela2245689101112131415161718192021[[#This Row],[TREINADO EM]]+Tabela2245689101112131415161718192021[[#This Row],[VALIDADE]]</f>
        <v>46374</v>
      </c>
      <c r="K37">
        <v>1</v>
      </c>
      <c r="L37" t="s">
        <v>3</v>
      </c>
      <c r="M37" t="str">
        <f>VLOOKUP(Tabela2245689101112131415161718192021[[#This Row],[NOME]],'CADASTRO'!A:K,6,0)</f>
        <v>ATIVO</v>
      </c>
    </row>
    <row r="38" spans="1:13">
      <c r="A38" t="s">
        <v>516</v>
      </c>
      <c r="B38" t="s">
        <v>517</v>
      </c>
      <c r="C38" t="s">
        <v>114</v>
      </c>
      <c r="D38" t="s">
        <v>732</v>
      </c>
      <c r="E38" t="s">
        <v>364</v>
      </c>
      <c r="F38" t="str">
        <f>VLOOKUP(Tabela2245689101112131415161718192021[[#This Row],[NOME]],'CADASTRO'!A:K,5,0)</f>
        <v>OPERADOR INDUSTRIAL III</v>
      </c>
      <c r="G38" s="8">
        <v>44119</v>
      </c>
      <c r="H38" s="38">
        <v>365</v>
      </c>
      <c r="I3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IF((G38+H38)&gt;(TODAY()),"NO PRAZO", "VENCIDO")))),"N.A.")</f>
        <v>HISTORICO</v>
      </c>
      <c r="J38" s="14">
        <f>Tabela2245689101112131415161718192021[[#This Row],[TREINADO EM]]+Tabela2245689101112131415161718192021[[#This Row],[VALIDADE]]</f>
        <v>44484</v>
      </c>
      <c r="K38">
        <v>1</v>
      </c>
      <c r="L38" t="s">
        <v>5</v>
      </c>
      <c r="M38" t="str">
        <f>VLOOKUP(Tabela2245689101112131415161718192021[[#This Row],[NOME]],'CADASTRO'!A:K,6,0)</f>
        <v>ATIVO</v>
      </c>
    </row>
    <row r="39" spans="1:13">
      <c r="A39" t="s">
        <v>516</v>
      </c>
      <c r="B39" t="s">
        <v>517</v>
      </c>
      <c r="C39" t="s">
        <v>341</v>
      </c>
      <c r="D39" t="s">
        <v>732</v>
      </c>
      <c r="E39" t="s">
        <v>364</v>
      </c>
      <c r="F39" t="str">
        <f>VLOOKUP(Tabela2245689101112131415161718192021[[#This Row],[NOME]],'CADASTRO'!A:K,5,0)</f>
        <v>OPERADOR INDUSTRIAL III</v>
      </c>
      <c r="G39" s="8">
        <v>44908</v>
      </c>
      <c r="H39" s="38">
        <v>365</v>
      </c>
      <c r="I3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IF((G39+H39)&gt;(TODAY()),"NO PRAZO", "VENCIDO")))),"N.A.")</f>
        <v>HISTORICO</v>
      </c>
      <c r="J39" s="14">
        <f>Tabela2245689101112131415161718192021[[#This Row],[TREINADO EM]]+Tabela2245689101112131415161718192021[[#This Row],[VALIDADE]]</f>
        <v>45273</v>
      </c>
      <c r="K39">
        <v>1</v>
      </c>
      <c r="L39" t="s">
        <v>5</v>
      </c>
      <c r="M39" t="str">
        <f>VLOOKUP(Tabela2245689101112131415161718192021[[#This Row],[NOME]],'CADASTRO'!A:K,6,0)</f>
        <v>ATIVO</v>
      </c>
    </row>
    <row r="40" spans="1:13">
      <c r="A40" t="s">
        <v>516</v>
      </c>
      <c r="B40" t="s">
        <v>517</v>
      </c>
      <c r="C40" t="s">
        <v>431</v>
      </c>
      <c r="D40" t="s">
        <v>732</v>
      </c>
      <c r="E40" t="s">
        <v>364</v>
      </c>
      <c r="F40" t="str">
        <f>VLOOKUP(Tabela2245689101112131415161718192021[[#This Row],[NOME]],'CADASTRO'!A:K,5,0)</f>
        <v>OPERADOR INDUSTRIAL III</v>
      </c>
      <c r="G40" s="8">
        <v>45280</v>
      </c>
      <c r="H40" s="38">
        <v>365</v>
      </c>
      <c r="I4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IF((G40+H40)&gt;(TODAY()),"NO PRAZO", "VENCIDO")))),"N.A.")</f>
        <v>HISTORICO</v>
      </c>
      <c r="J40" s="14">
        <f>Tabela2245689101112131415161718192021[[#This Row],[TREINADO EM]]+Tabela2245689101112131415161718192021[[#This Row],[VALIDADE]]</f>
        <v>45645</v>
      </c>
      <c r="K40">
        <v>1</v>
      </c>
      <c r="L40" t="s">
        <v>5</v>
      </c>
      <c r="M40" t="str">
        <f>VLOOKUP(Tabela2245689101112131415161718192021[[#This Row],[NOME]],'CADASTRO'!A:K,6,0)</f>
        <v>ATIVO</v>
      </c>
    </row>
    <row r="41" spans="1:13">
      <c r="A41" t="s">
        <v>516</v>
      </c>
      <c r="B41" t="s">
        <v>517</v>
      </c>
      <c r="C41" t="s">
        <v>335</v>
      </c>
      <c r="D41" t="s">
        <v>732</v>
      </c>
      <c r="E41" t="s">
        <v>364</v>
      </c>
      <c r="F41" t="str">
        <f>VLOOKUP(Tabela2245689101112131415161718192021[[#This Row],[NOME]],'CADASTRO'!A:K,5,0)</f>
        <v>OPERADOR INDUSTRIAL III</v>
      </c>
      <c r="G41" s="8">
        <v>45644</v>
      </c>
      <c r="H41" s="38">
        <v>365</v>
      </c>
      <c r="I4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IF((G41+H41)&gt;(TODAY()),"NO PRAZO", "VENCIDO")))),"N.A.")</f>
        <v>HISTORICO</v>
      </c>
      <c r="J41" s="14">
        <f>Tabela2245689101112131415161718192021[[#This Row],[TREINADO EM]]+Tabela2245689101112131415161718192021[[#This Row],[VALIDADE]]</f>
        <v>46009</v>
      </c>
      <c r="K41">
        <v>1</v>
      </c>
      <c r="L41" t="s">
        <v>5</v>
      </c>
      <c r="M41" t="str">
        <f>VLOOKUP(Tabela2245689101112131415161718192021[[#This Row],[NOME]],'CADASTRO'!A:K,6,0)</f>
        <v>ATIVO</v>
      </c>
    </row>
    <row r="42" spans="1:13">
      <c r="A42" t="s">
        <v>516</v>
      </c>
      <c r="B42" t="s">
        <v>517</v>
      </c>
      <c r="C42" t="s">
        <v>335</v>
      </c>
      <c r="D42" t="s">
        <v>732</v>
      </c>
      <c r="E42" t="s">
        <v>364</v>
      </c>
      <c r="F42" t="str">
        <f>VLOOKUP(Tabela2245689101112131415161718192021[[#This Row],[NOME]],'CADASTRO'!A:K,5,0)</f>
        <v>OPERADOR INDUSTRIAL III</v>
      </c>
      <c r="G42" s="8">
        <v>46009</v>
      </c>
      <c r="H42" s="38">
        <v>365</v>
      </c>
      <c r="I4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IF((G42+H42)&gt;(TODAY()),"NO PRAZO", "VENCIDO")))),"N.A.")</f>
        <v>NO PRAZO</v>
      </c>
      <c r="J42" s="14">
        <f>Tabela2245689101112131415161718192021[[#This Row],[TREINADO EM]]+Tabela2245689101112131415161718192021[[#This Row],[VALIDADE]]</f>
        <v>46374</v>
      </c>
      <c r="K42">
        <v>1</v>
      </c>
      <c r="L42" t="s">
        <v>3</v>
      </c>
      <c r="M42" t="str">
        <f>VLOOKUP(Tabela2245689101112131415161718192021[[#This Row],[NOME]],'CADASTRO'!A:K,6,0)</f>
        <v>ATIVO</v>
      </c>
    </row>
    <row r="43" spans="1:13">
      <c r="A43" t="s">
        <v>516</v>
      </c>
      <c r="B43" t="s">
        <v>517</v>
      </c>
      <c r="C43" t="s">
        <v>341</v>
      </c>
      <c r="D43" t="s">
        <v>732</v>
      </c>
      <c r="E43" t="s">
        <v>461</v>
      </c>
      <c r="F43" t="str">
        <f>VLOOKUP(Tabela2245689101112131415161718192021[[#This Row],[NOME]],'CADASTRO'!A:K,5,0)</f>
        <v>ANALISTA PRODUCAO JR</v>
      </c>
      <c r="G43" s="8">
        <v>44834</v>
      </c>
      <c r="H43" s="38">
        <v>365</v>
      </c>
      <c r="I4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IF((G43+H43)&gt;(TODAY()),"NO PRAZO", "VENCIDO")))),"N.A.")</f>
        <v>N.A.</v>
      </c>
      <c r="J43" s="14">
        <f>Tabela2245689101112131415161718192021[[#This Row],[TREINADO EM]]+Tabela2245689101112131415161718192021[[#This Row],[VALIDADE]]</f>
        <v>45199</v>
      </c>
      <c r="K43">
        <v>1</v>
      </c>
      <c r="L43" t="s">
        <v>1</v>
      </c>
      <c r="M43" t="str">
        <f>VLOOKUP(Tabela2245689101112131415161718192021[[#This Row],[NOME]],'CADASTRO'!A:K,6,0)</f>
        <v>DESLIGADO</v>
      </c>
    </row>
    <row r="44" spans="1:13">
      <c r="A44" t="s">
        <v>516</v>
      </c>
      <c r="B44" t="s">
        <v>517</v>
      </c>
      <c r="C44" t="s">
        <v>68</v>
      </c>
      <c r="D44" t="s">
        <v>732</v>
      </c>
      <c r="E44" t="s">
        <v>464</v>
      </c>
      <c r="F44" t="str">
        <f>VLOOKUP(Tabela2245689101112131415161718192021[[#This Row],[NOME]],'CADASTRO'!A:K,5,0)</f>
        <v>ESTAGIARIO</v>
      </c>
      <c r="G44" s="8">
        <v>44271</v>
      </c>
      <c r="H44" s="38">
        <v>365</v>
      </c>
      <c r="I4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IF((G44+H44)&gt;(TODAY()),"NO PRAZO", "VENCIDO")))),"N.A.")</f>
        <v>N.A.</v>
      </c>
      <c r="J44" s="14">
        <f>Tabela2245689101112131415161718192021[[#This Row],[TREINADO EM]]+Tabela2245689101112131415161718192021[[#This Row],[VALIDADE]]</f>
        <v>44636</v>
      </c>
      <c r="K44">
        <v>1</v>
      </c>
      <c r="L44" t="s">
        <v>1</v>
      </c>
      <c r="M44" t="str">
        <f>VLOOKUP(Tabela2245689101112131415161718192021[[#This Row],[NOME]],'CADASTRO'!A:K,6,0)</f>
        <v>DESLIGADO</v>
      </c>
    </row>
    <row r="45" spans="1:13">
      <c r="A45" t="s">
        <v>516</v>
      </c>
      <c r="B45" t="s">
        <v>517</v>
      </c>
      <c r="C45" t="s">
        <v>68</v>
      </c>
      <c r="D45" t="s">
        <v>732</v>
      </c>
      <c r="E45" t="s">
        <v>467</v>
      </c>
      <c r="F45" t="str">
        <f>VLOOKUP(Tabela2245689101112131415161718192021[[#This Row],[NOME]],'CADASTRO'!A:K,5,0)</f>
        <v>OPERADOR INDUSTRIAL III</v>
      </c>
      <c r="G45" s="8">
        <v>44491</v>
      </c>
      <c r="H45" s="38">
        <v>365</v>
      </c>
      <c r="I4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IF((G45+H45)&gt;(TODAY()),"NO PRAZO", "VENCIDO")))),"N.A.")</f>
        <v>N.A.</v>
      </c>
      <c r="J45" s="14">
        <f>Tabela2245689101112131415161718192021[[#This Row],[TREINADO EM]]+Tabela2245689101112131415161718192021[[#This Row],[VALIDADE]]</f>
        <v>44856</v>
      </c>
      <c r="K45">
        <v>0.5</v>
      </c>
      <c r="L45" t="s">
        <v>5</v>
      </c>
      <c r="M45" t="str">
        <f>VLOOKUP(Tabela2245689101112131415161718192021[[#This Row],[NOME]],'CADASTRO'!A:K,6,0)</f>
        <v>DESLIGADO</v>
      </c>
    </row>
    <row r="46" spans="1:13">
      <c r="A46" t="s">
        <v>516</v>
      </c>
      <c r="B46" t="s">
        <v>517</v>
      </c>
      <c r="C46" t="s">
        <v>431</v>
      </c>
      <c r="D46" t="s">
        <v>732</v>
      </c>
      <c r="E46" t="s">
        <v>467</v>
      </c>
      <c r="F46" t="str">
        <f>VLOOKUP(Tabela2245689101112131415161718192021[[#This Row],[NOME]],'CADASTRO'!A:K,5,0)</f>
        <v>OPERADOR INDUSTRIAL III</v>
      </c>
      <c r="G46" s="8">
        <v>45378</v>
      </c>
      <c r="H46" s="38">
        <v>365</v>
      </c>
      <c r="I4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IF((G46+H46)&gt;(TODAY()),"NO PRAZO", "VENCIDO")))),"N.A.")</f>
        <v>N.A.</v>
      </c>
      <c r="J46" s="14">
        <f>Tabela2245689101112131415161718192021[[#This Row],[TREINADO EM]]+Tabela2245689101112131415161718192021[[#This Row],[VALIDADE]]</f>
        <v>45743</v>
      </c>
      <c r="K46">
        <v>1.5</v>
      </c>
      <c r="L46" t="s">
        <v>5</v>
      </c>
      <c r="M46" t="str">
        <f>VLOOKUP(Tabela2245689101112131415161718192021[[#This Row],[NOME]],'CADASTRO'!A:K,6,0)</f>
        <v>DESLIGADO</v>
      </c>
    </row>
    <row r="47" spans="1:13">
      <c r="A47" t="s">
        <v>516</v>
      </c>
      <c r="B47" t="s">
        <v>517</v>
      </c>
      <c r="C47" t="s">
        <v>431</v>
      </c>
      <c r="D47" t="s">
        <v>732</v>
      </c>
      <c r="E47" t="s">
        <v>467</v>
      </c>
      <c r="F47" t="str">
        <f>VLOOKUP(Tabela2245689101112131415161718192021[[#This Row],[NOME]],'CADASTRO'!A:K,5,0)</f>
        <v>OPERADOR INDUSTRIAL III</v>
      </c>
      <c r="G47" s="8">
        <v>45280</v>
      </c>
      <c r="H47" s="38">
        <v>365</v>
      </c>
      <c r="I4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IF((G47+H47)&gt;(TODAY()),"NO PRAZO", "VENCIDO")))),"N.A.")</f>
        <v>N.A.</v>
      </c>
      <c r="J47" s="14">
        <f>Tabela2245689101112131415161718192021[[#This Row],[TREINADO EM]]+Tabela2245689101112131415161718192021[[#This Row],[VALIDADE]]</f>
        <v>45645</v>
      </c>
      <c r="K47">
        <v>1</v>
      </c>
      <c r="L47" t="s">
        <v>5</v>
      </c>
      <c r="M47" t="str">
        <f>VLOOKUP(Tabela2245689101112131415161718192021[[#This Row],[NOME]],'CADASTRO'!A:K,6,0)</f>
        <v>DESLIGADO</v>
      </c>
    </row>
    <row r="48" spans="1:13">
      <c r="A48" t="s">
        <v>516</v>
      </c>
      <c r="B48" t="s">
        <v>517</v>
      </c>
      <c r="C48" t="s">
        <v>431</v>
      </c>
      <c r="D48" t="s">
        <v>732</v>
      </c>
      <c r="E48" t="s">
        <v>467</v>
      </c>
      <c r="F48" t="str">
        <f>VLOOKUP(Tabela2245689101112131415161718192021[[#This Row],[NOME]],'CADASTRO'!A:K,5,0)</f>
        <v>OPERADOR INDUSTRIAL III</v>
      </c>
      <c r="G48" s="8">
        <v>45743</v>
      </c>
      <c r="H48" s="38">
        <v>365</v>
      </c>
      <c r="I4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IF((G48+H48)&gt;(TODAY()),"NO PRAZO", "VENCIDO")))),"N.A.")</f>
        <v>N.A.</v>
      </c>
      <c r="J48" s="14">
        <f>Tabela2245689101112131415161718192021[[#This Row],[TREINADO EM]]+Tabela2245689101112131415161718192021[[#This Row],[VALIDADE]]</f>
        <v>46108</v>
      </c>
      <c r="K48">
        <v>1</v>
      </c>
      <c r="L48" t="s">
        <v>5</v>
      </c>
      <c r="M48" t="str">
        <f>VLOOKUP(Tabela2245689101112131415161718192021[[#This Row],[NOME]],'CADASTRO'!A:K,6,0)</f>
        <v>DESLIGADO</v>
      </c>
    </row>
    <row r="49" spans="1:13">
      <c r="A49" t="s">
        <v>516</v>
      </c>
      <c r="B49" t="s">
        <v>517</v>
      </c>
      <c r="C49" t="s">
        <v>335</v>
      </c>
      <c r="D49" t="s">
        <v>732</v>
      </c>
      <c r="E49" t="s">
        <v>467</v>
      </c>
      <c r="F49" t="str">
        <f>VLOOKUP(Tabela2245689101112131415161718192021[[#This Row],[NOME]],'CADASTRO'!A:K,5,0)</f>
        <v>OPERADOR INDUSTRIAL III</v>
      </c>
      <c r="G49" s="8">
        <v>46009</v>
      </c>
      <c r="H49" s="38">
        <v>365</v>
      </c>
      <c r="I4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IF((G49+H49)&gt;(TODAY()),"NO PRAZO", "VENCIDO")))),"N.A.")</f>
        <v>N.A.</v>
      </c>
      <c r="J49" s="14">
        <f>Tabela2245689101112131415161718192021[[#This Row],[TREINADO EM]]+Tabela2245689101112131415161718192021[[#This Row],[VALIDADE]]</f>
        <v>46374</v>
      </c>
      <c r="K49">
        <v>1</v>
      </c>
      <c r="L49" t="s">
        <v>3</v>
      </c>
      <c r="M49" t="str">
        <f>VLOOKUP(Tabela2245689101112131415161718192021[[#This Row],[NOME]],'CADASTRO'!A:K,6,0)</f>
        <v>DESLIGADO</v>
      </c>
    </row>
    <row r="50" spans="1:13">
      <c r="A50" t="s">
        <v>516</v>
      </c>
      <c r="B50" t="s">
        <v>517</v>
      </c>
      <c r="C50" t="s">
        <v>68</v>
      </c>
      <c r="D50" t="s">
        <v>732</v>
      </c>
      <c r="E50" t="s">
        <v>471</v>
      </c>
      <c r="F50" t="str">
        <f>VLOOKUP(Tabela2245689101112131415161718192021[[#This Row],[NOME]],'CADASTRO'!A:K,5,0)</f>
        <v>ANALISTA CONTROLE QUALIDADE PL</v>
      </c>
      <c r="G50" s="8">
        <v>44511</v>
      </c>
      <c r="H50" s="38">
        <v>365</v>
      </c>
      <c r="I5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IF((G50+H50)&gt;(TODAY()),"NO PRAZO", "VENCIDO")))),"N.A.")</f>
        <v>N.A.</v>
      </c>
      <c r="J50" s="14">
        <f>Tabela2245689101112131415161718192021[[#This Row],[TREINADO EM]]+Tabela2245689101112131415161718192021[[#This Row],[VALIDADE]]</f>
        <v>44876</v>
      </c>
      <c r="K50">
        <v>0.5</v>
      </c>
      <c r="L50" t="s">
        <v>1</v>
      </c>
      <c r="M50" t="str">
        <f>VLOOKUP(Tabela2245689101112131415161718192021[[#This Row],[NOME]],'CADASTRO'!A:K,6,0)</f>
        <v>DESLIGADO</v>
      </c>
    </row>
    <row r="51" spans="1:13">
      <c r="A51" t="s">
        <v>516</v>
      </c>
      <c r="B51" t="s">
        <v>517</v>
      </c>
      <c r="C51" t="s">
        <v>335</v>
      </c>
      <c r="D51" t="s">
        <v>732</v>
      </c>
      <c r="E51" t="s">
        <v>380</v>
      </c>
      <c r="F51" t="str">
        <f>VLOOKUP(Tabela2245689101112131415161718192021[[#This Row],[NOME]],'CADASTRO'!A:K,5,0)</f>
        <v>TECNICO ELETRONICO I</v>
      </c>
      <c r="G51" s="8">
        <v>46009</v>
      </c>
      <c r="H51" s="38">
        <v>365</v>
      </c>
      <c r="I5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IF((G51+H51)&gt;(TODAY()),"NO PRAZO", "VENCIDO")))),"N.A.")</f>
        <v>NO PRAZO</v>
      </c>
      <c r="J51" s="14">
        <f>Tabela2245689101112131415161718192021[[#This Row],[TREINADO EM]]+Tabela2245689101112131415161718192021[[#This Row],[VALIDADE]]</f>
        <v>46374</v>
      </c>
      <c r="K51">
        <v>1</v>
      </c>
      <c r="L51" t="s">
        <v>3</v>
      </c>
      <c r="M51" t="str">
        <f>VLOOKUP(Tabela2245689101112131415161718192021[[#This Row],[NOME]],'CADASTRO'!A:K,6,0)</f>
        <v>ATIVO</v>
      </c>
    </row>
    <row r="52" spans="1:13">
      <c r="A52" t="s">
        <v>516</v>
      </c>
      <c r="B52" t="s">
        <v>517</v>
      </c>
      <c r="C52" t="s">
        <v>415</v>
      </c>
      <c r="D52" t="s">
        <v>732</v>
      </c>
      <c r="E52" t="s">
        <v>382</v>
      </c>
      <c r="F52" t="str">
        <f>VLOOKUP(Tabela2245689101112131415161718192021[[#This Row],[NOME]],'CADASTRO'!A:K,5,0)</f>
        <v>ANALISTA CONTROLE QUALIDADE JR</v>
      </c>
      <c r="G52" s="8">
        <v>46170</v>
      </c>
      <c r="H52" s="38">
        <v>365</v>
      </c>
      <c r="I5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IF((G52+H52)&gt;(TODAY()),"NO PRAZO", "VENCIDO")))),"N.A.")</f>
        <v>NO PRAZO</v>
      </c>
      <c r="J52" s="14">
        <f>Tabela2245689101112131415161718192021[[#This Row],[TREINADO EM]]+Tabela2245689101112131415161718192021[[#This Row],[VALIDADE]]</f>
        <v>46535</v>
      </c>
      <c r="K52">
        <v>1</v>
      </c>
      <c r="L52" t="s">
        <v>3</v>
      </c>
      <c r="M52" t="str">
        <f>VLOOKUP(Tabela2245689101112131415161718192021[[#This Row],[NOME]],'CADASTRO'!A:K,6,0)</f>
        <v>ATIVO</v>
      </c>
    </row>
    <row r="53" spans="1:13">
      <c r="A53" t="s">
        <v>516</v>
      </c>
      <c r="B53" t="s">
        <v>517</v>
      </c>
      <c r="C53" t="s">
        <v>68</v>
      </c>
      <c r="D53" t="s">
        <v>732</v>
      </c>
      <c r="E53" t="s">
        <v>265</v>
      </c>
      <c r="F53" t="str">
        <f>VLOOKUP(Tabela2245689101112131415161718192021[[#This Row],[NOME]],'CADASTRO'!A:K,5,0)</f>
        <v>OPERADOR INDUSTRIAL II</v>
      </c>
      <c r="G53" s="8">
        <v>44271</v>
      </c>
      <c r="H53" s="38">
        <v>365</v>
      </c>
      <c r="I5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IF((G53+H53)&gt;(TODAY()),"NO PRAZO", "VENCIDO")))),"N.A.")</f>
        <v>N.A.</v>
      </c>
      <c r="J53" s="14">
        <f>Tabela2245689101112131415161718192021[[#This Row],[TREINADO EM]]+Tabela2245689101112131415161718192021[[#This Row],[VALIDADE]]</f>
        <v>44636</v>
      </c>
      <c r="K53">
        <v>1</v>
      </c>
      <c r="L53" t="s">
        <v>1</v>
      </c>
      <c r="M53" t="str">
        <f>VLOOKUP(Tabela2245689101112131415161718192021[[#This Row],[NOME]],'CADASTRO'!A:K,6,0)</f>
        <v>DESLIGADO</v>
      </c>
    </row>
    <row r="54" spans="1:13">
      <c r="A54" t="s">
        <v>516</v>
      </c>
      <c r="B54" t="s">
        <v>517</v>
      </c>
      <c r="C54" t="s">
        <v>68</v>
      </c>
      <c r="D54" t="s">
        <v>732</v>
      </c>
      <c r="E54" t="s">
        <v>265</v>
      </c>
      <c r="F54" t="str">
        <f>VLOOKUP(Tabela2245689101112131415161718192021[[#This Row],[NOME]],'CADASTRO'!A:K,5,0)</f>
        <v>OPERADOR INDUSTRIAL II</v>
      </c>
      <c r="G54" s="8">
        <v>44511</v>
      </c>
      <c r="H54" s="38">
        <v>365</v>
      </c>
      <c r="I5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IF((G54+H54)&gt;(TODAY()),"NO PRAZO", "VENCIDO")))),"N.A.")</f>
        <v>N.A.</v>
      </c>
      <c r="J54" s="14">
        <f>Tabela2245689101112131415161718192021[[#This Row],[TREINADO EM]]+Tabela2245689101112131415161718192021[[#This Row],[VALIDADE]]</f>
        <v>44876</v>
      </c>
      <c r="K54">
        <v>0.5</v>
      </c>
      <c r="L54" t="s">
        <v>3</v>
      </c>
      <c r="M54" t="str">
        <f>VLOOKUP(Tabela2245689101112131415161718192021[[#This Row],[NOME]],'CADASTRO'!A:K,6,0)</f>
        <v>DESLIGADO</v>
      </c>
    </row>
    <row r="55" spans="1:13">
      <c r="A55" t="s">
        <v>516</v>
      </c>
      <c r="B55" t="s">
        <v>517</v>
      </c>
      <c r="C55" t="s">
        <v>335</v>
      </c>
      <c r="D55" t="s">
        <v>732</v>
      </c>
      <c r="E55" t="s">
        <v>40</v>
      </c>
      <c r="F55" t="str">
        <f>VLOOKUP(Tabela2245689101112131415161718192021[[#This Row],[NOME]],'CADASTRO'!A:K,5,0)</f>
        <v>COORDENADOR PRODUCAO</v>
      </c>
      <c r="G55" s="8">
        <v>45709</v>
      </c>
      <c r="H55" s="38">
        <v>365</v>
      </c>
      <c r="I5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IF((G55+H55)&gt;(TODAY()),"NO PRAZO", "VENCIDO")))),"N.A.")</f>
        <v>N.A.</v>
      </c>
      <c r="J55" s="14">
        <f>Tabela2245689101112131415161718192021[[#This Row],[TREINADO EM]]+Tabela2245689101112131415161718192021[[#This Row],[VALIDADE]]</f>
        <v>46074</v>
      </c>
      <c r="K55">
        <v>1</v>
      </c>
      <c r="L55" t="s">
        <v>3</v>
      </c>
      <c r="M55" t="str">
        <f>VLOOKUP(Tabela2245689101112131415161718192021[[#This Row],[NOME]],'CADASTRO'!A:K,6,0)</f>
        <v>TRANSFERIDO</v>
      </c>
    </row>
    <row r="56" spans="1:13">
      <c r="A56" t="s">
        <v>516</v>
      </c>
      <c r="B56" t="s">
        <v>517</v>
      </c>
      <c r="C56" t="s">
        <v>114</v>
      </c>
      <c r="D56" t="s">
        <v>732</v>
      </c>
      <c r="E56" t="s">
        <v>274</v>
      </c>
      <c r="F56" t="str">
        <f>VLOOKUP(Tabela2245689101112131415161718192021[[#This Row],[NOME]],'CADASTRO'!A:K,5,0)</f>
        <v>OPERADOR INDUSTRIAL III</v>
      </c>
      <c r="G56" s="8">
        <v>44120</v>
      </c>
      <c r="H56" s="38">
        <v>365</v>
      </c>
      <c r="I5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IF((G56+H56)&gt;(TODAY()),"NO PRAZO", "VENCIDO")))),"N.A.")</f>
        <v>N.A.</v>
      </c>
      <c r="J56" s="14">
        <f>Tabela2245689101112131415161718192021[[#This Row],[TREINADO EM]]+Tabela2245689101112131415161718192021[[#This Row],[VALIDADE]]</f>
        <v>44485</v>
      </c>
      <c r="K56">
        <v>1</v>
      </c>
      <c r="L56" t="s">
        <v>5</v>
      </c>
      <c r="M56" t="str">
        <f>VLOOKUP(Tabela2245689101112131415161718192021[[#This Row],[NOME]],'CADASTRO'!A:K,6,0)</f>
        <v>DESLIGADO</v>
      </c>
    </row>
    <row r="57" spans="1:13">
      <c r="A57" t="s">
        <v>516</v>
      </c>
      <c r="B57" t="s">
        <v>517</v>
      </c>
      <c r="C57" t="s">
        <v>341</v>
      </c>
      <c r="D57" t="s">
        <v>732</v>
      </c>
      <c r="E57" t="s">
        <v>274</v>
      </c>
      <c r="F57" t="str">
        <f>VLOOKUP(Tabela2245689101112131415161718192021[[#This Row],[NOME]],'CADASTRO'!A:K,5,0)</f>
        <v>OPERADOR INDUSTRIAL III</v>
      </c>
      <c r="G57" s="8">
        <v>44834</v>
      </c>
      <c r="H57" s="38">
        <v>365</v>
      </c>
      <c r="I5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IF((G57+H57)&gt;(TODAY()),"NO PRAZO", "VENCIDO")))),"N.A.")</f>
        <v>N.A.</v>
      </c>
      <c r="J57" s="14">
        <f>Tabela2245689101112131415161718192021[[#This Row],[TREINADO EM]]+Tabela2245689101112131415161718192021[[#This Row],[VALIDADE]]</f>
        <v>45199</v>
      </c>
      <c r="K57">
        <v>1</v>
      </c>
      <c r="L57" t="s">
        <v>3</v>
      </c>
      <c r="M57" t="str">
        <f>VLOOKUP(Tabela2245689101112131415161718192021[[#This Row],[NOME]],'CADASTRO'!A:K,6,0)</f>
        <v>DESLIGADO</v>
      </c>
    </row>
    <row r="58" spans="1:13">
      <c r="A58" t="s">
        <v>516</v>
      </c>
      <c r="B58" t="s">
        <v>517</v>
      </c>
      <c r="C58" t="s">
        <v>341</v>
      </c>
      <c r="D58" t="s">
        <v>732</v>
      </c>
      <c r="E58" t="s">
        <v>387</v>
      </c>
      <c r="F58" t="str">
        <f>VLOOKUP(Tabela2245689101112131415161718192021[[#This Row],[NOME]],'CADASTRO'!A:K,5,0)</f>
        <v>OPERADOR INDUSTRIAL III</v>
      </c>
      <c r="G58" s="8">
        <v>44834</v>
      </c>
      <c r="H58" s="38">
        <v>365</v>
      </c>
      <c r="I5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IF((G58+H58)&gt;(TODAY()),"NO PRAZO", "VENCIDO")))),"N.A.")</f>
        <v>N.A.</v>
      </c>
      <c r="J58" s="14">
        <f>Tabela2245689101112131415161718192021[[#This Row],[TREINADO EM]]+Tabela2245689101112131415161718192021[[#This Row],[VALIDADE]]</f>
        <v>45199</v>
      </c>
      <c r="K58">
        <v>1</v>
      </c>
      <c r="L58" t="s">
        <v>1</v>
      </c>
      <c r="M58" t="str">
        <f>VLOOKUP(Tabela2245689101112131415161718192021[[#This Row],[NOME]],'CADASTRO'!A:K,6,0)</f>
        <v>ATIVO</v>
      </c>
    </row>
    <row r="59" spans="1:13">
      <c r="A59" t="s">
        <v>516</v>
      </c>
      <c r="B59" t="s">
        <v>517</v>
      </c>
      <c r="C59" t="s">
        <v>335</v>
      </c>
      <c r="D59" t="s">
        <v>732</v>
      </c>
      <c r="E59" t="s">
        <v>387</v>
      </c>
      <c r="F59" t="str">
        <f>VLOOKUP(Tabela2245689101112131415161718192021[[#This Row],[NOME]],'CADASTRO'!A:K,5,0)</f>
        <v>OPERADOR INDUSTRIAL III</v>
      </c>
      <c r="G59" s="8">
        <v>46226</v>
      </c>
      <c r="H59" s="38">
        <v>365</v>
      </c>
      <c r="I5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IF((G59+H59)&gt;(TODAY()),"NO PRAZO", "VENCIDO")))),"N.A.")</f>
        <v>NO PRAZO</v>
      </c>
      <c r="J59" s="14">
        <f>Tabela2245689101112131415161718192021[[#This Row],[TREINADO EM]]+Tabela2245689101112131415161718192021[[#This Row],[VALIDADE]]</f>
        <v>46591</v>
      </c>
      <c r="K59">
        <v>1</v>
      </c>
      <c r="L59" t="s">
        <v>3</v>
      </c>
      <c r="M59" t="str">
        <f>VLOOKUP(Tabela2245689101112131415161718192021[[#This Row],[NOME]],'CADASTRO'!A:K,6,0)</f>
        <v>ATIVO</v>
      </c>
    </row>
    <row r="60" spans="1:13">
      <c r="A60" t="s">
        <v>516</v>
      </c>
      <c r="B60" t="s">
        <v>517</v>
      </c>
      <c r="C60" t="s">
        <v>431</v>
      </c>
      <c r="D60" t="s">
        <v>732</v>
      </c>
      <c r="E60" s="1" t="s">
        <v>392</v>
      </c>
      <c r="F60" t="str">
        <f>VLOOKUP(Tabela2245689101112131415161718192021[[#This Row],[NOME]],'CADASTRO'!A:K,5,0)</f>
        <v>Almoxarife</v>
      </c>
      <c r="G60" s="8">
        <v>45280</v>
      </c>
      <c r="H60" s="38">
        <v>365</v>
      </c>
      <c r="I6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IF((G60+H60)&gt;(TODAY()),"NO PRAZO", "VENCIDO")))),"N.A.")</f>
        <v>N.A.</v>
      </c>
      <c r="J60" s="14">
        <f>Tabela2245689101112131415161718192021[[#This Row],[TREINADO EM]]+Tabela2245689101112131415161718192021[[#This Row],[VALIDADE]]</f>
        <v>45645</v>
      </c>
      <c r="K60">
        <v>1</v>
      </c>
      <c r="L60" t="s">
        <v>1</v>
      </c>
      <c r="M60" t="str">
        <f>VLOOKUP(Tabela2245689101112131415161718192021[[#This Row],[NOME]],'CADASTRO'!A:K,6,0)</f>
        <v>ATIVO</v>
      </c>
    </row>
    <row r="61" spans="1:13">
      <c r="A61" t="s">
        <v>516</v>
      </c>
      <c r="B61" t="s">
        <v>517</v>
      </c>
      <c r="C61" t="s">
        <v>341</v>
      </c>
      <c r="D61" t="s">
        <v>732</v>
      </c>
      <c r="E61" t="s">
        <v>291</v>
      </c>
      <c r="F61" t="str">
        <f>VLOOKUP(Tabela2245689101112131415161718192021[[#This Row],[NOME]],'CADASTRO'!A:K,5,0)</f>
        <v>OPERADOR INDUSTRIAL III</v>
      </c>
      <c r="G61" s="8">
        <v>44865</v>
      </c>
      <c r="H61" s="38">
        <v>365</v>
      </c>
      <c r="I6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IF((G61+H61)&gt;(TODAY()),"NO PRAZO", "VENCIDO")))),"N.A.")</f>
        <v>N.A.</v>
      </c>
      <c r="J61" s="14">
        <f>Tabela2245689101112131415161718192021[[#This Row],[TREINADO EM]]+Tabela2245689101112131415161718192021[[#This Row],[VALIDADE]]</f>
        <v>45230</v>
      </c>
      <c r="K61">
        <v>1</v>
      </c>
      <c r="L61" t="s">
        <v>5</v>
      </c>
      <c r="M61" t="str">
        <f>VLOOKUP(Tabela2245689101112131415161718192021[[#This Row],[NOME]],'CADASTRO'!A:K,6,0)</f>
        <v>DESLIGADO</v>
      </c>
    </row>
    <row r="62" spans="1:13">
      <c r="A62" t="s">
        <v>516</v>
      </c>
      <c r="B62" t="s">
        <v>517</v>
      </c>
      <c r="C62" t="s">
        <v>431</v>
      </c>
      <c r="D62" t="s">
        <v>732</v>
      </c>
      <c r="E62" t="s">
        <v>291</v>
      </c>
      <c r="F62" t="str">
        <f>VLOOKUP(Tabela2245689101112131415161718192021[[#This Row],[NOME]],'CADASTRO'!A:K,5,0)</f>
        <v>OPERADOR INDUSTRIAL III</v>
      </c>
      <c r="G62" s="26">
        <v>45280</v>
      </c>
      <c r="H62" s="38">
        <v>365</v>
      </c>
      <c r="I6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IF((G62+H62)&gt;(TODAY()),"NO PRAZO", "VENCIDO")))),"N.A.")</f>
        <v>N.A.</v>
      </c>
      <c r="J62" s="14">
        <f>Tabela2245689101112131415161718192021[[#This Row],[TREINADO EM]]+Tabela2245689101112131415161718192021[[#This Row],[VALIDADE]]</f>
        <v>45645</v>
      </c>
      <c r="K62">
        <v>1</v>
      </c>
      <c r="L62" t="s">
        <v>3</v>
      </c>
      <c r="M62" t="str">
        <f>VLOOKUP(Tabela2245689101112131415161718192021[[#This Row],[NOME]],'CADASTRO'!A:K,6,0)</f>
        <v>DESLIGADO</v>
      </c>
    </row>
    <row r="63" spans="1:13">
      <c r="A63" t="s">
        <v>516</v>
      </c>
      <c r="B63" t="s">
        <v>517</v>
      </c>
      <c r="C63" t="s">
        <v>68</v>
      </c>
      <c r="D63" t="s">
        <v>732</v>
      </c>
      <c r="E63" t="s">
        <v>293</v>
      </c>
      <c r="F63" t="str">
        <f>VLOOKUP(Tabela2245689101112131415161718192021[[#This Row],[NOME]],'CADASTRO'!A:K,5,0)</f>
        <v>OPERADOR INDUSTRIAL II</v>
      </c>
      <c r="G63" s="26">
        <v>44490</v>
      </c>
      <c r="H63" s="38">
        <v>365</v>
      </c>
      <c r="I6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IF((G63+H63)&gt;(TODAY()),"NO PRAZO", "VENCIDO")))),"N.A.")</f>
        <v>N.A.</v>
      </c>
      <c r="J63" s="14">
        <f>Tabela2245689101112131415161718192021[[#This Row],[TREINADO EM]]+Tabela2245689101112131415161718192021[[#This Row],[VALIDADE]]</f>
        <v>44855</v>
      </c>
      <c r="K63">
        <v>0.5</v>
      </c>
      <c r="L63" t="s">
        <v>1</v>
      </c>
      <c r="M63" t="str">
        <f>VLOOKUP(Tabela2245689101112131415161718192021[[#This Row],[NOME]],'CADASTRO'!A:K,6,0)</f>
        <v>DESLIGADO</v>
      </c>
    </row>
    <row r="64" spans="1:13">
      <c r="A64" t="s">
        <v>516</v>
      </c>
      <c r="B64" t="s">
        <v>517</v>
      </c>
      <c r="C64" t="s">
        <v>68</v>
      </c>
      <c r="D64" t="s">
        <v>732</v>
      </c>
      <c r="E64" t="s">
        <v>298</v>
      </c>
      <c r="F64" t="str">
        <f>VLOOKUP(Tabela2245689101112131415161718192021[[#This Row],[NOME]],'CADASTRO'!A:K,5,0)</f>
        <v>OPERADOR INDUSTRIAL III</v>
      </c>
      <c r="G64" s="26">
        <v>44511</v>
      </c>
      <c r="H64" s="38">
        <v>365</v>
      </c>
      <c r="I6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IF((G64+H64)&gt;(TODAY()),"NO PRAZO", "VENCIDO")))),"N.A.")</f>
        <v>N.A.</v>
      </c>
      <c r="J64" s="14">
        <f>Tabela2245689101112131415161718192021[[#This Row],[TREINADO EM]]+Tabela2245689101112131415161718192021[[#This Row],[VALIDADE]]</f>
        <v>44876</v>
      </c>
      <c r="K64">
        <v>0.5</v>
      </c>
      <c r="L64" t="s">
        <v>5</v>
      </c>
      <c r="M64" t="str">
        <f>VLOOKUP(Tabela2245689101112131415161718192021[[#This Row],[NOME]],'CADASTRO'!A:K,6,0)</f>
        <v>DESLIGADO</v>
      </c>
    </row>
    <row r="65" spans="1:13">
      <c r="A65" t="s">
        <v>516</v>
      </c>
      <c r="B65" t="s">
        <v>517</v>
      </c>
      <c r="C65" t="s">
        <v>341</v>
      </c>
      <c r="D65" t="s">
        <v>732</v>
      </c>
      <c r="E65" t="s">
        <v>298</v>
      </c>
      <c r="F65" t="str">
        <f>VLOOKUP(Tabela2245689101112131415161718192021[[#This Row],[NOME]],'CADASTRO'!A:K,5,0)</f>
        <v>OPERADOR INDUSTRIAL III</v>
      </c>
      <c r="G65" s="26">
        <v>44847</v>
      </c>
      <c r="H65" s="38">
        <v>365</v>
      </c>
      <c r="I6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IF((G65+H65)&gt;(TODAY()),"NO PRAZO", "VENCIDO")))),"N.A.")</f>
        <v>N.A.</v>
      </c>
      <c r="J65" s="14">
        <f>Tabela2245689101112131415161718192021[[#This Row],[TREINADO EM]]+Tabela2245689101112131415161718192021[[#This Row],[VALIDADE]]</f>
        <v>45212</v>
      </c>
      <c r="K65">
        <v>1</v>
      </c>
      <c r="L65" t="s">
        <v>1</v>
      </c>
      <c r="M65" t="str">
        <f>VLOOKUP(Tabela2245689101112131415161718192021[[#This Row],[NOME]],'CADASTRO'!A:K,6,0)</f>
        <v>DESLIGADO</v>
      </c>
    </row>
    <row r="66" spans="1:13">
      <c r="A66" t="s">
        <v>516</v>
      </c>
      <c r="B66" t="s">
        <v>517</v>
      </c>
      <c r="C66" t="s">
        <v>431</v>
      </c>
      <c r="D66" t="s">
        <v>732</v>
      </c>
      <c r="E66" t="s">
        <v>298</v>
      </c>
      <c r="F66" t="str">
        <f>VLOOKUP(Tabela2245689101112131415161718192021[[#This Row],[NOME]],'CADASTRO'!A:K,5,0)</f>
        <v>OPERADOR INDUSTRIAL III</v>
      </c>
      <c r="G66" s="26">
        <v>45280</v>
      </c>
      <c r="H66" s="38">
        <v>365</v>
      </c>
      <c r="I6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IF((G66+H66)&gt;(TODAY()),"NO PRAZO", "VENCIDO")))),"N.A.")</f>
        <v>N.A.</v>
      </c>
      <c r="J66" s="14">
        <f>Tabela2245689101112131415161718192021[[#This Row],[TREINADO EM]]+Tabela2245689101112131415161718192021[[#This Row],[VALIDADE]]</f>
        <v>45645</v>
      </c>
      <c r="K66">
        <v>1</v>
      </c>
      <c r="L66" t="s">
        <v>5</v>
      </c>
      <c r="M66" t="str">
        <f>VLOOKUP(Tabela2245689101112131415161718192021[[#This Row],[NOME]],'CADASTRO'!A:K,6,0)</f>
        <v>DESLIGADO</v>
      </c>
    </row>
    <row r="67" spans="1:13">
      <c r="A67" t="s">
        <v>516</v>
      </c>
      <c r="B67" t="s">
        <v>517</v>
      </c>
      <c r="C67" t="s">
        <v>335</v>
      </c>
      <c r="D67" t="s">
        <v>732</v>
      </c>
      <c r="E67" t="s">
        <v>298</v>
      </c>
      <c r="F67" t="str">
        <f>VLOOKUP(Tabela2245689101112131415161718192021[[#This Row],[NOME]],'CADASTRO'!A:K,5,0)</f>
        <v>OPERADOR INDUSTRIAL III</v>
      </c>
      <c r="G67" s="26">
        <v>45644</v>
      </c>
      <c r="H67" s="38">
        <v>365</v>
      </c>
      <c r="I6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IF((G67+H67)&gt;(TODAY()),"NO PRAZO", "VENCIDO")))),"N.A.")</f>
        <v>N.A.</v>
      </c>
      <c r="J67" s="14">
        <f>Tabela2245689101112131415161718192021[[#This Row],[TREINADO EM]]+Tabela2245689101112131415161718192021[[#This Row],[VALIDADE]]</f>
        <v>46009</v>
      </c>
      <c r="K67">
        <v>1</v>
      </c>
      <c r="L67" t="s">
        <v>3</v>
      </c>
      <c r="M67" t="str">
        <f>VLOOKUP(Tabela2245689101112131415161718192021[[#This Row],[NOME]],'CADASTRO'!A:K,6,0)</f>
        <v>DESLIGADO</v>
      </c>
    </row>
    <row r="68" spans="1:13">
      <c r="A68" t="s">
        <v>516</v>
      </c>
      <c r="B68" t="s">
        <v>517</v>
      </c>
      <c r="C68" t="s">
        <v>341</v>
      </c>
      <c r="D68" t="s">
        <v>732</v>
      </c>
      <c r="E68" t="s">
        <v>395</v>
      </c>
      <c r="F68" t="str">
        <f>VLOOKUP(Tabela2245689101112131415161718192021[[#This Row],[NOME]],'CADASTRO'!A:K,5,0)</f>
        <v>OPERADOR INDUSTRIAL II</v>
      </c>
      <c r="G68" s="26">
        <v>44834</v>
      </c>
      <c r="H68" s="38">
        <v>365</v>
      </c>
      <c r="I6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IF((G68+H68)&gt;(TODAY()),"NO PRAZO", "VENCIDO")))),"N.A.")</f>
        <v>N.A.</v>
      </c>
      <c r="J68" s="14">
        <f>Tabela2245689101112131415161718192021[[#This Row],[TREINADO EM]]+Tabela2245689101112131415161718192021[[#This Row],[VALIDADE]]</f>
        <v>45199</v>
      </c>
      <c r="K68">
        <v>1</v>
      </c>
      <c r="L68" t="s">
        <v>1</v>
      </c>
      <c r="M68" t="str">
        <f>VLOOKUP(Tabela2245689101112131415161718192021[[#This Row],[NOME]],'CADASTRO'!A:K,6,0)</f>
        <v>ATIVO</v>
      </c>
    </row>
    <row r="69" spans="1:13">
      <c r="A69" t="s">
        <v>516</v>
      </c>
      <c r="B69" t="s">
        <v>517</v>
      </c>
      <c r="C69" t="s">
        <v>68</v>
      </c>
      <c r="D69" t="s">
        <v>732</v>
      </c>
      <c r="E69" t="s">
        <v>318</v>
      </c>
      <c r="F69" t="str">
        <f>VLOOKUP(Tabela2245689101112131415161718192021[[#This Row],[NOME]],'CADASTRO'!A:K,5,0)</f>
        <v>AUXILIAR INDUSTRIAL</v>
      </c>
      <c r="G69" s="26">
        <v>44490</v>
      </c>
      <c r="H69" s="38">
        <v>365</v>
      </c>
      <c r="I6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IF((G69+H69)&gt;(TODAY()),"NO PRAZO", "VENCIDO")))),"N.A.")</f>
        <v>N.A.</v>
      </c>
      <c r="J69" s="14">
        <f>Tabela2245689101112131415161718192021[[#This Row],[TREINADO EM]]+Tabela2245689101112131415161718192021[[#This Row],[VALIDADE]]</f>
        <v>44855</v>
      </c>
      <c r="K69">
        <v>0.5</v>
      </c>
      <c r="L69" t="s">
        <v>3</v>
      </c>
      <c r="M69" t="str">
        <f>VLOOKUP(Tabela2245689101112131415161718192021[[#This Row],[NOME]],'CADASTRO'!A:K,6,0)</f>
        <v>DESLIGADO</v>
      </c>
    </row>
    <row r="70" spans="1:13">
      <c r="A70" t="s">
        <v>516</v>
      </c>
      <c r="B70" t="s">
        <v>517</v>
      </c>
      <c r="C70" t="s">
        <v>341</v>
      </c>
      <c r="D70" t="s">
        <v>732</v>
      </c>
      <c r="E70" t="s">
        <v>399</v>
      </c>
      <c r="F70" t="str">
        <f>VLOOKUP(Tabela2245689101112131415161718192021[[#This Row],[NOME]],'CADASTRO'!A:K,5,0)</f>
        <v>OPERADOR INDUSTRIAL III</v>
      </c>
      <c r="G70" s="26">
        <v>44834</v>
      </c>
      <c r="H70" s="38">
        <v>365</v>
      </c>
      <c r="I7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IF((G70+H70)&gt;(TODAY()),"NO PRAZO", "VENCIDO")))),"N.A.")</f>
        <v>N.A.</v>
      </c>
      <c r="J70" s="14">
        <f>Tabela2245689101112131415161718192021[[#This Row],[TREINADO EM]]+Tabela2245689101112131415161718192021[[#This Row],[VALIDADE]]</f>
        <v>45199</v>
      </c>
      <c r="K70">
        <v>1</v>
      </c>
      <c r="L70" t="s">
        <v>1</v>
      </c>
      <c r="M70" t="str">
        <f>VLOOKUP(Tabela2245689101112131415161718192021[[#This Row],[NOME]],'CADASTRO'!A:K,6,0)</f>
        <v>DESLIGADO</v>
      </c>
    </row>
    <row r="71" spans="1:13">
      <c r="A71" t="s">
        <v>516</v>
      </c>
      <c r="B71" t="s">
        <v>517</v>
      </c>
      <c r="C71" t="s">
        <v>431</v>
      </c>
      <c r="D71" t="s">
        <v>732</v>
      </c>
      <c r="E71" t="s">
        <v>399</v>
      </c>
      <c r="F71" t="str">
        <f>VLOOKUP(Tabela2245689101112131415161718192021[[#This Row],[NOME]],'CADASTRO'!A:K,5,0)</f>
        <v>OPERADOR INDUSTRIAL III</v>
      </c>
      <c r="G71" s="26">
        <v>45280</v>
      </c>
      <c r="H71" s="38">
        <v>365</v>
      </c>
      <c r="I7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IF((G71+H71)&gt;(TODAY()),"NO PRAZO", "VENCIDO")))),"N.A.")</f>
        <v>N.A.</v>
      </c>
      <c r="J71" s="14">
        <f>Tabela2245689101112131415161718192021[[#This Row],[TREINADO EM]]+Tabela2245689101112131415161718192021[[#This Row],[VALIDADE]]</f>
        <v>45645</v>
      </c>
      <c r="K71">
        <v>1</v>
      </c>
      <c r="L71" t="s">
        <v>5</v>
      </c>
      <c r="M71" t="str">
        <f>VLOOKUP(Tabela2245689101112131415161718192021[[#This Row],[NOME]],'CADASTRO'!A:K,6,0)</f>
        <v>DESLIGADO</v>
      </c>
    </row>
    <row r="72" spans="1:13">
      <c r="A72" t="s">
        <v>516</v>
      </c>
      <c r="B72" t="s">
        <v>517</v>
      </c>
      <c r="C72" t="s">
        <v>335</v>
      </c>
      <c r="D72" t="s">
        <v>732</v>
      </c>
      <c r="E72" t="s">
        <v>399</v>
      </c>
      <c r="F72" t="str">
        <f>VLOOKUP(Tabela2245689101112131415161718192021[[#This Row],[NOME]],'CADASTRO'!A:K,5,0)</f>
        <v>OPERADOR INDUSTRIAL III</v>
      </c>
      <c r="G72" s="26">
        <v>45644</v>
      </c>
      <c r="H72" s="38">
        <v>365</v>
      </c>
      <c r="I7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IF((G72+H72)&gt;(TODAY()),"NO PRAZO", "VENCIDO")))),"N.A.")</f>
        <v>N.A.</v>
      </c>
      <c r="J72" s="14">
        <f>Tabela2245689101112131415161718192021[[#This Row],[TREINADO EM]]+Tabela2245689101112131415161718192021[[#This Row],[VALIDADE]]</f>
        <v>46009</v>
      </c>
      <c r="K72">
        <v>1</v>
      </c>
      <c r="L72" t="s">
        <v>5</v>
      </c>
      <c r="M72" t="str">
        <f>VLOOKUP(Tabela2245689101112131415161718192021[[#This Row],[NOME]],'CADASTRO'!A:K,6,0)</f>
        <v>DESLIGADO</v>
      </c>
    </row>
    <row r="73" spans="1:13">
      <c r="A73" t="s">
        <v>516</v>
      </c>
      <c r="B73" t="s">
        <v>517</v>
      </c>
      <c r="C73" t="s">
        <v>335</v>
      </c>
      <c r="D73" t="s">
        <v>732</v>
      </c>
      <c r="E73" t="s">
        <v>399</v>
      </c>
      <c r="F73" t="str">
        <f>VLOOKUP(Tabela2245689101112131415161718192021[[#This Row],[NOME]],'CADASTRO'!A:K,5,0)</f>
        <v>OPERADOR INDUSTRIAL III</v>
      </c>
      <c r="G73" s="26">
        <v>46092</v>
      </c>
      <c r="H73" s="38">
        <v>365</v>
      </c>
      <c r="I7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IF((G73+H73)&gt;(TODAY()),"NO PRAZO", "VENCIDO")))),"N.A.")</f>
        <v>N.A.</v>
      </c>
      <c r="J73" s="14">
        <f>Tabela2245689101112131415161718192021[[#This Row],[TREINADO EM]]+Tabela2245689101112131415161718192021[[#This Row],[VALIDADE]]</f>
        <v>46457</v>
      </c>
      <c r="K73">
        <v>1</v>
      </c>
      <c r="L73" t="s">
        <v>3</v>
      </c>
      <c r="M73" t="str">
        <f>VLOOKUP(Tabela2245689101112131415161718192021[[#This Row],[NOME]],'CADASTRO'!A:K,6,0)</f>
        <v>DESLIGADO</v>
      </c>
    </row>
    <row r="74" spans="1:13">
      <c r="A74" t="s">
        <v>516</v>
      </c>
      <c r="B74" t="s">
        <v>517</v>
      </c>
      <c r="C74" t="s">
        <v>114</v>
      </c>
      <c r="D74" t="s">
        <v>732</v>
      </c>
      <c r="E74" t="s">
        <v>158</v>
      </c>
      <c r="F74" t="str">
        <f>VLOOKUP(Tabela2245689101112131415161718192021[[#This Row],[NOME]],'CADASTRO'!A:K,5,0)</f>
        <v>OPERADOR INDUSTRIAL I</v>
      </c>
      <c r="G74" s="26">
        <v>44119</v>
      </c>
      <c r="H74" s="38">
        <v>365</v>
      </c>
      <c r="I7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IF((G74+H74)&gt;(TODAY()),"NO PRAZO", "VENCIDO")))),"N.A.")</f>
        <v>N.A.</v>
      </c>
      <c r="J74" s="14">
        <f>Tabela2245689101112131415161718192021[[#This Row],[TREINADO EM]]+Tabela2245689101112131415161718192021[[#This Row],[VALIDADE]]</f>
        <v>44484</v>
      </c>
      <c r="K74">
        <v>1</v>
      </c>
      <c r="L74" t="s">
        <v>1</v>
      </c>
      <c r="M74" t="str">
        <f>VLOOKUP(Tabela2245689101112131415161718192021[[#This Row],[NOME]],'CADASTRO'!A:K,6,0)</f>
        <v>DESLIGADO</v>
      </c>
    </row>
    <row r="75" spans="1:13">
      <c r="A75" t="s">
        <v>516</v>
      </c>
      <c r="B75" t="s">
        <v>517</v>
      </c>
      <c r="C75" t="s">
        <v>68</v>
      </c>
      <c r="D75" t="s">
        <v>732</v>
      </c>
      <c r="E75" t="s">
        <v>401</v>
      </c>
      <c r="F75" t="str">
        <f>VLOOKUP(Tabela2245689101112131415161718192021[[#This Row],[NOME]],'CADASTRO'!A:K,5,0)</f>
        <v>TECNICO MECANICO I</v>
      </c>
      <c r="G75" s="26">
        <v>44491</v>
      </c>
      <c r="H75" s="38">
        <v>365</v>
      </c>
      <c r="I7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IF((G75+H75)&gt;(TODAY()),"NO PRAZO", "VENCIDO")))),"N.A.")</f>
        <v>HISTORICO</v>
      </c>
      <c r="J75" s="14">
        <f>Tabela2245689101112131415161718192021[[#This Row],[TREINADO EM]]+Tabela2245689101112131415161718192021[[#This Row],[VALIDADE]]</f>
        <v>44856</v>
      </c>
      <c r="K75">
        <v>0.5</v>
      </c>
      <c r="L75" t="s">
        <v>5</v>
      </c>
      <c r="M75" t="str">
        <f>VLOOKUP(Tabela2245689101112131415161718192021[[#This Row],[NOME]],'CADASTRO'!A:K,6,0)</f>
        <v>ATIVO</v>
      </c>
    </row>
    <row r="76" spans="1:13">
      <c r="A76" t="s">
        <v>516</v>
      </c>
      <c r="B76" t="s">
        <v>517</v>
      </c>
      <c r="C76" t="s">
        <v>341</v>
      </c>
      <c r="D76" t="s">
        <v>732</v>
      </c>
      <c r="E76" t="s">
        <v>401</v>
      </c>
      <c r="F76" t="str">
        <f>VLOOKUP(Tabela2245689101112131415161718192021[[#This Row],[NOME]],'CADASTRO'!A:K,5,0)</f>
        <v>TECNICO MECANICO I</v>
      </c>
      <c r="G76" s="26">
        <v>44834</v>
      </c>
      <c r="H76" s="38">
        <v>365</v>
      </c>
      <c r="I7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IF((G76+H76)&gt;(TODAY()),"NO PRAZO", "VENCIDO")))),"N.A.")</f>
        <v>HISTORICO</v>
      </c>
      <c r="J76" s="14">
        <f>Tabela2245689101112131415161718192021[[#This Row],[TREINADO EM]]+Tabela2245689101112131415161718192021[[#This Row],[VALIDADE]]</f>
        <v>45199</v>
      </c>
      <c r="K76">
        <v>1</v>
      </c>
      <c r="L76" t="s">
        <v>5</v>
      </c>
      <c r="M76" t="str">
        <f>VLOOKUP(Tabela2245689101112131415161718192021[[#This Row],[NOME]],'CADASTRO'!A:K,6,0)</f>
        <v>ATIVO</v>
      </c>
    </row>
    <row r="77" spans="1:13">
      <c r="A77" t="s">
        <v>516</v>
      </c>
      <c r="B77" t="s">
        <v>517</v>
      </c>
      <c r="C77" t="s">
        <v>431</v>
      </c>
      <c r="D77" t="s">
        <v>732</v>
      </c>
      <c r="E77" t="s">
        <v>401</v>
      </c>
      <c r="F77" t="str">
        <f>VLOOKUP(Tabela2245689101112131415161718192021[[#This Row],[NOME]],'CADASTRO'!A:K,5,0)</f>
        <v>TECNICO MECANICO I</v>
      </c>
      <c r="G77" s="26">
        <v>45198</v>
      </c>
      <c r="H77" s="38">
        <v>365</v>
      </c>
      <c r="I7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IF((G77+H77)&gt;(TODAY()),"NO PRAZO", "VENCIDO")))),"N.A.")</f>
        <v>HISTORICO</v>
      </c>
      <c r="J77" s="14">
        <f>Tabela2245689101112131415161718192021[[#This Row],[TREINADO EM]]+Tabela2245689101112131415161718192021[[#This Row],[VALIDADE]]</f>
        <v>45563</v>
      </c>
      <c r="K77">
        <v>1</v>
      </c>
      <c r="L77" t="s">
        <v>5</v>
      </c>
      <c r="M77" t="str">
        <f>VLOOKUP(Tabela2245689101112131415161718192021[[#This Row],[NOME]],'CADASTRO'!A:K,6,0)</f>
        <v>ATIVO</v>
      </c>
    </row>
    <row r="78" spans="1:13">
      <c r="A78" t="s">
        <v>516</v>
      </c>
      <c r="B78" t="s">
        <v>517</v>
      </c>
      <c r="C78" t="s">
        <v>431</v>
      </c>
      <c r="D78" t="s">
        <v>732</v>
      </c>
      <c r="E78" t="s">
        <v>401</v>
      </c>
      <c r="F78" t="str">
        <f>VLOOKUP(Tabela2245689101112131415161718192021[[#This Row],[NOME]],'CADASTRO'!A:K,5,0)</f>
        <v>TECNICO MECANICO I</v>
      </c>
      <c r="G78" s="26">
        <v>45280</v>
      </c>
      <c r="H78" s="38">
        <v>365</v>
      </c>
      <c r="I7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IF((G78+H78)&gt;(TODAY()),"NO PRAZO", "VENCIDO")))),"N.A.")</f>
        <v>HISTORICO</v>
      </c>
      <c r="J78" s="14">
        <f>Tabela2245689101112131415161718192021[[#This Row],[TREINADO EM]]+Tabela2245689101112131415161718192021[[#This Row],[VALIDADE]]</f>
        <v>45645</v>
      </c>
      <c r="K78">
        <v>1</v>
      </c>
      <c r="L78" t="s">
        <v>5</v>
      </c>
      <c r="M78" t="str">
        <f>VLOOKUP(Tabela2245689101112131415161718192021[[#This Row],[NOME]],'CADASTRO'!A:K,6,0)</f>
        <v>ATIVO</v>
      </c>
    </row>
    <row r="79" spans="1:13">
      <c r="A79" t="s">
        <v>516</v>
      </c>
      <c r="B79" t="s">
        <v>517</v>
      </c>
      <c r="C79" t="s">
        <v>335</v>
      </c>
      <c r="D79" t="s">
        <v>732</v>
      </c>
      <c r="E79" t="s">
        <v>401</v>
      </c>
      <c r="F79" t="str">
        <f>VLOOKUP(Tabela2245689101112131415161718192021[[#This Row],[NOME]],'CADASTRO'!A:K,5,0)</f>
        <v>TECNICO MECANICO I</v>
      </c>
      <c r="G79" s="26">
        <v>45644</v>
      </c>
      <c r="H79" s="38">
        <v>365</v>
      </c>
      <c r="I7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IF((G79+H79)&gt;(TODAY()),"NO PRAZO", "VENCIDO")))),"N.A.")</f>
        <v>HISTORICO</v>
      </c>
      <c r="J79" s="14">
        <f>Tabela2245689101112131415161718192021[[#This Row],[TREINADO EM]]+Tabela2245689101112131415161718192021[[#This Row],[VALIDADE]]</f>
        <v>46009</v>
      </c>
      <c r="K79">
        <v>1</v>
      </c>
      <c r="L79" t="s">
        <v>5</v>
      </c>
      <c r="M79" t="str">
        <f>VLOOKUP(Tabela2245689101112131415161718192021[[#This Row],[NOME]],'CADASTRO'!A:K,6,0)</f>
        <v>ATIVO</v>
      </c>
    </row>
    <row r="80" spans="1:13">
      <c r="A80" t="s">
        <v>516</v>
      </c>
      <c r="B80" t="s">
        <v>517</v>
      </c>
      <c r="C80" t="s">
        <v>335</v>
      </c>
      <c r="D80" t="s">
        <v>732</v>
      </c>
      <c r="E80" t="s">
        <v>401</v>
      </c>
      <c r="F80" t="str">
        <f>VLOOKUP(Tabela2245689101112131415161718192021[[#This Row],[NOME]],'CADASTRO'!A:K,5,0)</f>
        <v>TECNICO MECANICO I</v>
      </c>
      <c r="G80" s="26">
        <v>46009</v>
      </c>
      <c r="H80" s="38">
        <v>365</v>
      </c>
      <c r="I8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IF((G80+H80)&gt;(TODAY()),"NO PRAZO", "VENCIDO")))),"N.A.")</f>
        <v>NO PRAZO</v>
      </c>
      <c r="J80" s="14">
        <f>Tabela2245689101112131415161718192021[[#This Row],[TREINADO EM]]+Tabela2245689101112131415161718192021[[#This Row],[VALIDADE]]</f>
        <v>46374</v>
      </c>
      <c r="K80">
        <v>1</v>
      </c>
      <c r="L80" t="s">
        <v>3</v>
      </c>
      <c r="M80" t="str">
        <f>VLOOKUP(Tabela2245689101112131415161718192021[[#This Row],[NOME]],'CADASTRO'!A:K,6,0)</f>
        <v>ATIVO</v>
      </c>
    </row>
    <row r="81" spans="1:13">
      <c r="A81" t="s">
        <v>516</v>
      </c>
      <c r="B81" t="s">
        <v>517</v>
      </c>
      <c r="C81" t="s">
        <v>114</v>
      </c>
      <c r="D81" t="s">
        <v>732</v>
      </c>
      <c r="E81" t="s">
        <v>140</v>
      </c>
      <c r="F81" t="str">
        <f>VLOOKUP(Tabela2245689101112131415161718192021[[#This Row],[NOME]],'CADASTRO'!A:K,5,0)</f>
        <v>OPERADOR INDUSTRIAL II</v>
      </c>
      <c r="G81" s="26">
        <v>44120</v>
      </c>
      <c r="H81" s="38">
        <v>365</v>
      </c>
      <c r="I8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IF((G81+H81)&gt;(TODAY()),"NO PRAZO", "VENCIDO")))),"N.A.")</f>
        <v>N.A.</v>
      </c>
      <c r="J81" s="14">
        <f>Tabela2245689101112131415161718192021[[#This Row],[TREINADO EM]]+Tabela2245689101112131415161718192021[[#This Row],[VALIDADE]]</f>
        <v>44485</v>
      </c>
      <c r="K81">
        <v>1</v>
      </c>
      <c r="L81" t="s">
        <v>1</v>
      </c>
      <c r="M81" t="str">
        <f>VLOOKUP(Tabela2245689101112131415161718192021[[#This Row],[NOME]],'CADASTRO'!A:K,6,0)</f>
        <v>DESLIGADO</v>
      </c>
    </row>
    <row r="82" spans="1:13">
      <c r="A82" t="s">
        <v>516</v>
      </c>
      <c r="B82" t="s">
        <v>517</v>
      </c>
      <c r="C82" t="s">
        <v>68</v>
      </c>
      <c r="D82" t="s">
        <v>732</v>
      </c>
      <c r="E82" t="s">
        <v>413</v>
      </c>
      <c r="F82" t="str">
        <f>VLOOKUP(Tabela2245689101112131415161718192021[[#This Row],[NOME]],'CADASTRO'!A:K,5,0)</f>
        <v>ANALISTA PRODUCAO JR</v>
      </c>
      <c r="G82" s="26">
        <v>44492</v>
      </c>
      <c r="H82" s="38">
        <v>365</v>
      </c>
      <c r="I8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IF((G82+H82)&gt;(TODAY()),"NO PRAZO", "VENCIDO")))),"N.A.")</f>
        <v>HISTORICO</v>
      </c>
      <c r="J82" s="14">
        <f>Tabela2245689101112131415161718192021[[#This Row],[TREINADO EM]]+Tabela2245689101112131415161718192021[[#This Row],[VALIDADE]]</f>
        <v>44857</v>
      </c>
      <c r="K82">
        <v>0.5</v>
      </c>
      <c r="L82" t="s">
        <v>5</v>
      </c>
      <c r="M82" t="str">
        <f>VLOOKUP(Tabela2245689101112131415161718192021[[#This Row],[NOME]],'CADASTRO'!A:K,6,0)</f>
        <v>ATIVO</v>
      </c>
    </row>
    <row r="83" spans="1:13">
      <c r="A83" t="s">
        <v>516</v>
      </c>
      <c r="B83" t="s">
        <v>517</v>
      </c>
      <c r="C83" t="s">
        <v>341</v>
      </c>
      <c r="D83" t="s">
        <v>732</v>
      </c>
      <c r="E83" t="s">
        <v>413</v>
      </c>
      <c r="F83" t="str">
        <f>VLOOKUP(Tabela2245689101112131415161718192021[[#This Row],[NOME]],'CADASTRO'!A:K,5,0)</f>
        <v>ANALISTA PRODUCAO JR</v>
      </c>
      <c r="G83" s="26">
        <v>44847</v>
      </c>
      <c r="H83" s="38">
        <v>365</v>
      </c>
      <c r="I8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IF((G83+H83)&gt;(TODAY()),"NO PRAZO", "VENCIDO")))),"N.A.")</f>
        <v>HISTORICO</v>
      </c>
      <c r="J83" s="14">
        <f>Tabela2245689101112131415161718192021[[#This Row],[TREINADO EM]]+Tabela2245689101112131415161718192021[[#This Row],[VALIDADE]]</f>
        <v>45212</v>
      </c>
      <c r="K83">
        <v>1</v>
      </c>
      <c r="L83" t="s">
        <v>5</v>
      </c>
      <c r="M83" t="str">
        <f>VLOOKUP(Tabela2245689101112131415161718192021[[#This Row],[NOME]],'CADASTRO'!A:K,6,0)</f>
        <v>ATIVO</v>
      </c>
    </row>
    <row r="84" spans="1:13">
      <c r="A84" t="s">
        <v>516</v>
      </c>
      <c r="B84" t="s">
        <v>517</v>
      </c>
      <c r="C84" t="s">
        <v>439</v>
      </c>
      <c r="D84" t="s">
        <v>732</v>
      </c>
      <c r="E84" t="s">
        <v>413</v>
      </c>
      <c r="F84" t="str">
        <f>VLOOKUP(Tabela2245689101112131415161718192021[[#This Row],[NOME]],'CADASTRO'!A:K,5,0)</f>
        <v>ANALISTA PRODUCAO JR</v>
      </c>
      <c r="G84" s="26">
        <v>45358</v>
      </c>
      <c r="H84" s="38">
        <v>365</v>
      </c>
      <c r="I8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IF((G84+H84)&gt;(TODAY()),"NO PRAZO", "VENCIDO")))),"N.A.")</f>
        <v>N.A.</v>
      </c>
      <c r="J84" s="14">
        <f>Tabela2245689101112131415161718192021[[#This Row],[TREINADO EM]]+Tabela2245689101112131415161718192021[[#This Row],[VALIDADE]]</f>
        <v>45723</v>
      </c>
      <c r="K84">
        <v>1.5</v>
      </c>
      <c r="L84" t="s">
        <v>1</v>
      </c>
      <c r="M84" t="str">
        <f>VLOOKUP(Tabela2245689101112131415161718192021[[#This Row],[NOME]],'CADASTRO'!A:K,6,0)</f>
        <v>ATIVO</v>
      </c>
    </row>
    <row r="85" spans="1:13">
      <c r="A85" t="s">
        <v>516</v>
      </c>
      <c r="B85" t="s">
        <v>517</v>
      </c>
      <c r="C85" t="s">
        <v>335</v>
      </c>
      <c r="D85" t="s">
        <v>732</v>
      </c>
      <c r="E85" t="s">
        <v>415</v>
      </c>
      <c r="F85" t="str">
        <f>VLOOKUP(Tabela2245689101112131415161718192021[[#This Row],[NOME]],'CADASTRO'!A:K,5,0)</f>
        <v>ESTAGIARIO</v>
      </c>
      <c r="G85" s="26">
        <v>46153</v>
      </c>
      <c r="H85" s="38">
        <v>365</v>
      </c>
      <c r="I8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IF((G85+H85)&gt;(TODAY()),"NO PRAZO", "VENCIDO")))),"N.A.")</f>
        <v>NO PRAZO</v>
      </c>
      <c r="J85" s="14">
        <f>Tabela2245689101112131415161718192021[[#This Row],[TREINADO EM]]+Tabela2245689101112131415161718192021[[#This Row],[VALIDADE]]</f>
        <v>46518</v>
      </c>
      <c r="K85">
        <v>1</v>
      </c>
      <c r="L85" t="s">
        <v>3</v>
      </c>
      <c r="M85" t="str">
        <f>VLOOKUP(Tabela2245689101112131415161718192021[[#This Row],[NOME]],'CADASTRO'!A:K,6,0)</f>
        <v>ATIVO</v>
      </c>
    </row>
    <row r="86" spans="1:13">
      <c r="A86" t="s">
        <v>516</v>
      </c>
      <c r="B86" t="s">
        <v>517</v>
      </c>
      <c r="C86" t="s">
        <v>341</v>
      </c>
      <c r="D86" t="s">
        <v>732</v>
      </c>
      <c r="E86" t="s">
        <v>419</v>
      </c>
      <c r="F86" t="str">
        <f>VLOOKUP(Tabela2245689101112131415161718192021[[#This Row],[NOME]],'CADASTRO'!A:K,5,0)</f>
        <v>OPERADOR INDUSTRIAL II</v>
      </c>
      <c r="G86" s="26">
        <v>44834</v>
      </c>
      <c r="H86" s="38">
        <v>365</v>
      </c>
      <c r="I8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IF((G86+H86)&gt;(TODAY()),"NO PRAZO", "VENCIDO")))),"N.A.")</f>
        <v>N.A.</v>
      </c>
      <c r="J86" s="14">
        <f>Tabela2245689101112131415161718192021[[#This Row],[TREINADO EM]]+Tabela2245689101112131415161718192021[[#This Row],[VALIDADE]]</f>
        <v>45199</v>
      </c>
      <c r="K86">
        <v>1</v>
      </c>
      <c r="L86" t="s">
        <v>1</v>
      </c>
      <c r="M86" t="str">
        <f>VLOOKUP(Tabela2245689101112131415161718192021[[#This Row],[NOME]],'CADASTRO'!A:K,6,0)</f>
        <v>ATIVO</v>
      </c>
    </row>
    <row r="87" spans="1:13">
      <c r="A87" t="s">
        <v>516</v>
      </c>
      <c r="B87" t="s">
        <v>517</v>
      </c>
      <c r="C87" t="s">
        <v>431</v>
      </c>
      <c r="D87" t="s">
        <v>732</v>
      </c>
      <c r="E87" s="1" t="s">
        <v>425</v>
      </c>
      <c r="F87" t="str">
        <f>VLOOKUP(Tabela2245689101112131415161718192021[[#This Row],[NOME]],'CADASTRO'!A:K,5,0)</f>
        <v>ANALISTA LOGISTICA JR</v>
      </c>
      <c r="G87" s="41">
        <v>45280</v>
      </c>
      <c r="H87" s="38">
        <v>365</v>
      </c>
      <c r="I8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IF((G87+H87)&gt;(TODAY()),"NO PRAZO", "VENCIDO")))),"N.A.")</f>
        <v>N.A.</v>
      </c>
      <c r="J87" s="14">
        <f>Tabela2245689101112131415161718192021[[#This Row],[TREINADO EM]]+Tabela2245689101112131415161718192021[[#This Row],[VALIDADE]]</f>
        <v>45645</v>
      </c>
      <c r="K87">
        <v>1</v>
      </c>
      <c r="L87" t="s">
        <v>1</v>
      </c>
      <c r="M87" t="str">
        <f>VLOOKUP(Tabela2245689101112131415161718192021[[#This Row],[NOME]],'CADASTRO'!A:K,6,0)</f>
        <v>ATIVO</v>
      </c>
    </row>
    <row r="88" spans="1:13">
      <c r="A88" t="s">
        <v>516</v>
      </c>
      <c r="B88" t="s">
        <v>517</v>
      </c>
      <c r="C88" t="s">
        <v>68</v>
      </c>
      <c r="D88" t="s">
        <v>732</v>
      </c>
      <c r="E88" t="s">
        <v>106</v>
      </c>
      <c r="F88" t="str">
        <f>VLOOKUP(Tabela2245689101112131415161718192021[[#This Row],[NOME]],'CADASTRO'!A:K,5,0)</f>
        <v>OPERADOR INDUSTRIAL II</v>
      </c>
      <c r="G88" s="41">
        <v>44492</v>
      </c>
      <c r="H88" s="38">
        <v>365</v>
      </c>
      <c r="I8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IF((G88+H88)&gt;(TODAY()),"NO PRAZO", "VENCIDO")))),"N.A.")</f>
        <v>N.A.</v>
      </c>
      <c r="J88" s="14">
        <f>Tabela2245689101112131415161718192021[[#This Row],[TREINADO EM]]+Tabela2245689101112131415161718192021[[#This Row],[VALIDADE]]</f>
        <v>44857</v>
      </c>
      <c r="K88">
        <v>0.5</v>
      </c>
      <c r="L88" t="s">
        <v>5</v>
      </c>
      <c r="M88" t="str">
        <f>VLOOKUP(Tabela2245689101112131415161718192021[[#This Row],[NOME]],'CADASTRO'!A:K,6,0)</f>
        <v>DESLIGADO</v>
      </c>
    </row>
    <row r="89" spans="1:13">
      <c r="A89" t="s">
        <v>516</v>
      </c>
      <c r="B89" t="s">
        <v>517</v>
      </c>
      <c r="C89" t="s">
        <v>341</v>
      </c>
      <c r="D89" t="s">
        <v>732</v>
      </c>
      <c r="E89" t="s">
        <v>106</v>
      </c>
      <c r="F89" t="str">
        <f>VLOOKUP(Tabela2245689101112131415161718192021[[#This Row],[NOME]],'CADASTRO'!A:K,5,0)</f>
        <v>OPERADOR INDUSTRIAL II</v>
      </c>
      <c r="G89" s="41">
        <v>44845</v>
      </c>
      <c r="H89" s="38">
        <v>365</v>
      </c>
      <c r="I8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IF((G89+H89)&gt;(TODAY()),"NO PRAZO", "VENCIDO")))),"N.A.")</f>
        <v>N.A.</v>
      </c>
      <c r="J89" s="14">
        <f>Tabela2245689101112131415161718192021[[#This Row],[TREINADO EM]]+Tabela2245689101112131415161718192021[[#This Row],[VALIDADE]]</f>
        <v>45210</v>
      </c>
      <c r="K89">
        <v>1</v>
      </c>
      <c r="L89" t="s">
        <v>5</v>
      </c>
      <c r="M89" t="str">
        <f>VLOOKUP(Tabela2245689101112131415161718192021[[#This Row],[NOME]],'CADASTRO'!A:K,6,0)</f>
        <v>DESLIGADO</v>
      </c>
    </row>
    <row r="90" spans="1:13">
      <c r="A90" t="s">
        <v>516</v>
      </c>
      <c r="B90" t="s">
        <v>517</v>
      </c>
      <c r="C90" t="s">
        <v>431</v>
      </c>
      <c r="D90" t="s">
        <v>732</v>
      </c>
      <c r="E90" t="s">
        <v>106</v>
      </c>
      <c r="F90" t="str">
        <f>VLOOKUP(Tabela2245689101112131415161718192021[[#This Row],[NOME]],'CADASTRO'!A:K,5,0)</f>
        <v>OPERADOR INDUSTRIAL II</v>
      </c>
      <c r="G90" s="41">
        <v>45198</v>
      </c>
      <c r="H90" s="38">
        <v>365</v>
      </c>
      <c r="I9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IF((G90+H90)&gt;(TODAY()),"NO PRAZO", "VENCIDO")))),"N.A.")</f>
        <v>N.A.</v>
      </c>
      <c r="J90" s="14">
        <f>Tabela2245689101112131415161718192021[[#This Row],[TREINADO EM]]+Tabela2245689101112131415161718192021[[#This Row],[VALIDADE]]</f>
        <v>45563</v>
      </c>
      <c r="K90">
        <v>1</v>
      </c>
      <c r="L90" t="s">
        <v>5</v>
      </c>
      <c r="M90" t="str">
        <f>VLOOKUP(Tabela2245689101112131415161718192021[[#This Row],[NOME]],'CADASTRO'!A:K,6,0)</f>
        <v>DESLIGADO</v>
      </c>
    </row>
    <row r="91" spans="1:13">
      <c r="A91" t="s">
        <v>516</v>
      </c>
      <c r="B91" t="s">
        <v>517</v>
      </c>
      <c r="C91" t="s">
        <v>431</v>
      </c>
      <c r="D91" t="s">
        <v>732</v>
      </c>
      <c r="E91" t="s">
        <v>106</v>
      </c>
      <c r="F91" t="str">
        <f>VLOOKUP(Tabela2245689101112131415161718192021[[#This Row],[NOME]],'CADASTRO'!A:K,5,0)</f>
        <v>OPERADOR INDUSTRIAL II</v>
      </c>
      <c r="G91" s="41">
        <v>45280</v>
      </c>
      <c r="H91" s="38">
        <v>365</v>
      </c>
      <c r="I9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IF((G91+H91)&gt;(TODAY()),"NO PRAZO", "VENCIDO")))),"N.A.")</f>
        <v>N.A.</v>
      </c>
      <c r="J91" s="14">
        <f>Tabela2245689101112131415161718192021[[#This Row],[TREINADO EM]]+Tabela2245689101112131415161718192021[[#This Row],[VALIDADE]]</f>
        <v>45645</v>
      </c>
      <c r="K91">
        <v>1</v>
      </c>
      <c r="L91" t="s">
        <v>3</v>
      </c>
      <c r="M91" t="str">
        <f>VLOOKUP(Tabela2245689101112131415161718192021[[#This Row],[NOME]],'CADASTRO'!A:K,6,0)</f>
        <v>DESLIGADO</v>
      </c>
    </row>
    <row r="92" spans="1:13">
      <c r="A92" t="s">
        <v>516</v>
      </c>
      <c r="B92" t="s">
        <v>517</v>
      </c>
      <c r="C92" t="s">
        <v>439</v>
      </c>
      <c r="D92" t="s">
        <v>732</v>
      </c>
      <c r="E92" t="s">
        <v>104</v>
      </c>
      <c r="F92" t="str">
        <f>VLOOKUP(Tabela2245689101112131415161718192021[[#This Row],[NOME]],'CADASTRO'!A:K,5,0)</f>
        <v>OPERADOR INDUSTRIAL II</v>
      </c>
      <c r="G92" s="41">
        <v>45358</v>
      </c>
      <c r="H92" s="38">
        <v>365</v>
      </c>
      <c r="I9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IF((G92+H92)&gt;(TODAY()),"NO PRAZO", "VENCIDO")))),"N.A.")</f>
        <v>N.A.</v>
      </c>
      <c r="J92" s="14">
        <f>Tabela2245689101112131415161718192021[[#This Row],[TREINADO EM]]+Tabela2245689101112131415161718192021[[#This Row],[VALIDADE]]</f>
        <v>45723</v>
      </c>
      <c r="K92">
        <v>1.5</v>
      </c>
      <c r="L92" t="s">
        <v>5</v>
      </c>
      <c r="M92" t="str">
        <f>VLOOKUP(Tabela2245689101112131415161718192021[[#This Row],[NOME]],'CADASTRO'!A:K,6,0)</f>
        <v>DESLIGADO</v>
      </c>
    </row>
    <row r="93" spans="1:13">
      <c r="A93" t="s">
        <v>516</v>
      </c>
      <c r="B93" t="s">
        <v>517</v>
      </c>
      <c r="C93" t="s">
        <v>335</v>
      </c>
      <c r="D93" t="s">
        <v>732</v>
      </c>
      <c r="E93" t="s">
        <v>104</v>
      </c>
      <c r="F93" t="str">
        <f>VLOOKUP(Tabela2245689101112131415161718192021[[#This Row],[NOME]],'CADASTRO'!A:K,5,0)</f>
        <v>OPERADOR INDUSTRIAL II</v>
      </c>
      <c r="G93" s="41">
        <v>45644</v>
      </c>
      <c r="H93" s="38">
        <v>365</v>
      </c>
      <c r="I9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IF((G93+H93)&gt;(TODAY()),"NO PRAZO", "VENCIDO")))),"N.A.")</f>
        <v>N.A.</v>
      </c>
      <c r="J93" s="14">
        <f>Tabela2245689101112131415161718192021[[#This Row],[TREINADO EM]]+Tabela2245689101112131415161718192021[[#This Row],[VALIDADE]]</f>
        <v>46009</v>
      </c>
      <c r="K93">
        <v>1</v>
      </c>
      <c r="L93" t="s">
        <v>3</v>
      </c>
      <c r="M93" t="str">
        <f>VLOOKUP(Tabela2245689101112131415161718192021[[#This Row],[NOME]],'CADASTRO'!A:K,6,0)</f>
        <v>DESLIGADO</v>
      </c>
    </row>
    <row r="94" spans="1:13">
      <c r="A94" t="s">
        <v>516</v>
      </c>
      <c r="B94" t="s">
        <v>517</v>
      </c>
      <c r="C94" t="s">
        <v>335</v>
      </c>
      <c r="D94" t="s">
        <v>732</v>
      </c>
      <c r="E94" t="s">
        <v>427</v>
      </c>
      <c r="F94" t="str">
        <f>VLOOKUP(Tabela2245689101112131415161718192021[[#This Row],[NOME]],'CADASTRO'!A:K,5,0)</f>
        <v>CONTROLADOR QUALIDADE</v>
      </c>
      <c r="G94" s="41">
        <v>45644</v>
      </c>
      <c r="H94" s="38">
        <v>365</v>
      </c>
      <c r="I9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IF((G94+H94)&gt;(TODAY()),"NO PRAZO", "VENCIDO")))),"N.A.")</f>
        <v>N.A.</v>
      </c>
      <c r="J94" s="14">
        <f>Tabela2245689101112131415161718192021[[#This Row],[TREINADO EM]]+Tabela2245689101112131415161718192021[[#This Row],[VALIDADE]]</f>
        <v>46009</v>
      </c>
      <c r="K94">
        <v>1</v>
      </c>
      <c r="L94" t="s">
        <v>1</v>
      </c>
      <c r="M94" t="str">
        <f>VLOOKUP(Tabela2245689101112131415161718192021[[#This Row],[NOME]],'CADASTRO'!A:K,6,0)</f>
        <v>ATIVO</v>
      </c>
    </row>
    <row r="95" spans="1:13">
      <c r="A95" t="s">
        <v>516</v>
      </c>
      <c r="B95" t="s">
        <v>517</v>
      </c>
      <c r="C95" t="s">
        <v>341</v>
      </c>
      <c r="D95" t="s">
        <v>732</v>
      </c>
      <c r="E95" t="s">
        <v>433</v>
      </c>
      <c r="F95" t="str">
        <f>VLOOKUP(Tabela2245689101112131415161718192021[[#This Row],[NOME]],'CADASTRO'!A:K,5,0)</f>
        <v>ANALISTA SEGURANCA TRABALHO E MEIO</v>
      </c>
      <c r="G95" s="41">
        <v>44834</v>
      </c>
      <c r="H95" s="38">
        <v>365</v>
      </c>
      <c r="I9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IF((G95+H95)&gt;(TODAY()),"NO PRAZO", "VENCIDO")))),"N.A.")</f>
        <v>HISTORICO</v>
      </c>
      <c r="J95" s="14">
        <f>Tabela2245689101112131415161718192021[[#This Row],[TREINADO EM]]+Tabela2245689101112131415161718192021[[#This Row],[VALIDADE]]</f>
        <v>45199</v>
      </c>
      <c r="K95">
        <v>1</v>
      </c>
      <c r="L95" t="s">
        <v>5</v>
      </c>
      <c r="M95" t="str">
        <f>VLOOKUP(Tabela2245689101112131415161718192021[[#This Row],[NOME]],'CADASTRO'!A:K,6,0)</f>
        <v>ATIVO</v>
      </c>
    </row>
    <row r="96" spans="1:13">
      <c r="A96" t="s">
        <v>516</v>
      </c>
      <c r="B96" t="s">
        <v>517</v>
      </c>
      <c r="C96" t="s">
        <v>431</v>
      </c>
      <c r="D96" t="s">
        <v>732</v>
      </c>
      <c r="E96" t="s">
        <v>433</v>
      </c>
      <c r="F96" t="str">
        <f>VLOOKUP(Tabela2245689101112131415161718192021[[#This Row],[NOME]],'CADASTRO'!A:K,5,0)</f>
        <v>ANALISTA SEGURANCA TRABALHO E MEIO</v>
      </c>
      <c r="G96" s="41">
        <v>45198</v>
      </c>
      <c r="H96" s="38">
        <v>365</v>
      </c>
      <c r="I9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IF((G96+H96)&gt;(TODAY()),"NO PRAZO", "VENCIDO")))),"N.A.")</f>
        <v>HISTORICO</v>
      </c>
      <c r="J96" s="14">
        <f>Tabela2245689101112131415161718192021[[#This Row],[TREINADO EM]]+Tabela2245689101112131415161718192021[[#This Row],[VALIDADE]]</f>
        <v>45563</v>
      </c>
      <c r="K96">
        <v>1</v>
      </c>
      <c r="L96" t="s">
        <v>5</v>
      </c>
      <c r="M96" t="str">
        <f>VLOOKUP(Tabela2245689101112131415161718192021[[#This Row],[NOME]],'CADASTRO'!A:K,6,0)</f>
        <v>ATIVO</v>
      </c>
    </row>
    <row r="97" spans="1:13">
      <c r="A97" t="s">
        <v>516</v>
      </c>
      <c r="B97" t="s">
        <v>517</v>
      </c>
      <c r="C97" t="s">
        <v>431</v>
      </c>
      <c r="D97" t="s">
        <v>732</v>
      </c>
      <c r="E97" t="s">
        <v>433</v>
      </c>
      <c r="F97" t="str">
        <f>VLOOKUP(Tabela2245689101112131415161718192021[[#This Row],[NOME]],'CADASTRO'!A:K,5,0)</f>
        <v>ANALISTA SEGURANCA TRABALHO E MEIO</v>
      </c>
      <c r="G97" s="41">
        <v>45280</v>
      </c>
      <c r="H97" s="38">
        <v>365</v>
      </c>
      <c r="I9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IF((G97+H97)&gt;(TODAY()),"NO PRAZO", "VENCIDO")))),"N.A.")</f>
        <v>N.A.</v>
      </c>
      <c r="J97" s="14">
        <f>Tabela2245689101112131415161718192021[[#This Row],[TREINADO EM]]+Tabela2245689101112131415161718192021[[#This Row],[VALIDADE]]</f>
        <v>45645</v>
      </c>
      <c r="K97">
        <v>1</v>
      </c>
      <c r="L97" t="s">
        <v>1</v>
      </c>
      <c r="M97" t="str">
        <f>VLOOKUP(Tabela2245689101112131415161718192021[[#This Row],[NOME]],'CADASTRO'!A:K,6,0)</f>
        <v>ATIVO</v>
      </c>
    </row>
    <row r="98" spans="1:13">
      <c r="A98" t="s">
        <v>516</v>
      </c>
      <c r="B98" t="s">
        <v>517</v>
      </c>
      <c r="C98" t="s">
        <v>114</v>
      </c>
      <c r="D98" t="s">
        <v>732</v>
      </c>
      <c r="E98" t="s">
        <v>70</v>
      </c>
      <c r="F98" t="str">
        <f>VLOOKUP(Tabela2245689101112131415161718192021[[#This Row],[NOME]],'CADASTRO'!A:K,5,0)</f>
        <v>OPERADOR INDUSTRIAL I</v>
      </c>
      <c r="G98" s="41">
        <v>44120</v>
      </c>
      <c r="H98" s="38">
        <v>365</v>
      </c>
      <c r="I9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IF((G98+H98)&gt;(TODAY()),"NO PRAZO", "VENCIDO")))),"N.A.")</f>
        <v>N.A.</v>
      </c>
      <c r="J98" s="14">
        <f>Tabela2245689101112131415161718192021[[#This Row],[TREINADO EM]]+Tabela2245689101112131415161718192021[[#This Row],[VALIDADE]]</f>
        <v>44485</v>
      </c>
      <c r="K98">
        <v>1</v>
      </c>
      <c r="L98" t="s">
        <v>1</v>
      </c>
      <c r="M98" t="str">
        <f>VLOOKUP(Tabela2245689101112131415161718192021[[#This Row],[NOME]],'CADASTRO'!A:K,6,0)</f>
        <v>DESLIGADO</v>
      </c>
    </row>
    <row r="99" spans="1:13">
      <c r="A99" t="s">
        <v>516</v>
      </c>
      <c r="B99" t="s">
        <v>517</v>
      </c>
      <c r="C99" t="s">
        <v>68</v>
      </c>
      <c r="D99" t="s">
        <v>732</v>
      </c>
      <c r="E99" t="s">
        <v>473</v>
      </c>
      <c r="F99" t="str">
        <f>VLOOKUP(Tabela2245689101112131415161718192021[[#This Row],[NOME]],'CADASTRO'!A:K,5,0)</f>
        <v>AUXILIAR INDUSTRIAL</v>
      </c>
      <c r="G99" s="41">
        <v>44490</v>
      </c>
      <c r="H99" s="38">
        <v>365</v>
      </c>
      <c r="I9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IF((G99+H99)&gt;(TODAY()),"NO PRAZO", "VENCIDO")))),"N.A.")</f>
        <v>N.A.</v>
      </c>
      <c r="J99" s="14">
        <f>Tabela2245689101112131415161718192021[[#This Row],[TREINADO EM]]+Tabela2245689101112131415161718192021[[#This Row],[VALIDADE]]</f>
        <v>44855</v>
      </c>
      <c r="K99">
        <v>0.5</v>
      </c>
      <c r="L99" t="s">
        <v>1</v>
      </c>
      <c r="M99" t="str">
        <f>VLOOKUP(Tabela2245689101112131415161718192021[[#This Row],[NOME]],'CADASTRO'!A:K,6,0)</f>
        <v>S-AFASTADO</v>
      </c>
    </row>
    <row r="100" spans="1:13">
      <c r="A100" t="s">
        <v>516</v>
      </c>
      <c r="B100" t="s">
        <v>517</v>
      </c>
      <c r="C100" t="s">
        <v>68</v>
      </c>
      <c r="D100" t="s">
        <v>732</v>
      </c>
      <c r="E100" t="s">
        <v>60</v>
      </c>
      <c r="F100" t="str">
        <f>VLOOKUP(Tabela2245689101112131415161718192021[[#This Row],[NOME]],'CADASTRO'!A:K,5,0)</f>
        <v>OPERADOR INDUSTRIAL II</v>
      </c>
      <c r="G100" s="41">
        <v>44491</v>
      </c>
      <c r="H100" s="38">
        <v>365</v>
      </c>
      <c r="I10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IF((G100+H100)&gt;(TODAY()),"NO PRAZO", "VENCIDO")))),"N.A.")</f>
        <v>N.A.</v>
      </c>
      <c r="J100" s="14">
        <f>Tabela2245689101112131415161718192021[[#This Row],[TREINADO EM]]+Tabela2245689101112131415161718192021[[#This Row],[VALIDADE]]</f>
        <v>44856</v>
      </c>
      <c r="K100">
        <v>0.5</v>
      </c>
      <c r="L100" t="s">
        <v>3</v>
      </c>
      <c r="M100" t="str">
        <f>VLOOKUP(Tabela2245689101112131415161718192021[[#This Row],[NOME]],'CADASTRO'!A:K,6,0)</f>
        <v>DESLIGADO</v>
      </c>
    </row>
    <row r="101" spans="1:13">
      <c r="A101" t="s">
        <v>516</v>
      </c>
      <c r="B101" t="s">
        <v>517</v>
      </c>
      <c r="C101" t="s">
        <v>335</v>
      </c>
      <c r="D101" t="s">
        <v>732</v>
      </c>
      <c r="E101" t="s">
        <v>446</v>
      </c>
      <c r="F101" t="str">
        <f>VLOOKUP(Tabela2245689101112131415161718192021[[#This Row],[NOME]],'CADASTRO'!A:K,5,0)</f>
        <v>OPERADOR INDUSTRIAL III</v>
      </c>
      <c r="G101" s="41">
        <v>45644</v>
      </c>
      <c r="H101" s="38">
        <v>365</v>
      </c>
      <c r="I10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IF((G101+H101)&gt;(TODAY()),"NO PRAZO", "VENCIDO")))),"N.A.")</f>
        <v>HISTORICO</v>
      </c>
      <c r="J101" s="14">
        <f>Tabela2245689101112131415161718192021[[#This Row],[TREINADO EM]]+Tabela2245689101112131415161718192021[[#This Row],[VALIDADE]]</f>
        <v>46009</v>
      </c>
      <c r="K101">
        <v>1</v>
      </c>
      <c r="L101" t="s">
        <v>5</v>
      </c>
      <c r="M101" t="str">
        <f>VLOOKUP(Tabela2245689101112131415161718192021[[#This Row],[NOME]],'CADASTRO'!A:K,6,0)</f>
        <v>ATIVO</v>
      </c>
    </row>
    <row r="102" spans="1:13">
      <c r="A102" t="s">
        <v>516</v>
      </c>
      <c r="B102" t="s">
        <v>517</v>
      </c>
      <c r="C102" t="s">
        <v>335</v>
      </c>
      <c r="D102" t="s">
        <v>732</v>
      </c>
      <c r="E102" t="s">
        <v>446</v>
      </c>
      <c r="F102" t="str">
        <f>VLOOKUP(Tabela2245689101112131415161718192021[[#This Row],[NOME]],'CADASTRO'!A:K,5,0)</f>
        <v>OPERADOR INDUSTRIAL III</v>
      </c>
      <c r="G102" s="41">
        <v>46097</v>
      </c>
      <c r="H102" s="38">
        <v>365</v>
      </c>
      <c r="I10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IF((G102+H102)&gt;(TODAY()),"NO PRAZO", "VENCIDO")))),"N.A.")</f>
        <v>NO PRAZO</v>
      </c>
      <c r="J102" s="14">
        <f>Tabela2245689101112131415161718192021[[#This Row],[TREINADO EM]]+Tabela2245689101112131415161718192021[[#This Row],[VALIDADE]]</f>
        <v>46462</v>
      </c>
      <c r="K102">
        <v>1</v>
      </c>
      <c r="L102" t="s">
        <v>3</v>
      </c>
      <c r="M102" t="str">
        <f>VLOOKUP(Tabela2245689101112131415161718192021[[#This Row],[NOME]],'CADASTRO'!A:K,6,0)</f>
        <v>ATIVO</v>
      </c>
    </row>
    <row r="103" spans="1:13">
      <c r="A103" t="s">
        <v>516</v>
      </c>
      <c r="B103" t="s">
        <v>517</v>
      </c>
      <c r="C103" t="s">
        <v>341</v>
      </c>
      <c r="D103" t="s">
        <v>732</v>
      </c>
      <c r="E103" t="s">
        <v>448</v>
      </c>
      <c r="F103" t="str">
        <f>VLOOKUP(Tabela2245689101112131415161718192021[[#This Row],[NOME]],'CADASTRO'!A:K,5,0)</f>
        <v>OPERADOR INDUSTRIAL II</v>
      </c>
      <c r="G103" s="41">
        <v>44834</v>
      </c>
      <c r="H103" s="38">
        <v>365</v>
      </c>
      <c r="I10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IF((G103+H103)&gt;(TODAY()),"NO PRAZO", "VENCIDO")))),"N.A.")</f>
        <v>N.A.</v>
      </c>
      <c r="J103" s="14">
        <f>Tabela2245689101112131415161718192021[[#This Row],[TREINADO EM]]+Tabela2245689101112131415161718192021[[#This Row],[VALIDADE]]</f>
        <v>45199</v>
      </c>
      <c r="K103">
        <v>1</v>
      </c>
      <c r="L103" t="s">
        <v>1</v>
      </c>
      <c r="M103" t="str">
        <f>VLOOKUP(Tabela2245689101112131415161718192021[[#This Row],[NOME]],'CADASTRO'!A:K,6,0)</f>
        <v>DESLIGADO</v>
      </c>
    </row>
    <row r="104" spans="1:13">
      <c r="A104" t="s">
        <v>516</v>
      </c>
      <c r="B104" t="s">
        <v>517</v>
      </c>
      <c r="C104" t="s">
        <v>431</v>
      </c>
      <c r="D104" t="s">
        <v>732</v>
      </c>
      <c r="E104" t="s">
        <v>448</v>
      </c>
      <c r="F104" t="str">
        <f>VLOOKUP(Tabela2245689101112131415161718192021[[#This Row],[NOME]],'CADASTRO'!A:K,5,0)</f>
        <v>OPERADOR INDUSTRIAL II</v>
      </c>
      <c r="G104" s="41">
        <v>45378</v>
      </c>
      <c r="H104" s="38">
        <v>365</v>
      </c>
      <c r="I10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IF((G104+H104)&gt;(TODAY()),"NO PRAZO", "VENCIDO")))),"N.A.")</f>
        <v>N.A.</v>
      </c>
      <c r="J104" s="14">
        <f>Tabela2245689101112131415161718192021[[#This Row],[TREINADO EM]]+Tabela2245689101112131415161718192021[[#This Row],[VALIDADE]]</f>
        <v>45743</v>
      </c>
      <c r="K104">
        <v>1.5</v>
      </c>
      <c r="L104" t="s">
        <v>1</v>
      </c>
      <c r="M104" t="str">
        <f>VLOOKUP(Tabela2245689101112131415161718192021[[#This Row],[NOME]],'CADASTRO'!A:K,6,0)</f>
        <v>DESLIGADO</v>
      </c>
    </row>
  </sheetData>
  <sheetProtection sort="0" autoFilter="0"/>
  <conditionalFormatting sqref="E53">
    <cfRule type="duplicateValues" dxfId="245" priority="4"/>
    <cfRule type="duplicateValues" dxfId="244" priority="5"/>
    <cfRule type="duplicateValues" dxfId="243" priority="6"/>
  </conditionalFormatting>
  <conditionalFormatting sqref="E58">
    <cfRule type="duplicateValues" dxfId="242" priority="1"/>
    <cfRule type="duplicateValues" dxfId="241" priority="2"/>
    <cfRule type="duplicateValues" dxfId="240" priority="3"/>
  </conditionalFormatting>
  <conditionalFormatting sqref="I2:I104">
    <cfRule type="cellIs" dxfId="239" priority="7" stopIfTrue="1" operator="equal">
      <formula>"REPROVADO"</formula>
    </cfRule>
    <cfRule type="cellIs" dxfId="238" priority="8" stopIfTrue="1" operator="equal">
      <formula>"HISTORICO"</formula>
    </cfRule>
  </conditionalFormatting>
  <conditionalFormatting sqref="I2:J104">
    <cfRule type="containsText" dxfId="237" priority="9" operator="containsText" text="N.A.">
      <formula>NOT(ISERROR(SEARCH("N.A.",I2)))</formula>
    </cfRule>
    <cfRule type="expression" dxfId="236" priority="10" stopIfTrue="1">
      <formula>NOT(ISERROR(SEARCH("NO PRAZO",I2)))</formula>
    </cfRule>
    <cfRule type="expression" dxfId="235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77D518-D154-4031-9D23-6CE3DE720E02}">
          <x14:formula1>
            <xm:f>'BASE '!$A$2:$A$6</xm:f>
          </x14:formula1>
          <xm:sqref>L2:L104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EC81-A1CF-4CE5-B416-02CCDFD2649A}">
  <sheetPr codeName="Planilha28">
    <tabColor theme="7"/>
  </sheetPr>
  <dimension ref="A1:M43"/>
  <sheetViews>
    <sheetView zoomScale="80" zoomScaleNormal="80" workbookViewId="0">
      <selection activeCell="F46" sqref="F46"/>
    </sheetView>
  </sheetViews>
  <sheetFormatPr defaultColWidth="8.7109375" defaultRowHeight="14.45"/>
  <cols>
    <col min="1" max="1" width="13.28515625" bestFit="1" customWidth="1"/>
    <col min="2" max="2" width="17.5703125" bestFit="1" customWidth="1"/>
    <col min="3" max="3" width="30.28515625" bestFit="1" customWidth="1"/>
    <col min="4" max="4" width="18.5703125" bestFit="1" customWidth="1"/>
    <col min="5" max="5" width="36.7109375" bestFit="1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8.28515625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723</v>
      </c>
      <c r="C2" t="s">
        <v>114</v>
      </c>
      <c r="D2" t="s">
        <v>734</v>
      </c>
      <c r="E2" t="s">
        <v>187</v>
      </c>
      <c r="F2" t="str">
        <f>VLOOKUP(Tabela22456891011121314151617181920212223[[#This Row],[NOME]],'CADASTRO'!A:K,5,0)</f>
        <v>LIDER QUALIDADE</v>
      </c>
      <c r="G2" s="7">
        <v>44108</v>
      </c>
      <c r="H2" s="38">
        <v>365</v>
      </c>
      <c r="I2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IF((G2+H2)&gt;(TODAY()),"NO PRAZO", "VENCIDO")))),"N.A.")</f>
        <v>N.A.</v>
      </c>
      <c r="J2" s="14">
        <f>Tabela22456891011121314151617181920212223[[#This Row],[TREINADO EM]]+Tabela22456891011121314151617181920212223[[#This Row],[VALIDADE]]</f>
        <v>44473</v>
      </c>
      <c r="K2">
        <v>1</v>
      </c>
      <c r="L2" t="s">
        <v>1</v>
      </c>
      <c r="M2" t="str">
        <f>VLOOKUP(Tabela22456891011121314151617181920212223[[#This Row],[NOME]],'CADASTRO'!A:K,6,0)</f>
        <v>DESLIGADO</v>
      </c>
    </row>
    <row r="3" spans="1:13">
      <c r="A3" t="s">
        <v>516</v>
      </c>
      <c r="B3" t="s">
        <v>517</v>
      </c>
      <c r="C3" t="s">
        <v>335</v>
      </c>
      <c r="D3" t="s">
        <v>734</v>
      </c>
      <c r="E3" t="s">
        <v>326</v>
      </c>
      <c r="F3" t="str">
        <f>VLOOKUP(Tabela22456891011121314151617181920212223[[#This Row],[NOME]],'CADASTRO'!A:K,5,0)</f>
        <v>ANALISTA GESTAO QUALIDADE PL</v>
      </c>
      <c r="G3" s="7">
        <v>46134</v>
      </c>
      <c r="H3" s="38">
        <v>1825</v>
      </c>
      <c r="I3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IF((G3+H3)&gt;(TODAY()),"NO PRAZO", "VENCIDO")))),"N.A.")</f>
        <v>NO PRAZO</v>
      </c>
      <c r="J3" s="14">
        <f>Tabela22456891011121314151617181920212223[[#This Row],[TREINADO EM]]+Tabela22456891011121314151617181920212223[[#This Row],[VALIDADE]]</f>
        <v>47959</v>
      </c>
      <c r="K3">
        <v>1</v>
      </c>
      <c r="L3" t="s">
        <v>3</v>
      </c>
      <c r="M3" t="str">
        <f>VLOOKUP(Tabela22456891011121314151617181920212223[[#This Row],[NOME]],'CADASTRO'!A:K,6,0)</f>
        <v>ATIVO</v>
      </c>
    </row>
    <row r="4" spans="1:13">
      <c r="A4" t="s">
        <v>516</v>
      </c>
      <c r="B4" t="s">
        <v>517</v>
      </c>
      <c r="C4" t="s">
        <v>431</v>
      </c>
      <c r="D4" t="s">
        <v>734</v>
      </c>
      <c r="E4" t="s">
        <v>335</v>
      </c>
      <c r="F4" t="str">
        <f>VLOOKUP(Tabela22456891011121314151617181920212223[[#This Row],[NOME]],'CADASTRO'!A:K,5,0)</f>
        <v>ANALISTA CONTROLE QUALIDADE JR</v>
      </c>
      <c r="G4" s="7">
        <v>45629</v>
      </c>
      <c r="H4" s="38">
        <v>1825</v>
      </c>
      <c r="I4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IF((G4+H4)&gt;(TODAY()),"NO PRAZO", "VENCIDO")))),"N.A.")</f>
        <v>NO PRAZO</v>
      </c>
      <c r="J4" s="14">
        <f>Tabela22456891011121314151617181920212223[[#This Row],[TREINADO EM]]+Tabela22456891011121314151617181920212223[[#This Row],[VALIDADE]]</f>
        <v>47454</v>
      </c>
      <c r="K4">
        <v>1</v>
      </c>
      <c r="L4" t="s">
        <v>3</v>
      </c>
      <c r="M4" t="str">
        <f>VLOOKUP(Tabela22456891011121314151617181920212223[[#This Row],[NOME]],'CADASTRO'!A:K,6,0)</f>
        <v>ATIVO</v>
      </c>
    </row>
    <row r="5" spans="1:13">
      <c r="A5" t="s">
        <v>516</v>
      </c>
      <c r="B5" t="s">
        <v>517</v>
      </c>
      <c r="C5" t="s">
        <v>227</v>
      </c>
      <c r="D5" t="s">
        <v>734</v>
      </c>
      <c r="E5" t="s">
        <v>341</v>
      </c>
      <c r="F5" t="str">
        <f>VLOOKUP(Tabela22456891011121314151617181920212223[[#This Row],[NOME]],'CADASTRO'!A:K,5,0)</f>
        <v>Analista PCM PL</v>
      </c>
      <c r="G5" s="8">
        <v>44820</v>
      </c>
      <c r="H5" s="38">
        <v>365</v>
      </c>
      <c r="I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IF((G5+H5)&gt;(TODAY()),"NO PRAZO", "VENCIDO")))),"N.A.")</f>
        <v>N.A.</v>
      </c>
      <c r="J5" s="14">
        <f>Tabela22456891011121314151617181920212223[[#This Row],[TREINADO EM]]+Tabela22456891011121314151617181920212223[[#This Row],[VALIDADE]]</f>
        <v>45185</v>
      </c>
      <c r="K5">
        <v>1</v>
      </c>
      <c r="L5" t="s">
        <v>1</v>
      </c>
      <c r="M5" t="str">
        <f>VLOOKUP(Tabela22456891011121314151617181920212223[[#This Row],[NOME]],'CADASTRO'!A:K,6,0)</f>
        <v>ATIVO</v>
      </c>
    </row>
    <row r="6" spans="1:13">
      <c r="A6" t="s">
        <v>516</v>
      </c>
      <c r="B6" t="s">
        <v>517</v>
      </c>
      <c r="C6" t="s">
        <v>431</v>
      </c>
      <c r="D6" t="s">
        <v>734</v>
      </c>
      <c r="E6" t="s">
        <v>93</v>
      </c>
      <c r="F6" t="str">
        <f>VLOOKUP(Tabela22456891011121314151617181920212223[[#This Row],[NOME]],'CADASTRO'!A:K,5,0)</f>
        <v>COORDENADOR CONTROLE DE QUALIDADE</v>
      </c>
      <c r="G6" s="8">
        <v>45182</v>
      </c>
      <c r="H6" s="38">
        <v>365</v>
      </c>
      <c r="I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IF((G6+H6)&gt;(TODAY()),"NO PRAZO", "VENCIDO")))),"N.A.")</f>
        <v>N.A.</v>
      </c>
      <c r="J6" s="14">
        <f>Tabela22456891011121314151617181920212223[[#This Row],[TREINADO EM]]+Tabela22456891011121314151617181920212223[[#This Row],[VALIDADE]]</f>
        <v>45547</v>
      </c>
      <c r="K6">
        <v>1</v>
      </c>
      <c r="L6" t="s">
        <v>5</v>
      </c>
      <c r="M6" t="str">
        <f>VLOOKUP(Tabela22456891011121314151617181920212223[[#This Row],[NOME]],'CADASTRO'!A:K,6,0)</f>
        <v>DESLIGADO</v>
      </c>
    </row>
    <row r="7" spans="1:13">
      <c r="A7" t="s">
        <v>516</v>
      </c>
      <c r="B7" t="s">
        <v>517</v>
      </c>
      <c r="C7" t="s">
        <v>431</v>
      </c>
      <c r="D7" t="s">
        <v>734</v>
      </c>
      <c r="E7" t="s">
        <v>93</v>
      </c>
      <c r="F7" t="str">
        <f>VLOOKUP(Tabela22456891011121314151617181920212223[[#This Row],[NOME]],'CADASTRO'!A:K,5,0)</f>
        <v>COORDENADOR CONTROLE DE QUALIDADE</v>
      </c>
      <c r="G7" s="8">
        <v>45489</v>
      </c>
      <c r="H7" s="38">
        <v>365</v>
      </c>
      <c r="I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IF((G7+H7)&gt;(TODAY()),"NO PRAZO", "VENCIDO")))),"N.A.")</f>
        <v>N.A.</v>
      </c>
      <c r="J7" s="14">
        <f>Tabela22456891011121314151617181920212223[[#This Row],[TREINADO EM]]+Tabela22456891011121314151617181920212223[[#This Row],[VALIDADE]]</f>
        <v>45854</v>
      </c>
      <c r="K7">
        <v>1</v>
      </c>
      <c r="L7" t="s">
        <v>3</v>
      </c>
      <c r="M7" t="str">
        <f>VLOOKUP(Tabela22456891011121314151617181920212223[[#This Row],[NOME]],'CADASTRO'!A:K,6,0)</f>
        <v>DESLIGADO</v>
      </c>
    </row>
    <row r="8" spans="1:13">
      <c r="A8" t="s">
        <v>516</v>
      </c>
      <c r="B8" t="s">
        <v>723</v>
      </c>
      <c r="C8" t="s">
        <v>68</v>
      </c>
      <c r="D8" t="s">
        <v>734</v>
      </c>
      <c r="E8" t="s">
        <v>68</v>
      </c>
      <c r="F8" t="str">
        <f>VLOOKUP(Tabela22456891011121314151617181920212223[[#This Row],[NOME]],'CADASTRO'!A:K,5,0)</f>
        <v>COORDENADOR CONTROLE DE QUALIDADE</v>
      </c>
      <c r="G8" s="8">
        <v>44510</v>
      </c>
      <c r="H8" s="38">
        <v>365</v>
      </c>
      <c r="I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IF((G8+H8)&gt;(TODAY()),"NO PRAZO", "VENCIDO")))),"N.A.")</f>
        <v>HISTORICO</v>
      </c>
      <c r="J8" s="14">
        <f>Tabela22456891011121314151617181920212223[[#This Row],[TREINADO EM]]+Tabela22456891011121314151617181920212223[[#This Row],[VALIDADE]]</f>
        <v>44875</v>
      </c>
      <c r="K8">
        <v>1</v>
      </c>
      <c r="L8" t="s">
        <v>5</v>
      </c>
      <c r="M8" t="str">
        <f>VLOOKUP(Tabela22456891011121314151617181920212223[[#This Row],[NOME]],'CADASTRO'!A:K,6,0)</f>
        <v>ATIVO</v>
      </c>
    </row>
    <row r="9" spans="1:13">
      <c r="A9" t="s">
        <v>516</v>
      </c>
      <c r="B9" t="s">
        <v>517</v>
      </c>
      <c r="C9" t="s">
        <v>227</v>
      </c>
      <c r="D9" t="s">
        <v>734</v>
      </c>
      <c r="E9" t="s">
        <v>68</v>
      </c>
      <c r="F9" t="str">
        <f>VLOOKUP(Tabela22456891011121314151617181920212223[[#This Row],[NOME]],'CADASTRO'!A:K,5,0)</f>
        <v>COORDENADOR CONTROLE DE QUALIDADE</v>
      </c>
      <c r="G9" s="8">
        <v>44877</v>
      </c>
      <c r="H9" s="38">
        <v>365</v>
      </c>
      <c r="I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IF((G9+H9)&gt;(TODAY()),"NO PRAZO", "VENCIDO")))),"N.A.")</f>
        <v>HISTORICO</v>
      </c>
      <c r="J9" s="14">
        <f>Tabela22456891011121314151617181920212223[[#This Row],[TREINADO EM]]+Tabela22456891011121314151617181920212223[[#This Row],[VALIDADE]]</f>
        <v>45242</v>
      </c>
      <c r="K9">
        <v>1</v>
      </c>
      <c r="L9" t="s">
        <v>5</v>
      </c>
      <c r="M9" t="str">
        <f>VLOOKUP(Tabela22456891011121314151617181920212223[[#This Row],[NOME]],'CADASTRO'!A:K,6,0)</f>
        <v>ATIVO</v>
      </c>
    </row>
    <row r="10" spans="1:13">
      <c r="A10" t="s">
        <v>516</v>
      </c>
      <c r="B10" t="s">
        <v>517</v>
      </c>
      <c r="C10" t="s">
        <v>431</v>
      </c>
      <c r="D10" t="s">
        <v>734</v>
      </c>
      <c r="E10" t="s">
        <v>68</v>
      </c>
      <c r="F10" t="str">
        <f>VLOOKUP(Tabela22456891011121314151617181920212223[[#This Row],[NOME]],'CADASTRO'!A:K,5,0)</f>
        <v>COORDENADOR CONTROLE DE QUALIDADE</v>
      </c>
      <c r="G10" s="8">
        <v>45135</v>
      </c>
      <c r="H10" s="38">
        <v>365</v>
      </c>
      <c r="I1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IF((G10+H10)&gt;(TODAY()),"NO PRAZO", "VENCIDO")))),"N.A.")</f>
        <v>HISTORICO</v>
      </c>
      <c r="J10" s="14">
        <f>Tabela22456891011121314151617181920212223[[#This Row],[TREINADO EM]]+Tabela22456891011121314151617181920212223[[#This Row],[VALIDADE]]</f>
        <v>45500</v>
      </c>
      <c r="K10">
        <v>1</v>
      </c>
      <c r="L10" t="s">
        <v>5</v>
      </c>
      <c r="M10" t="str">
        <f>VLOOKUP(Tabela22456891011121314151617181920212223[[#This Row],[NOME]],'CADASTRO'!A:K,6,0)</f>
        <v>ATIVO</v>
      </c>
    </row>
    <row r="11" spans="1:13">
      <c r="A11" t="s">
        <v>516</v>
      </c>
      <c r="B11" t="s">
        <v>517</v>
      </c>
      <c r="C11" t="s">
        <v>431</v>
      </c>
      <c r="D11" t="s">
        <v>734</v>
      </c>
      <c r="E11" t="s">
        <v>68</v>
      </c>
      <c r="F11" t="str">
        <f>VLOOKUP(Tabela22456891011121314151617181920212223[[#This Row],[NOME]],'CADASTRO'!A:K,5,0)</f>
        <v>COORDENADOR CONTROLE DE QUALIDADE</v>
      </c>
      <c r="G11" s="8">
        <v>45489</v>
      </c>
      <c r="H11" s="38">
        <v>365</v>
      </c>
      <c r="I1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IF((G11+H11)&gt;(TODAY()),"NO PRAZO", "VENCIDO")))),"N.A.")</f>
        <v>HISTORICO</v>
      </c>
      <c r="J11" s="14">
        <f>Tabela22456891011121314151617181920212223[[#This Row],[TREINADO EM]]+Tabela22456891011121314151617181920212223[[#This Row],[VALIDADE]]</f>
        <v>45854</v>
      </c>
      <c r="K11">
        <v>1</v>
      </c>
      <c r="L11" t="s">
        <v>5</v>
      </c>
      <c r="M11" t="str">
        <f>VLOOKUP(Tabela22456891011121314151617181920212223[[#This Row],[NOME]],'CADASTRO'!A:K,6,0)</f>
        <v>ATIVO</v>
      </c>
    </row>
    <row r="12" spans="1:13">
      <c r="A12" t="s">
        <v>516</v>
      </c>
      <c r="B12" t="s">
        <v>517</v>
      </c>
      <c r="C12" t="s">
        <v>431</v>
      </c>
      <c r="D12" t="s">
        <v>734</v>
      </c>
      <c r="E12" t="s">
        <v>68</v>
      </c>
      <c r="F12" t="str">
        <f>VLOOKUP(Tabela22456891011121314151617181920212223[[#This Row],[NOME]],'CADASTRO'!A:K,5,0)</f>
        <v>COORDENADOR CONTROLE DE QUALIDADE</v>
      </c>
      <c r="G12" s="8">
        <v>45839</v>
      </c>
      <c r="H12" s="38">
        <v>365</v>
      </c>
      <c r="I1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IF((G12+H12)&gt;(TODAY()),"NO PRAZO", "VENCIDO")))),"N.A.")</f>
        <v>HISTORICO</v>
      </c>
      <c r="J12" s="14">
        <f>Tabela22456891011121314151617181920212223[[#This Row],[TREINADO EM]]+Tabela22456891011121314151617181920212223[[#This Row],[VALIDADE]]</f>
        <v>46204</v>
      </c>
      <c r="K12">
        <v>1</v>
      </c>
      <c r="L12" t="s">
        <v>5</v>
      </c>
      <c r="M12" t="str">
        <f>VLOOKUP(Tabela22456891011121314151617181920212223[[#This Row],[NOME]],'CADASTRO'!A:K,6,0)</f>
        <v>ATIVO</v>
      </c>
    </row>
    <row r="13" spans="1:13">
      <c r="A13" t="s">
        <v>516</v>
      </c>
      <c r="B13" t="s">
        <v>517</v>
      </c>
      <c r="C13" t="s">
        <v>415</v>
      </c>
      <c r="D13" t="s">
        <v>734</v>
      </c>
      <c r="E13" t="s">
        <v>68</v>
      </c>
      <c r="F13" t="str">
        <f>VLOOKUP(Tabela22456891011121314151617181920212223[[#This Row],[NOME]],'CADASTRO'!A:K,5,0)</f>
        <v>COORDENADOR CONTROLE DE QUALIDADE</v>
      </c>
      <c r="G13" s="8">
        <v>46204</v>
      </c>
      <c r="H13" s="38">
        <v>1825</v>
      </c>
      <c r="I1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IF((G13+H13)&gt;(TODAY()),"NO PRAZO", "VENCIDO")))),"N.A.")</f>
        <v>NO PRAZO</v>
      </c>
      <c r="J13" s="14">
        <f>Tabela22456891011121314151617181920212223[[#This Row],[TREINADO EM]]+Tabela22456891011121314151617181920212223[[#This Row],[VALIDADE]]</f>
        <v>48029</v>
      </c>
      <c r="K13">
        <v>1</v>
      </c>
      <c r="L13" t="s">
        <v>3</v>
      </c>
      <c r="M13" t="str">
        <f>VLOOKUP(Tabela22456891011121314151617181920212223[[#This Row],[NOME]],'CADASTRO'!A:K,6,0)</f>
        <v>ATIVO</v>
      </c>
    </row>
    <row r="14" spans="1:13">
      <c r="A14" t="s">
        <v>516</v>
      </c>
      <c r="B14" t="s">
        <v>723</v>
      </c>
      <c r="C14" t="s">
        <v>68</v>
      </c>
      <c r="D14" t="s">
        <v>734</v>
      </c>
      <c r="E14" t="s">
        <v>227</v>
      </c>
      <c r="F14" t="str">
        <f>VLOOKUP(Tabela22456891011121314151617181920212223[[#This Row],[NOME]],'CADASTRO'!A:K,5,0)</f>
        <v>ANALISTA GESTAO QUALIDADE PL</v>
      </c>
      <c r="G14" s="8">
        <v>44280</v>
      </c>
      <c r="H14" s="38">
        <v>365</v>
      </c>
      <c r="I14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IF((G14+H14)&gt;(TODAY()),"NO PRAZO", "VENCIDO")))),"N.A.")</f>
        <v>N.A.</v>
      </c>
      <c r="J14" s="14">
        <f>Tabela22456891011121314151617181920212223[[#This Row],[TREINADO EM]]+Tabela22456891011121314151617181920212223[[#This Row],[VALIDADE]]</f>
        <v>44645</v>
      </c>
      <c r="K14">
        <v>1</v>
      </c>
      <c r="L14" t="s">
        <v>3</v>
      </c>
      <c r="M14" t="str">
        <f>VLOOKUP(Tabela22456891011121314151617181920212223[[#This Row],[NOME]],'CADASTRO'!A:K,6,0)</f>
        <v>DESLIGADO</v>
      </c>
    </row>
    <row r="15" spans="1:13">
      <c r="A15" t="s">
        <v>516</v>
      </c>
      <c r="B15" t="s">
        <v>517</v>
      </c>
      <c r="C15" t="s">
        <v>431</v>
      </c>
      <c r="D15" t="s">
        <v>734</v>
      </c>
      <c r="E15" t="s">
        <v>234</v>
      </c>
      <c r="F15" t="str">
        <f>VLOOKUP(Tabela22456891011121314151617181920212223[[#This Row],[NOME]],'CADASTRO'!A:K,5,0)</f>
        <v>ANALISTA CONTROLE QUALIDADE JR</v>
      </c>
      <c r="G15" s="8">
        <v>45135</v>
      </c>
      <c r="H15" s="38">
        <v>365</v>
      </c>
      <c r="I1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IF((G15+H15)&gt;(TODAY()),"NO PRAZO", "VENCIDO")))),"N.A.")</f>
        <v>N.A.</v>
      </c>
      <c r="J15" s="14">
        <f>Tabela22456891011121314151617181920212223[[#This Row],[TREINADO EM]]+Tabela22456891011121314151617181920212223[[#This Row],[VALIDADE]]</f>
        <v>45500</v>
      </c>
      <c r="K15">
        <v>1</v>
      </c>
      <c r="L15" t="s">
        <v>5</v>
      </c>
      <c r="M15" t="str">
        <f>VLOOKUP(Tabela22456891011121314151617181920212223[[#This Row],[NOME]],'CADASTRO'!A:K,6,0)</f>
        <v>DESLIGADO</v>
      </c>
    </row>
    <row r="16" spans="1:13">
      <c r="A16" t="s">
        <v>516</v>
      </c>
      <c r="B16" t="s">
        <v>517</v>
      </c>
      <c r="C16" t="s">
        <v>431</v>
      </c>
      <c r="D16" t="s">
        <v>734</v>
      </c>
      <c r="E16" t="s">
        <v>234</v>
      </c>
      <c r="F16" t="str">
        <f>VLOOKUP(Tabela22456891011121314151617181920212223[[#This Row],[NOME]],'CADASTRO'!A:K,5,0)</f>
        <v>ANALISTA CONTROLE QUALIDADE JR</v>
      </c>
      <c r="G16" s="8">
        <v>45489</v>
      </c>
      <c r="H16" s="38">
        <v>365</v>
      </c>
      <c r="I1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IF((G16+H16)&gt;(TODAY()),"NO PRAZO", "VENCIDO")))),"N.A.")</f>
        <v>N.A.</v>
      </c>
      <c r="J16" s="14">
        <f>Tabela22456891011121314151617181920212223[[#This Row],[TREINADO EM]]+Tabela22456891011121314151617181920212223[[#This Row],[VALIDADE]]</f>
        <v>45854</v>
      </c>
      <c r="K16">
        <v>1</v>
      </c>
      <c r="L16" t="s">
        <v>3</v>
      </c>
      <c r="M16" t="str">
        <f>VLOOKUP(Tabela22456891011121314151617181920212223[[#This Row],[NOME]],'CADASTRO'!A:K,6,0)</f>
        <v>DESLIGADO</v>
      </c>
    </row>
    <row r="17" spans="1:13">
      <c r="A17" t="s">
        <v>516</v>
      </c>
      <c r="B17" t="s">
        <v>723</v>
      </c>
      <c r="C17" t="s">
        <v>68</v>
      </c>
      <c r="D17" t="s">
        <v>734</v>
      </c>
      <c r="E17" t="s">
        <v>57</v>
      </c>
      <c r="F17" t="str">
        <f>VLOOKUP(Tabela22456891011121314151617181920212223[[#This Row],[NOME]],'CADASTRO'!A:K,5,0)</f>
        <v>COORDENADOR MANUTENCAO SR</v>
      </c>
      <c r="G17" s="8">
        <v>44406</v>
      </c>
      <c r="H17" s="38">
        <v>365</v>
      </c>
      <c r="I1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IF((G17+H17)&gt;(TODAY()),"NO PRAZO", "VENCIDO")))),"N.A.")</f>
        <v>N.A.</v>
      </c>
      <c r="J17" s="14">
        <f>Tabela22456891011121314151617181920212223[[#This Row],[TREINADO EM]]+Tabela22456891011121314151617181920212223[[#This Row],[VALIDADE]]</f>
        <v>44771</v>
      </c>
      <c r="K17">
        <v>1</v>
      </c>
      <c r="L17" t="s">
        <v>1</v>
      </c>
      <c r="M17" t="str">
        <f>VLOOKUP(Tabela22456891011121314151617181920212223[[#This Row],[NOME]],'CADASTRO'!A:K,6,0)</f>
        <v>ATIVO</v>
      </c>
    </row>
    <row r="18" spans="1:13">
      <c r="A18" t="s">
        <v>516</v>
      </c>
      <c r="B18" t="s">
        <v>723</v>
      </c>
      <c r="C18" t="s">
        <v>114</v>
      </c>
      <c r="D18" t="s">
        <v>734</v>
      </c>
      <c r="E18" t="s">
        <v>254</v>
      </c>
      <c r="F18" t="str">
        <f>VLOOKUP(Tabela22456891011121314151617181920212223[[#This Row],[NOME]],'CADASTRO'!A:K,5,0)</f>
        <v>ANALISTA CONTROLE QUALIDADE PL</v>
      </c>
      <c r="G18" s="8">
        <v>44108</v>
      </c>
      <c r="H18" s="38">
        <v>365</v>
      </c>
      <c r="I1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IF((G18+H18)&gt;(TODAY()),"NO PRAZO", "VENCIDO")))),"N.A.")</f>
        <v>N.A.</v>
      </c>
      <c r="J18" s="14">
        <f>Tabela22456891011121314151617181920212223[[#This Row],[TREINADO EM]]+Tabela22456891011121314151617181920212223[[#This Row],[VALIDADE]]</f>
        <v>44473</v>
      </c>
      <c r="K18">
        <v>1</v>
      </c>
      <c r="L18" t="s">
        <v>1</v>
      </c>
      <c r="M18" t="str">
        <f>VLOOKUP(Tabela22456891011121314151617181920212223[[#This Row],[NOME]],'CADASTRO'!A:K,6,0)</f>
        <v>DESLIGADO</v>
      </c>
    </row>
    <row r="19" spans="1:13">
      <c r="A19" t="s">
        <v>516</v>
      </c>
      <c r="B19" t="s">
        <v>723</v>
      </c>
      <c r="C19" t="s">
        <v>114</v>
      </c>
      <c r="D19" t="s">
        <v>734</v>
      </c>
      <c r="E19" t="s">
        <v>462</v>
      </c>
      <c r="F19" t="str">
        <f>VLOOKUP(Tabela22456891011121314151617181920212223[[#This Row],[NOME]],'CADASTRO'!A:K,5,0)</f>
        <v>ANALISTA CONTROLE QUALIDADE PL</v>
      </c>
      <c r="G19" s="8">
        <v>44108</v>
      </c>
      <c r="H19" s="38">
        <v>365</v>
      </c>
      <c r="I1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IF((G19+H19)&gt;(TODAY()),"NO PRAZO", "VENCIDO")))),"N.A.")</f>
        <v>N.A.</v>
      </c>
      <c r="J19" s="14">
        <f>Tabela22456891011121314151617181920212223[[#This Row],[TREINADO EM]]+Tabela22456891011121314151617181920212223[[#This Row],[VALIDADE]]</f>
        <v>44473</v>
      </c>
      <c r="K19">
        <v>1</v>
      </c>
      <c r="L19" t="s">
        <v>1</v>
      </c>
      <c r="M19" t="str">
        <f>VLOOKUP(Tabela22456891011121314151617181920212223[[#This Row],[NOME]],'CADASTRO'!A:K,6,0)</f>
        <v>DESLIGADO</v>
      </c>
    </row>
    <row r="20" spans="1:13">
      <c r="A20" t="s">
        <v>516</v>
      </c>
      <c r="B20" t="s">
        <v>723</v>
      </c>
      <c r="C20" t="s">
        <v>68</v>
      </c>
      <c r="D20" t="s">
        <v>734</v>
      </c>
      <c r="E20" t="s">
        <v>464</v>
      </c>
      <c r="F20" t="str">
        <f>VLOOKUP(Tabela22456891011121314151617181920212223[[#This Row],[NOME]],'CADASTRO'!A:K,5,0)</f>
        <v>ESTAGIARIO</v>
      </c>
      <c r="G20" s="8">
        <v>44271</v>
      </c>
      <c r="H20" s="38">
        <v>365</v>
      </c>
      <c r="I2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IF((G20+H20)&gt;(TODAY()),"NO PRAZO", "VENCIDO")))),"N.A.")</f>
        <v>N.A.</v>
      </c>
      <c r="J20" s="14">
        <f>Tabela22456891011121314151617181920212223[[#This Row],[TREINADO EM]]+Tabela22456891011121314151617181920212223[[#This Row],[VALIDADE]]</f>
        <v>44636</v>
      </c>
      <c r="K20">
        <v>0.5</v>
      </c>
      <c r="L20" t="s">
        <v>1</v>
      </c>
      <c r="M20" t="str">
        <f>VLOOKUP(Tabela22456891011121314151617181920212223[[#This Row],[NOME]],'CADASTRO'!A:K,6,0)</f>
        <v>DESLIGADO</v>
      </c>
    </row>
    <row r="21" spans="1:13">
      <c r="A21" t="s">
        <v>516</v>
      </c>
      <c r="B21" t="s">
        <v>723</v>
      </c>
      <c r="C21" t="s">
        <v>68</v>
      </c>
      <c r="D21" t="s">
        <v>734</v>
      </c>
      <c r="E21" t="s">
        <v>471</v>
      </c>
      <c r="F21" t="str">
        <f>VLOOKUP(Tabela22456891011121314151617181920212223[[#This Row],[NOME]],'CADASTRO'!A:K,5,0)</f>
        <v>ANALISTA CONTROLE QUALIDADE PL</v>
      </c>
      <c r="G21" s="8">
        <v>44510</v>
      </c>
      <c r="H21" s="38">
        <v>365</v>
      </c>
      <c r="I2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IF((G21+H21)&gt;(TODAY()),"NO PRAZO", "VENCIDO")))),"N.A.")</f>
        <v>N.A.</v>
      </c>
      <c r="J21" s="14">
        <f>Tabela22456891011121314151617181920212223[[#This Row],[TREINADO EM]]+Tabela22456891011121314151617181920212223[[#This Row],[VALIDADE]]</f>
        <v>44875</v>
      </c>
      <c r="K21">
        <v>1</v>
      </c>
      <c r="L21" t="s">
        <v>5</v>
      </c>
      <c r="M21" t="str">
        <f>VLOOKUP(Tabela22456891011121314151617181920212223[[#This Row],[NOME]],'CADASTRO'!A:K,6,0)</f>
        <v>DESLIGADO</v>
      </c>
    </row>
    <row r="22" spans="1:13">
      <c r="A22" t="s">
        <v>516</v>
      </c>
      <c r="B22" t="s">
        <v>517</v>
      </c>
      <c r="C22" t="s">
        <v>227</v>
      </c>
      <c r="D22" t="s">
        <v>734</v>
      </c>
      <c r="E22" t="s">
        <v>471</v>
      </c>
      <c r="F22" t="str">
        <f>VLOOKUP(Tabela22456891011121314151617181920212223[[#This Row],[NOME]],'CADASTRO'!A:K,5,0)</f>
        <v>ANALISTA CONTROLE QUALIDADE PL</v>
      </c>
      <c r="G22" s="8">
        <v>44877</v>
      </c>
      <c r="H22" s="38">
        <v>365</v>
      </c>
      <c r="I2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IF((G22+H22)&gt;(TODAY()),"NO PRAZO", "VENCIDO")))),"N.A.")</f>
        <v>N.A.</v>
      </c>
      <c r="J22" s="14">
        <f>Tabela22456891011121314151617181920212223[[#This Row],[TREINADO EM]]+Tabela22456891011121314151617181920212223[[#This Row],[VALIDADE]]</f>
        <v>45242</v>
      </c>
      <c r="K22">
        <v>1</v>
      </c>
      <c r="L22" t="s">
        <v>3</v>
      </c>
      <c r="M22" t="str">
        <f>VLOOKUP(Tabela22456891011121314151617181920212223[[#This Row],[NOME]],'CADASTRO'!A:K,6,0)</f>
        <v>DESLIGADO</v>
      </c>
    </row>
    <row r="23" spans="1:13">
      <c r="A23" t="s">
        <v>516</v>
      </c>
      <c r="B23" t="s">
        <v>517</v>
      </c>
      <c r="C23" t="s">
        <v>415</v>
      </c>
      <c r="D23" t="s">
        <v>734</v>
      </c>
      <c r="E23" t="s">
        <v>382</v>
      </c>
      <c r="F23" t="str">
        <f>VLOOKUP(Tabela22456891011121314151617181920212223[[#This Row],[NOME]],'CADASTRO'!A:K,5,0)</f>
        <v>ANALISTA CONTROLE QUALIDADE JR</v>
      </c>
      <c r="G23" s="8">
        <v>46170</v>
      </c>
      <c r="H23" s="38">
        <v>1825</v>
      </c>
      <c r="I2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IF((G23+H23)&gt;(TODAY()),"NO PRAZO", "VENCIDO")))),"N.A.")</f>
        <v>NO PRAZO</v>
      </c>
      <c r="J23" s="14">
        <f>Tabela22456891011121314151617181920212223[[#This Row],[TREINADO EM]]+Tabela22456891011121314151617181920212223[[#This Row],[VALIDADE]]</f>
        <v>47995</v>
      </c>
      <c r="K23">
        <v>1</v>
      </c>
      <c r="L23" t="s">
        <v>3</v>
      </c>
      <c r="M23" t="str">
        <f>VLOOKUP(Tabela22456891011121314151617181920212223[[#This Row],[NOME]],'CADASTRO'!A:K,6,0)</f>
        <v>ATIVO</v>
      </c>
    </row>
    <row r="24" spans="1:13">
      <c r="A24" t="s">
        <v>516</v>
      </c>
      <c r="B24" t="s">
        <v>517</v>
      </c>
      <c r="C24" t="s">
        <v>68</v>
      </c>
      <c r="D24" t="s">
        <v>734</v>
      </c>
      <c r="E24" t="s">
        <v>40</v>
      </c>
      <c r="F24" t="str">
        <f>VLOOKUP(Tabela22456891011121314151617181920212223[[#This Row],[NOME]],'CADASTRO'!A:K,5,0)</f>
        <v>COORDENADOR PRODUCAO</v>
      </c>
      <c r="G24" s="8">
        <v>44280</v>
      </c>
      <c r="H24" s="38">
        <v>365</v>
      </c>
      <c r="I24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IF((G24+H24)&gt;(TODAY()),"NO PRAZO", "VENCIDO")))),"N.A.")</f>
        <v>N.A.</v>
      </c>
      <c r="J24" s="14">
        <f>Tabela22456891011121314151617181920212223[[#This Row],[TREINADO EM]]+Tabela22456891011121314151617181920212223[[#This Row],[VALIDADE]]</f>
        <v>44645</v>
      </c>
      <c r="K24">
        <v>1</v>
      </c>
      <c r="L24" t="s">
        <v>5</v>
      </c>
      <c r="M24" t="str">
        <f>VLOOKUP(Tabela22456891011121314151617181920212223[[#This Row],[NOME]],'CADASTRO'!A:K,6,0)</f>
        <v>TRANSFERIDO</v>
      </c>
    </row>
    <row r="25" spans="1:13">
      <c r="A25" t="s">
        <v>516</v>
      </c>
      <c r="B25" t="s">
        <v>723</v>
      </c>
      <c r="C25" t="s">
        <v>68</v>
      </c>
      <c r="D25" t="s">
        <v>734</v>
      </c>
      <c r="E25" t="s">
        <v>40</v>
      </c>
      <c r="F25" t="str">
        <f>VLOOKUP(Tabela22456891011121314151617181920212223[[#This Row],[NOME]],'CADASTRO'!A:K,5,0)</f>
        <v>COORDENADOR PRODUCAO</v>
      </c>
      <c r="G25" s="8">
        <v>44280</v>
      </c>
      <c r="H25" s="38">
        <v>365</v>
      </c>
      <c r="I2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IF((G25+H25)&gt;(TODAY()),"NO PRAZO", "VENCIDO")))),"N.A.")</f>
        <v>N.A.</v>
      </c>
      <c r="J25" s="14">
        <f>Tabela22456891011121314151617181920212223[[#This Row],[TREINADO EM]]+Tabela22456891011121314151617181920212223[[#This Row],[VALIDADE]]</f>
        <v>44645</v>
      </c>
      <c r="K25">
        <v>1</v>
      </c>
      <c r="L25" t="s">
        <v>1</v>
      </c>
      <c r="M25" t="str">
        <f>VLOOKUP(Tabela22456891011121314151617181920212223[[#This Row],[NOME]],'CADASTRO'!A:K,6,0)</f>
        <v>TRANSFERIDO</v>
      </c>
    </row>
    <row r="26" spans="1:13">
      <c r="A26" t="s">
        <v>516</v>
      </c>
      <c r="B26" t="s">
        <v>723</v>
      </c>
      <c r="C26" t="s">
        <v>68</v>
      </c>
      <c r="D26" t="s">
        <v>734</v>
      </c>
      <c r="E26" s="17" t="s">
        <v>40</v>
      </c>
      <c r="F26" t="str">
        <f>VLOOKUP(Tabela22456891011121314151617181920212223[[#This Row],[NOME]],'CADASTRO'!A:K,5,0)</f>
        <v>COORDENADOR PRODUCAO</v>
      </c>
      <c r="G26" s="8">
        <v>44406</v>
      </c>
      <c r="H26" s="38">
        <v>365</v>
      </c>
      <c r="I2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IF((G26+H26)&gt;(TODAY()),"NO PRAZO", "VENCIDO")))),"N.A.")</f>
        <v>N.A.</v>
      </c>
      <c r="J26" s="14">
        <f>Tabela22456891011121314151617181920212223[[#This Row],[TREINADO EM]]+Tabela22456891011121314151617181920212223[[#This Row],[VALIDADE]]</f>
        <v>44771</v>
      </c>
      <c r="K26">
        <v>1</v>
      </c>
      <c r="L26" t="s">
        <v>1</v>
      </c>
      <c r="M26" t="str">
        <f>VLOOKUP(Tabela22456891011121314151617181920212223[[#This Row],[NOME]],'CADASTRO'!A:K,6,0)</f>
        <v>TRANSFERIDO</v>
      </c>
    </row>
    <row r="27" spans="1:13">
      <c r="A27" t="s">
        <v>516</v>
      </c>
      <c r="B27" t="s">
        <v>517</v>
      </c>
      <c r="C27" t="s">
        <v>431</v>
      </c>
      <c r="D27" t="s">
        <v>734</v>
      </c>
      <c r="E27" t="s">
        <v>40</v>
      </c>
      <c r="F27" t="str">
        <f>VLOOKUP(Tabela22456891011121314151617181920212223[[#This Row],[NOME]],'CADASTRO'!A:K,5,0)</f>
        <v>COORDENADOR PRODUCAO</v>
      </c>
      <c r="G27" s="8">
        <v>45135</v>
      </c>
      <c r="H27" s="38">
        <v>365</v>
      </c>
      <c r="I2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IF((G27+H27)&gt;(TODAY()),"NO PRAZO", "VENCIDO")))),"N.A.")</f>
        <v>N.A.</v>
      </c>
      <c r="J27" s="14">
        <f>Tabela22456891011121314151617181920212223[[#This Row],[TREINADO EM]]+Tabela22456891011121314151617181920212223[[#This Row],[VALIDADE]]</f>
        <v>45500</v>
      </c>
      <c r="K27">
        <v>1</v>
      </c>
      <c r="L27" t="s">
        <v>1</v>
      </c>
      <c r="M27" t="str">
        <f>VLOOKUP(Tabela22456891011121314151617181920212223[[#This Row],[NOME]],'CADASTRO'!A:K,6,0)</f>
        <v>TRANSFERIDO</v>
      </c>
    </row>
    <row r="28" spans="1:13">
      <c r="A28" t="s">
        <v>516</v>
      </c>
      <c r="B28" t="s">
        <v>723</v>
      </c>
      <c r="C28" t="s">
        <v>68</v>
      </c>
      <c r="D28" t="s">
        <v>734</v>
      </c>
      <c r="E28" t="s">
        <v>135</v>
      </c>
      <c r="F28" t="str">
        <f>VLOOKUP(Tabela22456891011121314151617181920212223[[#This Row],[NOME]],'CADASTRO'!A:K,5,0)</f>
        <v>COORDENADOR PRODUCAO</v>
      </c>
      <c r="G28" s="8">
        <v>44406</v>
      </c>
      <c r="H28" s="38">
        <v>365</v>
      </c>
      <c r="I2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IF((G28+H28)&gt;(TODAY()),"NO PRAZO", "VENCIDO")))),"N.A.")</f>
        <v>N.A.</v>
      </c>
      <c r="J28" s="14">
        <f>Tabela22456891011121314151617181920212223[[#This Row],[TREINADO EM]]+Tabela22456891011121314151617181920212223[[#This Row],[VALIDADE]]</f>
        <v>44771</v>
      </c>
      <c r="K28">
        <v>1</v>
      </c>
      <c r="L28" t="s">
        <v>1</v>
      </c>
      <c r="M28" t="str">
        <f>VLOOKUP(Tabela22456891011121314151617181920212223[[#This Row],[NOME]],'CADASTRO'!A:K,6,0)</f>
        <v>DESLIGADO</v>
      </c>
    </row>
    <row r="29" spans="1:13">
      <c r="A29" t="s">
        <v>516</v>
      </c>
      <c r="B29" t="s">
        <v>517</v>
      </c>
      <c r="C29" t="s">
        <v>227</v>
      </c>
      <c r="D29" t="s">
        <v>734</v>
      </c>
      <c r="E29" t="s">
        <v>286</v>
      </c>
      <c r="F29" t="str">
        <f>VLOOKUP(Tabela22456891011121314151617181920212223[[#This Row],[NOME]],'CADASTRO'!A:K,5,0)</f>
        <v>ANALISTA CONTROLE QUALIDADE PL</v>
      </c>
      <c r="G29" s="8">
        <v>44789</v>
      </c>
      <c r="H29" s="38">
        <v>365</v>
      </c>
      <c r="I2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IF((G29+H29)&gt;(TODAY()),"NO PRAZO", "VENCIDO")))),"N.A.")</f>
        <v>N.A.</v>
      </c>
      <c r="J29" s="14">
        <f>Tabela22456891011121314151617181920212223[[#This Row],[TREINADO EM]]+Tabela22456891011121314151617181920212223[[#This Row],[VALIDADE]]</f>
        <v>45154</v>
      </c>
      <c r="K29">
        <v>1</v>
      </c>
      <c r="L29" t="s">
        <v>5</v>
      </c>
      <c r="M29" t="str">
        <f>VLOOKUP(Tabela22456891011121314151617181920212223[[#This Row],[NOME]],'CADASTRO'!A:K,6,0)</f>
        <v>TRANSFERIDO</v>
      </c>
    </row>
    <row r="30" spans="1:13">
      <c r="A30" t="s">
        <v>516</v>
      </c>
      <c r="B30" t="s">
        <v>517</v>
      </c>
      <c r="C30" t="s">
        <v>227</v>
      </c>
      <c r="D30" t="s">
        <v>734</v>
      </c>
      <c r="E30" t="s">
        <v>286</v>
      </c>
      <c r="F30" t="str">
        <f>VLOOKUP(Tabela22456891011121314151617181920212223[[#This Row],[NOME]],'CADASTRO'!A:K,5,0)</f>
        <v>ANALISTA CONTROLE QUALIDADE PL</v>
      </c>
      <c r="G30" s="8">
        <v>44877</v>
      </c>
      <c r="H30" s="38">
        <v>365</v>
      </c>
      <c r="I3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IF((G30+H30)&gt;(TODAY()),"NO PRAZO", "VENCIDO")))),"N.A.")</f>
        <v>N.A.</v>
      </c>
      <c r="J30" s="14">
        <f>Tabela22456891011121314151617181920212223[[#This Row],[TREINADO EM]]+Tabela22456891011121314151617181920212223[[#This Row],[VALIDADE]]</f>
        <v>45242</v>
      </c>
      <c r="K30">
        <v>1</v>
      </c>
      <c r="L30" t="s">
        <v>3</v>
      </c>
      <c r="M30" t="str">
        <f>VLOOKUP(Tabela22456891011121314151617181920212223[[#This Row],[NOME]],'CADASTRO'!A:K,6,0)</f>
        <v>TRANSFERIDO</v>
      </c>
    </row>
    <row r="31" spans="1:13">
      <c r="A31" t="s">
        <v>516</v>
      </c>
      <c r="B31" t="s">
        <v>723</v>
      </c>
      <c r="C31" t="s">
        <v>68</v>
      </c>
      <c r="D31" t="s">
        <v>734</v>
      </c>
      <c r="E31" t="s">
        <v>239</v>
      </c>
      <c r="F31" t="str">
        <f>VLOOKUP(Tabela22456891011121314151617181920212223[[#This Row],[NOME]],'CADASTRO'!A:K,5,0)</f>
        <v>COORDENADOR MANUTENCAO SR</v>
      </c>
      <c r="G31" s="8">
        <v>44406</v>
      </c>
      <c r="H31" s="38">
        <v>365</v>
      </c>
      <c r="I3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IF((G31+H31)&gt;(TODAY()),"NO PRAZO", "VENCIDO")))),"N.A.")</f>
        <v>N.A.</v>
      </c>
      <c r="J31" s="14">
        <f>Tabela22456891011121314151617181920212223[[#This Row],[TREINADO EM]]+Tabela22456891011121314151617181920212223[[#This Row],[VALIDADE]]</f>
        <v>44771</v>
      </c>
      <c r="K31">
        <v>1</v>
      </c>
      <c r="L31" t="s">
        <v>1</v>
      </c>
      <c r="M31" t="str">
        <f>VLOOKUP(Tabela22456891011121314151617181920212223[[#This Row],[NOME]],'CADASTRO'!A:K,6,0)</f>
        <v>TRANSFERIDO</v>
      </c>
    </row>
    <row r="32" spans="1:13">
      <c r="A32" t="s">
        <v>516</v>
      </c>
      <c r="B32" t="s">
        <v>723</v>
      </c>
      <c r="C32" t="s">
        <v>68</v>
      </c>
      <c r="D32" t="s">
        <v>734</v>
      </c>
      <c r="E32" t="s">
        <v>114</v>
      </c>
      <c r="F32" t="str">
        <f>VLOOKUP(Tabela22456891011121314151617181920212223[[#This Row],[NOME]],'CADASTRO'!A:K,5,0)</f>
        <v>COORDENADOR CONTROLE DE QUALIDADE</v>
      </c>
      <c r="G32" s="8">
        <v>44510</v>
      </c>
      <c r="H32" s="38">
        <v>365</v>
      </c>
      <c r="I3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IF((G32+H32)&gt;(TODAY()),"NO PRAZO", "VENCIDO")))),"N.A.")</f>
        <v>N.A.</v>
      </c>
      <c r="J32" s="14">
        <f>Tabela22456891011121314151617181920212223[[#This Row],[TREINADO EM]]+Tabela22456891011121314151617181920212223[[#This Row],[VALIDADE]]</f>
        <v>44875</v>
      </c>
      <c r="K32">
        <v>1</v>
      </c>
      <c r="L32" t="s">
        <v>3</v>
      </c>
      <c r="M32" t="str">
        <f>VLOOKUP(Tabela22456891011121314151617181920212223[[#This Row],[NOME]],'CADASTRO'!A:K,6,0)</f>
        <v>TRANSFERIDO</v>
      </c>
    </row>
    <row r="33" spans="1:13">
      <c r="A33" t="s">
        <v>516</v>
      </c>
      <c r="B33" t="s">
        <v>517</v>
      </c>
      <c r="C33" t="s">
        <v>335</v>
      </c>
      <c r="D33" t="s">
        <v>734</v>
      </c>
      <c r="E33" t="s">
        <v>132</v>
      </c>
      <c r="F33" t="str">
        <f>VLOOKUP(Tabela22456891011121314151617181920212223[[#This Row],[NOME]],'CADASTRO'!A:K,5,0)</f>
        <v>ANALISTA CONTROLE QUALIDADE JR</v>
      </c>
      <c r="G33" s="8">
        <v>45968</v>
      </c>
      <c r="H33" s="38">
        <v>365</v>
      </c>
      <c r="I3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IF((G33+H33)&gt;(TODAY()),"NO PRAZO", "VENCIDO")))),"N.A.")</f>
        <v>N.A.</v>
      </c>
      <c r="J33" s="14">
        <f>Tabela22456891011121314151617181920212223[[#This Row],[TREINADO EM]]+Tabela22456891011121314151617181920212223[[#This Row],[VALIDADE]]</f>
        <v>46333</v>
      </c>
      <c r="K33">
        <v>1</v>
      </c>
      <c r="L33" t="s">
        <v>3</v>
      </c>
      <c r="M33" t="str">
        <f>VLOOKUP(Tabela22456891011121314151617181920212223[[#This Row],[NOME]],'CADASTRO'!A:K,6,0)</f>
        <v>DESLIGADO</v>
      </c>
    </row>
    <row r="34" spans="1:13">
      <c r="A34" t="s">
        <v>516</v>
      </c>
      <c r="B34" t="s">
        <v>517</v>
      </c>
      <c r="C34" t="s">
        <v>335</v>
      </c>
      <c r="D34" t="s">
        <v>734</v>
      </c>
      <c r="E34" t="s">
        <v>415</v>
      </c>
      <c r="F34" t="str">
        <f>VLOOKUP(Tabela22456891011121314151617181920212223[[#This Row],[NOME]],'CADASTRO'!A:K,5,0)</f>
        <v>ESTAGIARIO</v>
      </c>
      <c r="G34" s="47">
        <v>46134</v>
      </c>
      <c r="H34" s="38">
        <v>1825</v>
      </c>
      <c r="I34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IF((G34+H34)&gt;(TODAY()),"NO PRAZO", "VENCIDO")))),"N.A.")</f>
        <v>NO PRAZO</v>
      </c>
      <c r="J34" s="14">
        <f>Tabela22456891011121314151617181920212223[[#This Row],[TREINADO EM]]+Tabela22456891011121314151617181920212223[[#This Row],[VALIDADE]]</f>
        <v>47959</v>
      </c>
      <c r="K34">
        <v>1</v>
      </c>
      <c r="L34" t="s">
        <v>3</v>
      </c>
      <c r="M34" t="str">
        <f>VLOOKUP(Tabela22456891011121314151617181920212223[[#This Row],[NOME]],'CADASTRO'!A:K,6,0)</f>
        <v>ATIVO</v>
      </c>
    </row>
    <row r="35" spans="1:13">
      <c r="A35" t="s">
        <v>516</v>
      </c>
      <c r="B35" t="s">
        <v>517</v>
      </c>
      <c r="C35" t="s">
        <v>431</v>
      </c>
      <c r="D35" t="s">
        <v>734</v>
      </c>
      <c r="E35" s="1" t="s">
        <v>124</v>
      </c>
      <c r="F35" t="str">
        <f>VLOOKUP(Tabela22456891011121314151617181920212223[[#This Row],[NOME]],'CADASTRO'!A:K,5,0)</f>
        <v>ANALISTA CONTROLE QUALIDADE JR</v>
      </c>
      <c r="G35" s="47">
        <v>45629</v>
      </c>
      <c r="H35" s="38">
        <v>365</v>
      </c>
      <c r="I35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IF((G35+H35)&gt;(TODAY()),"NO PRAZO", "VENCIDO")))),"N.A.")</f>
        <v>N.A.</v>
      </c>
      <c r="J35" s="14">
        <f>Tabela22456891011121314151617181920212223[[#This Row],[TREINADO EM]]+Tabela22456891011121314151617181920212223[[#This Row],[VALIDADE]]</f>
        <v>45994</v>
      </c>
      <c r="K35">
        <v>1</v>
      </c>
      <c r="L35" t="s">
        <v>3</v>
      </c>
      <c r="M35" t="str">
        <f>VLOOKUP(Tabela22456891011121314151617181920212223[[#This Row],[NOME]],'CADASTRO'!A:K,6,0)</f>
        <v>DESLIGADO</v>
      </c>
    </row>
    <row r="36" spans="1:13">
      <c r="A36" t="s">
        <v>516</v>
      </c>
      <c r="B36" t="s">
        <v>517</v>
      </c>
      <c r="C36" t="s">
        <v>431</v>
      </c>
      <c r="D36" t="s">
        <v>734</v>
      </c>
      <c r="E36" t="s">
        <v>431</v>
      </c>
      <c r="F36" t="str">
        <f>VLOOKUP(Tabela22456891011121314151617181920212223[[#This Row],[NOME]],'CADASTRO'!A:K,5,0)</f>
        <v>ANALISTA PROJETOS PL</v>
      </c>
      <c r="G36" s="47">
        <v>45135</v>
      </c>
      <c r="H36" s="38">
        <v>365</v>
      </c>
      <c r="I36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IF((G36+H36)&gt;(TODAY()),"NO PRAZO", "VENCIDO")))),"N.A.")</f>
        <v>N.A.</v>
      </c>
      <c r="J36" s="14">
        <f>Tabela22456891011121314151617181920212223[[#This Row],[TREINADO EM]]+Tabela22456891011121314151617181920212223[[#This Row],[VALIDADE]]</f>
        <v>45500</v>
      </c>
      <c r="K36">
        <v>1</v>
      </c>
      <c r="L36" t="s">
        <v>1</v>
      </c>
      <c r="M36" t="str">
        <f>VLOOKUP(Tabela22456891011121314151617181920212223[[#This Row],[NOME]],'CADASTRO'!A:K,6,0)</f>
        <v>ATIVO</v>
      </c>
    </row>
    <row r="37" spans="1:13">
      <c r="A37" t="s">
        <v>516</v>
      </c>
      <c r="B37" t="s">
        <v>517</v>
      </c>
      <c r="C37" t="s">
        <v>227</v>
      </c>
      <c r="D37" t="s">
        <v>734</v>
      </c>
      <c r="E37" t="s">
        <v>91</v>
      </c>
      <c r="F37" t="str">
        <f>VLOOKUP(Tabela22456891011121314151617181920212223[[#This Row],[NOME]],'CADASTRO'!A:K,5,0)</f>
        <v>ANALISTA CONTROLE QUALIDADE JR</v>
      </c>
      <c r="G37" s="47">
        <v>44877</v>
      </c>
      <c r="H37" s="38">
        <v>365</v>
      </c>
      <c r="I37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IF((G37+H37)&gt;(TODAY()),"NO PRAZO", "VENCIDO")))),"N.A.")</f>
        <v>N.A.</v>
      </c>
      <c r="J37" s="14">
        <f>Tabela22456891011121314151617181920212223[[#This Row],[TREINADO EM]]+Tabela22456891011121314151617181920212223[[#This Row],[VALIDADE]]</f>
        <v>45242</v>
      </c>
      <c r="K37">
        <v>1</v>
      </c>
      <c r="L37" t="s">
        <v>3</v>
      </c>
      <c r="M37" t="str">
        <f>VLOOKUP(Tabela22456891011121314151617181920212223[[#This Row],[NOME]],'CADASTRO'!A:K,6,0)</f>
        <v>DESLIGADO</v>
      </c>
    </row>
    <row r="38" spans="1:13">
      <c r="A38" t="s">
        <v>516</v>
      </c>
      <c r="B38" t="s">
        <v>517</v>
      </c>
      <c r="C38" t="s">
        <v>431</v>
      </c>
      <c r="D38" t="s">
        <v>734</v>
      </c>
      <c r="E38" t="s">
        <v>437</v>
      </c>
      <c r="F38" t="str">
        <f>VLOOKUP(Tabela22456891011121314151617181920212223[[#This Row],[NOME]],'CADASTRO'!A:K,5,0)</f>
        <v>ANALISTA CONTROLE QUALIDADE PL</v>
      </c>
      <c r="G38" s="47">
        <v>45135</v>
      </c>
      <c r="H38" s="38">
        <v>365</v>
      </c>
      <c r="I38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IF((G38+H38)&gt;(TODAY()),"NO PRAZO", "VENCIDO")))),"N.A.")</f>
        <v>HISTORICO</v>
      </c>
      <c r="J38" s="14">
        <f>Tabela22456891011121314151617181920212223[[#This Row],[TREINADO EM]]+Tabela22456891011121314151617181920212223[[#This Row],[VALIDADE]]</f>
        <v>45500</v>
      </c>
      <c r="K38">
        <v>1</v>
      </c>
      <c r="L38" t="s">
        <v>5</v>
      </c>
      <c r="M38" t="str">
        <f>VLOOKUP(Tabela22456891011121314151617181920212223[[#This Row],[NOME]],'CADASTRO'!A:K,6,0)</f>
        <v>ATIVO</v>
      </c>
    </row>
    <row r="39" spans="1:13">
      <c r="A39" t="s">
        <v>516</v>
      </c>
      <c r="B39" t="s">
        <v>517</v>
      </c>
      <c r="C39" t="s">
        <v>431</v>
      </c>
      <c r="D39" t="s">
        <v>734</v>
      </c>
      <c r="E39" t="s">
        <v>437</v>
      </c>
      <c r="F39" t="str">
        <f>VLOOKUP(Tabela22456891011121314151617181920212223[[#This Row],[NOME]],'CADASTRO'!A:K,5,0)</f>
        <v>ANALISTA CONTROLE QUALIDADE PL</v>
      </c>
      <c r="G39" s="47">
        <v>45489</v>
      </c>
      <c r="H39" s="38">
        <v>365</v>
      </c>
      <c r="I39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IF((G39+H39)&gt;(TODAY()),"NO PRAZO", "VENCIDO")))),"N.A.")</f>
        <v>HISTORICO</v>
      </c>
      <c r="J39" s="14">
        <f>Tabela22456891011121314151617181920212223[[#This Row],[TREINADO EM]]+Tabela22456891011121314151617181920212223[[#This Row],[VALIDADE]]</f>
        <v>45854</v>
      </c>
      <c r="K39">
        <v>1</v>
      </c>
      <c r="L39" t="s">
        <v>5</v>
      </c>
      <c r="M39" t="str">
        <f>VLOOKUP(Tabela22456891011121314151617181920212223[[#This Row],[NOME]],'CADASTRO'!A:K,6,0)</f>
        <v>ATIVO</v>
      </c>
    </row>
    <row r="40" spans="1:13">
      <c r="A40" t="s">
        <v>516</v>
      </c>
      <c r="B40" t="s">
        <v>517</v>
      </c>
      <c r="C40" t="s">
        <v>431</v>
      </c>
      <c r="D40" t="s">
        <v>734</v>
      </c>
      <c r="E40" t="s">
        <v>437</v>
      </c>
      <c r="F40" t="str">
        <f>VLOOKUP(Tabela22456891011121314151617181920212223[[#This Row],[NOME]],'CADASTRO'!A:K,5,0)</f>
        <v>ANALISTA CONTROLE QUALIDADE PL</v>
      </c>
      <c r="G40" s="47">
        <v>45839</v>
      </c>
      <c r="H40" s="38">
        <v>700</v>
      </c>
      <c r="I40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IF((G40+H40)&gt;(TODAY()),"NO PRAZO", "VENCIDO")))),"N.A.")</f>
        <v>HISTORICO</v>
      </c>
      <c r="J40" s="14">
        <f>Tabela22456891011121314151617181920212223[[#This Row],[TREINADO EM]]+Tabela22456891011121314151617181920212223[[#This Row],[VALIDADE]]</f>
        <v>46539</v>
      </c>
      <c r="K40">
        <v>1</v>
      </c>
      <c r="L40" t="s">
        <v>5</v>
      </c>
      <c r="M40" t="str">
        <f>VLOOKUP(Tabela22456891011121314151617181920212223[[#This Row],[NOME]],'CADASTRO'!A:K,6,0)</f>
        <v>ATIVO</v>
      </c>
    </row>
    <row r="41" spans="1:13">
      <c r="A41" t="s">
        <v>516</v>
      </c>
      <c r="B41" t="s">
        <v>517</v>
      </c>
      <c r="C41" t="s">
        <v>415</v>
      </c>
      <c r="D41" t="s">
        <v>734</v>
      </c>
      <c r="E41" t="s">
        <v>437</v>
      </c>
      <c r="F41" t="str">
        <f>VLOOKUP(Tabela22456891011121314151617181920212223[[#This Row],[NOME]],'CADASTRO'!A:K,5,0)</f>
        <v>ANALISTA CONTROLE QUALIDADE PL</v>
      </c>
      <c r="G41" s="47">
        <v>46204</v>
      </c>
      <c r="H41" s="38">
        <v>1825</v>
      </c>
      <c r="I41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IF((G41+H41)&gt;(TODAY()),"NO PRAZO", "VENCIDO")))),"N.A.")</f>
        <v>NO PRAZO</v>
      </c>
      <c r="J41" s="14">
        <f>Tabela22456891011121314151617181920212223[[#This Row],[TREINADO EM]]+Tabela22456891011121314151617181920212223[[#This Row],[VALIDADE]]</f>
        <v>48029</v>
      </c>
      <c r="K41">
        <v>1</v>
      </c>
      <c r="L41" t="s">
        <v>3</v>
      </c>
      <c r="M41" t="str">
        <f>VLOOKUP(Tabela22456891011121314151617181920212223[[#This Row],[NOME]],'CADASTRO'!A:K,6,0)</f>
        <v>ATIVO</v>
      </c>
    </row>
    <row r="42" spans="1:13">
      <c r="A42" t="s">
        <v>516</v>
      </c>
      <c r="B42" t="s">
        <v>517</v>
      </c>
      <c r="C42" t="s">
        <v>335</v>
      </c>
      <c r="D42" t="s">
        <v>734</v>
      </c>
      <c r="E42" t="s">
        <v>442</v>
      </c>
      <c r="F42" t="str">
        <f>VLOOKUP(Tabela22456891011121314151617181920212223[[#This Row],[NOME]],'CADASTRO'!A:K,5,0)</f>
        <v>ANALISTA CONTROLE QUALIDADE PL</v>
      </c>
      <c r="G42" s="47">
        <v>46038</v>
      </c>
      <c r="H42" s="38">
        <v>1825</v>
      </c>
      <c r="I42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IF((G42+H42)&gt;(TODAY()),"NO PRAZO", "VENCIDO")))),"N.A.")</f>
        <v>NO PRAZO</v>
      </c>
      <c r="J42" s="14">
        <f>Tabela22456891011121314151617181920212223[[#This Row],[TREINADO EM]]+Tabela22456891011121314151617181920212223[[#This Row],[VALIDADE]]</f>
        <v>47863</v>
      </c>
      <c r="K42">
        <v>1</v>
      </c>
      <c r="L42" t="s">
        <v>3</v>
      </c>
      <c r="M42" t="str">
        <f>VLOOKUP(Tabela22456891011121314151617181920212223[[#This Row],[NOME]],'CADASTRO'!A:K,6,0)</f>
        <v>ATIVO</v>
      </c>
    </row>
    <row r="43" spans="1:13">
      <c r="A43" t="s">
        <v>516</v>
      </c>
      <c r="B43" t="s">
        <v>517</v>
      </c>
      <c r="C43" t="s">
        <v>415</v>
      </c>
      <c r="D43" t="s">
        <v>734</v>
      </c>
      <c r="E43" t="s">
        <v>454</v>
      </c>
      <c r="F43" t="str">
        <f>VLOOKUP(Tabela22456891011121314151617181920212223[[#This Row],[NOME]],'CADASTRO'!A:K,5,0)</f>
        <v>ESTAGIARIO</v>
      </c>
      <c r="G43" s="47">
        <v>46247</v>
      </c>
      <c r="H43" s="38">
        <v>1825</v>
      </c>
      <c r="I43" s="35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IF((G43+H43)&gt;(TODAY()),"NO PRAZO", "VENCIDO")))),"N.A.")</f>
        <v>NO PRAZO</v>
      </c>
      <c r="J43" s="14">
        <f>Tabela22456891011121314151617181920212223[[#This Row],[TREINADO EM]]+Tabela22456891011121314151617181920212223[[#This Row],[VALIDADE]]</f>
        <v>48072</v>
      </c>
      <c r="K43">
        <v>1</v>
      </c>
      <c r="L43" t="s">
        <v>3</v>
      </c>
      <c r="M43" t="str">
        <f>VLOOKUP(Tabela22456891011121314151617181920212223[[#This Row],[NOME]],'CADASTRO'!A:K,6,0)</f>
        <v>ATIVO</v>
      </c>
    </row>
  </sheetData>
  <sheetProtection sort="0" autoFilter="0"/>
  <conditionalFormatting sqref="I2:I43">
    <cfRule type="cellIs" dxfId="218" priority="1" operator="equal">
      <formula>"HISTORICO"</formula>
    </cfRule>
    <cfRule type="cellIs" dxfId="217" priority="2" operator="equal">
      <formula>"REPROVADO"</formula>
    </cfRule>
  </conditionalFormatting>
  <conditionalFormatting sqref="I2:J43">
    <cfRule type="containsText" dxfId="216" priority="3" operator="containsText" text="N.A.">
      <formula>NOT(ISERROR(SEARCH("N.A.",I2)))</formula>
    </cfRule>
    <cfRule type="expression" dxfId="215" priority="4" stopIfTrue="1">
      <formula>NOT(ISERROR(SEARCH("NO PRAZO",I2)))</formula>
    </cfRule>
    <cfRule type="expression" dxfId="214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D96F65-B1AE-4A3E-BD55-0996F46FF745}">
          <x14:formula1>
            <xm:f>'BASE '!$A$2:$A$6</xm:f>
          </x14:formula1>
          <xm:sqref>L2:L43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EF42-4C0C-463A-A454-64B93D2356A1}">
  <sheetPr codeName="Planilha30">
    <tabColor theme="7"/>
  </sheetPr>
  <dimension ref="A1:M37"/>
  <sheetViews>
    <sheetView zoomScale="85" zoomScaleNormal="85" workbookViewId="0">
      <selection activeCell="L40" sqref="L40"/>
    </sheetView>
  </sheetViews>
  <sheetFormatPr defaultColWidth="8.7109375" defaultRowHeight="14.45"/>
  <cols>
    <col min="1" max="1" width="19.7109375" bestFit="1" customWidth="1"/>
    <col min="2" max="2" width="17.5703125" bestFit="1" customWidth="1"/>
    <col min="3" max="3" width="15.7109375" bestFit="1" customWidth="1"/>
    <col min="4" max="4" width="56.42578125" bestFit="1" customWidth="1"/>
    <col min="5" max="5" width="36.7109375" bestFit="1" customWidth="1"/>
    <col min="6" max="6" width="37.42578125" bestFit="1" customWidth="1"/>
    <col min="7" max="7" width="18.28515625" bestFit="1" customWidth="1"/>
    <col min="8" max="8" width="14.5703125" bestFit="1" customWidth="1"/>
    <col min="9" max="9" width="12.5703125" bestFit="1" customWidth="1"/>
    <col min="10" max="10" width="14.7109375" bestFit="1" customWidth="1"/>
    <col min="11" max="11" width="20.28515625" bestFit="1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517</v>
      </c>
      <c r="D2" t="s">
        <v>735</v>
      </c>
      <c r="E2" t="s">
        <v>341</v>
      </c>
      <c r="F2" t="str">
        <f>VLOOKUP(Tabela2245689101112131415161718192021222330[[#This Row],[NOME]],'CADASTRO'!A:K,5,0)</f>
        <v>Analista PCM PL</v>
      </c>
      <c r="G2" s="8">
        <v>44713</v>
      </c>
      <c r="H2" s="38">
        <v>365</v>
      </c>
      <c r="I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IF((G2+H2)&gt;(TODAY()),"NO PRAZO", "VENCIDO")))),"N.A.")</f>
        <v>N.A.</v>
      </c>
      <c r="J2" s="14">
        <f>Tabela2245689101112131415161718192021222330[[#This Row],[TREINADO EM]]+Tabela2245689101112131415161718192021222330[[#This Row],[VALIDADE]]</f>
        <v>45078</v>
      </c>
      <c r="K2">
        <v>0.5</v>
      </c>
      <c r="L2" t="s">
        <v>1</v>
      </c>
      <c r="M2" t="str">
        <f>VLOOKUP(Tabela2245689101112131415161718192021222330[[#This Row],[NOME]],'CADASTRO'!A:K,6,0)</f>
        <v>ATIVO</v>
      </c>
    </row>
    <row r="3" spans="1:13">
      <c r="A3" t="s">
        <v>516</v>
      </c>
      <c r="B3" t="s">
        <v>517</v>
      </c>
      <c r="C3" t="s">
        <v>517</v>
      </c>
      <c r="D3" t="s">
        <v>735</v>
      </c>
      <c r="E3" t="s">
        <v>93</v>
      </c>
      <c r="F3" t="str">
        <f>VLOOKUP(Tabela2245689101112131415161718192021222330[[#This Row],[NOME]],'CADASTRO'!A:K,5,0)</f>
        <v>COORDENADOR CONTROLE DE QUALIDADE</v>
      </c>
      <c r="G3" s="8">
        <v>44888</v>
      </c>
      <c r="H3" s="38">
        <v>365</v>
      </c>
      <c r="I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IF((G3+H3)&gt;(TODAY()),"NO PRAZO", "VENCIDO")))),"N.A.")</f>
        <v>N.A.</v>
      </c>
      <c r="J3" s="14">
        <f>Tabela2245689101112131415161718192021222330[[#This Row],[TREINADO EM]]+Tabela2245689101112131415161718192021222330[[#This Row],[VALIDADE]]</f>
        <v>45253</v>
      </c>
      <c r="K3">
        <v>0.5</v>
      </c>
      <c r="L3" t="s">
        <v>5</v>
      </c>
      <c r="M3" t="str">
        <f>VLOOKUP(Tabela2245689101112131415161718192021222330[[#This Row],[NOME]],'CADASTRO'!A:K,6,0)</f>
        <v>DESLIGADO</v>
      </c>
    </row>
    <row r="4" spans="1:13">
      <c r="A4" t="s">
        <v>516</v>
      </c>
      <c r="B4" t="s">
        <v>517</v>
      </c>
      <c r="C4" t="s">
        <v>517</v>
      </c>
      <c r="D4" t="s">
        <v>735</v>
      </c>
      <c r="E4" t="s">
        <v>93</v>
      </c>
      <c r="F4" t="str">
        <f>VLOOKUP(Tabela2245689101112131415161718192021222330[[#This Row],[NOME]],'CADASTRO'!A:K,5,0)</f>
        <v>COORDENADOR CONTROLE DE QUALIDADE</v>
      </c>
      <c r="G4" s="8">
        <v>45502</v>
      </c>
      <c r="H4" s="38">
        <v>365</v>
      </c>
      <c r="I4" s="6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IF((G4+H4)&gt;(TODAY()),"NO PRAZO", "VENCIDO")))),"N.A.")</f>
        <v>N.A.</v>
      </c>
      <c r="J4" s="14">
        <f>Tabela2245689101112131415161718192021222330[[#This Row],[TREINADO EM]]+Tabela2245689101112131415161718192021222330[[#This Row],[VALIDADE]]</f>
        <v>45867</v>
      </c>
      <c r="K4">
        <v>0.5</v>
      </c>
      <c r="L4" t="s">
        <v>5</v>
      </c>
      <c r="M4" t="str">
        <f>VLOOKUP(Tabela2245689101112131415161718192021222330[[#This Row],[NOME]],'CADASTRO'!A:K,6,0)</f>
        <v>DESLIGADO</v>
      </c>
    </row>
    <row r="5" spans="1:13">
      <c r="A5" t="s">
        <v>516</v>
      </c>
      <c r="B5" t="s">
        <v>517</v>
      </c>
      <c r="C5" t="s">
        <v>517</v>
      </c>
      <c r="D5" t="s">
        <v>735</v>
      </c>
      <c r="E5" t="s">
        <v>93</v>
      </c>
      <c r="F5" t="str">
        <f>VLOOKUP(Tabela2245689101112131415161718192021222330[[#This Row],[NOME]],'CADASTRO'!A:K,5,0)</f>
        <v>COORDENADOR CONTROLE DE QUALIDADE</v>
      </c>
      <c r="G5" s="8">
        <v>45770</v>
      </c>
      <c r="H5" s="38">
        <v>365</v>
      </c>
      <c r="I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IF((G5+H5)&gt;(TODAY()),"NO PRAZO", "VENCIDO")))),"N.A.")</f>
        <v>N.A.</v>
      </c>
      <c r="J5" s="14">
        <f>Tabela2245689101112131415161718192021222330[[#This Row],[TREINADO EM]]+Tabela2245689101112131415161718192021222330[[#This Row],[VALIDADE]]</f>
        <v>46135</v>
      </c>
      <c r="K5">
        <v>1</v>
      </c>
      <c r="L5" t="s">
        <v>3</v>
      </c>
      <c r="M5" t="str">
        <f>VLOOKUP(Tabela2245689101112131415161718192021222330[[#This Row],[NOME]],'CADASTRO'!A:K,6,0)</f>
        <v>DESLIGADO</v>
      </c>
    </row>
    <row r="6" spans="1:13">
      <c r="A6" t="s">
        <v>516</v>
      </c>
      <c r="B6" t="s">
        <v>517</v>
      </c>
      <c r="C6" t="s">
        <v>517</v>
      </c>
      <c r="D6" t="s">
        <v>735</v>
      </c>
      <c r="E6" t="s">
        <v>68</v>
      </c>
      <c r="F6" t="str">
        <f>VLOOKUP(Tabela2245689101112131415161718192021222330[[#This Row],[NOME]],'CADASTRO'!A:K,5,0)</f>
        <v>COORDENADOR CONTROLE DE QUALIDADE</v>
      </c>
      <c r="G6" s="8">
        <v>44473</v>
      </c>
      <c r="H6" s="38">
        <v>365</v>
      </c>
      <c r="I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IF((G6+H6)&gt;(TODAY()),"NO PRAZO", "VENCIDO")))),"N.A.")</f>
        <v>HISTORICO</v>
      </c>
      <c r="J6" s="14">
        <f>Tabela2245689101112131415161718192021222330[[#This Row],[TREINADO EM]]+Tabela2245689101112131415161718192021222330[[#This Row],[VALIDADE]]</f>
        <v>44838</v>
      </c>
      <c r="K6">
        <v>1</v>
      </c>
      <c r="L6" t="s">
        <v>5</v>
      </c>
      <c r="M6" t="str">
        <f>VLOOKUP(Tabela2245689101112131415161718192021222330[[#This Row],[NOME]],'CADASTRO'!A:K,6,0)</f>
        <v>ATIVO</v>
      </c>
    </row>
    <row r="7" spans="1:13">
      <c r="A7" t="s">
        <v>516</v>
      </c>
      <c r="B7" t="s">
        <v>517</v>
      </c>
      <c r="C7" t="s">
        <v>517</v>
      </c>
      <c r="D7" t="s">
        <v>735</v>
      </c>
      <c r="E7" t="s">
        <v>68</v>
      </c>
      <c r="F7" t="str">
        <f>VLOOKUP(Tabela2245689101112131415161718192021222330[[#This Row],[NOME]],'CADASTRO'!A:K,5,0)</f>
        <v>COORDENADOR CONTROLE DE QUALIDADE</v>
      </c>
      <c r="G7" s="8">
        <v>44720</v>
      </c>
      <c r="H7" s="38">
        <v>365</v>
      </c>
      <c r="I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IF((G7+H7)&gt;(TODAY()),"NO PRAZO", "VENCIDO")))),"N.A.")</f>
        <v>HISTORICO</v>
      </c>
      <c r="J7" s="14">
        <f>Tabela2245689101112131415161718192021222330[[#This Row],[TREINADO EM]]+Tabela2245689101112131415161718192021222330[[#This Row],[VALIDADE]]</f>
        <v>45085</v>
      </c>
      <c r="K7">
        <v>0.5</v>
      </c>
      <c r="L7" t="s">
        <v>5</v>
      </c>
      <c r="M7" t="str">
        <f>VLOOKUP(Tabela2245689101112131415161718192021222330[[#This Row],[NOME]],'CADASTRO'!A:K,6,0)</f>
        <v>ATIVO</v>
      </c>
    </row>
    <row r="8" spans="1:13">
      <c r="A8" t="s">
        <v>516</v>
      </c>
      <c r="B8" t="s">
        <v>517</v>
      </c>
      <c r="C8" t="s">
        <v>517</v>
      </c>
      <c r="D8" t="s">
        <v>735</v>
      </c>
      <c r="E8" t="s">
        <v>68</v>
      </c>
      <c r="F8" t="str">
        <f>VLOOKUP(Tabela2245689101112131415161718192021222330[[#This Row],[NOME]],'CADASTRO'!A:K,5,0)</f>
        <v>COORDENADOR CONTROLE DE QUALIDADE</v>
      </c>
      <c r="G8" s="8">
        <v>45498</v>
      </c>
      <c r="H8" s="38">
        <v>365</v>
      </c>
      <c r="I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IF((G8+H8)&gt;(TODAY()),"NO PRAZO", "VENCIDO")))),"N.A.")</f>
        <v>HISTORICO</v>
      </c>
      <c r="J8" s="14">
        <f>Tabela2245689101112131415161718192021222330[[#This Row],[TREINADO EM]]+Tabela2245689101112131415161718192021222330[[#This Row],[VALIDADE]]</f>
        <v>45863</v>
      </c>
      <c r="K8">
        <v>0.5</v>
      </c>
      <c r="L8" t="s">
        <v>5</v>
      </c>
      <c r="M8" t="str">
        <f>VLOOKUP(Tabela2245689101112131415161718192021222330[[#This Row],[NOME]],'CADASTRO'!A:K,6,0)</f>
        <v>ATIVO</v>
      </c>
    </row>
    <row r="9" spans="1:13">
      <c r="A9" t="s">
        <v>516</v>
      </c>
      <c r="B9" t="s">
        <v>517</v>
      </c>
      <c r="C9" t="s">
        <v>517</v>
      </c>
      <c r="D9" t="s">
        <v>735</v>
      </c>
      <c r="E9" t="s">
        <v>68</v>
      </c>
      <c r="F9" t="str">
        <f>VLOOKUP(Tabela2245689101112131415161718192021222330[[#This Row],[NOME]],'CADASTRO'!A:K,5,0)</f>
        <v>COORDENADOR CONTROLE DE QUALIDADE</v>
      </c>
      <c r="G9" s="8">
        <v>45770</v>
      </c>
      <c r="H9" s="38">
        <v>365</v>
      </c>
      <c r="I9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IF((G9+H9)&gt;(TODAY()),"NO PRAZO", "VENCIDO")))),"N.A.")</f>
        <v>N.A.</v>
      </c>
      <c r="J9" s="14">
        <f>Tabela2245689101112131415161718192021222330[[#This Row],[TREINADO EM]]+Tabela2245689101112131415161718192021222330[[#This Row],[VALIDADE]]</f>
        <v>46135</v>
      </c>
      <c r="K9">
        <v>1</v>
      </c>
      <c r="L9" t="s">
        <v>1</v>
      </c>
      <c r="M9" t="str">
        <f>VLOOKUP(Tabela2245689101112131415161718192021222330[[#This Row],[NOME]],'CADASTRO'!A:K,6,0)</f>
        <v>ATIVO</v>
      </c>
    </row>
    <row r="10" spans="1:13">
      <c r="A10" t="s">
        <v>516</v>
      </c>
      <c r="B10" t="s">
        <v>517</v>
      </c>
      <c r="C10" t="s">
        <v>517</v>
      </c>
      <c r="D10" t="s">
        <v>735</v>
      </c>
      <c r="E10" t="s">
        <v>209</v>
      </c>
      <c r="F10" t="str">
        <f>VLOOKUP(Tabela2245689101112131415161718192021222330[[#This Row],[NOME]],'CADASTRO'!A:K,5,0)</f>
        <v>ASSISTENTE ADMINISTRATIVO</v>
      </c>
      <c r="G10" s="8">
        <v>44880</v>
      </c>
      <c r="H10" s="38">
        <v>365</v>
      </c>
      <c r="I10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IF((G10+H10)&gt;(TODAY()),"NO PRAZO", "VENCIDO")))),"N.A.")</f>
        <v>N.A.</v>
      </c>
      <c r="J10" s="14">
        <f>Tabela2245689101112131415161718192021222330[[#This Row],[TREINADO EM]]+Tabela2245689101112131415161718192021222330[[#This Row],[VALIDADE]]</f>
        <v>45245</v>
      </c>
      <c r="K10">
        <v>0.5</v>
      </c>
      <c r="L10" t="s">
        <v>1</v>
      </c>
      <c r="M10" t="str">
        <f>VLOOKUP(Tabela2245689101112131415161718192021222330[[#This Row],[NOME]],'CADASTRO'!A:K,6,0)</f>
        <v>DESLIGADO</v>
      </c>
    </row>
    <row r="11" spans="1:13">
      <c r="A11" t="s">
        <v>516</v>
      </c>
      <c r="B11" t="s">
        <v>517</v>
      </c>
      <c r="C11" t="s">
        <v>517</v>
      </c>
      <c r="D11" t="s">
        <v>735</v>
      </c>
      <c r="E11" t="s">
        <v>212</v>
      </c>
      <c r="F11" t="str">
        <f>VLOOKUP(Tabela2245689101112131415161718192021222330[[#This Row],[NOME]],'CADASTRO'!A:K,5,0)</f>
        <v>ANALISTA LOGISTICA PL</v>
      </c>
      <c r="G11" s="8">
        <v>44880</v>
      </c>
      <c r="H11" s="38">
        <v>365</v>
      </c>
      <c r="I11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IF((G11+H11)&gt;(TODAY()),"NO PRAZO", "VENCIDO")))),"N.A.")</f>
        <v>N.A.</v>
      </c>
      <c r="J11" s="14">
        <f>Tabela2245689101112131415161718192021222330[[#This Row],[TREINADO EM]]+Tabela2245689101112131415161718192021222330[[#This Row],[VALIDADE]]</f>
        <v>45245</v>
      </c>
      <c r="K11">
        <v>0.5</v>
      </c>
      <c r="L11" t="s">
        <v>5</v>
      </c>
      <c r="M11" t="str">
        <f>VLOOKUP(Tabela2245689101112131415161718192021222330[[#This Row],[NOME]],'CADASTRO'!A:K,6,0)</f>
        <v>DESLIGADO</v>
      </c>
    </row>
    <row r="12" spans="1:13">
      <c r="A12" t="s">
        <v>516</v>
      </c>
      <c r="B12" t="s">
        <v>517</v>
      </c>
      <c r="C12" t="s">
        <v>517</v>
      </c>
      <c r="D12" t="s">
        <v>735</v>
      </c>
      <c r="E12" s="1" t="s">
        <v>212</v>
      </c>
      <c r="F12" t="str">
        <f>VLOOKUP(Tabela2245689101112131415161718192021222330[[#This Row],[NOME]],'CADASTRO'!A:K,5,0)</f>
        <v>ANALISTA LOGISTICA PL</v>
      </c>
      <c r="G12" s="8">
        <v>45502</v>
      </c>
      <c r="H12" s="38">
        <v>365</v>
      </c>
      <c r="I1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IF((G12+H12)&gt;(TODAY()),"NO PRAZO", "VENCIDO")))),"N.A.")</f>
        <v>N.A.</v>
      </c>
      <c r="J12" s="14">
        <f>Tabela2245689101112131415161718192021222330[[#This Row],[TREINADO EM]]+Tabela2245689101112131415161718192021222330[[#This Row],[VALIDADE]]</f>
        <v>45867</v>
      </c>
      <c r="K12">
        <v>0.5</v>
      </c>
      <c r="L12" t="s">
        <v>5</v>
      </c>
      <c r="M12" t="str">
        <f>VLOOKUP(Tabela2245689101112131415161718192021222330[[#This Row],[NOME]],'CADASTRO'!A:K,6,0)</f>
        <v>DESLIGADO</v>
      </c>
    </row>
    <row r="13" spans="1:13">
      <c r="A13" t="s">
        <v>516</v>
      </c>
      <c r="B13" t="s">
        <v>517</v>
      </c>
      <c r="C13" t="s">
        <v>517</v>
      </c>
      <c r="D13" t="s">
        <v>735</v>
      </c>
      <c r="E13" t="s">
        <v>212</v>
      </c>
      <c r="F13" t="str">
        <f>VLOOKUP(Tabela2245689101112131415161718192021222330[[#This Row],[NOME]],'CADASTRO'!A:K,5,0)</f>
        <v>ANALISTA LOGISTICA PL</v>
      </c>
      <c r="G13" s="8">
        <v>45770</v>
      </c>
      <c r="H13" s="38">
        <v>365</v>
      </c>
      <c r="I1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IF((G13+H13)&gt;(TODAY()),"NO PRAZO", "VENCIDO")))),"N.A.")</f>
        <v>N.A.</v>
      </c>
      <c r="J13" s="14">
        <f>Tabela2245689101112131415161718192021222330[[#This Row],[TREINADO EM]]+Tabela2245689101112131415161718192021222330[[#This Row],[VALIDADE]]</f>
        <v>46135</v>
      </c>
      <c r="K13">
        <v>1</v>
      </c>
      <c r="L13" t="s">
        <v>3</v>
      </c>
      <c r="M13" t="str">
        <f>VLOOKUP(Tabela2245689101112131415161718192021222330[[#This Row],[NOME]],'CADASTRO'!A:K,6,0)</f>
        <v>DESLIGADO</v>
      </c>
    </row>
    <row r="14" spans="1:13">
      <c r="A14" t="s">
        <v>516</v>
      </c>
      <c r="B14" t="s">
        <v>517</v>
      </c>
      <c r="C14" t="s">
        <v>517</v>
      </c>
      <c r="D14" t="s">
        <v>735</v>
      </c>
      <c r="E14" t="s">
        <v>346</v>
      </c>
      <c r="F14" t="str">
        <f>VLOOKUP(Tabela2245689101112131415161718192021222330[[#This Row],[NOME]],'CADASTRO'!A:K,5,0)</f>
        <v>Almoxarife</v>
      </c>
      <c r="G14" s="8">
        <v>44886</v>
      </c>
      <c r="H14" s="38">
        <v>365</v>
      </c>
      <c r="I14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IF((G14+H14)&gt;(TODAY()),"NO PRAZO", "VENCIDO")))),"N.A.")</f>
        <v>N.A.</v>
      </c>
      <c r="J14" s="14">
        <f>Tabela2245689101112131415161718192021222330[[#This Row],[TREINADO EM]]+Tabela2245689101112131415161718192021222330[[#This Row],[VALIDADE]]</f>
        <v>45251</v>
      </c>
      <c r="K14">
        <v>0.5</v>
      </c>
      <c r="L14" t="s">
        <v>1</v>
      </c>
      <c r="M14" t="str">
        <f>VLOOKUP(Tabela2245689101112131415161718192021222330[[#This Row],[NOME]],'CADASTRO'!A:K,6,0)</f>
        <v>ATIVO</v>
      </c>
    </row>
    <row r="15" spans="1:13">
      <c r="A15" t="s">
        <v>516</v>
      </c>
      <c r="B15" t="s">
        <v>517</v>
      </c>
      <c r="C15" t="s">
        <v>517</v>
      </c>
      <c r="D15" t="s">
        <v>735</v>
      </c>
      <c r="E15" t="s">
        <v>227</v>
      </c>
      <c r="F15" t="str">
        <f>VLOOKUP(Tabela2245689101112131415161718192021222330[[#This Row],[NOME]],'CADASTRO'!A:K,5,0)</f>
        <v>ANALISTA GESTAO QUALIDADE PL</v>
      </c>
      <c r="G15" s="8">
        <v>44736</v>
      </c>
      <c r="H15" s="38">
        <v>365</v>
      </c>
      <c r="I1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IF((G15+H15)&gt;(TODAY()),"NO PRAZO", "VENCIDO")))),"N.A.")</f>
        <v>N.A.</v>
      </c>
      <c r="J15" s="14">
        <f>Tabela2245689101112131415161718192021222330[[#This Row],[TREINADO EM]]+Tabela2245689101112131415161718192021222330[[#This Row],[VALIDADE]]</f>
        <v>45101</v>
      </c>
      <c r="K15">
        <v>0.5</v>
      </c>
      <c r="L15" t="s">
        <v>3</v>
      </c>
      <c r="M15" t="str">
        <f>VLOOKUP(Tabela2245689101112131415161718192021222330[[#This Row],[NOME]],'CADASTRO'!A:K,6,0)</f>
        <v>DESLIGADO</v>
      </c>
    </row>
    <row r="16" spans="1:13">
      <c r="A16" t="s">
        <v>516</v>
      </c>
      <c r="B16" t="s">
        <v>517</v>
      </c>
      <c r="C16" t="s">
        <v>517</v>
      </c>
      <c r="D16" t="s">
        <v>735</v>
      </c>
      <c r="E16" t="s">
        <v>234</v>
      </c>
      <c r="F16" t="str">
        <f>VLOOKUP(Tabela2245689101112131415161718192021222330[[#This Row],[NOME]],'CADASTRO'!A:K,5,0)</f>
        <v>ANALISTA CONTROLE QUALIDADE JR</v>
      </c>
      <c r="G16" s="8">
        <v>45499</v>
      </c>
      <c r="H16" s="38">
        <v>365</v>
      </c>
      <c r="I1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IF((G16+H16)&gt;(TODAY()),"NO PRAZO", "VENCIDO")))),"N.A.")</f>
        <v>N.A.</v>
      </c>
      <c r="J16" s="14">
        <f>Tabela2245689101112131415161718192021222330[[#This Row],[TREINADO EM]]+Tabela2245689101112131415161718192021222330[[#This Row],[VALIDADE]]</f>
        <v>45864</v>
      </c>
      <c r="K16">
        <v>0.5</v>
      </c>
      <c r="L16" t="s">
        <v>3</v>
      </c>
      <c r="M16" t="str">
        <f>VLOOKUP(Tabela2245689101112131415161718192021222330[[#This Row],[NOME]],'CADASTRO'!A:K,6,0)</f>
        <v>DESLIGADO</v>
      </c>
    </row>
    <row r="17" spans="1:13">
      <c r="A17" t="s">
        <v>516</v>
      </c>
      <c r="B17" t="s">
        <v>517</v>
      </c>
      <c r="C17" t="s">
        <v>517</v>
      </c>
      <c r="D17" t="s">
        <v>735</v>
      </c>
      <c r="E17" t="s">
        <v>483</v>
      </c>
      <c r="F17" t="str">
        <f>VLOOKUP(Tabela2245689101112131415161718192021222330[[#This Row],[NOME]],'CADASTRO'!A:K,5,0)</f>
        <v>LIDER OPERACOES</v>
      </c>
      <c r="G17" s="8">
        <v>44473</v>
      </c>
      <c r="H17" s="38">
        <v>365</v>
      </c>
      <c r="I1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IF((G17+H17)&gt;(TODAY()),"NO PRAZO", "VENCIDO")))),"N.A.")</f>
        <v>N.A.</v>
      </c>
      <c r="J17" s="14">
        <f>Tabela2245689101112131415161718192021222330[[#This Row],[TREINADO EM]]+Tabela2245689101112131415161718192021222330[[#This Row],[VALIDADE]]</f>
        <v>44838</v>
      </c>
      <c r="K17">
        <v>1</v>
      </c>
      <c r="L17" t="s">
        <v>5</v>
      </c>
      <c r="M17" t="str">
        <f>VLOOKUP(Tabela2245689101112131415161718192021222330[[#This Row],[NOME]],'CADASTRO'!A:K,6,0)</f>
        <v>TRANSFERIDO</v>
      </c>
    </row>
    <row r="18" spans="1:13">
      <c r="A18" t="s">
        <v>516</v>
      </c>
      <c r="B18" t="s">
        <v>517</v>
      </c>
      <c r="C18" t="s">
        <v>517</v>
      </c>
      <c r="D18" t="s">
        <v>735</v>
      </c>
      <c r="E18" t="s">
        <v>483</v>
      </c>
      <c r="F18" t="str">
        <f>VLOOKUP(Tabela2245689101112131415161718192021222330[[#This Row],[NOME]],'CADASTRO'!A:K,5,0)</f>
        <v>LIDER OPERACOES</v>
      </c>
      <c r="G18" s="8">
        <v>44883</v>
      </c>
      <c r="H18" s="38">
        <v>365</v>
      </c>
      <c r="I1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IF((G18+H18)&gt;(TODAY()),"NO PRAZO", "VENCIDO")))),"N.A.")</f>
        <v>N.A.</v>
      </c>
      <c r="J18" s="14">
        <f>Tabela2245689101112131415161718192021222330[[#This Row],[TREINADO EM]]+Tabela2245689101112131415161718192021222330[[#This Row],[VALIDADE]]</f>
        <v>45248</v>
      </c>
      <c r="K18">
        <v>0.5</v>
      </c>
      <c r="L18" t="s">
        <v>3</v>
      </c>
      <c r="M18" t="str">
        <f>VLOOKUP(Tabela2245689101112131415161718192021222330[[#This Row],[NOME]],'CADASTRO'!A:K,6,0)</f>
        <v>TRANSFERIDO</v>
      </c>
    </row>
    <row r="19" spans="1:13">
      <c r="A19" t="s">
        <v>516</v>
      </c>
      <c r="B19" t="s">
        <v>517</v>
      </c>
      <c r="C19" t="s">
        <v>517</v>
      </c>
      <c r="D19" t="s">
        <v>735</v>
      </c>
      <c r="E19" t="s">
        <v>483</v>
      </c>
      <c r="F19" t="str">
        <f>VLOOKUP(Tabela2245689101112131415161718192021222330[[#This Row],[NOME]],'CADASTRO'!A:K,5,0)</f>
        <v>LIDER OPERACOES</v>
      </c>
      <c r="G19" s="8">
        <v>45499</v>
      </c>
      <c r="H19" s="38">
        <v>365</v>
      </c>
      <c r="I19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IF((G19+H19)&gt;(TODAY()),"NO PRAZO", "VENCIDO")))),"N.A.")</f>
        <v>N.A.</v>
      </c>
      <c r="J19" s="14">
        <f>Tabela2245689101112131415161718192021222330[[#This Row],[TREINADO EM]]+Tabela2245689101112131415161718192021222330[[#This Row],[VALIDADE]]</f>
        <v>45864</v>
      </c>
      <c r="K19">
        <v>0.5</v>
      </c>
      <c r="L19" t="s">
        <v>3</v>
      </c>
      <c r="M19" t="str">
        <f>VLOOKUP(Tabela2245689101112131415161718192021222330[[#This Row],[NOME]],'CADASTRO'!A:K,6,0)</f>
        <v>TRANSFERIDO</v>
      </c>
    </row>
    <row r="20" spans="1:13">
      <c r="A20" t="s">
        <v>516</v>
      </c>
      <c r="B20" t="s">
        <v>517</v>
      </c>
      <c r="C20" t="s">
        <v>517</v>
      </c>
      <c r="D20" t="s">
        <v>735</v>
      </c>
      <c r="E20" t="s">
        <v>49</v>
      </c>
      <c r="F20" t="str">
        <f>VLOOKUP(Tabela2245689101112131415161718192021222330[[#This Row],[NOME]],'CADASTRO'!A:K,5,0)</f>
        <v>LIDER OPERACOES</v>
      </c>
      <c r="G20" s="8">
        <v>44873</v>
      </c>
      <c r="H20" s="38">
        <v>365</v>
      </c>
      <c r="I20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IF((G20+H20)&gt;(TODAY()),"NO PRAZO", "VENCIDO")))),"N.A.")</f>
        <v>HISTORICO</v>
      </c>
      <c r="J20" s="14">
        <f>Tabela2245689101112131415161718192021222330[[#This Row],[TREINADO EM]]+Tabela2245689101112131415161718192021222330[[#This Row],[VALIDADE]]</f>
        <v>45238</v>
      </c>
      <c r="K20">
        <v>0.5</v>
      </c>
      <c r="L20" t="s">
        <v>5</v>
      </c>
      <c r="M20" t="str">
        <f>VLOOKUP(Tabela2245689101112131415161718192021222330[[#This Row],[NOME]],'CADASTRO'!A:K,6,0)</f>
        <v>ATIVO</v>
      </c>
    </row>
    <row r="21" spans="1:13">
      <c r="A21" t="s">
        <v>516</v>
      </c>
      <c r="B21" t="s">
        <v>517</v>
      </c>
      <c r="C21" t="s">
        <v>517</v>
      </c>
      <c r="D21" t="s">
        <v>735</v>
      </c>
      <c r="E21" t="s">
        <v>49</v>
      </c>
      <c r="F21" t="str">
        <f>VLOOKUP(Tabela2245689101112131415161718192021222330[[#This Row],[NOME]],'CADASTRO'!A:K,5,0)</f>
        <v>LIDER OPERACOES</v>
      </c>
      <c r="G21" s="8">
        <v>44873</v>
      </c>
      <c r="H21" s="38">
        <v>365</v>
      </c>
      <c r="I21" s="6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IF((G21+H21)&gt;(TODAY()),"NO PRAZO", "VENCIDO")))),"N.A.")</f>
        <v>HISTORICO</v>
      </c>
      <c r="J21" s="14">
        <f>Tabela2245689101112131415161718192021222330[[#This Row],[TREINADO EM]]+Tabela2245689101112131415161718192021222330[[#This Row],[VALIDADE]]</f>
        <v>45238</v>
      </c>
      <c r="K21">
        <v>0.5</v>
      </c>
      <c r="L21" t="s">
        <v>5</v>
      </c>
      <c r="M21" t="str">
        <f>VLOOKUP(Tabela2245689101112131415161718192021222330[[#This Row],[NOME]],'CADASTRO'!A:K,6,0)</f>
        <v>ATIVO</v>
      </c>
    </row>
    <row r="22" spans="1:13">
      <c r="A22" t="s">
        <v>516</v>
      </c>
      <c r="B22" t="s">
        <v>517</v>
      </c>
      <c r="C22" t="s">
        <v>517</v>
      </c>
      <c r="D22" t="s">
        <v>735</v>
      </c>
      <c r="E22" t="s">
        <v>49</v>
      </c>
      <c r="F22" t="str">
        <f>VLOOKUP(Tabela2245689101112131415161718192021222330[[#This Row],[NOME]],'CADASTRO'!A:K,5,0)</f>
        <v>LIDER OPERACOES</v>
      </c>
      <c r="G22" s="8">
        <v>45499</v>
      </c>
      <c r="H22" s="38">
        <v>365</v>
      </c>
      <c r="I2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IF((G22+H22)&gt;(TODAY()),"NO PRAZO", "VENCIDO")))),"N.A.")</f>
        <v>HISTORICO</v>
      </c>
      <c r="J22" s="14">
        <f>Tabela2245689101112131415161718192021222330[[#This Row],[TREINADO EM]]+Tabela2245689101112131415161718192021222330[[#This Row],[VALIDADE]]</f>
        <v>45864</v>
      </c>
      <c r="K22">
        <v>0.5</v>
      </c>
      <c r="L22" t="s">
        <v>5</v>
      </c>
      <c r="M22" t="str">
        <f>VLOOKUP(Tabela2245689101112131415161718192021222330[[#This Row],[NOME]],'CADASTRO'!A:K,6,0)</f>
        <v>ATIVO</v>
      </c>
    </row>
    <row r="23" spans="1:13">
      <c r="A23" t="s">
        <v>516</v>
      </c>
      <c r="B23" t="s">
        <v>517</v>
      </c>
      <c r="C23" t="s">
        <v>517</v>
      </c>
      <c r="D23" t="s">
        <v>735</v>
      </c>
      <c r="E23" t="s">
        <v>49</v>
      </c>
      <c r="F23" t="str">
        <f>VLOOKUP(Tabela2245689101112131415161718192021222330[[#This Row],[NOME]],'CADASTRO'!A:K,5,0)</f>
        <v>LIDER OPERACOES</v>
      </c>
      <c r="G23" s="8">
        <v>45770</v>
      </c>
      <c r="H23" s="38">
        <v>365</v>
      </c>
      <c r="I2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IF((G23+H23)&gt;(TODAY()),"NO PRAZO", "VENCIDO")))),"N.A.")</f>
        <v>N.A.</v>
      </c>
      <c r="J23" s="14">
        <f>Tabela2245689101112131415161718192021222330[[#This Row],[TREINADO EM]]+Tabela2245689101112131415161718192021222330[[#This Row],[VALIDADE]]</f>
        <v>46135</v>
      </c>
      <c r="K23">
        <v>1</v>
      </c>
      <c r="L23" t="s">
        <v>1</v>
      </c>
      <c r="M23" t="str">
        <f>VLOOKUP(Tabela2245689101112131415161718192021222330[[#This Row],[NOME]],'CADASTRO'!A:K,6,0)</f>
        <v>ATIVO</v>
      </c>
    </row>
    <row r="24" spans="1:13">
      <c r="A24" t="s">
        <v>516</v>
      </c>
      <c r="B24" t="s">
        <v>517</v>
      </c>
      <c r="C24" t="s">
        <v>517</v>
      </c>
      <c r="D24" t="s">
        <v>735</v>
      </c>
      <c r="E24" t="s">
        <v>378</v>
      </c>
      <c r="F24" t="str">
        <f>VLOOKUP(Tabela2245689101112131415161718192021222330[[#This Row],[NOME]],'CADASTRO'!A:K,5,0)</f>
        <v>ANALISTA LOGISTICA JR</v>
      </c>
      <c r="G24" s="8">
        <v>44892</v>
      </c>
      <c r="H24" s="38">
        <v>365</v>
      </c>
      <c r="I24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IF((G24+H24)&gt;(TODAY()),"NO PRAZO", "VENCIDO")))),"N.A.")</f>
        <v>N.A.</v>
      </c>
      <c r="J24" s="14">
        <f>Tabela2245689101112131415161718192021222330[[#This Row],[TREINADO EM]]+Tabela2245689101112131415161718192021222330[[#This Row],[VALIDADE]]</f>
        <v>45257</v>
      </c>
      <c r="K24">
        <v>0.5</v>
      </c>
      <c r="L24" t="s">
        <v>1</v>
      </c>
      <c r="M24" t="str">
        <f>VLOOKUP(Tabela2245689101112131415161718192021222330[[#This Row],[NOME]],'CADASTRO'!A:K,6,0)</f>
        <v>ATIVO</v>
      </c>
    </row>
    <row r="25" spans="1:13">
      <c r="A25" t="s">
        <v>516</v>
      </c>
      <c r="B25" t="s">
        <v>517</v>
      </c>
      <c r="C25" t="s">
        <v>517</v>
      </c>
      <c r="D25" t="s">
        <v>735</v>
      </c>
      <c r="E25" t="s">
        <v>378</v>
      </c>
      <c r="F25" t="str">
        <f>VLOOKUP(Tabela2245689101112131415161718192021222330[[#This Row],[NOME]],'CADASTRO'!A:K,5,0)</f>
        <v>ANALISTA LOGISTICA JR</v>
      </c>
      <c r="G25" s="8">
        <v>45512</v>
      </c>
      <c r="H25" s="38">
        <v>365</v>
      </c>
      <c r="I2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IF((G25+H25)&gt;(TODAY()),"NO PRAZO", "VENCIDO")))),"N.A.")</f>
        <v>HISTORICO</v>
      </c>
      <c r="J25" s="14">
        <f>Tabela2245689101112131415161718192021222330[[#This Row],[TREINADO EM]]+Tabela2245689101112131415161718192021222330[[#This Row],[VALIDADE]]</f>
        <v>45877</v>
      </c>
      <c r="K25">
        <v>0.5</v>
      </c>
      <c r="L25" t="s">
        <v>5</v>
      </c>
      <c r="M25" t="str">
        <f>VLOOKUP(Tabela2245689101112131415161718192021222330[[#This Row],[NOME]],'CADASTRO'!A:K,6,0)</f>
        <v>ATIVO</v>
      </c>
    </row>
    <row r="26" spans="1:13">
      <c r="A26" t="s">
        <v>516</v>
      </c>
      <c r="B26" t="s">
        <v>517</v>
      </c>
      <c r="C26" t="s">
        <v>517</v>
      </c>
      <c r="D26" t="s">
        <v>735</v>
      </c>
      <c r="E26" t="s">
        <v>378</v>
      </c>
      <c r="F26" t="str">
        <f>VLOOKUP(Tabela2245689101112131415161718192021222330[[#This Row],[NOME]],'CADASTRO'!A:K,5,0)</f>
        <v>ANALISTA LOGISTICA JR</v>
      </c>
      <c r="G26" s="8">
        <v>45770</v>
      </c>
      <c r="H26" s="38">
        <v>365</v>
      </c>
      <c r="I2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IF((G26+H26)&gt;(TODAY()),"NO PRAZO", "VENCIDO")))),"N.A.")</f>
        <v>N.A.</v>
      </c>
      <c r="J26" s="14">
        <f>Tabela2245689101112131415161718192021222330[[#This Row],[TREINADO EM]]+Tabela2245689101112131415161718192021222330[[#This Row],[VALIDADE]]</f>
        <v>46135</v>
      </c>
      <c r="K26">
        <v>1</v>
      </c>
      <c r="L26" t="s">
        <v>1</v>
      </c>
      <c r="M26" t="str">
        <f>VLOOKUP(Tabela2245689101112131415161718192021222330[[#This Row],[NOME]],'CADASTRO'!A:K,6,0)</f>
        <v>ATIVO</v>
      </c>
    </row>
    <row r="27" spans="1:13">
      <c r="A27" t="s">
        <v>516</v>
      </c>
      <c r="B27" t="s">
        <v>517</v>
      </c>
      <c r="C27" t="s">
        <v>517</v>
      </c>
      <c r="D27" t="s">
        <v>735</v>
      </c>
      <c r="E27" t="s">
        <v>471</v>
      </c>
      <c r="F27" t="str">
        <f>VLOOKUP(Tabela2245689101112131415161718192021222330[[#This Row],[NOME]],'CADASTRO'!A:K,5,0)</f>
        <v>ANALISTA CONTROLE QUALIDADE PL</v>
      </c>
      <c r="G27" s="8">
        <v>44473</v>
      </c>
      <c r="H27" s="38">
        <v>365</v>
      </c>
      <c r="I2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IF((G27+H27)&gt;(TODAY()),"NO PRAZO", "VENCIDO")))),"N.A.")</f>
        <v>N.A.</v>
      </c>
      <c r="J27" s="14">
        <f>Tabela2245689101112131415161718192021222330[[#This Row],[TREINADO EM]]+Tabela2245689101112131415161718192021222330[[#This Row],[VALIDADE]]</f>
        <v>44838</v>
      </c>
      <c r="K27">
        <v>1</v>
      </c>
      <c r="L27" t="s">
        <v>5</v>
      </c>
      <c r="M27" t="str">
        <f>VLOOKUP(Tabela2245689101112131415161718192021222330[[#This Row],[NOME]],'CADASTRO'!A:K,6,0)</f>
        <v>DESLIGADO</v>
      </c>
    </row>
    <row r="28" spans="1:13">
      <c r="A28" t="s">
        <v>516</v>
      </c>
      <c r="B28" t="s">
        <v>517</v>
      </c>
      <c r="C28" t="s">
        <v>517</v>
      </c>
      <c r="D28" t="s">
        <v>735</v>
      </c>
      <c r="E28" t="s">
        <v>471</v>
      </c>
      <c r="F28" t="str">
        <f>VLOOKUP(Tabela2245689101112131415161718192021222330[[#This Row],[NOME]],'CADASTRO'!A:K,5,0)</f>
        <v>ANALISTA CONTROLE QUALIDADE PL</v>
      </c>
      <c r="G28" s="8">
        <v>44694</v>
      </c>
      <c r="H28" s="38">
        <v>365</v>
      </c>
      <c r="I2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IF((G28+H28)&gt;(TODAY()),"NO PRAZO", "VENCIDO")))),"N.A.")</f>
        <v>N.A.</v>
      </c>
      <c r="J28" s="14">
        <f>Tabela2245689101112131415161718192021222330[[#This Row],[TREINADO EM]]+Tabela2245689101112131415161718192021222330[[#This Row],[VALIDADE]]</f>
        <v>45059</v>
      </c>
      <c r="K28">
        <v>0.5</v>
      </c>
      <c r="L28" t="s">
        <v>3</v>
      </c>
      <c r="M28" t="str">
        <f>VLOOKUP(Tabela2245689101112131415161718192021222330[[#This Row],[NOME]],'CADASTRO'!A:K,6,0)</f>
        <v>DESLIGADO</v>
      </c>
    </row>
    <row r="29" spans="1:13">
      <c r="A29" t="s">
        <v>516</v>
      </c>
      <c r="B29" t="s">
        <v>517</v>
      </c>
      <c r="C29" t="s">
        <v>517</v>
      </c>
      <c r="D29" t="s">
        <v>735</v>
      </c>
      <c r="E29" t="s">
        <v>286</v>
      </c>
      <c r="F29" t="str">
        <f>VLOOKUP(Tabela2245689101112131415161718192021222330[[#This Row],[NOME]],'CADASTRO'!A:K,5,0)</f>
        <v>ANALISTA CONTROLE QUALIDADE PL</v>
      </c>
      <c r="G29" s="47">
        <v>44870</v>
      </c>
      <c r="H29" s="38">
        <v>365</v>
      </c>
      <c r="I29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IF((G29+H29)&gt;(TODAY()),"NO PRAZO", "VENCIDO")))),"N.A.")</f>
        <v>N.A.</v>
      </c>
      <c r="J29" s="14">
        <f>Tabela2245689101112131415161718192021222330[[#This Row],[TREINADO EM]]+Tabela2245689101112131415161718192021222330[[#This Row],[VALIDADE]]</f>
        <v>45235</v>
      </c>
      <c r="K29">
        <v>0.5</v>
      </c>
      <c r="L29" t="s">
        <v>3</v>
      </c>
      <c r="M29" t="str">
        <f>VLOOKUP(Tabela2245689101112131415161718192021222330[[#This Row],[NOME]],'CADASTRO'!A:K,6,0)</f>
        <v>TRANSFERIDO</v>
      </c>
    </row>
    <row r="30" spans="1:13">
      <c r="A30" t="s">
        <v>516</v>
      </c>
      <c r="B30" t="s">
        <v>517</v>
      </c>
      <c r="C30" t="s">
        <v>517</v>
      </c>
      <c r="D30" t="s">
        <v>735</v>
      </c>
      <c r="E30" t="s">
        <v>124</v>
      </c>
      <c r="F30" t="str">
        <f>VLOOKUP(Tabela2245689101112131415161718192021222330[[#This Row],[NOME]],'CADASTRO'!A:K,5,0)</f>
        <v>ANALISTA CONTROLE QUALIDADE JR</v>
      </c>
      <c r="G30" s="47">
        <v>45770</v>
      </c>
      <c r="H30" s="38">
        <v>365</v>
      </c>
      <c r="I30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IF((G30+H30)&gt;(TODAY()),"NO PRAZO", "VENCIDO")))),"N.A.")</f>
        <v>N.A.</v>
      </c>
      <c r="J30" s="14">
        <f>Tabela2245689101112131415161718192021222330[[#This Row],[TREINADO EM]]+Tabela2245689101112131415161718192021222330[[#This Row],[VALIDADE]]</f>
        <v>46135</v>
      </c>
      <c r="K30">
        <v>1</v>
      </c>
      <c r="L30" t="s">
        <v>3</v>
      </c>
      <c r="M30" t="str">
        <f>VLOOKUP(Tabela2245689101112131415161718192021222330[[#This Row],[NOME]],'CADASTRO'!A:K,6,0)</f>
        <v>DESLIGADO</v>
      </c>
    </row>
    <row r="31" spans="1:13">
      <c r="A31" t="s">
        <v>516</v>
      </c>
      <c r="B31" t="s">
        <v>517</v>
      </c>
      <c r="C31" t="s">
        <v>517</v>
      </c>
      <c r="D31" t="s">
        <v>735</v>
      </c>
      <c r="E31" t="s">
        <v>431</v>
      </c>
      <c r="F31" t="str">
        <f>VLOOKUP(Tabela2245689101112131415161718192021222330[[#This Row],[NOME]],'CADASTRO'!A:K,5,0)</f>
        <v>ANALISTA PROJETOS PL</v>
      </c>
      <c r="G31" s="47">
        <v>44736</v>
      </c>
      <c r="H31" s="38">
        <v>365</v>
      </c>
      <c r="I31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IF((G31+H31)&gt;(TODAY()),"NO PRAZO", "VENCIDO")))),"N.A.")</f>
        <v>HISTORICO</v>
      </c>
      <c r="J31" s="14">
        <f>Tabela2245689101112131415161718192021222330[[#This Row],[TREINADO EM]]+Tabela2245689101112131415161718192021222330[[#This Row],[VALIDADE]]</f>
        <v>45101</v>
      </c>
      <c r="K31">
        <v>0.5</v>
      </c>
      <c r="L31" t="s">
        <v>5</v>
      </c>
      <c r="M31" t="str">
        <f>VLOOKUP(Tabela2245689101112131415161718192021222330[[#This Row],[NOME]],'CADASTRO'!A:K,6,0)</f>
        <v>ATIVO</v>
      </c>
    </row>
    <row r="32" spans="1:13">
      <c r="A32" t="s">
        <v>516</v>
      </c>
      <c r="B32" t="s">
        <v>517</v>
      </c>
      <c r="C32" t="s">
        <v>517</v>
      </c>
      <c r="D32" t="s">
        <v>735</v>
      </c>
      <c r="E32" t="s">
        <v>431</v>
      </c>
      <c r="F32" t="str">
        <f>VLOOKUP(Tabela2245689101112131415161718192021222330[[#This Row],[NOME]],'CADASTRO'!A:K,5,0)</f>
        <v>ANALISTA PROJETOS PL</v>
      </c>
      <c r="G32" s="47">
        <v>45770</v>
      </c>
      <c r="H32" s="38">
        <v>365</v>
      </c>
      <c r="I32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IF((G32+H32)&gt;(TODAY()),"NO PRAZO", "VENCIDO")))),"N.A.")</f>
        <v>N.A.</v>
      </c>
      <c r="J32" s="14">
        <f>Tabela2245689101112131415161718192021222330[[#This Row],[TREINADO EM]]+Tabela2245689101112131415161718192021222330[[#This Row],[VALIDADE]]</f>
        <v>46135</v>
      </c>
      <c r="K32">
        <v>1</v>
      </c>
      <c r="L32" t="s">
        <v>1</v>
      </c>
      <c r="M32" t="str">
        <f>VLOOKUP(Tabela2245689101112131415161718192021222330[[#This Row],[NOME]],'CADASTRO'!A:K,6,0)</f>
        <v>ATIVO</v>
      </c>
    </row>
    <row r="33" spans="1:13">
      <c r="A33" t="s">
        <v>516</v>
      </c>
      <c r="B33" t="s">
        <v>517</v>
      </c>
      <c r="C33" t="s">
        <v>517</v>
      </c>
      <c r="D33" t="s">
        <v>735</v>
      </c>
      <c r="E33" t="s">
        <v>211</v>
      </c>
      <c r="F33" t="str">
        <f>VLOOKUP(Tabela2245689101112131415161718192021222330[[#This Row],[NOME]],'CADASTRO'!A:K,5,0)</f>
        <v>CONTROLADOR PLANTA</v>
      </c>
      <c r="G33" s="47">
        <v>44473</v>
      </c>
      <c r="H33" s="38">
        <v>365</v>
      </c>
      <c r="I33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IF((G33+H33)&gt;(TODAY()),"NO PRAZO", "VENCIDO")))),"N.A.")</f>
        <v>HISTORICO</v>
      </c>
      <c r="J33" s="14">
        <f>Tabela2245689101112131415161718192021222330[[#This Row],[TREINADO EM]]+Tabela2245689101112131415161718192021222330[[#This Row],[VALIDADE]]</f>
        <v>44838</v>
      </c>
      <c r="K33">
        <v>1</v>
      </c>
      <c r="L33" t="s">
        <v>5</v>
      </c>
      <c r="M33" t="str">
        <f>VLOOKUP(Tabela2245689101112131415161718192021222330[[#This Row],[NOME]],'CADASTRO'!A:K,6,0)</f>
        <v>ATIVO</v>
      </c>
    </row>
    <row r="34" spans="1:13">
      <c r="A34" t="s">
        <v>516</v>
      </c>
      <c r="B34" t="s">
        <v>517</v>
      </c>
      <c r="C34" t="s">
        <v>517</v>
      </c>
      <c r="D34" t="s">
        <v>735</v>
      </c>
      <c r="E34" t="s">
        <v>211</v>
      </c>
      <c r="F34" t="str">
        <f>VLOOKUP(Tabela2245689101112131415161718192021222330[[#This Row],[NOME]],'CADASTRO'!A:K,5,0)</f>
        <v>CONTROLADOR PLANTA</v>
      </c>
      <c r="G34" s="47">
        <v>44897</v>
      </c>
      <c r="H34" s="38">
        <v>365</v>
      </c>
      <c r="I34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IF((G34+H34)&gt;(TODAY()),"NO PRAZO", "VENCIDO")))),"N.A.")</f>
        <v>N.A.</v>
      </c>
      <c r="J34" s="14">
        <f>Tabela2245689101112131415161718192021222330[[#This Row],[TREINADO EM]]+Tabela2245689101112131415161718192021222330[[#This Row],[VALIDADE]]</f>
        <v>45262</v>
      </c>
      <c r="K34">
        <v>0.5</v>
      </c>
      <c r="L34" t="s">
        <v>1</v>
      </c>
      <c r="M34" t="str">
        <f>VLOOKUP(Tabela2245689101112131415161718192021222330[[#This Row],[NOME]],'CADASTRO'!A:K,6,0)</f>
        <v>ATIVO</v>
      </c>
    </row>
    <row r="35" spans="1:13">
      <c r="A35" t="s">
        <v>516</v>
      </c>
      <c r="B35" t="s">
        <v>517</v>
      </c>
      <c r="C35" t="s">
        <v>517</v>
      </c>
      <c r="D35" t="s">
        <v>735</v>
      </c>
      <c r="E35" t="s">
        <v>437</v>
      </c>
      <c r="F35" t="str">
        <f>VLOOKUP(Tabela2245689101112131415161718192021222330[[#This Row],[NOME]],'CADASTRO'!A:K,5,0)</f>
        <v>ANALISTA CONTROLE QUALIDADE PL</v>
      </c>
      <c r="G35" s="47">
        <v>45491</v>
      </c>
      <c r="H35" s="38">
        <v>365</v>
      </c>
      <c r="I35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IF((G35+H35)&gt;(TODAY()),"NO PRAZO", "VENCIDO")))),"N.A.")</f>
        <v>HISTORICO</v>
      </c>
      <c r="J35" s="14">
        <f>Tabela2245689101112131415161718192021222330[[#This Row],[TREINADO EM]]+Tabela2245689101112131415161718192021222330[[#This Row],[VALIDADE]]</f>
        <v>45856</v>
      </c>
      <c r="K35">
        <v>0.5</v>
      </c>
      <c r="L35" t="s">
        <v>5</v>
      </c>
      <c r="M35" t="str">
        <f>VLOOKUP(Tabela2245689101112131415161718192021222330[[#This Row],[NOME]],'CADASTRO'!A:K,6,0)</f>
        <v>ATIVO</v>
      </c>
    </row>
    <row r="36" spans="1:13">
      <c r="A36" t="s">
        <v>516</v>
      </c>
      <c r="B36" t="s">
        <v>517</v>
      </c>
      <c r="C36" t="s">
        <v>517</v>
      </c>
      <c r="D36" t="s">
        <v>735</v>
      </c>
      <c r="E36" t="s">
        <v>437</v>
      </c>
      <c r="F36" t="str">
        <f>VLOOKUP(Tabela2245689101112131415161718192021222330[[#This Row],[NOME]],'CADASTRO'!A:K,5,0)</f>
        <v>ANALISTA CONTROLE QUALIDADE PL</v>
      </c>
      <c r="G36" s="47">
        <v>45770</v>
      </c>
      <c r="H36" s="38">
        <v>365</v>
      </c>
      <c r="I36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IF((G36+H36)&gt;(TODAY()),"NO PRAZO", "VENCIDO")))),"N.A.")</f>
        <v>N.A.</v>
      </c>
      <c r="J36" s="14">
        <f>Tabela2245689101112131415161718192021222330[[#This Row],[TREINADO EM]]+Tabela2245689101112131415161718192021222330[[#This Row],[VALIDADE]]</f>
        <v>46135</v>
      </c>
      <c r="K36">
        <v>1</v>
      </c>
      <c r="L36" t="s">
        <v>1</v>
      </c>
      <c r="M36" t="str">
        <f>VLOOKUP(Tabela2245689101112131415161718192021222330[[#This Row],[NOME]],'CADASTRO'!A:K,6,0)</f>
        <v>ATIVO</v>
      </c>
    </row>
    <row r="37" spans="1:13">
      <c r="A37" t="s">
        <v>516</v>
      </c>
      <c r="B37" t="s">
        <v>517</v>
      </c>
      <c r="C37" t="s">
        <v>517</v>
      </c>
      <c r="D37" t="s">
        <v>735</v>
      </c>
      <c r="E37" t="s">
        <v>124</v>
      </c>
      <c r="F37" t="str">
        <f>VLOOKUP(Tabela2245689101112131415161718192021222330[[#This Row],[NOME]],'CADASTRO'!A:K,5,0)</f>
        <v>ANALISTA CONTROLE QUALIDADE JR</v>
      </c>
      <c r="G37" s="47">
        <v>45636</v>
      </c>
      <c r="H37" s="38">
        <v>365</v>
      </c>
      <c r="I37" s="35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IF((G37+H37)&gt;(TODAY()),"NO PRAZO", "VENCIDO")))),"N.A.")</f>
        <v>N.A.</v>
      </c>
      <c r="J37" s="14">
        <f>Tabela2245689101112131415161718192021222330[[#This Row],[TREINADO EM]]+Tabela2245689101112131415161718192021222330[[#This Row],[VALIDADE]]</f>
        <v>46001</v>
      </c>
      <c r="K37">
        <v>1</v>
      </c>
      <c r="L37" t="s">
        <v>5</v>
      </c>
      <c r="M37" t="str">
        <f>VLOOKUP(Tabela2245689101112131415161718192021222330[[#This Row],[NOME]],'CADASTRO'!A:K,6,0)</f>
        <v>DESLIGADO</v>
      </c>
    </row>
  </sheetData>
  <sheetProtection sort="0" autoFilter="0"/>
  <conditionalFormatting sqref="E23">
    <cfRule type="duplicateValues" dxfId="197" priority="1"/>
    <cfRule type="duplicateValues" dxfId="196" priority="2"/>
  </conditionalFormatting>
  <conditionalFormatting sqref="I2:I37">
    <cfRule type="cellIs" dxfId="195" priority="3" stopIfTrue="1" operator="equal">
      <formula>"REPROVADO"</formula>
    </cfRule>
    <cfRule type="cellIs" dxfId="194" priority="4" stopIfTrue="1" operator="equal">
      <formula>"HISTORICO"</formula>
    </cfRule>
  </conditionalFormatting>
  <conditionalFormatting sqref="I2:J37">
    <cfRule type="containsText" dxfId="193" priority="5" operator="containsText" text="N.A.">
      <formula>NOT(ISERROR(SEARCH("N.A.",I2)))</formula>
    </cfRule>
    <cfRule type="expression" dxfId="192" priority="6" stopIfTrue="1">
      <formula>NOT(ISERROR(SEARCH("NO PRAZO",I2)))</formula>
    </cfRule>
    <cfRule type="expression" dxfId="191" priority="7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EA7FD8-18DA-4FD2-BFB9-4716D1E7D511}">
          <x14:formula1>
            <xm:f>'BASE '!$A$2:$A$6</xm:f>
          </x14:formula1>
          <xm:sqref>L2:L37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E75-E927-4F2A-AF79-9A2D17FA94B0}">
  <sheetPr>
    <tabColor theme="7"/>
  </sheetPr>
  <dimension ref="A1:M2"/>
  <sheetViews>
    <sheetView zoomScale="80" zoomScaleNormal="80" workbookViewId="0">
      <selection activeCell="E12" sqref="E12"/>
    </sheetView>
  </sheetViews>
  <sheetFormatPr defaultColWidth="8.7109375" defaultRowHeight="14.45"/>
  <cols>
    <col min="1" max="1" width="8.7109375" customWidth="1"/>
    <col min="2" max="2" width="8.28515625" customWidth="1"/>
    <col min="3" max="3" width="30.28515625" bestFit="1" customWidth="1"/>
    <col min="4" max="4" width="26.5703125" bestFit="1" customWidth="1"/>
    <col min="5" max="5" width="41.28515625" bestFit="1" customWidth="1"/>
    <col min="6" max="6" width="36.42578125" bestFit="1" customWidth="1"/>
    <col min="7" max="7" width="13.7109375" customWidth="1"/>
    <col min="8" max="8" width="8.5703125" customWidth="1"/>
    <col min="9" max="9" width="12.5703125" bestFit="1" customWidth="1"/>
    <col min="10" max="10" width="14.7109375" bestFit="1" customWidth="1"/>
    <col min="11" max="11" width="7.42578125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382</v>
      </c>
      <c r="D2" t="s">
        <v>736</v>
      </c>
      <c r="E2" t="s">
        <v>396</v>
      </c>
      <c r="F2" t="str">
        <f>VLOOKUP(Tabela224568910111213141516171819202122232439[[#This Row],[NOME]],'CADASTRO'!A:K,5,0)</f>
        <v>OPERADOR INDUSTRIAL I</v>
      </c>
      <c r="G2" s="7">
        <v>46176</v>
      </c>
      <c r="H2" s="38">
        <v>365</v>
      </c>
      <c r="I2" s="5" t="str">
        <f ca="1">IF(Tabela224568910111213141516171819202122232439[[#This Row],[SITUAÇÃO]]="ATIVO",IF(Tabela224568910111213141516171819202122232439[[#This Row],[CONDIÇÃO]]="N.A.","N.A.",
IF(Tabela224568910111213141516171819202122232439[[#This Row],[CONDIÇÃO]]="REPROVADO","REPROVADO",IF(Tabela224568910111213141516171819202122232439[[#This Row],[CONDIÇÃO]]="RECICLADO","HISTORICO",
IF((G2+H2)&gt;(TODAY()),"NO PRAZO", "VENCIDO")))),"N.A.")</f>
        <v>NO PRAZO</v>
      </c>
      <c r="J2" s="14">
        <f>Tabela224568910111213141516171819202122232439[[#This Row],[TREINADO EM]]+Tabela224568910111213141516171819202122232439[[#This Row],[VALIDADE]]</f>
        <v>46541</v>
      </c>
      <c r="K2">
        <v>0.5</v>
      </c>
      <c r="L2" t="s">
        <v>3</v>
      </c>
      <c r="M2" t="str">
        <f>VLOOKUP(Tabela224568910111213141516171819202122232439[[#This Row],[NOME]],'CADASTRO'!A:K,6,0)</f>
        <v>ATIVO</v>
      </c>
    </row>
  </sheetData>
  <sheetProtection sort="0" autoFilter="0"/>
  <conditionalFormatting sqref="I2">
    <cfRule type="cellIs" dxfId="174" priority="5" operator="equal">
      <formula>"HISTORICO"</formula>
    </cfRule>
    <cfRule type="cellIs" dxfId="173" priority="6" operator="equal">
      <formula>"REPROVADO"</formula>
    </cfRule>
  </conditionalFormatting>
  <conditionalFormatting sqref="I2:J2">
    <cfRule type="containsText" dxfId="172" priority="7" operator="containsText" text="N.A.">
      <formula>NOT(ISERROR(SEARCH("N.A.",I2)))</formula>
    </cfRule>
    <cfRule type="expression" dxfId="171" priority="8" stopIfTrue="1">
      <formula>NOT(ISERROR(SEARCH("NO PRAZO",I2)))</formula>
    </cfRule>
    <cfRule type="expression" dxfId="170" priority="9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B22756-4C8B-4678-B3D0-FB55D49BB082}">
          <x14:formula1>
            <xm:f>'BASE '!$A$2:$A$6</xm:f>
          </x14:formula1>
          <xm:sqref>L2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5700-8DEB-4E8B-AC48-CA17E29E9324}">
  <sheetPr codeName="Planilha31">
    <tabColor theme="7"/>
  </sheetPr>
  <dimension ref="A1:M152"/>
  <sheetViews>
    <sheetView zoomScale="80" zoomScaleNormal="80" workbookViewId="0">
      <selection activeCell="E26" sqref="E26:G26"/>
    </sheetView>
  </sheetViews>
  <sheetFormatPr defaultColWidth="8.7109375" defaultRowHeight="14.45"/>
  <cols>
    <col min="1" max="1" width="8.7109375" customWidth="1"/>
    <col min="2" max="2" width="8.28515625" customWidth="1"/>
    <col min="3" max="3" width="30.28515625" bestFit="1" customWidth="1"/>
    <col min="4" max="4" width="26.5703125" bestFit="1" customWidth="1"/>
    <col min="5" max="5" width="41.28515625" bestFit="1" customWidth="1"/>
    <col min="6" max="6" width="36.42578125" bestFit="1" customWidth="1"/>
    <col min="7" max="7" width="13.7109375" customWidth="1"/>
    <col min="8" max="8" width="8.5703125" customWidth="1"/>
    <col min="9" max="9" width="12.5703125" bestFit="1" customWidth="1"/>
    <col min="10" max="10" width="14.7109375" bestFit="1" customWidth="1"/>
    <col min="11" max="11" width="7.42578125" customWidth="1"/>
    <col min="12" max="12" width="15" bestFit="1" customWidth="1"/>
    <col min="13" max="13" width="14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68</v>
      </c>
      <c r="D2" t="s">
        <v>737</v>
      </c>
      <c r="E2" t="s">
        <v>322</v>
      </c>
      <c r="F2" t="str">
        <f>VLOOKUP(Tabela2245689101112131415161718192021222324[[#This Row],[NOME]],'CADASTRO'!A:K,5,0)</f>
        <v>OPERADOR INDUSTRIAL II</v>
      </c>
      <c r="G2" s="7">
        <v>44985</v>
      </c>
      <c r="H2" s="38">
        <v>365</v>
      </c>
      <c r="I2" s="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IF((G2+H2)&gt;(TODAY()),"NO PRAZO", "VENCIDO")))),"N.A.")</f>
        <v>N.A.</v>
      </c>
      <c r="J2" s="14">
        <f>Tabela2245689101112131415161718192021222324[[#This Row],[TREINADO EM]]+Tabela2245689101112131415161718192021222324[[#This Row],[VALIDADE]]</f>
        <v>45350</v>
      </c>
      <c r="K2">
        <v>1</v>
      </c>
      <c r="L2" t="s">
        <v>1</v>
      </c>
      <c r="M2" t="str">
        <f>VLOOKUP(Tabela2245689101112131415161718192021222324[[#This Row],[NOME]],'CADASTRO'!A:K,6,0)</f>
        <v>ATIVO</v>
      </c>
    </row>
    <row r="3" spans="1:13">
      <c r="A3" t="s">
        <v>516</v>
      </c>
      <c r="B3" t="s">
        <v>517</v>
      </c>
      <c r="C3" t="s">
        <v>382</v>
      </c>
      <c r="D3" t="s">
        <v>737</v>
      </c>
      <c r="E3" t="s">
        <v>330</v>
      </c>
      <c r="F3" t="str">
        <f>VLOOKUP(Tabela2245689101112131415161718192021222324[[#This Row],[NOME]],'CADASTRO'!A:K,5,0)</f>
        <v>OPERADOR INDUSTRIAL I</v>
      </c>
      <c r="G3" s="7">
        <v>45869</v>
      </c>
      <c r="H3" s="38">
        <v>365</v>
      </c>
      <c r="I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IF((G3+H3)&gt;(TODAY()),"NO PRAZO", "VENCIDO")))),"N.A.")</f>
        <v>HISTORICO</v>
      </c>
      <c r="J3" s="14">
        <f>Tabela2245689101112131415161718192021222324[[#This Row],[TREINADO EM]]+Tabela2245689101112131415161718192021222324[[#This Row],[VALIDADE]]</f>
        <v>46234</v>
      </c>
      <c r="K3">
        <v>1</v>
      </c>
      <c r="L3" t="s">
        <v>5</v>
      </c>
      <c r="M3" t="str">
        <f>VLOOKUP(Tabela2245689101112131415161718192021222324[[#This Row],[NOME]],'CADASTRO'!A:K,6,0)</f>
        <v>ATIVO</v>
      </c>
    </row>
    <row r="4" spans="1:13">
      <c r="A4" t="s">
        <v>516</v>
      </c>
      <c r="B4" t="s">
        <v>517</v>
      </c>
      <c r="C4" t="s">
        <v>132</v>
      </c>
      <c r="D4" t="s">
        <v>737</v>
      </c>
      <c r="E4" t="s">
        <v>330</v>
      </c>
      <c r="F4" t="str">
        <f>VLOOKUP(Tabela2245689101112131415161718192021222324[[#This Row],[NOME]],'CADASTRO'!A:K,5,0)</f>
        <v>OPERADOR INDUSTRIAL I</v>
      </c>
      <c r="G4" s="8">
        <v>46009</v>
      </c>
      <c r="H4" s="38">
        <v>365</v>
      </c>
      <c r="I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IF((G4+H4)&gt;(TODAY()),"NO PRAZO", "VENCIDO")))),"N.A.")</f>
        <v>NO PRAZO</v>
      </c>
      <c r="J4" s="14">
        <f>Tabela2245689101112131415161718192021222324[[#This Row],[TREINADO EM]]+Tabela2245689101112131415161718192021222324[[#This Row],[VALIDADE]]</f>
        <v>46374</v>
      </c>
      <c r="K4">
        <v>1</v>
      </c>
      <c r="L4" t="s">
        <v>3</v>
      </c>
      <c r="M4" t="str">
        <f>VLOOKUP(Tabela2245689101112131415161718192021222324[[#This Row],[NOME]],'CADASTRO'!A:K,6,0)</f>
        <v>ATIVO</v>
      </c>
    </row>
    <row r="5" spans="1:13">
      <c r="A5" t="s">
        <v>516</v>
      </c>
      <c r="B5" t="s">
        <v>517</v>
      </c>
      <c r="C5" t="s">
        <v>517</v>
      </c>
      <c r="D5" t="s">
        <v>737</v>
      </c>
      <c r="E5" t="s">
        <v>340</v>
      </c>
      <c r="F5" t="str">
        <f>VLOOKUP(Tabela2245689101112131415161718192021222324[[#This Row],[NOME]],'CADASTRO'!A:K,5,0)</f>
        <v>AUXILIAR INDUSTRIAL</v>
      </c>
      <c r="G5" s="8">
        <v>44833</v>
      </c>
      <c r="H5" s="38">
        <v>365</v>
      </c>
      <c r="I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IF((G5+H5)&gt;(TODAY()),"NO PRAZO", "VENCIDO")))),"N.A.")</f>
        <v>HISTORICO</v>
      </c>
      <c r="J5" s="14">
        <f>Tabela2245689101112131415161718192021222324[[#This Row],[TREINADO EM]]+Tabela2245689101112131415161718192021222324[[#This Row],[VALIDADE]]</f>
        <v>45198</v>
      </c>
      <c r="K5">
        <v>0.5</v>
      </c>
      <c r="L5" t="s">
        <v>5</v>
      </c>
      <c r="M5" t="str">
        <f>VLOOKUP(Tabela2245689101112131415161718192021222324[[#This Row],[NOME]],'CADASTRO'!A:K,6,0)</f>
        <v>ATIVO</v>
      </c>
    </row>
    <row r="6" spans="1:13">
      <c r="A6" t="s">
        <v>516</v>
      </c>
      <c r="B6" t="s">
        <v>517</v>
      </c>
      <c r="C6" t="s">
        <v>68</v>
      </c>
      <c r="D6" t="s">
        <v>737</v>
      </c>
      <c r="E6" t="s">
        <v>340</v>
      </c>
      <c r="F6" t="str">
        <f>VLOOKUP(Tabela2245689101112131415161718192021222324[[#This Row],[NOME]],'CADASTRO'!A:K,5,0)</f>
        <v>AUXILIAR INDUSTRIAL</v>
      </c>
      <c r="G6" s="8">
        <v>45077</v>
      </c>
      <c r="H6" s="38">
        <v>365</v>
      </c>
      <c r="I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IF((G6+H6)&gt;(TODAY()),"NO PRAZO", "VENCIDO")))),"N.A.")</f>
        <v>HISTORICO</v>
      </c>
      <c r="J6" s="14">
        <f>Tabela2245689101112131415161718192021222324[[#This Row],[TREINADO EM]]+Tabela2245689101112131415161718192021222324[[#This Row],[VALIDADE]]</f>
        <v>45442</v>
      </c>
      <c r="K6">
        <v>1</v>
      </c>
      <c r="L6" t="s">
        <v>5</v>
      </c>
      <c r="M6" t="str">
        <f>VLOOKUP(Tabela2245689101112131415161718192021222324[[#This Row],[NOME]],'CADASTRO'!A:K,6,0)</f>
        <v>ATIVO</v>
      </c>
    </row>
    <row r="7" spans="1:13">
      <c r="A7" t="s">
        <v>516</v>
      </c>
      <c r="B7" t="s">
        <v>517</v>
      </c>
      <c r="C7" t="s">
        <v>68</v>
      </c>
      <c r="D7" t="s">
        <v>737</v>
      </c>
      <c r="E7" t="s">
        <v>340</v>
      </c>
      <c r="F7" t="str">
        <f>VLOOKUP(Tabela2245689101112131415161718192021222324[[#This Row],[NOME]],'CADASTRO'!A:K,5,0)</f>
        <v>AUXILIAR INDUSTRIAL</v>
      </c>
      <c r="G7" s="8">
        <v>45504</v>
      </c>
      <c r="H7" s="38">
        <v>365</v>
      </c>
      <c r="I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IF((G7+H7)&gt;(TODAY()),"NO PRAZO", "VENCIDO")))),"N.A.")</f>
        <v>HISTORICO</v>
      </c>
      <c r="J7" s="14">
        <f>Tabela2245689101112131415161718192021222324[[#This Row],[TREINADO EM]]+Tabela2245689101112131415161718192021222324[[#This Row],[VALIDADE]]</f>
        <v>45869</v>
      </c>
      <c r="K7">
        <v>1</v>
      </c>
      <c r="L7" t="s">
        <v>5</v>
      </c>
      <c r="M7" t="str">
        <f>VLOOKUP(Tabela2245689101112131415161718192021222324[[#This Row],[NOME]],'CADASTRO'!A:K,6,0)</f>
        <v>ATIVO</v>
      </c>
    </row>
    <row r="8" spans="1:13">
      <c r="A8" t="s">
        <v>516</v>
      </c>
      <c r="B8" t="s">
        <v>517</v>
      </c>
      <c r="C8" t="s">
        <v>437</v>
      </c>
      <c r="D8" t="s">
        <v>737</v>
      </c>
      <c r="E8" t="s">
        <v>340</v>
      </c>
      <c r="F8" t="str">
        <f>VLOOKUP(Tabela2245689101112131415161718192021222324[[#This Row],[NOME]],'CADASTRO'!A:K,5,0)</f>
        <v>AUXILIAR INDUSTRIAL</v>
      </c>
      <c r="G8" s="8">
        <v>45644</v>
      </c>
      <c r="H8" s="38">
        <v>365</v>
      </c>
      <c r="I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IF((G8+H8)&gt;(TODAY()),"NO PRAZO", "VENCIDO")))),"N.A.")</f>
        <v>HISTORICO</v>
      </c>
      <c r="J8" s="14">
        <f>Tabela2245689101112131415161718192021222324[[#This Row],[TREINADO EM]]+Tabela2245689101112131415161718192021222324[[#This Row],[VALIDADE]]</f>
        <v>46009</v>
      </c>
      <c r="K8">
        <v>1</v>
      </c>
      <c r="L8" t="s">
        <v>5</v>
      </c>
      <c r="M8" t="str">
        <f>VLOOKUP(Tabela2245689101112131415161718192021222324[[#This Row],[NOME]],'CADASTRO'!A:K,6,0)</f>
        <v>ATIVO</v>
      </c>
    </row>
    <row r="9" spans="1:13">
      <c r="A9" t="s">
        <v>516</v>
      </c>
      <c r="B9" t="s">
        <v>517</v>
      </c>
      <c r="C9" t="s">
        <v>132</v>
      </c>
      <c r="D9" t="s">
        <v>737</v>
      </c>
      <c r="E9" t="s">
        <v>340</v>
      </c>
      <c r="F9" t="str">
        <f>VLOOKUP(Tabela2245689101112131415161718192021222324[[#This Row],[NOME]],'CADASTRO'!A:K,5,0)</f>
        <v>AUXILIAR INDUSTRIAL</v>
      </c>
      <c r="G9" s="8">
        <v>46009</v>
      </c>
      <c r="H9" s="38">
        <v>365</v>
      </c>
      <c r="I9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IF((G9+H9)&gt;(TODAY()),"NO PRAZO", "VENCIDO")))),"N.A.")</f>
        <v>NO PRAZO</v>
      </c>
      <c r="J9" s="14">
        <f>Tabela2245689101112131415161718192021222324[[#This Row],[TREINADO EM]]+Tabela2245689101112131415161718192021222324[[#This Row],[VALIDADE]]</f>
        <v>46374</v>
      </c>
      <c r="K9">
        <v>1</v>
      </c>
      <c r="L9" t="s">
        <v>3</v>
      </c>
      <c r="M9" t="str">
        <f>VLOOKUP(Tabela2245689101112131415161718192021222324[[#This Row],[NOME]],'CADASTRO'!A:K,6,0)</f>
        <v>ATIVO</v>
      </c>
    </row>
    <row r="10" spans="1:13">
      <c r="A10" t="s">
        <v>516</v>
      </c>
      <c r="B10" t="s">
        <v>517</v>
      </c>
      <c r="C10" t="s">
        <v>733</v>
      </c>
      <c r="D10" t="s">
        <v>737</v>
      </c>
      <c r="E10" t="s">
        <v>345</v>
      </c>
      <c r="F10" t="str">
        <f>VLOOKUP(Tabela2245689101112131415161718192021222324[[#This Row],[NOME]],'CADASTRO'!A:K,5,0)</f>
        <v>OPERADOR INDUSTRIAL II</v>
      </c>
      <c r="G10" s="8">
        <v>45504</v>
      </c>
      <c r="H10" s="38">
        <v>365</v>
      </c>
      <c r="I10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IF((G10+H10)&gt;(TODAY()),"NO PRAZO", "VENCIDO")))),"N.A.")</f>
        <v>HISTORICO</v>
      </c>
      <c r="J10" s="14">
        <f>Tabela2245689101112131415161718192021222324[[#This Row],[TREINADO EM]]+Tabela2245689101112131415161718192021222324[[#This Row],[VALIDADE]]</f>
        <v>45869</v>
      </c>
      <c r="K10">
        <v>1</v>
      </c>
      <c r="L10" t="s">
        <v>5</v>
      </c>
      <c r="M10" t="str">
        <f>VLOOKUP(Tabela2245689101112131415161718192021222324[[#This Row],[NOME]],'CADASTRO'!A:K,6,0)</f>
        <v>ATIVO</v>
      </c>
    </row>
    <row r="11" spans="1:13">
      <c r="A11" t="s">
        <v>516</v>
      </c>
      <c r="B11" t="s">
        <v>517</v>
      </c>
      <c r="C11" t="s">
        <v>437</v>
      </c>
      <c r="D11" t="s">
        <v>737</v>
      </c>
      <c r="E11" t="s">
        <v>345</v>
      </c>
      <c r="F11" t="str">
        <f>VLOOKUP(Tabela2245689101112131415161718192021222324[[#This Row],[NOME]],'CADASTRO'!A:K,5,0)</f>
        <v>OPERADOR INDUSTRIAL II</v>
      </c>
      <c r="G11" s="8">
        <v>45644</v>
      </c>
      <c r="H11" s="38">
        <v>365</v>
      </c>
      <c r="I11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IF((G11+H11)&gt;(TODAY()),"NO PRAZO", "VENCIDO")))),"N.A.")</f>
        <v>HISTORICO</v>
      </c>
      <c r="J11" s="14">
        <f>Tabela2245689101112131415161718192021222324[[#This Row],[TREINADO EM]]+Tabela2245689101112131415161718192021222324[[#This Row],[VALIDADE]]</f>
        <v>46009</v>
      </c>
      <c r="K11">
        <v>1</v>
      </c>
      <c r="L11" t="s">
        <v>5</v>
      </c>
      <c r="M11" t="str">
        <f>VLOOKUP(Tabela2245689101112131415161718192021222324[[#This Row],[NOME]],'CADASTRO'!A:K,6,0)</f>
        <v>ATIVO</v>
      </c>
    </row>
    <row r="12" spans="1:13">
      <c r="A12" t="s">
        <v>516</v>
      </c>
      <c r="B12" t="s">
        <v>517</v>
      </c>
      <c r="C12" t="s">
        <v>442</v>
      </c>
      <c r="D12" t="s">
        <v>737</v>
      </c>
      <c r="E12" t="s">
        <v>345</v>
      </c>
      <c r="F12" t="str">
        <f>VLOOKUP(Tabela2245689101112131415161718192021222324[[#This Row],[NOME]],'CADASTRO'!A:K,5,0)</f>
        <v>OPERADOR INDUSTRIAL II</v>
      </c>
      <c r="G12" s="8">
        <v>46176</v>
      </c>
      <c r="H12" s="38">
        <v>365</v>
      </c>
      <c r="I1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IF((G12+H12)&gt;(TODAY()),"NO PRAZO", "VENCIDO")))),"N.A.")</f>
        <v>NO PRAZO</v>
      </c>
      <c r="J12" s="14">
        <f>Tabela2245689101112131415161718192021222324[[#This Row],[TREINADO EM]]+Tabela2245689101112131415161718192021222324[[#This Row],[VALIDADE]]</f>
        <v>46541</v>
      </c>
      <c r="K12">
        <v>1</v>
      </c>
      <c r="L12" t="s">
        <v>3</v>
      </c>
      <c r="M12" t="str">
        <f>VLOOKUP(Tabela2245689101112131415161718192021222324[[#This Row],[NOME]],'CADASTRO'!A:K,6,0)</f>
        <v>ATIVO</v>
      </c>
    </row>
    <row r="13" spans="1:13">
      <c r="A13" t="s">
        <v>516</v>
      </c>
      <c r="B13" t="s">
        <v>517</v>
      </c>
      <c r="C13" t="s">
        <v>437</v>
      </c>
      <c r="D13" t="s">
        <v>737</v>
      </c>
      <c r="E13" t="s">
        <v>202</v>
      </c>
      <c r="F13" t="str">
        <f>VLOOKUP(Tabela2245689101112131415161718192021222324[[#This Row],[NOME]],'CADASTRO'!A:K,5,0)</f>
        <v>ASSISTENTE ADMINISTRATIVO</v>
      </c>
      <c r="G13" s="8">
        <v>45644</v>
      </c>
      <c r="H13" s="38">
        <v>365</v>
      </c>
      <c r="I1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IF((G13+H13)&gt;(TODAY()),"NO PRAZO", "VENCIDO")))),"N.A.")</f>
        <v>N.A.</v>
      </c>
      <c r="J13" s="14">
        <f>Tabela2245689101112131415161718192021222324[[#This Row],[TREINADO EM]]+Tabela2245689101112131415161718192021222324[[#This Row],[VALIDADE]]</f>
        <v>46009</v>
      </c>
      <c r="K13">
        <v>1</v>
      </c>
      <c r="L13" t="s">
        <v>5</v>
      </c>
      <c r="M13" t="str">
        <f>VLOOKUP(Tabela2245689101112131415161718192021222324[[#This Row],[NOME]],'CADASTRO'!A:K,6,0)</f>
        <v>DESLIGADO</v>
      </c>
    </row>
    <row r="14" spans="1:13">
      <c r="A14" t="s">
        <v>516</v>
      </c>
      <c r="B14" t="s">
        <v>517</v>
      </c>
      <c r="C14" t="s">
        <v>132</v>
      </c>
      <c r="D14" t="s">
        <v>737</v>
      </c>
      <c r="E14" t="s">
        <v>202</v>
      </c>
      <c r="F14" t="str">
        <f>VLOOKUP(Tabela2245689101112131415161718192021222324[[#This Row],[NOME]],'CADASTRO'!A:K,5,0)</f>
        <v>ASSISTENTE ADMINISTRATIVO</v>
      </c>
      <c r="G14" s="8">
        <v>46009</v>
      </c>
      <c r="H14" s="38">
        <v>365</v>
      </c>
      <c r="I1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IF((G14+H14)&gt;(TODAY()),"NO PRAZO", "VENCIDO")))),"N.A.")</f>
        <v>N.A.</v>
      </c>
      <c r="J14" s="14">
        <f>Tabela2245689101112131415161718192021222324[[#This Row],[TREINADO EM]]+Tabela2245689101112131415161718192021222324[[#This Row],[VALIDADE]]</f>
        <v>46374</v>
      </c>
      <c r="K14">
        <v>1</v>
      </c>
      <c r="L14" t="s">
        <v>3</v>
      </c>
      <c r="M14" t="str">
        <f>VLOOKUP(Tabela2245689101112131415161718192021222324[[#This Row],[NOME]],'CADASTRO'!A:K,6,0)</f>
        <v>DESLIGADO</v>
      </c>
    </row>
    <row r="15" spans="1:13">
      <c r="A15" t="s">
        <v>516</v>
      </c>
      <c r="B15" t="s">
        <v>517</v>
      </c>
      <c r="C15" t="s">
        <v>517</v>
      </c>
      <c r="D15" t="s">
        <v>737</v>
      </c>
      <c r="E15" t="s">
        <v>475</v>
      </c>
      <c r="F15" t="str">
        <f>VLOOKUP(Tabela2245689101112131415161718192021222324[[#This Row],[NOME]],'CADASTRO'!A:K,5,0)</f>
        <v>OPERADOR INDUSTRIAL I</v>
      </c>
      <c r="G15" s="8">
        <v>44833</v>
      </c>
      <c r="H15" s="38">
        <v>365</v>
      </c>
      <c r="I1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IF((G15+H15)&gt;(TODAY()),"NO PRAZO", "VENCIDO")))),"N.A.")</f>
        <v>N.A.</v>
      </c>
      <c r="J15" s="14">
        <f>Tabela2245689101112131415161718192021222324[[#This Row],[TREINADO EM]]+Tabela2245689101112131415161718192021222324[[#This Row],[VALIDADE]]</f>
        <v>45198</v>
      </c>
      <c r="K15">
        <v>0.5</v>
      </c>
      <c r="L15" t="s">
        <v>5</v>
      </c>
      <c r="M15" t="str">
        <f>VLOOKUP(Tabela2245689101112131415161718192021222324[[#This Row],[NOME]],'CADASTRO'!A:K,6,0)</f>
        <v>S-AFASTADO</v>
      </c>
    </row>
    <row r="16" spans="1:13">
      <c r="A16" t="s">
        <v>516</v>
      </c>
      <c r="B16" t="s">
        <v>517</v>
      </c>
      <c r="C16" t="s">
        <v>733</v>
      </c>
      <c r="D16" t="s">
        <v>737</v>
      </c>
      <c r="E16" t="s">
        <v>475</v>
      </c>
      <c r="F16" t="str">
        <f>VLOOKUP(Tabela2245689101112131415161718192021222324[[#This Row],[NOME]],'CADASTRO'!A:K,5,0)</f>
        <v>OPERADOR INDUSTRIAL I</v>
      </c>
      <c r="G16" s="8">
        <v>45377</v>
      </c>
      <c r="H16" s="38">
        <v>365</v>
      </c>
      <c r="I1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IF((G16+H16)&gt;(TODAY()),"NO PRAZO", "VENCIDO")))),"N.A.")</f>
        <v>N.A.</v>
      </c>
      <c r="J16" s="14">
        <f>Tabela2245689101112131415161718192021222324[[#This Row],[TREINADO EM]]+Tabela2245689101112131415161718192021222324[[#This Row],[VALIDADE]]</f>
        <v>45742</v>
      </c>
      <c r="K16">
        <v>0.5</v>
      </c>
      <c r="L16" t="s">
        <v>5</v>
      </c>
      <c r="M16" t="str">
        <f>VLOOKUP(Tabela2245689101112131415161718192021222324[[#This Row],[NOME]],'CADASTRO'!A:K,6,0)</f>
        <v>S-AFASTADO</v>
      </c>
    </row>
    <row r="17" spans="1:13">
      <c r="A17" t="s">
        <v>516</v>
      </c>
      <c r="B17" t="s">
        <v>517</v>
      </c>
      <c r="C17" t="s">
        <v>68</v>
      </c>
      <c r="D17" t="s">
        <v>737</v>
      </c>
      <c r="E17" t="s">
        <v>475</v>
      </c>
      <c r="F17" t="str">
        <f>VLOOKUP(Tabela2245689101112131415161718192021222324[[#This Row],[NOME]],'CADASTRO'!A:K,5,0)</f>
        <v>OPERADOR INDUSTRIAL I</v>
      </c>
      <c r="G17" s="8">
        <v>45504</v>
      </c>
      <c r="H17" s="38">
        <v>365</v>
      </c>
      <c r="I1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IF((G17+H17)&gt;(TODAY()),"NO PRAZO", "VENCIDO")))),"N.A.")</f>
        <v>N.A.</v>
      </c>
      <c r="J17" s="14">
        <f>Tabela2245689101112131415161718192021222324[[#This Row],[TREINADO EM]]+Tabela2245689101112131415161718192021222324[[#This Row],[VALIDADE]]</f>
        <v>45869</v>
      </c>
      <c r="K17">
        <v>1</v>
      </c>
      <c r="L17" t="s">
        <v>5</v>
      </c>
      <c r="M17" t="str">
        <f>VLOOKUP(Tabela2245689101112131415161718192021222324[[#This Row],[NOME]],'CADASTRO'!A:K,6,0)</f>
        <v>S-AFASTADO</v>
      </c>
    </row>
    <row r="18" spans="1:13">
      <c r="A18" t="s">
        <v>516</v>
      </c>
      <c r="B18" t="s">
        <v>517</v>
      </c>
      <c r="C18" t="s">
        <v>437</v>
      </c>
      <c r="D18" t="s">
        <v>737</v>
      </c>
      <c r="E18" t="s">
        <v>475</v>
      </c>
      <c r="F18" t="str">
        <f>VLOOKUP(Tabela2245689101112131415161718192021222324[[#This Row],[NOME]],'CADASTRO'!A:K,5,0)</f>
        <v>OPERADOR INDUSTRIAL I</v>
      </c>
      <c r="G18" s="8">
        <v>45644</v>
      </c>
      <c r="H18" s="38">
        <v>365</v>
      </c>
      <c r="I1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IF((G18+H18)&gt;(TODAY()),"NO PRAZO", "VENCIDO")))),"N.A.")</f>
        <v>N.A.</v>
      </c>
      <c r="J18" s="14">
        <f>Tabela2245689101112131415161718192021222324[[#This Row],[TREINADO EM]]+Tabela2245689101112131415161718192021222324[[#This Row],[VALIDADE]]</f>
        <v>46009</v>
      </c>
      <c r="K18">
        <v>1</v>
      </c>
      <c r="L18" t="s">
        <v>5</v>
      </c>
      <c r="M18" t="str">
        <f>VLOOKUP(Tabela2245689101112131415161718192021222324[[#This Row],[NOME]],'CADASTRO'!A:K,6,0)</f>
        <v>S-AFASTADO</v>
      </c>
    </row>
    <row r="19" spans="1:13">
      <c r="A19" t="s">
        <v>516</v>
      </c>
      <c r="B19" t="s">
        <v>517</v>
      </c>
      <c r="C19" t="s">
        <v>382</v>
      </c>
      <c r="D19" t="s">
        <v>737</v>
      </c>
      <c r="E19" t="s">
        <v>475</v>
      </c>
      <c r="F19" t="str">
        <f>VLOOKUP(Tabela2245689101112131415161718192021222324[[#This Row],[NOME]],'CADASTRO'!A:K,5,0)</f>
        <v>OPERADOR INDUSTRIAL I</v>
      </c>
      <c r="G19" s="8">
        <v>45869</v>
      </c>
      <c r="H19" s="38">
        <v>365</v>
      </c>
      <c r="I1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IF((G19+H19)&gt;(TODAY()),"NO PRAZO", "VENCIDO")))),"N.A.")</f>
        <v>N.A.</v>
      </c>
      <c r="J19" s="14">
        <f>Tabela2245689101112131415161718192021222324[[#This Row],[TREINADO EM]]+Tabela2245689101112131415161718192021222324[[#This Row],[VALIDADE]]</f>
        <v>46234</v>
      </c>
      <c r="K19">
        <v>1</v>
      </c>
      <c r="L19" t="s">
        <v>5</v>
      </c>
      <c r="M19" t="str">
        <f>VLOOKUP(Tabela2245689101112131415161718192021222324[[#This Row],[NOME]],'CADASTRO'!A:K,6,0)</f>
        <v>S-AFASTADO</v>
      </c>
    </row>
    <row r="20" spans="1:13">
      <c r="A20" t="s">
        <v>516</v>
      </c>
      <c r="B20" t="s">
        <v>517</v>
      </c>
      <c r="C20" t="s">
        <v>132</v>
      </c>
      <c r="D20" t="s">
        <v>737</v>
      </c>
      <c r="E20" t="s">
        <v>475</v>
      </c>
      <c r="F20" t="str">
        <f>VLOOKUP(Tabela2245689101112131415161718192021222324[[#This Row],[NOME]],'CADASTRO'!A:K,5,0)</f>
        <v>OPERADOR INDUSTRIAL I</v>
      </c>
      <c r="G20" s="7">
        <v>46009</v>
      </c>
      <c r="H20" s="38">
        <v>365</v>
      </c>
      <c r="I2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IF((G20+H20)&gt;(TODAY()),"NO PRAZO", "VENCIDO")))),"N.A.")</f>
        <v>N.A.</v>
      </c>
      <c r="J20" s="14">
        <f>Tabela2245689101112131415161718192021222324[[#This Row],[TREINADO EM]]+Tabela2245689101112131415161718192021222324[[#This Row],[VALIDADE]]</f>
        <v>46374</v>
      </c>
      <c r="K20">
        <v>1</v>
      </c>
      <c r="L20" t="s">
        <v>3</v>
      </c>
      <c r="M20" t="str">
        <f>VLOOKUP(Tabela2245689101112131415161718192021222324[[#This Row],[NOME]],'CADASTRO'!A:K,6,0)</f>
        <v>S-AFASTADO</v>
      </c>
    </row>
    <row r="21" spans="1:13">
      <c r="A21" t="s">
        <v>516</v>
      </c>
      <c r="B21" t="s">
        <v>517</v>
      </c>
      <c r="C21" t="s">
        <v>437</v>
      </c>
      <c r="D21" t="s">
        <v>737</v>
      </c>
      <c r="E21" t="s">
        <v>205</v>
      </c>
      <c r="F21" t="str">
        <f>VLOOKUP(Tabela2245689101112131415161718192021222324[[#This Row],[NOME]],'CADASTRO'!A:K,5,0)</f>
        <v>AUXILIAR INDUSTRIAL</v>
      </c>
      <c r="G21" s="8">
        <v>45644</v>
      </c>
      <c r="H21" s="38">
        <v>365</v>
      </c>
      <c r="I2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IF((G21+H21)&gt;(TODAY()),"NO PRAZO", "VENCIDO")))),"N.A.")</f>
        <v>N.A.</v>
      </c>
      <c r="J21" s="14">
        <f>Tabela2245689101112131415161718192021222324[[#This Row],[TREINADO EM]]+Tabela2245689101112131415161718192021222324[[#This Row],[VALIDADE]]</f>
        <v>46009</v>
      </c>
      <c r="K21">
        <v>1</v>
      </c>
      <c r="L21" t="s">
        <v>3</v>
      </c>
      <c r="M21" t="str">
        <f>VLOOKUP(Tabela2245689101112131415161718192021222324[[#This Row],[NOME]],'CADASTRO'!A:K,6,0)</f>
        <v>DESLIGADO</v>
      </c>
    </row>
    <row r="22" spans="1:13">
      <c r="A22" t="s">
        <v>516</v>
      </c>
      <c r="B22" t="s">
        <v>517</v>
      </c>
      <c r="C22" t="s">
        <v>437</v>
      </c>
      <c r="D22" t="s">
        <v>737</v>
      </c>
      <c r="E22" t="s">
        <v>351</v>
      </c>
      <c r="F22" t="str">
        <f>VLOOKUP(Tabela2245689101112131415161718192021222324[[#This Row],[NOME]],'CADASTRO'!A:K,5,0)</f>
        <v>CONTROLADOR QUALIDADE</v>
      </c>
      <c r="G22" s="8">
        <v>45443</v>
      </c>
      <c r="H22" s="38">
        <v>365</v>
      </c>
      <c r="I2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IF((G22+H22)&gt;(TODAY()),"NO PRAZO", "VENCIDO")))),"N.A.")</f>
        <v>N.A.</v>
      </c>
      <c r="J22" s="14">
        <f>Tabela2245689101112131415161718192021222324[[#This Row],[TREINADO EM]]+Tabela2245689101112131415161718192021222324[[#This Row],[VALIDADE]]</f>
        <v>45808</v>
      </c>
      <c r="K22">
        <v>1</v>
      </c>
      <c r="L22" t="s">
        <v>1</v>
      </c>
      <c r="M22" t="str">
        <f>VLOOKUP(Tabela2245689101112131415161718192021222324[[#This Row],[NOME]],'CADASTRO'!A:K,6,0)</f>
        <v>ATIVO</v>
      </c>
    </row>
    <row r="23" spans="1:13">
      <c r="A23" t="s">
        <v>516</v>
      </c>
      <c r="B23" t="s">
        <v>517</v>
      </c>
      <c r="C23" t="s">
        <v>68</v>
      </c>
      <c r="D23" t="s">
        <v>737</v>
      </c>
      <c r="E23" s="1" t="s">
        <v>216</v>
      </c>
      <c r="F23" t="str">
        <f>VLOOKUP(Tabela2245689101112131415161718192021222324[[#This Row],[NOME]],'CADASTRO'!A:K,5,0)</f>
        <v>AUXILIAR INDUSTRIAL</v>
      </c>
      <c r="G23" s="8">
        <v>45504</v>
      </c>
      <c r="H23" s="38">
        <v>365</v>
      </c>
      <c r="I2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IF((G23+H23)&gt;(TODAY()),"NO PRAZO", "VENCIDO")))),"N.A.")</f>
        <v>N.A.</v>
      </c>
      <c r="J23" s="14">
        <f>Tabela2245689101112131415161718192021222324[[#This Row],[TREINADO EM]]+Tabela2245689101112131415161718192021222324[[#This Row],[VALIDADE]]</f>
        <v>45869</v>
      </c>
      <c r="K23">
        <v>1</v>
      </c>
      <c r="L23" t="s">
        <v>3</v>
      </c>
      <c r="M23" t="str">
        <f>VLOOKUP(Tabela2245689101112131415161718192021222324[[#This Row],[NOME]],'CADASTRO'!A:K,6,0)</f>
        <v>DESLIGADO</v>
      </c>
    </row>
    <row r="24" spans="1:13">
      <c r="A24" t="s">
        <v>516</v>
      </c>
      <c r="B24" t="s">
        <v>517</v>
      </c>
      <c r="C24" t="s">
        <v>733</v>
      </c>
      <c r="D24" t="s">
        <v>737</v>
      </c>
      <c r="E24" s="1" t="s">
        <v>354</v>
      </c>
      <c r="F24" t="str">
        <f>VLOOKUP(Tabela2245689101112131415161718192021222324[[#This Row],[NOME]],'CADASTRO'!A:K,5,0)</f>
        <v>OPERADOR INDUSTRIAL I</v>
      </c>
      <c r="G24" s="7">
        <v>45504</v>
      </c>
      <c r="H24" s="38">
        <v>365</v>
      </c>
      <c r="I2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IF((G24+H24)&gt;(TODAY()),"NO PRAZO", "VENCIDO")))),"N.A.")</f>
        <v>HISTORICO</v>
      </c>
      <c r="J24" s="14">
        <f>Tabela2245689101112131415161718192021222324[[#This Row],[TREINADO EM]]+Tabela2245689101112131415161718192021222324[[#This Row],[VALIDADE]]</f>
        <v>45869</v>
      </c>
      <c r="K24">
        <v>1</v>
      </c>
      <c r="L24" t="s">
        <v>5</v>
      </c>
      <c r="M24" t="str">
        <f>VLOOKUP(Tabela2245689101112131415161718192021222324[[#This Row],[NOME]],'CADASTRO'!A:K,6,0)</f>
        <v>ATIVO</v>
      </c>
    </row>
    <row r="25" spans="1:13">
      <c r="A25" t="s">
        <v>516</v>
      </c>
      <c r="B25" t="s">
        <v>517</v>
      </c>
      <c r="C25" t="s">
        <v>437</v>
      </c>
      <c r="D25" t="s">
        <v>737</v>
      </c>
      <c r="E25" t="s">
        <v>354</v>
      </c>
      <c r="F25" t="str">
        <f>VLOOKUP(Tabela2245689101112131415161718192021222324[[#This Row],[NOME]],'CADASTRO'!A:K,5,0)</f>
        <v>OPERADOR INDUSTRIAL I</v>
      </c>
      <c r="G25" s="8">
        <v>45644</v>
      </c>
      <c r="H25" s="38">
        <v>365</v>
      </c>
      <c r="I2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IF((G25+H25)&gt;(TODAY()),"NO PRAZO", "VENCIDO")))),"N.A.")</f>
        <v>HISTORICO</v>
      </c>
      <c r="J25" s="14">
        <f>Tabela2245689101112131415161718192021222324[[#This Row],[TREINADO EM]]+Tabela2245689101112131415161718192021222324[[#This Row],[VALIDADE]]</f>
        <v>46009</v>
      </c>
      <c r="K25">
        <v>1</v>
      </c>
      <c r="L25" t="s">
        <v>5</v>
      </c>
      <c r="M25" t="str">
        <f>VLOOKUP(Tabela2245689101112131415161718192021222324[[#This Row],[NOME]],'CADASTRO'!A:K,6,0)</f>
        <v>ATIVO</v>
      </c>
    </row>
    <row r="26" spans="1:13">
      <c r="A26" t="s">
        <v>516</v>
      </c>
      <c r="B26" t="s">
        <v>517</v>
      </c>
      <c r="C26" t="s">
        <v>442</v>
      </c>
      <c r="D26" t="s">
        <v>737</v>
      </c>
      <c r="E26" t="s">
        <v>354</v>
      </c>
      <c r="F26" t="str">
        <f>VLOOKUP(Tabela2245689101112131415161718192021222324[[#This Row],[NOME]],'CADASTRO'!A:K,5,0)</f>
        <v>OPERADOR INDUSTRIAL I</v>
      </c>
      <c r="G26" s="8">
        <v>46174</v>
      </c>
      <c r="H26" s="38">
        <v>365</v>
      </c>
      <c r="I2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IF((G26+H26)&gt;(TODAY()),"NO PRAZO", "VENCIDO")))),"N.A.")</f>
        <v>NO PRAZO</v>
      </c>
      <c r="J26" s="14">
        <f>Tabela2245689101112131415161718192021222324[[#This Row],[TREINADO EM]]+Tabela2245689101112131415161718192021222324[[#This Row],[VALIDADE]]</f>
        <v>46539</v>
      </c>
      <c r="K26">
        <v>1</v>
      </c>
      <c r="L26" t="s">
        <v>3</v>
      </c>
      <c r="M26" t="str">
        <f>VLOOKUP(Tabela2245689101112131415161718192021222324[[#This Row],[NOME]],'CADASTRO'!A:K,6,0)</f>
        <v>ATIVO</v>
      </c>
    </row>
    <row r="27" spans="1:13">
      <c r="A27" t="s">
        <v>516</v>
      </c>
      <c r="B27" t="s">
        <v>517</v>
      </c>
      <c r="C27" t="s">
        <v>517</v>
      </c>
      <c r="D27" t="s">
        <v>737</v>
      </c>
      <c r="E27" t="s">
        <v>217</v>
      </c>
      <c r="F27" t="str">
        <f>VLOOKUP(Tabela2245689101112131415161718192021222324[[#This Row],[NOME]],'CADASTRO'!A:K,5,0)</f>
        <v>OPERADOR INDUSTRIAL I</v>
      </c>
      <c r="G27" s="8">
        <v>44833</v>
      </c>
      <c r="H27" s="38">
        <v>365</v>
      </c>
      <c r="I2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IF((G27+H27)&gt;(TODAY()),"NO PRAZO", "VENCIDO")))),"N.A.")</f>
        <v>N.A.</v>
      </c>
      <c r="J27" s="14">
        <f>Tabela2245689101112131415161718192021222324[[#This Row],[TREINADO EM]]+Tabela2245689101112131415161718192021222324[[#This Row],[VALIDADE]]</f>
        <v>45198</v>
      </c>
      <c r="K27">
        <v>0.5</v>
      </c>
      <c r="L27" t="s">
        <v>3</v>
      </c>
      <c r="M27" t="str">
        <f>VLOOKUP(Tabela2245689101112131415161718192021222324[[#This Row],[NOME]],'CADASTRO'!A:K,6,0)</f>
        <v>DESLIGADO</v>
      </c>
    </row>
    <row r="28" spans="1:13">
      <c r="A28" t="s">
        <v>516</v>
      </c>
      <c r="B28" t="s">
        <v>517</v>
      </c>
      <c r="C28" t="s">
        <v>517</v>
      </c>
      <c r="D28" t="s">
        <v>737</v>
      </c>
      <c r="E28" t="s">
        <v>219</v>
      </c>
      <c r="F28" t="str">
        <f>VLOOKUP(Tabela2245689101112131415161718192021222324[[#This Row],[NOME]],'CADASTRO'!A:K,5,0)</f>
        <v>OPERADOR LOGISTICO II</v>
      </c>
      <c r="G28" s="8">
        <v>44833</v>
      </c>
      <c r="H28" s="38">
        <v>365</v>
      </c>
      <c r="I2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IF((G28+H28)&gt;(TODAY()),"NO PRAZO", "VENCIDO")))),"N.A.")</f>
        <v>N.A.</v>
      </c>
      <c r="J28" s="14">
        <f>Tabela2245689101112131415161718192021222324[[#This Row],[TREINADO EM]]+Tabela2245689101112131415161718192021222324[[#This Row],[VALIDADE]]</f>
        <v>45198</v>
      </c>
      <c r="K28">
        <v>0.5</v>
      </c>
      <c r="L28" t="s">
        <v>1</v>
      </c>
      <c r="M28" t="str">
        <f>VLOOKUP(Tabela2245689101112131415161718192021222324[[#This Row],[NOME]],'CADASTRO'!A:K,6,0)</f>
        <v>DESLIGADO</v>
      </c>
    </row>
    <row r="29" spans="1:13">
      <c r="A29" t="s">
        <v>516</v>
      </c>
      <c r="B29" t="s">
        <v>517</v>
      </c>
      <c r="C29" t="s">
        <v>68</v>
      </c>
      <c r="D29" t="s">
        <v>737</v>
      </c>
      <c r="E29" t="s">
        <v>358</v>
      </c>
      <c r="F29" t="str">
        <f>VLOOKUP(Tabela2245689101112131415161718192021222324[[#This Row],[NOME]],'CADASTRO'!A:K,5,0)</f>
        <v>OPERADOR INDUSTRIAL II</v>
      </c>
      <c r="G29" s="8">
        <v>44957</v>
      </c>
      <c r="H29" s="38">
        <v>365</v>
      </c>
      <c r="I2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IF((G29+H29)&gt;(TODAY()),"NO PRAZO", "VENCIDO")))),"N.A.")</f>
        <v>HISTORICO</v>
      </c>
      <c r="J29" s="14">
        <f>Tabela2245689101112131415161718192021222324[[#This Row],[TREINADO EM]]+Tabela2245689101112131415161718192021222324[[#This Row],[VALIDADE]]</f>
        <v>45322</v>
      </c>
      <c r="K29">
        <v>1</v>
      </c>
      <c r="L29" t="s">
        <v>5</v>
      </c>
      <c r="M29" t="str">
        <f>VLOOKUP(Tabela2245689101112131415161718192021222324[[#This Row],[NOME]],'CADASTRO'!A:K,6,0)</f>
        <v>ATIVO</v>
      </c>
    </row>
    <row r="30" spans="1:13">
      <c r="A30" t="s">
        <v>516</v>
      </c>
      <c r="B30" t="s">
        <v>517</v>
      </c>
      <c r="C30" t="s">
        <v>733</v>
      </c>
      <c r="D30" t="s">
        <v>737</v>
      </c>
      <c r="E30" s="1" t="s">
        <v>358</v>
      </c>
      <c r="F30" t="str">
        <f>VLOOKUP(Tabela2245689101112131415161718192021222324[[#This Row],[NOME]],'CADASTRO'!A:K,5,0)</f>
        <v>OPERADOR INDUSTRIAL II</v>
      </c>
      <c r="G30" s="8">
        <v>45504</v>
      </c>
      <c r="H30" s="38">
        <v>365</v>
      </c>
      <c r="I3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IF((G30+H30)&gt;(TODAY()),"NO PRAZO", "VENCIDO")))),"N.A.")</f>
        <v>HISTORICO</v>
      </c>
      <c r="J30" s="14">
        <f>Tabela2245689101112131415161718192021222324[[#This Row],[TREINADO EM]]+Tabela2245689101112131415161718192021222324[[#This Row],[VALIDADE]]</f>
        <v>45869</v>
      </c>
      <c r="K30">
        <v>1</v>
      </c>
      <c r="L30" t="s">
        <v>5</v>
      </c>
      <c r="M30" t="str">
        <f>VLOOKUP(Tabela2245689101112131415161718192021222324[[#This Row],[NOME]],'CADASTRO'!A:K,6,0)</f>
        <v>ATIVO</v>
      </c>
    </row>
    <row r="31" spans="1:13">
      <c r="A31" t="s">
        <v>516</v>
      </c>
      <c r="B31" t="s">
        <v>517</v>
      </c>
      <c r="C31" t="s">
        <v>733</v>
      </c>
      <c r="D31" t="s">
        <v>737</v>
      </c>
      <c r="E31" t="s">
        <v>358</v>
      </c>
      <c r="F31" t="str">
        <f>VLOOKUP(Tabela2245689101112131415161718192021222324[[#This Row],[NOME]],'CADASTRO'!A:K,5,0)</f>
        <v>OPERADOR INDUSTRIAL II</v>
      </c>
      <c r="G31" s="8">
        <v>45377</v>
      </c>
      <c r="H31" s="38">
        <v>365</v>
      </c>
      <c r="I3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IF((G31+H31)&gt;(TODAY()),"NO PRAZO", "VENCIDO")))),"N.A.")</f>
        <v>HISTORICO</v>
      </c>
      <c r="J31" s="14">
        <f>Tabela2245689101112131415161718192021222324[[#This Row],[TREINADO EM]]+Tabela2245689101112131415161718192021222324[[#This Row],[VALIDADE]]</f>
        <v>45742</v>
      </c>
      <c r="K31">
        <v>0.5</v>
      </c>
      <c r="L31" t="s">
        <v>5</v>
      </c>
      <c r="M31" t="str">
        <f>VLOOKUP(Tabela2245689101112131415161718192021222324[[#This Row],[NOME]],'CADASTRO'!A:K,6,0)</f>
        <v>ATIVO</v>
      </c>
    </row>
    <row r="32" spans="1:13">
      <c r="A32" t="s">
        <v>516</v>
      </c>
      <c r="B32" t="s">
        <v>517</v>
      </c>
      <c r="C32" t="s">
        <v>437</v>
      </c>
      <c r="D32" t="s">
        <v>737</v>
      </c>
      <c r="E32" t="s">
        <v>358</v>
      </c>
      <c r="F32" t="str">
        <f>VLOOKUP(Tabela2245689101112131415161718192021222324[[#This Row],[NOME]],'CADASTRO'!A:K,5,0)</f>
        <v>OPERADOR INDUSTRIAL II</v>
      </c>
      <c r="G32" s="8">
        <v>45644</v>
      </c>
      <c r="H32" s="38">
        <v>365</v>
      </c>
      <c r="I3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IF((G32+H32)&gt;(TODAY()),"NO PRAZO", "VENCIDO")))),"N.A.")</f>
        <v>N.A.</v>
      </c>
      <c r="J32" s="14">
        <f>Tabela2245689101112131415161718192021222324[[#This Row],[TREINADO EM]]+Tabela2245689101112131415161718192021222324[[#This Row],[VALIDADE]]</f>
        <v>46009</v>
      </c>
      <c r="K32">
        <v>1</v>
      </c>
      <c r="L32" t="s">
        <v>1</v>
      </c>
      <c r="M32" t="str">
        <f>VLOOKUP(Tabela2245689101112131415161718192021222324[[#This Row],[NOME]],'CADASTRO'!A:K,6,0)</f>
        <v>ATIVO</v>
      </c>
    </row>
    <row r="33" spans="1:13">
      <c r="A33" t="s">
        <v>516</v>
      </c>
      <c r="B33" t="s">
        <v>517</v>
      </c>
      <c r="C33" t="s">
        <v>68</v>
      </c>
      <c r="D33" t="s">
        <v>737</v>
      </c>
      <c r="E33" t="s">
        <v>225</v>
      </c>
      <c r="F33" t="str">
        <f>VLOOKUP(Tabela2245689101112131415161718192021222324[[#This Row],[NOME]],'CADASTRO'!A:K,5,0)</f>
        <v>AUXILIAR INDUSTRIAL</v>
      </c>
      <c r="G33" s="8">
        <v>45077</v>
      </c>
      <c r="H33" s="38">
        <v>365</v>
      </c>
      <c r="I3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IF((G33+H33)&gt;(TODAY()),"NO PRAZO", "VENCIDO")))),"N.A.")</f>
        <v>N.A.</v>
      </c>
      <c r="J33" s="14">
        <f>Tabela2245689101112131415161718192021222324[[#This Row],[TREINADO EM]]+Tabela2245689101112131415161718192021222324[[#This Row],[VALIDADE]]</f>
        <v>45442</v>
      </c>
      <c r="K33">
        <v>1</v>
      </c>
      <c r="L33" t="s">
        <v>5</v>
      </c>
      <c r="M33" t="str">
        <f>VLOOKUP(Tabela2245689101112131415161718192021222324[[#This Row],[NOME]],'CADASTRO'!A:K,6,0)</f>
        <v>DESLIGADO</v>
      </c>
    </row>
    <row r="34" spans="1:13">
      <c r="A34" t="s">
        <v>516</v>
      </c>
      <c r="B34" t="s">
        <v>517</v>
      </c>
      <c r="C34" t="s">
        <v>733</v>
      </c>
      <c r="D34" t="s">
        <v>737</v>
      </c>
      <c r="E34" s="10" t="s">
        <v>225</v>
      </c>
      <c r="F34" t="str">
        <f>VLOOKUP(Tabela2245689101112131415161718192021222324[[#This Row],[NOME]],'CADASTRO'!A:K,5,0)</f>
        <v>AUXILIAR INDUSTRIAL</v>
      </c>
      <c r="G34" s="8">
        <v>45377</v>
      </c>
      <c r="H34" s="38">
        <v>365</v>
      </c>
      <c r="I3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IF((G34+H34)&gt;(TODAY()),"NO PRAZO", "VENCIDO")))),"N.A.")</f>
        <v>N.A.</v>
      </c>
      <c r="J34" s="14">
        <f>Tabela2245689101112131415161718192021222324[[#This Row],[TREINADO EM]]+Tabela2245689101112131415161718192021222324[[#This Row],[VALIDADE]]</f>
        <v>45742</v>
      </c>
      <c r="K34">
        <v>0.5</v>
      </c>
      <c r="L34" t="s">
        <v>3</v>
      </c>
      <c r="M34" t="str">
        <f>VLOOKUP(Tabela2245689101112131415161718192021222324[[#This Row],[NOME]],'CADASTRO'!A:K,6,0)</f>
        <v>DESLIGADO</v>
      </c>
    </row>
    <row r="35" spans="1:13">
      <c r="A35" t="s">
        <v>516</v>
      </c>
      <c r="B35" t="s">
        <v>517</v>
      </c>
      <c r="C35" t="s">
        <v>437</v>
      </c>
      <c r="D35" t="s">
        <v>737</v>
      </c>
      <c r="E35" t="s">
        <v>356</v>
      </c>
      <c r="F35" t="str">
        <f>VLOOKUP(Tabela2245689101112131415161718192021222324[[#This Row],[NOME]],'CADASTRO'!A:K,5,0)</f>
        <v>OPERADOR INDUSTRIAL II</v>
      </c>
      <c r="G35" s="8">
        <v>45644</v>
      </c>
      <c r="H35" s="38">
        <v>365</v>
      </c>
      <c r="I3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IF((G35+H35)&gt;(TODAY()),"NO PRAZO", "VENCIDO")))),"N.A.")</f>
        <v>HISTORICO</v>
      </c>
      <c r="J35" s="14">
        <f>Tabela2245689101112131415161718192021222324[[#This Row],[TREINADO EM]]+Tabela2245689101112131415161718192021222324[[#This Row],[VALIDADE]]</f>
        <v>46009</v>
      </c>
      <c r="K35">
        <v>1</v>
      </c>
      <c r="L35" t="s">
        <v>5</v>
      </c>
      <c r="M35" t="str">
        <f>VLOOKUP(Tabela2245689101112131415161718192021222324[[#This Row],[NOME]],'CADASTRO'!A:K,6,0)</f>
        <v>ATIVO</v>
      </c>
    </row>
    <row r="36" spans="1:13">
      <c r="A36" t="s">
        <v>516</v>
      </c>
      <c r="B36" t="s">
        <v>517</v>
      </c>
      <c r="C36" t="s">
        <v>132</v>
      </c>
      <c r="D36" t="s">
        <v>737</v>
      </c>
      <c r="E36" t="s">
        <v>356</v>
      </c>
      <c r="F36" t="str">
        <f>VLOOKUP(Tabela2245689101112131415161718192021222324[[#This Row],[NOME]],'CADASTRO'!A:K,5,0)</f>
        <v>OPERADOR INDUSTRIAL II</v>
      </c>
      <c r="G36" s="8">
        <v>46009</v>
      </c>
      <c r="H36" s="38">
        <v>365</v>
      </c>
      <c r="I3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IF((G36+H36)&gt;(TODAY()),"NO PRAZO", "VENCIDO")))),"N.A.")</f>
        <v>NO PRAZO</v>
      </c>
      <c r="J36" s="14">
        <f>Tabela2245689101112131415161718192021222324[[#This Row],[TREINADO EM]]+Tabela2245689101112131415161718192021222324[[#This Row],[VALIDADE]]</f>
        <v>46374</v>
      </c>
      <c r="K36">
        <v>1</v>
      </c>
      <c r="L36" t="s">
        <v>3</v>
      </c>
      <c r="M36" t="str">
        <f>VLOOKUP(Tabela2245689101112131415161718192021222324[[#This Row],[NOME]],'CADASTRO'!A:K,6,0)</f>
        <v>ATIVO</v>
      </c>
    </row>
    <row r="37" spans="1:13">
      <c r="A37" t="s">
        <v>516</v>
      </c>
      <c r="B37" t="s">
        <v>517</v>
      </c>
      <c r="C37" t="s">
        <v>517</v>
      </c>
      <c r="D37" t="s">
        <v>737</v>
      </c>
      <c r="E37" t="s">
        <v>230</v>
      </c>
      <c r="F37" t="str">
        <f>VLOOKUP(Tabela2245689101112131415161718192021222324[[#This Row],[NOME]],'CADASTRO'!A:K,5,0)</f>
        <v>OPERADOR INDUSTRIAL I</v>
      </c>
      <c r="G37" s="8">
        <v>44833</v>
      </c>
      <c r="H37" s="38">
        <v>365</v>
      </c>
      <c r="I3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IF((G37+H37)&gt;(TODAY()),"NO PRAZO", "VENCIDO")))),"N.A.")</f>
        <v>N.A.</v>
      </c>
      <c r="J37" s="14">
        <f>Tabela2245689101112131415161718192021222324[[#This Row],[TREINADO EM]]+Tabela2245689101112131415161718192021222324[[#This Row],[VALIDADE]]</f>
        <v>45198</v>
      </c>
      <c r="K37">
        <v>0.5</v>
      </c>
      <c r="L37" t="s">
        <v>3</v>
      </c>
      <c r="M37" t="str">
        <f>VLOOKUP(Tabela2245689101112131415161718192021222324[[#This Row],[NOME]],'CADASTRO'!A:K,6,0)</f>
        <v>DESLIGADO</v>
      </c>
    </row>
    <row r="38" spans="1:13">
      <c r="A38" t="s">
        <v>516</v>
      </c>
      <c r="B38" t="s">
        <v>517</v>
      </c>
      <c r="C38" t="s">
        <v>517</v>
      </c>
      <c r="D38" t="s">
        <v>737</v>
      </c>
      <c r="E38" t="s">
        <v>320</v>
      </c>
      <c r="F38" t="str">
        <f>VLOOKUP(Tabela2245689101112131415161718192021222324[[#This Row],[NOME]],'CADASTRO'!A:K,5,0)</f>
        <v>CONTROLADOR QUALIDADE</v>
      </c>
      <c r="G38" s="8">
        <v>43138</v>
      </c>
      <c r="H38" s="38">
        <v>365</v>
      </c>
      <c r="I3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IF((G38+H38)&gt;(TODAY()),"NO PRAZO", "VENCIDO")))),"N.A.")</f>
        <v>N.A.</v>
      </c>
      <c r="J38" s="14">
        <f>Tabela2245689101112131415161718192021222324[[#This Row],[TREINADO EM]]+Tabela2245689101112131415161718192021222324[[#This Row],[VALIDADE]]</f>
        <v>43503</v>
      </c>
      <c r="K38">
        <v>2</v>
      </c>
      <c r="L38" t="s">
        <v>1</v>
      </c>
      <c r="M38" t="str">
        <f>VLOOKUP(Tabela2245689101112131415161718192021222324[[#This Row],[NOME]],'CADASTRO'!A:K,6,0)</f>
        <v>ATIVO</v>
      </c>
    </row>
    <row r="39" spans="1:13">
      <c r="A39" t="s">
        <v>516</v>
      </c>
      <c r="B39" t="s">
        <v>517</v>
      </c>
      <c r="C39" t="s">
        <v>437</v>
      </c>
      <c r="D39" t="s">
        <v>737</v>
      </c>
      <c r="E39" t="s">
        <v>320</v>
      </c>
      <c r="F39" t="str">
        <f>VLOOKUP(Tabela2245689101112131415161718192021222324[[#This Row],[NOME]],'CADASTRO'!A:K,5,0)</f>
        <v>CONTROLADOR QUALIDADE</v>
      </c>
      <c r="G39" s="8">
        <v>45443</v>
      </c>
      <c r="H39" s="38">
        <v>365</v>
      </c>
      <c r="I3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IF((G39+H39)&gt;(TODAY()),"NO PRAZO", "VENCIDO")))),"N.A.")</f>
        <v>N.A.</v>
      </c>
      <c r="J39" s="14">
        <f>Tabela2245689101112131415161718192021222324[[#This Row],[TREINADO EM]]+Tabela2245689101112131415161718192021222324[[#This Row],[VALIDADE]]</f>
        <v>45808</v>
      </c>
      <c r="K39">
        <v>1</v>
      </c>
      <c r="L39" t="s">
        <v>1</v>
      </c>
      <c r="M39" t="str">
        <f>VLOOKUP(Tabela2245689101112131415161718192021222324[[#This Row],[NOME]],'CADASTRO'!A:K,6,0)</f>
        <v>ATIVO</v>
      </c>
    </row>
    <row r="40" spans="1:13">
      <c r="A40" t="s">
        <v>516</v>
      </c>
      <c r="B40" t="s">
        <v>517</v>
      </c>
      <c r="C40" t="s">
        <v>517</v>
      </c>
      <c r="D40" t="s">
        <v>737</v>
      </c>
      <c r="E40" t="s">
        <v>231</v>
      </c>
      <c r="F40" t="str">
        <f>VLOOKUP(Tabela2245689101112131415161718192021222324[[#This Row],[NOME]],'CADASTRO'!A:K,5,0)</f>
        <v>OPERADOR INDUSTRIAL I</v>
      </c>
      <c r="G40" s="8">
        <v>44833</v>
      </c>
      <c r="H40" s="38">
        <v>365</v>
      </c>
      <c r="I4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IF((G40+H40)&gt;(TODAY()),"NO PRAZO", "VENCIDO")))),"N.A.")</f>
        <v>N.A.</v>
      </c>
      <c r="J40" s="14">
        <f>Tabela2245689101112131415161718192021222324[[#This Row],[TREINADO EM]]+Tabela2245689101112131415161718192021222324[[#This Row],[VALIDADE]]</f>
        <v>45198</v>
      </c>
      <c r="K40">
        <v>0.5</v>
      </c>
      <c r="L40" t="s">
        <v>3</v>
      </c>
      <c r="M40" t="str">
        <f>VLOOKUP(Tabela2245689101112131415161718192021222324[[#This Row],[NOME]],'CADASTRO'!A:K,6,0)</f>
        <v>DESLIGADO</v>
      </c>
    </row>
    <row r="41" spans="1:13">
      <c r="A41" t="s">
        <v>516</v>
      </c>
      <c r="B41" t="s">
        <v>517</v>
      </c>
      <c r="C41" t="s">
        <v>68</v>
      </c>
      <c r="D41" t="s">
        <v>737</v>
      </c>
      <c r="E41" t="s">
        <v>233</v>
      </c>
      <c r="F41" t="str">
        <f>VLOOKUP(Tabela2245689101112131415161718192021222324[[#This Row],[NOME]],'CADASTRO'!A:K,5,0)</f>
        <v>OPERADOR INDUSTRIAL II</v>
      </c>
      <c r="G41" s="8">
        <v>44985</v>
      </c>
      <c r="H41" s="38">
        <v>365</v>
      </c>
      <c r="I4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IF((G41+H41)&gt;(TODAY()),"NO PRAZO", "VENCIDO")))),"N.A.")</f>
        <v>N.A.</v>
      </c>
      <c r="J41" s="14">
        <f>Tabela2245689101112131415161718192021222324[[#This Row],[TREINADO EM]]+Tabela2245689101112131415161718192021222324[[#This Row],[VALIDADE]]</f>
        <v>45350</v>
      </c>
      <c r="K41">
        <v>1</v>
      </c>
      <c r="L41" t="s">
        <v>5</v>
      </c>
      <c r="M41" t="str">
        <f>VLOOKUP(Tabela2245689101112131415161718192021222324[[#This Row],[NOME]],'CADASTRO'!A:K,6,0)</f>
        <v>DESLIGADO</v>
      </c>
    </row>
    <row r="42" spans="1:13">
      <c r="A42" t="s">
        <v>516</v>
      </c>
      <c r="B42" t="s">
        <v>517</v>
      </c>
      <c r="C42" t="s">
        <v>733</v>
      </c>
      <c r="D42" t="s">
        <v>737</v>
      </c>
      <c r="E42" s="10" t="s">
        <v>233</v>
      </c>
      <c r="F42" t="str">
        <f>VLOOKUP(Tabela2245689101112131415161718192021222324[[#This Row],[NOME]],'CADASTRO'!A:K,5,0)</f>
        <v>OPERADOR INDUSTRIAL II</v>
      </c>
      <c r="G42" s="8">
        <v>45377</v>
      </c>
      <c r="H42" s="38">
        <v>365</v>
      </c>
      <c r="I4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IF((G42+H42)&gt;(TODAY()),"NO PRAZO", "VENCIDO")))),"N.A.")</f>
        <v>N.A.</v>
      </c>
      <c r="J42" s="14">
        <f>Tabela2245689101112131415161718192021222324[[#This Row],[TREINADO EM]]+Tabela2245689101112131415161718192021222324[[#This Row],[VALIDADE]]</f>
        <v>45742</v>
      </c>
      <c r="K42">
        <v>0.5</v>
      </c>
      <c r="L42" t="s">
        <v>5</v>
      </c>
      <c r="M42" t="str">
        <f>VLOOKUP(Tabela2245689101112131415161718192021222324[[#This Row],[NOME]],'CADASTRO'!A:K,6,0)</f>
        <v>DESLIGADO</v>
      </c>
    </row>
    <row r="43" spans="1:13">
      <c r="A43" t="s">
        <v>516</v>
      </c>
      <c r="B43" t="s">
        <v>517</v>
      </c>
      <c r="C43" t="s">
        <v>68</v>
      </c>
      <c r="D43" t="s">
        <v>737</v>
      </c>
      <c r="E43" t="s">
        <v>233</v>
      </c>
      <c r="F43" t="str">
        <f>VLOOKUP(Tabela2245689101112131415161718192021222324[[#This Row],[NOME]],'CADASTRO'!A:K,5,0)</f>
        <v>OPERADOR INDUSTRIAL II</v>
      </c>
      <c r="G43" s="8">
        <v>45504</v>
      </c>
      <c r="H43" s="38">
        <v>365</v>
      </c>
      <c r="I4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IF((G43+H43)&gt;(TODAY()),"NO PRAZO", "VENCIDO")))),"N.A.")</f>
        <v>N.A.</v>
      </c>
      <c r="J43" s="14">
        <f>Tabela2245689101112131415161718192021222324[[#This Row],[TREINADO EM]]+Tabela2245689101112131415161718192021222324[[#This Row],[VALIDADE]]</f>
        <v>45869</v>
      </c>
      <c r="K43">
        <v>1</v>
      </c>
      <c r="L43" t="s">
        <v>3</v>
      </c>
      <c r="M43" t="str">
        <f>VLOOKUP(Tabela2245689101112131415161718192021222324[[#This Row],[NOME]],'CADASTRO'!A:K,6,0)</f>
        <v>DESLIGADO</v>
      </c>
    </row>
    <row r="44" spans="1:13">
      <c r="A44" t="s">
        <v>516</v>
      </c>
      <c r="B44" t="s">
        <v>517</v>
      </c>
      <c r="C44" t="s">
        <v>68</v>
      </c>
      <c r="D44" t="s">
        <v>737</v>
      </c>
      <c r="E44" t="s">
        <v>235</v>
      </c>
      <c r="F44" t="str">
        <f>VLOOKUP(Tabela2245689101112131415161718192021222324[[#This Row],[NOME]],'CADASTRO'!A:K,5,0)</f>
        <v>AUXILIAR INDUSTRIAL</v>
      </c>
      <c r="G44" s="8">
        <v>45504</v>
      </c>
      <c r="H44" s="38">
        <v>365</v>
      </c>
      <c r="I4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IF((G44+H44)&gt;(TODAY()),"NO PRAZO", "VENCIDO")))),"N.A.")</f>
        <v>N.A.</v>
      </c>
      <c r="J44" s="14">
        <f>Tabela2245689101112131415161718192021222324[[#This Row],[TREINADO EM]]+Tabela2245689101112131415161718192021222324[[#This Row],[VALIDADE]]</f>
        <v>45869</v>
      </c>
      <c r="K44">
        <v>1</v>
      </c>
      <c r="L44" t="s">
        <v>3</v>
      </c>
      <c r="M44" t="str">
        <f>VLOOKUP(Tabela2245689101112131415161718192021222324[[#This Row],[NOME]],'CADASTRO'!A:K,6,0)</f>
        <v>DESLIGADO</v>
      </c>
    </row>
    <row r="45" spans="1:13">
      <c r="A45" t="s">
        <v>516</v>
      </c>
      <c r="B45" t="s">
        <v>517</v>
      </c>
      <c r="C45" t="s">
        <v>437</v>
      </c>
      <c r="D45" t="s">
        <v>737</v>
      </c>
      <c r="E45" t="s">
        <v>235</v>
      </c>
      <c r="F45" t="str">
        <f>VLOOKUP(Tabela2245689101112131415161718192021222324[[#This Row],[NOME]],'CADASTRO'!A:K,5,0)</f>
        <v>AUXILIAR INDUSTRIAL</v>
      </c>
      <c r="G45" s="8">
        <v>45644</v>
      </c>
      <c r="H45" s="38">
        <v>365</v>
      </c>
      <c r="I4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IF((G45+H45)&gt;(TODAY()),"NO PRAZO", "VENCIDO")))),"N.A.")</f>
        <v>N.A.</v>
      </c>
      <c r="J45" s="14">
        <f>Tabela2245689101112131415161718192021222324[[#This Row],[TREINADO EM]]+Tabela2245689101112131415161718192021222324[[#This Row],[VALIDADE]]</f>
        <v>46009</v>
      </c>
      <c r="K45">
        <v>1</v>
      </c>
      <c r="L45" t="s">
        <v>3</v>
      </c>
      <c r="M45" t="str">
        <f>VLOOKUP(Tabela2245689101112131415161718192021222324[[#This Row],[NOME]],'CADASTRO'!A:K,6,0)</f>
        <v>DESLIGADO</v>
      </c>
    </row>
    <row r="46" spans="1:13">
      <c r="A46" t="s">
        <v>516</v>
      </c>
      <c r="B46" t="s">
        <v>517</v>
      </c>
      <c r="C46" t="s">
        <v>517</v>
      </c>
      <c r="D46" t="s">
        <v>737</v>
      </c>
      <c r="E46" t="s">
        <v>362</v>
      </c>
      <c r="F46" t="str">
        <f>VLOOKUP(Tabela2245689101112131415161718192021222324[[#This Row],[NOME]],'CADASTRO'!A:K,5,0)</f>
        <v>OPERADOR INDUSTRIAL III</v>
      </c>
      <c r="G46" s="8">
        <v>43138</v>
      </c>
      <c r="H46" s="38">
        <v>365</v>
      </c>
      <c r="I4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IF((G46+H46)&gt;(TODAY()),"NO PRAZO", "VENCIDO")))),"N.A.")</f>
        <v>N.A.</v>
      </c>
      <c r="J46" s="14">
        <f>Tabela2245689101112131415161718192021222324[[#This Row],[TREINADO EM]]+Tabela2245689101112131415161718192021222324[[#This Row],[VALIDADE]]</f>
        <v>43503</v>
      </c>
      <c r="K46">
        <v>2</v>
      </c>
      <c r="L46" t="s">
        <v>1</v>
      </c>
      <c r="M46" t="str">
        <f>VLOOKUP(Tabela2245689101112131415161718192021222324[[#This Row],[NOME]],'CADASTRO'!A:K,6,0)</f>
        <v>ATIVO</v>
      </c>
    </row>
    <row r="47" spans="1:13">
      <c r="A47" t="s">
        <v>516</v>
      </c>
      <c r="B47" t="s">
        <v>517</v>
      </c>
      <c r="C47" t="s">
        <v>517</v>
      </c>
      <c r="D47" t="s">
        <v>737</v>
      </c>
      <c r="E47" t="s">
        <v>363</v>
      </c>
      <c r="F47" t="str">
        <f>VLOOKUP(Tabela2245689101112131415161718192021222324[[#This Row],[NOME]],'CADASTRO'!A:K,5,0)</f>
        <v>OPERADOR INDUSTRIAL III</v>
      </c>
      <c r="G47" s="8">
        <v>42765</v>
      </c>
      <c r="H47" s="38">
        <v>365</v>
      </c>
      <c r="I4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IF((G47+H47)&gt;(TODAY()),"NO PRAZO", "VENCIDO")))),"N.A.")</f>
        <v>N.A.</v>
      </c>
      <c r="J47" s="14">
        <f>Tabela2245689101112131415161718192021222324[[#This Row],[TREINADO EM]]+Tabela2245689101112131415161718192021222324[[#This Row],[VALIDADE]]</f>
        <v>43130</v>
      </c>
      <c r="K47">
        <v>1</v>
      </c>
      <c r="L47" t="s">
        <v>1</v>
      </c>
      <c r="M47" t="str">
        <f>VLOOKUP(Tabela2245689101112131415161718192021222324[[#This Row],[NOME]],'CADASTRO'!A:K,6,0)</f>
        <v>ATIVO</v>
      </c>
    </row>
    <row r="48" spans="1:13">
      <c r="A48" t="s">
        <v>516</v>
      </c>
      <c r="B48" t="s">
        <v>517</v>
      </c>
      <c r="C48" t="s">
        <v>517</v>
      </c>
      <c r="D48" t="s">
        <v>737</v>
      </c>
      <c r="E48" t="s">
        <v>363</v>
      </c>
      <c r="F48" t="str">
        <f>VLOOKUP(Tabela2245689101112131415161718192021222324[[#This Row],[NOME]],'CADASTRO'!A:K,5,0)</f>
        <v>OPERADOR INDUSTRIAL III</v>
      </c>
      <c r="G48" s="8">
        <v>44833</v>
      </c>
      <c r="H48" s="38">
        <v>365</v>
      </c>
      <c r="I4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IF((G48+H48)&gt;(TODAY()),"NO PRAZO", "VENCIDO")))),"N.A.")</f>
        <v>N.A.</v>
      </c>
      <c r="J48" s="14">
        <f>Tabela2245689101112131415161718192021222324[[#This Row],[TREINADO EM]]+Tabela2245689101112131415161718192021222324[[#This Row],[VALIDADE]]</f>
        <v>45198</v>
      </c>
      <c r="K48">
        <v>0.5</v>
      </c>
      <c r="L48" t="s">
        <v>1</v>
      </c>
      <c r="M48" t="str">
        <f>VLOOKUP(Tabela2245689101112131415161718192021222324[[#This Row],[NOME]],'CADASTRO'!A:K,6,0)</f>
        <v>ATIVO</v>
      </c>
    </row>
    <row r="49" spans="1:13">
      <c r="A49" t="s">
        <v>516</v>
      </c>
      <c r="B49" t="s">
        <v>517</v>
      </c>
      <c r="C49" t="s">
        <v>517</v>
      </c>
      <c r="D49" t="s">
        <v>737</v>
      </c>
      <c r="E49" t="s">
        <v>364</v>
      </c>
      <c r="F49" t="str">
        <f>VLOOKUP(Tabela2245689101112131415161718192021222324[[#This Row],[NOME]],'CADASTRO'!A:K,5,0)</f>
        <v>OPERADOR INDUSTRIAL III</v>
      </c>
      <c r="G49" s="8">
        <v>43138</v>
      </c>
      <c r="H49" s="38">
        <v>365</v>
      </c>
      <c r="I4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IF((G49+H49)&gt;(TODAY()),"NO PRAZO", "VENCIDO")))),"N.A.")</f>
        <v>N.A.</v>
      </c>
      <c r="J49" s="14">
        <f>Tabela2245689101112131415161718192021222324[[#This Row],[TREINADO EM]]+Tabela2245689101112131415161718192021222324[[#This Row],[VALIDADE]]</f>
        <v>43503</v>
      </c>
      <c r="K49">
        <v>2</v>
      </c>
      <c r="L49" t="s">
        <v>1</v>
      </c>
      <c r="M49" t="str">
        <f>VLOOKUP(Tabela2245689101112131415161718192021222324[[#This Row],[NOME]],'CADASTRO'!A:K,6,0)</f>
        <v>ATIVO</v>
      </c>
    </row>
    <row r="50" spans="1:13">
      <c r="A50" t="s">
        <v>516</v>
      </c>
      <c r="B50" t="s">
        <v>517</v>
      </c>
      <c r="C50" t="s">
        <v>437</v>
      </c>
      <c r="D50" t="s">
        <v>737</v>
      </c>
      <c r="E50" t="s">
        <v>244</v>
      </c>
      <c r="F50" t="str">
        <f>VLOOKUP(Tabela2245689101112131415161718192021222324[[#This Row],[NOME]],'CADASTRO'!A:K,5,0)</f>
        <v>OPERADOR INDUSTRIAL I</v>
      </c>
      <c r="G50" s="8">
        <v>45644</v>
      </c>
      <c r="H50" s="38">
        <v>365</v>
      </c>
      <c r="I5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IF((G50+H50)&gt;(TODAY()),"NO PRAZO", "VENCIDO")))),"N.A.")</f>
        <v>N.A.</v>
      </c>
      <c r="J50" s="14">
        <f>Tabela2245689101112131415161718192021222324[[#This Row],[TREINADO EM]]+Tabela2245689101112131415161718192021222324[[#This Row],[VALIDADE]]</f>
        <v>46009</v>
      </c>
      <c r="K50">
        <v>1</v>
      </c>
      <c r="L50" t="s">
        <v>3</v>
      </c>
      <c r="M50" t="str">
        <f>VLOOKUP(Tabela2245689101112131415161718192021222324[[#This Row],[NOME]],'CADASTRO'!A:K,6,0)</f>
        <v>DESLIGADO</v>
      </c>
    </row>
    <row r="51" spans="1:13">
      <c r="A51" t="s">
        <v>516</v>
      </c>
      <c r="B51" t="s">
        <v>517</v>
      </c>
      <c r="C51" t="s">
        <v>437</v>
      </c>
      <c r="D51" t="s">
        <v>737</v>
      </c>
      <c r="E51" t="s">
        <v>476</v>
      </c>
      <c r="F51" t="str">
        <f>VLOOKUP(Tabela2245689101112131415161718192021222324[[#This Row],[NOME]],'CADASTRO'!A:K,5,0)</f>
        <v>ASSISTENTE ADMINISTRATIVO</v>
      </c>
      <c r="G51" s="8">
        <v>45644</v>
      </c>
      <c r="H51" s="38">
        <v>365</v>
      </c>
      <c r="I5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IF((G51+H51)&gt;(TODAY()),"NO PRAZO", "VENCIDO")))),"N.A.")</f>
        <v>N.A.</v>
      </c>
      <c r="J51" s="14">
        <f>Tabela2245689101112131415161718192021222324[[#This Row],[TREINADO EM]]+Tabela2245689101112131415161718192021222324[[#This Row],[VALIDADE]]</f>
        <v>46009</v>
      </c>
      <c r="K51">
        <v>1</v>
      </c>
      <c r="L51" t="s">
        <v>5</v>
      </c>
      <c r="M51" t="str">
        <f>VLOOKUP(Tabela2245689101112131415161718192021222324[[#This Row],[NOME]],'CADASTRO'!A:K,6,0)</f>
        <v>S-AFASTADO</v>
      </c>
    </row>
    <row r="52" spans="1:13">
      <c r="A52" t="s">
        <v>516</v>
      </c>
      <c r="B52" t="s">
        <v>517</v>
      </c>
      <c r="C52" t="s">
        <v>132</v>
      </c>
      <c r="D52" t="s">
        <v>737</v>
      </c>
      <c r="E52" t="s">
        <v>476</v>
      </c>
      <c r="F52" t="str">
        <f>VLOOKUP(Tabela2245689101112131415161718192021222324[[#This Row],[NOME]],'CADASTRO'!A:K,5,0)</f>
        <v>ASSISTENTE ADMINISTRATIVO</v>
      </c>
      <c r="G52" s="8">
        <v>46009</v>
      </c>
      <c r="H52" s="38">
        <v>365</v>
      </c>
      <c r="I5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IF((G52+H52)&gt;(TODAY()),"NO PRAZO", "VENCIDO")))),"N.A.")</f>
        <v>N.A.</v>
      </c>
      <c r="J52" s="14">
        <f>Tabela2245689101112131415161718192021222324[[#This Row],[TREINADO EM]]+Tabela2245689101112131415161718192021222324[[#This Row],[VALIDADE]]</f>
        <v>46374</v>
      </c>
      <c r="K52">
        <v>1</v>
      </c>
      <c r="L52" t="s">
        <v>3</v>
      </c>
      <c r="M52" t="str">
        <f>VLOOKUP(Tabela2245689101112131415161718192021222324[[#This Row],[NOME]],'CADASTRO'!A:K,6,0)</f>
        <v>S-AFASTADO</v>
      </c>
    </row>
    <row r="53" spans="1:13">
      <c r="A53" t="s">
        <v>516</v>
      </c>
      <c r="B53" t="s">
        <v>517</v>
      </c>
      <c r="C53" t="s">
        <v>517</v>
      </c>
      <c r="D53" t="s">
        <v>737</v>
      </c>
      <c r="E53" t="s">
        <v>248</v>
      </c>
      <c r="F53" t="str">
        <f>VLOOKUP(Tabela2245689101112131415161718192021222324[[#This Row],[NOME]],'CADASTRO'!A:K,5,0)</f>
        <v>OPERADOR INDUSTRIAL II</v>
      </c>
      <c r="G53" s="8">
        <v>44833</v>
      </c>
      <c r="H53" s="38">
        <v>365</v>
      </c>
      <c r="I5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IF((G53+H53)&gt;(TODAY()),"NO PRAZO", "VENCIDO")))),"N.A.")</f>
        <v>N.A.</v>
      </c>
      <c r="J53" s="14">
        <f>Tabela2245689101112131415161718192021222324[[#This Row],[TREINADO EM]]+Tabela2245689101112131415161718192021222324[[#This Row],[VALIDADE]]</f>
        <v>45198</v>
      </c>
      <c r="K53">
        <v>0.5</v>
      </c>
      <c r="L53" t="s">
        <v>1</v>
      </c>
      <c r="M53" t="str">
        <f>VLOOKUP(Tabela2245689101112131415161718192021222324[[#This Row],[NOME]],'CADASTRO'!A:K,6,0)</f>
        <v>DESLIGADO</v>
      </c>
    </row>
    <row r="54" spans="1:13">
      <c r="A54" t="s">
        <v>516</v>
      </c>
      <c r="B54" t="s">
        <v>517</v>
      </c>
      <c r="C54" t="s">
        <v>68</v>
      </c>
      <c r="D54" t="s">
        <v>737</v>
      </c>
      <c r="E54" t="s">
        <v>371</v>
      </c>
      <c r="F54" t="str">
        <f>VLOOKUP(Tabela2245689101112131415161718192021222324[[#This Row],[NOME]],'CADASTRO'!A:K,5,0)</f>
        <v>OPERADOR INDUSTRIAL II</v>
      </c>
      <c r="G54" s="8">
        <v>44957</v>
      </c>
      <c r="H54" s="38">
        <v>365</v>
      </c>
      <c r="I5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IF((G54+H54)&gt;(TODAY()),"NO PRAZO", "VENCIDO")))),"N.A.")</f>
        <v>HISTORICO</v>
      </c>
      <c r="J54" s="14">
        <f>Tabela2245689101112131415161718192021222324[[#This Row],[TREINADO EM]]+Tabela2245689101112131415161718192021222324[[#This Row],[VALIDADE]]</f>
        <v>45322</v>
      </c>
      <c r="K54">
        <v>1</v>
      </c>
      <c r="L54" t="s">
        <v>5</v>
      </c>
      <c r="M54" t="str">
        <f>VLOOKUP(Tabela2245689101112131415161718192021222324[[#This Row],[NOME]],'CADASTRO'!A:K,6,0)</f>
        <v>ATIVO</v>
      </c>
    </row>
    <row r="55" spans="1:13">
      <c r="A55" t="s">
        <v>516</v>
      </c>
      <c r="B55" t="s">
        <v>517</v>
      </c>
      <c r="C55" t="s">
        <v>733</v>
      </c>
      <c r="D55" t="s">
        <v>737</v>
      </c>
      <c r="E55" t="s">
        <v>371</v>
      </c>
      <c r="F55" t="str">
        <f>VLOOKUP(Tabela2245689101112131415161718192021222324[[#This Row],[NOME]],'CADASTRO'!A:K,5,0)</f>
        <v>OPERADOR INDUSTRIAL II</v>
      </c>
      <c r="G55" s="8">
        <v>45504</v>
      </c>
      <c r="H55" s="38">
        <v>365</v>
      </c>
      <c r="I5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IF((G55+H55)&gt;(TODAY()),"NO PRAZO", "VENCIDO")))),"N.A.")</f>
        <v>HISTORICO</v>
      </c>
      <c r="J55" s="14">
        <f>Tabela2245689101112131415161718192021222324[[#This Row],[TREINADO EM]]+Tabela2245689101112131415161718192021222324[[#This Row],[VALIDADE]]</f>
        <v>45869</v>
      </c>
      <c r="K55">
        <v>1</v>
      </c>
      <c r="L55" t="s">
        <v>5</v>
      </c>
      <c r="M55" t="str">
        <f>VLOOKUP(Tabela2245689101112131415161718192021222324[[#This Row],[NOME]],'CADASTRO'!A:K,6,0)</f>
        <v>ATIVO</v>
      </c>
    </row>
    <row r="56" spans="1:13">
      <c r="A56" t="s">
        <v>516</v>
      </c>
      <c r="B56" t="s">
        <v>517</v>
      </c>
      <c r="C56" t="s">
        <v>437</v>
      </c>
      <c r="D56" t="s">
        <v>737</v>
      </c>
      <c r="E56" t="s">
        <v>371</v>
      </c>
      <c r="F56" t="str">
        <f>VLOOKUP(Tabela2245689101112131415161718192021222324[[#This Row],[NOME]],'CADASTRO'!A:K,5,0)</f>
        <v>OPERADOR INDUSTRIAL II</v>
      </c>
      <c r="G56" s="8">
        <v>45644</v>
      </c>
      <c r="H56" s="38">
        <v>365</v>
      </c>
      <c r="I5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IF((G56+H56)&gt;(TODAY()),"NO PRAZO", "VENCIDO")))),"N.A.")</f>
        <v>HISTORICO</v>
      </c>
      <c r="J56" s="14">
        <f>Tabela2245689101112131415161718192021222324[[#This Row],[TREINADO EM]]+Tabela2245689101112131415161718192021222324[[#This Row],[VALIDADE]]</f>
        <v>46009</v>
      </c>
      <c r="K56">
        <v>1</v>
      </c>
      <c r="L56" t="s">
        <v>5</v>
      </c>
      <c r="M56" t="str">
        <f>VLOOKUP(Tabela2245689101112131415161718192021222324[[#This Row],[NOME]],'CADASTRO'!A:K,6,0)</f>
        <v>ATIVO</v>
      </c>
    </row>
    <row r="57" spans="1:13">
      <c r="A57" t="s">
        <v>516</v>
      </c>
      <c r="B57" t="s">
        <v>517</v>
      </c>
      <c r="C57" t="s">
        <v>132</v>
      </c>
      <c r="D57" t="s">
        <v>737</v>
      </c>
      <c r="E57" t="s">
        <v>371</v>
      </c>
      <c r="F57" t="str">
        <f>VLOOKUP(Tabela2245689101112131415161718192021222324[[#This Row],[NOME]],'CADASTRO'!A:K,5,0)</f>
        <v>OPERADOR INDUSTRIAL II</v>
      </c>
      <c r="G57" s="8">
        <v>46009</v>
      </c>
      <c r="H57" s="38">
        <v>365</v>
      </c>
      <c r="I5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IF((G57+H57)&gt;(TODAY()),"NO PRAZO", "VENCIDO")))),"N.A.")</f>
        <v>NO PRAZO</v>
      </c>
      <c r="J57" s="14">
        <f>Tabela2245689101112131415161718192021222324[[#This Row],[TREINADO EM]]+Tabela2245689101112131415161718192021222324[[#This Row],[VALIDADE]]</f>
        <v>46374</v>
      </c>
      <c r="K57">
        <v>1</v>
      </c>
      <c r="L57" t="s">
        <v>3</v>
      </c>
      <c r="M57" t="str">
        <f>VLOOKUP(Tabela2245689101112131415161718192021222324[[#This Row],[NOME]],'CADASTRO'!A:K,6,0)</f>
        <v>ATIVO</v>
      </c>
    </row>
    <row r="58" spans="1:13">
      <c r="A58" t="s">
        <v>516</v>
      </c>
      <c r="B58" t="s">
        <v>517</v>
      </c>
      <c r="C58" t="s">
        <v>517</v>
      </c>
      <c r="D58" t="s">
        <v>737</v>
      </c>
      <c r="E58" t="s">
        <v>254</v>
      </c>
      <c r="F58" t="str">
        <f>VLOOKUP(Tabela2245689101112131415161718192021222324[[#This Row],[NOME]],'CADASTRO'!A:K,5,0)</f>
        <v>ANALISTA CONTROLE QUALIDADE PL</v>
      </c>
      <c r="G58" s="8">
        <v>43138</v>
      </c>
      <c r="H58" s="38">
        <v>365</v>
      </c>
      <c r="I5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IF((G58+H58)&gt;(TODAY()),"NO PRAZO", "VENCIDO")))),"N.A.")</f>
        <v>N.A.</v>
      </c>
      <c r="J58" s="14">
        <f>Tabela2245689101112131415161718192021222324[[#This Row],[TREINADO EM]]+Tabela2245689101112131415161718192021222324[[#This Row],[VALIDADE]]</f>
        <v>43503</v>
      </c>
      <c r="K58">
        <v>2</v>
      </c>
      <c r="L58" t="s">
        <v>1</v>
      </c>
      <c r="M58" t="str">
        <f>VLOOKUP(Tabela2245689101112131415161718192021222324[[#This Row],[NOME]],'CADASTRO'!A:K,6,0)</f>
        <v>DESLIGADO</v>
      </c>
    </row>
    <row r="59" spans="1:13">
      <c r="A59" t="s">
        <v>516</v>
      </c>
      <c r="B59" t="s">
        <v>517</v>
      </c>
      <c r="C59" t="s">
        <v>517</v>
      </c>
      <c r="D59" t="s">
        <v>737</v>
      </c>
      <c r="E59" t="s">
        <v>255</v>
      </c>
      <c r="F59" t="str">
        <f>VLOOKUP(Tabela2245689101112131415161718192021222324[[#This Row],[NOME]],'CADASTRO'!A:K,5,0)</f>
        <v>OPERADOR INDUSTRIAL III</v>
      </c>
      <c r="G59" s="8">
        <v>43138</v>
      </c>
      <c r="H59" s="38">
        <v>365</v>
      </c>
      <c r="I5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IF((G59+H59)&gt;(TODAY()),"NO PRAZO", "VENCIDO")))),"N.A.")</f>
        <v>N.A.</v>
      </c>
      <c r="J59" s="14">
        <f>Tabela2245689101112131415161718192021222324[[#This Row],[TREINADO EM]]+Tabela2245689101112131415161718192021222324[[#This Row],[VALIDADE]]</f>
        <v>43503</v>
      </c>
      <c r="K59">
        <v>2</v>
      </c>
      <c r="L59" t="s">
        <v>1</v>
      </c>
      <c r="M59" t="str">
        <f>VLOOKUP(Tabela2245689101112131415161718192021222324[[#This Row],[NOME]],'CADASTRO'!A:K,6,0)</f>
        <v>DESLIGADO</v>
      </c>
    </row>
    <row r="60" spans="1:13">
      <c r="A60" t="s">
        <v>516</v>
      </c>
      <c r="B60" t="s">
        <v>517</v>
      </c>
      <c r="C60" t="s">
        <v>517</v>
      </c>
      <c r="D60" t="s">
        <v>737</v>
      </c>
      <c r="E60" t="s">
        <v>265</v>
      </c>
      <c r="F60" t="str">
        <f>VLOOKUP(Tabela2245689101112131415161718192021222324[[#This Row],[NOME]],'CADASTRO'!A:K,5,0)</f>
        <v>OPERADOR INDUSTRIAL II</v>
      </c>
      <c r="G60" s="8">
        <v>43138</v>
      </c>
      <c r="H60" s="38">
        <v>365</v>
      </c>
      <c r="I6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IF((G60+H60)&gt;(TODAY()),"NO PRAZO", "VENCIDO")))),"N.A.")</f>
        <v>N.A.</v>
      </c>
      <c r="J60" s="14">
        <f>Tabela2245689101112131415161718192021222324[[#This Row],[TREINADO EM]]+Tabela2245689101112131415161718192021222324[[#This Row],[VALIDADE]]</f>
        <v>43503</v>
      </c>
      <c r="K60">
        <v>2</v>
      </c>
      <c r="L60" t="s">
        <v>1</v>
      </c>
      <c r="M60" t="str">
        <f>VLOOKUP(Tabela2245689101112131415161718192021222324[[#This Row],[NOME]],'CADASTRO'!A:K,6,0)</f>
        <v>DESLIGADO</v>
      </c>
    </row>
    <row r="61" spans="1:13">
      <c r="A61" t="s">
        <v>516</v>
      </c>
      <c r="B61" t="s">
        <v>517</v>
      </c>
      <c r="C61" t="s">
        <v>68</v>
      </c>
      <c r="D61" t="s">
        <v>737</v>
      </c>
      <c r="E61" s="1" t="s">
        <v>268</v>
      </c>
      <c r="F61" t="str">
        <f>VLOOKUP(Tabela2245689101112131415161718192021222324[[#This Row],[NOME]],'CADASTRO'!A:K,5,0)</f>
        <v>Almoxarife</v>
      </c>
      <c r="G61" s="8">
        <v>45504</v>
      </c>
      <c r="H61" s="38">
        <v>365</v>
      </c>
      <c r="I6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IF((G61+H61)&gt;(TODAY()),"NO PRAZO", "VENCIDO")))),"N.A.")</f>
        <v>N.A.</v>
      </c>
      <c r="J61" s="14">
        <f>Tabela2245689101112131415161718192021222324[[#This Row],[TREINADO EM]]+Tabela2245689101112131415161718192021222324[[#This Row],[VALIDADE]]</f>
        <v>45869</v>
      </c>
      <c r="K61">
        <v>1</v>
      </c>
      <c r="L61" t="s">
        <v>1</v>
      </c>
      <c r="M61" t="str">
        <f>VLOOKUP(Tabela2245689101112131415161718192021222324[[#This Row],[NOME]],'CADASTRO'!A:K,6,0)</f>
        <v>DESLIGADO</v>
      </c>
    </row>
    <row r="62" spans="1:13">
      <c r="A62" t="s">
        <v>516</v>
      </c>
      <c r="B62" t="s">
        <v>517</v>
      </c>
      <c r="C62" t="s">
        <v>517</v>
      </c>
      <c r="D62" t="s">
        <v>737</v>
      </c>
      <c r="E62" t="s">
        <v>270</v>
      </c>
      <c r="F62" t="str">
        <f>VLOOKUP(Tabela2245689101112131415161718192021222324[[#This Row],[NOME]],'CADASTRO'!A:K,5,0)</f>
        <v>OPERADOR INDUSTRIAL I</v>
      </c>
      <c r="G62" s="8">
        <v>43278</v>
      </c>
      <c r="H62" s="38">
        <v>365</v>
      </c>
      <c r="I6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IF((G62+H62)&gt;(TODAY()),"NO PRAZO", "VENCIDO")))),"N.A.")</f>
        <v>N.A.</v>
      </c>
      <c r="J62" s="14">
        <f>Tabela2245689101112131415161718192021222324[[#This Row],[TREINADO EM]]+Tabela2245689101112131415161718192021222324[[#This Row],[VALIDADE]]</f>
        <v>43643</v>
      </c>
      <c r="K62">
        <v>1</v>
      </c>
      <c r="L62" t="s">
        <v>1</v>
      </c>
      <c r="M62" t="str">
        <f>VLOOKUP(Tabela2245689101112131415161718192021222324[[#This Row],[NOME]],'CADASTRO'!A:K,6,0)</f>
        <v>DESLIGADO</v>
      </c>
    </row>
    <row r="63" spans="1:13">
      <c r="A63" t="s">
        <v>516</v>
      </c>
      <c r="B63" t="s">
        <v>517</v>
      </c>
      <c r="C63" t="s">
        <v>68</v>
      </c>
      <c r="D63" t="s">
        <v>737</v>
      </c>
      <c r="E63" t="s">
        <v>278</v>
      </c>
      <c r="F63" t="str">
        <f>VLOOKUP(Tabela2245689101112131415161718192021222324[[#This Row],[NOME]],'CADASTRO'!A:K,5,0)</f>
        <v>OPERADOR INDUSTRIAL I</v>
      </c>
      <c r="G63" s="8">
        <v>45077</v>
      </c>
      <c r="H63" s="38">
        <v>365</v>
      </c>
      <c r="I6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IF((G63+H63)&gt;(TODAY()),"NO PRAZO", "VENCIDO")))),"N.A.")</f>
        <v>N.A.</v>
      </c>
      <c r="J63" s="14">
        <f>Tabela2245689101112131415161718192021222324[[#This Row],[TREINADO EM]]+Tabela2245689101112131415161718192021222324[[#This Row],[VALIDADE]]</f>
        <v>45442</v>
      </c>
      <c r="K63">
        <v>1</v>
      </c>
      <c r="L63" t="s">
        <v>5</v>
      </c>
      <c r="M63" t="str">
        <f>VLOOKUP(Tabela2245689101112131415161718192021222324[[#This Row],[NOME]],'CADASTRO'!A:K,6,0)</f>
        <v>DESLIGADO</v>
      </c>
    </row>
    <row r="64" spans="1:13">
      <c r="A64" t="s">
        <v>516</v>
      </c>
      <c r="B64" t="s">
        <v>517</v>
      </c>
      <c r="C64" t="s">
        <v>68</v>
      </c>
      <c r="D64" t="s">
        <v>737</v>
      </c>
      <c r="E64" t="s">
        <v>278</v>
      </c>
      <c r="F64" t="str">
        <f>VLOOKUP(Tabela2245689101112131415161718192021222324[[#This Row],[NOME]],'CADASTRO'!A:K,5,0)</f>
        <v>OPERADOR INDUSTRIAL I</v>
      </c>
      <c r="G64" s="8">
        <v>45504</v>
      </c>
      <c r="H64" s="38">
        <v>365</v>
      </c>
      <c r="I6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IF((G64+H64)&gt;(TODAY()),"NO PRAZO", "VENCIDO")))),"N.A.")</f>
        <v>N.A.</v>
      </c>
      <c r="J64" s="14">
        <f>Tabela2245689101112131415161718192021222324[[#This Row],[TREINADO EM]]+Tabela2245689101112131415161718192021222324[[#This Row],[VALIDADE]]</f>
        <v>45869</v>
      </c>
      <c r="K64">
        <v>1</v>
      </c>
      <c r="L64" t="s">
        <v>5</v>
      </c>
      <c r="M64" t="str">
        <f>VLOOKUP(Tabela2245689101112131415161718192021222324[[#This Row],[NOME]],'CADASTRO'!A:K,6,0)</f>
        <v>DESLIGADO</v>
      </c>
    </row>
    <row r="65" spans="1:13">
      <c r="A65" t="s">
        <v>516</v>
      </c>
      <c r="B65" t="s">
        <v>517</v>
      </c>
      <c r="C65" t="s">
        <v>437</v>
      </c>
      <c r="D65" t="s">
        <v>737</v>
      </c>
      <c r="E65" t="s">
        <v>278</v>
      </c>
      <c r="F65" t="str">
        <f>VLOOKUP(Tabela2245689101112131415161718192021222324[[#This Row],[NOME]],'CADASTRO'!A:K,5,0)</f>
        <v>OPERADOR INDUSTRIAL I</v>
      </c>
      <c r="G65" s="8">
        <v>45644</v>
      </c>
      <c r="H65" s="38">
        <v>365</v>
      </c>
      <c r="I6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IF((G65+H65)&gt;(TODAY()),"NO PRAZO", "VENCIDO")))),"N.A.")</f>
        <v>N.A.</v>
      </c>
      <c r="J65" s="14">
        <f>Tabela2245689101112131415161718192021222324[[#This Row],[TREINADO EM]]+Tabela2245689101112131415161718192021222324[[#This Row],[VALIDADE]]</f>
        <v>46009</v>
      </c>
      <c r="K65">
        <v>1</v>
      </c>
      <c r="L65" t="s">
        <v>5</v>
      </c>
      <c r="M65" t="str">
        <f>VLOOKUP(Tabela2245689101112131415161718192021222324[[#This Row],[NOME]],'CADASTRO'!A:K,6,0)</f>
        <v>DESLIGADO</v>
      </c>
    </row>
    <row r="66" spans="1:13">
      <c r="A66" t="s">
        <v>516</v>
      </c>
      <c r="B66" t="s">
        <v>517</v>
      </c>
      <c r="C66" t="s">
        <v>382</v>
      </c>
      <c r="D66" t="s">
        <v>737</v>
      </c>
      <c r="E66" t="s">
        <v>278</v>
      </c>
      <c r="F66" t="str">
        <f>VLOOKUP(Tabela2245689101112131415161718192021222324[[#This Row],[NOME]],'CADASTRO'!A:K,5,0)</f>
        <v>OPERADOR INDUSTRIAL I</v>
      </c>
      <c r="G66" s="8">
        <v>45869</v>
      </c>
      <c r="H66" s="38">
        <v>365</v>
      </c>
      <c r="I6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IF((G66+H66)&gt;(TODAY()),"NO PRAZO", "VENCIDO")))),"N.A.")</f>
        <v>N.A.</v>
      </c>
      <c r="J66" s="14">
        <f>Tabela2245689101112131415161718192021222324[[#This Row],[TREINADO EM]]+Tabela2245689101112131415161718192021222324[[#This Row],[VALIDADE]]</f>
        <v>46234</v>
      </c>
      <c r="K66">
        <v>1</v>
      </c>
      <c r="L66" t="s">
        <v>5</v>
      </c>
      <c r="M66" t="str">
        <f>VLOOKUP(Tabela2245689101112131415161718192021222324[[#This Row],[NOME]],'CADASTRO'!A:K,6,0)</f>
        <v>DESLIGADO</v>
      </c>
    </row>
    <row r="67" spans="1:13">
      <c r="A67" t="s">
        <v>516</v>
      </c>
      <c r="B67" t="s">
        <v>517</v>
      </c>
      <c r="C67" t="s">
        <v>132</v>
      </c>
      <c r="D67" t="s">
        <v>737</v>
      </c>
      <c r="E67" t="s">
        <v>278</v>
      </c>
      <c r="F67" t="str">
        <f>VLOOKUP(Tabela2245689101112131415161718192021222324[[#This Row],[NOME]],'CADASTRO'!A:K,5,0)</f>
        <v>OPERADOR INDUSTRIAL I</v>
      </c>
      <c r="G67" s="8">
        <v>46009</v>
      </c>
      <c r="H67" s="38">
        <v>365</v>
      </c>
      <c r="I6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IF((G67+H67)&gt;(TODAY()),"NO PRAZO", "VENCIDO")))),"N.A.")</f>
        <v>N.A.</v>
      </c>
      <c r="J67" s="14">
        <f>Tabela2245689101112131415161718192021222324[[#This Row],[TREINADO EM]]+Tabela2245689101112131415161718192021222324[[#This Row],[VALIDADE]]</f>
        <v>46374</v>
      </c>
      <c r="K67">
        <v>1</v>
      </c>
      <c r="L67" t="s">
        <v>3</v>
      </c>
      <c r="M67" t="str">
        <f>VLOOKUP(Tabela2245689101112131415161718192021222324[[#This Row],[NOME]],'CADASTRO'!A:K,6,0)</f>
        <v>DESLIGADO</v>
      </c>
    </row>
    <row r="68" spans="1:13">
      <c r="A68" t="s">
        <v>516</v>
      </c>
      <c r="B68" t="s">
        <v>517</v>
      </c>
      <c r="C68" t="s">
        <v>68</v>
      </c>
      <c r="D68" t="s">
        <v>737</v>
      </c>
      <c r="E68" t="s">
        <v>386</v>
      </c>
      <c r="F68" t="str">
        <f>VLOOKUP(Tabela2245689101112131415161718192021222324[[#This Row],[NOME]],'CADASTRO'!A:K,5,0)</f>
        <v>OPERADOR INDUSTRIAL II</v>
      </c>
      <c r="G68" s="8">
        <v>45077</v>
      </c>
      <c r="H68" s="38">
        <v>365</v>
      </c>
      <c r="I6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IF((G68+H68)&gt;(TODAY()),"NO PRAZO", "VENCIDO")))),"N.A.")</f>
        <v>HISTORICO</v>
      </c>
      <c r="J68" s="14">
        <f>Tabela2245689101112131415161718192021222324[[#This Row],[TREINADO EM]]+Tabela2245689101112131415161718192021222324[[#This Row],[VALIDADE]]</f>
        <v>45442</v>
      </c>
      <c r="K68">
        <v>1</v>
      </c>
      <c r="L68" t="s">
        <v>5</v>
      </c>
      <c r="M68" t="str">
        <f>VLOOKUP(Tabela2245689101112131415161718192021222324[[#This Row],[NOME]],'CADASTRO'!A:K,6,0)</f>
        <v>ATIVO</v>
      </c>
    </row>
    <row r="69" spans="1:13">
      <c r="A69" t="s">
        <v>516</v>
      </c>
      <c r="B69" t="s">
        <v>517</v>
      </c>
      <c r="C69" t="s">
        <v>733</v>
      </c>
      <c r="D69" t="s">
        <v>737</v>
      </c>
      <c r="E69" t="s">
        <v>386</v>
      </c>
      <c r="F69" t="str">
        <f>VLOOKUP(Tabela2245689101112131415161718192021222324[[#This Row],[NOME]],'CADASTRO'!A:K,5,0)</f>
        <v>OPERADOR INDUSTRIAL II</v>
      </c>
      <c r="G69" s="8">
        <v>45377</v>
      </c>
      <c r="H69" s="38">
        <v>365</v>
      </c>
      <c r="I69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IF((G69+H69)&gt;(TODAY()),"NO PRAZO", "VENCIDO")))),"N.A.")</f>
        <v>HISTORICO</v>
      </c>
      <c r="J69" s="14">
        <f>Tabela2245689101112131415161718192021222324[[#This Row],[TREINADO EM]]+Tabela2245689101112131415161718192021222324[[#This Row],[VALIDADE]]</f>
        <v>45742</v>
      </c>
      <c r="K69">
        <v>0.5</v>
      </c>
      <c r="L69" t="s">
        <v>5</v>
      </c>
      <c r="M69" t="str">
        <f>VLOOKUP(Tabela2245689101112131415161718192021222324[[#This Row],[NOME]],'CADASTRO'!A:K,6,0)</f>
        <v>ATIVO</v>
      </c>
    </row>
    <row r="70" spans="1:13">
      <c r="A70" t="s">
        <v>516</v>
      </c>
      <c r="B70" t="s">
        <v>517</v>
      </c>
      <c r="C70" t="s">
        <v>68</v>
      </c>
      <c r="D70" t="s">
        <v>737</v>
      </c>
      <c r="E70" t="s">
        <v>386</v>
      </c>
      <c r="F70" t="str">
        <f>VLOOKUP(Tabela2245689101112131415161718192021222324[[#This Row],[NOME]],'CADASTRO'!A:K,5,0)</f>
        <v>OPERADOR INDUSTRIAL II</v>
      </c>
      <c r="G70" s="8">
        <v>45504</v>
      </c>
      <c r="H70" s="38">
        <v>365</v>
      </c>
      <c r="I70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IF((G70+H70)&gt;(TODAY()),"NO PRAZO", "VENCIDO")))),"N.A.")</f>
        <v>HISTORICO</v>
      </c>
      <c r="J70" s="14">
        <f>Tabela2245689101112131415161718192021222324[[#This Row],[TREINADO EM]]+Tabela2245689101112131415161718192021222324[[#This Row],[VALIDADE]]</f>
        <v>45869</v>
      </c>
      <c r="K70">
        <v>1</v>
      </c>
      <c r="L70" t="s">
        <v>5</v>
      </c>
      <c r="M70" t="str">
        <f>VLOOKUP(Tabela2245689101112131415161718192021222324[[#This Row],[NOME]],'CADASTRO'!A:K,6,0)</f>
        <v>ATIVO</v>
      </c>
    </row>
    <row r="71" spans="1:13">
      <c r="A71" t="s">
        <v>516</v>
      </c>
      <c r="B71" t="s">
        <v>517</v>
      </c>
      <c r="C71" t="s">
        <v>437</v>
      </c>
      <c r="D71" t="s">
        <v>737</v>
      </c>
      <c r="E71" t="s">
        <v>386</v>
      </c>
      <c r="F71" t="str">
        <f>VLOOKUP(Tabela2245689101112131415161718192021222324[[#This Row],[NOME]],'CADASTRO'!A:K,5,0)</f>
        <v>OPERADOR INDUSTRIAL II</v>
      </c>
      <c r="G71" s="8">
        <v>45644</v>
      </c>
      <c r="H71" s="38">
        <v>365</v>
      </c>
      <c r="I71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IF((G71+H71)&gt;(TODAY()),"NO PRAZO", "VENCIDO")))),"N.A.")</f>
        <v>HISTORICO</v>
      </c>
      <c r="J71" s="14">
        <f>Tabela2245689101112131415161718192021222324[[#This Row],[TREINADO EM]]+Tabela2245689101112131415161718192021222324[[#This Row],[VALIDADE]]</f>
        <v>46009</v>
      </c>
      <c r="K71">
        <v>1</v>
      </c>
      <c r="L71" t="s">
        <v>5</v>
      </c>
      <c r="M71" t="str">
        <f>VLOOKUP(Tabela2245689101112131415161718192021222324[[#This Row],[NOME]],'CADASTRO'!A:K,6,0)</f>
        <v>ATIVO</v>
      </c>
    </row>
    <row r="72" spans="1:13">
      <c r="A72" t="s">
        <v>516</v>
      </c>
      <c r="B72" t="s">
        <v>517</v>
      </c>
      <c r="C72" t="s">
        <v>437</v>
      </c>
      <c r="D72" t="s">
        <v>737</v>
      </c>
      <c r="E72" t="s">
        <v>386</v>
      </c>
      <c r="F72" t="str">
        <f>VLOOKUP(Tabela2245689101112131415161718192021222324[[#This Row],[NOME]],'CADASTRO'!A:K,5,0)</f>
        <v>OPERADOR INDUSTRIAL II</v>
      </c>
      <c r="G72" s="8">
        <v>46196</v>
      </c>
      <c r="H72" s="38">
        <v>365</v>
      </c>
      <c r="I72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IF((G72+H72)&gt;(TODAY()),"NO PRAZO", "VENCIDO")))),"N.A.")</f>
        <v>NO PRAZO</v>
      </c>
      <c r="J72" s="14">
        <f>Tabela2245689101112131415161718192021222324[[#This Row],[TREINADO EM]]+Tabela2245689101112131415161718192021222324[[#This Row],[VALIDADE]]</f>
        <v>46561</v>
      </c>
      <c r="K72">
        <v>1</v>
      </c>
      <c r="L72" t="s">
        <v>3</v>
      </c>
      <c r="M72" t="str">
        <f>VLOOKUP(Tabela2245689101112131415161718192021222324[[#This Row],[NOME]],'CADASTRO'!A:K,6,0)</f>
        <v>ATIVO</v>
      </c>
    </row>
    <row r="73" spans="1:13">
      <c r="A73" t="s">
        <v>516</v>
      </c>
      <c r="B73" t="s">
        <v>517</v>
      </c>
      <c r="C73" t="s">
        <v>517</v>
      </c>
      <c r="D73" t="s">
        <v>737</v>
      </c>
      <c r="E73" t="s">
        <v>387</v>
      </c>
      <c r="F73" t="str">
        <f>VLOOKUP(Tabela2245689101112131415161718192021222324[[#This Row],[NOME]],'CADASTRO'!A:K,5,0)</f>
        <v>OPERADOR INDUSTRIAL III</v>
      </c>
      <c r="G73" s="8">
        <v>44833</v>
      </c>
      <c r="H73" s="38">
        <v>365</v>
      </c>
      <c r="I7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IF((G73+H73)&gt;(TODAY()),"NO PRAZO", "VENCIDO")))),"N.A.")</f>
        <v>HISTORICO</v>
      </c>
      <c r="J73" s="14">
        <f>Tabela2245689101112131415161718192021222324[[#This Row],[TREINADO EM]]+Tabela2245689101112131415161718192021222324[[#This Row],[VALIDADE]]</f>
        <v>45198</v>
      </c>
      <c r="K73">
        <v>0.5</v>
      </c>
      <c r="L73" t="s">
        <v>5</v>
      </c>
      <c r="M73" t="str">
        <f>VLOOKUP(Tabela2245689101112131415161718192021222324[[#This Row],[NOME]],'CADASTRO'!A:K,6,0)</f>
        <v>ATIVO</v>
      </c>
    </row>
    <row r="74" spans="1:13">
      <c r="A74" t="s">
        <v>516</v>
      </c>
      <c r="B74" t="s">
        <v>517</v>
      </c>
      <c r="C74" t="s">
        <v>68</v>
      </c>
      <c r="D74" t="s">
        <v>737</v>
      </c>
      <c r="E74" t="s">
        <v>387</v>
      </c>
      <c r="F74" t="str">
        <f>VLOOKUP(Tabela2245689101112131415161718192021222324[[#This Row],[NOME]],'CADASTRO'!A:K,5,0)</f>
        <v>OPERADOR INDUSTRIAL III</v>
      </c>
      <c r="G74" s="8">
        <v>45504</v>
      </c>
      <c r="H74" s="38">
        <v>365</v>
      </c>
      <c r="I7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IF((G74+H74)&gt;(TODAY()),"NO PRAZO", "VENCIDO")))),"N.A.")</f>
        <v>HISTORICO</v>
      </c>
      <c r="J74" s="14">
        <f>Tabela2245689101112131415161718192021222324[[#This Row],[TREINADO EM]]+Tabela2245689101112131415161718192021222324[[#This Row],[VALIDADE]]</f>
        <v>45869</v>
      </c>
      <c r="K74">
        <v>1</v>
      </c>
      <c r="L74" t="s">
        <v>5</v>
      </c>
      <c r="M74" t="str">
        <f>VLOOKUP(Tabela2245689101112131415161718192021222324[[#This Row],[NOME]],'CADASTRO'!A:K,6,0)</f>
        <v>ATIVO</v>
      </c>
    </row>
    <row r="75" spans="1:13">
      <c r="A75" t="s">
        <v>516</v>
      </c>
      <c r="B75" t="s">
        <v>517</v>
      </c>
      <c r="C75" t="s">
        <v>132</v>
      </c>
      <c r="D75" t="s">
        <v>737</v>
      </c>
      <c r="E75" t="s">
        <v>387</v>
      </c>
      <c r="F75" t="str">
        <f>VLOOKUP(Tabela2245689101112131415161718192021222324[[#This Row],[NOME]],'CADASTRO'!A:K,5,0)</f>
        <v>OPERADOR INDUSTRIAL III</v>
      </c>
      <c r="G75" s="8">
        <v>46009</v>
      </c>
      <c r="H75" s="38">
        <v>365</v>
      </c>
      <c r="I7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IF((G75+H75)&gt;(TODAY()),"NO PRAZO", "VENCIDO")))),"N.A.")</f>
        <v>NO PRAZO</v>
      </c>
      <c r="J75" s="14">
        <f>Tabela2245689101112131415161718192021222324[[#This Row],[TREINADO EM]]+Tabela2245689101112131415161718192021222324[[#This Row],[VALIDADE]]</f>
        <v>46374</v>
      </c>
      <c r="K75">
        <v>1</v>
      </c>
      <c r="L75" t="s">
        <v>3</v>
      </c>
      <c r="M75" t="str">
        <f>VLOOKUP(Tabela2245689101112131415161718192021222324[[#This Row],[NOME]],'CADASTRO'!A:K,6,0)</f>
        <v>ATIVO</v>
      </c>
    </row>
    <row r="76" spans="1:13">
      <c r="A76" t="s">
        <v>516</v>
      </c>
      <c r="B76" t="s">
        <v>517</v>
      </c>
      <c r="C76" t="s">
        <v>68</v>
      </c>
      <c r="D76" t="s">
        <v>737</v>
      </c>
      <c r="E76" t="s">
        <v>286</v>
      </c>
      <c r="F76" t="str">
        <f>VLOOKUP(Tabela2245689101112131415161718192021222324[[#This Row],[NOME]],'CADASTRO'!A:K,5,0)</f>
        <v>ANALISTA CONTROLE QUALIDADE PL</v>
      </c>
      <c r="G76" s="8">
        <v>45065</v>
      </c>
      <c r="H76" s="38">
        <v>365</v>
      </c>
      <c r="I7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IF((G76+H76)&gt;(TODAY()),"NO PRAZO", "VENCIDO")))),"N.A.")</f>
        <v>N.A.</v>
      </c>
      <c r="J76" s="14">
        <f>Tabela2245689101112131415161718192021222324[[#This Row],[TREINADO EM]]+Tabela2245689101112131415161718192021222324[[#This Row],[VALIDADE]]</f>
        <v>45430</v>
      </c>
      <c r="K76">
        <v>1</v>
      </c>
      <c r="L76" t="s">
        <v>3</v>
      </c>
      <c r="M76" t="str">
        <f>VLOOKUP(Tabela2245689101112131415161718192021222324[[#This Row],[NOME]],'CADASTRO'!A:K,6,0)</f>
        <v>TRANSFERIDO</v>
      </c>
    </row>
    <row r="77" spans="1:13">
      <c r="A77" t="s">
        <v>516</v>
      </c>
      <c r="B77" t="s">
        <v>517</v>
      </c>
      <c r="C77" t="s">
        <v>733</v>
      </c>
      <c r="D77" t="s">
        <v>737</v>
      </c>
      <c r="E77" t="s">
        <v>290</v>
      </c>
      <c r="F77" t="str">
        <f>VLOOKUP(Tabela2245689101112131415161718192021222324[[#This Row],[NOME]],'CADASTRO'!A:K,5,0)</f>
        <v>OPERADOR INDUSTRIAL II</v>
      </c>
      <c r="G77" s="8">
        <v>45504</v>
      </c>
      <c r="H77" s="38">
        <v>365</v>
      </c>
      <c r="I7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IF((G77+H77)&gt;(TODAY()),"NO PRAZO", "VENCIDO")))),"N.A.")</f>
        <v>N.A.</v>
      </c>
      <c r="J77" s="14">
        <f>Tabela2245689101112131415161718192021222324[[#This Row],[TREINADO EM]]+Tabela2245689101112131415161718192021222324[[#This Row],[VALIDADE]]</f>
        <v>45869</v>
      </c>
      <c r="K77">
        <v>1</v>
      </c>
      <c r="L77" t="s">
        <v>3</v>
      </c>
      <c r="M77" t="str">
        <f>VLOOKUP(Tabela2245689101112131415161718192021222324[[#This Row],[NOME]],'CADASTRO'!A:K,6,0)</f>
        <v>DESLIGADO</v>
      </c>
    </row>
    <row r="78" spans="1:13">
      <c r="A78" t="s">
        <v>516</v>
      </c>
      <c r="B78" t="s">
        <v>517</v>
      </c>
      <c r="C78" t="s">
        <v>517</v>
      </c>
      <c r="D78" t="s">
        <v>737</v>
      </c>
      <c r="E78" t="s">
        <v>291</v>
      </c>
      <c r="F78" t="str">
        <f>VLOOKUP(Tabela2245689101112131415161718192021222324[[#This Row],[NOME]],'CADASTRO'!A:K,5,0)</f>
        <v>OPERADOR INDUSTRIAL III</v>
      </c>
      <c r="G78" s="8">
        <v>44833</v>
      </c>
      <c r="H78" s="38">
        <v>365</v>
      </c>
      <c r="I7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IF((G78+H78)&gt;(TODAY()),"NO PRAZO", "VENCIDO")))),"N.A.")</f>
        <v>N.A.</v>
      </c>
      <c r="J78" s="14">
        <f>Tabela2245689101112131415161718192021222324[[#This Row],[TREINADO EM]]+Tabela2245689101112131415161718192021222324[[#This Row],[VALIDADE]]</f>
        <v>45198</v>
      </c>
      <c r="K78">
        <v>0.5</v>
      </c>
      <c r="L78" t="s">
        <v>1</v>
      </c>
      <c r="M78" t="str">
        <f>VLOOKUP(Tabela2245689101112131415161718192021222324[[#This Row],[NOME]],'CADASTRO'!A:K,6,0)</f>
        <v>DESLIGADO</v>
      </c>
    </row>
    <row r="79" spans="1:13">
      <c r="A79" t="s">
        <v>516</v>
      </c>
      <c r="B79" t="s">
        <v>517</v>
      </c>
      <c r="C79" t="s">
        <v>517</v>
      </c>
      <c r="D79" t="s">
        <v>737</v>
      </c>
      <c r="E79" t="s">
        <v>298</v>
      </c>
      <c r="F79" t="str">
        <f>VLOOKUP(Tabela2245689101112131415161718192021222324[[#This Row],[NOME]],'CADASTRO'!A:K,5,0)</f>
        <v>OPERADOR INDUSTRIAL III</v>
      </c>
      <c r="G79" s="8">
        <v>42780</v>
      </c>
      <c r="H79" s="38">
        <v>365</v>
      </c>
      <c r="I7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IF((G79+H79)&gt;(TODAY()),"NO PRAZO", "VENCIDO")))),"N.A.")</f>
        <v>N.A.</v>
      </c>
      <c r="J79" s="14">
        <f>Tabela2245689101112131415161718192021222324[[#This Row],[TREINADO EM]]+Tabela2245689101112131415161718192021222324[[#This Row],[VALIDADE]]</f>
        <v>43145</v>
      </c>
      <c r="K79">
        <v>1</v>
      </c>
      <c r="L79" t="s">
        <v>1</v>
      </c>
      <c r="M79" t="str">
        <f>VLOOKUP(Tabela2245689101112131415161718192021222324[[#This Row],[NOME]],'CADASTRO'!A:K,6,0)</f>
        <v>DESLIGADO</v>
      </c>
    </row>
    <row r="80" spans="1:13">
      <c r="A80" t="s">
        <v>516</v>
      </c>
      <c r="B80" t="s">
        <v>517</v>
      </c>
      <c r="C80" t="s">
        <v>68</v>
      </c>
      <c r="D80" t="s">
        <v>737</v>
      </c>
      <c r="E80" t="s">
        <v>395</v>
      </c>
      <c r="F80" t="str">
        <f>VLOOKUP(Tabela2245689101112131415161718192021222324[[#This Row],[NOME]],'CADASTRO'!A:K,5,0)</f>
        <v>OPERADOR INDUSTRIAL II</v>
      </c>
      <c r="G80" s="8">
        <v>45077</v>
      </c>
      <c r="H80" s="38">
        <v>365</v>
      </c>
      <c r="I8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IF((G80+H80)&gt;(TODAY()),"NO PRAZO", "VENCIDO")))),"N.A.")</f>
        <v>HISTORICO</v>
      </c>
      <c r="J80" s="14">
        <f>Tabela2245689101112131415161718192021222324[[#This Row],[TREINADO EM]]+Tabela2245689101112131415161718192021222324[[#This Row],[VALIDADE]]</f>
        <v>45442</v>
      </c>
      <c r="K80">
        <v>1</v>
      </c>
      <c r="L80" t="s">
        <v>5</v>
      </c>
      <c r="M80" t="str">
        <f>VLOOKUP(Tabela2245689101112131415161718192021222324[[#This Row],[NOME]],'CADASTRO'!A:K,6,0)</f>
        <v>ATIVO</v>
      </c>
    </row>
    <row r="81" spans="1:13">
      <c r="A81" t="s">
        <v>516</v>
      </c>
      <c r="B81" t="s">
        <v>517</v>
      </c>
      <c r="C81" t="s">
        <v>733</v>
      </c>
      <c r="D81" t="s">
        <v>737</v>
      </c>
      <c r="E81" t="s">
        <v>395</v>
      </c>
      <c r="F81" t="str">
        <f>VLOOKUP(Tabela2245689101112131415161718192021222324[[#This Row],[NOME]],'CADASTRO'!A:K,5,0)</f>
        <v>OPERADOR INDUSTRIAL II</v>
      </c>
      <c r="G81" s="8">
        <v>45377</v>
      </c>
      <c r="H81" s="38">
        <v>365</v>
      </c>
      <c r="I8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IF((G81+H81)&gt;(TODAY()),"NO PRAZO", "VENCIDO")))),"N.A.")</f>
        <v>HISTORICO</v>
      </c>
      <c r="J81" s="14">
        <f>Tabela2245689101112131415161718192021222324[[#This Row],[TREINADO EM]]+Tabela2245689101112131415161718192021222324[[#This Row],[VALIDADE]]</f>
        <v>45742</v>
      </c>
      <c r="K81">
        <v>0.5</v>
      </c>
      <c r="L81" t="s">
        <v>5</v>
      </c>
      <c r="M81" t="str">
        <f>VLOOKUP(Tabela2245689101112131415161718192021222324[[#This Row],[NOME]],'CADASTRO'!A:K,6,0)</f>
        <v>ATIVO</v>
      </c>
    </row>
    <row r="82" spans="1:13">
      <c r="A82" t="s">
        <v>516</v>
      </c>
      <c r="B82" t="s">
        <v>517</v>
      </c>
      <c r="C82" t="s">
        <v>68</v>
      </c>
      <c r="D82" t="s">
        <v>737</v>
      </c>
      <c r="E82" t="s">
        <v>395</v>
      </c>
      <c r="F82" t="str">
        <f>VLOOKUP(Tabela2245689101112131415161718192021222324[[#This Row],[NOME]],'CADASTRO'!A:K,5,0)</f>
        <v>OPERADOR INDUSTRIAL II</v>
      </c>
      <c r="G82" s="8">
        <v>45504</v>
      </c>
      <c r="H82" s="38">
        <v>365</v>
      </c>
      <c r="I8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IF((G82+H82)&gt;(TODAY()),"NO PRAZO", "VENCIDO")))),"N.A.")</f>
        <v>HISTORICO</v>
      </c>
      <c r="J82" s="14">
        <f>Tabela2245689101112131415161718192021222324[[#This Row],[TREINADO EM]]+Tabela2245689101112131415161718192021222324[[#This Row],[VALIDADE]]</f>
        <v>45869</v>
      </c>
      <c r="K82">
        <v>1</v>
      </c>
      <c r="L82" t="s">
        <v>5</v>
      </c>
      <c r="M82" t="str">
        <f>VLOOKUP(Tabela2245689101112131415161718192021222324[[#This Row],[NOME]],'CADASTRO'!A:K,6,0)</f>
        <v>ATIVO</v>
      </c>
    </row>
    <row r="83" spans="1:13">
      <c r="A83" t="s">
        <v>516</v>
      </c>
      <c r="B83" t="s">
        <v>517</v>
      </c>
      <c r="C83" t="s">
        <v>437</v>
      </c>
      <c r="D83" t="s">
        <v>737</v>
      </c>
      <c r="E83" t="s">
        <v>395</v>
      </c>
      <c r="F83" t="str">
        <f>VLOOKUP(Tabela2245689101112131415161718192021222324[[#This Row],[NOME]],'CADASTRO'!A:K,5,0)</f>
        <v>OPERADOR INDUSTRIAL II</v>
      </c>
      <c r="G83" s="8">
        <v>45644</v>
      </c>
      <c r="H83" s="38">
        <v>365</v>
      </c>
      <c r="I8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IF((G83+H83)&gt;(TODAY()),"NO PRAZO", "VENCIDO")))),"N.A.")</f>
        <v>HISTORICO</v>
      </c>
      <c r="J83" s="14">
        <f>Tabela2245689101112131415161718192021222324[[#This Row],[TREINADO EM]]+Tabela2245689101112131415161718192021222324[[#This Row],[VALIDADE]]</f>
        <v>46009</v>
      </c>
      <c r="K83">
        <v>1</v>
      </c>
      <c r="L83" t="s">
        <v>5</v>
      </c>
      <c r="M83" t="str">
        <f>VLOOKUP(Tabela2245689101112131415161718192021222324[[#This Row],[NOME]],'CADASTRO'!A:K,6,0)</f>
        <v>ATIVO</v>
      </c>
    </row>
    <row r="84" spans="1:13">
      <c r="A84" t="s">
        <v>516</v>
      </c>
      <c r="B84" t="s">
        <v>517</v>
      </c>
      <c r="C84" t="s">
        <v>132</v>
      </c>
      <c r="D84" t="s">
        <v>737</v>
      </c>
      <c r="E84" t="s">
        <v>395</v>
      </c>
      <c r="F84" t="str">
        <f>VLOOKUP(Tabela2245689101112131415161718192021222324[[#This Row],[NOME]],'CADASTRO'!A:K,5,0)</f>
        <v>OPERADOR INDUSTRIAL II</v>
      </c>
      <c r="G84" s="8">
        <v>46009</v>
      </c>
      <c r="H84" s="38">
        <v>365</v>
      </c>
      <c r="I8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IF((G84+H84)&gt;(TODAY()),"NO PRAZO", "VENCIDO")))),"N.A.")</f>
        <v>NO PRAZO</v>
      </c>
      <c r="J84" s="14">
        <f>Tabela2245689101112131415161718192021222324[[#This Row],[TREINADO EM]]+Tabela2245689101112131415161718192021222324[[#This Row],[VALIDADE]]</f>
        <v>46374</v>
      </c>
      <c r="K84">
        <v>1</v>
      </c>
      <c r="L84" t="s">
        <v>3</v>
      </c>
      <c r="M84" t="str">
        <f>VLOOKUP(Tabela2245689101112131415161718192021222324[[#This Row],[NOME]],'CADASTRO'!A:K,6,0)</f>
        <v>ATIVO</v>
      </c>
    </row>
    <row r="85" spans="1:13">
      <c r="A85" t="s">
        <v>516</v>
      </c>
      <c r="B85" t="s">
        <v>517</v>
      </c>
      <c r="C85" t="s">
        <v>517</v>
      </c>
      <c r="D85" t="s">
        <v>737</v>
      </c>
      <c r="E85" t="s">
        <v>311</v>
      </c>
      <c r="F85" t="str">
        <f>VLOOKUP(Tabela2245689101112131415161718192021222324[[#This Row],[NOME]],'CADASTRO'!A:K,5,0)</f>
        <v>OPERADOR INDUSTRIAL I</v>
      </c>
      <c r="G85" s="8">
        <v>44833</v>
      </c>
      <c r="H85" s="38">
        <v>365</v>
      </c>
      <c r="I8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IF((G85+H85)&gt;(TODAY()),"NO PRAZO", "VENCIDO")))),"N.A.")</f>
        <v>N.A.</v>
      </c>
      <c r="J85" s="14">
        <f>Tabela2245689101112131415161718192021222324[[#This Row],[TREINADO EM]]+Tabela2245689101112131415161718192021222324[[#This Row],[VALIDADE]]</f>
        <v>45198</v>
      </c>
      <c r="K85">
        <v>0.5</v>
      </c>
      <c r="L85" t="s">
        <v>3</v>
      </c>
      <c r="M85" t="str">
        <f>VLOOKUP(Tabela2245689101112131415161718192021222324[[#This Row],[NOME]],'CADASTRO'!A:K,6,0)</f>
        <v>DESLIGADO</v>
      </c>
    </row>
    <row r="86" spans="1:13">
      <c r="A86" t="s">
        <v>516</v>
      </c>
      <c r="B86" t="s">
        <v>517</v>
      </c>
      <c r="C86" t="s">
        <v>68</v>
      </c>
      <c r="D86" t="s">
        <v>737</v>
      </c>
      <c r="E86" t="s">
        <v>313</v>
      </c>
      <c r="F86" t="str">
        <f>VLOOKUP(Tabela2245689101112131415161718192021222324[[#This Row],[NOME]],'CADASTRO'!A:K,5,0)</f>
        <v>OPERADOR INDUSTRIAL I</v>
      </c>
      <c r="G86" s="8">
        <v>44999</v>
      </c>
      <c r="H86" s="38">
        <v>365</v>
      </c>
      <c r="I8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IF((G86+H86)&gt;(TODAY()),"NO PRAZO", "VENCIDO")))),"N.A.")</f>
        <v>N.A.</v>
      </c>
      <c r="J86" s="14">
        <f>Tabela2245689101112131415161718192021222324[[#This Row],[TREINADO EM]]+Tabela2245689101112131415161718192021222324[[#This Row],[VALIDADE]]</f>
        <v>45364</v>
      </c>
      <c r="K86">
        <v>1.5</v>
      </c>
      <c r="L86" t="s">
        <v>5</v>
      </c>
      <c r="M86" t="str">
        <f>VLOOKUP(Tabela2245689101112131415161718192021222324[[#This Row],[NOME]],'CADASTRO'!A:K,6,0)</f>
        <v>DESLIGADO</v>
      </c>
    </row>
    <row r="87" spans="1:13">
      <c r="A87" t="s">
        <v>516</v>
      </c>
      <c r="B87" t="s">
        <v>517</v>
      </c>
      <c r="C87" t="s">
        <v>68</v>
      </c>
      <c r="D87" t="s">
        <v>737</v>
      </c>
      <c r="E87" t="s">
        <v>313</v>
      </c>
      <c r="F87" t="str">
        <f>VLOOKUP(Tabela2245689101112131415161718192021222324[[#This Row],[NOME]],'CADASTRO'!A:K,5,0)</f>
        <v>OPERADOR INDUSTRIAL I</v>
      </c>
      <c r="G87" s="8">
        <v>45077</v>
      </c>
      <c r="H87" s="38">
        <v>365</v>
      </c>
      <c r="I8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IF((G87+H87)&gt;(TODAY()),"NO PRAZO", "VENCIDO")))),"N.A.")</f>
        <v>N.A.</v>
      </c>
      <c r="J87" s="14">
        <f>Tabela2245689101112131415161718192021222324[[#This Row],[TREINADO EM]]+Tabela2245689101112131415161718192021222324[[#This Row],[VALIDADE]]</f>
        <v>45442</v>
      </c>
      <c r="K87">
        <v>1</v>
      </c>
      <c r="L87" t="s">
        <v>5</v>
      </c>
      <c r="M87" t="str">
        <f>VLOOKUP(Tabela2245689101112131415161718192021222324[[#This Row],[NOME]],'CADASTRO'!A:K,6,0)</f>
        <v>DESLIGADO</v>
      </c>
    </row>
    <row r="88" spans="1:13">
      <c r="A88" t="s">
        <v>516</v>
      </c>
      <c r="B88" t="s">
        <v>517</v>
      </c>
      <c r="C88" t="s">
        <v>733</v>
      </c>
      <c r="D88" t="s">
        <v>737</v>
      </c>
      <c r="E88" t="s">
        <v>313</v>
      </c>
      <c r="F88" t="str">
        <f>VLOOKUP(Tabela2245689101112131415161718192021222324[[#This Row],[NOME]],'CADASTRO'!A:K,5,0)</f>
        <v>OPERADOR INDUSTRIAL I</v>
      </c>
      <c r="G88" s="8">
        <v>45504</v>
      </c>
      <c r="H88" s="38">
        <v>365</v>
      </c>
      <c r="I8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IF((G88+H88)&gt;(TODAY()),"NO PRAZO", "VENCIDO")))),"N.A.")</f>
        <v>N.A.</v>
      </c>
      <c r="J88" s="14">
        <f>Tabela2245689101112131415161718192021222324[[#This Row],[TREINADO EM]]+Tabela2245689101112131415161718192021222324[[#This Row],[VALIDADE]]</f>
        <v>45869</v>
      </c>
      <c r="K88">
        <v>1</v>
      </c>
      <c r="L88" t="s">
        <v>3</v>
      </c>
      <c r="M88" t="str">
        <f>VLOOKUP(Tabela2245689101112131415161718192021222324[[#This Row],[NOME]],'CADASTRO'!A:K,6,0)</f>
        <v>DESLIGADO</v>
      </c>
    </row>
    <row r="89" spans="1:13">
      <c r="A89" t="s">
        <v>516</v>
      </c>
      <c r="B89" t="s">
        <v>517</v>
      </c>
      <c r="C89" t="s">
        <v>437</v>
      </c>
      <c r="D89" t="s">
        <v>737</v>
      </c>
      <c r="E89" t="s">
        <v>313</v>
      </c>
      <c r="F89" t="str">
        <f>VLOOKUP(Tabela2245689101112131415161718192021222324[[#This Row],[NOME]],'CADASTRO'!A:K,5,0)</f>
        <v>OPERADOR INDUSTRIAL I</v>
      </c>
      <c r="G89" s="8">
        <v>45644</v>
      </c>
      <c r="H89" s="38">
        <v>365</v>
      </c>
      <c r="I8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IF((G89+H89)&gt;(TODAY()),"NO PRAZO", "VENCIDO")))),"N.A.")</f>
        <v>N.A.</v>
      </c>
      <c r="J89" s="14">
        <f>Tabela2245689101112131415161718192021222324[[#This Row],[TREINADO EM]]+Tabela2245689101112131415161718192021222324[[#This Row],[VALIDADE]]</f>
        <v>46009</v>
      </c>
      <c r="K89">
        <v>1</v>
      </c>
      <c r="L89" t="s">
        <v>3</v>
      </c>
      <c r="M89" t="str">
        <f>VLOOKUP(Tabela2245689101112131415161718192021222324[[#This Row],[NOME]],'CADASTRO'!A:K,6,0)</f>
        <v>DESLIGADO</v>
      </c>
    </row>
    <row r="90" spans="1:13">
      <c r="A90" t="s">
        <v>516</v>
      </c>
      <c r="B90" t="s">
        <v>517</v>
      </c>
      <c r="C90" t="s">
        <v>517</v>
      </c>
      <c r="D90" t="s">
        <v>737</v>
      </c>
      <c r="E90" t="s">
        <v>318</v>
      </c>
      <c r="F90" t="str">
        <f>VLOOKUP(Tabela2245689101112131415161718192021222324[[#This Row],[NOME]],'CADASTRO'!A:K,5,0)</f>
        <v>AUXILIAR INDUSTRIAL</v>
      </c>
      <c r="G90" s="8">
        <v>44833</v>
      </c>
      <c r="H90" s="38">
        <v>365</v>
      </c>
      <c r="I9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IF((G90+H90)&gt;(TODAY()),"NO PRAZO", "VENCIDO")))),"N.A.")</f>
        <v>N.A.</v>
      </c>
      <c r="J90" s="14">
        <f>Tabela2245689101112131415161718192021222324[[#This Row],[TREINADO EM]]+Tabela2245689101112131415161718192021222324[[#This Row],[VALIDADE]]</f>
        <v>45198</v>
      </c>
      <c r="K90">
        <v>0.5</v>
      </c>
      <c r="L90" t="s">
        <v>3</v>
      </c>
      <c r="M90" t="str">
        <f>VLOOKUP(Tabela2245689101112131415161718192021222324[[#This Row],[NOME]],'CADASTRO'!A:K,6,0)</f>
        <v>DESLIGADO</v>
      </c>
    </row>
    <row r="91" spans="1:13">
      <c r="A91" t="s">
        <v>516</v>
      </c>
      <c r="B91" t="s">
        <v>517</v>
      </c>
      <c r="C91" t="s">
        <v>437</v>
      </c>
      <c r="D91" t="s">
        <v>737</v>
      </c>
      <c r="E91" t="s">
        <v>324</v>
      </c>
      <c r="F91" t="str">
        <f>VLOOKUP(Tabela2245689101112131415161718192021222324[[#This Row],[NOME]],'CADASTRO'!A:K,5,0)</f>
        <v>LIDER DE TURNO</v>
      </c>
      <c r="G91" s="8">
        <v>45644</v>
      </c>
      <c r="H91" s="38">
        <v>365</v>
      </c>
      <c r="I9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IF((G91+H91)&gt;(TODAY()),"NO PRAZO", "VENCIDO")))),"N.A.")</f>
        <v>HISTORICO</v>
      </c>
      <c r="J91" s="14">
        <f>Tabela2245689101112131415161718192021222324[[#This Row],[TREINADO EM]]+Tabela2245689101112131415161718192021222324[[#This Row],[VALIDADE]]</f>
        <v>46009</v>
      </c>
      <c r="K91">
        <v>1</v>
      </c>
      <c r="L91" t="s">
        <v>5</v>
      </c>
      <c r="M91" t="str">
        <f>VLOOKUP(Tabela2245689101112131415161718192021222324[[#This Row],[NOME]],'CADASTRO'!A:K,6,0)</f>
        <v>ATIVO</v>
      </c>
    </row>
    <row r="92" spans="1:13">
      <c r="A92" t="s">
        <v>516</v>
      </c>
      <c r="B92" t="s">
        <v>517</v>
      </c>
      <c r="C92" t="s">
        <v>132</v>
      </c>
      <c r="D92" t="s">
        <v>737</v>
      </c>
      <c r="E92" t="s">
        <v>324</v>
      </c>
      <c r="F92" t="str">
        <f>VLOOKUP(Tabela2245689101112131415161718192021222324[[#This Row],[NOME]],'CADASTRO'!A:K,5,0)</f>
        <v>LIDER DE TURNO</v>
      </c>
      <c r="G92" s="8">
        <v>46009</v>
      </c>
      <c r="H92" s="38">
        <v>365</v>
      </c>
      <c r="I9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IF((G92+H92)&gt;(TODAY()),"NO PRAZO", "VENCIDO")))),"N.A.")</f>
        <v>NO PRAZO</v>
      </c>
      <c r="J92" s="14">
        <f>Tabela2245689101112131415161718192021222324[[#This Row],[TREINADO EM]]+Tabela2245689101112131415161718192021222324[[#This Row],[VALIDADE]]</f>
        <v>46374</v>
      </c>
      <c r="K92">
        <v>1</v>
      </c>
      <c r="L92" t="s">
        <v>3</v>
      </c>
      <c r="M92" t="str">
        <f>VLOOKUP(Tabela2245689101112131415161718192021222324[[#This Row],[NOME]],'CADASTRO'!A:K,6,0)</f>
        <v>ATIVO</v>
      </c>
    </row>
    <row r="93" spans="1:13">
      <c r="A93" t="s">
        <v>516</v>
      </c>
      <c r="B93" t="s">
        <v>517</v>
      </c>
      <c r="C93" t="s">
        <v>382</v>
      </c>
      <c r="D93" t="s">
        <v>737</v>
      </c>
      <c r="E93" t="s">
        <v>397</v>
      </c>
      <c r="F93" t="str">
        <f>VLOOKUP(Tabela2245689101112131415161718192021222324[[#This Row],[NOME]],'CADASTRO'!A:K,5,0)</f>
        <v>AUXILIAR INDUSTRIAL</v>
      </c>
      <c r="G93" s="8">
        <v>46188</v>
      </c>
      <c r="H93" s="38">
        <v>365</v>
      </c>
      <c r="I9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IF((G93+H93)&gt;(TODAY()),"NO PRAZO", "VENCIDO")))),"N.A.")</f>
        <v>N.A.</v>
      </c>
      <c r="J93" s="14">
        <f>Tabela2245689101112131415161718192021222324[[#This Row],[TREINADO EM]]+Tabela2245689101112131415161718192021222324[[#This Row],[VALIDADE]]</f>
        <v>46553</v>
      </c>
      <c r="K93">
        <v>1</v>
      </c>
      <c r="L93" t="s">
        <v>3</v>
      </c>
      <c r="M93" t="str">
        <f>VLOOKUP(Tabela2245689101112131415161718192021222324[[#This Row],[NOME]],'CADASTRO'!A:K,6,0)</f>
        <v>DESLIGADO</v>
      </c>
    </row>
    <row r="94" spans="1:13">
      <c r="A94" t="s">
        <v>516</v>
      </c>
      <c r="B94" t="s">
        <v>517</v>
      </c>
      <c r="C94" t="s">
        <v>517</v>
      </c>
      <c r="D94" t="s">
        <v>737</v>
      </c>
      <c r="E94" t="s">
        <v>165</v>
      </c>
      <c r="F94" t="str">
        <f>VLOOKUP(Tabela2245689101112131415161718192021222324[[#This Row],[NOME]],'CADASTRO'!A:K,5,0)</f>
        <v>OPERADOR INDUSTRIAL I</v>
      </c>
      <c r="G94" s="8">
        <v>43278</v>
      </c>
      <c r="H94" s="38">
        <v>365</v>
      </c>
      <c r="I9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IF((G94+H94)&gt;(TODAY()),"NO PRAZO", "VENCIDO")))),"N.A.")</f>
        <v>N.A.</v>
      </c>
      <c r="J94" s="14">
        <f>Tabela2245689101112131415161718192021222324[[#This Row],[TREINADO EM]]+Tabela2245689101112131415161718192021222324[[#This Row],[VALIDADE]]</f>
        <v>43643</v>
      </c>
      <c r="K94">
        <v>1</v>
      </c>
      <c r="L94" t="s">
        <v>3</v>
      </c>
      <c r="M94" t="str">
        <f>VLOOKUP(Tabela2245689101112131415161718192021222324[[#This Row],[NOME]],'CADASTRO'!A:K,6,0)</f>
        <v>DESLIGADO</v>
      </c>
    </row>
    <row r="95" spans="1:13">
      <c r="A95" t="s">
        <v>516</v>
      </c>
      <c r="B95" t="s">
        <v>517</v>
      </c>
      <c r="C95" t="s">
        <v>382</v>
      </c>
      <c r="D95" t="s">
        <v>737</v>
      </c>
      <c r="E95" t="s">
        <v>398</v>
      </c>
      <c r="F95" t="str">
        <f>VLOOKUP(Tabela2245689101112131415161718192021222324[[#This Row],[NOME]],'CADASTRO'!A:K,5,0)</f>
        <v>AUXILIAR INDUSTRIAL</v>
      </c>
      <c r="G95" s="47">
        <v>46188</v>
      </c>
      <c r="H95" s="38">
        <v>365</v>
      </c>
      <c r="I9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IF((G95+H95)&gt;(TODAY()),"NO PRAZO", "VENCIDO")))),"N.A.")</f>
        <v>NO PRAZO</v>
      </c>
      <c r="J95" s="14">
        <f>Tabela2245689101112131415161718192021222324[[#This Row],[TREINADO EM]]+Tabela2245689101112131415161718192021222324[[#This Row],[VALIDADE]]</f>
        <v>46553</v>
      </c>
      <c r="K95">
        <v>1</v>
      </c>
      <c r="L95" t="s">
        <v>3</v>
      </c>
      <c r="M95" t="str">
        <f>VLOOKUP(Tabela2245689101112131415161718192021222324[[#This Row],[NOME]],'CADASTRO'!A:K,6,0)</f>
        <v>ATIVO</v>
      </c>
    </row>
    <row r="96" spans="1:13">
      <c r="A96" t="s">
        <v>516</v>
      </c>
      <c r="B96" t="s">
        <v>517</v>
      </c>
      <c r="C96" t="s">
        <v>517</v>
      </c>
      <c r="D96" t="s">
        <v>737</v>
      </c>
      <c r="E96" t="s">
        <v>399</v>
      </c>
      <c r="F96" t="str">
        <f>VLOOKUP(Tabela2245689101112131415161718192021222324[[#This Row],[NOME]],'CADASTRO'!A:K,5,0)</f>
        <v>OPERADOR INDUSTRIAL III</v>
      </c>
      <c r="G96" s="47">
        <v>43138</v>
      </c>
      <c r="H96" s="38">
        <v>365</v>
      </c>
      <c r="I9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IF((G96+H96)&gt;(TODAY()),"NO PRAZO", "VENCIDO")))),"N.A.")</f>
        <v>N.A.</v>
      </c>
      <c r="J96" s="14">
        <f>Tabela2245689101112131415161718192021222324[[#This Row],[TREINADO EM]]+Tabela2245689101112131415161718192021222324[[#This Row],[VALIDADE]]</f>
        <v>43503</v>
      </c>
      <c r="K96">
        <v>2</v>
      </c>
      <c r="L96" t="s">
        <v>1</v>
      </c>
      <c r="M96" t="str">
        <f>VLOOKUP(Tabela2245689101112131415161718192021222324[[#This Row],[NOME]],'CADASTRO'!A:K,6,0)</f>
        <v>DESLIGADO</v>
      </c>
    </row>
    <row r="97" spans="1:13">
      <c r="A97" t="s">
        <v>516</v>
      </c>
      <c r="B97" t="s">
        <v>517</v>
      </c>
      <c r="C97" t="s">
        <v>517</v>
      </c>
      <c r="D97" t="s">
        <v>737</v>
      </c>
      <c r="E97" t="s">
        <v>401</v>
      </c>
      <c r="F97" t="str">
        <f>VLOOKUP(Tabela2245689101112131415161718192021222324[[#This Row],[NOME]],'CADASTRO'!A:K,5,0)</f>
        <v>TECNICO MECANICO I</v>
      </c>
      <c r="G97" s="47">
        <v>43138</v>
      </c>
      <c r="H97" s="38">
        <v>365</v>
      </c>
      <c r="I9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IF((G97+H97)&gt;(TODAY()),"NO PRAZO", "VENCIDO")))),"N.A.")</f>
        <v>N.A.</v>
      </c>
      <c r="J97" s="14">
        <f>Tabela2245689101112131415161718192021222324[[#This Row],[TREINADO EM]]+Tabela2245689101112131415161718192021222324[[#This Row],[VALIDADE]]</f>
        <v>43503</v>
      </c>
      <c r="K97">
        <v>2</v>
      </c>
      <c r="L97" t="s">
        <v>1</v>
      </c>
      <c r="M97" t="str">
        <f>VLOOKUP(Tabela2245689101112131415161718192021222324[[#This Row],[NOME]],'CADASTRO'!A:K,6,0)</f>
        <v>ATIVO</v>
      </c>
    </row>
    <row r="98" spans="1:13">
      <c r="A98" t="s">
        <v>516</v>
      </c>
      <c r="B98" t="s">
        <v>517</v>
      </c>
      <c r="C98" t="s">
        <v>68</v>
      </c>
      <c r="D98" t="s">
        <v>737</v>
      </c>
      <c r="E98" t="s">
        <v>141</v>
      </c>
      <c r="F98" t="str">
        <f>VLOOKUP(Tabela2245689101112131415161718192021222324[[#This Row],[NOME]],'CADASTRO'!A:K,5,0)</f>
        <v xml:space="preserve">ANALISTA CONTROLE QUALIDADE PL      </v>
      </c>
      <c r="G98" s="47">
        <v>45065</v>
      </c>
      <c r="H98" s="38">
        <v>365</v>
      </c>
      <c r="I9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IF((G98+H98)&gt;(TODAY()),"NO PRAZO", "VENCIDO")))),"N.A.")</f>
        <v>N.A.</v>
      </c>
      <c r="J98" s="14">
        <f>Tabela2245689101112131415161718192021222324[[#This Row],[TREINADO EM]]+Tabela2245689101112131415161718192021222324[[#This Row],[VALIDADE]]</f>
        <v>45430</v>
      </c>
      <c r="K98">
        <v>1</v>
      </c>
      <c r="L98" t="s">
        <v>3</v>
      </c>
      <c r="M98" t="str">
        <f>VLOOKUP(Tabela2245689101112131415161718192021222324[[#This Row],[NOME]],'CADASTRO'!A:K,6,0)</f>
        <v>DESLIGADO</v>
      </c>
    </row>
    <row r="99" spans="1:13">
      <c r="A99" t="s">
        <v>516</v>
      </c>
      <c r="B99" t="s">
        <v>517</v>
      </c>
      <c r="C99" t="s">
        <v>132</v>
      </c>
      <c r="D99" t="s">
        <v>737</v>
      </c>
      <c r="E99" t="s">
        <v>138</v>
      </c>
      <c r="F99" t="str">
        <f>VLOOKUP(Tabela2245689101112131415161718192021222324[[#This Row],[NOME]],'CADASTRO'!A:K,5,0)</f>
        <v>AUXILIAR INDUSTRIAL</v>
      </c>
      <c r="G99" s="47">
        <v>46009</v>
      </c>
      <c r="H99" s="38">
        <v>365</v>
      </c>
      <c r="I99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IF((G99+H99)&gt;(TODAY()),"NO PRAZO", "VENCIDO")))),"N.A.")</f>
        <v>N.A.</v>
      </c>
      <c r="J99" s="14">
        <f>Tabela2245689101112131415161718192021222324[[#This Row],[TREINADO EM]]+Tabela2245689101112131415161718192021222324[[#This Row],[VALIDADE]]</f>
        <v>46374</v>
      </c>
      <c r="K99">
        <v>1</v>
      </c>
      <c r="L99" t="s">
        <v>3</v>
      </c>
      <c r="M99" t="str">
        <f>VLOOKUP(Tabela2245689101112131415161718192021222324[[#This Row],[NOME]],'CADASTRO'!A:K,6,0)</f>
        <v>DESLIGADO</v>
      </c>
    </row>
    <row r="100" spans="1:13">
      <c r="A100" t="s">
        <v>516</v>
      </c>
      <c r="B100" t="s">
        <v>517</v>
      </c>
      <c r="C100" t="s">
        <v>517</v>
      </c>
      <c r="D100" t="s">
        <v>737</v>
      </c>
      <c r="E100" t="s">
        <v>413</v>
      </c>
      <c r="F100" t="str">
        <f>VLOOKUP(Tabela2245689101112131415161718192021222324[[#This Row],[NOME]],'CADASTRO'!A:K,5,0)</f>
        <v>ANALISTA PRODUCAO JR</v>
      </c>
      <c r="G100" s="47">
        <v>43138</v>
      </c>
      <c r="H100" s="38">
        <v>365</v>
      </c>
      <c r="I10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IF((G100+H100)&gt;(TODAY()),"NO PRAZO", "VENCIDO")))),"N.A.")</f>
        <v>N.A.</v>
      </c>
      <c r="J100" s="14">
        <f>Tabela2245689101112131415161718192021222324[[#This Row],[TREINADO EM]]+Tabela2245689101112131415161718192021222324[[#This Row],[VALIDADE]]</f>
        <v>43503</v>
      </c>
      <c r="K100">
        <v>2</v>
      </c>
      <c r="L100" t="s">
        <v>1</v>
      </c>
      <c r="M100" t="str">
        <f>VLOOKUP(Tabela2245689101112131415161718192021222324[[#This Row],[NOME]],'CADASTRO'!A:K,6,0)</f>
        <v>ATIVO</v>
      </c>
    </row>
    <row r="101" spans="1:13">
      <c r="A101" t="s">
        <v>516</v>
      </c>
      <c r="B101" t="s">
        <v>517</v>
      </c>
      <c r="C101" t="s">
        <v>132</v>
      </c>
      <c r="D101" t="s">
        <v>737</v>
      </c>
      <c r="E101" t="s">
        <v>418</v>
      </c>
      <c r="F101" t="str">
        <f>VLOOKUP(Tabela2245689101112131415161718192021222324[[#This Row],[NOME]],'CADASTRO'!A:K,5,0)</f>
        <v>AUXILIAR INDUSTRIAL</v>
      </c>
      <c r="G101" s="47">
        <v>46009</v>
      </c>
      <c r="H101" s="38">
        <v>365</v>
      </c>
      <c r="I10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IF((G101+H101)&gt;(TODAY()),"NO PRAZO", "VENCIDO")))),"N.A.")</f>
        <v>NO PRAZO</v>
      </c>
      <c r="J101" s="14">
        <f>Tabela2245689101112131415161718192021222324[[#This Row],[TREINADO EM]]+Tabela2245689101112131415161718192021222324[[#This Row],[VALIDADE]]</f>
        <v>46374</v>
      </c>
      <c r="K101">
        <v>1</v>
      </c>
      <c r="L101" t="s">
        <v>3</v>
      </c>
      <c r="M101" t="str">
        <f>VLOOKUP(Tabela2245689101112131415161718192021222324[[#This Row],[NOME]],'CADASTRO'!A:K,6,0)</f>
        <v>ATIVO</v>
      </c>
    </row>
    <row r="102" spans="1:13">
      <c r="A102" t="s">
        <v>516</v>
      </c>
      <c r="B102" t="s">
        <v>517</v>
      </c>
      <c r="C102" t="s">
        <v>68</v>
      </c>
      <c r="D102" t="s">
        <v>737</v>
      </c>
      <c r="E102" t="s">
        <v>419</v>
      </c>
      <c r="F102" t="str">
        <f>VLOOKUP(Tabela2245689101112131415161718192021222324[[#This Row],[NOME]],'CADASTRO'!A:K,5,0)</f>
        <v>OPERADOR INDUSTRIAL II</v>
      </c>
      <c r="G102" s="47">
        <v>45504</v>
      </c>
      <c r="H102" s="38">
        <v>365</v>
      </c>
      <c r="I10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IF((G102+H102)&gt;(TODAY()),"NO PRAZO", "VENCIDO")))),"N.A.")</f>
        <v>HISTORICO</v>
      </c>
      <c r="J102" s="14">
        <f>Tabela2245689101112131415161718192021222324[[#This Row],[TREINADO EM]]+Tabela2245689101112131415161718192021222324[[#This Row],[VALIDADE]]</f>
        <v>45869</v>
      </c>
      <c r="K102">
        <v>1</v>
      </c>
      <c r="L102" t="s">
        <v>5</v>
      </c>
      <c r="M102" t="str">
        <f>VLOOKUP(Tabela2245689101112131415161718192021222324[[#This Row],[NOME]],'CADASTRO'!A:K,6,0)</f>
        <v>ATIVO</v>
      </c>
    </row>
    <row r="103" spans="1:13">
      <c r="A103" t="s">
        <v>516</v>
      </c>
      <c r="B103" t="s">
        <v>517</v>
      </c>
      <c r="C103" t="s">
        <v>132</v>
      </c>
      <c r="D103" t="s">
        <v>737</v>
      </c>
      <c r="E103" t="s">
        <v>419</v>
      </c>
      <c r="F103" t="str">
        <f>VLOOKUP(Tabela2245689101112131415161718192021222324[[#This Row],[NOME]],'CADASTRO'!A:K,5,0)</f>
        <v>OPERADOR INDUSTRIAL II</v>
      </c>
      <c r="G103" s="47">
        <v>46009</v>
      </c>
      <c r="H103" s="38">
        <v>365</v>
      </c>
      <c r="I103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IF((G103+H103)&gt;(TODAY()),"NO PRAZO", "VENCIDO")))),"N.A.")</f>
        <v>NO PRAZO</v>
      </c>
      <c r="J103" s="14">
        <f>Tabela2245689101112131415161718192021222324[[#This Row],[TREINADO EM]]+Tabela2245689101112131415161718192021222324[[#This Row],[VALIDADE]]</f>
        <v>46374</v>
      </c>
      <c r="K103">
        <v>1</v>
      </c>
      <c r="L103" t="s">
        <v>3</v>
      </c>
      <c r="M103" t="str">
        <f>VLOOKUP(Tabela2245689101112131415161718192021222324[[#This Row],[NOME]],'CADASTRO'!A:K,6,0)</f>
        <v>ATIVO</v>
      </c>
    </row>
    <row r="104" spans="1:13">
      <c r="A104" t="s">
        <v>516</v>
      </c>
      <c r="B104" t="s">
        <v>517</v>
      </c>
      <c r="C104" t="s">
        <v>517</v>
      </c>
      <c r="D104" t="s">
        <v>737</v>
      </c>
      <c r="E104" t="s">
        <v>121</v>
      </c>
      <c r="F104" t="str">
        <f>VLOOKUP(Tabela2245689101112131415161718192021222324[[#This Row],[NOME]],'CADASTRO'!A:K,5,0)</f>
        <v>ANALISTA CONTROLE QUALIDADE PL</v>
      </c>
      <c r="G104" s="47">
        <v>43138</v>
      </c>
      <c r="H104" s="38">
        <v>365</v>
      </c>
      <c r="I104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IF((G104+H104)&gt;(TODAY()),"NO PRAZO", "VENCIDO")))),"N.A.")</f>
        <v>N.A.</v>
      </c>
      <c r="J104" s="14">
        <f>Tabela2245689101112131415161718192021222324[[#This Row],[TREINADO EM]]+Tabela2245689101112131415161718192021222324[[#This Row],[VALIDADE]]</f>
        <v>43503</v>
      </c>
      <c r="K104">
        <v>2</v>
      </c>
      <c r="L104" t="s">
        <v>1</v>
      </c>
      <c r="M104" t="str">
        <f>VLOOKUP(Tabela2245689101112131415161718192021222324[[#This Row],[NOME]],'CADASTRO'!A:K,6,0)</f>
        <v>DESLIGADO</v>
      </c>
    </row>
    <row r="105" spans="1:13">
      <c r="A105" t="s">
        <v>516</v>
      </c>
      <c r="B105" t="s">
        <v>517</v>
      </c>
      <c r="C105" t="s">
        <v>68</v>
      </c>
      <c r="D105" t="s">
        <v>737</v>
      </c>
      <c r="E105" t="s">
        <v>424</v>
      </c>
      <c r="F105" t="str">
        <f>VLOOKUP(Tabela2245689101112131415161718192021222324[[#This Row],[NOME]],'CADASTRO'!A:K,5,0)</f>
        <v>OPERADOR INDUSTRIAL III</v>
      </c>
      <c r="G105" s="47">
        <v>45504</v>
      </c>
      <c r="H105" s="38">
        <v>365</v>
      </c>
      <c r="I10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IF((G105+H105)&gt;(TODAY()),"NO PRAZO", "VENCIDO")))),"N.A.")</f>
        <v>HISTORICO</v>
      </c>
      <c r="J105" s="14">
        <f>Tabela2245689101112131415161718192021222324[[#This Row],[TREINADO EM]]+Tabela2245689101112131415161718192021222324[[#This Row],[VALIDADE]]</f>
        <v>45869</v>
      </c>
      <c r="K105">
        <v>1</v>
      </c>
      <c r="L105" t="s">
        <v>5</v>
      </c>
      <c r="M105" t="str">
        <f>VLOOKUP(Tabela2245689101112131415161718192021222324[[#This Row],[NOME]],'CADASTRO'!A:K,6,0)</f>
        <v>ATIVO</v>
      </c>
    </row>
    <row r="106" spans="1:13">
      <c r="A106" t="s">
        <v>516</v>
      </c>
      <c r="B106" t="s">
        <v>517</v>
      </c>
      <c r="C106" t="s">
        <v>437</v>
      </c>
      <c r="D106" t="s">
        <v>737</v>
      </c>
      <c r="E106" t="s">
        <v>424</v>
      </c>
      <c r="F106" t="str">
        <f>VLOOKUP(Tabela2245689101112131415161718192021222324[[#This Row],[NOME]],'CADASTRO'!A:K,5,0)</f>
        <v>OPERADOR INDUSTRIAL III</v>
      </c>
      <c r="G106" s="47">
        <v>45644</v>
      </c>
      <c r="H106" s="38">
        <v>365</v>
      </c>
      <c r="I10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IF((G106+H106)&gt;(TODAY()),"NO PRAZO", "VENCIDO")))),"N.A.")</f>
        <v>HISTORICO</v>
      </c>
      <c r="J106" s="14">
        <f>Tabela2245689101112131415161718192021222324[[#This Row],[TREINADO EM]]+Tabela2245689101112131415161718192021222324[[#This Row],[VALIDADE]]</f>
        <v>46009</v>
      </c>
      <c r="K106">
        <v>1</v>
      </c>
      <c r="L106" t="s">
        <v>5</v>
      </c>
      <c r="M106" t="str">
        <f>VLOOKUP(Tabela2245689101112131415161718192021222324[[#This Row],[NOME]],'CADASTRO'!A:K,6,0)</f>
        <v>ATIVO</v>
      </c>
    </row>
    <row r="107" spans="1:13">
      <c r="A107" t="s">
        <v>516</v>
      </c>
      <c r="B107" t="s">
        <v>517</v>
      </c>
      <c r="C107" t="s">
        <v>132</v>
      </c>
      <c r="D107" t="s">
        <v>737</v>
      </c>
      <c r="E107" t="s">
        <v>424</v>
      </c>
      <c r="F107" t="str">
        <f>VLOOKUP(Tabela2245689101112131415161718192021222324[[#This Row],[NOME]],'CADASTRO'!A:K,5,0)</f>
        <v>OPERADOR INDUSTRIAL III</v>
      </c>
      <c r="G107" s="47">
        <v>46009</v>
      </c>
      <c r="H107" s="38">
        <v>365</v>
      </c>
      <c r="I10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IF((G107+H107)&gt;(TODAY()),"NO PRAZO", "VENCIDO")))),"N.A.")</f>
        <v>NO PRAZO</v>
      </c>
      <c r="J107" s="14">
        <f>Tabela2245689101112131415161718192021222324[[#This Row],[TREINADO EM]]+Tabela2245689101112131415161718192021222324[[#This Row],[VALIDADE]]</f>
        <v>46374</v>
      </c>
      <c r="K107">
        <v>1</v>
      </c>
      <c r="L107" t="s">
        <v>3</v>
      </c>
      <c r="M107" t="str">
        <f>VLOOKUP(Tabela2245689101112131415161718192021222324[[#This Row],[NOME]],'CADASTRO'!A:K,6,0)</f>
        <v>ATIVO</v>
      </c>
    </row>
    <row r="108" spans="1:13">
      <c r="A108" t="s">
        <v>516</v>
      </c>
      <c r="B108" t="s">
        <v>517</v>
      </c>
      <c r="C108" t="s">
        <v>437</v>
      </c>
      <c r="D108" t="s">
        <v>737</v>
      </c>
      <c r="E108" t="s">
        <v>116</v>
      </c>
      <c r="F108" t="str">
        <f>VLOOKUP(Tabela2245689101112131415161718192021222324[[#This Row],[NOME]],'CADASTRO'!A:K,5,0)</f>
        <v>OPERADOR INDUSTRIAL I</v>
      </c>
      <c r="G108" s="47">
        <v>45644</v>
      </c>
      <c r="H108" s="38">
        <v>365</v>
      </c>
      <c r="I10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IF((G108+H108)&gt;(TODAY()),"NO PRAZO", "VENCIDO")))),"N.A.")</f>
        <v>N.A.</v>
      </c>
      <c r="J108" s="14">
        <f>Tabela2245689101112131415161718192021222324[[#This Row],[TREINADO EM]]+Tabela2245689101112131415161718192021222324[[#This Row],[VALIDADE]]</f>
        <v>46009</v>
      </c>
      <c r="K108">
        <v>1</v>
      </c>
      <c r="L108" t="s">
        <v>3</v>
      </c>
      <c r="M108" t="str">
        <f>VLOOKUP(Tabela2245689101112131415161718192021222324[[#This Row],[NOME]],'CADASTRO'!A:K,6,0)</f>
        <v>DESLIGADO</v>
      </c>
    </row>
    <row r="109" spans="1:13">
      <c r="A109" t="s">
        <v>516</v>
      </c>
      <c r="B109" t="s">
        <v>517</v>
      </c>
      <c r="C109" t="s">
        <v>437</v>
      </c>
      <c r="D109" t="s">
        <v>737</v>
      </c>
      <c r="E109" t="s">
        <v>109</v>
      </c>
      <c r="F109" t="str">
        <f>VLOOKUP(Tabela2245689101112131415161718192021222324[[#This Row],[NOME]],'CADASTRO'!A:K,5,0)</f>
        <v>OPERADOR INDUSTRIAL I</v>
      </c>
      <c r="G109" s="47">
        <v>45644</v>
      </c>
      <c r="H109" s="38">
        <v>365</v>
      </c>
      <c r="I109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IF((G109+H109)&gt;(TODAY()),"NO PRAZO", "VENCIDO")))),"N.A.")</f>
        <v>N.A.</v>
      </c>
      <c r="J109" s="14">
        <f>Tabela2245689101112131415161718192021222324[[#This Row],[TREINADO EM]]+Tabela2245689101112131415161718192021222324[[#This Row],[VALIDADE]]</f>
        <v>46009</v>
      </c>
      <c r="K109">
        <v>1</v>
      </c>
      <c r="L109" t="s">
        <v>1</v>
      </c>
      <c r="M109" t="str">
        <f>VLOOKUP(Tabela2245689101112131415161718192021222324[[#This Row],[NOME]],'CADASTRO'!A:K,6,0)</f>
        <v>DESLIGADO</v>
      </c>
    </row>
    <row r="110" spans="1:13">
      <c r="A110" t="s">
        <v>516</v>
      </c>
      <c r="B110" t="s">
        <v>517</v>
      </c>
      <c r="C110" t="s">
        <v>68</v>
      </c>
      <c r="D110" t="s">
        <v>737</v>
      </c>
      <c r="E110" t="s">
        <v>104</v>
      </c>
      <c r="F110" t="str">
        <f>VLOOKUP(Tabela2245689101112131415161718192021222324[[#This Row],[NOME]],'CADASTRO'!A:K,5,0)</f>
        <v>OPERADOR INDUSTRIAL II</v>
      </c>
      <c r="G110" s="47">
        <v>44957</v>
      </c>
      <c r="H110" s="38">
        <v>365</v>
      </c>
      <c r="I11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IF((G110+H110)&gt;(TODAY()),"NO PRAZO", "VENCIDO")))),"N.A.")</f>
        <v>N.A.</v>
      </c>
      <c r="J110" s="14">
        <f>Tabela2245689101112131415161718192021222324[[#This Row],[TREINADO EM]]+Tabela2245689101112131415161718192021222324[[#This Row],[VALIDADE]]</f>
        <v>45322</v>
      </c>
      <c r="K110">
        <v>1</v>
      </c>
      <c r="L110" t="s">
        <v>5</v>
      </c>
      <c r="M110" t="str">
        <f>VLOOKUP(Tabela2245689101112131415161718192021222324[[#This Row],[NOME]],'CADASTRO'!A:K,6,0)</f>
        <v>DESLIGADO</v>
      </c>
    </row>
    <row r="111" spans="1:13">
      <c r="A111" t="s">
        <v>516</v>
      </c>
      <c r="B111" t="s">
        <v>517</v>
      </c>
      <c r="C111" t="s">
        <v>68</v>
      </c>
      <c r="D111" t="s">
        <v>737</v>
      </c>
      <c r="E111" t="s">
        <v>104</v>
      </c>
      <c r="F111" t="str">
        <f>VLOOKUP(Tabela2245689101112131415161718192021222324[[#This Row],[NOME]],'CADASTRO'!A:K,5,0)</f>
        <v>OPERADOR INDUSTRIAL II</v>
      </c>
      <c r="G111" s="47">
        <v>45504</v>
      </c>
      <c r="H111" s="38">
        <v>365</v>
      </c>
      <c r="I11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IF((G111+H111)&gt;(TODAY()),"NO PRAZO", "VENCIDO")))),"N.A.")</f>
        <v>N.A.</v>
      </c>
      <c r="J111" s="14">
        <f>Tabela2245689101112131415161718192021222324[[#This Row],[TREINADO EM]]+Tabela2245689101112131415161718192021222324[[#This Row],[VALIDADE]]</f>
        <v>45869</v>
      </c>
      <c r="K111">
        <v>1</v>
      </c>
      <c r="L111" t="s">
        <v>1</v>
      </c>
      <c r="M111" t="str">
        <f>VLOOKUP(Tabela2245689101112131415161718192021222324[[#This Row],[NOME]],'CADASTRO'!A:K,6,0)</f>
        <v>DESLIGADO</v>
      </c>
    </row>
    <row r="112" spans="1:13">
      <c r="A112" t="s">
        <v>516</v>
      </c>
      <c r="B112" t="s">
        <v>517</v>
      </c>
      <c r="C112" t="s">
        <v>517</v>
      </c>
      <c r="D112" t="s">
        <v>737</v>
      </c>
      <c r="E112" t="s">
        <v>426</v>
      </c>
      <c r="F112" t="str">
        <f>VLOOKUP(Tabela2245689101112131415161718192021222324[[#This Row],[NOME]],'CADASTRO'!A:K,5,0)</f>
        <v>OPERADOR INDUSTRIAL II</v>
      </c>
      <c r="G112" s="47">
        <v>43138</v>
      </c>
      <c r="H112" s="38">
        <v>365</v>
      </c>
      <c r="I11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IF((G112+H112)&gt;(TODAY()),"NO PRAZO", "VENCIDO")))),"N.A.")</f>
        <v>HISTORICO</v>
      </c>
      <c r="J112" s="14">
        <f>Tabela2245689101112131415161718192021222324[[#This Row],[TREINADO EM]]+Tabela2245689101112131415161718192021222324[[#This Row],[VALIDADE]]</f>
        <v>43503</v>
      </c>
      <c r="K112">
        <v>2</v>
      </c>
      <c r="L112" t="s">
        <v>5</v>
      </c>
      <c r="M112" t="str">
        <f>VLOOKUP(Tabela2245689101112131415161718192021222324[[#This Row],[NOME]],'CADASTRO'!A:K,6,0)</f>
        <v>ATIVO</v>
      </c>
    </row>
    <row r="113" spans="1:13">
      <c r="A113" t="s">
        <v>516</v>
      </c>
      <c r="B113" t="s">
        <v>517</v>
      </c>
      <c r="C113" t="s">
        <v>437</v>
      </c>
      <c r="D113" t="s">
        <v>737</v>
      </c>
      <c r="E113" t="s">
        <v>426</v>
      </c>
      <c r="F113" t="str">
        <f>VLOOKUP(Tabela2245689101112131415161718192021222324[[#This Row],[NOME]],'CADASTRO'!A:K,5,0)</f>
        <v>OPERADOR INDUSTRIAL II</v>
      </c>
      <c r="G113" s="47">
        <v>45644</v>
      </c>
      <c r="H113" s="38">
        <v>365</v>
      </c>
      <c r="I113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IF((G113+H113)&gt;(TODAY()),"NO PRAZO", "VENCIDO")))),"N.A.")</f>
        <v>HISTORICO</v>
      </c>
      <c r="J113" s="14">
        <f>Tabela2245689101112131415161718192021222324[[#This Row],[TREINADO EM]]+Tabela2245689101112131415161718192021222324[[#This Row],[VALIDADE]]</f>
        <v>46009</v>
      </c>
      <c r="K113">
        <v>1</v>
      </c>
      <c r="L113" t="s">
        <v>5</v>
      </c>
      <c r="M113" t="str">
        <f>VLOOKUP(Tabela2245689101112131415161718192021222324[[#This Row],[NOME]],'CADASTRO'!A:K,6,0)</f>
        <v>ATIVO</v>
      </c>
    </row>
    <row r="114" spans="1:13">
      <c r="A114" t="s">
        <v>516</v>
      </c>
      <c r="B114" t="s">
        <v>517</v>
      </c>
      <c r="C114" t="s">
        <v>132</v>
      </c>
      <c r="D114" t="s">
        <v>737</v>
      </c>
      <c r="E114" t="s">
        <v>426</v>
      </c>
      <c r="F114" t="str">
        <f>VLOOKUP(Tabela2245689101112131415161718192021222324[[#This Row],[NOME]],'CADASTRO'!A:K,5,0)</f>
        <v>OPERADOR INDUSTRIAL II</v>
      </c>
      <c r="G114" s="47">
        <v>46009</v>
      </c>
      <c r="H114" s="38">
        <v>365</v>
      </c>
      <c r="I114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IF((G114+H114)&gt;(TODAY()),"NO PRAZO", "VENCIDO")))),"N.A.")</f>
        <v>NO PRAZO</v>
      </c>
      <c r="J114" s="14">
        <f>Tabela2245689101112131415161718192021222324[[#This Row],[TREINADO EM]]+Tabela2245689101112131415161718192021222324[[#This Row],[VALIDADE]]</f>
        <v>46374</v>
      </c>
      <c r="K114">
        <v>1</v>
      </c>
      <c r="L114" t="s">
        <v>3</v>
      </c>
      <c r="M114" t="str">
        <f>VLOOKUP(Tabela2245689101112131415161718192021222324[[#This Row],[NOME]],'CADASTRO'!A:K,6,0)</f>
        <v>ATIVO</v>
      </c>
    </row>
    <row r="115" spans="1:13">
      <c r="A115" t="s">
        <v>516</v>
      </c>
      <c r="B115" t="s">
        <v>517</v>
      </c>
      <c r="C115" t="s">
        <v>517</v>
      </c>
      <c r="D115" t="s">
        <v>737</v>
      </c>
      <c r="E115" t="s">
        <v>100</v>
      </c>
      <c r="F115" t="str">
        <f>VLOOKUP(Tabela2245689101112131415161718192021222324[[#This Row],[NOME]],'CADASTRO'!A:K,5,0)</f>
        <v>AUXILIAR INDUSTRIAL</v>
      </c>
      <c r="G115" s="47">
        <v>44833</v>
      </c>
      <c r="H115" s="38">
        <v>365</v>
      </c>
      <c r="I11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IF((G115+H115)&gt;(TODAY()),"NO PRAZO", "VENCIDO")))),"N.A.")</f>
        <v>N.A.</v>
      </c>
      <c r="J115" s="14">
        <f>Tabela2245689101112131415161718192021222324[[#This Row],[TREINADO EM]]+Tabela2245689101112131415161718192021222324[[#This Row],[VALIDADE]]</f>
        <v>45198</v>
      </c>
      <c r="K115">
        <v>0.5</v>
      </c>
      <c r="L115" t="s">
        <v>3</v>
      </c>
      <c r="M115" t="str">
        <f>VLOOKUP(Tabela2245689101112131415161718192021222324[[#This Row],[NOME]],'CADASTRO'!A:K,6,0)</f>
        <v>DESLIGADO</v>
      </c>
    </row>
    <row r="116" spans="1:13">
      <c r="A116" t="s">
        <v>516</v>
      </c>
      <c r="B116" t="s">
        <v>517</v>
      </c>
      <c r="C116" t="s">
        <v>517</v>
      </c>
      <c r="D116" t="s">
        <v>737</v>
      </c>
      <c r="E116" t="s">
        <v>427</v>
      </c>
      <c r="F116" t="str">
        <f>VLOOKUP(Tabela2245689101112131415161718192021222324[[#This Row],[NOME]],'CADASTRO'!A:K,5,0)</f>
        <v>CONTROLADOR QUALIDADE</v>
      </c>
      <c r="G116" s="47">
        <v>42980</v>
      </c>
      <c r="H116" s="38">
        <v>365</v>
      </c>
      <c r="I11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IF((G116+H116)&gt;(TODAY()),"NO PRAZO", "VENCIDO")))),"N.A.")</f>
        <v>N.A.</v>
      </c>
      <c r="J116" s="14">
        <f>Tabela2245689101112131415161718192021222324[[#This Row],[TREINADO EM]]+Tabela2245689101112131415161718192021222324[[#This Row],[VALIDADE]]</f>
        <v>43345</v>
      </c>
      <c r="K116">
        <v>1</v>
      </c>
      <c r="L116" t="s">
        <v>1</v>
      </c>
      <c r="M116" t="str">
        <f>VLOOKUP(Tabela2245689101112131415161718192021222324[[#This Row],[NOME]],'CADASTRO'!A:K,6,0)</f>
        <v>ATIVO</v>
      </c>
    </row>
    <row r="117" spans="1:13">
      <c r="A117" t="s">
        <v>516</v>
      </c>
      <c r="B117" t="s">
        <v>517</v>
      </c>
      <c r="C117" t="s">
        <v>437</v>
      </c>
      <c r="D117" t="s">
        <v>737</v>
      </c>
      <c r="E117" t="s">
        <v>427</v>
      </c>
      <c r="F117" t="str">
        <f>VLOOKUP(Tabela2245689101112131415161718192021222324[[#This Row],[NOME]],'CADASTRO'!A:K,5,0)</f>
        <v>CONTROLADOR QUALIDADE</v>
      </c>
      <c r="G117" s="47">
        <v>45443</v>
      </c>
      <c r="H117" s="38">
        <v>365</v>
      </c>
      <c r="I11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IF((G117+H117)&gt;(TODAY()),"NO PRAZO", "VENCIDO")))),"N.A.")</f>
        <v>N.A.</v>
      </c>
      <c r="J117" s="14">
        <f>Tabela2245689101112131415161718192021222324[[#This Row],[TREINADO EM]]+Tabela2245689101112131415161718192021222324[[#This Row],[VALIDADE]]</f>
        <v>45808</v>
      </c>
      <c r="K117">
        <v>1</v>
      </c>
      <c r="L117" t="s">
        <v>1</v>
      </c>
      <c r="M117" t="str">
        <f>VLOOKUP(Tabela2245689101112131415161718192021222324[[#This Row],[NOME]],'CADASTRO'!A:K,6,0)</f>
        <v>ATIVO</v>
      </c>
    </row>
    <row r="118" spans="1:13">
      <c r="A118" t="s">
        <v>516</v>
      </c>
      <c r="B118" t="s">
        <v>517</v>
      </c>
      <c r="C118" t="s">
        <v>132</v>
      </c>
      <c r="D118" t="s">
        <v>737</v>
      </c>
      <c r="E118" t="s">
        <v>430</v>
      </c>
      <c r="F118" t="str">
        <f>VLOOKUP(Tabela2245689101112131415161718192021222324[[#This Row],[NOME]],'CADASTRO'!A:K,5,0)</f>
        <v>OPERADOR INDUSTRIAL I</v>
      </c>
      <c r="G118" s="47">
        <v>46009</v>
      </c>
      <c r="H118" s="38">
        <v>365</v>
      </c>
      <c r="I11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IF((G118+H118)&gt;(TODAY()),"NO PRAZO", "VENCIDO")))),"N.A.")</f>
        <v>NO PRAZO</v>
      </c>
      <c r="J118" s="14">
        <f>Tabela2245689101112131415161718192021222324[[#This Row],[TREINADO EM]]+Tabela2245689101112131415161718192021222324[[#This Row],[VALIDADE]]</f>
        <v>46374</v>
      </c>
      <c r="K118">
        <v>1</v>
      </c>
      <c r="L118" t="s">
        <v>3</v>
      </c>
      <c r="M118" t="str">
        <f>VLOOKUP(Tabela2245689101112131415161718192021222324[[#This Row],[NOME]],'CADASTRO'!A:K,6,0)</f>
        <v>ATIVO</v>
      </c>
    </row>
    <row r="119" spans="1:13">
      <c r="A119" t="s">
        <v>516</v>
      </c>
      <c r="B119" t="s">
        <v>517</v>
      </c>
      <c r="C119" t="s">
        <v>517</v>
      </c>
      <c r="D119" t="s">
        <v>737</v>
      </c>
      <c r="E119" t="s">
        <v>433</v>
      </c>
      <c r="F119" t="str">
        <f>VLOOKUP(Tabela2245689101112131415161718192021222324[[#This Row],[NOME]],'CADASTRO'!A:K,5,0)</f>
        <v>ANALISTA SEGURANCA TRABALHO E MEIO</v>
      </c>
      <c r="G119" s="47">
        <v>44833</v>
      </c>
      <c r="H119" s="38">
        <v>365</v>
      </c>
      <c r="I119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IF((G119+H119)&gt;(TODAY()),"NO PRAZO", "VENCIDO")))),"N.A.")</f>
        <v>N.A.</v>
      </c>
      <c r="J119" s="14">
        <f>Tabela2245689101112131415161718192021222324[[#This Row],[TREINADO EM]]+Tabela2245689101112131415161718192021222324[[#This Row],[VALIDADE]]</f>
        <v>45198</v>
      </c>
      <c r="K119">
        <v>0.5</v>
      </c>
      <c r="L119" t="s">
        <v>1</v>
      </c>
      <c r="M119" t="str">
        <f>VLOOKUP(Tabela2245689101112131415161718192021222324[[#This Row],[NOME]],'CADASTRO'!A:K,6,0)</f>
        <v>ATIVO</v>
      </c>
    </row>
    <row r="120" spans="1:13">
      <c r="A120" t="s">
        <v>516</v>
      </c>
      <c r="B120" t="s">
        <v>517</v>
      </c>
      <c r="C120" t="s">
        <v>517</v>
      </c>
      <c r="D120" t="s">
        <v>737</v>
      </c>
      <c r="E120" t="s">
        <v>96</v>
      </c>
      <c r="F120" t="str">
        <f>VLOOKUP(Tabela2245689101112131415161718192021222324[[#This Row],[NOME]],'CADASTRO'!A:K,5,0)</f>
        <v>OPERADOR INDUSTRIAL II</v>
      </c>
      <c r="G120" s="47">
        <v>44833</v>
      </c>
      <c r="H120" s="38">
        <v>365</v>
      </c>
      <c r="I12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IF((G120+H120)&gt;(TODAY()),"NO PRAZO", "VENCIDO")))),"N.A.")</f>
        <v>N.A.</v>
      </c>
      <c r="J120" s="14">
        <f>Tabela2245689101112131415161718192021222324[[#This Row],[TREINADO EM]]+Tabela2245689101112131415161718192021222324[[#This Row],[VALIDADE]]</f>
        <v>45198</v>
      </c>
      <c r="K120">
        <v>0.5</v>
      </c>
      <c r="L120" t="s">
        <v>5</v>
      </c>
      <c r="M120" t="str">
        <f>VLOOKUP(Tabela2245689101112131415161718192021222324[[#This Row],[NOME]],'CADASTRO'!A:K,6,0)</f>
        <v>DESLIGADO</v>
      </c>
    </row>
    <row r="121" spans="1:13">
      <c r="A121" t="s">
        <v>516</v>
      </c>
      <c r="B121" t="s">
        <v>517</v>
      </c>
      <c r="C121" t="s">
        <v>733</v>
      </c>
      <c r="D121" t="s">
        <v>737</v>
      </c>
      <c r="E121" s="10" t="s">
        <v>96</v>
      </c>
      <c r="F121" t="str">
        <f>VLOOKUP(Tabela2245689101112131415161718192021222324[[#This Row],[NOME]],'CADASTRO'!A:K,5,0)</f>
        <v>OPERADOR INDUSTRIAL II</v>
      </c>
      <c r="G121" s="47">
        <v>45377</v>
      </c>
      <c r="H121" s="38">
        <v>365</v>
      </c>
      <c r="I12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IF((G121+H121)&gt;(TODAY()),"NO PRAZO", "VENCIDO")))),"N.A.")</f>
        <v>N.A.</v>
      </c>
      <c r="J121" s="14">
        <f>Tabela2245689101112131415161718192021222324[[#This Row],[TREINADO EM]]+Tabela2245689101112131415161718192021222324[[#This Row],[VALIDADE]]</f>
        <v>45742</v>
      </c>
      <c r="K121">
        <v>0.5</v>
      </c>
      <c r="L121" t="s">
        <v>5</v>
      </c>
      <c r="M121" t="str">
        <f>VLOOKUP(Tabela2245689101112131415161718192021222324[[#This Row],[NOME]],'CADASTRO'!A:K,6,0)</f>
        <v>DESLIGADO</v>
      </c>
    </row>
    <row r="122" spans="1:13">
      <c r="A122" t="s">
        <v>516</v>
      </c>
      <c r="B122" t="s">
        <v>517</v>
      </c>
      <c r="C122" t="s">
        <v>68</v>
      </c>
      <c r="D122" t="s">
        <v>737</v>
      </c>
      <c r="E122" t="s">
        <v>96</v>
      </c>
      <c r="F122" t="str">
        <f>VLOOKUP(Tabela2245689101112131415161718192021222324[[#This Row],[NOME]],'CADASTRO'!A:K,5,0)</f>
        <v>OPERADOR INDUSTRIAL II</v>
      </c>
      <c r="G122" s="47">
        <v>45504</v>
      </c>
      <c r="H122" s="38">
        <v>365</v>
      </c>
      <c r="I12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IF((G122+H122)&gt;(TODAY()),"NO PRAZO", "VENCIDO")))),"N.A.")</f>
        <v>N.A.</v>
      </c>
      <c r="J122" s="14">
        <f>Tabela2245689101112131415161718192021222324[[#This Row],[TREINADO EM]]+Tabela2245689101112131415161718192021222324[[#This Row],[VALIDADE]]</f>
        <v>45869</v>
      </c>
      <c r="K122">
        <v>1</v>
      </c>
      <c r="L122" t="s">
        <v>5</v>
      </c>
      <c r="M122" t="str">
        <f>VLOOKUP(Tabela2245689101112131415161718192021222324[[#This Row],[NOME]],'CADASTRO'!A:K,6,0)</f>
        <v>DESLIGADO</v>
      </c>
    </row>
    <row r="123" spans="1:13">
      <c r="A123" t="s">
        <v>516</v>
      </c>
      <c r="B123" t="s">
        <v>517</v>
      </c>
      <c r="C123" t="s">
        <v>437</v>
      </c>
      <c r="D123" t="s">
        <v>737</v>
      </c>
      <c r="E123" t="s">
        <v>96</v>
      </c>
      <c r="F123" t="str">
        <f>VLOOKUP(Tabela2245689101112131415161718192021222324[[#This Row],[NOME]],'CADASTRO'!A:K,5,0)</f>
        <v>OPERADOR INDUSTRIAL II</v>
      </c>
      <c r="G123" s="47">
        <v>45443</v>
      </c>
      <c r="H123" s="38">
        <v>365</v>
      </c>
      <c r="I123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IF((G123+H123)&gt;(TODAY()),"NO PRAZO", "VENCIDO")))),"N.A.")</f>
        <v>N.A.</v>
      </c>
      <c r="J123" s="14">
        <f>Tabela2245689101112131415161718192021222324[[#This Row],[TREINADO EM]]+Tabela2245689101112131415161718192021222324[[#This Row],[VALIDADE]]</f>
        <v>45808</v>
      </c>
      <c r="K123">
        <v>1</v>
      </c>
      <c r="L123" t="s">
        <v>5</v>
      </c>
      <c r="M123" t="str">
        <f>VLOOKUP(Tabela2245689101112131415161718192021222324[[#This Row],[NOME]],'CADASTRO'!A:K,6,0)</f>
        <v>DESLIGADO</v>
      </c>
    </row>
    <row r="124" spans="1:13">
      <c r="A124" t="s">
        <v>516</v>
      </c>
      <c r="B124" t="s">
        <v>517</v>
      </c>
      <c r="C124" t="s">
        <v>382</v>
      </c>
      <c r="D124" t="s">
        <v>737</v>
      </c>
      <c r="E124" t="s">
        <v>96</v>
      </c>
      <c r="F124" t="str">
        <f>VLOOKUP(Tabela2245689101112131415161718192021222324[[#This Row],[NOME]],'CADASTRO'!A:K,5,0)</f>
        <v>OPERADOR INDUSTRIAL II</v>
      </c>
      <c r="G124" s="47">
        <v>45869</v>
      </c>
      <c r="H124" s="38">
        <v>365</v>
      </c>
      <c r="I124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IF((G124+H124)&gt;(TODAY()),"NO PRAZO", "VENCIDO")))),"N.A.")</f>
        <v>N.A.</v>
      </c>
      <c r="J124" s="14">
        <f>Tabela2245689101112131415161718192021222324[[#This Row],[TREINADO EM]]+Tabela2245689101112131415161718192021222324[[#This Row],[VALIDADE]]</f>
        <v>46234</v>
      </c>
      <c r="K124">
        <v>1</v>
      </c>
      <c r="L124" t="s">
        <v>3</v>
      </c>
      <c r="M124" t="str">
        <f>VLOOKUP(Tabela2245689101112131415161718192021222324[[#This Row],[NOME]],'CADASTRO'!A:K,6,0)</f>
        <v>DESLIGADO</v>
      </c>
    </row>
    <row r="125" spans="1:13">
      <c r="A125" t="s">
        <v>516</v>
      </c>
      <c r="B125" t="s">
        <v>517</v>
      </c>
      <c r="C125" t="s">
        <v>517</v>
      </c>
      <c r="D125" t="s">
        <v>737</v>
      </c>
      <c r="E125" t="s">
        <v>91</v>
      </c>
      <c r="F125" t="str">
        <f>VLOOKUP(Tabela2245689101112131415161718192021222324[[#This Row],[NOME]],'CADASTRO'!A:K,5,0)</f>
        <v>ANALISTA CONTROLE QUALIDADE JR</v>
      </c>
      <c r="G125" s="47">
        <v>44833</v>
      </c>
      <c r="H125" s="38">
        <v>365</v>
      </c>
      <c r="I12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IF((G125+H125)&gt;(TODAY()),"NO PRAZO", "VENCIDO")))),"N.A.")</f>
        <v>N.A.</v>
      </c>
      <c r="J125" s="14">
        <f>Tabela2245689101112131415161718192021222324[[#This Row],[TREINADO EM]]+Tabela2245689101112131415161718192021222324[[#This Row],[VALIDADE]]</f>
        <v>45198</v>
      </c>
      <c r="K125">
        <v>0.5</v>
      </c>
      <c r="L125" t="s">
        <v>3</v>
      </c>
      <c r="M125" t="str">
        <f>VLOOKUP(Tabela2245689101112131415161718192021222324[[#This Row],[NOME]],'CADASTRO'!A:K,6,0)</f>
        <v>DESLIGADO</v>
      </c>
    </row>
    <row r="126" spans="1:13">
      <c r="A126" t="s">
        <v>516</v>
      </c>
      <c r="B126" t="s">
        <v>517</v>
      </c>
      <c r="C126" t="s">
        <v>437</v>
      </c>
      <c r="D126" t="s">
        <v>737</v>
      </c>
      <c r="E126" t="s">
        <v>441</v>
      </c>
      <c r="F126" t="str">
        <f>VLOOKUP(Tabela2245689101112131415161718192021222324[[#This Row],[NOME]],'CADASTRO'!A:K,5,0)</f>
        <v>OPERADOR INDUSTRIAL I</v>
      </c>
      <c r="G126" s="47">
        <v>45644</v>
      </c>
      <c r="H126" s="38">
        <v>365</v>
      </c>
      <c r="I12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IF((G126+H126)&gt;(TODAY()),"NO PRAZO", "VENCIDO")))),"N.A.")</f>
        <v>N.A.</v>
      </c>
      <c r="J126" s="14">
        <f>Tabela2245689101112131415161718192021222324[[#This Row],[TREINADO EM]]+Tabela2245689101112131415161718192021222324[[#This Row],[VALIDADE]]</f>
        <v>46009</v>
      </c>
      <c r="K126">
        <v>1</v>
      </c>
      <c r="L126" t="s">
        <v>1</v>
      </c>
      <c r="M126" t="str">
        <f>VLOOKUP(Tabela2245689101112131415161718192021222324[[#This Row],[NOME]],'CADASTRO'!A:K,6,0)</f>
        <v>ATIVO</v>
      </c>
    </row>
    <row r="127" spans="1:13">
      <c r="A127" t="s">
        <v>516</v>
      </c>
      <c r="B127" t="s">
        <v>517</v>
      </c>
      <c r="C127" t="s">
        <v>132</v>
      </c>
      <c r="D127" t="s">
        <v>737</v>
      </c>
      <c r="E127" t="s">
        <v>442</v>
      </c>
      <c r="F127" t="str">
        <f>VLOOKUP(Tabela2245689101112131415161718192021222324[[#This Row],[NOME]],'CADASTRO'!A:K,5,0)</f>
        <v>ANALISTA CONTROLE QUALIDADE PL</v>
      </c>
      <c r="G127" s="47">
        <v>46009</v>
      </c>
      <c r="H127" s="38">
        <v>365</v>
      </c>
      <c r="I12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IF((G127+H127)&gt;(TODAY()),"NO PRAZO", "VENCIDO")))),"N.A.")</f>
        <v>NO PRAZO</v>
      </c>
      <c r="J127" s="14">
        <f>Tabela2245689101112131415161718192021222324[[#This Row],[TREINADO EM]]+Tabela2245689101112131415161718192021222324[[#This Row],[VALIDADE]]</f>
        <v>46374</v>
      </c>
      <c r="K127">
        <v>1</v>
      </c>
      <c r="L127" t="s">
        <v>3</v>
      </c>
      <c r="M127" t="str">
        <f>VLOOKUP(Tabela2245689101112131415161718192021222324[[#This Row],[NOME]],'CADASTRO'!A:K,6,0)</f>
        <v>ATIVO</v>
      </c>
    </row>
    <row r="128" spans="1:13">
      <c r="A128" t="s">
        <v>516</v>
      </c>
      <c r="B128" t="s">
        <v>517</v>
      </c>
      <c r="C128" t="s">
        <v>517</v>
      </c>
      <c r="D128" t="s">
        <v>737</v>
      </c>
      <c r="E128" t="s">
        <v>70</v>
      </c>
      <c r="F128" t="str">
        <f>VLOOKUP(Tabela2245689101112131415161718192021222324[[#This Row],[NOME]],'CADASTRO'!A:K,5,0)</f>
        <v>OPERADOR INDUSTRIAL I</v>
      </c>
      <c r="G128" s="47">
        <v>43138</v>
      </c>
      <c r="H128" s="38">
        <v>365</v>
      </c>
      <c r="I12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IF((G128+H128)&gt;(TODAY()),"NO PRAZO", "VENCIDO")))),"N.A.")</f>
        <v>N.A.</v>
      </c>
      <c r="J128" s="14">
        <f>Tabela2245689101112131415161718192021222324[[#This Row],[TREINADO EM]]+Tabela2245689101112131415161718192021222324[[#This Row],[VALIDADE]]</f>
        <v>43503</v>
      </c>
      <c r="K128">
        <v>2</v>
      </c>
      <c r="L128" t="s">
        <v>3</v>
      </c>
      <c r="M128" t="str">
        <f>VLOOKUP(Tabela2245689101112131415161718192021222324[[#This Row],[NOME]],'CADASTRO'!A:K,6,0)</f>
        <v>DESLIGADO</v>
      </c>
    </row>
    <row r="129" spans="1:13">
      <c r="A129" t="s">
        <v>516</v>
      </c>
      <c r="B129" t="s">
        <v>517</v>
      </c>
      <c r="C129" t="s">
        <v>68</v>
      </c>
      <c r="D129" t="s">
        <v>737</v>
      </c>
      <c r="E129" t="s">
        <v>473</v>
      </c>
      <c r="F129" t="str">
        <f>VLOOKUP(Tabela2245689101112131415161718192021222324[[#This Row],[NOME]],'CADASTRO'!A:K,5,0)</f>
        <v>AUXILIAR INDUSTRIAL</v>
      </c>
      <c r="G129" s="47">
        <v>45077</v>
      </c>
      <c r="H129" s="38">
        <v>365</v>
      </c>
      <c r="I129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IF((G129+H129)&gt;(TODAY()),"NO PRAZO", "VENCIDO")))),"N.A.")</f>
        <v>N.A.</v>
      </c>
      <c r="J129" s="14">
        <f>Tabela2245689101112131415161718192021222324[[#This Row],[TREINADO EM]]+Tabela2245689101112131415161718192021222324[[#This Row],[VALIDADE]]</f>
        <v>45442</v>
      </c>
      <c r="K129">
        <v>1</v>
      </c>
      <c r="L129" t="s">
        <v>5</v>
      </c>
      <c r="M129" t="str">
        <f>VLOOKUP(Tabela2245689101112131415161718192021222324[[#This Row],[NOME]],'CADASTRO'!A:K,6,0)</f>
        <v>S-AFASTADO</v>
      </c>
    </row>
    <row r="130" spans="1:13">
      <c r="A130" t="s">
        <v>516</v>
      </c>
      <c r="B130" t="s">
        <v>517</v>
      </c>
      <c r="C130" t="s">
        <v>733</v>
      </c>
      <c r="D130" t="s">
        <v>737</v>
      </c>
      <c r="E130" s="10" t="s">
        <v>473</v>
      </c>
      <c r="F130" t="str">
        <f>VLOOKUP(Tabela2245689101112131415161718192021222324[[#This Row],[NOME]],'CADASTRO'!A:K,5,0)</f>
        <v>AUXILIAR INDUSTRIAL</v>
      </c>
      <c r="G130" s="47">
        <v>45377</v>
      </c>
      <c r="H130" s="38">
        <v>365</v>
      </c>
      <c r="I13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IF((G130+H130)&gt;(TODAY()),"NO PRAZO", "VENCIDO")))),"N.A.")</f>
        <v>N.A.</v>
      </c>
      <c r="J130" s="14">
        <f>Tabela2245689101112131415161718192021222324[[#This Row],[TREINADO EM]]+Tabela2245689101112131415161718192021222324[[#This Row],[VALIDADE]]</f>
        <v>45742</v>
      </c>
      <c r="K130">
        <v>0.5</v>
      </c>
      <c r="L130" t="s">
        <v>5</v>
      </c>
      <c r="M130" t="str">
        <f>VLOOKUP(Tabela2245689101112131415161718192021222324[[#This Row],[NOME]],'CADASTRO'!A:K,6,0)</f>
        <v>S-AFASTADO</v>
      </c>
    </row>
    <row r="131" spans="1:13">
      <c r="A131" t="s">
        <v>516</v>
      </c>
      <c r="B131" t="s">
        <v>517</v>
      </c>
      <c r="C131" t="s">
        <v>733</v>
      </c>
      <c r="D131" t="s">
        <v>737</v>
      </c>
      <c r="E131" t="s">
        <v>473</v>
      </c>
      <c r="F131" t="str">
        <f>VLOOKUP(Tabela2245689101112131415161718192021222324[[#This Row],[NOME]],'CADASTRO'!A:K,5,0)</f>
        <v>AUXILIAR INDUSTRIAL</v>
      </c>
      <c r="G131" s="47">
        <v>45504</v>
      </c>
      <c r="H131" s="38">
        <v>365</v>
      </c>
      <c r="I13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IF((G131+H131)&gt;(TODAY()),"NO PRAZO", "VENCIDO")))),"N.A.")</f>
        <v>N.A.</v>
      </c>
      <c r="J131" s="14">
        <f>Tabela2245689101112131415161718192021222324[[#This Row],[TREINADO EM]]+Tabela2245689101112131415161718192021222324[[#This Row],[VALIDADE]]</f>
        <v>45869</v>
      </c>
      <c r="K131">
        <v>1</v>
      </c>
      <c r="L131" t="s">
        <v>5</v>
      </c>
      <c r="M131" t="str">
        <f>VLOOKUP(Tabela2245689101112131415161718192021222324[[#This Row],[NOME]],'CADASTRO'!A:K,6,0)</f>
        <v>S-AFASTADO</v>
      </c>
    </row>
    <row r="132" spans="1:13">
      <c r="A132" t="s">
        <v>516</v>
      </c>
      <c r="B132" t="s">
        <v>517</v>
      </c>
      <c r="C132" t="s">
        <v>437</v>
      </c>
      <c r="D132" t="s">
        <v>737</v>
      </c>
      <c r="E132" t="s">
        <v>473</v>
      </c>
      <c r="F132" t="str">
        <f>VLOOKUP(Tabela2245689101112131415161718192021222324[[#This Row],[NOME]],'CADASTRO'!A:K,5,0)</f>
        <v>AUXILIAR INDUSTRIAL</v>
      </c>
      <c r="G132" s="47">
        <v>45644</v>
      </c>
      <c r="H132" s="38">
        <v>365</v>
      </c>
      <c r="I13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IF((G132+H132)&gt;(TODAY()),"NO PRAZO", "VENCIDO")))),"N.A.")</f>
        <v>N.A.</v>
      </c>
      <c r="J132" s="14">
        <f>Tabela2245689101112131415161718192021222324[[#This Row],[TREINADO EM]]+Tabela2245689101112131415161718192021222324[[#This Row],[VALIDADE]]</f>
        <v>46009</v>
      </c>
      <c r="K132">
        <v>1</v>
      </c>
      <c r="L132" t="s">
        <v>5</v>
      </c>
      <c r="M132" t="str">
        <f>VLOOKUP(Tabela2245689101112131415161718192021222324[[#This Row],[NOME]],'CADASTRO'!A:K,6,0)</f>
        <v>S-AFASTADO</v>
      </c>
    </row>
    <row r="133" spans="1:13">
      <c r="A133" t="s">
        <v>516</v>
      </c>
      <c r="B133" t="s">
        <v>517</v>
      </c>
      <c r="C133" t="s">
        <v>132</v>
      </c>
      <c r="D133" t="s">
        <v>737</v>
      </c>
      <c r="E133" t="s">
        <v>473</v>
      </c>
      <c r="F133" t="str">
        <f>VLOOKUP(Tabela2245689101112131415161718192021222324[[#This Row],[NOME]],'CADASTRO'!A:K,5,0)</f>
        <v>AUXILIAR INDUSTRIAL</v>
      </c>
      <c r="G133" s="47">
        <v>46009</v>
      </c>
      <c r="H133" s="38">
        <v>365</v>
      </c>
      <c r="I133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IF((G133+H133)&gt;(TODAY()),"NO PRAZO", "VENCIDO")))),"N.A.")</f>
        <v>N.A.</v>
      </c>
      <c r="J133" s="14">
        <f>Tabela2245689101112131415161718192021222324[[#This Row],[TREINADO EM]]+Tabela2245689101112131415161718192021222324[[#This Row],[VALIDADE]]</f>
        <v>46374</v>
      </c>
      <c r="K133">
        <v>1</v>
      </c>
      <c r="L133" t="s">
        <v>3</v>
      </c>
      <c r="M133" t="str">
        <f>VLOOKUP(Tabela2245689101112131415161718192021222324[[#This Row],[NOME]],'CADASTRO'!A:K,6,0)</f>
        <v>S-AFASTADO</v>
      </c>
    </row>
    <row r="134" spans="1:13">
      <c r="A134" t="s">
        <v>516</v>
      </c>
      <c r="B134" t="s">
        <v>517</v>
      </c>
      <c r="C134" t="s">
        <v>517</v>
      </c>
      <c r="D134" t="s">
        <v>737</v>
      </c>
      <c r="E134" t="s">
        <v>60</v>
      </c>
      <c r="F134" t="str">
        <f>VLOOKUP(Tabela2245689101112131415161718192021222324[[#This Row],[NOME]],'CADASTRO'!A:K,5,0)</f>
        <v>OPERADOR INDUSTRIAL II</v>
      </c>
      <c r="G134" s="47">
        <v>43138</v>
      </c>
      <c r="H134" s="38">
        <v>365</v>
      </c>
      <c r="I134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IF((G134+H134)&gt;(TODAY()),"NO PRAZO", "VENCIDO")))),"N.A.")</f>
        <v>N.A.</v>
      </c>
      <c r="J134" s="14">
        <f>Tabela2245689101112131415161718192021222324[[#This Row],[TREINADO EM]]+Tabela2245689101112131415161718192021222324[[#This Row],[VALIDADE]]</f>
        <v>43503</v>
      </c>
      <c r="K134">
        <v>2</v>
      </c>
      <c r="L134" t="s">
        <v>1</v>
      </c>
      <c r="M134" t="str">
        <f>VLOOKUP(Tabela2245689101112131415161718192021222324[[#This Row],[NOME]],'CADASTRO'!A:K,6,0)</f>
        <v>DESLIGADO</v>
      </c>
    </row>
    <row r="135" spans="1:13">
      <c r="A135" t="s">
        <v>516</v>
      </c>
      <c r="B135" t="s">
        <v>517</v>
      </c>
      <c r="C135" t="s">
        <v>517</v>
      </c>
      <c r="D135" t="s">
        <v>737</v>
      </c>
      <c r="E135" t="s">
        <v>446</v>
      </c>
      <c r="F135" t="str">
        <f>VLOOKUP(Tabela2245689101112131415161718192021222324[[#This Row],[NOME]],'CADASTRO'!A:K,5,0)</f>
        <v>OPERADOR INDUSTRIAL III</v>
      </c>
      <c r="G135" s="47">
        <v>44833</v>
      </c>
      <c r="H135" s="38">
        <v>365</v>
      </c>
      <c r="I13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IF((G135+H135)&gt;(TODAY()),"NO PRAZO", "VENCIDO")))),"N.A.")</f>
        <v>HISTORICO</v>
      </c>
      <c r="J135" s="14">
        <f>Tabela2245689101112131415161718192021222324[[#This Row],[TREINADO EM]]+Tabela2245689101112131415161718192021222324[[#This Row],[VALIDADE]]</f>
        <v>45198</v>
      </c>
      <c r="K135">
        <v>0.5</v>
      </c>
      <c r="L135" t="s">
        <v>5</v>
      </c>
      <c r="M135" t="str">
        <f>VLOOKUP(Tabela2245689101112131415161718192021222324[[#This Row],[NOME]],'CADASTRO'!A:K,6,0)</f>
        <v>ATIVO</v>
      </c>
    </row>
    <row r="136" spans="1:13">
      <c r="A136" t="s">
        <v>516</v>
      </c>
      <c r="B136" t="s">
        <v>517</v>
      </c>
      <c r="C136" t="s">
        <v>733</v>
      </c>
      <c r="D136" t="s">
        <v>737</v>
      </c>
      <c r="E136" t="s">
        <v>446</v>
      </c>
      <c r="F136" t="str">
        <f>VLOOKUP(Tabela2245689101112131415161718192021222324[[#This Row],[NOME]],'CADASTRO'!A:K,5,0)</f>
        <v>OPERADOR INDUSTRIAL III</v>
      </c>
      <c r="G136" s="47">
        <v>45504</v>
      </c>
      <c r="H136" s="38">
        <v>365</v>
      </c>
      <c r="I13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IF((G136+H136)&gt;(TODAY()),"NO PRAZO", "VENCIDO")))),"N.A.")</f>
        <v>N.A.</v>
      </c>
      <c r="J136" s="14">
        <f>Tabela2245689101112131415161718192021222324[[#This Row],[TREINADO EM]]+Tabela2245689101112131415161718192021222324[[#This Row],[VALIDADE]]</f>
        <v>45869</v>
      </c>
      <c r="K136">
        <v>1</v>
      </c>
      <c r="L136" t="s">
        <v>1</v>
      </c>
      <c r="M136" t="str">
        <f>VLOOKUP(Tabela2245689101112131415161718192021222324[[#This Row],[NOME]],'CADASTRO'!A:K,6,0)</f>
        <v>ATIVO</v>
      </c>
    </row>
    <row r="137" spans="1:13">
      <c r="A137" t="s">
        <v>516</v>
      </c>
      <c r="B137" t="s">
        <v>517</v>
      </c>
      <c r="C137" t="s">
        <v>517</v>
      </c>
      <c r="D137" t="s">
        <v>737</v>
      </c>
      <c r="E137" t="s">
        <v>448</v>
      </c>
      <c r="F137" t="str">
        <f>VLOOKUP(Tabela2245689101112131415161718192021222324[[#This Row],[NOME]],'CADASTRO'!A:K,5,0)</f>
        <v>OPERADOR INDUSTRIAL II</v>
      </c>
      <c r="G137" s="47">
        <v>44833</v>
      </c>
      <c r="H137" s="38">
        <v>365</v>
      </c>
      <c r="I13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IF((G137+H137)&gt;(TODAY()),"NO PRAZO", "VENCIDO")))),"N.A.")</f>
        <v>N.A.</v>
      </c>
      <c r="J137" s="14">
        <f>Tabela2245689101112131415161718192021222324[[#This Row],[TREINADO EM]]+Tabela2245689101112131415161718192021222324[[#This Row],[VALIDADE]]</f>
        <v>45198</v>
      </c>
      <c r="K137">
        <v>0.5</v>
      </c>
      <c r="L137" t="s">
        <v>5</v>
      </c>
      <c r="M137" t="str">
        <f>VLOOKUP(Tabela2245689101112131415161718192021222324[[#This Row],[NOME]],'CADASTRO'!A:K,6,0)</f>
        <v>DESLIGADO</v>
      </c>
    </row>
    <row r="138" spans="1:13">
      <c r="A138" t="s">
        <v>516</v>
      </c>
      <c r="B138" t="s">
        <v>517</v>
      </c>
      <c r="C138" t="s">
        <v>733</v>
      </c>
      <c r="D138" t="s">
        <v>737</v>
      </c>
      <c r="E138" t="s">
        <v>448</v>
      </c>
      <c r="F138" t="str">
        <f>VLOOKUP(Tabela2245689101112131415161718192021222324[[#This Row],[NOME]],'CADASTRO'!A:K,5,0)</f>
        <v>OPERADOR INDUSTRIAL II</v>
      </c>
      <c r="G138" s="47">
        <v>45377</v>
      </c>
      <c r="H138" s="38">
        <v>365</v>
      </c>
      <c r="I13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IF((G138+H138)&gt;(TODAY()),"NO PRAZO", "VENCIDO")))),"N.A.")</f>
        <v>N.A.</v>
      </c>
      <c r="J138" s="14">
        <f>Tabela2245689101112131415161718192021222324[[#This Row],[TREINADO EM]]+Tabela2245689101112131415161718192021222324[[#This Row],[VALIDADE]]</f>
        <v>45742</v>
      </c>
      <c r="K138">
        <v>0.5</v>
      </c>
      <c r="L138" t="s">
        <v>5</v>
      </c>
      <c r="M138" t="str">
        <f>VLOOKUP(Tabela2245689101112131415161718192021222324[[#This Row],[NOME]],'CADASTRO'!A:K,6,0)</f>
        <v>DESLIGADO</v>
      </c>
    </row>
    <row r="139" spans="1:13">
      <c r="A139" t="s">
        <v>516</v>
      </c>
      <c r="B139" t="s">
        <v>517</v>
      </c>
      <c r="C139" t="s">
        <v>733</v>
      </c>
      <c r="D139" t="s">
        <v>737</v>
      </c>
      <c r="E139" t="s">
        <v>448</v>
      </c>
      <c r="F139" t="str">
        <f>VLOOKUP(Tabela2245689101112131415161718192021222324[[#This Row],[NOME]],'CADASTRO'!A:K,5,0)</f>
        <v>OPERADOR INDUSTRIAL II</v>
      </c>
      <c r="G139" s="47">
        <v>45504</v>
      </c>
      <c r="H139" s="38">
        <v>365</v>
      </c>
      <c r="I139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IF((G139+H139)&gt;(TODAY()),"NO PRAZO", "VENCIDO")))),"N.A.")</f>
        <v>N.A.</v>
      </c>
      <c r="J139" s="14">
        <f>Tabela2245689101112131415161718192021222324[[#This Row],[TREINADO EM]]+Tabela2245689101112131415161718192021222324[[#This Row],[VALIDADE]]</f>
        <v>45869</v>
      </c>
      <c r="K139">
        <v>1</v>
      </c>
      <c r="L139" t="s">
        <v>5</v>
      </c>
      <c r="M139" t="str">
        <f>VLOOKUP(Tabela2245689101112131415161718192021222324[[#This Row],[NOME]],'CADASTRO'!A:K,6,0)</f>
        <v>DESLIGADO</v>
      </c>
    </row>
    <row r="140" spans="1:13">
      <c r="A140" t="s">
        <v>516</v>
      </c>
      <c r="B140" t="s">
        <v>517</v>
      </c>
      <c r="C140" t="s">
        <v>437</v>
      </c>
      <c r="D140" t="s">
        <v>737</v>
      </c>
      <c r="E140" t="s">
        <v>448</v>
      </c>
      <c r="F140" t="str">
        <f>VLOOKUP(Tabela2245689101112131415161718192021222324[[#This Row],[NOME]],'CADASTRO'!A:K,5,0)</f>
        <v>OPERADOR INDUSTRIAL II</v>
      </c>
      <c r="G140" s="47">
        <v>45644</v>
      </c>
      <c r="H140" s="38">
        <v>365</v>
      </c>
      <c r="I14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IF((G140+H140)&gt;(TODAY()),"NO PRAZO", "VENCIDO")))),"N.A.")</f>
        <v>N.A.</v>
      </c>
      <c r="J140" s="14">
        <f>Tabela2245689101112131415161718192021222324[[#This Row],[TREINADO EM]]+Tabela2245689101112131415161718192021222324[[#This Row],[VALIDADE]]</f>
        <v>46009</v>
      </c>
      <c r="K140">
        <v>1</v>
      </c>
      <c r="L140" t="s">
        <v>5</v>
      </c>
      <c r="M140" t="str">
        <f>VLOOKUP(Tabela2245689101112131415161718192021222324[[#This Row],[NOME]],'CADASTRO'!A:K,6,0)</f>
        <v>DESLIGADO</v>
      </c>
    </row>
    <row r="141" spans="1:13">
      <c r="A141" t="s">
        <v>516</v>
      </c>
      <c r="B141" t="s">
        <v>517</v>
      </c>
      <c r="C141" t="s">
        <v>132</v>
      </c>
      <c r="D141" t="s">
        <v>737</v>
      </c>
      <c r="E141" t="s">
        <v>448</v>
      </c>
      <c r="F141" t="str">
        <f>VLOOKUP(Tabela2245689101112131415161718192021222324[[#This Row],[NOME]],'CADASTRO'!A:K,5,0)</f>
        <v>OPERADOR INDUSTRIAL II</v>
      </c>
      <c r="G141" s="47">
        <v>46009</v>
      </c>
      <c r="H141" s="38">
        <v>365</v>
      </c>
      <c r="I14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IF((G141+H141)&gt;(TODAY()),"NO PRAZO", "VENCIDO")))),"N.A.")</f>
        <v>N.A.</v>
      </c>
      <c r="J141" s="14">
        <f>Tabela2245689101112131415161718192021222324[[#This Row],[TREINADO EM]]+Tabela2245689101112131415161718192021222324[[#This Row],[VALIDADE]]</f>
        <v>46374</v>
      </c>
      <c r="K141">
        <v>1</v>
      </c>
      <c r="L141" t="s">
        <v>3</v>
      </c>
      <c r="M141" t="str">
        <f>VLOOKUP(Tabela2245689101112131415161718192021222324[[#This Row],[NOME]],'CADASTRO'!A:K,6,0)</f>
        <v>DESLIGADO</v>
      </c>
    </row>
    <row r="142" spans="1:13">
      <c r="A142" t="s">
        <v>516</v>
      </c>
      <c r="B142" t="s">
        <v>517</v>
      </c>
      <c r="C142" t="s">
        <v>517</v>
      </c>
      <c r="D142" t="s">
        <v>737</v>
      </c>
      <c r="E142" t="s">
        <v>52</v>
      </c>
      <c r="F142" t="str">
        <f>VLOOKUP(Tabela2245689101112131415161718192021222324[[#This Row],[NOME]],'CADASTRO'!A:K,5,0)</f>
        <v>OPERADOR LOGISTICO I</v>
      </c>
      <c r="G142" s="47">
        <v>44833</v>
      </c>
      <c r="H142" s="38">
        <v>365</v>
      </c>
      <c r="I14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IF((G142+H142)&gt;(TODAY()),"NO PRAZO", "VENCIDO")))),"N.A.")</f>
        <v>N.A.</v>
      </c>
      <c r="J142" s="14">
        <f>Tabela2245689101112131415161718192021222324[[#This Row],[TREINADO EM]]+Tabela2245689101112131415161718192021222324[[#This Row],[VALIDADE]]</f>
        <v>45198</v>
      </c>
      <c r="K142">
        <v>0.5</v>
      </c>
      <c r="L142" t="s">
        <v>1</v>
      </c>
      <c r="M142" t="str">
        <f>VLOOKUP(Tabela2245689101112131415161718192021222324[[#This Row],[NOME]],'CADASTRO'!A:K,6,0)</f>
        <v>DESLIGADO</v>
      </c>
    </row>
    <row r="143" spans="1:13">
      <c r="A143" t="s">
        <v>516</v>
      </c>
      <c r="B143" t="s">
        <v>517</v>
      </c>
      <c r="C143" t="s">
        <v>517</v>
      </c>
      <c r="D143" t="s">
        <v>737</v>
      </c>
      <c r="E143" t="s">
        <v>450</v>
      </c>
      <c r="F143" t="str">
        <f>VLOOKUP(Tabela2245689101112131415161718192021222324[[#This Row],[NOME]],'CADASTRO'!A:K,5,0)</f>
        <v>OPERADOR INDUSTRIAL II</v>
      </c>
      <c r="G143" s="47">
        <v>43138</v>
      </c>
      <c r="H143" s="38">
        <v>365</v>
      </c>
      <c r="I143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IF((G143+H143)&gt;(TODAY()),"NO PRAZO", "VENCIDO")))),"N.A.")</f>
        <v>N.A.</v>
      </c>
      <c r="J143" s="14">
        <f>Tabela2245689101112131415161718192021222324[[#This Row],[TREINADO EM]]+Tabela2245689101112131415161718192021222324[[#This Row],[VALIDADE]]</f>
        <v>43503</v>
      </c>
      <c r="K143">
        <v>2</v>
      </c>
      <c r="L143" t="s">
        <v>1</v>
      </c>
      <c r="M143" t="str">
        <f>VLOOKUP(Tabela2245689101112131415161718192021222324[[#This Row],[NOME]],'CADASTRO'!A:K,6,0)</f>
        <v>ATIVO</v>
      </c>
    </row>
    <row r="144" spans="1:13">
      <c r="A144" t="s">
        <v>516</v>
      </c>
      <c r="B144" t="s">
        <v>517</v>
      </c>
      <c r="C144" t="s">
        <v>68</v>
      </c>
      <c r="D144" t="s">
        <v>737</v>
      </c>
      <c r="E144" t="s">
        <v>450</v>
      </c>
      <c r="F144" t="str">
        <f>VLOOKUP(Tabela2245689101112131415161718192021222324[[#This Row],[NOME]],'CADASTRO'!A:K,5,0)</f>
        <v>OPERADOR INDUSTRIAL II</v>
      </c>
      <c r="G144" s="47">
        <v>45504</v>
      </c>
      <c r="H144" s="38">
        <v>365</v>
      </c>
      <c r="I144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IF((G144+H144)&gt;(TODAY()),"NO PRAZO", "VENCIDO")))),"N.A.")</f>
        <v>HISTORICO</v>
      </c>
      <c r="J144" s="14">
        <f>Tabela2245689101112131415161718192021222324[[#This Row],[TREINADO EM]]+Tabela2245689101112131415161718192021222324[[#This Row],[VALIDADE]]</f>
        <v>45869</v>
      </c>
      <c r="K144">
        <v>1</v>
      </c>
      <c r="L144" t="s">
        <v>5</v>
      </c>
      <c r="M144" t="str">
        <f>VLOOKUP(Tabela2245689101112131415161718192021222324[[#This Row],[NOME]],'CADASTRO'!A:K,6,0)</f>
        <v>ATIVO</v>
      </c>
    </row>
    <row r="145" spans="1:13">
      <c r="A145" t="s">
        <v>516</v>
      </c>
      <c r="B145" t="s">
        <v>517</v>
      </c>
      <c r="C145" t="s">
        <v>437</v>
      </c>
      <c r="D145" t="s">
        <v>737</v>
      </c>
      <c r="E145" t="s">
        <v>450</v>
      </c>
      <c r="F145" t="str">
        <f>VLOOKUP(Tabela2245689101112131415161718192021222324[[#This Row],[NOME]],'CADASTRO'!A:K,5,0)</f>
        <v>OPERADOR INDUSTRIAL II</v>
      </c>
      <c r="G145" s="47">
        <v>45644</v>
      </c>
      <c r="H145" s="38">
        <v>365</v>
      </c>
      <c r="I145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IF((G145+H145)&gt;(TODAY()),"NO PRAZO", "VENCIDO")))),"N.A.")</f>
        <v>HISTORICO</v>
      </c>
      <c r="J145" s="14">
        <f>Tabela2245689101112131415161718192021222324[[#This Row],[TREINADO EM]]+Tabela2245689101112131415161718192021222324[[#This Row],[VALIDADE]]</f>
        <v>46009</v>
      </c>
      <c r="K145">
        <v>1</v>
      </c>
      <c r="L145" t="s">
        <v>5</v>
      </c>
      <c r="M145" t="str">
        <f>VLOOKUP(Tabela2245689101112131415161718192021222324[[#This Row],[NOME]],'CADASTRO'!A:K,6,0)</f>
        <v>ATIVO</v>
      </c>
    </row>
    <row r="146" spans="1:13">
      <c r="A146" t="s">
        <v>516</v>
      </c>
      <c r="B146" t="s">
        <v>517</v>
      </c>
      <c r="C146" t="s">
        <v>437</v>
      </c>
      <c r="D146" t="s">
        <v>738</v>
      </c>
      <c r="E146" t="s">
        <v>450</v>
      </c>
      <c r="F146" t="str">
        <f>VLOOKUP(Tabela2245689101112131415161718192021222324[[#This Row],[NOME]],'CADASTRO'!A:K,5,0)</f>
        <v>OPERADOR INDUSTRIAL II</v>
      </c>
      <c r="G146" s="47">
        <v>46162</v>
      </c>
      <c r="H146" s="38">
        <v>365</v>
      </c>
      <c r="I146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IF((G146+H146)&gt;(TODAY()),"NO PRAZO", "VENCIDO")))),"N.A.")</f>
        <v>NO PRAZO</v>
      </c>
      <c r="J146" s="14">
        <f>Tabela2245689101112131415161718192021222324[[#This Row],[TREINADO EM]]+Tabela2245689101112131415161718192021222324[[#This Row],[VALIDADE]]</f>
        <v>46527</v>
      </c>
      <c r="K146">
        <v>1</v>
      </c>
      <c r="L146" t="s">
        <v>3</v>
      </c>
      <c r="M146" t="str">
        <f>VLOOKUP(Tabela2245689101112131415161718192021222324[[#This Row],[NOME]],'CADASTRO'!A:K,6,0)</f>
        <v>ATIVO</v>
      </c>
    </row>
    <row r="147" spans="1:13">
      <c r="A147" t="s">
        <v>516</v>
      </c>
      <c r="B147" t="s">
        <v>517</v>
      </c>
      <c r="C147" t="s">
        <v>68</v>
      </c>
      <c r="D147" t="s">
        <v>737</v>
      </c>
      <c r="E147" t="s">
        <v>30</v>
      </c>
      <c r="F147" t="str">
        <f>VLOOKUP(Tabela2245689101112131415161718192021222324[[#This Row],[NOME]],'CADASTRO'!A:K,5,0)</f>
        <v>OPERADOR INDUSTRIAL I</v>
      </c>
      <c r="G147" s="47">
        <v>45077</v>
      </c>
      <c r="H147" s="38">
        <v>365</v>
      </c>
      <c r="I147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IF((G147+H147)&gt;(TODAY()),"NO PRAZO", "VENCIDO")))),"N.A.")</f>
        <v>N.A.</v>
      </c>
      <c r="J147" s="14">
        <f>Tabela2245689101112131415161718192021222324[[#This Row],[TREINADO EM]]+Tabela2245689101112131415161718192021222324[[#This Row],[VALIDADE]]</f>
        <v>45442</v>
      </c>
      <c r="K147">
        <v>1</v>
      </c>
      <c r="L147" t="s">
        <v>5</v>
      </c>
      <c r="M147" t="str">
        <f>VLOOKUP(Tabela2245689101112131415161718192021222324[[#This Row],[NOME]],'CADASTRO'!A:K,6,0)</f>
        <v>DESLIGADO</v>
      </c>
    </row>
    <row r="148" spans="1:13">
      <c r="A148" t="s">
        <v>516</v>
      </c>
      <c r="B148" t="s">
        <v>517</v>
      </c>
      <c r="C148" t="s">
        <v>733</v>
      </c>
      <c r="D148" t="s">
        <v>737</v>
      </c>
      <c r="E148" s="10" t="s">
        <v>30</v>
      </c>
      <c r="F148" t="str">
        <f>VLOOKUP(Tabela2245689101112131415161718192021222324[[#This Row],[NOME]],'CADASTRO'!A:K,5,0)</f>
        <v>OPERADOR INDUSTRIAL I</v>
      </c>
      <c r="G148" s="47">
        <v>45377</v>
      </c>
      <c r="H148" s="38">
        <v>365</v>
      </c>
      <c r="I148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IF((G148+H148)&gt;(TODAY()),"NO PRAZO", "VENCIDO")))),"N.A.")</f>
        <v>N.A.</v>
      </c>
      <c r="J148" s="14">
        <f>Tabela2245689101112131415161718192021222324[[#This Row],[TREINADO EM]]+Tabela2245689101112131415161718192021222324[[#This Row],[VALIDADE]]</f>
        <v>45742</v>
      </c>
      <c r="K148">
        <v>0.5</v>
      </c>
      <c r="L148" t="s">
        <v>5</v>
      </c>
      <c r="M148" t="str">
        <f>VLOOKUP(Tabela2245689101112131415161718192021222324[[#This Row],[NOME]],'CADASTRO'!A:K,6,0)</f>
        <v>DESLIGADO</v>
      </c>
    </row>
    <row r="149" spans="1:13">
      <c r="A149" t="s">
        <v>516</v>
      </c>
      <c r="B149" t="s">
        <v>517</v>
      </c>
      <c r="C149" t="s">
        <v>68</v>
      </c>
      <c r="D149" t="s">
        <v>737</v>
      </c>
      <c r="E149" t="s">
        <v>30</v>
      </c>
      <c r="F149" t="str">
        <f>VLOOKUP(Tabela2245689101112131415161718192021222324[[#This Row],[NOME]],'CADASTRO'!A:K,5,0)</f>
        <v>OPERADOR INDUSTRIAL I</v>
      </c>
      <c r="G149" s="47">
        <v>45504</v>
      </c>
      <c r="H149" s="38">
        <v>365</v>
      </c>
      <c r="I149" s="42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IF((G149+H149)&gt;(TODAY()),"NO PRAZO", "VENCIDO")))),"N.A.")</f>
        <v>N.A.</v>
      </c>
      <c r="J149" s="14">
        <f>Tabela2245689101112131415161718192021222324[[#This Row],[TREINADO EM]]+Tabela2245689101112131415161718192021222324[[#This Row],[VALIDADE]]</f>
        <v>45869</v>
      </c>
      <c r="K149">
        <v>1</v>
      </c>
      <c r="L149" t="s">
        <v>5</v>
      </c>
      <c r="M149" t="str">
        <f>VLOOKUP(Tabela2245689101112131415161718192021222324[[#This Row],[NOME]],'CADASTRO'!A:K,6,0)</f>
        <v>DESLIGADO</v>
      </c>
    </row>
    <row r="150" spans="1:13">
      <c r="A150" t="s">
        <v>516</v>
      </c>
      <c r="B150" t="s">
        <v>517</v>
      </c>
      <c r="C150" t="s">
        <v>437</v>
      </c>
      <c r="D150" t="s">
        <v>737</v>
      </c>
      <c r="E150" t="s">
        <v>30</v>
      </c>
      <c r="F150" t="str">
        <f>VLOOKUP(Tabela2245689101112131415161718192021222324[[#This Row],[NOME]],'CADASTRO'!A:K,5,0)</f>
        <v>OPERADOR INDUSTRIAL I</v>
      </c>
      <c r="G150" s="47">
        <v>45644</v>
      </c>
      <c r="H150" s="38">
        <v>365</v>
      </c>
      <c r="I150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IF((G150+H150)&gt;(TODAY()),"NO PRAZO", "VENCIDO")))),"N.A.")</f>
        <v>N.A.</v>
      </c>
      <c r="J150" s="14">
        <f>Tabela2245689101112131415161718192021222324[[#This Row],[TREINADO EM]]+Tabela2245689101112131415161718192021222324[[#This Row],[VALIDADE]]</f>
        <v>46009</v>
      </c>
      <c r="K150">
        <v>1</v>
      </c>
      <c r="L150" t="s">
        <v>5</v>
      </c>
      <c r="M150" t="str">
        <f>VLOOKUP(Tabela2245689101112131415161718192021222324[[#This Row],[NOME]],'CADASTRO'!A:K,6,0)</f>
        <v>DESLIGADO</v>
      </c>
    </row>
    <row r="151" spans="1:13">
      <c r="A151" t="s">
        <v>516</v>
      </c>
      <c r="B151" t="s">
        <v>517</v>
      </c>
      <c r="C151" t="s">
        <v>132</v>
      </c>
      <c r="D151" t="s">
        <v>737</v>
      </c>
      <c r="E151" t="s">
        <v>30</v>
      </c>
      <c r="F151" t="str">
        <f>VLOOKUP(Tabela2245689101112131415161718192021222324[[#This Row],[NOME]],'CADASTRO'!A:K,5,0)</f>
        <v>OPERADOR INDUSTRIAL I</v>
      </c>
      <c r="G151" s="47">
        <v>46009</v>
      </c>
      <c r="H151" s="38">
        <v>365</v>
      </c>
      <c r="I151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IF((G151+H151)&gt;(TODAY()),"NO PRAZO", "VENCIDO")))),"N.A.")</f>
        <v>N.A.</v>
      </c>
      <c r="J151" s="14">
        <f>Tabela2245689101112131415161718192021222324[[#This Row],[TREINADO EM]]+Tabela2245689101112131415161718192021222324[[#This Row],[VALIDADE]]</f>
        <v>46374</v>
      </c>
      <c r="K151">
        <v>1</v>
      </c>
      <c r="L151" t="s">
        <v>3</v>
      </c>
      <c r="M151" t="str">
        <f>VLOOKUP(Tabela2245689101112131415161718192021222324[[#This Row],[NOME]],'CADASTRO'!A:K,6,0)</f>
        <v>DESLIGADO</v>
      </c>
    </row>
    <row r="152" spans="1:13">
      <c r="A152" t="s">
        <v>516</v>
      </c>
      <c r="B152" t="s">
        <v>517</v>
      </c>
      <c r="C152" t="s">
        <v>382</v>
      </c>
      <c r="D152" t="s">
        <v>737</v>
      </c>
      <c r="E152" t="s">
        <v>42</v>
      </c>
      <c r="F152" t="str">
        <f>VLOOKUP(Tabela2245689101112131415161718192021222324[[#This Row],[NOME]],'CADASTRO'!A:K,5,0)</f>
        <v>AUXILIAR INDUSTRIAL</v>
      </c>
      <c r="G152" s="47">
        <v>45869</v>
      </c>
      <c r="H152" s="38">
        <v>365</v>
      </c>
      <c r="I152" s="3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IF((G152+H152)&gt;(TODAY()),"NO PRAZO", "VENCIDO")))),"N.A.")</f>
        <v>N.A.</v>
      </c>
      <c r="J152" s="14">
        <f>Tabela2245689101112131415161718192021222324[[#This Row],[TREINADO EM]]+Tabela2245689101112131415161718192021222324[[#This Row],[VALIDADE]]</f>
        <v>46234</v>
      </c>
      <c r="K152">
        <v>1</v>
      </c>
      <c r="L152" t="s">
        <v>3</v>
      </c>
      <c r="M152" t="str">
        <f>VLOOKUP(Tabela2245689101112131415161718192021222324[[#This Row],[NOME]],'CADASTRO'!A:K,6,0)</f>
        <v>DESLIGADO</v>
      </c>
    </row>
  </sheetData>
  <sheetProtection sort="0" autoFilter="0"/>
  <conditionalFormatting sqref="E71">
    <cfRule type="duplicateValues" dxfId="153" priority="3"/>
    <cfRule type="duplicateValues" dxfId="152" priority="4"/>
  </conditionalFormatting>
  <conditionalFormatting sqref="E74">
    <cfRule type="duplicateValues" dxfId="151" priority="1"/>
    <cfRule type="duplicateValues" dxfId="150" priority="2"/>
  </conditionalFormatting>
  <conditionalFormatting sqref="I2:I152">
    <cfRule type="cellIs" dxfId="149" priority="5" operator="equal">
      <formula>"HISTORICO"</formula>
    </cfRule>
    <cfRule type="cellIs" dxfId="148" priority="6" operator="equal">
      <formula>"REPROVADO"</formula>
    </cfRule>
  </conditionalFormatting>
  <conditionalFormatting sqref="I2:J152">
    <cfRule type="containsText" dxfId="147" priority="7" operator="containsText" text="N.A.">
      <formula>NOT(ISERROR(SEARCH("N.A.",I2)))</formula>
    </cfRule>
    <cfRule type="expression" dxfId="146" priority="8" stopIfTrue="1">
      <formula>NOT(ISERROR(SEARCH("NO PRAZO",I2)))</formula>
    </cfRule>
    <cfRule type="expression" dxfId="145" priority="9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9F62BBB-B3A6-4221-916F-64A26239609E}">
          <x14:formula1>
            <xm:f>'BASE '!$A$2:$A$6</xm:f>
          </x14:formula1>
          <xm:sqref>L2:L152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C97-BA5D-42CC-B9C0-CEA2F0C67512}">
  <sheetPr codeName="Planilha32">
    <tabColor theme="7"/>
  </sheetPr>
  <dimension ref="A1:M142"/>
  <sheetViews>
    <sheetView zoomScale="85" zoomScaleNormal="85" workbookViewId="0">
      <selection activeCell="I150" sqref="I150"/>
    </sheetView>
  </sheetViews>
  <sheetFormatPr defaultColWidth="8.7109375" defaultRowHeight="14.45"/>
  <cols>
    <col min="1" max="1" width="9.5703125" customWidth="1"/>
    <col min="2" max="2" width="8.28515625" customWidth="1"/>
    <col min="3" max="3" width="30.42578125" customWidth="1"/>
    <col min="4" max="4" width="27.28515625" bestFit="1" customWidth="1"/>
    <col min="5" max="5" width="44.42578125" customWidth="1"/>
    <col min="6" max="6" width="29.7109375" customWidth="1"/>
    <col min="7" max="7" width="14.7109375" customWidth="1"/>
    <col min="8" max="8" width="6.28515625" customWidth="1"/>
    <col min="9" max="9" width="12.5703125" customWidth="1"/>
    <col min="10" max="10" width="14.42578125" customWidth="1"/>
    <col min="11" max="11" width="7.7109375" customWidth="1"/>
    <col min="12" max="12" width="11.42578125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517</v>
      </c>
      <c r="D2" t="s">
        <v>738</v>
      </c>
      <c r="E2" t="s">
        <v>322</v>
      </c>
      <c r="F2" t="str">
        <f>VLOOKUP(Tabela224568910111213141516171819202122232425[[#This Row],[NOME]],'CADASTRO'!A:K,5,0)</f>
        <v>OPERADOR INDUSTRIAL II</v>
      </c>
      <c r="G2" s="7">
        <v>44848</v>
      </c>
      <c r="H2" s="38">
        <v>365</v>
      </c>
      <c r="I2" s="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IF((G2+H2)&gt;(TODAY()),"NO PRAZO", "VENCIDO")))),"N.A.")</f>
        <v>N.A.</v>
      </c>
      <c r="J2" s="14">
        <f>Tabela224568910111213141516171819202122232425[[#This Row],[TREINADO EM]]+Tabela224568910111213141516171819202122232425[[#This Row],[VALIDADE]]</f>
        <v>45213</v>
      </c>
      <c r="K2">
        <v>0.5</v>
      </c>
      <c r="L2" t="s">
        <v>1</v>
      </c>
      <c r="M2" t="str">
        <f>VLOOKUP(Tabela224568910111213141516171819202122232425[[#This Row],[NOME]],'CADASTRO'!A:K,6,0)</f>
        <v>ATIVO</v>
      </c>
    </row>
    <row r="3" spans="1:13">
      <c r="A3" t="s">
        <v>516</v>
      </c>
      <c r="B3" t="s">
        <v>517</v>
      </c>
      <c r="C3" t="s">
        <v>132</v>
      </c>
      <c r="D3" t="s">
        <v>738</v>
      </c>
      <c r="E3" t="s">
        <v>330</v>
      </c>
      <c r="F3" t="str">
        <f>VLOOKUP(Tabela224568910111213141516171819202122232425[[#This Row],[NOME]],'CADASTRO'!A:K,5,0)</f>
        <v>OPERADOR INDUSTRIAL I</v>
      </c>
      <c r="G3" s="7">
        <v>46009</v>
      </c>
      <c r="H3" s="38">
        <v>365</v>
      </c>
      <c r="I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IF((G3+H3)&gt;(TODAY()),"NO PRAZO", "VENCIDO")))),"N.A.")</f>
        <v>NO PRAZO</v>
      </c>
      <c r="J3" s="14">
        <f>Tabela224568910111213141516171819202122232425[[#This Row],[TREINADO EM]]+Tabela224568910111213141516171819202122232425[[#This Row],[VALIDADE]]</f>
        <v>46374</v>
      </c>
      <c r="K3">
        <v>1</v>
      </c>
      <c r="L3" t="s">
        <v>3</v>
      </c>
      <c r="M3" t="str">
        <f>VLOOKUP(Tabela224568910111213141516171819202122232425[[#This Row],[NOME]],'CADASTRO'!A:K,6,0)</f>
        <v>ATIVO</v>
      </c>
    </row>
    <row r="4" spans="1:13">
      <c r="A4" t="s">
        <v>516</v>
      </c>
      <c r="B4" t="s">
        <v>517</v>
      </c>
      <c r="C4" t="s">
        <v>517</v>
      </c>
      <c r="D4" t="s">
        <v>738</v>
      </c>
      <c r="E4" t="s">
        <v>340</v>
      </c>
      <c r="F4" t="str">
        <f>VLOOKUP(Tabela224568910111213141516171819202122232425[[#This Row],[NOME]],'CADASTRO'!A:K,5,0)</f>
        <v>AUXILIAR INDUSTRIAL</v>
      </c>
      <c r="G4" s="7">
        <v>44848</v>
      </c>
      <c r="H4" s="38">
        <v>365</v>
      </c>
      <c r="I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IF((G4+H4)&gt;(TODAY()),"NO PRAZO", "VENCIDO")))),"N.A.")</f>
        <v>HISTORICO</v>
      </c>
      <c r="J4" s="14">
        <f>Tabela224568910111213141516171819202122232425[[#This Row],[TREINADO EM]]+Tabela224568910111213141516171819202122232425[[#This Row],[VALIDADE]]</f>
        <v>45213</v>
      </c>
      <c r="K4">
        <v>0.5</v>
      </c>
      <c r="L4" t="s">
        <v>5</v>
      </c>
      <c r="M4" t="str">
        <f>VLOOKUP(Tabela224568910111213141516171819202122232425[[#This Row],[NOME]],'CADASTRO'!A:K,6,0)</f>
        <v>ATIVO</v>
      </c>
    </row>
    <row r="5" spans="1:13">
      <c r="A5" t="s">
        <v>516</v>
      </c>
      <c r="B5" t="s">
        <v>517</v>
      </c>
      <c r="C5" t="s">
        <v>68</v>
      </c>
      <c r="D5" t="s">
        <v>738</v>
      </c>
      <c r="E5" t="s">
        <v>340</v>
      </c>
      <c r="F5" t="str">
        <f>VLOOKUP(Tabela224568910111213141516171819202122232425[[#This Row],[NOME]],'CADASTRO'!A:K,5,0)</f>
        <v>AUXILIAR INDUSTRIAL</v>
      </c>
      <c r="G5" s="7">
        <v>45504</v>
      </c>
      <c r="H5" s="38">
        <v>365</v>
      </c>
      <c r="I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IF((G5+H5)&gt;(TODAY()),"NO PRAZO", "VENCIDO")))),"N.A.")</f>
        <v>HISTORICO</v>
      </c>
      <c r="J5" s="14">
        <f>Tabela224568910111213141516171819202122232425[[#This Row],[TREINADO EM]]+Tabela224568910111213141516171819202122232425[[#This Row],[VALIDADE]]</f>
        <v>45869</v>
      </c>
      <c r="K5">
        <v>1</v>
      </c>
      <c r="L5" t="s">
        <v>5</v>
      </c>
      <c r="M5" t="str">
        <f>VLOOKUP(Tabela224568910111213141516171819202122232425[[#This Row],[NOME]],'CADASTRO'!A:K,6,0)</f>
        <v>ATIVO</v>
      </c>
    </row>
    <row r="6" spans="1:13">
      <c r="A6" t="s">
        <v>516</v>
      </c>
      <c r="B6" t="s">
        <v>517</v>
      </c>
      <c r="C6" t="s">
        <v>437</v>
      </c>
      <c r="D6" t="s">
        <v>738</v>
      </c>
      <c r="E6" t="s">
        <v>340</v>
      </c>
      <c r="F6" t="str">
        <f>VLOOKUP(Tabela224568910111213141516171819202122232425[[#This Row],[NOME]],'CADASTRO'!A:K,5,0)</f>
        <v>AUXILIAR INDUSTRIAL</v>
      </c>
      <c r="G6" s="8">
        <v>45644</v>
      </c>
      <c r="H6" s="38">
        <v>365</v>
      </c>
      <c r="I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IF((G6+H6)&gt;(TODAY()),"NO PRAZO", "VENCIDO")))),"N.A.")</f>
        <v>HISTORICO</v>
      </c>
      <c r="J6" s="14">
        <f>Tabela224568910111213141516171819202122232425[[#This Row],[TREINADO EM]]+Tabela224568910111213141516171819202122232425[[#This Row],[VALIDADE]]</f>
        <v>46009</v>
      </c>
      <c r="K6">
        <v>1</v>
      </c>
      <c r="L6" t="s">
        <v>5</v>
      </c>
      <c r="M6" t="str">
        <f>VLOOKUP(Tabela224568910111213141516171819202122232425[[#This Row],[NOME]],'CADASTRO'!A:K,6,0)</f>
        <v>ATIVO</v>
      </c>
    </row>
    <row r="7" spans="1:13">
      <c r="A7" t="s">
        <v>516</v>
      </c>
      <c r="B7" t="s">
        <v>517</v>
      </c>
      <c r="C7" t="s">
        <v>132</v>
      </c>
      <c r="D7" t="s">
        <v>738</v>
      </c>
      <c r="E7" t="s">
        <v>340</v>
      </c>
      <c r="F7" t="str">
        <f>VLOOKUP(Tabela224568910111213141516171819202122232425[[#This Row],[NOME]],'CADASTRO'!A:K,5,0)</f>
        <v>AUXILIAR INDUSTRIAL</v>
      </c>
      <c r="G7" s="8">
        <v>46009</v>
      </c>
      <c r="H7" s="38">
        <v>365</v>
      </c>
      <c r="I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IF((G7+H7)&gt;(TODAY()),"NO PRAZO", "VENCIDO")))),"N.A.")</f>
        <v>NO PRAZO</v>
      </c>
      <c r="J7" s="14">
        <f>Tabela224568910111213141516171819202122232425[[#This Row],[TREINADO EM]]+Tabela224568910111213141516171819202122232425[[#This Row],[VALIDADE]]</f>
        <v>46374</v>
      </c>
      <c r="K7">
        <v>1</v>
      </c>
      <c r="L7" t="s">
        <v>3</v>
      </c>
      <c r="M7" t="str">
        <f>VLOOKUP(Tabela224568910111213141516171819202122232425[[#This Row],[NOME]],'CADASTRO'!A:K,6,0)</f>
        <v>ATIVO</v>
      </c>
    </row>
    <row r="8" spans="1:13">
      <c r="A8" t="s">
        <v>516</v>
      </c>
      <c r="B8" t="s">
        <v>517</v>
      </c>
      <c r="C8" t="s">
        <v>733</v>
      </c>
      <c r="D8" t="s">
        <v>738</v>
      </c>
      <c r="E8" t="s">
        <v>345</v>
      </c>
      <c r="F8" t="str">
        <f>VLOOKUP(Tabela224568910111213141516171819202122232425[[#This Row],[NOME]],'CADASTRO'!A:K,5,0)</f>
        <v>OPERADOR INDUSTRIAL II</v>
      </c>
      <c r="G8" s="8">
        <v>45504</v>
      </c>
      <c r="H8" s="38">
        <v>365</v>
      </c>
      <c r="I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IF((G8+H8)&gt;(TODAY()),"NO PRAZO", "VENCIDO")))),"N.A.")</f>
        <v>HISTORICO</v>
      </c>
      <c r="J8" s="14">
        <f>Tabela224568910111213141516171819202122232425[[#This Row],[TREINADO EM]]+Tabela224568910111213141516171819202122232425[[#This Row],[VALIDADE]]</f>
        <v>45869</v>
      </c>
      <c r="K8">
        <v>1</v>
      </c>
      <c r="L8" t="s">
        <v>5</v>
      </c>
      <c r="M8" t="str">
        <f>VLOOKUP(Tabela224568910111213141516171819202122232425[[#This Row],[NOME]],'CADASTRO'!A:K,6,0)</f>
        <v>ATIVO</v>
      </c>
    </row>
    <row r="9" spans="1:13">
      <c r="A9" t="s">
        <v>516</v>
      </c>
      <c r="B9" t="s">
        <v>517</v>
      </c>
      <c r="C9" t="s">
        <v>437</v>
      </c>
      <c r="D9" t="s">
        <v>738</v>
      </c>
      <c r="E9" t="s">
        <v>345</v>
      </c>
      <c r="F9" t="str">
        <f>VLOOKUP(Tabela224568910111213141516171819202122232425[[#This Row],[NOME]],'CADASTRO'!A:K,5,0)</f>
        <v>OPERADOR INDUSTRIAL II</v>
      </c>
      <c r="G9" s="8">
        <v>45644</v>
      </c>
      <c r="H9" s="38">
        <v>365</v>
      </c>
      <c r="I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IF((G9+H9)&gt;(TODAY()),"NO PRAZO", "VENCIDO")))),"N.A.")</f>
        <v>HISTORICO</v>
      </c>
      <c r="J9" s="14">
        <f>Tabela224568910111213141516171819202122232425[[#This Row],[TREINADO EM]]+Tabela224568910111213141516171819202122232425[[#This Row],[VALIDADE]]</f>
        <v>46009</v>
      </c>
      <c r="K9">
        <v>1</v>
      </c>
      <c r="L9" t="s">
        <v>5</v>
      </c>
      <c r="M9" t="str">
        <f>VLOOKUP(Tabela224568910111213141516171819202122232425[[#This Row],[NOME]],'CADASTRO'!A:K,6,0)</f>
        <v>ATIVO</v>
      </c>
    </row>
    <row r="10" spans="1:13">
      <c r="A10" t="s">
        <v>516</v>
      </c>
      <c r="B10" t="s">
        <v>517</v>
      </c>
      <c r="C10" t="s">
        <v>132</v>
      </c>
      <c r="D10" t="s">
        <v>738</v>
      </c>
      <c r="E10" t="s">
        <v>345</v>
      </c>
      <c r="F10" t="str">
        <f>VLOOKUP(Tabela224568910111213141516171819202122232425[[#This Row],[NOME]],'CADASTRO'!A:K,5,0)</f>
        <v>OPERADOR INDUSTRIAL II</v>
      </c>
      <c r="G10" s="8">
        <v>46009</v>
      </c>
      <c r="H10" s="38">
        <v>365</v>
      </c>
      <c r="I1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IF((G10+H10)&gt;(TODAY()),"NO PRAZO", "VENCIDO")))),"N.A.")</f>
        <v>NO PRAZO</v>
      </c>
      <c r="J10" s="14">
        <f>Tabela224568910111213141516171819202122232425[[#This Row],[TREINADO EM]]+Tabela224568910111213141516171819202122232425[[#This Row],[VALIDADE]]</f>
        <v>46374</v>
      </c>
      <c r="K10">
        <v>1</v>
      </c>
      <c r="L10" t="s">
        <v>3</v>
      </c>
      <c r="M10" t="str">
        <f>VLOOKUP(Tabela224568910111213141516171819202122232425[[#This Row],[NOME]],'CADASTRO'!A:K,6,0)</f>
        <v>ATIVO</v>
      </c>
    </row>
    <row r="11" spans="1:13">
      <c r="A11" t="s">
        <v>516</v>
      </c>
      <c r="B11" t="s">
        <v>517</v>
      </c>
      <c r="C11" t="s">
        <v>517</v>
      </c>
      <c r="D11" t="s">
        <v>738</v>
      </c>
      <c r="E11" t="s">
        <v>344</v>
      </c>
      <c r="F11" t="str">
        <f>VLOOKUP(Tabela224568910111213141516171819202122232425[[#This Row],[NOME]],'CADASTRO'!A:K,5,0)</f>
        <v>TECNICO MECANICO II</v>
      </c>
      <c r="G11" s="8">
        <v>44743</v>
      </c>
      <c r="H11" s="38">
        <v>365</v>
      </c>
      <c r="I1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IF((G11+H11)&gt;(TODAY()),"NO PRAZO", "VENCIDO")))),"N.A.")</f>
        <v>N.A.</v>
      </c>
      <c r="J11" s="14">
        <f>Tabela224568910111213141516171819202122232425[[#This Row],[TREINADO EM]]+Tabela224568910111213141516171819202122232425[[#This Row],[VALIDADE]]</f>
        <v>45108</v>
      </c>
      <c r="K11">
        <v>1</v>
      </c>
      <c r="L11" t="s">
        <v>1</v>
      </c>
      <c r="M11" t="str">
        <f>VLOOKUP(Tabela224568910111213141516171819202122232425[[#This Row],[NOME]],'CADASTRO'!A:K,6,0)</f>
        <v>ATIVO</v>
      </c>
    </row>
    <row r="12" spans="1:13">
      <c r="A12" t="s">
        <v>516</v>
      </c>
      <c r="B12" t="s">
        <v>517</v>
      </c>
      <c r="C12" t="s">
        <v>437</v>
      </c>
      <c r="D12" t="s">
        <v>738</v>
      </c>
      <c r="E12" t="s">
        <v>202</v>
      </c>
      <c r="F12" t="str">
        <f>VLOOKUP(Tabela224568910111213141516171819202122232425[[#This Row],[NOME]],'CADASTRO'!A:K,5,0)</f>
        <v>ASSISTENTE ADMINISTRATIVO</v>
      </c>
      <c r="G12" s="8">
        <v>45644</v>
      </c>
      <c r="H12" s="38">
        <v>365</v>
      </c>
      <c r="I1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IF((G12+H12)&gt;(TODAY()),"NO PRAZO", "VENCIDO")))),"N.A.")</f>
        <v>N.A.</v>
      </c>
      <c r="J12" s="14">
        <f>Tabela224568910111213141516171819202122232425[[#This Row],[TREINADO EM]]+Tabela224568910111213141516171819202122232425[[#This Row],[VALIDADE]]</f>
        <v>46009</v>
      </c>
      <c r="K12">
        <v>1</v>
      </c>
      <c r="L12" t="s">
        <v>5</v>
      </c>
      <c r="M12" t="str">
        <f>VLOOKUP(Tabela224568910111213141516171819202122232425[[#This Row],[NOME]],'CADASTRO'!A:K,6,0)</f>
        <v>DESLIGADO</v>
      </c>
    </row>
    <row r="13" spans="1:13">
      <c r="A13" t="s">
        <v>516</v>
      </c>
      <c r="B13" t="s">
        <v>517</v>
      </c>
      <c r="C13" t="s">
        <v>132</v>
      </c>
      <c r="D13" t="s">
        <v>738</v>
      </c>
      <c r="E13" t="s">
        <v>202</v>
      </c>
      <c r="F13" t="str">
        <f>VLOOKUP(Tabela224568910111213141516171819202122232425[[#This Row],[NOME]],'CADASTRO'!A:K,5,0)</f>
        <v>ASSISTENTE ADMINISTRATIVO</v>
      </c>
      <c r="G13" s="8">
        <v>46009</v>
      </c>
      <c r="H13" s="38">
        <v>365</v>
      </c>
      <c r="I1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IF((G13+H13)&gt;(TODAY()),"NO PRAZO", "VENCIDO")))),"N.A.")</f>
        <v>N.A.</v>
      </c>
      <c r="J13" s="14">
        <f>Tabela224568910111213141516171819202122232425[[#This Row],[TREINADO EM]]+Tabela224568910111213141516171819202122232425[[#This Row],[VALIDADE]]</f>
        <v>46374</v>
      </c>
      <c r="K13">
        <v>1</v>
      </c>
      <c r="L13" t="s">
        <v>3</v>
      </c>
      <c r="M13" t="str">
        <f>VLOOKUP(Tabela224568910111213141516171819202122232425[[#This Row],[NOME]],'CADASTRO'!A:K,6,0)</f>
        <v>DESLIGADO</v>
      </c>
    </row>
    <row r="14" spans="1:13">
      <c r="A14" t="s">
        <v>516</v>
      </c>
      <c r="B14" t="s">
        <v>517</v>
      </c>
      <c r="C14" t="s">
        <v>517</v>
      </c>
      <c r="D14" t="s">
        <v>738</v>
      </c>
      <c r="E14" t="s">
        <v>475</v>
      </c>
      <c r="F14" t="str">
        <f>VLOOKUP(Tabela224568910111213141516171819202122232425[[#This Row],[NOME]],'CADASTRO'!A:K,5,0)</f>
        <v>OPERADOR INDUSTRIAL I</v>
      </c>
      <c r="G14" s="8">
        <v>44848</v>
      </c>
      <c r="H14" s="38">
        <v>365</v>
      </c>
      <c r="I1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IF((G14+H14)&gt;(TODAY()),"NO PRAZO", "VENCIDO")))),"N.A.")</f>
        <v>N.A.</v>
      </c>
      <c r="J14" s="14">
        <f>Tabela224568910111213141516171819202122232425[[#This Row],[TREINADO EM]]+Tabela224568910111213141516171819202122232425[[#This Row],[VALIDADE]]</f>
        <v>45213</v>
      </c>
      <c r="K14">
        <v>0.5</v>
      </c>
      <c r="L14" t="s">
        <v>5</v>
      </c>
      <c r="M14" t="str">
        <f>VLOOKUP(Tabela224568910111213141516171819202122232425[[#This Row],[NOME]],'CADASTRO'!A:K,6,0)</f>
        <v>S-AFASTADO</v>
      </c>
    </row>
    <row r="15" spans="1:13">
      <c r="A15" t="s">
        <v>516</v>
      </c>
      <c r="B15" t="s">
        <v>517</v>
      </c>
      <c r="C15" t="s">
        <v>68</v>
      </c>
      <c r="D15" t="s">
        <v>738</v>
      </c>
      <c r="E15" t="s">
        <v>475</v>
      </c>
      <c r="F15" t="str">
        <f>VLOOKUP(Tabela224568910111213141516171819202122232425[[#This Row],[NOME]],'CADASTRO'!A:K,5,0)</f>
        <v>OPERADOR INDUSTRIAL I</v>
      </c>
      <c r="G15" s="8">
        <v>45504</v>
      </c>
      <c r="H15" s="38">
        <v>365</v>
      </c>
      <c r="I1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IF((G15+H15)&gt;(TODAY()),"NO PRAZO", "VENCIDO")))),"N.A.")</f>
        <v>N.A.</v>
      </c>
      <c r="J15" s="14">
        <f>Tabela224568910111213141516171819202122232425[[#This Row],[TREINADO EM]]+Tabela224568910111213141516171819202122232425[[#This Row],[VALIDADE]]</f>
        <v>45869</v>
      </c>
      <c r="K15">
        <v>1</v>
      </c>
      <c r="L15" t="s">
        <v>5</v>
      </c>
      <c r="M15" t="str">
        <f>VLOOKUP(Tabela224568910111213141516171819202122232425[[#This Row],[NOME]],'CADASTRO'!A:K,6,0)</f>
        <v>S-AFASTADO</v>
      </c>
    </row>
    <row r="16" spans="1:13">
      <c r="A16" t="s">
        <v>516</v>
      </c>
      <c r="B16" t="s">
        <v>517</v>
      </c>
      <c r="C16" t="s">
        <v>437</v>
      </c>
      <c r="D16" t="s">
        <v>738</v>
      </c>
      <c r="E16" t="s">
        <v>475</v>
      </c>
      <c r="F16" t="str">
        <f>VLOOKUP(Tabela224568910111213141516171819202122232425[[#This Row],[NOME]],'CADASTRO'!A:K,5,0)</f>
        <v>OPERADOR INDUSTRIAL I</v>
      </c>
      <c r="G16" s="8">
        <v>45644</v>
      </c>
      <c r="H16" s="38">
        <v>365</v>
      </c>
      <c r="I1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IF((G16+H16)&gt;(TODAY()),"NO PRAZO", "VENCIDO")))),"N.A.")</f>
        <v>N.A.</v>
      </c>
      <c r="J16" s="14">
        <f>Tabela224568910111213141516171819202122232425[[#This Row],[TREINADO EM]]+Tabela224568910111213141516171819202122232425[[#This Row],[VALIDADE]]</f>
        <v>46009</v>
      </c>
      <c r="K16">
        <v>1</v>
      </c>
      <c r="L16" t="s">
        <v>5</v>
      </c>
      <c r="M16" t="str">
        <f>VLOOKUP(Tabela224568910111213141516171819202122232425[[#This Row],[NOME]],'CADASTRO'!A:K,6,0)</f>
        <v>S-AFASTADO</v>
      </c>
    </row>
    <row r="17" spans="1:13">
      <c r="A17" t="s">
        <v>516</v>
      </c>
      <c r="B17" t="s">
        <v>517</v>
      </c>
      <c r="C17" t="s">
        <v>132</v>
      </c>
      <c r="D17" t="s">
        <v>738</v>
      </c>
      <c r="E17" t="s">
        <v>475</v>
      </c>
      <c r="F17" t="str">
        <f>VLOOKUP(Tabela224568910111213141516171819202122232425[[#This Row],[NOME]],'CADASTRO'!A:K,5,0)</f>
        <v>OPERADOR INDUSTRIAL I</v>
      </c>
      <c r="G17" s="8">
        <v>46009</v>
      </c>
      <c r="H17" s="38">
        <v>365</v>
      </c>
      <c r="I1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IF((G17+H17)&gt;(TODAY()),"NO PRAZO", "VENCIDO")))),"N.A.")</f>
        <v>N.A.</v>
      </c>
      <c r="J17" s="14">
        <f>Tabela224568910111213141516171819202122232425[[#This Row],[TREINADO EM]]+Tabela224568910111213141516171819202122232425[[#This Row],[VALIDADE]]</f>
        <v>46374</v>
      </c>
      <c r="K17">
        <v>1</v>
      </c>
      <c r="L17" t="s">
        <v>3</v>
      </c>
      <c r="M17" t="str">
        <f>VLOOKUP(Tabela224568910111213141516171819202122232425[[#This Row],[NOME]],'CADASTRO'!A:K,6,0)</f>
        <v>S-AFASTADO</v>
      </c>
    </row>
    <row r="18" spans="1:13">
      <c r="A18" t="s">
        <v>516</v>
      </c>
      <c r="B18" t="s">
        <v>517</v>
      </c>
      <c r="C18" t="s">
        <v>517</v>
      </c>
      <c r="D18" t="s">
        <v>738</v>
      </c>
      <c r="E18" t="s">
        <v>205</v>
      </c>
      <c r="F18" t="str">
        <f>VLOOKUP(Tabela224568910111213141516171819202122232425[[#This Row],[NOME]],'CADASTRO'!A:K,5,0)</f>
        <v>AUXILIAR INDUSTRIAL</v>
      </c>
      <c r="G18" s="8">
        <v>44848</v>
      </c>
      <c r="H18" s="38">
        <v>365</v>
      </c>
      <c r="I1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IF((G18+H18)&gt;(TODAY()),"NO PRAZO", "VENCIDO")))),"N.A.")</f>
        <v>N.A.</v>
      </c>
      <c r="J18" s="14">
        <f>Tabela224568910111213141516171819202122232425[[#This Row],[TREINADO EM]]+Tabela224568910111213141516171819202122232425[[#This Row],[VALIDADE]]</f>
        <v>45213</v>
      </c>
      <c r="K18">
        <v>0.5</v>
      </c>
      <c r="L18" t="s">
        <v>5</v>
      </c>
      <c r="M18" t="str">
        <f>VLOOKUP(Tabela224568910111213141516171819202122232425[[#This Row],[NOME]],'CADASTRO'!A:K,6,0)</f>
        <v>DESLIGADO</v>
      </c>
    </row>
    <row r="19" spans="1:13">
      <c r="A19" t="s">
        <v>516</v>
      </c>
      <c r="B19" t="s">
        <v>517</v>
      </c>
      <c r="C19" t="s">
        <v>68</v>
      </c>
      <c r="D19" t="s">
        <v>738</v>
      </c>
      <c r="E19" t="s">
        <v>205</v>
      </c>
      <c r="F19" t="str">
        <f>VLOOKUP(Tabela224568910111213141516171819202122232425[[#This Row],[NOME]],'CADASTRO'!A:K,5,0)</f>
        <v>AUXILIAR INDUSTRIAL</v>
      </c>
      <c r="G19" s="8">
        <v>45524</v>
      </c>
      <c r="H19" s="38">
        <v>365</v>
      </c>
      <c r="I1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IF((G19+H19)&gt;(TODAY()),"NO PRAZO", "VENCIDO")))),"N.A.")</f>
        <v>N.A.</v>
      </c>
      <c r="J19" s="14">
        <f>Tabela224568910111213141516171819202122232425[[#This Row],[TREINADO EM]]+Tabela224568910111213141516171819202122232425[[#This Row],[VALIDADE]]</f>
        <v>45889</v>
      </c>
      <c r="K19">
        <v>1</v>
      </c>
      <c r="L19" t="s">
        <v>3</v>
      </c>
      <c r="M19" t="str">
        <f>VLOOKUP(Tabela224568910111213141516171819202122232425[[#This Row],[NOME]],'CADASTRO'!A:K,6,0)</f>
        <v>DESLIGADO</v>
      </c>
    </row>
    <row r="20" spans="1:13">
      <c r="A20" t="s">
        <v>516</v>
      </c>
      <c r="B20" t="s">
        <v>517</v>
      </c>
      <c r="C20" t="s">
        <v>437</v>
      </c>
      <c r="D20" t="s">
        <v>738</v>
      </c>
      <c r="E20" t="s">
        <v>205</v>
      </c>
      <c r="F20" t="str">
        <f>VLOOKUP(Tabela224568910111213141516171819202122232425[[#This Row],[NOME]],'CADASTRO'!A:K,5,0)</f>
        <v>AUXILIAR INDUSTRIAL</v>
      </c>
      <c r="G20" s="8">
        <v>45644</v>
      </c>
      <c r="H20" s="38">
        <v>365</v>
      </c>
      <c r="I2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IF((G20+H20)&gt;(TODAY()),"NO PRAZO", "VENCIDO")))),"N.A.")</f>
        <v>N.A.</v>
      </c>
      <c r="J20" s="14">
        <f>Tabela224568910111213141516171819202122232425[[#This Row],[TREINADO EM]]+Tabela224568910111213141516171819202122232425[[#This Row],[VALIDADE]]</f>
        <v>46009</v>
      </c>
      <c r="K20">
        <v>1</v>
      </c>
      <c r="L20" t="s">
        <v>3</v>
      </c>
      <c r="M20" t="str">
        <f>VLOOKUP(Tabela224568910111213141516171819202122232425[[#This Row],[NOME]],'CADASTRO'!A:K,6,0)</f>
        <v>DESLIGADO</v>
      </c>
    </row>
    <row r="21" spans="1:13">
      <c r="A21" t="s">
        <v>516</v>
      </c>
      <c r="B21" t="s">
        <v>517</v>
      </c>
      <c r="C21" t="s">
        <v>517</v>
      </c>
      <c r="D21" t="s">
        <v>738</v>
      </c>
      <c r="E21" t="s">
        <v>206</v>
      </c>
      <c r="F21" t="str">
        <f>VLOOKUP(Tabela224568910111213141516171819202122232425[[#This Row],[NOME]],'CADASTRO'!A:K,5,0)</f>
        <v>OPERADOR INDUSTRIAL II</v>
      </c>
      <c r="G21" s="8">
        <v>44123</v>
      </c>
      <c r="H21" s="38">
        <v>365</v>
      </c>
      <c r="I2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IF((G21+H21)&gt;(TODAY()),"NO PRAZO", "VENCIDO")))),"N.A.")</f>
        <v>N.A.</v>
      </c>
      <c r="J21" s="14">
        <f>Tabela224568910111213141516171819202122232425[[#This Row],[TREINADO EM]]+Tabela224568910111213141516171819202122232425[[#This Row],[VALIDADE]]</f>
        <v>44488</v>
      </c>
      <c r="K21">
        <v>1</v>
      </c>
      <c r="L21" t="s">
        <v>3</v>
      </c>
      <c r="M21" t="str">
        <f>VLOOKUP(Tabela224568910111213141516171819202122232425[[#This Row],[NOME]],'CADASTRO'!A:K,6,0)</f>
        <v>DESLIGADO</v>
      </c>
    </row>
    <row r="22" spans="1:13">
      <c r="A22" t="s">
        <v>516</v>
      </c>
      <c r="B22" t="s">
        <v>517</v>
      </c>
      <c r="C22" t="s">
        <v>437</v>
      </c>
      <c r="D22" t="s">
        <v>738</v>
      </c>
      <c r="E22" t="s">
        <v>351</v>
      </c>
      <c r="F22" t="str">
        <f>VLOOKUP(Tabela224568910111213141516171819202122232425[[#This Row],[NOME]],'CADASTRO'!A:K,5,0)</f>
        <v>CONTROLADOR QUALIDADE</v>
      </c>
      <c r="G22" s="8">
        <v>45443</v>
      </c>
      <c r="H22" s="38">
        <v>365</v>
      </c>
      <c r="I2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IF((G22+H22)&gt;(TODAY()),"NO PRAZO", "VENCIDO")))),"N.A.")</f>
        <v>N.A.</v>
      </c>
      <c r="J22" s="14">
        <f>Tabela224568910111213141516171819202122232425[[#This Row],[TREINADO EM]]+Tabela224568910111213141516171819202122232425[[#This Row],[VALIDADE]]</f>
        <v>45808</v>
      </c>
      <c r="K22">
        <v>1</v>
      </c>
      <c r="L22" t="s">
        <v>1</v>
      </c>
      <c r="M22" t="str">
        <f>VLOOKUP(Tabela224568910111213141516171819202122232425[[#This Row],[NOME]],'CADASTRO'!A:K,6,0)</f>
        <v>ATIVO</v>
      </c>
    </row>
    <row r="23" spans="1:13">
      <c r="A23" t="s">
        <v>516</v>
      </c>
      <c r="B23" t="s">
        <v>517</v>
      </c>
      <c r="C23" t="s">
        <v>68</v>
      </c>
      <c r="D23" t="s">
        <v>738</v>
      </c>
      <c r="E23" s="1" t="s">
        <v>216</v>
      </c>
      <c r="F23" t="str">
        <f>VLOOKUP(Tabela224568910111213141516171819202122232425[[#This Row],[NOME]],'CADASTRO'!A:K,5,0)</f>
        <v>AUXILIAR INDUSTRIAL</v>
      </c>
      <c r="G23" s="8">
        <v>45504</v>
      </c>
      <c r="H23" s="38">
        <v>365</v>
      </c>
      <c r="I2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IF((G23+H23)&gt;(TODAY()),"NO PRAZO", "VENCIDO")))),"N.A.")</f>
        <v>N.A.</v>
      </c>
      <c r="J23" s="14">
        <f>Tabela224568910111213141516171819202122232425[[#This Row],[TREINADO EM]]+Tabela224568910111213141516171819202122232425[[#This Row],[VALIDADE]]</f>
        <v>45869</v>
      </c>
      <c r="K23">
        <v>1</v>
      </c>
      <c r="L23" t="s">
        <v>3</v>
      </c>
      <c r="M23" t="str">
        <f>VLOOKUP(Tabela224568910111213141516171819202122232425[[#This Row],[NOME]],'CADASTRO'!A:K,6,0)</f>
        <v>DESLIGADO</v>
      </c>
    </row>
    <row r="24" spans="1:13">
      <c r="A24" t="s">
        <v>516</v>
      </c>
      <c r="B24" t="s">
        <v>517</v>
      </c>
      <c r="C24" t="s">
        <v>733</v>
      </c>
      <c r="D24" t="s">
        <v>738</v>
      </c>
      <c r="E24" s="1" t="s">
        <v>354</v>
      </c>
      <c r="F24" t="str">
        <f>VLOOKUP(Tabela224568910111213141516171819202122232425[[#This Row],[NOME]],'CADASTRO'!A:K,5,0)</f>
        <v>OPERADOR INDUSTRIAL I</v>
      </c>
      <c r="G24" s="8">
        <v>45504</v>
      </c>
      <c r="H24" s="38">
        <v>365</v>
      </c>
      <c r="I2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IF((G24+H24)&gt;(TODAY()),"NO PRAZO", "VENCIDO")))),"N.A.")</f>
        <v>HISTORICO</v>
      </c>
      <c r="J24" s="14">
        <f>Tabela224568910111213141516171819202122232425[[#This Row],[TREINADO EM]]+Tabela224568910111213141516171819202122232425[[#This Row],[VALIDADE]]</f>
        <v>45869</v>
      </c>
      <c r="K24">
        <v>1</v>
      </c>
      <c r="L24" t="s">
        <v>5</v>
      </c>
      <c r="M24" t="str">
        <f>VLOOKUP(Tabela224568910111213141516171819202122232425[[#This Row],[NOME]],'CADASTRO'!A:K,6,0)</f>
        <v>ATIVO</v>
      </c>
    </row>
    <row r="25" spans="1:13">
      <c r="A25" t="s">
        <v>516</v>
      </c>
      <c r="B25" t="s">
        <v>517</v>
      </c>
      <c r="C25" t="s">
        <v>437</v>
      </c>
      <c r="D25" t="s">
        <v>738</v>
      </c>
      <c r="E25" t="s">
        <v>354</v>
      </c>
      <c r="F25" t="str">
        <f>VLOOKUP(Tabela224568910111213141516171819202122232425[[#This Row],[NOME]],'CADASTRO'!A:K,5,0)</f>
        <v>OPERADOR INDUSTRIAL I</v>
      </c>
      <c r="G25" s="8">
        <v>45644</v>
      </c>
      <c r="H25" s="38">
        <v>365</v>
      </c>
      <c r="I2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IF((G25+H25)&gt;(TODAY()),"NO PRAZO", "VENCIDO")))),"N.A.")</f>
        <v>HISTORICO</v>
      </c>
      <c r="J25" s="14">
        <f>Tabela224568910111213141516171819202122232425[[#This Row],[TREINADO EM]]+Tabela224568910111213141516171819202122232425[[#This Row],[VALIDADE]]</f>
        <v>46009</v>
      </c>
      <c r="K25">
        <v>1</v>
      </c>
      <c r="L25" t="s">
        <v>5</v>
      </c>
      <c r="M25" t="str">
        <f>VLOOKUP(Tabela224568910111213141516171819202122232425[[#This Row],[NOME]],'CADASTRO'!A:K,6,0)</f>
        <v>ATIVO</v>
      </c>
    </row>
    <row r="26" spans="1:13">
      <c r="A26" t="s">
        <v>516</v>
      </c>
      <c r="B26" t="s">
        <v>517</v>
      </c>
      <c r="C26" t="s">
        <v>442</v>
      </c>
      <c r="D26" t="s">
        <v>738</v>
      </c>
      <c r="E26" t="s">
        <v>354</v>
      </c>
      <c r="F26" t="str">
        <f>VLOOKUP(Tabela224568910111213141516171819202122232425[[#This Row],[NOME]],'CADASTRO'!A:K,5,0)</f>
        <v>OPERADOR INDUSTRIAL I</v>
      </c>
      <c r="G26" s="8">
        <v>46174</v>
      </c>
      <c r="H26" s="38">
        <v>365</v>
      </c>
      <c r="I2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IF((G26+H26)&gt;(TODAY()),"NO PRAZO", "VENCIDO")))),"N.A.")</f>
        <v>NO PRAZO</v>
      </c>
      <c r="J26" s="14">
        <f>Tabela224568910111213141516171819202122232425[[#This Row],[TREINADO EM]]+Tabela224568910111213141516171819202122232425[[#This Row],[VALIDADE]]</f>
        <v>46539</v>
      </c>
      <c r="K26">
        <v>1</v>
      </c>
      <c r="L26" t="s">
        <v>3</v>
      </c>
      <c r="M26" t="str">
        <f>VLOOKUP(Tabela224568910111213141516171819202122232425[[#This Row],[NOME]],'CADASTRO'!A:K,6,0)</f>
        <v>ATIVO</v>
      </c>
    </row>
    <row r="27" spans="1:13">
      <c r="A27" t="s">
        <v>516</v>
      </c>
      <c r="B27" t="s">
        <v>517</v>
      </c>
      <c r="C27" t="s">
        <v>517</v>
      </c>
      <c r="D27" t="s">
        <v>738</v>
      </c>
      <c r="E27" t="s">
        <v>217</v>
      </c>
      <c r="F27" t="str">
        <f>VLOOKUP(Tabela224568910111213141516171819202122232425[[#This Row],[NOME]],'CADASTRO'!A:K,5,0)</f>
        <v>OPERADOR INDUSTRIAL I</v>
      </c>
      <c r="G27" s="8">
        <v>44848</v>
      </c>
      <c r="H27" s="38">
        <v>365</v>
      </c>
      <c r="I2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IF((G27+H27)&gt;(TODAY()),"NO PRAZO", "VENCIDO")))),"N.A.")</f>
        <v>N.A.</v>
      </c>
      <c r="J27" s="14">
        <f>Tabela224568910111213141516171819202122232425[[#This Row],[TREINADO EM]]+Tabela224568910111213141516171819202122232425[[#This Row],[VALIDADE]]</f>
        <v>45213</v>
      </c>
      <c r="K27">
        <v>0.5</v>
      </c>
      <c r="L27" t="s">
        <v>3</v>
      </c>
      <c r="M27" t="str">
        <f>VLOOKUP(Tabela224568910111213141516171819202122232425[[#This Row],[NOME]],'CADASTRO'!A:K,6,0)</f>
        <v>DESLIGADO</v>
      </c>
    </row>
    <row r="28" spans="1:13">
      <c r="A28" t="s">
        <v>516</v>
      </c>
      <c r="B28" t="s">
        <v>517</v>
      </c>
      <c r="C28" t="s">
        <v>733</v>
      </c>
      <c r="D28" t="s">
        <v>738</v>
      </c>
      <c r="E28" s="1" t="s">
        <v>358</v>
      </c>
      <c r="F28" t="str">
        <f>VLOOKUP(Tabela224568910111213141516171819202122232425[[#This Row],[NOME]],'CADASTRO'!A:K,5,0)</f>
        <v>OPERADOR INDUSTRIAL II</v>
      </c>
      <c r="G28" s="8">
        <v>45504</v>
      </c>
      <c r="H28" s="38">
        <v>365</v>
      </c>
      <c r="I2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IF((G28+H28)&gt;(TODAY()),"NO PRAZO", "VENCIDO")))),"N.A.")</f>
        <v>HISTORICO</v>
      </c>
      <c r="J28" s="14">
        <f>Tabela224568910111213141516171819202122232425[[#This Row],[TREINADO EM]]+Tabela224568910111213141516171819202122232425[[#This Row],[VALIDADE]]</f>
        <v>45869</v>
      </c>
      <c r="K28">
        <v>1</v>
      </c>
      <c r="L28" t="s">
        <v>5</v>
      </c>
      <c r="M28" t="str">
        <f>VLOOKUP(Tabela224568910111213141516171819202122232425[[#This Row],[NOME]],'CADASTRO'!A:K,6,0)</f>
        <v>ATIVO</v>
      </c>
    </row>
    <row r="29" spans="1:13">
      <c r="A29" t="s">
        <v>516</v>
      </c>
      <c r="B29" t="s">
        <v>517</v>
      </c>
      <c r="C29" t="s">
        <v>437</v>
      </c>
      <c r="D29" t="s">
        <v>738</v>
      </c>
      <c r="E29" t="s">
        <v>358</v>
      </c>
      <c r="F29" t="str">
        <f>VLOOKUP(Tabela224568910111213141516171819202122232425[[#This Row],[NOME]],'CADASTRO'!A:K,5,0)</f>
        <v>OPERADOR INDUSTRIAL II</v>
      </c>
      <c r="G29" s="8">
        <v>45644</v>
      </c>
      <c r="H29" s="38">
        <v>365</v>
      </c>
      <c r="I2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IF((G29+H29)&gt;(TODAY()),"NO PRAZO", "VENCIDO")))),"N.A.")</f>
        <v>N.A.</v>
      </c>
      <c r="J29" s="14">
        <f>Tabela224568910111213141516171819202122232425[[#This Row],[TREINADO EM]]+Tabela224568910111213141516171819202122232425[[#This Row],[VALIDADE]]</f>
        <v>46009</v>
      </c>
      <c r="K29">
        <v>1</v>
      </c>
      <c r="L29" t="s">
        <v>1</v>
      </c>
      <c r="M29" t="str">
        <f>VLOOKUP(Tabela224568910111213141516171819202122232425[[#This Row],[NOME]],'CADASTRO'!A:K,6,0)</f>
        <v>ATIVO</v>
      </c>
    </row>
    <row r="30" spans="1:13">
      <c r="A30" t="s">
        <v>516</v>
      </c>
      <c r="B30" t="s">
        <v>517</v>
      </c>
      <c r="C30" t="s">
        <v>437</v>
      </c>
      <c r="D30" t="s">
        <v>738</v>
      </c>
      <c r="E30" t="s">
        <v>356</v>
      </c>
      <c r="F30" t="str">
        <f>VLOOKUP(Tabela224568910111213141516171819202122232425[[#This Row],[NOME]],'CADASTRO'!A:K,5,0)</f>
        <v>OPERADOR INDUSTRIAL II</v>
      </c>
      <c r="G30" s="8">
        <v>45644</v>
      </c>
      <c r="H30" s="38">
        <v>365</v>
      </c>
      <c r="I3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IF((G30+H30)&gt;(TODAY()),"NO PRAZO", "VENCIDO")))),"N.A.")</f>
        <v>HISTORICO</v>
      </c>
      <c r="J30" s="14">
        <f>Tabela224568910111213141516171819202122232425[[#This Row],[TREINADO EM]]+Tabela224568910111213141516171819202122232425[[#This Row],[VALIDADE]]</f>
        <v>46009</v>
      </c>
      <c r="K30">
        <v>1</v>
      </c>
      <c r="L30" t="s">
        <v>5</v>
      </c>
      <c r="M30" t="str">
        <f>VLOOKUP(Tabela224568910111213141516171819202122232425[[#This Row],[NOME]],'CADASTRO'!A:K,6,0)</f>
        <v>ATIVO</v>
      </c>
    </row>
    <row r="31" spans="1:13">
      <c r="A31" t="s">
        <v>516</v>
      </c>
      <c r="B31" t="s">
        <v>517</v>
      </c>
      <c r="C31" t="s">
        <v>382</v>
      </c>
      <c r="D31" t="s">
        <v>738</v>
      </c>
      <c r="E31" t="s">
        <v>356</v>
      </c>
      <c r="F31" t="str">
        <f>VLOOKUP(Tabela224568910111213141516171819202122232425[[#This Row],[NOME]],'CADASTRO'!A:K,5,0)</f>
        <v>OPERADOR INDUSTRIAL II</v>
      </c>
      <c r="G31" s="8">
        <v>45869</v>
      </c>
      <c r="H31" s="38">
        <v>365</v>
      </c>
      <c r="I3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IF((G31+H31)&gt;(TODAY()),"NO PRAZO", "VENCIDO")))),"N.A.")</f>
        <v>HISTORICO</v>
      </c>
      <c r="J31" s="14">
        <f>Tabela224568910111213141516171819202122232425[[#This Row],[TREINADO EM]]+Tabela224568910111213141516171819202122232425[[#This Row],[VALIDADE]]</f>
        <v>46234</v>
      </c>
      <c r="K31">
        <v>1</v>
      </c>
      <c r="L31" t="s">
        <v>5</v>
      </c>
      <c r="M31" t="str">
        <f>VLOOKUP(Tabela224568910111213141516171819202122232425[[#This Row],[NOME]],'CADASTRO'!A:K,6,0)</f>
        <v>ATIVO</v>
      </c>
    </row>
    <row r="32" spans="1:13">
      <c r="A32" t="s">
        <v>516</v>
      </c>
      <c r="B32" t="s">
        <v>517</v>
      </c>
      <c r="C32" t="s">
        <v>132</v>
      </c>
      <c r="D32" t="s">
        <v>738</v>
      </c>
      <c r="E32" t="s">
        <v>356</v>
      </c>
      <c r="F32" t="str">
        <f>VLOOKUP(Tabela224568910111213141516171819202122232425[[#This Row],[NOME]],'CADASTRO'!A:K,5,0)</f>
        <v>OPERADOR INDUSTRIAL II</v>
      </c>
      <c r="G32" s="8">
        <v>46009</v>
      </c>
      <c r="H32" s="38">
        <v>365</v>
      </c>
      <c r="I3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IF((G32+H32)&gt;(TODAY()),"NO PRAZO", "VENCIDO")))),"N.A.")</f>
        <v>NO PRAZO</v>
      </c>
      <c r="J32" s="14">
        <f>Tabela224568910111213141516171819202122232425[[#This Row],[TREINADO EM]]+Tabela224568910111213141516171819202122232425[[#This Row],[VALIDADE]]</f>
        <v>46374</v>
      </c>
      <c r="K32">
        <v>1</v>
      </c>
      <c r="L32" t="s">
        <v>3</v>
      </c>
      <c r="M32" t="str">
        <f>VLOOKUP(Tabela224568910111213141516171819202122232425[[#This Row],[NOME]],'CADASTRO'!A:K,6,0)</f>
        <v>ATIVO</v>
      </c>
    </row>
    <row r="33" spans="1:13">
      <c r="A33" t="s">
        <v>516</v>
      </c>
      <c r="B33" t="s">
        <v>517</v>
      </c>
      <c r="C33" t="s">
        <v>517</v>
      </c>
      <c r="D33" t="s">
        <v>738</v>
      </c>
      <c r="E33" t="s">
        <v>320</v>
      </c>
      <c r="F33" t="str">
        <f>VLOOKUP(Tabela224568910111213141516171819202122232425[[#This Row],[NOME]],'CADASTRO'!A:K,5,0)</f>
        <v>CONTROLADOR QUALIDADE</v>
      </c>
      <c r="G33" s="8">
        <v>43139</v>
      </c>
      <c r="H33" s="38">
        <v>365</v>
      </c>
      <c r="I3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IF((G33+H33)&gt;(TODAY()),"NO PRAZO", "VENCIDO")))),"N.A.")</f>
        <v>N.A.</v>
      </c>
      <c r="J33" s="14">
        <f>Tabela224568910111213141516171819202122232425[[#This Row],[TREINADO EM]]+Tabela224568910111213141516171819202122232425[[#This Row],[VALIDADE]]</f>
        <v>43504</v>
      </c>
      <c r="K33">
        <v>2</v>
      </c>
      <c r="L33" t="s">
        <v>1</v>
      </c>
      <c r="M33" t="str">
        <f>VLOOKUP(Tabela224568910111213141516171819202122232425[[#This Row],[NOME]],'CADASTRO'!A:K,6,0)</f>
        <v>ATIVO</v>
      </c>
    </row>
    <row r="34" spans="1:13">
      <c r="A34" t="s">
        <v>516</v>
      </c>
      <c r="B34" t="s">
        <v>517</v>
      </c>
      <c r="C34" t="s">
        <v>437</v>
      </c>
      <c r="D34" t="s">
        <v>738</v>
      </c>
      <c r="E34" t="s">
        <v>320</v>
      </c>
      <c r="F34" t="str">
        <f>VLOOKUP(Tabela224568910111213141516171819202122232425[[#This Row],[NOME]],'CADASTRO'!A:K,5,0)</f>
        <v>CONTROLADOR QUALIDADE</v>
      </c>
      <c r="G34" s="8">
        <v>45443</v>
      </c>
      <c r="H34" s="38">
        <v>365</v>
      </c>
      <c r="I3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IF((G34+H34)&gt;(TODAY()),"NO PRAZO", "VENCIDO")))),"N.A.")</f>
        <v>N.A.</v>
      </c>
      <c r="J34" s="14">
        <f>Tabela224568910111213141516171819202122232425[[#This Row],[TREINADO EM]]+Tabela224568910111213141516171819202122232425[[#This Row],[VALIDADE]]</f>
        <v>45808</v>
      </c>
      <c r="K34">
        <v>1</v>
      </c>
      <c r="L34" t="s">
        <v>1</v>
      </c>
      <c r="M34" t="str">
        <f>VLOOKUP(Tabela224568910111213141516171819202122232425[[#This Row],[NOME]],'CADASTRO'!A:K,6,0)</f>
        <v>ATIVO</v>
      </c>
    </row>
    <row r="35" spans="1:13">
      <c r="A35" t="s">
        <v>516</v>
      </c>
      <c r="B35" t="s">
        <v>517</v>
      </c>
      <c r="C35" t="s">
        <v>517</v>
      </c>
      <c r="D35" t="s">
        <v>738</v>
      </c>
      <c r="E35" t="s">
        <v>231</v>
      </c>
      <c r="F35" t="str">
        <f>VLOOKUP(Tabela224568910111213141516171819202122232425[[#This Row],[NOME]],'CADASTRO'!A:K,5,0)</f>
        <v>OPERADOR INDUSTRIAL I</v>
      </c>
      <c r="G35" s="8">
        <v>44848</v>
      </c>
      <c r="H35" s="38">
        <v>365</v>
      </c>
      <c r="I3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IF((G35+H35)&gt;(TODAY()),"NO PRAZO", "VENCIDO")))),"N.A.")</f>
        <v>N.A.</v>
      </c>
      <c r="J35" s="14">
        <f>Tabela224568910111213141516171819202122232425[[#This Row],[TREINADO EM]]+Tabela224568910111213141516171819202122232425[[#This Row],[VALIDADE]]</f>
        <v>45213</v>
      </c>
      <c r="K35">
        <v>0.5</v>
      </c>
      <c r="L35" t="s">
        <v>3</v>
      </c>
      <c r="M35" t="str">
        <f>VLOOKUP(Tabela224568910111213141516171819202122232425[[#This Row],[NOME]],'CADASTRO'!A:K,6,0)</f>
        <v>DESLIGADO</v>
      </c>
    </row>
    <row r="36" spans="1:13">
      <c r="A36" t="s">
        <v>516</v>
      </c>
      <c r="B36" t="s">
        <v>517</v>
      </c>
      <c r="C36" t="s">
        <v>68</v>
      </c>
      <c r="D36" t="s">
        <v>738</v>
      </c>
      <c r="E36" t="s">
        <v>233</v>
      </c>
      <c r="F36" t="str">
        <f>VLOOKUP(Tabela224568910111213141516171819202122232425[[#This Row],[NOME]],'CADASTRO'!A:K,5,0)</f>
        <v>OPERADOR INDUSTRIAL II</v>
      </c>
      <c r="G36" s="8">
        <v>45504</v>
      </c>
      <c r="H36" s="38">
        <v>365</v>
      </c>
      <c r="I3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IF((G36+H36)&gt;(TODAY()),"NO PRAZO", "VENCIDO")))),"N.A.")</f>
        <v>N.A.</v>
      </c>
      <c r="J36" s="14">
        <f>Tabela224568910111213141516171819202122232425[[#This Row],[TREINADO EM]]+Tabela224568910111213141516171819202122232425[[#This Row],[VALIDADE]]</f>
        <v>45869</v>
      </c>
      <c r="K36">
        <v>1</v>
      </c>
      <c r="L36" t="s">
        <v>3</v>
      </c>
      <c r="M36" t="str">
        <f>VLOOKUP(Tabela224568910111213141516171819202122232425[[#This Row],[NOME]],'CADASTRO'!A:K,6,0)</f>
        <v>DESLIGADO</v>
      </c>
    </row>
    <row r="37" spans="1:13">
      <c r="A37" t="s">
        <v>516</v>
      </c>
      <c r="B37" t="s">
        <v>517</v>
      </c>
      <c r="C37" t="s">
        <v>68</v>
      </c>
      <c r="D37" t="s">
        <v>738</v>
      </c>
      <c r="E37" t="s">
        <v>235</v>
      </c>
      <c r="F37" t="str">
        <f>VLOOKUP(Tabela224568910111213141516171819202122232425[[#This Row],[NOME]],'CADASTRO'!A:K,5,0)</f>
        <v>AUXILIAR INDUSTRIAL</v>
      </c>
      <c r="G37" s="8">
        <v>45504</v>
      </c>
      <c r="H37" s="38">
        <v>365</v>
      </c>
      <c r="I3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IF((G37+H37)&gt;(TODAY()),"NO PRAZO", "VENCIDO")))),"N.A.")</f>
        <v>N.A.</v>
      </c>
      <c r="J37" s="14">
        <f>Tabela224568910111213141516171819202122232425[[#This Row],[TREINADO EM]]+Tabela224568910111213141516171819202122232425[[#This Row],[VALIDADE]]</f>
        <v>45869</v>
      </c>
      <c r="K37">
        <v>1</v>
      </c>
      <c r="L37" t="s">
        <v>3</v>
      </c>
      <c r="M37" t="str">
        <f>VLOOKUP(Tabela224568910111213141516171819202122232425[[#This Row],[NOME]],'CADASTRO'!A:K,6,0)</f>
        <v>DESLIGADO</v>
      </c>
    </row>
    <row r="38" spans="1:13">
      <c r="A38" t="s">
        <v>516</v>
      </c>
      <c r="B38" t="s">
        <v>517</v>
      </c>
      <c r="C38" t="s">
        <v>437</v>
      </c>
      <c r="D38" t="s">
        <v>738</v>
      </c>
      <c r="E38" t="s">
        <v>235</v>
      </c>
      <c r="F38" t="str">
        <f>VLOOKUP(Tabela224568910111213141516171819202122232425[[#This Row],[NOME]],'CADASTRO'!A:K,5,0)</f>
        <v>AUXILIAR INDUSTRIAL</v>
      </c>
      <c r="G38" s="8">
        <v>45644</v>
      </c>
      <c r="H38" s="38">
        <v>365</v>
      </c>
      <c r="I3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IF((G38+H38)&gt;(TODAY()),"NO PRAZO", "VENCIDO")))),"N.A.")</f>
        <v>N.A.</v>
      </c>
      <c r="J38" s="14">
        <f>Tabela224568910111213141516171819202122232425[[#This Row],[TREINADO EM]]+Tabela224568910111213141516171819202122232425[[#This Row],[VALIDADE]]</f>
        <v>46009</v>
      </c>
      <c r="K38">
        <v>1</v>
      </c>
      <c r="L38" t="s">
        <v>3</v>
      </c>
      <c r="M38" t="str">
        <f>VLOOKUP(Tabela224568910111213141516171819202122232425[[#This Row],[NOME]],'CADASTRO'!A:K,6,0)</f>
        <v>DESLIGADO</v>
      </c>
    </row>
    <row r="39" spans="1:13">
      <c r="A39" t="s">
        <v>516</v>
      </c>
      <c r="B39" t="s">
        <v>517</v>
      </c>
      <c r="C39" t="s">
        <v>517</v>
      </c>
      <c r="D39" t="s">
        <v>738</v>
      </c>
      <c r="E39" t="s">
        <v>362</v>
      </c>
      <c r="F39" t="str">
        <f>VLOOKUP(Tabela224568910111213141516171819202122232425[[#This Row],[NOME]],'CADASTRO'!A:K,5,0)</f>
        <v>OPERADOR INDUSTRIAL III</v>
      </c>
      <c r="G39" s="8">
        <v>44743</v>
      </c>
      <c r="H39" s="38">
        <v>365</v>
      </c>
      <c r="I3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IF((G39+H39)&gt;(TODAY()),"NO PRAZO", "VENCIDO")))),"N.A.")</f>
        <v>HISTORICO</v>
      </c>
      <c r="J39" s="14">
        <f>Tabela224568910111213141516171819202122232425[[#This Row],[TREINADO EM]]+Tabela224568910111213141516171819202122232425[[#This Row],[VALIDADE]]</f>
        <v>45108</v>
      </c>
      <c r="K39">
        <v>1</v>
      </c>
      <c r="L39" t="s">
        <v>5</v>
      </c>
      <c r="M39" t="str">
        <f>VLOOKUP(Tabela224568910111213141516171819202122232425[[#This Row],[NOME]],'CADASTRO'!A:K,6,0)</f>
        <v>ATIVO</v>
      </c>
    </row>
    <row r="40" spans="1:13">
      <c r="A40" t="s">
        <v>516</v>
      </c>
      <c r="B40" t="s">
        <v>517</v>
      </c>
      <c r="C40" t="s">
        <v>517</v>
      </c>
      <c r="D40" t="s">
        <v>738</v>
      </c>
      <c r="E40" t="s">
        <v>362</v>
      </c>
      <c r="F40" t="str">
        <f>VLOOKUP(Tabela224568910111213141516171819202122232425[[#This Row],[NOME]],'CADASTRO'!A:K,5,0)</f>
        <v>OPERADOR INDUSTRIAL III</v>
      </c>
      <c r="G40" s="8">
        <v>44932</v>
      </c>
      <c r="H40" s="38">
        <v>365</v>
      </c>
      <c r="I4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IF((G40+H40)&gt;(TODAY()),"NO PRAZO", "VENCIDO")))),"N.A.")</f>
        <v>HISTORICO</v>
      </c>
      <c r="J40" s="14">
        <f>Tabela224568910111213141516171819202122232425[[#This Row],[TREINADO EM]]+Tabela224568910111213141516171819202122232425[[#This Row],[VALIDADE]]</f>
        <v>45297</v>
      </c>
      <c r="K40">
        <v>1</v>
      </c>
      <c r="L40" t="s">
        <v>5</v>
      </c>
      <c r="M40" t="str">
        <f>VLOOKUP(Tabela224568910111213141516171819202122232425[[#This Row],[NOME]],'CADASTRO'!A:K,6,0)</f>
        <v>ATIVO</v>
      </c>
    </row>
    <row r="41" spans="1:13">
      <c r="A41" t="s">
        <v>516</v>
      </c>
      <c r="B41" t="s">
        <v>517</v>
      </c>
      <c r="C41" t="s">
        <v>437</v>
      </c>
      <c r="D41" t="s">
        <v>738</v>
      </c>
      <c r="E41" s="10" t="s">
        <v>362</v>
      </c>
      <c r="F41" t="str">
        <f>VLOOKUP(Tabela224568910111213141516171819202122232425[[#This Row],[NOME]],'CADASTRO'!A:K,5,0)</f>
        <v>OPERADOR INDUSTRIAL III</v>
      </c>
      <c r="G41" s="8">
        <v>45377</v>
      </c>
      <c r="H41" s="38">
        <v>365</v>
      </c>
      <c r="I4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IF((G41+H41)&gt;(TODAY()),"NO PRAZO", "VENCIDO")))),"N.A.")</f>
        <v>N.A.</v>
      </c>
      <c r="J41" s="14">
        <f>Tabela224568910111213141516171819202122232425[[#This Row],[TREINADO EM]]+Tabela224568910111213141516171819202122232425[[#This Row],[VALIDADE]]</f>
        <v>45742</v>
      </c>
      <c r="K41">
        <v>1</v>
      </c>
      <c r="L41" t="s">
        <v>1</v>
      </c>
      <c r="M41" t="str">
        <f>VLOOKUP(Tabela224568910111213141516171819202122232425[[#This Row],[NOME]],'CADASTRO'!A:K,6,0)</f>
        <v>ATIVO</v>
      </c>
    </row>
    <row r="42" spans="1:13">
      <c r="A42" t="s">
        <v>516</v>
      </c>
      <c r="B42" t="s">
        <v>517</v>
      </c>
      <c r="C42" t="s">
        <v>517</v>
      </c>
      <c r="D42" t="s">
        <v>738</v>
      </c>
      <c r="E42" t="s">
        <v>243</v>
      </c>
      <c r="F42" t="str">
        <f>VLOOKUP(Tabela224568910111213141516171819202122232425[[#This Row],[NOME]],'CADASTRO'!A:K,5,0)</f>
        <v>AUXILIAR INDUSTRIAL</v>
      </c>
      <c r="G42" s="8">
        <v>43139</v>
      </c>
      <c r="H42" s="38">
        <v>365</v>
      </c>
      <c r="I4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IF((G42+H42)&gt;(TODAY()),"NO PRAZO", "VENCIDO")))),"N.A.")</f>
        <v>N.A.</v>
      </c>
      <c r="J42" s="14">
        <f>Tabela224568910111213141516171819202122232425[[#This Row],[TREINADO EM]]+Tabela224568910111213141516171819202122232425[[#This Row],[VALIDADE]]</f>
        <v>43504</v>
      </c>
      <c r="K42">
        <v>2</v>
      </c>
      <c r="L42" t="s">
        <v>1</v>
      </c>
      <c r="M42" t="str">
        <f>VLOOKUP(Tabela224568910111213141516171819202122232425[[#This Row],[NOME]],'CADASTRO'!A:K,6,0)</f>
        <v>DESLIGADO</v>
      </c>
    </row>
    <row r="43" spans="1:13">
      <c r="A43" t="s">
        <v>516</v>
      </c>
      <c r="B43" t="s">
        <v>517</v>
      </c>
      <c r="C43" t="s">
        <v>437</v>
      </c>
      <c r="D43" t="s">
        <v>738</v>
      </c>
      <c r="E43" t="s">
        <v>244</v>
      </c>
      <c r="F43" t="str">
        <f>VLOOKUP(Tabela224568910111213141516171819202122232425[[#This Row],[NOME]],'CADASTRO'!A:K,5,0)</f>
        <v>OPERADOR INDUSTRIAL I</v>
      </c>
      <c r="G43" s="8">
        <v>45644</v>
      </c>
      <c r="H43" s="38">
        <v>365</v>
      </c>
      <c r="I4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IF((G43+H43)&gt;(TODAY()),"NO PRAZO", "VENCIDO")))),"N.A.")</f>
        <v>N.A.</v>
      </c>
      <c r="J43" s="14">
        <f>Tabela224568910111213141516171819202122232425[[#This Row],[TREINADO EM]]+Tabela224568910111213141516171819202122232425[[#This Row],[VALIDADE]]</f>
        <v>46009</v>
      </c>
      <c r="K43">
        <v>1</v>
      </c>
      <c r="L43" t="s">
        <v>3</v>
      </c>
      <c r="M43" t="str">
        <f>VLOOKUP(Tabela224568910111213141516171819202122232425[[#This Row],[NOME]],'CADASTRO'!A:K,6,0)</f>
        <v>DESLIGADO</v>
      </c>
    </row>
    <row r="44" spans="1:13">
      <c r="A44" t="s">
        <v>516</v>
      </c>
      <c r="B44" t="s">
        <v>517</v>
      </c>
      <c r="C44" t="s">
        <v>437</v>
      </c>
      <c r="D44" t="s">
        <v>738</v>
      </c>
      <c r="E44" t="s">
        <v>476</v>
      </c>
      <c r="F44" t="str">
        <f>VLOOKUP(Tabela224568910111213141516171819202122232425[[#This Row],[NOME]],'CADASTRO'!A:K,5,0)</f>
        <v>ASSISTENTE ADMINISTRATIVO</v>
      </c>
      <c r="G44" s="8">
        <v>45644</v>
      </c>
      <c r="H44" s="38">
        <v>365</v>
      </c>
      <c r="I4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IF((G44+H44)&gt;(TODAY()),"NO PRAZO", "VENCIDO")))),"N.A.")</f>
        <v>N.A.</v>
      </c>
      <c r="J44" s="14">
        <f>Tabela224568910111213141516171819202122232425[[#This Row],[TREINADO EM]]+Tabela224568910111213141516171819202122232425[[#This Row],[VALIDADE]]</f>
        <v>46009</v>
      </c>
      <c r="K44">
        <v>1</v>
      </c>
      <c r="L44" t="s">
        <v>5</v>
      </c>
      <c r="M44" t="str">
        <f>VLOOKUP(Tabela224568910111213141516171819202122232425[[#This Row],[NOME]],'CADASTRO'!A:K,6,0)</f>
        <v>S-AFASTADO</v>
      </c>
    </row>
    <row r="45" spans="1:13">
      <c r="A45" t="s">
        <v>516</v>
      </c>
      <c r="B45" t="s">
        <v>517</v>
      </c>
      <c r="C45" t="s">
        <v>132</v>
      </c>
      <c r="D45" t="s">
        <v>738</v>
      </c>
      <c r="E45" t="s">
        <v>476</v>
      </c>
      <c r="F45" t="str">
        <f>VLOOKUP(Tabela224568910111213141516171819202122232425[[#This Row],[NOME]],'CADASTRO'!A:K,5,0)</f>
        <v>ASSISTENTE ADMINISTRATIVO</v>
      </c>
      <c r="G45" s="8">
        <v>46009</v>
      </c>
      <c r="H45" s="38">
        <v>365</v>
      </c>
      <c r="I4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IF((G45+H45)&gt;(TODAY()),"NO PRAZO", "VENCIDO")))),"N.A.")</f>
        <v>N.A.</v>
      </c>
      <c r="J45" s="14">
        <f>Tabela224568910111213141516171819202122232425[[#This Row],[TREINADO EM]]+Tabela224568910111213141516171819202122232425[[#This Row],[VALIDADE]]</f>
        <v>46374</v>
      </c>
      <c r="K45">
        <v>1</v>
      </c>
      <c r="L45" t="s">
        <v>3</v>
      </c>
      <c r="M45" t="str">
        <f>VLOOKUP(Tabela224568910111213141516171819202122232425[[#This Row],[NOME]],'CADASTRO'!A:K,6,0)</f>
        <v>S-AFASTADO</v>
      </c>
    </row>
    <row r="46" spans="1:13">
      <c r="A46" t="s">
        <v>516</v>
      </c>
      <c r="B46" t="s">
        <v>517</v>
      </c>
      <c r="C46" t="s">
        <v>517</v>
      </c>
      <c r="D46" t="s">
        <v>738</v>
      </c>
      <c r="E46" t="s">
        <v>371</v>
      </c>
      <c r="F46" t="str">
        <f>VLOOKUP(Tabela224568910111213141516171819202122232425[[#This Row],[NOME]],'CADASTRO'!A:K,5,0)</f>
        <v>OPERADOR INDUSTRIAL II</v>
      </c>
      <c r="G46" s="8">
        <v>44743</v>
      </c>
      <c r="H46" s="38">
        <v>365</v>
      </c>
      <c r="I4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IF((G46+H46)&gt;(TODAY()),"NO PRAZO", "VENCIDO")))),"N.A.")</f>
        <v>HISTORICO</v>
      </c>
      <c r="J46" s="14">
        <f>Tabela224568910111213141516171819202122232425[[#This Row],[TREINADO EM]]+Tabela224568910111213141516171819202122232425[[#This Row],[VALIDADE]]</f>
        <v>45108</v>
      </c>
      <c r="K46">
        <v>1</v>
      </c>
      <c r="L46" t="s">
        <v>5</v>
      </c>
      <c r="M46" t="str">
        <f>VLOOKUP(Tabela224568910111213141516171819202122232425[[#This Row],[NOME]],'CADASTRO'!A:K,6,0)</f>
        <v>ATIVO</v>
      </c>
    </row>
    <row r="47" spans="1:13">
      <c r="A47" t="s">
        <v>516</v>
      </c>
      <c r="B47" t="s">
        <v>517</v>
      </c>
      <c r="C47" t="s">
        <v>437</v>
      </c>
      <c r="D47" t="s">
        <v>738</v>
      </c>
      <c r="E47" s="10" t="s">
        <v>371</v>
      </c>
      <c r="F47" t="str">
        <f>VLOOKUP(Tabela224568910111213141516171819202122232425[[#This Row],[NOME]],'CADASTRO'!A:K,5,0)</f>
        <v>OPERADOR INDUSTRIAL II</v>
      </c>
      <c r="G47" s="8">
        <v>45377</v>
      </c>
      <c r="H47" s="38">
        <v>365</v>
      </c>
      <c r="I4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IF((G47+H47)&gt;(TODAY()),"NO PRAZO", "VENCIDO")))),"N.A.")</f>
        <v>HISTORICO</v>
      </c>
      <c r="J47" s="14">
        <f>Tabela224568910111213141516171819202122232425[[#This Row],[TREINADO EM]]+Tabela224568910111213141516171819202122232425[[#This Row],[VALIDADE]]</f>
        <v>45742</v>
      </c>
      <c r="K47">
        <v>1</v>
      </c>
      <c r="L47" t="s">
        <v>5</v>
      </c>
      <c r="M47" t="str">
        <f>VLOOKUP(Tabela224568910111213141516171819202122232425[[#This Row],[NOME]],'CADASTRO'!A:K,6,0)</f>
        <v>ATIVO</v>
      </c>
    </row>
    <row r="48" spans="1:13">
      <c r="A48" t="s">
        <v>516</v>
      </c>
      <c r="B48" t="s">
        <v>517</v>
      </c>
      <c r="C48" t="s">
        <v>733</v>
      </c>
      <c r="D48" t="s">
        <v>738</v>
      </c>
      <c r="E48" t="s">
        <v>371</v>
      </c>
      <c r="F48" t="str">
        <f>VLOOKUP(Tabela224568910111213141516171819202122232425[[#This Row],[NOME]],'CADASTRO'!A:K,5,0)</f>
        <v>OPERADOR INDUSTRIAL II</v>
      </c>
      <c r="G48" s="8">
        <v>45504</v>
      </c>
      <c r="H48" s="38">
        <v>365</v>
      </c>
      <c r="I4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IF((G48+H48)&gt;(TODAY()),"NO PRAZO", "VENCIDO")))),"N.A.")</f>
        <v>HISTORICO</v>
      </c>
      <c r="J48" s="14">
        <f>Tabela224568910111213141516171819202122232425[[#This Row],[TREINADO EM]]+Tabela224568910111213141516171819202122232425[[#This Row],[VALIDADE]]</f>
        <v>45869</v>
      </c>
      <c r="K48">
        <v>1</v>
      </c>
      <c r="L48" t="s">
        <v>5</v>
      </c>
      <c r="M48" t="str">
        <f>VLOOKUP(Tabela224568910111213141516171819202122232425[[#This Row],[NOME]],'CADASTRO'!A:K,6,0)</f>
        <v>ATIVO</v>
      </c>
    </row>
    <row r="49" spans="1:13">
      <c r="A49" t="s">
        <v>516</v>
      </c>
      <c r="B49" t="s">
        <v>517</v>
      </c>
      <c r="C49" t="s">
        <v>437</v>
      </c>
      <c r="D49" t="s">
        <v>738</v>
      </c>
      <c r="E49" t="s">
        <v>371</v>
      </c>
      <c r="F49" t="str">
        <f>VLOOKUP(Tabela224568910111213141516171819202122232425[[#This Row],[NOME]],'CADASTRO'!A:K,5,0)</f>
        <v>OPERADOR INDUSTRIAL II</v>
      </c>
      <c r="G49" s="8">
        <v>45644</v>
      </c>
      <c r="H49" s="38">
        <v>365</v>
      </c>
      <c r="I4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IF((G49+H49)&gt;(TODAY()),"NO PRAZO", "VENCIDO")))),"N.A.")</f>
        <v>HISTORICO</v>
      </c>
      <c r="J49" s="14">
        <f>Tabela224568910111213141516171819202122232425[[#This Row],[TREINADO EM]]+Tabela224568910111213141516171819202122232425[[#This Row],[VALIDADE]]</f>
        <v>46009</v>
      </c>
      <c r="K49">
        <v>1</v>
      </c>
      <c r="L49" t="s">
        <v>5</v>
      </c>
      <c r="M49" t="str">
        <f>VLOOKUP(Tabela224568910111213141516171819202122232425[[#This Row],[NOME]],'CADASTRO'!A:K,6,0)</f>
        <v>ATIVO</v>
      </c>
    </row>
    <row r="50" spans="1:13">
      <c r="A50" t="s">
        <v>516</v>
      </c>
      <c r="B50" t="s">
        <v>517</v>
      </c>
      <c r="C50" t="s">
        <v>132</v>
      </c>
      <c r="D50" t="s">
        <v>738</v>
      </c>
      <c r="E50" t="s">
        <v>371</v>
      </c>
      <c r="F50" t="str">
        <f>VLOOKUP(Tabela224568910111213141516171819202122232425[[#This Row],[NOME]],'CADASTRO'!A:K,5,0)</f>
        <v>OPERADOR INDUSTRIAL II</v>
      </c>
      <c r="G50" s="8">
        <v>46009</v>
      </c>
      <c r="H50" s="38">
        <v>365</v>
      </c>
      <c r="I5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IF((G50+H50)&gt;(TODAY()),"NO PRAZO", "VENCIDO")))),"N.A.")</f>
        <v>NO PRAZO</v>
      </c>
      <c r="J50" s="14">
        <f>Tabela224568910111213141516171819202122232425[[#This Row],[TREINADO EM]]+Tabela224568910111213141516171819202122232425[[#This Row],[VALIDADE]]</f>
        <v>46374</v>
      </c>
      <c r="K50">
        <v>1</v>
      </c>
      <c r="L50" t="s">
        <v>3</v>
      </c>
      <c r="M50" t="str">
        <f>VLOOKUP(Tabela224568910111213141516171819202122232425[[#This Row],[NOME]],'CADASTRO'!A:K,6,0)</f>
        <v>ATIVO</v>
      </c>
    </row>
    <row r="51" spans="1:13">
      <c r="A51" t="s">
        <v>516</v>
      </c>
      <c r="B51" t="s">
        <v>517</v>
      </c>
      <c r="C51" t="s">
        <v>517</v>
      </c>
      <c r="D51" t="s">
        <v>738</v>
      </c>
      <c r="E51" t="s">
        <v>254</v>
      </c>
      <c r="F51" t="str">
        <f>VLOOKUP(Tabela224568910111213141516171819202122232425[[#This Row],[NOME]],'CADASTRO'!A:K,5,0)</f>
        <v>ANALISTA CONTROLE QUALIDADE PL</v>
      </c>
      <c r="G51" s="8">
        <v>43139</v>
      </c>
      <c r="H51" s="38">
        <v>365</v>
      </c>
      <c r="I5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IF((G51+H51)&gt;(TODAY()),"NO PRAZO", "VENCIDO")))),"N.A.")</f>
        <v>N.A.</v>
      </c>
      <c r="J51" s="14">
        <f>Tabela224568910111213141516171819202122232425[[#This Row],[TREINADO EM]]+Tabela224568910111213141516171819202122232425[[#This Row],[VALIDADE]]</f>
        <v>43504</v>
      </c>
      <c r="K51">
        <v>2</v>
      </c>
      <c r="L51" t="s">
        <v>1</v>
      </c>
      <c r="M51" t="str">
        <f>VLOOKUP(Tabela224568910111213141516171819202122232425[[#This Row],[NOME]],'CADASTRO'!A:K,6,0)</f>
        <v>DESLIGADO</v>
      </c>
    </row>
    <row r="52" spans="1:13">
      <c r="A52" t="s">
        <v>516</v>
      </c>
      <c r="B52" t="s">
        <v>517</v>
      </c>
      <c r="C52" t="s">
        <v>517</v>
      </c>
      <c r="D52" t="s">
        <v>738</v>
      </c>
      <c r="E52" t="s">
        <v>467</v>
      </c>
      <c r="F52" t="str">
        <f>VLOOKUP(Tabela224568910111213141516171819202122232425[[#This Row],[NOME]],'CADASTRO'!A:K,5,0)</f>
        <v>OPERADOR INDUSTRIAL III</v>
      </c>
      <c r="G52" s="8">
        <v>44743</v>
      </c>
      <c r="H52" s="38">
        <v>365</v>
      </c>
      <c r="I5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IF((G52+H52)&gt;(TODAY()),"NO PRAZO", "VENCIDO")))),"N.A.")</f>
        <v>N.A.</v>
      </c>
      <c r="J52" s="14">
        <f>Tabela224568910111213141516171819202122232425[[#This Row],[TREINADO EM]]+Tabela224568910111213141516171819202122232425[[#This Row],[VALIDADE]]</f>
        <v>45108</v>
      </c>
      <c r="K52">
        <v>1</v>
      </c>
      <c r="L52" t="s">
        <v>5</v>
      </c>
      <c r="M52" t="str">
        <f>VLOOKUP(Tabela224568910111213141516171819202122232425[[#This Row],[NOME]],'CADASTRO'!A:K,6,0)</f>
        <v>DESLIGADO</v>
      </c>
    </row>
    <row r="53" spans="1:13">
      <c r="A53" t="s">
        <v>516</v>
      </c>
      <c r="B53" t="s">
        <v>517</v>
      </c>
      <c r="C53" t="s">
        <v>517</v>
      </c>
      <c r="D53" t="s">
        <v>738</v>
      </c>
      <c r="E53" t="s">
        <v>467</v>
      </c>
      <c r="F53" t="str">
        <f>VLOOKUP(Tabela224568910111213141516171819202122232425[[#This Row],[NOME]],'CADASTRO'!A:K,5,0)</f>
        <v>OPERADOR INDUSTRIAL III</v>
      </c>
      <c r="G53" s="8">
        <v>44932</v>
      </c>
      <c r="H53" s="38">
        <v>365</v>
      </c>
      <c r="I5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IF((G53+H53)&gt;(TODAY()),"NO PRAZO", "VENCIDO")))),"N.A.")</f>
        <v>N.A.</v>
      </c>
      <c r="J53" s="14">
        <f>Tabela224568910111213141516171819202122232425[[#This Row],[TREINADO EM]]+Tabela224568910111213141516171819202122232425[[#This Row],[VALIDADE]]</f>
        <v>45297</v>
      </c>
      <c r="K53">
        <v>1</v>
      </c>
      <c r="L53" t="s">
        <v>1</v>
      </c>
      <c r="M53" t="str">
        <f>VLOOKUP(Tabela224568910111213141516171819202122232425[[#This Row],[NOME]],'CADASTRO'!A:K,6,0)</f>
        <v>DESLIGADO</v>
      </c>
    </row>
    <row r="54" spans="1:13">
      <c r="A54" t="s">
        <v>516</v>
      </c>
      <c r="B54" t="s">
        <v>517</v>
      </c>
      <c r="C54" t="s">
        <v>68</v>
      </c>
      <c r="D54" t="s">
        <v>738</v>
      </c>
      <c r="E54" s="1" t="s">
        <v>268</v>
      </c>
      <c r="F54" t="str">
        <f>VLOOKUP(Tabela224568910111213141516171819202122232425[[#This Row],[NOME]],'CADASTRO'!A:K,5,0)</f>
        <v>Almoxarife</v>
      </c>
      <c r="G54" s="8">
        <v>45504</v>
      </c>
      <c r="H54" s="38">
        <v>365</v>
      </c>
      <c r="I5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IF((G54+H54)&gt;(TODAY()),"NO PRAZO", "VENCIDO")))),"N.A.")</f>
        <v>N.A.</v>
      </c>
      <c r="J54" s="14">
        <f>Tabela224568910111213141516171819202122232425[[#This Row],[TREINADO EM]]+Tabela224568910111213141516171819202122232425[[#This Row],[VALIDADE]]</f>
        <v>45869</v>
      </c>
      <c r="K54">
        <v>1</v>
      </c>
      <c r="L54" t="s">
        <v>1</v>
      </c>
      <c r="M54" t="str">
        <f>VLOOKUP(Tabela224568910111213141516171819202122232425[[#This Row],[NOME]],'CADASTRO'!A:K,6,0)</f>
        <v>DESLIGADO</v>
      </c>
    </row>
    <row r="55" spans="1:13">
      <c r="A55" t="s">
        <v>516</v>
      </c>
      <c r="B55" t="s">
        <v>517</v>
      </c>
      <c r="C55" t="s">
        <v>517</v>
      </c>
      <c r="D55" t="s">
        <v>738</v>
      </c>
      <c r="E55" t="s">
        <v>270</v>
      </c>
      <c r="F55" t="str">
        <f>VLOOKUP(Tabela224568910111213141516171819202122232425[[#This Row],[NOME]],'CADASTRO'!A:K,5,0)</f>
        <v>OPERADOR INDUSTRIAL I</v>
      </c>
      <c r="G55" s="8">
        <v>43278</v>
      </c>
      <c r="H55" s="38">
        <v>365</v>
      </c>
      <c r="I5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IF((G55+H55)&gt;(TODAY()),"NO PRAZO", "VENCIDO")))),"N.A.")</f>
        <v>N.A.</v>
      </c>
      <c r="J55" s="14">
        <f>Tabela224568910111213141516171819202122232425[[#This Row],[TREINADO EM]]+Tabela224568910111213141516171819202122232425[[#This Row],[VALIDADE]]</f>
        <v>43643</v>
      </c>
      <c r="K55">
        <v>1.75</v>
      </c>
      <c r="L55" t="s">
        <v>1</v>
      </c>
      <c r="M55" t="str">
        <f>VLOOKUP(Tabela224568910111213141516171819202122232425[[#This Row],[NOME]],'CADASTRO'!A:K,6,0)</f>
        <v>DESLIGADO</v>
      </c>
    </row>
    <row r="56" spans="1:13">
      <c r="A56" t="s">
        <v>516</v>
      </c>
      <c r="B56" t="s">
        <v>517</v>
      </c>
      <c r="C56" t="s">
        <v>517</v>
      </c>
      <c r="D56" t="s">
        <v>738</v>
      </c>
      <c r="E56" t="s">
        <v>274</v>
      </c>
      <c r="F56" t="str">
        <f>VLOOKUP(Tabela224568910111213141516171819202122232425[[#This Row],[NOME]],'CADASTRO'!A:K,5,0)</f>
        <v>OPERADOR INDUSTRIAL III</v>
      </c>
      <c r="G56" s="8">
        <v>43115</v>
      </c>
      <c r="H56" s="38">
        <v>365</v>
      </c>
      <c r="I5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IF((G56+H56)&gt;(TODAY()),"NO PRAZO", "VENCIDO")))),"N.A.")</f>
        <v>N.A.</v>
      </c>
      <c r="J56" s="14">
        <f>Tabela224568910111213141516171819202122232425[[#This Row],[TREINADO EM]]+Tabela224568910111213141516171819202122232425[[#This Row],[VALIDADE]]</f>
        <v>43480</v>
      </c>
      <c r="K56">
        <v>1</v>
      </c>
      <c r="L56" t="s">
        <v>1</v>
      </c>
      <c r="M56" t="str">
        <f>VLOOKUP(Tabela224568910111213141516171819202122232425[[#This Row],[NOME]],'CADASTRO'!A:K,6,0)</f>
        <v>DESLIGADO</v>
      </c>
    </row>
    <row r="57" spans="1:13">
      <c r="A57" t="s">
        <v>516</v>
      </c>
      <c r="B57" t="s">
        <v>517</v>
      </c>
      <c r="C57" t="s">
        <v>68</v>
      </c>
      <c r="D57" t="s">
        <v>738</v>
      </c>
      <c r="E57" t="s">
        <v>278</v>
      </c>
      <c r="F57" t="str">
        <f>VLOOKUP(Tabela224568910111213141516171819202122232425[[#This Row],[NOME]],'CADASTRO'!A:K,5,0)</f>
        <v>OPERADOR INDUSTRIAL I</v>
      </c>
      <c r="G57" s="8">
        <v>45504</v>
      </c>
      <c r="H57" s="38">
        <v>365</v>
      </c>
      <c r="I5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IF((G57+H57)&gt;(TODAY()),"NO PRAZO", "VENCIDO")))),"N.A.")</f>
        <v>N.A.</v>
      </c>
      <c r="J57" s="14">
        <f>Tabela224568910111213141516171819202122232425[[#This Row],[TREINADO EM]]+Tabela224568910111213141516171819202122232425[[#This Row],[VALIDADE]]</f>
        <v>45869</v>
      </c>
      <c r="K57">
        <v>1</v>
      </c>
      <c r="L57" t="s">
        <v>5</v>
      </c>
      <c r="M57" t="str">
        <f>VLOOKUP(Tabela224568910111213141516171819202122232425[[#This Row],[NOME]],'CADASTRO'!A:K,6,0)</f>
        <v>DESLIGADO</v>
      </c>
    </row>
    <row r="58" spans="1:13">
      <c r="A58" t="s">
        <v>516</v>
      </c>
      <c r="B58" t="s">
        <v>517</v>
      </c>
      <c r="C58" t="s">
        <v>437</v>
      </c>
      <c r="D58" t="s">
        <v>738</v>
      </c>
      <c r="E58" t="s">
        <v>278</v>
      </c>
      <c r="F58" t="str">
        <f>VLOOKUP(Tabela224568910111213141516171819202122232425[[#This Row],[NOME]],'CADASTRO'!A:K,5,0)</f>
        <v>OPERADOR INDUSTRIAL I</v>
      </c>
      <c r="G58" s="8">
        <v>45644</v>
      </c>
      <c r="H58" s="38">
        <v>365</v>
      </c>
      <c r="I5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IF((G58+H58)&gt;(TODAY()),"NO PRAZO", "VENCIDO")))),"N.A.")</f>
        <v>N.A.</v>
      </c>
      <c r="J58" s="14">
        <f>Tabela224568910111213141516171819202122232425[[#This Row],[TREINADO EM]]+Tabela224568910111213141516171819202122232425[[#This Row],[VALIDADE]]</f>
        <v>46009</v>
      </c>
      <c r="K58">
        <v>1</v>
      </c>
      <c r="L58" t="s">
        <v>5</v>
      </c>
      <c r="M58" t="str">
        <f>VLOOKUP(Tabela224568910111213141516171819202122232425[[#This Row],[NOME]],'CADASTRO'!A:K,6,0)</f>
        <v>DESLIGADO</v>
      </c>
    </row>
    <row r="59" spans="1:13">
      <c r="A59" t="s">
        <v>516</v>
      </c>
      <c r="B59" t="s">
        <v>517</v>
      </c>
      <c r="C59" t="s">
        <v>132</v>
      </c>
      <c r="D59" t="s">
        <v>738</v>
      </c>
      <c r="E59" t="s">
        <v>278</v>
      </c>
      <c r="F59" t="str">
        <f>VLOOKUP(Tabela224568910111213141516171819202122232425[[#This Row],[NOME]],'CADASTRO'!A:K,5,0)</f>
        <v>OPERADOR INDUSTRIAL I</v>
      </c>
      <c r="G59" s="8">
        <v>46009</v>
      </c>
      <c r="H59" s="38">
        <v>365</v>
      </c>
      <c r="I5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IF((G59+H59)&gt;(TODAY()),"NO PRAZO", "VENCIDO")))),"N.A.")</f>
        <v>N.A.</v>
      </c>
      <c r="J59" s="14">
        <f>Tabela224568910111213141516171819202122232425[[#This Row],[TREINADO EM]]+Tabela224568910111213141516171819202122232425[[#This Row],[VALIDADE]]</f>
        <v>46374</v>
      </c>
      <c r="K59">
        <v>1</v>
      </c>
      <c r="L59" t="s">
        <v>3</v>
      </c>
      <c r="M59" t="str">
        <f>VLOOKUP(Tabela224568910111213141516171819202122232425[[#This Row],[NOME]],'CADASTRO'!A:K,6,0)</f>
        <v>DESLIGADO</v>
      </c>
    </row>
    <row r="60" spans="1:13">
      <c r="A60" t="s">
        <v>516</v>
      </c>
      <c r="B60" t="s">
        <v>517</v>
      </c>
      <c r="C60" t="s">
        <v>68</v>
      </c>
      <c r="D60" t="s">
        <v>738</v>
      </c>
      <c r="E60" t="s">
        <v>386</v>
      </c>
      <c r="F60" t="str">
        <f>VLOOKUP(Tabela224568910111213141516171819202122232425[[#This Row],[NOME]],'CADASTRO'!A:K,5,0)</f>
        <v>OPERADOR INDUSTRIAL II</v>
      </c>
      <c r="G60" s="8">
        <v>45504</v>
      </c>
      <c r="H60" s="38">
        <v>365</v>
      </c>
      <c r="I6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IF((G60+H60)&gt;(TODAY()),"NO PRAZO", "VENCIDO")))),"N.A.")</f>
        <v>HISTORICO</v>
      </c>
      <c r="J60" s="14">
        <f>Tabela224568910111213141516171819202122232425[[#This Row],[TREINADO EM]]+Tabela224568910111213141516171819202122232425[[#This Row],[VALIDADE]]</f>
        <v>45869</v>
      </c>
      <c r="K60">
        <v>1</v>
      </c>
      <c r="L60" t="s">
        <v>5</v>
      </c>
      <c r="M60" t="str">
        <f>VLOOKUP(Tabela224568910111213141516171819202122232425[[#This Row],[NOME]],'CADASTRO'!A:K,6,0)</f>
        <v>ATIVO</v>
      </c>
    </row>
    <row r="61" spans="1:13">
      <c r="A61" t="s">
        <v>516</v>
      </c>
      <c r="B61" t="s">
        <v>517</v>
      </c>
      <c r="C61" t="s">
        <v>437</v>
      </c>
      <c r="D61" t="s">
        <v>738</v>
      </c>
      <c r="E61" t="s">
        <v>386</v>
      </c>
      <c r="F61" t="str">
        <f>VLOOKUP(Tabela224568910111213141516171819202122232425[[#This Row],[NOME]],'CADASTRO'!A:K,5,0)</f>
        <v>OPERADOR INDUSTRIAL II</v>
      </c>
      <c r="G61" s="8">
        <v>45644</v>
      </c>
      <c r="H61" s="38">
        <v>365</v>
      </c>
      <c r="I6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IF((G61+H61)&gt;(TODAY()),"NO PRAZO", "VENCIDO")))),"N.A.")</f>
        <v>HISTORICO</v>
      </c>
      <c r="J61" s="14">
        <f>Tabela224568910111213141516171819202122232425[[#This Row],[TREINADO EM]]+Tabela224568910111213141516171819202122232425[[#This Row],[VALIDADE]]</f>
        <v>46009</v>
      </c>
      <c r="K61">
        <v>1</v>
      </c>
      <c r="L61" t="s">
        <v>5</v>
      </c>
      <c r="M61" t="str">
        <f>VLOOKUP(Tabela224568910111213141516171819202122232425[[#This Row],[NOME]],'CADASTRO'!A:K,6,0)</f>
        <v>ATIVO</v>
      </c>
    </row>
    <row r="62" spans="1:13">
      <c r="A62" t="s">
        <v>516</v>
      </c>
      <c r="B62" t="s">
        <v>517</v>
      </c>
      <c r="C62" t="s">
        <v>132</v>
      </c>
      <c r="D62" t="s">
        <v>738</v>
      </c>
      <c r="E62" t="s">
        <v>386</v>
      </c>
      <c r="F62" t="str">
        <f>VLOOKUP(Tabela224568910111213141516171819202122232425[[#This Row],[NOME]],'CADASTRO'!A:K,5,0)</f>
        <v>OPERADOR INDUSTRIAL II</v>
      </c>
      <c r="G62" s="8">
        <v>46009</v>
      </c>
      <c r="H62" s="38">
        <v>365</v>
      </c>
      <c r="I6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IF((G62+H62)&gt;(TODAY()),"NO PRAZO", "VENCIDO")))),"N.A.")</f>
        <v>HISTORICO</v>
      </c>
      <c r="J62" s="14">
        <f>Tabela224568910111213141516171819202122232425[[#This Row],[TREINADO EM]]+Tabela224568910111213141516171819202122232425[[#This Row],[VALIDADE]]</f>
        <v>46374</v>
      </c>
      <c r="K62">
        <v>1</v>
      </c>
      <c r="L62" t="s">
        <v>5</v>
      </c>
      <c r="M62" t="str">
        <f>VLOOKUP(Tabela224568910111213141516171819202122232425[[#This Row],[NOME]],'CADASTRO'!A:K,6,0)</f>
        <v>ATIVO</v>
      </c>
    </row>
    <row r="63" spans="1:13">
      <c r="A63" t="s">
        <v>516</v>
      </c>
      <c r="B63" t="s">
        <v>517</v>
      </c>
      <c r="C63" t="s">
        <v>437</v>
      </c>
      <c r="D63" t="s">
        <v>738</v>
      </c>
      <c r="E63" t="s">
        <v>386</v>
      </c>
      <c r="F63" t="str">
        <f>VLOOKUP(Tabela224568910111213141516171819202122232425[[#This Row],[NOME]],'CADASTRO'!A:K,5,0)</f>
        <v>OPERADOR INDUSTRIAL II</v>
      </c>
      <c r="G63" s="8">
        <v>46196</v>
      </c>
      <c r="H63" s="38">
        <v>365</v>
      </c>
      <c r="I6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IF((G63+H63)&gt;(TODAY()),"NO PRAZO", "VENCIDO")))),"N.A.")</f>
        <v>NO PRAZO</v>
      </c>
      <c r="J63" s="14">
        <f>Tabela224568910111213141516171819202122232425[[#This Row],[TREINADO EM]]+Tabela224568910111213141516171819202122232425[[#This Row],[VALIDADE]]</f>
        <v>46561</v>
      </c>
      <c r="K63">
        <v>1</v>
      </c>
      <c r="L63" t="s">
        <v>3</v>
      </c>
      <c r="M63" t="str">
        <f>VLOOKUP(Tabela224568910111213141516171819202122232425[[#This Row],[NOME]],'CADASTRO'!A:K,6,0)</f>
        <v>ATIVO</v>
      </c>
    </row>
    <row r="64" spans="1:13">
      <c r="A64" t="s">
        <v>516</v>
      </c>
      <c r="B64" t="s">
        <v>517</v>
      </c>
      <c r="C64" t="s">
        <v>517</v>
      </c>
      <c r="D64" t="s">
        <v>738</v>
      </c>
      <c r="E64" t="s">
        <v>387</v>
      </c>
      <c r="F64" t="str">
        <f>VLOOKUP(Tabela224568910111213141516171819202122232425[[#This Row],[NOME]],'CADASTRO'!A:K,5,0)</f>
        <v>OPERADOR INDUSTRIAL III</v>
      </c>
      <c r="G64" s="8">
        <v>44848</v>
      </c>
      <c r="H64" s="38">
        <v>365</v>
      </c>
      <c r="I6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IF((G64+H64)&gt;(TODAY()),"NO PRAZO", "VENCIDO")))),"N.A.")</f>
        <v>HISTORICO</v>
      </c>
      <c r="J64" s="14">
        <f>Tabela224568910111213141516171819202122232425[[#This Row],[TREINADO EM]]+Tabela224568910111213141516171819202122232425[[#This Row],[VALIDADE]]</f>
        <v>45213</v>
      </c>
      <c r="K64">
        <v>0.5</v>
      </c>
      <c r="L64" t="s">
        <v>5</v>
      </c>
      <c r="M64" t="str">
        <f>VLOOKUP(Tabela224568910111213141516171819202122232425[[#This Row],[NOME]],'CADASTRO'!A:K,6,0)</f>
        <v>ATIVO</v>
      </c>
    </row>
    <row r="65" spans="1:13">
      <c r="A65" t="s">
        <v>516</v>
      </c>
      <c r="B65" t="s">
        <v>517</v>
      </c>
      <c r="C65" t="s">
        <v>437</v>
      </c>
      <c r="D65" t="s">
        <v>738</v>
      </c>
      <c r="E65" s="10" t="s">
        <v>387</v>
      </c>
      <c r="F65" t="str">
        <f>VLOOKUP(Tabela224568910111213141516171819202122232425[[#This Row],[NOME]],'CADASTRO'!A:K,5,0)</f>
        <v>OPERADOR INDUSTRIAL III</v>
      </c>
      <c r="G65" s="8">
        <v>45377</v>
      </c>
      <c r="H65" s="38">
        <v>365</v>
      </c>
      <c r="I6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IF((G65+H65)&gt;(TODAY()),"NO PRAZO", "VENCIDO")))),"N.A.")</f>
        <v>HISTORICO</v>
      </c>
      <c r="J65" s="14">
        <f>Tabela224568910111213141516171819202122232425[[#This Row],[TREINADO EM]]+Tabela224568910111213141516171819202122232425[[#This Row],[VALIDADE]]</f>
        <v>45742</v>
      </c>
      <c r="K65">
        <v>1</v>
      </c>
      <c r="L65" t="s">
        <v>5</v>
      </c>
      <c r="M65" t="str">
        <f>VLOOKUP(Tabela224568910111213141516171819202122232425[[#This Row],[NOME]],'CADASTRO'!A:K,6,0)</f>
        <v>ATIVO</v>
      </c>
    </row>
    <row r="66" spans="1:13">
      <c r="A66" t="s">
        <v>516</v>
      </c>
      <c r="B66" t="s">
        <v>517</v>
      </c>
      <c r="C66" t="s">
        <v>68</v>
      </c>
      <c r="D66" t="s">
        <v>738</v>
      </c>
      <c r="E66" t="s">
        <v>387</v>
      </c>
      <c r="F66" t="str">
        <f>VLOOKUP(Tabela224568910111213141516171819202122232425[[#This Row],[NOME]],'CADASTRO'!A:K,5,0)</f>
        <v>OPERADOR INDUSTRIAL III</v>
      </c>
      <c r="G66" s="8">
        <v>45504</v>
      </c>
      <c r="H66" s="38">
        <v>365</v>
      </c>
      <c r="I6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IF((G66+H66)&gt;(TODAY()),"NO PRAZO", "VENCIDO")))),"N.A.")</f>
        <v>HISTORICO</v>
      </c>
      <c r="J66" s="14">
        <f>Tabela224568910111213141516171819202122232425[[#This Row],[TREINADO EM]]+Tabela224568910111213141516171819202122232425[[#This Row],[VALIDADE]]</f>
        <v>45869</v>
      </c>
      <c r="K66">
        <v>1</v>
      </c>
      <c r="L66" t="s">
        <v>5</v>
      </c>
      <c r="M66" t="str">
        <f>VLOOKUP(Tabela224568910111213141516171819202122232425[[#This Row],[NOME]],'CADASTRO'!A:K,6,0)</f>
        <v>ATIVO</v>
      </c>
    </row>
    <row r="67" spans="1:13">
      <c r="A67" t="s">
        <v>516</v>
      </c>
      <c r="B67" t="s">
        <v>517</v>
      </c>
      <c r="C67" t="s">
        <v>132</v>
      </c>
      <c r="D67" t="s">
        <v>738</v>
      </c>
      <c r="E67" t="s">
        <v>387</v>
      </c>
      <c r="F67" t="str">
        <f>VLOOKUP(Tabela224568910111213141516171819202122232425[[#This Row],[NOME]],'CADASTRO'!A:K,5,0)</f>
        <v>OPERADOR INDUSTRIAL III</v>
      </c>
      <c r="G67" s="8">
        <v>46009</v>
      </c>
      <c r="H67" s="38">
        <v>365</v>
      </c>
      <c r="I6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IF((G67+H67)&gt;(TODAY()),"NO PRAZO", "VENCIDO")))),"N.A.")</f>
        <v>NO PRAZO</v>
      </c>
      <c r="J67" s="14">
        <f>Tabela224568910111213141516171819202122232425[[#This Row],[TREINADO EM]]+Tabela224568910111213141516171819202122232425[[#This Row],[VALIDADE]]</f>
        <v>46374</v>
      </c>
      <c r="K67">
        <v>1</v>
      </c>
      <c r="L67" t="s">
        <v>3</v>
      </c>
      <c r="M67" t="str">
        <f>VLOOKUP(Tabela224568910111213141516171819202122232425[[#This Row],[NOME]],'CADASTRO'!A:K,6,0)</f>
        <v>ATIVO</v>
      </c>
    </row>
    <row r="68" spans="1:13">
      <c r="A68" t="s">
        <v>516</v>
      </c>
      <c r="B68" t="s">
        <v>517</v>
      </c>
      <c r="C68" t="s">
        <v>68</v>
      </c>
      <c r="D68" t="s">
        <v>738</v>
      </c>
      <c r="E68" t="s">
        <v>286</v>
      </c>
      <c r="F68" t="str">
        <f>VLOOKUP(Tabela224568910111213141516171819202122232425[[#This Row],[NOME]],'CADASTRO'!A:K,5,0)</f>
        <v>ANALISTA CONTROLE QUALIDADE PL</v>
      </c>
      <c r="G68" s="8">
        <v>45065</v>
      </c>
      <c r="H68" s="38">
        <v>365</v>
      </c>
      <c r="I6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IF((G68+H68)&gt;(TODAY()),"NO PRAZO", "VENCIDO")))),"N.A.")</f>
        <v>N.A.</v>
      </c>
      <c r="J68" s="14">
        <f>Tabela224568910111213141516171819202122232425[[#This Row],[TREINADO EM]]+Tabela224568910111213141516171819202122232425[[#This Row],[VALIDADE]]</f>
        <v>45430</v>
      </c>
      <c r="K68">
        <v>1</v>
      </c>
      <c r="L68" t="s">
        <v>3</v>
      </c>
      <c r="M68" t="str">
        <f>VLOOKUP(Tabela224568910111213141516171819202122232425[[#This Row],[NOME]],'CADASTRO'!A:K,6,0)</f>
        <v>TRANSFERIDO</v>
      </c>
    </row>
    <row r="69" spans="1:13">
      <c r="A69" t="s">
        <v>516</v>
      </c>
      <c r="B69" t="s">
        <v>517</v>
      </c>
      <c r="C69" t="s">
        <v>517</v>
      </c>
      <c r="D69" t="s">
        <v>738</v>
      </c>
      <c r="E69" t="s">
        <v>290</v>
      </c>
      <c r="F69" t="str">
        <f>VLOOKUP(Tabela224568910111213141516171819202122232425[[#This Row],[NOME]],'CADASTRO'!A:K,5,0)</f>
        <v>OPERADOR INDUSTRIAL II</v>
      </c>
      <c r="G69" s="8">
        <v>44932</v>
      </c>
      <c r="H69" s="38">
        <v>365</v>
      </c>
      <c r="I6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IF((G69+H69)&gt;(TODAY()),"NO PRAZO", "VENCIDO")))),"N.A.")</f>
        <v>N.A.</v>
      </c>
      <c r="J69" s="14">
        <f>Tabela224568910111213141516171819202122232425[[#This Row],[TREINADO EM]]+Tabela224568910111213141516171819202122232425[[#This Row],[VALIDADE]]</f>
        <v>45297</v>
      </c>
      <c r="K69">
        <v>1</v>
      </c>
      <c r="L69" t="s">
        <v>5</v>
      </c>
      <c r="M69" t="str">
        <f>VLOOKUP(Tabela224568910111213141516171819202122232425[[#This Row],[NOME]],'CADASTRO'!A:K,6,0)</f>
        <v>DESLIGADO</v>
      </c>
    </row>
    <row r="70" spans="1:13">
      <c r="A70" t="s">
        <v>516</v>
      </c>
      <c r="B70" t="s">
        <v>517</v>
      </c>
      <c r="C70" t="s">
        <v>437</v>
      </c>
      <c r="D70" t="s">
        <v>738</v>
      </c>
      <c r="E70" s="10" t="s">
        <v>290</v>
      </c>
      <c r="F70" t="str">
        <f>VLOOKUP(Tabela224568910111213141516171819202122232425[[#This Row],[NOME]],'CADASTRO'!A:K,5,0)</f>
        <v>OPERADOR INDUSTRIAL II</v>
      </c>
      <c r="G70" s="8">
        <v>45377</v>
      </c>
      <c r="H70" s="38">
        <v>365</v>
      </c>
      <c r="I7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IF((G70+H70)&gt;(TODAY()),"NO PRAZO", "VENCIDO")))),"N.A.")</f>
        <v>N.A.</v>
      </c>
      <c r="J70" s="14">
        <f>Tabela224568910111213141516171819202122232425[[#This Row],[TREINADO EM]]+Tabela224568910111213141516171819202122232425[[#This Row],[VALIDADE]]</f>
        <v>45742</v>
      </c>
      <c r="K70">
        <v>1</v>
      </c>
      <c r="L70" t="s">
        <v>5</v>
      </c>
      <c r="M70" t="str">
        <f>VLOOKUP(Tabela224568910111213141516171819202122232425[[#This Row],[NOME]],'CADASTRO'!A:K,6,0)</f>
        <v>DESLIGADO</v>
      </c>
    </row>
    <row r="71" spans="1:13">
      <c r="A71" t="s">
        <v>516</v>
      </c>
      <c r="B71" t="s">
        <v>517</v>
      </c>
      <c r="C71" t="s">
        <v>733</v>
      </c>
      <c r="D71" t="s">
        <v>738</v>
      </c>
      <c r="E71" t="s">
        <v>290</v>
      </c>
      <c r="F71" t="str">
        <f>VLOOKUP(Tabela224568910111213141516171819202122232425[[#This Row],[NOME]],'CADASTRO'!A:K,5,0)</f>
        <v>OPERADOR INDUSTRIAL II</v>
      </c>
      <c r="G71" s="8">
        <v>45504</v>
      </c>
      <c r="H71" s="38">
        <v>365</v>
      </c>
      <c r="I7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IF((G71+H71)&gt;(TODAY()),"NO PRAZO", "VENCIDO")))),"N.A.")</f>
        <v>N.A.</v>
      </c>
      <c r="J71" s="14">
        <f>Tabela224568910111213141516171819202122232425[[#This Row],[TREINADO EM]]+Tabela224568910111213141516171819202122232425[[#This Row],[VALIDADE]]</f>
        <v>45869</v>
      </c>
      <c r="K71">
        <v>1</v>
      </c>
      <c r="L71" t="s">
        <v>3</v>
      </c>
      <c r="M71" t="str">
        <f>VLOOKUP(Tabela224568910111213141516171819202122232425[[#This Row],[NOME]],'CADASTRO'!A:K,6,0)</f>
        <v>DESLIGADO</v>
      </c>
    </row>
    <row r="72" spans="1:13">
      <c r="A72" t="s">
        <v>516</v>
      </c>
      <c r="B72" t="s">
        <v>517</v>
      </c>
      <c r="C72" t="s">
        <v>517</v>
      </c>
      <c r="D72" t="s">
        <v>738</v>
      </c>
      <c r="E72" t="s">
        <v>295</v>
      </c>
      <c r="F72" t="str">
        <f>VLOOKUP(Tabela224568910111213141516171819202122232425[[#This Row],[NOME]],'CADASTRO'!A:K,5,0)</f>
        <v>ANALISTA PROCESSOS</v>
      </c>
      <c r="G72" s="8">
        <v>43139</v>
      </c>
      <c r="H72" s="38">
        <v>365</v>
      </c>
      <c r="I7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IF((G72+H72)&gt;(TODAY()),"NO PRAZO", "VENCIDO")))),"N.A.")</f>
        <v>N.A.</v>
      </c>
      <c r="J72" s="14">
        <f>Tabela224568910111213141516171819202122232425[[#This Row],[TREINADO EM]]+Tabela224568910111213141516171819202122232425[[#This Row],[VALIDADE]]</f>
        <v>43504</v>
      </c>
      <c r="K72">
        <v>2</v>
      </c>
      <c r="L72" t="s">
        <v>1</v>
      </c>
      <c r="M72" t="str">
        <f>VLOOKUP(Tabela224568910111213141516171819202122232425[[#This Row],[NOME]],'CADASTRO'!A:K,6,0)</f>
        <v>DESLIGADO</v>
      </c>
    </row>
    <row r="73" spans="1:13">
      <c r="A73" t="s">
        <v>516</v>
      </c>
      <c r="B73" t="s">
        <v>517</v>
      </c>
      <c r="C73" t="s">
        <v>68</v>
      </c>
      <c r="D73" t="s">
        <v>738</v>
      </c>
      <c r="E73" t="s">
        <v>395</v>
      </c>
      <c r="F73" t="str">
        <f>VLOOKUP(Tabela224568910111213141516171819202122232425[[#This Row],[NOME]],'CADASTRO'!A:K,5,0)</f>
        <v>OPERADOR INDUSTRIAL II</v>
      </c>
      <c r="G73" s="8">
        <v>45504</v>
      </c>
      <c r="H73" s="38">
        <v>365</v>
      </c>
      <c r="I7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IF((G73+H73)&gt;(TODAY()),"NO PRAZO", "VENCIDO")))),"N.A.")</f>
        <v>HISTORICO</v>
      </c>
      <c r="J73" s="14">
        <f>Tabela224568910111213141516171819202122232425[[#This Row],[TREINADO EM]]+Tabela224568910111213141516171819202122232425[[#This Row],[VALIDADE]]</f>
        <v>45869</v>
      </c>
      <c r="K73">
        <v>1</v>
      </c>
      <c r="L73" t="s">
        <v>5</v>
      </c>
      <c r="M73" t="str">
        <f>VLOOKUP(Tabela224568910111213141516171819202122232425[[#This Row],[NOME]],'CADASTRO'!A:K,6,0)</f>
        <v>ATIVO</v>
      </c>
    </row>
    <row r="74" spans="1:13">
      <c r="A74" t="s">
        <v>516</v>
      </c>
      <c r="B74" t="s">
        <v>517</v>
      </c>
      <c r="C74" t="s">
        <v>437</v>
      </c>
      <c r="D74" t="s">
        <v>738</v>
      </c>
      <c r="E74" t="s">
        <v>395</v>
      </c>
      <c r="F74" t="str">
        <f>VLOOKUP(Tabela224568910111213141516171819202122232425[[#This Row],[NOME]],'CADASTRO'!A:K,5,0)</f>
        <v>OPERADOR INDUSTRIAL II</v>
      </c>
      <c r="G74" s="8">
        <v>45644</v>
      </c>
      <c r="H74" s="38">
        <v>365</v>
      </c>
      <c r="I7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IF((G74+H74)&gt;(TODAY()),"NO PRAZO", "VENCIDO")))),"N.A.")</f>
        <v>HISTORICO</v>
      </c>
      <c r="J74" s="14">
        <f>Tabela224568910111213141516171819202122232425[[#This Row],[TREINADO EM]]+Tabela224568910111213141516171819202122232425[[#This Row],[VALIDADE]]</f>
        <v>46009</v>
      </c>
      <c r="K74">
        <v>1</v>
      </c>
      <c r="L74" t="s">
        <v>5</v>
      </c>
      <c r="M74" t="str">
        <f>VLOOKUP(Tabela224568910111213141516171819202122232425[[#This Row],[NOME]],'CADASTRO'!A:K,6,0)</f>
        <v>ATIVO</v>
      </c>
    </row>
    <row r="75" spans="1:13">
      <c r="A75" t="s">
        <v>516</v>
      </c>
      <c r="B75" t="s">
        <v>517</v>
      </c>
      <c r="C75" t="s">
        <v>132</v>
      </c>
      <c r="D75" t="s">
        <v>738</v>
      </c>
      <c r="E75" t="s">
        <v>395</v>
      </c>
      <c r="F75" t="str">
        <f>VLOOKUP(Tabela224568910111213141516171819202122232425[[#This Row],[NOME]],'CADASTRO'!A:K,5,0)</f>
        <v>OPERADOR INDUSTRIAL II</v>
      </c>
      <c r="G75" s="8">
        <v>46009</v>
      </c>
      <c r="H75" s="38">
        <v>365</v>
      </c>
      <c r="I7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IF((G75+H75)&gt;(TODAY()),"NO PRAZO", "VENCIDO")))),"N.A.")</f>
        <v>NO PRAZO</v>
      </c>
      <c r="J75" s="14">
        <f>Tabela224568910111213141516171819202122232425[[#This Row],[TREINADO EM]]+Tabela224568910111213141516171819202122232425[[#This Row],[VALIDADE]]</f>
        <v>46374</v>
      </c>
      <c r="K75">
        <v>1</v>
      </c>
      <c r="L75" t="s">
        <v>3</v>
      </c>
      <c r="M75" t="str">
        <f>VLOOKUP(Tabela224568910111213141516171819202122232425[[#This Row],[NOME]],'CADASTRO'!A:K,6,0)</f>
        <v>ATIVO</v>
      </c>
    </row>
    <row r="76" spans="1:13">
      <c r="A76" t="s">
        <v>516</v>
      </c>
      <c r="B76" t="s">
        <v>517</v>
      </c>
      <c r="C76" t="s">
        <v>517</v>
      </c>
      <c r="D76" t="s">
        <v>738</v>
      </c>
      <c r="E76" t="s">
        <v>311</v>
      </c>
      <c r="F76" t="str">
        <f>VLOOKUP(Tabela224568910111213141516171819202122232425[[#This Row],[NOME]],'CADASTRO'!A:K,5,0)</f>
        <v>OPERADOR INDUSTRIAL I</v>
      </c>
      <c r="G76" s="8">
        <v>44848</v>
      </c>
      <c r="H76" s="38">
        <v>365</v>
      </c>
      <c r="I7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IF((G76+H76)&gt;(TODAY()),"NO PRAZO", "VENCIDO")))),"N.A.")</f>
        <v>N.A.</v>
      </c>
      <c r="J76" s="14">
        <f>Tabela224568910111213141516171819202122232425[[#This Row],[TREINADO EM]]+Tabela224568910111213141516171819202122232425[[#This Row],[VALIDADE]]</f>
        <v>45213</v>
      </c>
      <c r="K76">
        <v>0.5</v>
      </c>
      <c r="L76" t="s">
        <v>3</v>
      </c>
      <c r="M76" t="str">
        <f>VLOOKUP(Tabela224568910111213141516171819202122232425[[#This Row],[NOME]],'CADASTRO'!A:K,6,0)</f>
        <v>DESLIGADO</v>
      </c>
    </row>
    <row r="77" spans="1:13">
      <c r="A77" t="s">
        <v>516</v>
      </c>
      <c r="B77" t="s">
        <v>517</v>
      </c>
      <c r="C77" t="s">
        <v>68</v>
      </c>
      <c r="D77" t="s">
        <v>738</v>
      </c>
      <c r="E77" t="s">
        <v>313</v>
      </c>
      <c r="F77" t="str">
        <f>VLOOKUP(Tabela224568910111213141516171819202122232425[[#This Row],[NOME]],'CADASTRO'!A:K,5,0)</f>
        <v>OPERADOR INDUSTRIAL I</v>
      </c>
      <c r="G77" s="8">
        <v>44999</v>
      </c>
      <c r="H77" s="38">
        <v>365</v>
      </c>
      <c r="I7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IF((G77+H77)&gt;(TODAY()),"NO PRAZO", "VENCIDO")))),"N.A.")</f>
        <v>N.A.</v>
      </c>
      <c r="J77" s="14">
        <f>Tabela224568910111213141516171819202122232425[[#This Row],[TREINADO EM]]+Tabela224568910111213141516171819202122232425[[#This Row],[VALIDADE]]</f>
        <v>45364</v>
      </c>
      <c r="K77">
        <v>1.5</v>
      </c>
      <c r="L77" t="s">
        <v>5</v>
      </c>
      <c r="M77" t="str">
        <f>VLOOKUP(Tabela224568910111213141516171819202122232425[[#This Row],[NOME]],'CADASTRO'!A:K,6,0)</f>
        <v>DESLIGADO</v>
      </c>
    </row>
    <row r="78" spans="1:13">
      <c r="A78" t="s">
        <v>516</v>
      </c>
      <c r="B78" t="s">
        <v>517</v>
      </c>
      <c r="C78" t="s">
        <v>733</v>
      </c>
      <c r="D78" t="s">
        <v>738</v>
      </c>
      <c r="E78" t="s">
        <v>313</v>
      </c>
      <c r="F78" t="str">
        <f>VLOOKUP(Tabela224568910111213141516171819202122232425[[#This Row],[NOME]],'CADASTRO'!A:K,5,0)</f>
        <v>OPERADOR INDUSTRIAL I</v>
      </c>
      <c r="G78" s="8">
        <v>45504</v>
      </c>
      <c r="H78" s="38">
        <v>365</v>
      </c>
      <c r="I7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IF((G78+H78)&gt;(TODAY()),"NO PRAZO", "VENCIDO")))),"N.A.")</f>
        <v>N.A.</v>
      </c>
      <c r="J78" s="14">
        <f>Tabela224568910111213141516171819202122232425[[#This Row],[TREINADO EM]]+Tabela224568910111213141516171819202122232425[[#This Row],[VALIDADE]]</f>
        <v>45869</v>
      </c>
      <c r="K78">
        <v>1</v>
      </c>
      <c r="L78" t="s">
        <v>3</v>
      </c>
      <c r="M78" t="str">
        <f>VLOOKUP(Tabela224568910111213141516171819202122232425[[#This Row],[NOME]],'CADASTRO'!A:K,6,0)</f>
        <v>DESLIGADO</v>
      </c>
    </row>
    <row r="79" spans="1:13">
      <c r="A79" t="s">
        <v>516</v>
      </c>
      <c r="B79" t="s">
        <v>517</v>
      </c>
      <c r="C79" t="s">
        <v>437</v>
      </c>
      <c r="D79" t="s">
        <v>738</v>
      </c>
      <c r="E79" t="s">
        <v>313</v>
      </c>
      <c r="F79" t="str">
        <f>VLOOKUP(Tabela224568910111213141516171819202122232425[[#This Row],[NOME]],'CADASTRO'!A:K,5,0)</f>
        <v>OPERADOR INDUSTRIAL I</v>
      </c>
      <c r="G79" s="8">
        <v>45644</v>
      </c>
      <c r="H79" s="38">
        <v>365</v>
      </c>
      <c r="I7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IF((G79+H79)&gt;(TODAY()),"NO PRAZO", "VENCIDO")))),"N.A.")</f>
        <v>N.A.</v>
      </c>
      <c r="J79" s="14">
        <f>Tabela224568910111213141516171819202122232425[[#This Row],[TREINADO EM]]+Tabela224568910111213141516171819202122232425[[#This Row],[VALIDADE]]</f>
        <v>46009</v>
      </c>
      <c r="K79">
        <v>1</v>
      </c>
      <c r="L79" t="s">
        <v>3</v>
      </c>
      <c r="M79" t="str">
        <f>VLOOKUP(Tabela224568910111213141516171819202122232425[[#This Row],[NOME]],'CADASTRO'!A:K,6,0)</f>
        <v>DESLIGADO</v>
      </c>
    </row>
    <row r="80" spans="1:13">
      <c r="A80" t="s">
        <v>516</v>
      </c>
      <c r="B80" t="s">
        <v>517</v>
      </c>
      <c r="C80" t="s">
        <v>517</v>
      </c>
      <c r="D80" t="s">
        <v>738</v>
      </c>
      <c r="E80" t="s">
        <v>175</v>
      </c>
      <c r="F80" t="str">
        <f>VLOOKUP(Tabela224568910111213141516171819202122232425[[#This Row],[NOME]],'CADASTRO'!A:K,5,0)</f>
        <v>AUXILIAR INDUSTRIAL</v>
      </c>
      <c r="G80" s="8">
        <v>43115</v>
      </c>
      <c r="H80" s="38">
        <v>365</v>
      </c>
      <c r="I8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IF((G80+H80)&gt;(TODAY()),"NO PRAZO", "VENCIDO")))),"N.A.")</f>
        <v>N.A.</v>
      </c>
      <c r="J80" s="14">
        <f>Tabela224568910111213141516171819202122232425[[#This Row],[TREINADO EM]]+Tabela224568910111213141516171819202122232425[[#This Row],[VALIDADE]]</f>
        <v>43480</v>
      </c>
      <c r="K80">
        <v>1</v>
      </c>
      <c r="L80" t="s">
        <v>1</v>
      </c>
      <c r="M80" t="str">
        <f>VLOOKUP(Tabela224568910111213141516171819202122232425[[#This Row],[NOME]],'CADASTRO'!A:K,6,0)</f>
        <v>DESLIGADO</v>
      </c>
    </row>
    <row r="81" spans="1:13">
      <c r="A81" t="s">
        <v>516</v>
      </c>
      <c r="B81" t="s">
        <v>517</v>
      </c>
      <c r="C81" t="s">
        <v>437</v>
      </c>
      <c r="D81" t="s">
        <v>738</v>
      </c>
      <c r="E81" t="s">
        <v>324</v>
      </c>
      <c r="F81" t="str">
        <f>VLOOKUP(Tabela224568910111213141516171819202122232425[[#This Row],[NOME]],'CADASTRO'!A:K,5,0)</f>
        <v>LIDER DE TURNO</v>
      </c>
      <c r="G81" s="8">
        <v>45644</v>
      </c>
      <c r="H81" s="38">
        <v>365</v>
      </c>
      <c r="I8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IF((G81+H81)&gt;(TODAY()),"NO PRAZO", "VENCIDO")))),"N.A.")</f>
        <v>HISTORICO</v>
      </c>
      <c r="J81" s="14">
        <f>Tabela224568910111213141516171819202122232425[[#This Row],[TREINADO EM]]+Tabela224568910111213141516171819202122232425[[#This Row],[VALIDADE]]</f>
        <v>46009</v>
      </c>
      <c r="K81">
        <v>1</v>
      </c>
      <c r="L81" t="s">
        <v>5</v>
      </c>
      <c r="M81" t="str">
        <f>VLOOKUP(Tabela224568910111213141516171819202122232425[[#This Row],[NOME]],'CADASTRO'!A:K,6,0)</f>
        <v>ATIVO</v>
      </c>
    </row>
    <row r="82" spans="1:13">
      <c r="A82" t="s">
        <v>516</v>
      </c>
      <c r="B82" t="s">
        <v>517</v>
      </c>
      <c r="C82" t="s">
        <v>132</v>
      </c>
      <c r="D82" t="s">
        <v>738</v>
      </c>
      <c r="E82" t="s">
        <v>324</v>
      </c>
      <c r="F82" t="str">
        <f>VLOOKUP(Tabela224568910111213141516171819202122232425[[#This Row],[NOME]],'CADASTRO'!A:K,5,0)</f>
        <v>LIDER DE TURNO</v>
      </c>
      <c r="G82" s="8">
        <v>46009</v>
      </c>
      <c r="H82" s="38">
        <v>365</v>
      </c>
      <c r="I8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IF((G82+H82)&gt;(TODAY()),"NO PRAZO", "VENCIDO")))),"N.A.")</f>
        <v>NO PRAZO</v>
      </c>
      <c r="J82" s="14">
        <f>Tabela224568910111213141516171819202122232425[[#This Row],[TREINADO EM]]+Tabela224568910111213141516171819202122232425[[#This Row],[VALIDADE]]</f>
        <v>46374</v>
      </c>
      <c r="K82">
        <v>1</v>
      </c>
      <c r="L82" t="s">
        <v>3</v>
      </c>
      <c r="M82" t="str">
        <f>VLOOKUP(Tabela224568910111213141516171819202122232425[[#This Row],[NOME]],'CADASTRO'!A:K,6,0)</f>
        <v>ATIVO</v>
      </c>
    </row>
    <row r="83" spans="1:13">
      <c r="A83" t="s">
        <v>516</v>
      </c>
      <c r="B83" t="s">
        <v>517</v>
      </c>
      <c r="C83" t="s">
        <v>517</v>
      </c>
      <c r="D83" t="s">
        <v>738</v>
      </c>
      <c r="E83" t="s">
        <v>165</v>
      </c>
      <c r="F83" t="str">
        <f>VLOOKUP(Tabela224568910111213141516171819202122232425[[#This Row],[NOME]],'CADASTRO'!A:K,5,0)</f>
        <v>OPERADOR INDUSTRIAL I</v>
      </c>
      <c r="G83" s="8">
        <v>43278</v>
      </c>
      <c r="H83" s="38">
        <v>365</v>
      </c>
      <c r="I8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IF((G83+H83)&gt;(TODAY()),"NO PRAZO", "VENCIDO")))),"N.A.")</f>
        <v>N.A.</v>
      </c>
      <c r="J83" s="14">
        <f>Tabela224568910111213141516171819202122232425[[#This Row],[TREINADO EM]]+Tabela224568910111213141516171819202122232425[[#This Row],[VALIDADE]]</f>
        <v>43643</v>
      </c>
      <c r="K83">
        <v>1</v>
      </c>
      <c r="L83" t="s">
        <v>3</v>
      </c>
      <c r="M83" t="str">
        <f>VLOOKUP(Tabela224568910111213141516171819202122232425[[#This Row],[NOME]],'CADASTRO'!A:K,6,0)</f>
        <v>DESLIGADO</v>
      </c>
    </row>
    <row r="84" spans="1:13">
      <c r="A84" t="s">
        <v>516</v>
      </c>
      <c r="B84" t="s">
        <v>517</v>
      </c>
      <c r="C84" t="s">
        <v>517</v>
      </c>
      <c r="D84" t="s">
        <v>738</v>
      </c>
      <c r="E84" t="s">
        <v>164</v>
      </c>
      <c r="F84" t="str">
        <f>VLOOKUP(Tabela224568910111213141516171819202122232425[[#This Row],[NOME]],'CADASTRO'!A:K,5,0)</f>
        <v>OPERADOR INDUSTRIAL II</v>
      </c>
      <c r="G84" s="8">
        <v>44158</v>
      </c>
      <c r="H84" s="38">
        <v>365</v>
      </c>
      <c r="I8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IF((G84+H84)&gt;(TODAY()),"NO PRAZO", "VENCIDO")))),"N.A.")</f>
        <v>N.A.</v>
      </c>
      <c r="J84" s="14">
        <f>Tabela224568910111213141516171819202122232425[[#This Row],[TREINADO EM]]+Tabela224568910111213141516171819202122232425[[#This Row],[VALIDADE]]</f>
        <v>44523</v>
      </c>
      <c r="K84">
        <v>1</v>
      </c>
      <c r="L84" t="s">
        <v>5</v>
      </c>
      <c r="M84" t="str">
        <f>VLOOKUP(Tabela224568910111213141516171819202122232425[[#This Row],[NOME]],'CADASTRO'!A:K,6,0)</f>
        <v>DESLIGADO</v>
      </c>
    </row>
    <row r="85" spans="1:13">
      <c r="A85" t="s">
        <v>516</v>
      </c>
      <c r="B85" t="s">
        <v>517</v>
      </c>
      <c r="C85" t="s">
        <v>517</v>
      </c>
      <c r="D85" t="s">
        <v>738</v>
      </c>
      <c r="E85" t="s">
        <v>164</v>
      </c>
      <c r="F85" t="str">
        <f>VLOOKUP(Tabela224568910111213141516171819202122232425[[#This Row],[NOME]],'CADASTRO'!A:K,5,0)</f>
        <v>OPERADOR INDUSTRIAL II</v>
      </c>
      <c r="G85" s="8">
        <v>44743</v>
      </c>
      <c r="H85" s="38">
        <v>365</v>
      </c>
      <c r="I8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IF((G85+H85)&gt;(TODAY()),"NO PRAZO", "VENCIDO")))),"N.A.")</f>
        <v>N.A.</v>
      </c>
      <c r="J85" s="14">
        <f>Tabela224568910111213141516171819202122232425[[#This Row],[TREINADO EM]]+Tabela224568910111213141516171819202122232425[[#This Row],[VALIDADE]]</f>
        <v>45108</v>
      </c>
      <c r="K85">
        <v>1</v>
      </c>
      <c r="L85" t="s">
        <v>3</v>
      </c>
      <c r="M85" t="str">
        <f>VLOOKUP(Tabela224568910111213141516171819202122232425[[#This Row],[NOME]],'CADASTRO'!A:K,6,0)</f>
        <v>DESLIGADO</v>
      </c>
    </row>
    <row r="86" spans="1:13">
      <c r="A86" t="s">
        <v>516</v>
      </c>
      <c r="B86" t="s">
        <v>517</v>
      </c>
      <c r="C86" t="s">
        <v>517</v>
      </c>
      <c r="D86" t="s">
        <v>738</v>
      </c>
      <c r="E86" t="s">
        <v>399</v>
      </c>
      <c r="F86" t="str">
        <f>VLOOKUP(Tabela224568910111213141516171819202122232425[[#This Row],[NOME]],'CADASTRO'!A:K,5,0)</f>
        <v>OPERADOR INDUSTRIAL III</v>
      </c>
      <c r="G86" s="8">
        <v>44123</v>
      </c>
      <c r="H86" s="38">
        <v>365</v>
      </c>
      <c r="I8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IF((G86+H86)&gt;(TODAY()),"NO PRAZO", "VENCIDO")))),"N.A.")</f>
        <v>N.A.</v>
      </c>
      <c r="J86" s="14">
        <f>Tabela224568910111213141516171819202122232425[[#This Row],[TREINADO EM]]+Tabela224568910111213141516171819202122232425[[#This Row],[VALIDADE]]</f>
        <v>44488</v>
      </c>
      <c r="K86">
        <v>1</v>
      </c>
      <c r="L86" t="s">
        <v>1</v>
      </c>
      <c r="M86" t="str">
        <f>VLOOKUP(Tabela224568910111213141516171819202122232425[[#This Row],[NOME]],'CADASTRO'!A:K,6,0)</f>
        <v>DESLIGADO</v>
      </c>
    </row>
    <row r="87" spans="1:13">
      <c r="A87" t="s">
        <v>516</v>
      </c>
      <c r="B87" t="s">
        <v>517</v>
      </c>
      <c r="C87" t="s">
        <v>68</v>
      </c>
      <c r="D87" t="s">
        <v>738</v>
      </c>
      <c r="E87" t="s">
        <v>141</v>
      </c>
      <c r="F87" t="str">
        <f>VLOOKUP(Tabela224568910111213141516171819202122232425[[#This Row],[NOME]],'CADASTRO'!A:K,5,0)</f>
        <v xml:space="preserve">ANALISTA CONTROLE QUALIDADE PL      </v>
      </c>
      <c r="G87" s="8">
        <v>45065</v>
      </c>
      <c r="H87" s="38">
        <v>365</v>
      </c>
      <c r="I8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IF((G87+H87)&gt;(TODAY()),"NO PRAZO", "VENCIDO")))),"N.A.")</f>
        <v>N.A.</v>
      </c>
      <c r="J87" s="14">
        <f>Tabela224568910111213141516171819202122232425[[#This Row],[TREINADO EM]]+Tabela224568910111213141516171819202122232425[[#This Row],[VALIDADE]]</f>
        <v>45430</v>
      </c>
      <c r="K87">
        <v>1</v>
      </c>
      <c r="L87" t="s">
        <v>3</v>
      </c>
      <c r="M87" t="str">
        <f>VLOOKUP(Tabela224568910111213141516171819202122232425[[#This Row],[NOME]],'CADASTRO'!A:K,6,0)</f>
        <v>DESLIGADO</v>
      </c>
    </row>
    <row r="88" spans="1:13">
      <c r="A88" t="s">
        <v>516</v>
      </c>
      <c r="B88" t="s">
        <v>517</v>
      </c>
      <c r="C88" t="s">
        <v>132</v>
      </c>
      <c r="D88" t="s">
        <v>738</v>
      </c>
      <c r="E88" t="s">
        <v>138</v>
      </c>
      <c r="F88" t="str">
        <f>VLOOKUP(Tabela224568910111213141516171819202122232425[[#This Row],[NOME]],'CADASTRO'!A:K,5,0)</f>
        <v>AUXILIAR INDUSTRIAL</v>
      </c>
      <c r="G88" s="8">
        <v>46009</v>
      </c>
      <c r="H88" s="38">
        <v>365</v>
      </c>
      <c r="I8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IF((G88+H88)&gt;(TODAY()),"NO PRAZO", "VENCIDO")))),"N.A.")</f>
        <v>N.A.</v>
      </c>
      <c r="J88" s="14">
        <f>Tabela224568910111213141516171819202122232425[[#This Row],[TREINADO EM]]+Tabela224568910111213141516171819202122232425[[#This Row],[VALIDADE]]</f>
        <v>46374</v>
      </c>
      <c r="K88">
        <v>1</v>
      </c>
      <c r="L88" t="s">
        <v>3</v>
      </c>
      <c r="M88" t="str">
        <f>VLOOKUP(Tabela224568910111213141516171819202122232425[[#This Row],[NOME]],'CADASTRO'!A:K,6,0)</f>
        <v>DESLIGADO</v>
      </c>
    </row>
    <row r="89" spans="1:13">
      <c r="A89" t="s">
        <v>516</v>
      </c>
      <c r="B89" t="s">
        <v>517</v>
      </c>
      <c r="C89" t="s">
        <v>517</v>
      </c>
      <c r="D89" t="s">
        <v>738</v>
      </c>
      <c r="E89" t="s">
        <v>413</v>
      </c>
      <c r="F89" t="str">
        <f>VLOOKUP(Tabela224568910111213141516171819202122232425[[#This Row],[NOME]],'CADASTRO'!A:K,5,0)</f>
        <v>ANALISTA PRODUCAO JR</v>
      </c>
      <c r="G89" s="8">
        <v>43115</v>
      </c>
      <c r="H89" s="38">
        <v>365</v>
      </c>
      <c r="I89" s="42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IF((G89+H89)&gt;(TODAY()),"NO PRAZO", "VENCIDO")))),"N.A.")</f>
        <v>N.A.</v>
      </c>
      <c r="J89" s="14">
        <f>Tabela224568910111213141516171819202122232425[[#This Row],[TREINADO EM]]+Tabela224568910111213141516171819202122232425[[#This Row],[VALIDADE]]</f>
        <v>43480</v>
      </c>
      <c r="K89">
        <v>1</v>
      </c>
      <c r="L89" t="s">
        <v>1</v>
      </c>
      <c r="M89" t="str">
        <f>VLOOKUP(Tabela224568910111213141516171819202122232425[[#This Row],[NOME]],'CADASTRO'!A:K,6,0)</f>
        <v>ATIVO</v>
      </c>
    </row>
    <row r="90" spans="1:13">
      <c r="A90" t="s">
        <v>516</v>
      </c>
      <c r="B90" t="s">
        <v>517</v>
      </c>
      <c r="C90" t="s">
        <v>517</v>
      </c>
      <c r="D90" t="s">
        <v>738</v>
      </c>
      <c r="E90" t="s">
        <v>418</v>
      </c>
      <c r="F90" t="str">
        <f>VLOOKUP(Tabela224568910111213141516171819202122232425[[#This Row],[NOME]],'CADASTRO'!A:K,5,0)</f>
        <v>AUXILIAR INDUSTRIAL</v>
      </c>
      <c r="G90" s="8">
        <v>43115</v>
      </c>
      <c r="H90" s="38">
        <v>365</v>
      </c>
      <c r="I9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IF((G90+H90)&gt;(TODAY()),"NO PRAZO", "VENCIDO")))),"N.A.")</f>
        <v>HISTORICO</v>
      </c>
      <c r="J90" s="14">
        <f>Tabela224568910111213141516171819202122232425[[#This Row],[TREINADO EM]]+Tabela224568910111213141516171819202122232425[[#This Row],[VALIDADE]]</f>
        <v>43480</v>
      </c>
      <c r="K90">
        <v>1</v>
      </c>
      <c r="L90" t="s">
        <v>5</v>
      </c>
      <c r="M90" t="str">
        <f>VLOOKUP(Tabela224568910111213141516171819202122232425[[#This Row],[NOME]],'CADASTRO'!A:K,6,0)</f>
        <v>ATIVO</v>
      </c>
    </row>
    <row r="91" spans="1:13">
      <c r="A91" t="s">
        <v>516</v>
      </c>
      <c r="B91" t="s">
        <v>517</v>
      </c>
      <c r="C91" t="s">
        <v>132</v>
      </c>
      <c r="D91" t="s">
        <v>738</v>
      </c>
      <c r="E91" t="s">
        <v>418</v>
      </c>
      <c r="F91" t="str">
        <f>VLOOKUP(Tabela224568910111213141516171819202122232425[[#This Row],[NOME]],'CADASTRO'!A:K,5,0)</f>
        <v>AUXILIAR INDUSTRIAL</v>
      </c>
      <c r="G91" s="8">
        <v>46009</v>
      </c>
      <c r="H91" s="38">
        <v>365</v>
      </c>
      <c r="I91" s="42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IF((G91+H91)&gt;(TODAY()),"NO PRAZO", "VENCIDO")))),"N.A.")</f>
        <v>NO PRAZO</v>
      </c>
      <c r="J91" s="14">
        <f>Tabela224568910111213141516171819202122232425[[#This Row],[TREINADO EM]]+Tabela224568910111213141516171819202122232425[[#This Row],[VALIDADE]]</f>
        <v>46374</v>
      </c>
      <c r="K91">
        <v>1</v>
      </c>
      <c r="L91" t="s">
        <v>3</v>
      </c>
      <c r="M91" t="str">
        <f>VLOOKUP(Tabela224568910111213141516171819202122232425[[#This Row],[NOME]],'CADASTRO'!A:K,6,0)</f>
        <v>ATIVO</v>
      </c>
    </row>
    <row r="92" spans="1:13">
      <c r="A92" t="s">
        <v>516</v>
      </c>
      <c r="B92" t="s">
        <v>517</v>
      </c>
      <c r="C92" t="s">
        <v>517</v>
      </c>
      <c r="D92" t="s">
        <v>738</v>
      </c>
      <c r="E92" t="s">
        <v>419</v>
      </c>
      <c r="F92" t="str">
        <f>VLOOKUP(Tabela224568910111213141516171819202122232425[[#This Row],[NOME]],'CADASTRO'!A:K,5,0)</f>
        <v>OPERADOR INDUSTRIAL II</v>
      </c>
      <c r="G92" s="8">
        <v>44743</v>
      </c>
      <c r="H92" s="38">
        <v>365</v>
      </c>
      <c r="I9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IF((G92+H92)&gt;(TODAY()),"NO PRAZO", "VENCIDO")))),"N.A.")</f>
        <v>HISTORICO</v>
      </c>
      <c r="J92" s="14">
        <f>Tabela224568910111213141516171819202122232425[[#This Row],[TREINADO EM]]+Tabela224568910111213141516171819202122232425[[#This Row],[VALIDADE]]</f>
        <v>45108</v>
      </c>
      <c r="K92">
        <v>1</v>
      </c>
      <c r="L92" t="s">
        <v>5</v>
      </c>
      <c r="M92" t="str">
        <f>VLOOKUP(Tabela224568910111213141516171819202122232425[[#This Row],[NOME]],'CADASTRO'!A:K,6,0)</f>
        <v>ATIVO</v>
      </c>
    </row>
    <row r="93" spans="1:13">
      <c r="A93" t="s">
        <v>516</v>
      </c>
      <c r="B93" t="s">
        <v>517</v>
      </c>
      <c r="C93" t="s">
        <v>517</v>
      </c>
      <c r="D93" t="s">
        <v>738</v>
      </c>
      <c r="E93" t="s">
        <v>419</v>
      </c>
      <c r="F93" t="str">
        <f>VLOOKUP(Tabela224568910111213141516171819202122232425[[#This Row],[NOME]],'CADASTRO'!A:K,5,0)</f>
        <v>OPERADOR INDUSTRIAL II</v>
      </c>
      <c r="G93" s="8">
        <v>44932</v>
      </c>
      <c r="H93" s="38">
        <v>365</v>
      </c>
      <c r="I93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IF((G93+H93)&gt;(TODAY()),"NO PRAZO", "VENCIDO")))),"N.A.")</f>
        <v>HISTORICO</v>
      </c>
      <c r="J93" s="14">
        <f>Tabela224568910111213141516171819202122232425[[#This Row],[TREINADO EM]]+Tabela224568910111213141516171819202122232425[[#This Row],[VALIDADE]]</f>
        <v>45297</v>
      </c>
      <c r="K93">
        <v>1</v>
      </c>
      <c r="L93" t="s">
        <v>5</v>
      </c>
      <c r="M93" t="str">
        <f>VLOOKUP(Tabela224568910111213141516171819202122232425[[#This Row],[NOME]],'CADASTRO'!A:K,6,0)</f>
        <v>ATIVO</v>
      </c>
    </row>
    <row r="94" spans="1:13">
      <c r="A94" t="s">
        <v>516</v>
      </c>
      <c r="B94" t="s">
        <v>517</v>
      </c>
      <c r="C94" t="s">
        <v>437</v>
      </c>
      <c r="D94" t="s">
        <v>738</v>
      </c>
      <c r="E94" s="10" t="s">
        <v>419</v>
      </c>
      <c r="F94" t="str">
        <f>VLOOKUP(Tabela224568910111213141516171819202122232425[[#This Row],[NOME]],'CADASTRO'!A:K,5,0)</f>
        <v>OPERADOR INDUSTRIAL II</v>
      </c>
      <c r="G94" s="7">
        <v>45377</v>
      </c>
      <c r="H94" s="38">
        <v>365</v>
      </c>
      <c r="I94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IF((G94+H94)&gt;(TODAY()),"NO PRAZO", "VENCIDO")))),"N.A.")</f>
        <v>HISTORICO</v>
      </c>
      <c r="J94" s="14">
        <f>Tabela224568910111213141516171819202122232425[[#This Row],[TREINADO EM]]+Tabela224568910111213141516171819202122232425[[#This Row],[VALIDADE]]</f>
        <v>45742</v>
      </c>
      <c r="K94">
        <v>1</v>
      </c>
      <c r="L94" t="s">
        <v>5</v>
      </c>
      <c r="M94" t="str">
        <f>VLOOKUP(Tabela224568910111213141516171819202122232425[[#This Row],[NOME]],'CADASTRO'!A:K,6,0)</f>
        <v>ATIVO</v>
      </c>
    </row>
    <row r="95" spans="1:13">
      <c r="A95" t="s">
        <v>516</v>
      </c>
      <c r="B95" t="s">
        <v>517</v>
      </c>
      <c r="C95" t="s">
        <v>68</v>
      </c>
      <c r="D95" t="s">
        <v>738</v>
      </c>
      <c r="E95" t="s">
        <v>419</v>
      </c>
      <c r="F95" t="str">
        <f>VLOOKUP(Tabela224568910111213141516171819202122232425[[#This Row],[NOME]],'CADASTRO'!A:K,5,0)</f>
        <v>OPERADOR INDUSTRIAL II</v>
      </c>
      <c r="G95" s="8">
        <v>45504</v>
      </c>
      <c r="H95" s="38">
        <v>365</v>
      </c>
      <c r="I95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IF((G95+H95)&gt;(TODAY()),"NO PRAZO", "VENCIDO")))),"N.A.")</f>
        <v>HISTORICO</v>
      </c>
      <c r="J95" s="14">
        <f>Tabela224568910111213141516171819202122232425[[#This Row],[TREINADO EM]]+Tabela224568910111213141516171819202122232425[[#This Row],[VALIDADE]]</f>
        <v>45869</v>
      </c>
      <c r="K95">
        <v>1</v>
      </c>
      <c r="L95" t="s">
        <v>5</v>
      </c>
      <c r="M95" t="str">
        <f>VLOOKUP(Tabela224568910111213141516171819202122232425[[#This Row],[NOME]],'CADASTRO'!A:K,6,0)</f>
        <v>ATIVO</v>
      </c>
    </row>
    <row r="96" spans="1:13">
      <c r="A96" t="s">
        <v>516</v>
      </c>
      <c r="B96" t="s">
        <v>517</v>
      </c>
      <c r="C96" t="s">
        <v>382</v>
      </c>
      <c r="D96" t="s">
        <v>738</v>
      </c>
      <c r="E96" t="s">
        <v>419</v>
      </c>
      <c r="F96" t="str">
        <f>VLOOKUP(Tabela224568910111213141516171819202122232425[[#This Row],[NOME]],'CADASTRO'!A:K,5,0)</f>
        <v>OPERADOR INDUSTRIAL II</v>
      </c>
      <c r="G96" s="8">
        <v>45869</v>
      </c>
      <c r="H96" s="38">
        <v>365</v>
      </c>
      <c r="I96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IF((G96+H96)&gt;(TODAY()),"NO PRAZO", "VENCIDO")))),"N.A.")</f>
        <v>HISTORICO</v>
      </c>
      <c r="J96" s="14">
        <f>Tabela224568910111213141516171819202122232425[[#This Row],[TREINADO EM]]+Tabela224568910111213141516171819202122232425[[#This Row],[VALIDADE]]</f>
        <v>46234</v>
      </c>
      <c r="K96">
        <v>1</v>
      </c>
      <c r="L96" t="s">
        <v>5</v>
      </c>
      <c r="M96" t="str">
        <f>VLOOKUP(Tabela224568910111213141516171819202122232425[[#This Row],[NOME]],'CADASTRO'!A:K,6,0)</f>
        <v>ATIVO</v>
      </c>
    </row>
    <row r="97" spans="1:13">
      <c r="A97" t="s">
        <v>516</v>
      </c>
      <c r="B97" t="s">
        <v>517</v>
      </c>
      <c r="C97" t="s">
        <v>132</v>
      </c>
      <c r="D97" t="s">
        <v>738</v>
      </c>
      <c r="E97" t="s">
        <v>419</v>
      </c>
      <c r="F97" t="str">
        <f>VLOOKUP(Tabela224568910111213141516171819202122232425[[#This Row],[NOME]],'CADASTRO'!A:K,5,0)</f>
        <v>OPERADOR INDUSTRIAL II</v>
      </c>
      <c r="G97" s="8">
        <v>46009</v>
      </c>
      <c r="H97" s="38">
        <v>365</v>
      </c>
      <c r="I97" s="42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IF((G97+H97)&gt;(TODAY()),"NO PRAZO", "VENCIDO")))),"N.A.")</f>
        <v>NO PRAZO</v>
      </c>
      <c r="J97" s="14">
        <f>Tabela224568910111213141516171819202122232425[[#This Row],[TREINADO EM]]+Tabela224568910111213141516171819202122232425[[#This Row],[VALIDADE]]</f>
        <v>46374</v>
      </c>
      <c r="K97">
        <v>1</v>
      </c>
      <c r="L97" t="s">
        <v>3</v>
      </c>
      <c r="M97" t="str">
        <f>VLOOKUP(Tabela224568910111213141516171819202122232425[[#This Row],[NOME]],'CADASTRO'!A:K,6,0)</f>
        <v>ATIVO</v>
      </c>
    </row>
    <row r="98" spans="1:13">
      <c r="A98" t="s">
        <v>516</v>
      </c>
      <c r="B98" t="s">
        <v>517</v>
      </c>
      <c r="C98" t="s">
        <v>517</v>
      </c>
      <c r="D98" t="s">
        <v>738</v>
      </c>
      <c r="E98" t="s">
        <v>121</v>
      </c>
      <c r="F98" t="str">
        <f>VLOOKUP(Tabela224568910111213141516171819202122232425[[#This Row],[NOME]],'CADASTRO'!A:K,5,0)</f>
        <v>ANALISTA CONTROLE QUALIDADE PL</v>
      </c>
      <c r="G98" s="8">
        <v>43139</v>
      </c>
      <c r="H98" s="38">
        <v>365</v>
      </c>
      <c r="I9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IF((G98+H98)&gt;(TODAY()),"NO PRAZO", "VENCIDO")))),"N.A.")</f>
        <v>N.A.</v>
      </c>
      <c r="J98" s="14">
        <f>Tabela224568910111213141516171819202122232425[[#This Row],[TREINADO EM]]+Tabela224568910111213141516171819202122232425[[#This Row],[VALIDADE]]</f>
        <v>43504</v>
      </c>
      <c r="K98">
        <v>2</v>
      </c>
      <c r="L98" t="s">
        <v>1</v>
      </c>
      <c r="M98" t="str">
        <f>VLOOKUP(Tabela224568910111213141516171819202122232425[[#This Row],[NOME]],'CADASTRO'!A:K,6,0)</f>
        <v>DESLIGADO</v>
      </c>
    </row>
    <row r="99" spans="1:13">
      <c r="A99" t="s">
        <v>516</v>
      </c>
      <c r="B99" t="s">
        <v>517</v>
      </c>
      <c r="C99" t="s">
        <v>68</v>
      </c>
      <c r="D99" t="s">
        <v>738</v>
      </c>
      <c r="E99" t="s">
        <v>424</v>
      </c>
      <c r="F99" t="str">
        <f>VLOOKUP(Tabela224568910111213141516171819202122232425[[#This Row],[NOME]],'CADASTRO'!A:K,5,0)</f>
        <v>OPERADOR INDUSTRIAL III</v>
      </c>
      <c r="G99" s="8">
        <v>45504</v>
      </c>
      <c r="H99" s="38">
        <v>365</v>
      </c>
      <c r="I99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IF((G99+H99)&gt;(TODAY()),"NO PRAZO", "VENCIDO")))),"N.A.")</f>
        <v>HISTORICO</v>
      </c>
      <c r="J99" s="14">
        <f>Tabela224568910111213141516171819202122232425[[#This Row],[TREINADO EM]]+Tabela224568910111213141516171819202122232425[[#This Row],[VALIDADE]]</f>
        <v>45869</v>
      </c>
      <c r="K99">
        <v>1</v>
      </c>
      <c r="L99" t="s">
        <v>5</v>
      </c>
      <c r="M99" t="str">
        <f>VLOOKUP(Tabela224568910111213141516171819202122232425[[#This Row],[NOME]],'CADASTRO'!A:K,6,0)</f>
        <v>ATIVO</v>
      </c>
    </row>
    <row r="100" spans="1:13">
      <c r="A100" t="s">
        <v>516</v>
      </c>
      <c r="B100" t="s">
        <v>517</v>
      </c>
      <c r="C100" t="s">
        <v>437</v>
      </c>
      <c r="D100" t="s">
        <v>738</v>
      </c>
      <c r="E100" t="s">
        <v>424</v>
      </c>
      <c r="F100" t="str">
        <f>VLOOKUP(Tabela224568910111213141516171819202122232425[[#This Row],[NOME]],'CADASTRO'!A:K,5,0)</f>
        <v>OPERADOR INDUSTRIAL III</v>
      </c>
      <c r="G100" s="8">
        <v>45644</v>
      </c>
      <c r="H100" s="38">
        <v>365</v>
      </c>
      <c r="I10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IF((G100+H100)&gt;(TODAY()),"NO PRAZO", "VENCIDO")))),"N.A.")</f>
        <v>HISTORICO</v>
      </c>
      <c r="J100" s="14">
        <f>Tabela224568910111213141516171819202122232425[[#This Row],[TREINADO EM]]+Tabela224568910111213141516171819202122232425[[#This Row],[VALIDADE]]</f>
        <v>46009</v>
      </c>
      <c r="K100">
        <v>1</v>
      </c>
      <c r="L100" t="s">
        <v>5</v>
      </c>
      <c r="M100" t="str">
        <f>VLOOKUP(Tabela224568910111213141516171819202122232425[[#This Row],[NOME]],'CADASTRO'!A:K,6,0)</f>
        <v>ATIVO</v>
      </c>
    </row>
    <row r="101" spans="1:13">
      <c r="A101" t="s">
        <v>516</v>
      </c>
      <c r="B101" t="s">
        <v>517</v>
      </c>
      <c r="C101" t="s">
        <v>132</v>
      </c>
      <c r="D101" t="s">
        <v>738</v>
      </c>
      <c r="E101" t="s">
        <v>424</v>
      </c>
      <c r="F101" t="str">
        <f>VLOOKUP(Tabela224568910111213141516171819202122232425[[#This Row],[NOME]],'CADASTRO'!A:K,5,0)</f>
        <v>OPERADOR INDUSTRIAL III</v>
      </c>
      <c r="G101" s="8">
        <v>46009</v>
      </c>
      <c r="H101" s="38">
        <v>365</v>
      </c>
      <c r="I101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IF((G101+H101)&gt;(TODAY()),"NO PRAZO", "VENCIDO")))),"N.A.")</f>
        <v>NO PRAZO</v>
      </c>
      <c r="J101" s="14">
        <f>Tabela224568910111213141516171819202122232425[[#This Row],[TREINADO EM]]+Tabela224568910111213141516171819202122232425[[#This Row],[VALIDADE]]</f>
        <v>46374</v>
      </c>
      <c r="K101">
        <v>1</v>
      </c>
      <c r="L101" t="s">
        <v>3</v>
      </c>
      <c r="M101" t="str">
        <f>VLOOKUP(Tabela224568910111213141516171819202122232425[[#This Row],[NOME]],'CADASTRO'!A:K,6,0)</f>
        <v>ATIVO</v>
      </c>
    </row>
    <row r="102" spans="1:13">
      <c r="A102" t="s">
        <v>516</v>
      </c>
      <c r="B102" t="s">
        <v>517</v>
      </c>
      <c r="C102" t="s">
        <v>437</v>
      </c>
      <c r="D102" t="s">
        <v>738</v>
      </c>
      <c r="E102" t="s">
        <v>116</v>
      </c>
      <c r="F102" t="str">
        <f>VLOOKUP(Tabela224568910111213141516171819202122232425[[#This Row],[NOME]],'CADASTRO'!A:K,5,0)</f>
        <v>OPERADOR INDUSTRIAL I</v>
      </c>
      <c r="G102" s="8">
        <v>45644</v>
      </c>
      <c r="H102" s="38">
        <v>365</v>
      </c>
      <c r="I10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IF((G102+H102)&gt;(TODAY()),"NO PRAZO", "VENCIDO")))),"N.A.")</f>
        <v>N.A.</v>
      </c>
      <c r="J102" s="14">
        <f>Tabela224568910111213141516171819202122232425[[#This Row],[TREINADO EM]]+Tabela224568910111213141516171819202122232425[[#This Row],[VALIDADE]]</f>
        <v>46009</v>
      </c>
      <c r="K102">
        <v>1</v>
      </c>
      <c r="L102" t="s">
        <v>3</v>
      </c>
      <c r="M102" t="str">
        <f>VLOOKUP(Tabela224568910111213141516171819202122232425[[#This Row],[NOME]],'CADASTRO'!A:K,6,0)</f>
        <v>DESLIGADO</v>
      </c>
    </row>
    <row r="103" spans="1:13">
      <c r="A103" t="s">
        <v>516</v>
      </c>
      <c r="B103" t="s">
        <v>517</v>
      </c>
      <c r="C103" t="s">
        <v>517</v>
      </c>
      <c r="D103" t="s">
        <v>738</v>
      </c>
      <c r="E103" t="s">
        <v>45</v>
      </c>
      <c r="F103" t="str">
        <f>VLOOKUP(Tabela224568910111213141516171819202122232425[[#This Row],[NOME]],'CADASTRO'!A:K,5,0)</f>
        <v>COORDENADOR PRODUCAO</v>
      </c>
      <c r="G103" s="8">
        <v>44848</v>
      </c>
      <c r="H103" s="38">
        <v>365</v>
      </c>
      <c r="I103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IF((G103+H103)&gt;(TODAY()),"NO PRAZO", "VENCIDO")))),"N.A.")</f>
        <v>N.A.</v>
      </c>
      <c r="J103" s="14">
        <f>Tabela224568910111213141516171819202122232425[[#This Row],[TREINADO EM]]+Tabela224568910111213141516171819202122232425[[#This Row],[VALIDADE]]</f>
        <v>45213</v>
      </c>
      <c r="K103">
        <v>0.5</v>
      </c>
      <c r="L103" t="s">
        <v>1</v>
      </c>
      <c r="M103" t="str">
        <f>VLOOKUP(Tabela224568910111213141516171819202122232425[[#This Row],[NOME]],'CADASTRO'!A:K,6,0)</f>
        <v>TRANSFERIDO</v>
      </c>
    </row>
    <row r="104" spans="1:13">
      <c r="A104" t="s">
        <v>516</v>
      </c>
      <c r="B104" t="s">
        <v>517</v>
      </c>
      <c r="C104" t="s">
        <v>437</v>
      </c>
      <c r="D104" t="s">
        <v>738</v>
      </c>
      <c r="E104" t="s">
        <v>109</v>
      </c>
      <c r="F104" t="str">
        <f>VLOOKUP(Tabela224568910111213141516171819202122232425[[#This Row],[NOME]],'CADASTRO'!A:K,5,0)</f>
        <v>OPERADOR INDUSTRIAL I</v>
      </c>
      <c r="G104" s="8">
        <v>45644</v>
      </c>
      <c r="H104" s="38">
        <v>365</v>
      </c>
      <c r="I104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IF((G104+H104)&gt;(TODAY()),"NO PRAZO", "VENCIDO")))),"N.A.")</f>
        <v>N.A.</v>
      </c>
      <c r="J104" s="14">
        <f>Tabela224568910111213141516171819202122232425[[#This Row],[TREINADO EM]]+Tabela224568910111213141516171819202122232425[[#This Row],[VALIDADE]]</f>
        <v>46009</v>
      </c>
      <c r="K104">
        <v>1</v>
      </c>
      <c r="L104" t="s">
        <v>1</v>
      </c>
      <c r="M104" t="str">
        <f>VLOOKUP(Tabela224568910111213141516171819202122232425[[#This Row],[NOME]],'CADASTRO'!A:K,6,0)</f>
        <v>DESLIGADO</v>
      </c>
    </row>
    <row r="105" spans="1:13">
      <c r="A105" t="s">
        <v>516</v>
      </c>
      <c r="B105" t="s">
        <v>517</v>
      </c>
      <c r="C105" t="s">
        <v>68</v>
      </c>
      <c r="D105" t="s">
        <v>738</v>
      </c>
      <c r="E105" t="s">
        <v>104</v>
      </c>
      <c r="F105" t="str">
        <f>VLOOKUP(Tabela224568910111213141516171819202122232425[[#This Row],[NOME]],'CADASTRO'!A:K,5,0)</f>
        <v>OPERADOR INDUSTRIAL II</v>
      </c>
      <c r="G105" s="8">
        <v>45504</v>
      </c>
      <c r="H105" s="38">
        <v>365</v>
      </c>
      <c r="I105" s="42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IF((G105+H105)&gt;(TODAY()),"NO PRAZO", "VENCIDO")))),"N.A.")</f>
        <v>N.A.</v>
      </c>
      <c r="J105" s="14">
        <f>Tabela224568910111213141516171819202122232425[[#This Row],[TREINADO EM]]+Tabela224568910111213141516171819202122232425[[#This Row],[VALIDADE]]</f>
        <v>45869</v>
      </c>
      <c r="K105">
        <v>1</v>
      </c>
      <c r="L105" t="s">
        <v>1</v>
      </c>
      <c r="M105" t="str">
        <f>VLOOKUP(Tabela224568910111213141516171819202122232425[[#This Row],[NOME]],'CADASTRO'!A:K,6,0)</f>
        <v>DESLIGADO</v>
      </c>
    </row>
    <row r="106" spans="1:13">
      <c r="A106" t="s">
        <v>516</v>
      </c>
      <c r="B106" t="s">
        <v>517</v>
      </c>
      <c r="C106" t="s">
        <v>517</v>
      </c>
      <c r="D106" t="s">
        <v>738</v>
      </c>
      <c r="E106" t="s">
        <v>426</v>
      </c>
      <c r="F106" t="str">
        <f>VLOOKUP(Tabela224568910111213141516171819202122232425[[#This Row],[NOME]],'CADASTRO'!A:K,5,0)</f>
        <v>OPERADOR INDUSTRIAL II</v>
      </c>
      <c r="G106" s="8">
        <v>44133</v>
      </c>
      <c r="H106" s="38">
        <v>365</v>
      </c>
      <c r="I106" s="42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IF((G106+H106)&gt;(TODAY()),"NO PRAZO", "VENCIDO")))),"N.A.")</f>
        <v>HISTORICO</v>
      </c>
      <c r="J106" s="14">
        <f>Tabela224568910111213141516171819202122232425[[#This Row],[TREINADO EM]]+Tabela224568910111213141516171819202122232425[[#This Row],[VALIDADE]]</f>
        <v>44498</v>
      </c>
      <c r="K106">
        <v>1</v>
      </c>
      <c r="L106" t="s">
        <v>5</v>
      </c>
      <c r="M106" t="str">
        <f>VLOOKUP(Tabela224568910111213141516171819202122232425[[#This Row],[NOME]],'CADASTRO'!A:K,6,0)</f>
        <v>ATIVO</v>
      </c>
    </row>
    <row r="107" spans="1:13">
      <c r="A107" t="s">
        <v>516</v>
      </c>
      <c r="B107" t="s">
        <v>517</v>
      </c>
      <c r="C107" t="s">
        <v>437</v>
      </c>
      <c r="D107" t="s">
        <v>738</v>
      </c>
      <c r="E107" t="s">
        <v>426</v>
      </c>
      <c r="F107" t="str">
        <f>VLOOKUP(Tabela224568910111213141516171819202122232425[[#This Row],[NOME]],'CADASTRO'!A:K,5,0)</f>
        <v>OPERADOR INDUSTRIAL II</v>
      </c>
      <c r="G107" s="8">
        <v>45644</v>
      </c>
      <c r="H107" s="38">
        <v>365</v>
      </c>
      <c r="I107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IF((G107+H107)&gt;(TODAY()),"NO PRAZO", "VENCIDO")))),"N.A.")</f>
        <v>HISTORICO</v>
      </c>
      <c r="J107" s="14">
        <f>Tabela224568910111213141516171819202122232425[[#This Row],[TREINADO EM]]+Tabela224568910111213141516171819202122232425[[#This Row],[VALIDADE]]</f>
        <v>46009</v>
      </c>
      <c r="K107">
        <v>1</v>
      </c>
      <c r="L107" t="s">
        <v>5</v>
      </c>
      <c r="M107" t="str">
        <f>VLOOKUP(Tabela224568910111213141516171819202122232425[[#This Row],[NOME]],'CADASTRO'!A:K,6,0)</f>
        <v>ATIVO</v>
      </c>
    </row>
    <row r="108" spans="1:13">
      <c r="A108" t="s">
        <v>516</v>
      </c>
      <c r="B108" t="s">
        <v>517</v>
      </c>
      <c r="C108" t="s">
        <v>132</v>
      </c>
      <c r="D108" t="s">
        <v>738</v>
      </c>
      <c r="E108" t="s">
        <v>426</v>
      </c>
      <c r="F108" t="str">
        <f>VLOOKUP(Tabela224568910111213141516171819202122232425[[#This Row],[NOME]],'CADASTRO'!A:K,5,0)</f>
        <v>OPERADOR INDUSTRIAL II</v>
      </c>
      <c r="G108" s="8">
        <v>46009</v>
      </c>
      <c r="H108" s="38">
        <v>365</v>
      </c>
      <c r="I10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IF((G108+H108)&gt;(TODAY()),"NO PRAZO", "VENCIDO")))),"N.A.")</f>
        <v>NO PRAZO</v>
      </c>
      <c r="J108" s="14">
        <f>Tabela224568910111213141516171819202122232425[[#This Row],[TREINADO EM]]+Tabela224568910111213141516171819202122232425[[#This Row],[VALIDADE]]</f>
        <v>46374</v>
      </c>
      <c r="K108">
        <v>1</v>
      </c>
      <c r="L108" t="s">
        <v>3</v>
      </c>
      <c r="M108" t="str">
        <f>VLOOKUP(Tabela224568910111213141516171819202122232425[[#This Row],[NOME]],'CADASTRO'!A:K,6,0)</f>
        <v>ATIVO</v>
      </c>
    </row>
    <row r="109" spans="1:13">
      <c r="A109" t="s">
        <v>516</v>
      </c>
      <c r="B109" t="s">
        <v>517</v>
      </c>
      <c r="C109" t="s">
        <v>517</v>
      </c>
      <c r="D109" t="s">
        <v>738</v>
      </c>
      <c r="E109" t="s">
        <v>100</v>
      </c>
      <c r="F109" t="str">
        <f>VLOOKUP(Tabela224568910111213141516171819202122232425[[#This Row],[NOME]],'CADASTRO'!A:K,5,0)</f>
        <v>AUXILIAR INDUSTRIAL</v>
      </c>
      <c r="G109" s="47">
        <v>44848</v>
      </c>
      <c r="H109" s="38">
        <v>365</v>
      </c>
      <c r="I109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IF((G109+H109)&gt;(TODAY()),"NO PRAZO", "VENCIDO")))),"N.A.")</f>
        <v>N.A.</v>
      </c>
      <c r="J109" s="14">
        <f>Tabela224568910111213141516171819202122232425[[#This Row],[TREINADO EM]]+Tabela224568910111213141516171819202122232425[[#This Row],[VALIDADE]]</f>
        <v>45213</v>
      </c>
      <c r="K109">
        <v>0.5</v>
      </c>
      <c r="L109" t="s">
        <v>3</v>
      </c>
      <c r="M109" t="str">
        <f>VLOOKUP(Tabela224568910111213141516171819202122232425[[#This Row],[NOME]],'CADASTRO'!A:K,6,0)</f>
        <v>DESLIGADO</v>
      </c>
    </row>
    <row r="110" spans="1:13">
      <c r="A110" t="s">
        <v>516</v>
      </c>
      <c r="B110" t="s">
        <v>517</v>
      </c>
      <c r="C110" t="s">
        <v>517</v>
      </c>
      <c r="D110" t="s">
        <v>738</v>
      </c>
      <c r="E110" t="s">
        <v>427</v>
      </c>
      <c r="F110" t="str">
        <f>VLOOKUP(Tabela224568910111213141516171819202122232425[[#This Row],[NOME]],'CADASTRO'!A:K,5,0)</f>
        <v>CONTROLADOR QUALIDADE</v>
      </c>
      <c r="G110" s="47">
        <v>42980</v>
      </c>
      <c r="H110" s="38">
        <v>365</v>
      </c>
      <c r="I11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IF((G110+H110)&gt;(TODAY()),"NO PRAZO", "VENCIDO")))),"N.A.")</f>
        <v>HISTORICO</v>
      </c>
      <c r="J110" s="14">
        <f>Tabela224568910111213141516171819202122232425[[#This Row],[TREINADO EM]]+Tabela224568910111213141516171819202122232425[[#This Row],[VALIDADE]]</f>
        <v>43345</v>
      </c>
      <c r="K110">
        <v>1</v>
      </c>
      <c r="L110" t="s">
        <v>5</v>
      </c>
      <c r="M110" t="str">
        <f>VLOOKUP(Tabela224568910111213141516171819202122232425[[#This Row],[NOME]],'CADASTRO'!A:K,6,0)</f>
        <v>ATIVO</v>
      </c>
    </row>
    <row r="111" spans="1:13">
      <c r="A111" t="s">
        <v>516</v>
      </c>
      <c r="B111" t="s">
        <v>517</v>
      </c>
      <c r="C111" t="s">
        <v>517</v>
      </c>
      <c r="D111" t="s">
        <v>738</v>
      </c>
      <c r="E111" t="s">
        <v>427</v>
      </c>
      <c r="F111" t="str">
        <f>VLOOKUP(Tabela224568910111213141516171819202122232425[[#This Row],[NOME]],'CADASTRO'!A:K,5,0)</f>
        <v>CONTROLADOR QUALIDADE</v>
      </c>
      <c r="G111" s="47">
        <v>44848</v>
      </c>
      <c r="H111" s="38">
        <v>365</v>
      </c>
      <c r="I111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IF((G111+H111)&gt;(TODAY()),"NO PRAZO", "VENCIDO")))),"N.A.")</f>
        <v>N.A.</v>
      </c>
      <c r="J111" s="14">
        <f>Tabela224568910111213141516171819202122232425[[#This Row],[TREINADO EM]]+Tabela224568910111213141516171819202122232425[[#This Row],[VALIDADE]]</f>
        <v>45213</v>
      </c>
      <c r="K111">
        <v>0.5</v>
      </c>
      <c r="L111" t="s">
        <v>1</v>
      </c>
      <c r="M111" t="str">
        <f>VLOOKUP(Tabela224568910111213141516171819202122232425[[#This Row],[NOME]],'CADASTRO'!A:K,6,0)</f>
        <v>ATIVO</v>
      </c>
    </row>
    <row r="112" spans="1:13">
      <c r="A112" t="s">
        <v>516</v>
      </c>
      <c r="B112" t="s">
        <v>517</v>
      </c>
      <c r="C112" t="s">
        <v>437</v>
      </c>
      <c r="D112" t="s">
        <v>738</v>
      </c>
      <c r="E112" t="s">
        <v>427</v>
      </c>
      <c r="F112" t="str">
        <f>VLOOKUP(Tabela224568910111213141516171819202122232425[[#This Row],[NOME]],'CADASTRO'!A:K,5,0)</f>
        <v>CONTROLADOR QUALIDADE</v>
      </c>
      <c r="G112" s="47">
        <v>45443</v>
      </c>
      <c r="H112" s="38">
        <v>365</v>
      </c>
      <c r="I11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IF((G112+H112)&gt;(TODAY()),"NO PRAZO", "VENCIDO")))),"N.A.")</f>
        <v>N.A.</v>
      </c>
      <c r="J112" s="14">
        <f>Tabela224568910111213141516171819202122232425[[#This Row],[TREINADO EM]]+Tabela224568910111213141516171819202122232425[[#This Row],[VALIDADE]]</f>
        <v>45808</v>
      </c>
      <c r="K112">
        <v>1</v>
      </c>
      <c r="L112" t="s">
        <v>1</v>
      </c>
      <c r="M112" t="str">
        <f>VLOOKUP(Tabela224568910111213141516171819202122232425[[#This Row],[NOME]],'CADASTRO'!A:K,6,0)</f>
        <v>ATIVO</v>
      </c>
    </row>
    <row r="113" spans="1:13">
      <c r="A113" t="s">
        <v>516</v>
      </c>
      <c r="B113" t="s">
        <v>517</v>
      </c>
      <c r="C113" t="s">
        <v>132</v>
      </c>
      <c r="D113" t="s">
        <v>738</v>
      </c>
      <c r="E113" t="s">
        <v>430</v>
      </c>
      <c r="F113" t="str">
        <f>VLOOKUP(Tabela224568910111213141516171819202122232425[[#This Row],[NOME]],'CADASTRO'!A:K,5,0)</f>
        <v>OPERADOR INDUSTRIAL I</v>
      </c>
      <c r="G113" s="47">
        <v>46009</v>
      </c>
      <c r="H113" s="38">
        <v>365</v>
      </c>
      <c r="I113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IF((G113+H113)&gt;(TODAY()),"NO PRAZO", "VENCIDO")))),"N.A.")</f>
        <v>NO PRAZO</v>
      </c>
      <c r="J113" s="14">
        <f>Tabela224568910111213141516171819202122232425[[#This Row],[TREINADO EM]]+Tabela224568910111213141516171819202122232425[[#This Row],[VALIDADE]]</f>
        <v>46374</v>
      </c>
      <c r="K113">
        <v>1</v>
      </c>
      <c r="L113" t="s">
        <v>3</v>
      </c>
      <c r="M113" t="str">
        <f>VLOOKUP(Tabela224568910111213141516171819202122232425[[#This Row],[NOME]],'CADASTRO'!A:K,6,0)</f>
        <v>ATIVO</v>
      </c>
    </row>
    <row r="114" spans="1:13">
      <c r="A114" t="s">
        <v>516</v>
      </c>
      <c r="B114" t="s">
        <v>517</v>
      </c>
      <c r="C114" t="s">
        <v>517</v>
      </c>
      <c r="D114" t="s">
        <v>738</v>
      </c>
      <c r="E114" t="s">
        <v>433</v>
      </c>
      <c r="F114" t="str">
        <f>VLOOKUP(Tabela224568910111213141516171819202122232425[[#This Row],[NOME]],'CADASTRO'!A:K,5,0)</f>
        <v>ANALISTA SEGURANCA TRABALHO E MEIO</v>
      </c>
      <c r="G114" s="47">
        <v>44848</v>
      </c>
      <c r="H114" s="38">
        <v>365</v>
      </c>
      <c r="I114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IF((G114+H114)&gt;(TODAY()),"NO PRAZO", "VENCIDO")))),"N.A.")</f>
        <v>N.A.</v>
      </c>
      <c r="J114" s="14">
        <f>Tabela224568910111213141516171819202122232425[[#This Row],[TREINADO EM]]+Tabela224568910111213141516171819202122232425[[#This Row],[VALIDADE]]</f>
        <v>45213</v>
      </c>
      <c r="K114">
        <v>0.5</v>
      </c>
      <c r="L114" t="s">
        <v>1</v>
      </c>
      <c r="M114" t="str">
        <f>VLOOKUP(Tabela224568910111213141516171819202122232425[[#This Row],[NOME]],'CADASTRO'!A:K,6,0)</f>
        <v>ATIVO</v>
      </c>
    </row>
    <row r="115" spans="1:13">
      <c r="A115" t="s">
        <v>516</v>
      </c>
      <c r="B115" t="s">
        <v>517</v>
      </c>
      <c r="C115" t="s">
        <v>517</v>
      </c>
      <c r="D115" t="s">
        <v>738</v>
      </c>
      <c r="E115" t="s">
        <v>96</v>
      </c>
      <c r="F115" t="str">
        <f>VLOOKUP(Tabela224568910111213141516171819202122232425[[#This Row],[NOME]],'CADASTRO'!A:K,5,0)</f>
        <v>OPERADOR INDUSTRIAL II</v>
      </c>
      <c r="G115" s="47">
        <v>44848</v>
      </c>
      <c r="H115" s="38">
        <v>365</v>
      </c>
      <c r="I115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IF((G115+H115)&gt;(TODAY()),"NO PRAZO", "VENCIDO")))),"N.A.")</f>
        <v>N.A.</v>
      </c>
      <c r="J115" s="14">
        <f>Tabela224568910111213141516171819202122232425[[#This Row],[TREINADO EM]]+Tabela224568910111213141516171819202122232425[[#This Row],[VALIDADE]]</f>
        <v>45213</v>
      </c>
      <c r="K115">
        <v>0.5</v>
      </c>
      <c r="L115" t="s">
        <v>5</v>
      </c>
      <c r="M115" t="str">
        <f>VLOOKUP(Tabela224568910111213141516171819202122232425[[#This Row],[NOME]],'CADASTRO'!A:K,6,0)</f>
        <v>DESLIGADO</v>
      </c>
    </row>
    <row r="116" spans="1:13">
      <c r="A116" t="s">
        <v>516</v>
      </c>
      <c r="B116" t="s">
        <v>517</v>
      </c>
      <c r="C116" t="s">
        <v>68</v>
      </c>
      <c r="D116" t="s">
        <v>738</v>
      </c>
      <c r="E116" t="s">
        <v>96</v>
      </c>
      <c r="F116" t="str">
        <f>VLOOKUP(Tabela224568910111213141516171819202122232425[[#This Row],[NOME]],'CADASTRO'!A:K,5,0)</f>
        <v>OPERADOR INDUSTRIAL II</v>
      </c>
      <c r="G116" s="47">
        <v>45504</v>
      </c>
      <c r="H116" s="38">
        <v>365</v>
      </c>
      <c r="I116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IF((G116+H116)&gt;(TODAY()),"NO PRAZO", "VENCIDO")))),"N.A.")</f>
        <v>N.A.</v>
      </c>
      <c r="J116" s="14">
        <f>Tabela224568910111213141516171819202122232425[[#This Row],[TREINADO EM]]+Tabela224568910111213141516171819202122232425[[#This Row],[VALIDADE]]</f>
        <v>45869</v>
      </c>
      <c r="K116">
        <v>1</v>
      </c>
      <c r="L116" t="s">
        <v>1</v>
      </c>
      <c r="M116" t="str">
        <f>VLOOKUP(Tabela224568910111213141516171819202122232425[[#This Row],[NOME]],'CADASTRO'!A:K,6,0)</f>
        <v>DESLIGADO</v>
      </c>
    </row>
    <row r="117" spans="1:13">
      <c r="A117" t="s">
        <v>516</v>
      </c>
      <c r="B117" t="s">
        <v>517</v>
      </c>
      <c r="C117" t="s">
        <v>437</v>
      </c>
      <c r="D117" t="s">
        <v>738</v>
      </c>
      <c r="E117" t="s">
        <v>96</v>
      </c>
      <c r="F117" t="str">
        <f>VLOOKUP(Tabela224568910111213141516171819202122232425[[#This Row],[NOME]],'CADASTRO'!A:K,5,0)</f>
        <v>OPERADOR INDUSTRIAL II</v>
      </c>
      <c r="G117" s="47">
        <v>45443</v>
      </c>
      <c r="H117" s="38">
        <v>365</v>
      </c>
      <c r="I117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IF((G117+H117)&gt;(TODAY()),"NO PRAZO", "VENCIDO")))),"N.A.")</f>
        <v>N.A.</v>
      </c>
      <c r="J117" s="14">
        <f>Tabela224568910111213141516171819202122232425[[#This Row],[TREINADO EM]]+Tabela224568910111213141516171819202122232425[[#This Row],[VALIDADE]]</f>
        <v>45808</v>
      </c>
      <c r="K117">
        <v>1</v>
      </c>
      <c r="L117" t="s">
        <v>5</v>
      </c>
      <c r="M117" t="str">
        <f>VLOOKUP(Tabela224568910111213141516171819202122232425[[#This Row],[NOME]],'CADASTRO'!A:K,6,0)</f>
        <v>DESLIGADO</v>
      </c>
    </row>
    <row r="118" spans="1:13">
      <c r="A118" t="s">
        <v>516</v>
      </c>
      <c r="B118" t="s">
        <v>517</v>
      </c>
      <c r="C118" t="s">
        <v>437</v>
      </c>
      <c r="D118" t="s">
        <v>738</v>
      </c>
      <c r="E118" t="s">
        <v>441</v>
      </c>
      <c r="F118" t="str">
        <f>VLOOKUP(Tabela224568910111213141516171819202122232425[[#This Row],[NOME]],'CADASTRO'!A:K,5,0)</f>
        <v>OPERADOR INDUSTRIAL I</v>
      </c>
      <c r="G118" s="47">
        <v>45644</v>
      </c>
      <c r="H118" s="38">
        <v>365</v>
      </c>
      <c r="I11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IF((G118+H118)&gt;(TODAY()),"NO PRAZO", "VENCIDO")))),"N.A.")</f>
        <v>N.A.</v>
      </c>
      <c r="J118" s="14">
        <f>Tabela224568910111213141516171819202122232425[[#This Row],[TREINADO EM]]+Tabela224568910111213141516171819202122232425[[#This Row],[VALIDADE]]</f>
        <v>46009</v>
      </c>
      <c r="K118">
        <v>1</v>
      </c>
      <c r="L118" t="s">
        <v>1</v>
      </c>
      <c r="M118" t="str">
        <f>VLOOKUP(Tabela224568910111213141516171819202122232425[[#This Row],[NOME]],'CADASTRO'!A:K,6,0)</f>
        <v>ATIVO</v>
      </c>
    </row>
    <row r="119" spans="1:13">
      <c r="A119" t="s">
        <v>516</v>
      </c>
      <c r="B119" t="s">
        <v>517</v>
      </c>
      <c r="C119" t="s">
        <v>132</v>
      </c>
      <c r="D119" t="s">
        <v>738</v>
      </c>
      <c r="E119" t="s">
        <v>442</v>
      </c>
      <c r="F119" t="str">
        <f>VLOOKUP(Tabela224568910111213141516171819202122232425[[#This Row],[NOME]],'CADASTRO'!A:K,5,0)</f>
        <v>ANALISTA CONTROLE QUALIDADE PL</v>
      </c>
      <c r="G119" s="47">
        <v>46009</v>
      </c>
      <c r="H119" s="38">
        <v>365</v>
      </c>
      <c r="I119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IF((G119+H119)&gt;(TODAY()),"NO PRAZO", "VENCIDO")))),"N.A.")</f>
        <v>NO PRAZO</v>
      </c>
      <c r="J119" s="14">
        <f>Tabela224568910111213141516171819202122232425[[#This Row],[TREINADO EM]]+Tabela224568910111213141516171819202122232425[[#This Row],[VALIDADE]]</f>
        <v>46374</v>
      </c>
      <c r="K119">
        <v>1</v>
      </c>
      <c r="L119" t="s">
        <v>3</v>
      </c>
      <c r="M119" t="str">
        <f>VLOOKUP(Tabela224568910111213141516171819202122232425[[#This Row],[NOME]],'CADASTRO'!A:K,6,0)</f>
        <v>ATIVO</v>
      </c>
    </row>
    <row r="120" spans="1:13">
      <c r="A120" t="s">
        <v>516</v>
      </c>
      <c r="B120" t="s">
        <v>517</v>
      </c>
      <c r="C120" t="s">
        <v>517</v>
      </c>
      <c r="D120" t="s">
        <v>738</v>
      </c>
      <c r="E120" t="s">
        <v>70</v>
      </c>
      <c r="F120" t="str">
        <f>VLOOKUP(Tabela224568910111213141516171819202122232425[[#This Row],[NOME]],'CADASTRO'!A:K,5,0)</f>
        <v>OPERADOR INDUSTRIAL I</v>
      </c>
      <c r="G120" s="47">
        <v>43115</v>
      </c>
      <c r="H120" s="38">
        <v>365</v>
      </c>
      <c r="I12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IF((G120+H120)&gt;(TODAY()),"NO PRAZO", "VENCIDO")))),"N.A.")</f>
        <v>N.A.</v>
      </c>
      <c r="J120" s="14">
        <f>Tabela224568910111213141516171819202122232425[[#This Row],[TREINADO EM]]+Tabela224568910111213141516171819202122232425[[#This Row],[VALIDADE]]</f>
        <v>43480</v>
      </c>
      <c r="K120">
        <v>1</v>
      </c>
      <c r="L120" t="s">
        <v>3</v>
      </c>
      <c r="M120" t="str">
        <f>VLOOKUP(Tabela224568910111213141516171819202122232425[[#This Row],[NOME]],'CADASTRO'!A:K,6,0)</f>
        <v>DESLIGADO</v>
      </c>
    </row>
    <row r="121" spans="1:13">
      <c r="A121" t="s">
        <v>516</v>
      </c>
      <c r="B121" t="s">
        <v>517</v>
      </c>
      <c r="C121" t="s">
        <v>517</v>
      </c>
      <c r="D121" t="s">
        <v>738</v>
      </c>
      <c r="E121" t="s">
        <v>473</v>
      </c>
      <c r="F121" t="str">
        <f>VLOOKUP(Tabela224568910111213141516171819202122232425[[#This Row],[NOME]],'CADASTRO'!A:K,5,0)</f>
        <v>AUXILIAR INDUSTRIAL</v>
      </c>
      <c r="G121" s="47">
        <v>44743</v>
      </c>
      <c r="H121" s="38">
        <v>365</v>
      </c>
      <c r="I121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IF((G121+H121)&gt;(TODAY()),"NO PRAZO", "VENCIDO")))),"N.A.")</f>
        <v>N.A.</v>
      </c>
      <c r="J121" s="14">
        <f>Tabela224568910111213141516171819202122232425[[#This Row],[TREINADO EM]]+Tabela224568910111213141516171819202122232425[[#This Row],[VALIDADE]]</f>
        <v>45108</v>
      </c>
      <c r="K121">
        <v>1</v>
      </c>
      <c r="L121" t="s">
        <v>5</v>
      </c>
      <c r="M121" t="str">
        <f>VLOOKUP(Tabela224568910111213141516171819202122232425[[#This Row],[NOME]],'CADASTRO'!A:K,6,0)</f>
        <v>S-AFASTADO</v>
      </c>
    </row>
    <row r="122" spans="1:13">
      <c r="A122" t="s">
        <v>516</v>
      </c>
      <c r="B122" t="s">
        <v>517</v>
      </c>
      <c r="C122" t="s">
        <v>517</v>
      </c>
      <c r="D122" t="s">
        <v>738</v>
      </c>
      <c r="E122" t="s">
        <v>473</v>
      </c>
      <c r="F122" t="str">
        <f>VLOOKUP(Tabela224568910111213141516171819202122232425[[#This Row],[NOME]],'CADASTRO'!A:K,5,0)</f>
        <v>AUXILIAR INDUSTRIAL</v>
      </c>
      <c r="G122" s="47">
        <v>44848</v>
      </c>
      <c r="H122" s="38">
        <v>365</v>
      </c>
      <c r="I12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IF((G122+H122)&gt;(TODAY()),"NO PRAZO", "VENCIDO")))),"N.A.")</f>
        <v>N.A.</v>
      </c>
      <c r="J122" s="14">
        <f>Tabela224568910111213141516171819202122232425[[#This Row],[TREINADO EM]]+Tabela224568910111213141516171819202122232425[[#This Row],[VALIDADE]]</f>
        <v>45213</v>
      </c>
      <c r="K122">
        <v>0.5</v>
      </c>
      <c r="L122" t="s">
        <v>5</v>
      </c>
      <c r="M122" t="str">
        <f>VLOOKUP(Tabela224568910111213141516171819202122232425[[#This Row],[NOME]],'CADASTRO'!A:K,6,0)</f>
        <v>S-AFASTADO</v>
      </c>
    </row>
    <row r="123" spans="1:13">
      <c r="A123" t="s">
        <v>516</v>
      </c>
      <c r="B123" t="s">
        <v>517</v>
      </c>
      <c r="C123" t="s">
        <v>68</v>
      </c>
      <c r="D123" t="s">
        <v>738</v>
      </c>
      <c r="E123" t="s">
        <v>473</v>
      </c>
      <c r="F123" t="str">
        <f>VLOOKUP(Tabela224568910111213141516171819202122232425[[#This Row],[NOME]],'CADASTRO'!A:K,5,0)</f>
        <v>AUXILIAR INDUSTRIAL</v>
      </c>
      <c r="G123" s="47">
        <v>44932</v>
      </c>
      <c r="H123" s="38">
        <v>365</v>
      </c>
      <c r="I123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IF((G123+H123)&gt;(TODAY()),"NO PRAZO", "VENCIDO")))),"N.A.")</f>
        <v>N.A.</v>
      </c>
      <c r="J123" s="14">
        <f>Tabela224568910111213141516171819202122232425[[#This Row],[TREINADO EM]]+Tabela224568910111213141516171819202122232425[[#This Row],[VALIDADE]]</f>
        <v>45297</v>
      </c>
      <c r="K123">
        <v>1</v>
      </c>
      <c r="L123" t="s">
        <v>5</v>
      </c>
      <c r="M123" t="str">
        <f>VLOOKUP(Tabela224568910111213141516171819202122232425[[#This Row],[NOME]],'CADASTRO'!A:K,6,0)</f>
        <v>S-AFASTADO</v>
      </c>
    </row>
    <row r="124" spans="1:13">
      <c r="A124" t="s">
        <v>516</v>
      </c>
      <c r="B124" t="s">
        <v>517</v>
      </c>
      <c r="C124" t="s">
        <v>733</v>
      </c>
      <c r="D124" t="s">
        <v>738</v>
      </c>
      <c r="E124" t="s">
        <v>473</v>
      </c>
      <c r="F124" t="str">
        <f>VLOOKUP(Tabela224568910111213141516171819202122232425[[#This Row],[NOME]],'CADASTRO'!A:K,5,0)</f>
        <v>AUXILIAR INDUSTRIAL</v>
      </c>
      <c r="G124" s="47">
        <v>45504</v>
      </c>
      <c r="H124" s="38">
        <v>365</v>
      </c>
      <c r="I124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IF((G124+H124)&gt;(TODAY()),"NO PRAZO", "VENCIDO")))),"N.A.")</f>
        <v>N.A.</v>
      </c>
      <c r="J124" s="14">
        <f>Tabela224568910111213141516171819202122232425[[#This Row],[TREINADO EM]]+Tabela224568910111213141516171819202122232425[[#This Row],[VALIDADE]]</f>
        <v>45869</v>
      </c>
      <c r="K124">
        <v>1</v>
      </c>
      <c r="L124" t="s">
        <v>5</v>
      </c>
      <c r="M124" t="str">
        <f>VLOOKUP(Tabela224568910111213141516171819202122232425[[#This Row],[NOME]],'CADASTRO'!A:K,6,0)</f>
        <v>S-AFASTADO</v>
      </c>
    </row>
    <row r="125" spans="1:13">
      <c r="A125" t="s">
        <v>516</v>
      </c>
      <c r="B125" t="s">
        <v>517</v>
      </c>
      <c r="C125" t="s">
        <v>437</v>
      </c>
      <c r="D125" t="s">
        <v>738</v>
      </c>
      <c r="E125" t="s">
        <v>473</v>
      </c>
      <c r="F125" t="str">
        <f>VLOOKUP(Tabela224568910111213141516171819202122232425[[#This Row],[NOME]],'CADASTRO'!A:K,5,0)</f>
        <v>AUXILIAR INDUSTRIAL</v>
      </c>
      <c r="G125" s="47">
        <v>45644</v>
      </c>
      <c r="H125" s="38">
        <v>365</v>
      </c>
      <c r="I125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IF((G125+H125)&gt;(TODAY()),"NO PRAZO", "VENCIDO")))),"N.A.")</f>
        <v>N.A.</v>
      </c>
      <c r="J125" s="14">
        <f>Tabela224568910111213141516171819202122232425[[#This Row],[TREINADO EM]]+Tabela224568910111213141516171819202122232425[[#This Row],[VALIDADE]]</f>
        <v>46009</v>
      </c>
      <c r="K125">
        <v>1</v>
      </c>
      <c r="L125" t="s">
        <v>5</v>
      </c>
      <c r="M125" t="str">
        <f>VLOOKUP(Tabela224568910111213141516171819202122232425[[#This Row],[NOME]],'CADASTRO'!A:K,6,0)</f>
        <v>S-AFASTADO</v>
      </c>
    </row>
    <row r="126" spans="1:13">
      <c r="A126" t="s">
        <v>516</v>
      </c>
      <c r="B126" t="s">
        <v>517</v>
      </c>
      <c r="C126" t="s">
        <v>132</v>
      </c>
      <c r="D126" t="s">
        <v>738</v>
      </c>
      <c r="E126" t="s">
        <v>473</v>
      </c>
      <c r="F126" t="str">
        <f>VLOOKUP(Tabela224568910111213141516171819202122232425[[#This Row],[NOME]],'CADASTRO'!A:K,5,0)</f>
        <v>AUXILIAR INDUSTRIAL</v>
      </c>
      <c r="G126" s="47">
        <v>46009</v>
      </c>
      <c r="H126" s="38">
        <v>365</v>
      </c>
      <c r="I126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IF((G126+H126)&gt;(TODAY()),"NO PRAZO", "VENCIDO")))),"N.A.")</f>
        <v>N.A.</v>
      </c>
      <c r="J126" s="14">
        <f>Tabela224568910111213141516171819202122232425[[#This Row],[TREINADO EM]]+Tabela224568910111213141516171819202122232425[[#This Row],[VALIDADE]]</f>
        <v>46374</v>
      </c>
      <c r="K126">
        <v>1</v>
      </c>
      <c r="L126" t="s">
        <v>3</v>
      </c>
      <c r="M126" t="str">
        <f>VLOOKUP(Tabela224568910111213141516171819202122232425[[#This Row],[NOME]],'CADASTRO'!A:K,6,0)</f>
        <v>S-AFASTADO</v>
      </c>
    </row>
    <row r="127" spans="1:13">
      <c r="A127" t="s">
        <v>516</v>
      </c>
      <c r="B127" t="s">
        <v>517</v>
      </c>
      <c r="C127" t="s">
        <v>517</v>
      </c>
      <c r="D127" t="s">
        <v>738</v>
      </c>
      <c r="E127" t="s">
        <v>60</v>
      </c>
      <c r="F127" t="str">
        <f>VLOOKUP(Tabela224568910111213141516171819202122232425[[#This Row],[NOME]],'CADASTRO'!A:K,5,0)</f>
        <v>OPERADOR INDUSTRIAL II</v>
      </c>
      <c r="G127" s="47">
        <v>44125</v>
      </c>
      <c r="H127" s="38">
        <v>365</v>
      </c>
      <c r="I127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IF((G127+H127)&gt;(TODAY()),"NO PRAZO", "VENCIDO")))),"N.A.")</f>
        <v>N.A.</v>
      </c>
      <c r="J127" s="14">
        <f>Tabela224568910111213141516171819202122232425[[#This Row],[TREINADO EM]]+Tabela224568910111213141516171819202122232425[[#This Row],[VALIDADE]]</f>
        <v>44490</v>
      </c>
      <c r="K127">
        <v>1</v>
      </c>
      <c r="L127" t="s">
        <v>1</v>
      </c>
      <c r="M127" t="str">
        <f>VLOOKUP(Tabela224568910111213141516171819202122232425[[#This Row],[NOME]],'CADASTRO'!A:K,6,0)</f>
        <v>DESLIGADO</v>
      </c>
    </row>
    <row r="128" spans="1:13">
      <c r="A128" t="s">
        <v>516</v>
      </c>
      <c r="B128" t="s">
        <v>517</v>
      </c>
      <c r="C128" t="s">
        <v>517</v>
      </c>
      <c r="D128" t="s">
        <v>738</v>
      </c>
      <c r="E128" t="s">
        <v>446</v>
      </c>
      <c r="F128" t="str">
        <f>VLOOKUP(Tabela224568910111213141516171819202122232425[[#This Row],[NOME]],'CADASTRO'!A:K,5,0)</f>
        <v>OPERADOR INDUSTRIAL III</v>
      </c>
      <c r="G128" s="47">
        <v>44848</v>
      </c>
      <c r="H128" s="38">
        <v>365</v>
      </c>
      <c r="I12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IF((G128+H128)&gt;(TODAY()),"NO PRAZO", "VENCIDO")))),"N.A.")</f>
        <v>HISTORICO</v>
      </c>
      <c r="J128" s="14">
        <f>Tabela224568910111213141516171819202122232425[[#This Row],[TREINADO EM]]+Tabela224568910111213141516171819202122232425[[#This Row],[VALIDADE]]</f>
        <v>45213</v>
      </c>
      <c r="K128">
        <v>0.5</v>
      </c>
      <c r="L128" t="s">
        <v>5</v>
      </c>
      <c r="M128" t="str">
        <f>VLOOKUP(Tabela224568910111213141516171819202122232425[[#This Row],[NOME]],'CADASTRO'!A:K,6,0)</f>
        <v>ATIVO</v>
      </c>
    </row>
    <row r="129" spans="1:13">
      <c r="A129" t="s">
        <v>516</v>
      </c>
      <c r="B129" t="s">
        <v>517</v>
      </c>
      <c r="C129" t="s">
        <v>733</v>
      </c>
      <c r="D129" t="s">
        <v>738</v>
      </c>
      <c r="E129" t="s">
        <v>446</v>
      </c>
      <c r="F129" t="str">
        <f>VLOOKUP(Tabela224568910111213141516171819202122232425[[#This Row],[NOME]],'CADASTRO'!A:K,5,0)</f>
        <v>OPERADOR INDUSTRIAL III</v>
      </c>
      <c r="G129" s="47">
        <v>45504</v>
      </c>
      <c r="H129" s="38">
        <v>365</v>
      </c>
      <c r="I129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IF((G129+H129)&gt;(TODAY()),"NO PRAZO", "VENCIDO")))),"N.A.")</f>
        <v>N.A.</v>
      </c>
      <c r="J129" s="14">
        <f>Tabela224568910111213141516171819202122232425[[#This Row],[TREINADO EM]]+Tabela224568910111213141516171819202122232425[[#This Row],[VALIDADE]]</f>
        <v>45869</v>
      </c>
      <c r="K129">
        <v>1</v>
      </c>
      <c r="L129" t="s">
        <v>1</v>
      </c>
      <c r="M129" t="str">
        <f>VLOOKUP(Tabela224568910111213141516171819202122232425[[#This Row],[NOME]],'CADASTRO'!A:K,6,0)</f>
        <v>ATIVO</v>
      </c>
    </row>
    <row r="130" spans="1:13">
      <c r="A130" t="s">
        <v>516</v>
      </c>
      <c r="B130" t="s">
        <v>517</v>
      </c>
      <c r="C130" t="s">
        <v>517</v>
      </c>
      <c r="D130" t="s">
        <v>738</v>
      </c>
      <c r="E130" t="s">
        <v>448</v>
      </c>
      <c r="F130" t="str">
        <f>VLOOKUP(Tabela224568910111213141516171819202122232425[[#This Row],[NOME]],'CADASTRO'!A:K,5,0)</f>
        <v>OPERADOR INDUSTRIAL II</v>
      </c>
      <c r="G130" s="47">
        <v>44848</v>
      </c>
      <c r="H130" s="38">
        <v>365</v>
      </c>
      <c r="I13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IF((G130+H130)&gt;(TODAY()),"NO PRAZO", "VENCIDO")))),"N.A.")</f>
        <v>N.A.</v>
      </c>
      <c r="J130" s="14">
        <f>Tabela224568910111213141516171819202122232425[[#This Row],[TREINADO EM]]+Tabela224568910111213141516171819202122232425[[#This Row],[VALIDADE]]</f>
        <v>45213</v>
      </c>
      <c r="K130">
        <v>0.5</v>
      </c>
      <c r="L130" t="s">
        <v>5</v>
      </c>
      <c r="M130" t="str">
        <f>VLOOKUP(Tabela224568910111213141516171819202122232425[[#This Row],[NOME]],'CADASTRO'!A:K,6,0)</f>
        <v>DESLIGADO</v>
      </c>
    </row>
    <row r="131" spans="1:13">
      <c r="A131" t="s">
        <v>516</v>
      </c>
      <c r="B131" t="s">
        <v>517</v>
      </c>
      <c r="C131" t="s">
        <v>733</v>
      </c>
      <c r="D131" t="s">
        <v>738</v>
      </c>
      <c r="E131" t="s">
        <v>448</v>
      </c>
      <c r="F131" t="str">
        <f>VLOOKUP(Tabela224568910111213141516171819202122232425[[#This Row],[NOME]],'CADASTRO'!A:K,5,0)</f>
        <v>OPERADOR INDUSTRIAL II</v>
      </c>
      <c r="G131" s="47">
        <v>45504</v>
      </c>
      <c r="H131" s="38">
        <v>365</v>
      </c>
      <c r="I131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IF((G131+H131)&gt;(TODAY()),"NO PRAZO", "VENCIDO")))),"N.A.")</f>
        <v>N.A.</v>
      </c>
      <c r="J131" s="14">
        <f>Tabela224568910111213141516171819202122232425[[#This Row],[TREINADO EM]]+Tabela224568910111213141516171819202122232425[[#This Row],[VALIDADE]]</f>
        <v>45869</v>
      </c>
      <c r="K131">
        <v>1</v>
      </c>
      <c r="L131" t="s">
        <v>5</v>
      </c>
      <c r="M131" t="str">
        <f>VLOOKUP(Tabela224568910111213141516171819202122232425[[#This Row],[NOME]],'CADASTRO'!A:K,6,0)</f>
        <v>DESLIGADO</v>
      </c>
    </row>
    <row r="132" spans="1:13">
      <c r="A132" t="s">
        <v>516</v>
      </c>
      <c r="B132" t="s">
        <v>517</v>
      </c>
      <c r="C132" t="s">
        <v>437</v>
      </c>
      <c r="D132" t="s">
        <v>738</v>
      </c>
      <c r="E132" t="s">
        <v>448</v>
      </c>
      <c r="F132" t="str">
        <f>VLOOKUP(Tabela224568910111213141516171819202122232425[[#This Row],[NOME]],'CADASTRO'!A:K,5,0)</f>
        <v>OPERADOR INDUSTRIAL II</v>
      </c>
      <c r="G132" s="47">
        <v>45644</v>
      </c>
      <c r="H132" s="38">
        <v>365</v>
      </c>
      <c r="I13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IF((G132+H132)&gt;(TODAY()),"NO PRAZO", "VENCIDO")))),"N.A.")</f>
        <v>N.A.</v>
      </c>
      <c r="J132" s="14">
        <f>Tabela224568910111213141516171819202122232425[[#This Row],[TREINADO EM]]+Tabela224568910111213141516171819202122232425[[#This Row],[VALIDADE]]</f>
        <v>46009</v>
      </c>
      <c r="K132">
        <v>1</v>
      </c>
      <c r="L132" t="s">
        <v>5</v>
      </c>
      <c r="M132" t="str">
        <f>VLOOKUP(Tabela224568910111213141516171819202122232425[[#This Row],[NOME]],'CADASTRO'!A:K,6,0)</f>
        <v>DESLIGADO</v>
      </c>
    </row>
    <row r="133" spans="1:13">
      <c r="A133" t="s">
        <v>516</v>
      </c>
      <c r="B133" t="s">
        <v>517</v>
      </c>
      <c r="C133" t="s">
        <v>132</v>
      </c>
      <c r="D133" t="s">
        <v>738</v>
      </c>
      <c r="E133" t="s">
        <v>448</v>
      </c>
      <c r="F133" t="str">
        <f>VLOOKUP(Tabela224568910111213141516171819202122232425[[#This Row],[NOME]],'CADASTRO'!A:K,5,0)</f>
        <v>OPERADOR INDUSTRIAL II</v>
      </c>
      <c r="G133" s="47">
        <v>46009</v>
      </c>
      <c r="H133" s="38">
        <v>365</v>
      </c>
      <c r="I133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IF((G133+H133)&gt;(TODAY()),"NO PRAZO", "VENCIDO")))),"N.A.")</f>
        <v>N.A.</v>
      </c>
      <c r="J133" s="14">
        <f>Tabela224568910111213141516171819202122232425[[#This Row],[TREINADO EM]]+Tabela224568910111213141516171819202122232425[[#This Row],[VALIDADE]]</f>
        <v>46374</v>
      </c>
      <c r="K133">
        <v>1</v>
      </c>
      <c r="L133" t="s">
        <v>3</v>
      </c>
      <c r="M133" t="str">
        <f>VLOOKUP(Tabela224568910111213141516171819202122232425[[#This Row],[NOME]],'CADASTRO'!A:K,6,0)</f>
        <v>DESLIGADO</v>
      </c>
    </row>
    <row r="134" spans="1:13">
      <c r="A134" t="s">
        <v>516</v>
      </c>
      <c r="B134" t="s">
        <v>517</v>
      </c>
      <c r="C134" t="s">
        <v>517</v>
      </c>
      <c r="D134" t="s">
        <v>738</v>
      </c>
      <c r="E134" t="s">
        <v>450</v>
      </c>
      <c r="F134" t="str">
        <f>VLOOKUP(Tabela224568910111213141516171819202122232425[[#This Row],[NOME]],'CADASTRO'!A:K,5,0)</f>
        <v>OPERADOR INDUSTRIAL II</v>
      </c>
      <c r="G134" s="47">
        <v>44123</v>
      </c>
      <c r="H134" s="38">
        <v>365</v>
      </c>
      <c r="I134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IF((G134+H134)&gt;(TODAY()),"NO PRAZO", "VENCIDO")))),"N.A.")</f>
        <v>HISTORICO</v>
      </c>
      <c r="J134" s="14">
        <f>Tabela224568910111213141516171819202122232425[[#This Row],[TREINADO EM]]+Tabela224568910111213141516171819202122232425[[#This Row],[VALIDADE]]</f>
        <v>44488</v>
      </c>
      <c r="K134">
        <v>1</v>
      </c>
      <c r="L134" t="s">
        <v>5</v>
      </c>
      <c r="M134" t="str">
        <f>VLOOKUP(Tabela224568910111213141516171819202122232425[[#This Row],[NOME]],'CADASTRO'!A:K,6,0)</f>
        <v>ATIVO</v>
      </c>
    </row>
    <row r="135" spans="1:13">
      <c r="A135" t="s">
        <v>516</v>
      </c>
      <c r="B135" t="s">
        <v>517</v>
      </c>
      <c r="C135" t="s">
        <v>68</v>
      </c>
      <c r="D135" t="s">
        <v>738</v>
      </c>
      <c r="E135" t="s">
        <v>450</v>
      </c>
      <c r="F135" t="str">
        <f>VLOOKUP(Tabela224568910111213141516171819202122232425[[#This Row],[NOME]],'CADASTRO'!A:K,5,0)</f>
        <v>OPERADOR INDUSTRIAL II</v>
      </c>
      <c r="G135" s="47">
        <v>44932</v>
      </c>
      <c r="H135" s="38">
        <v>365</v>
      </c>
      <c r="I135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IF((G135+H135)&gt;(TODAY()),"NO PRAZO", "VENCIDO")))),"N.A.")</f>
        <v>HISTORICO</v>
      </c>
      <c r="J135" s="14">
        <f>Tabela224568910111213141516171819202122232425[[#This Row],[TREINADO EM]]+Tabela224568910111213141516171819202122232425[[#This Row],[VALIDADE]]</f>
        <v>45297</v>
      </c>
      <c r="K135">
        <v>1</v>
      </c>
      <c r="L135" t="s">
        <v>5</v>
      </c>
      <c r="M135" t="str">
        <f>VLOOKUP(Tabela224568910111213141516171819202122232425[[#This Row],[NOME]],'CADASTRO'!A:K,6,0)</f>
        <v>ATIVO</v>
      </c>
    </row>
    <row r="136" spans="1:13">
      <c r="A136" t="s">
        <v>516</v>
      </c>
      <c r="B136" t="s">
        <v>517</v>
      </c>
      <c r="C136" t="s">
        <v>68</v>
      </c>
      <c r="D136" t="s">
        <v>738</v>
      </c>
      <c r="E136" t="s">
        <v>450</v>
      </c>
      <c r="F136" t="str">
        <f>VLOOKUP(Tabela224568910111213141516171819202122232425[[#This Row],[NOME]],'CADASTRO'!A:K,5,0)</f>
        <v>OPERADOR INDUSTRIAL II</v>
      </c>
      <c r="G136" s="47">
        <v>45504</v>
      </c>
      <c r="H136" s="38">
        <v>365</v>
      </c>
      <c r="I136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IF((G136+H136)&gt;(TODAY()),"NO PRAZO", "VENCIDO")))),"N.A.")</f>
        <v>HISTORICO</v>
      </c>
      <c r="J136" s="14">
        <f>Tabela224568910111213141516171819202122232425[[#This Row],[TREINADO EM]]+Tabela224568910111213141516171819202122232425[[#This Row],[VALIDADE]]</f>
        <v>45869</v>
      </c>
      <c r="K136">
        <v>1</v>
      </c>
      <c r="L136" t="s">
        <v>5</v>
      </c>
      <c r="M136" t="str">
        <f>VLOOKUP(Tabela224568910111213141516171819202122232425[[#This Row],[NOME]],'CADASTRO'!A:K,6,0)</f>
        <v>ATIVO</v>
      </c>
    </row>
    <row r="137" spans="1:13">
      <c r="A137" t="s">
        <v>516</v>
      </c>
      <c r="B137" t="s">
        <v>517</v>
      </c>
      <c r="C137" t="s">
        <v>437</v>
      </c>
      <c r="D137" t="s">
        <v>738</v>
      </c>
      <c r="E137" t="s">
        <v>450</v>
      </c>
      <c r="F137" t="str">
        <f>VLOOKUP(Tabela224568910111213141516171819202122232425[[#This Row],[NOME]],'CADASTRO'!A:K,5,0)</f>
        <v>OPERADOR INDUSTRIAL II</v>
      </c>
      <c r="G137" s="47">
        <v>45644</v>
      </c>
      <c r="H137" s="38">
        <v>365</v>
      </c>
      <c r="I137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IF((G137+H137)&gt;(TODAY()),"NO PRAZO", "VENCIDO")))),"N.A.")</f>
        <v>HISTORICO</v>
      </c>
      <c r="J137" s="14">
        <f>Tabela224568910111213141516171819202122232425[[#This Row],[TREINADO EM]]+Tabela224568910111213141516171819202122232425[[#This Row],[VALIDADE]]</f>
        <v>46009</v>
      </c>
      <c r="K137">
        <v>1</v>
      </c>
      <c r="L137" t="s">
        <v>5</v>
      </c>
      <c r="M137" t="str">
        <f>VLOOKUP(Tabela224568910111213141516171819202122232425[[#This Row],[NOME]],'CADASTRO'!A:K,6,0)</f>
        <v>ATIVO</v>
      </c>
    </row>
    <row r="138" spans="1:13">
      <c r="A138" t="s">
        <v>516</v>
      </c>
      <c r="B138" t="s">
        <v>517</v>
      </c>
      <c r="C138" t="s">
        <v>382</v>
      </c>
      <c r="D138" t="s">
        <v>738</v>
      </c>
      <c r="E138" t="s">
        <v>450</v>
      </c>
      <c r="F138" t="str">
        <f>VLOOKUP(Tabela224568910111213141516171819202122232425[[#This Row],[NOME]],'CADASTRO'!A:K,5,0)</f>
        <v>OPERADOR INDUSTRIAL II</v>
      </c>
      <c r="G138" s="47">
        <v>45869</v>
      </c>
      <c r="H138" s="38">
        <v>365</v>
      </c>
      <c r="I138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IF((G138+H138)&gt;(TODAY()),"NO PRAZO", "VENCIDO")))),"N.A.")</f>
        <v>HISTORICO</v>
      </c>
      <c r="J138" s="14">
        <f>Tabela224568910111213141516171819202122232425[[#This Row],[TREINADO EM]]+Tabela224568910111213141516171819202122232425[[#This Row],[VALIDADE]]</f>
        <v>46234</v>
      </c>
      <c r="K138">
        <v>1</v>
      </c>
      <c r="L138" t="s">
        <v>5</v>
      </c>
      <c r="M138" t="str">
        <f>VLOOKUP(Tabela224568910111213141516171819202122232425[[#This Row],[NOME]],'CADASTRO'!A:K,6,0)</f>
        <v>ATIVO</v>
      </c>
    </row>
    <row r="139" spans="1:13">
      <c r="A139" t="s">
        <v>516</v>
      </c>
      <c r="B139" t="s">
        <v>517</v>
      </c>
      <c r="C139" t="s">
        <v>437</v>
      </c>
      <c r="D139" t="s">
        <v>738</v>
      </c>
      <c r="E139" t="s">
        <v>450</v>
      </c>
      <c r="F139" t="str">
        <f>VLOOKUP(Tabela224568910111213141516171819202122232425[[#This Row],[NOME]],'CADASTRO'!A:K,5,0)</f>
        <v>OPERADOR INDUSTRIAL II</v>
      </c>
      <c r="G139" s="47">
        <v>46193</v>
      </c>
      <c r="H139" s="38">
        <v>365</v>
      </c>
      <c r="I139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IF((G139+H139)&gt;(TODAY()),"NO PRAZO", "VENCIDO")))),"N.A.")</f>
        <v>NO PRAZO</v>
      </c>
      <c r="J139" s="14">
        <f>Tabela224568910111213141516171819202122232425[[#This Row],[TREINADO EM]]+Tabela224568910111213141516171819202122232425[[#This Row],[VALIDADE]]</f>
        <v>46558</v>
      </c>
      <c r="K139">
        <v>1</v>
      </c>
      <c r="L139" t="s">
        <v>3</v>
      </c>
      <c r="M139" t="str">
        <f>VLOOKUP(Tabela224568910111213141516171819202122232425[[#This Row],[NOME]],'CADASTRO'!A:K,6,0)</f>
        <v>ATIVO</v>
      </c>
    </row>
    <row r="140" spans="1:13">
      <c r="A140" t="s">
        <v>516</v>
      </c>
      <c r="B140" t="s">
        <v>517</v>
      </c>
      <c r="C140" t="s">
        <v>437</v>
      </c>
      <c r="D140" t="s">
        <v>738</v>
      </c>
      <c r="E140" t="s">
        <v>30</v>
      </c>
      <c r="F140" t="str">
        <f>VLOOKUP(Tabela224568910111213141516171819202122232425[[#This Row],[NOME]],'CADASTRO'!A:K,5,0)</f>
        <v>OPERADOR INDUSTRIAL I</v>
      </c>
      <c r="G140" s="47">
        <v>45504</v>
      </c>
      <c r="H140" s="38">
        <v>365</v>
      </c>
      <c r="I140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IF((G140+H140)&gt;(TODAY()),"NO PRAZO", "VENCIDO")))),"N.A.")</f>
        <v>N.A.</v>
      </c>
      <c r="J140" s="14">
        <f>Tabela224568910111213141516171819202122232425[[#This Row],[TREINADO EM]]+Tabela224568910111213141516171819202122232425[[#This Row],[VALIDADE]]</f>
        <v>45869</v>
      </c>
      <c r="K140">
        <v>1</v>
      </c>
      <c r="L140" t="s">
        <v>5</v>
      </c>
      <c r="M140" t="str">
        <f>VLOOKUP(Tabela224568910111213141516171819202122232425[[#This Row],[NOME]],'CADASTRO'!A:K,6,0)</f>
        <v>DESLIGADO</v>
      </c>
    </row>
    <row r="141" spans="1:13">
      <c r="A141" t="s">
        <v>516</v>
      </c>
      <c r="B141" t="s">
        <v>517</v>
      </c>
      <c r="C141" t="s">
        <v>437</v>
      </c>
      <c r="D141" t="s">
        <v>738</v>
      </c>
      <c r="E141" t="s">
        <v>30</v>
      </c>
      <c r="F141" t="str">
        <f>VLOOKUP(Tabela224568910111213141516171819202122232425[[#This Row],[NOME]],'CADASTRO'!A:K,5,0)</f>
        <v>OPERADOR INDUSTRIAL I</v>
      </c>
      <c r="G141" s="47">
        <v>45644</v>
      </c>
      <c r="H141" s="38">
        <v>365</v>
      </c>
      <c r="I141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IF((G141+H141)&gt;(TODAY()),"NO PRAZO", "VENCIDO")))),"N.A.")</f>
        <v>N.A.</v>
      </c>
      <c r="J141" s="14">
        <f>Tabela224568910111213141516171819202122232425[[#This Row],[TREINADO EM]]+Tabela224568910111213141516171819202122232425[[#This Row],[VALIDADE]]</f>
        <v>46009</v>
      </c>
      <c r="K141">
        <v>1</v>
      </c>
      <c r="L141" t="s">
        <v>5</v>
      </c>
      <c r="M141" t="str">
        <f>VLOOKUP(Tabela224568910111213141516171819202122232425[[#This Row],[NOME]],'CADASTRO'!A:K,6,0)</f>
        <v>DESLIGADO</v>
      </c>
    </row>
    <row r="142" spans="1:13">
      <c r="A142" t="s">
        <v>516</v>
      </c>
      <c r="B142" t="s">
        <v>517</v>
      </c>
      <c r="C142" t="s">
        <v>132</v>
      </c>
      <c r="D142" t="s">
        <v>738</v>
      </c>
      <c r="E142" t="s">
        <v>30</v>
      </c>
      <c r="F142" t="str">
        <f>VLOOKUP(Tabela224568910111213141516171819202122232425[[#This Row],[NOME]],'CADASTRO'!A:K,5,0)</f>
        <v>OPERADOR INDUSTRIAL I</v>
      </c>
      <c r="G142" s="47">
        <v>46009</v>
      </c>
      <c r="H142" s="38">
        <v>365</v>
      </c>
      <c r="I142" s="3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IF((G142+H142)&gt;(TODAY()),"NO PRAZO", "VENCIDO")))),"N.A.")</f>
        <v>N.A.</v>
      </c>
      <c r="J142" s="14">
        <f>Tabela224568910111213141516171819202122232425[[#This Row],[TREINADO EM]]+Tabela224568910111213141516171819202122232425[[#This Row],[VALIDADE]]</f>
        <v>46374</v>
      </c>
      <c r="K142">
        <v>1</v>
      </c>
      <c r="L142" t="s">
        <v>3</v>
      </c>
      <c r="M142" t="str">
        <f>VLOOKUP(Tabela224568910111213141516171819202122232425[[#This Row],[NOME]],'CADASTRO'!A:K,6,0)</f>
        <v>DESLIGADO</v>
      </c>
    </row>
  </sheetData>
  <sheetProtection sort="0" autoFilter="0"/>
  <conditionalFormatting sqref="E63">
    <cfRule type="duplicateValues" dxfId="128" priority="5"/>
    <cfRule type="duplicateValues" dxfId="127" priority="6"/>
  </conditionalFormatting>
  <conditionalFormatting sqref="E66">
    <cfRule type="duplicateValues" dxfId="126" priority="1"/>
    <cfRule type="duplicateValues" dxfId="125" priority="2"/>
  </conditionalFormatting>
  <conditionalFormatting sqref="I2:I142">
    <cfRule type="cellIs" dxfId="124" priority="7" operator="equal">
      <formula>"REPROVADO"</formula>
    </cfRule>
    <cfRule type="cellIs" dxfId="123" priority="8" operator="equal">
      <formula>"HISTORICO"</formula>
    </cfRule>
  </conditionalFormatting>
  <conditionalFormatting sqref="I2:J142">
    <cfRule type="containsText" dxfId="122" priority="9" operator="containsText" text="N.A.">
      <formula>NOT(ISERROR(SEARCH("N.A.",I2)))</formula>
    </cfRule>
    <cfRule type="expression" dxfId="121" priority="10" stopIfTrue="1">
      <formula>NOT(ISERROR(SEARCH("NO PRAZO",I2)))</formula>
    </cfRule>
    <cfRule type="expression" dxfId="120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8FF3A2-E3D2-410A-85E0-ABCA803F6665}">
          <x14:formula1>
            <xm:f>'BASE '!$A$2:$A$6</xm:f>
          </x14:formula1>
          <xm:sqref>L2:L142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161E-B961-4893-AE21-ECDD2FC8BBE2}">
  <sheetPr codeName="Planilha33">
    <tabColor theme="7"/>
  </sheetPr>
  <dimension ref="A1:M57"/>
  <sheetViews>
    <sheetView topLeftCell="A10" zoomScale="80" zoomScaleNormal="80" workbookViewId="0">
      <selection activeCell="F20" sqref="F20"/>
    </sheetView>
  </sheetViews>
  <sheetFormatPr defaultColWidth="8.7109375" defaultRowHeight="14.45"/>
  <cols>
    <col min="1" max="1" width="7.7109375" customWidth="1"/>
    <col min="2" max="2" width="9.42578125" customWidth="1"/>
    <col min="3" max="3" width="29.5703125" bestFit="1" customWidth="1"/>
    <col min="4" max="4" width="25.28515625" bestFit="1" customWidth="1"/>
    <col min="5" max="5" width="34.7109375" bestFit="1" customWidth="1"/>
    <col min="6" max="6" width="36.5703125" bestFit="1" customWidth="1"/>
    <col min="7" max="7" width="17.42578125" bestFit="1" customWidth="1"/>
    <col min="8" max="8" width="8.28515625" customWidth="1"/>
    <col min="9" max="9" width="11.7109375" bestFit="1" customWidth="1"/>
    <col min="10" max="10" width="14.28515625" bestFit="1" customWidth="1"/>
    <col min="11" max="11" width="10.28515625" customWidth="1"/>
    <col min="12" max="12" width="14.7109375" bestFit="1" customWidth="1"/>
    <col min="13" max="13" width="14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68</v>
      </c>
      <c r="D2" t="s">
        <v>739</v>
      </c>
      <c r="E2" t="s">
        <v>322</v>
      </c>
      <c r="F2" t="str">
        <f>VLOOKUP(Tabela22456891011121314151617181920212223242526[[#This Row],[NOME]],'CADASTRO'!A:K,5,0)</f>
        <v>OPERADOR INDUSTRIAL II</v>
      </c>
      <c r="G2" s="7">
        <v>45362</v>
      </c>
      <c r="H2" s="38">
        <v>365</v>
      </c>
      <c r="I2" s="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IF((G2+H2)&gt;(TODAY()),"NO PRAZO", "VENCIDO")))),"N.A.")</f>
        <v>HISTORICO</v>
      </c>
      <c r="J2" s="14">
        <f>Tabela22456891011121314151617181920212223242526[[#This Row],[TREINADO EM]]+Tabela22456891011121314151617181920212223242526[[#This Row],[VALIDADE]]</f>
        <v>45727</v>
      </c>
      <c r="K2">
        <v>2</v>
      </c>
      <c r="L2" t="s">
        <v>5</v>
      </c>
      <c r="M2" t="str">
        <f>VLOOKUP(Tabela22456891011121314151617181920212223242526[[#This Row],[NOME]],'CADASTRO'!A:K,6,0)</f>
        <v>ATIVO</v>
      </c>
    </row>
    <row r="3" spans="1:13">
      <c r="A3" t="s">
        <v>516</v>
      </c>
      <c r="B3" t="s">
        <v>517</v>
      </c>
      <c r="C3" t="s">
        <v>68</v>
      </c>
      <c r="D3" t="s">
        <v>739</v>
      </c>
      <c r="E3" t="s">
        <v>322</v>
      </c>
      <c r="F3" t="str">
        <f>VLOOKUP(Tabela22456891011121314151617181920212223242526[[#This Row],[NOME]],'CADASTRO'!A:K,5,0)</f>
        <v>OPERADOR INDUSTRIAL II</v>
      </c>
      <c r="G3" s="7">
        <v>45644</v>
      </c>
      <c r="H3" s="38">
        <v>365</v>
      </c>
      <c r="I3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IF((G3+H3)&gt;(TODAY()),"NO PRAZO", "VENCIDO")))),"N.A.")</f>
        <v>HISTORICO</v>
      </c>
      <c r="J3" s="14">
        <f>Tabela22456891011121314151617181920212223242526[[#This Row],[TREINADO EM]]+Tabela22456891011121314151617181920212223242526[[#This Row],[VALIDADE]]</f>
        <v>46009</v>
      </c>
      <c r="K3">
        <v>1</v>
      </c>
      <c r="L3" t="s">
        <v>5</v>
      </c>
      <c r="M3" t="str">
        <f>VLOOKUP(Tabela22456891011121314151617181920212223242526[[#This Row],[NOME]],'CADASTRO'!A:K,6,0)</f>
        <v>ATIVO</v>
      </c>
    </row>
    <row r="4" spans="1:13">
      <c r="A4" t="s">
        <v>516</v>
      </c>
      <c r="B4" t="s">
        <v>517</v>
      </c>
      <c r="C4" t="s">
        <v>740</v>
      </c>
      <c r="D4" t="s">
        <v>739</v>
      </c>
      <c r="E4" t="s">
        <v>322</v>
      </c>
      <c r="F4" t="str">
        <f>VLOOKUP(Tabela22456891011121314151617181920212223242526[[#This Row],[NOME]],'CADASTRO'!A:K,5,0)</f>
        <v>OPERADOR INDUSTRIAL II</v>
      </c>
      <c r="G4" s="7">
        <v>46009</v>
      </c>
      <c r="H4" s="38">
        <v>365</v>
      </c>
      <c r="I4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IF((G4+H4)&gt;(TODAY()),"NO PRAZO", "VENCIDO")))),"N.A.")</f>
        <v>NO PRAZO</v>
      </c>
      <c r="J4" s="14">
        <f>Tabela22456891011121314151617181920212223242526[[#This Row],[TREINADO EM]]+Tabela22456891011121314151617181920212223242526[[#This Row],[VALIDADE]]</f>
        <v>46374</v>
      </c>
      <c r="K4">
        <v>1</v>
      </c>
      <c r="L4" t="s">
        <v>3</v>
      </c>
      <c r="M4" t="str">
        <f>VLOOKUP(Tabela22456891011121314151617181920212223242526[[#This Row],[NOME]],'CADASTRO'!A:K,6,0)</f>
        <v>ATIVO</v>
      </c>
    </row>
    <row r="5" spans="1:13">
      <c r="A5" t="s">
        <v>516</v>
      </c>
      <c r="B5" t="s">
        <v>517</v>
      </c>
      <c r="C5" t="s">
        <v>517</v>
      </c>
      <c r="D5" t="s">
        <v>739</v>
      </c>
      <c r="E5" t="s">
        <v>351</v>
      </c>
      <c r="F5" t="str">
        <f>VLOOKUP(Tabela22456891011121314151617181920212223242526[[#This Row],[NOME]],'CADASTRO'!A:K,5,0)</f>
        <v>CONTROLADOR QUALIDADE</v>
      </c>
      <c r="G5" s="7">
        <v>44508</v>
      </c>
      <c r="H5" s="38">
        <v>365</v>
      </c>
      <c r="I5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IF((G5+H5)&gt;(TODAY()),"NO PRAZO", "VENCIDO")))),"N.A.")</f>
        <v>N.A.</v>
      </c>
      <c r="J5" s="14">
        <f>Tabela22456891011121314151617181920212223242526[[#This Row],[TREINADO EM]]+Tabela22456891011121314151617181920212223242526[[#This Row],[VALIDADE]]</f>
        <v>44873</v>
      </c>
      <c r="K5">
        <v>2</v>
      </c>
      <c r="L5" t="s">
        <v>1</v>
      </c>
      <c r="M5" t="str">
        <f>VLOOKUP(Tabela22456891011121314151617181920212223242526[[#This Row],[NOME]],'CADASTRO'!A:K,6,0)</f>
        <v>ATIVO</v>
      </c>
    </row>
    <row r="6" spans="1:13">
      <c r="A6" t="s">
        <v>516</v>
      </c>
      <c r="B6" t="s">
        <v>517</v>
      </c>
      <c r="C6" t="s">
        <v>68</v>
      </c>
      <c r="D6" t="s">
        <v>739</v>
      </c>
      <c r="E6" t="s">
        <v>351</v>
      </c>
      <c r="F6" t="str">
        <f>VLOOKUP(Tabela22456891011121314151617181920212223242526[[#This Row],[NOME]],'CADASTRO'!A:K,5,0)</f>
        <v>CONTROLADOR QUALIDADE</v>
      </c>
      <c r="G6" s="8">
        <v>45362</v>
      </c>
      <c r="H6" s="38">
        <v>365</v>
      </c>
      <c r="I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IF((G6+H6)&gt;(TODAY()),"NO PRAZO", "VENCIDO")))),"N.A.")</f>
        <v>HISTORICO</v>
      </c>
      <c r="J6" s="14">
        <f>Tabela22456891011121314151617181920212223242526[[#This Row],[TREINADO EM]]+Tabela22456891011121314151617181920212223242526[[#This Row],[VALIDADE]]</f>
        <v>45727</v>
      </c>
      <c r="K6">
        <v>2</v>
      </c>
      <c r="L6" t="s">
        <v>5</v>
      </c>
      <c r="M6" t="str">
        <f>VLOOKUP(Tabela22456891011121314151617181920212223242526[[#This Row],[NOME]],'CADASTRO'!A:K,6,0)</f>
        <v>ATIVO</v>
      </c>
    </row>
    <row r="7" spans="1:13">
      <c r="A7" t="s">
        <v>516</v>
      </c>
      <c r="B7" t="s">
        <v>517</v>
      </c>
      <c r="C7" t="s">
        <v>68</v>
      </c>
      <c r="D7" t="s">
        <v>739</v>
      </c>
      <c r="E7" t="s">
        <v>351</v>
      </c>
      <c r="F7" t="str">
        <f>VLOOKUP(Tabela22456891011121314151617181920212223242526[[#This Row],[NOME]],'CADASTRO'!A:K,5,0)</f>
        <v>CONTROLADOR QUALIDADE</v>
      </c>
      <c r="G7" s="8">
        <v>45644</v>
      </c>
      <c r="H7" s="38">
        <v>365</v>
      </c>
      <c r="I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IF((G7+H7)&gt;(TODAY()),"NO PRAZO", "VENCIDO")))),"N.A.")</f>
        <v>N.A.</v>
      </c>
      <c r="J7" s="14">
        <f>Tabela22456891011121314151617181920212223242526[[#This Row],[TREINADO EM]]+Tabela22456891011121314151617181920212223242526[[#This Row],[VALIDADE]]</f>
        <v>46009</v>
      </c>
      <c r="K7">
        <v>1</v>
      </c>
      <c r="L7" t="s">
        <v>1</v>
      </c>
      <c r="M7" t="str">
        <f>VLOOKUP(Tabela22456891011121314151617181920212223242526[[#This Row],[NOME]],'CADASTRO'!A:K,6,0)</f>
        <v>ATIVO</v>
      </c>
    </row>
    <row r="8" spans="1:13">
      <c r="A8" t="s">
        <v>516</v>
      </c>
      <c r="B8" t="s">
        <v>517</v>
      </c>
      <c r="C8" t="s">
        <v>68</v>
      </c>
      <c r="D8" t="s">
        <v>739</v>
      </c>
      <c r="E8" t="s">
        <v>320</v>
      </c>
      <c r="F8" t="str">
        <f>VLOOKUP(Tabela22456891011121314151617181920212223242526[[#This Row],[NOME]],'CADASTRO'!A:K,5,0)</f>
        <v>CONTROLADOR QUALIDADE</v>
      </c>
      <c r="G8" s="8">
        <v>45362</v>
      </c>
      <c r="H8" s="38">
        <v>365</v>
      </c>
      <c r="I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IF((G8+H8)&gt;(TODAY()),"NO PRAZO", "VENCIDO")))),"N.A.")</f>
        <v>HISTORICO</v>
      </c>
      <c r="J8" s="14">
        <f>Tabela22456891011121314151617181920212223242526[[#This Row],[TREINADO EM]]+Tabela22456891011121314151617181920212223242526[[#This Row],[VALIDADE]]</f>
        <v>45727</v>
      </c>
      <c r="K8">
        <v>2</v>
      </c>
      <c r="L8" t="s">
        <v>5</v>
      </c>
      <c r="M8" t="str">
        <f>VLOOKUP(Tabela22456891011121314151617181920212223242526[[#This Row],[NOME]],'CADASTRO'!A:K,6,0)</f>
        <v>ATIVO</v>
      </c>
    </row>
    <row r="9" spans="1:13">
      <c r="A9" t="s">
        <v>516</v>
      </c>
      <c r="B9" t="s">
        <v>517</v>
      </c>
      <c r="C9" t="s">
        <v>68</v>
      </c>
      <c r="D9" t="s">
        <v>739</v>
      </c>
      <c r="E9" t="s">
        <v>320</v>
      </c>
      <c r="F9" t="str">
        <f>VLOOKUP(Tabela22456891011121314151617181920212223242526[[#This Row],[NOME]],'CADASTRO'!A:K,5,0)</f>
        <v>CONTROLADOR QUALIDADE</v>
      </c>
      <c r="G9" s="8">
        <v>45644</v>
      </c>
      <c r="H9" s="38">
        <v>365</v>
      </c>
      <c r="I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IF((G9+H9)&gt;(TODAY()),"NO PRAZO", "VENCIDO")))),"N.A.")</f>
        <v>N.A.</v>
      </c>
      <c r="J9" s="14">
        <f>Tabela22456891011121314151617181920212223242526[[#This Row],[TREINADO EM]]+Tabela22456891011121314151617181920212223242526[[#This Row],[VALIDADE]]</f>
        <v>46009</v>
      </c>
      <c r="K9">
        <v>1</v>
      </c>
      <c r="L9" t="s">
        <v>1</v>
      </c>
      <c r="M9" t="str">
        <f>VLOOKUP(Tabela22456891011121314151617181920212223242526[[#This Row],[NOME]],'CADASTRO'!A:K,6,0)</f>
        <v>ATIVO</v>
      </c>
    </row>
    <row r="10" spans="1:13">
      <c r="A10" t="s">
        <v>516</v>
      </c>
      <c r="B10" t="s">
        <v>517</v>
      </c>
      <c r="C10" t="s">
        <v>68</v>
      </c>
      <c r="D10" t="s">
        <v>739</v>
      </c>
      <c r="E10" t="s">
        <v>362</v>
      </c>
      <c r="F10" t="str">
        <f>VLOOKUP(Tabela22456891011121314151617181920212223242526[[#This Row],[NOME]],'CADASTRO'!A:K,5,0)</f>
        <v>OPERADOR INDUSTRIAL III</v>
      </c>
      <c r="G10" s="8">
        <v>45644</v>
      </c>
      <c r="H10" s="38">
        <v>365</v>
      </c>
      <c r="I1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IF((G10+H10)&gt;(TODAY()),"NO PRAZO", "VENCIDO")))),"N.A.")</f>
        <v>HISTORICO</v>
      </c>
      <c r="J10" s="14">
        <f>Tabela22456891011121314151617181920212223242526[[#This Row],[TREINADO EM]]+Tabela22456891011121314151617181920212223242526[[#This Row],[VALIDADE]]</f>
        <v>46009</v>
      </c>
      <c r="K10">
        <v>1</v>
      </c>
      <c r="L10" t="s">
        <v>5</v>
      </c>
      <c r="M10" t="str">
        <f>VLOOKUP(Tabela22456891011121314151617181920212223242526[[#This Row],[NOME]],'CADASTRO'!A:K,6,0)</f>
        <v>ATIVO</v>
      </c>
    </row>
    <row r="11" spans="1:13">
      <c r="A11" t="s">
        <v>516</v>
      </c>
      <c r="B11" t="s">
        <v>517</v>
      </c>
      <c r="C11" t="s">
        <v>740</v>
      </c>
      <c r="D11" t="s">
        <v>739</v>
      </c>
      <c r="E11" t="s">
        <v>362</v>
      </c>
      <c r="F11" t="str">
        <f>VLOOKUP(Tabela22456891011121314151617181920212223242526[[#This Row],[NOME]],'CADASTRO'!A:K,5,0)</f>
        <v>OPERADOR INDUSTRIAL III</v>
      </c>
      <c r="G11" s="8">
        <v>46009</v>
      </c>
      <c r="H11" s="38">
        <v>365</v>
      </c>
      <c r="I1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IF((G11+H11)&gt;(TODAY()),"NO PRAZO", "VENCIDO")))),"N.A.")</f>
        <v>NO PRAZO</v>
      </c>
      <c r="J11" s="14">
        <f>Tabela22456891011121314151617181920212223242526[[#This Row],[TREINADO EM]]+Tabela22456891011121314151617181920212223242526[[#This Row],[VALIDADE]]</f>
        <v>46374</v>
      </c>
      <c r="K11">
        <v>1</v>
      </c>
      <c r="L11" t="s">
        <v>3</v>
      </c>
      <c r="M11" t="str">
        <f>VLOOKUP(Tabela22456891011121314151617181920212223242526[[#This Row],[NOME]],'CADASTRO'!A:K,6,0)</f>
        <v>ATIVO</v>
      </c>
    </row>
    <row r="12" spans="1:13">
      <c r="A12" t="s">
        <v>516</v>
      </c>
      <c r="B12" t="s">
        <v>517</v>
      </c>
      <c r="C12" t="s">
        <v>68</v>
      </c>
      <c r="D12" t="s">
        <v>739</v>
      </c>
      <c r="E12" t="s">
        <v>363</v>
      </c>
      <c r="F12" t="str">
        <f>VLOOKUP(Tabela22456891011121314151617181920212223242526[[#This Row],[NOME]],'CADASTRO'!A:K,5,0)</f>
        <v>OPERADOR INDUSTRIAL III</v>
      </c>
      <c r="G12" s="8">
        <v>45362</v>
      </c>
      <c r="H12" s="38">
        <v>365</v>
      </c>
      <c r="I1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IF((G12+H12)&gt;(TODAY()),"NO PRAZO", "VENCIDO")))),"N.A.")</f>
        <v>HISTORICO</v>
      </c>
      <c r="J12" s="14">
        <f>Tabela22456891011121314151617181920212223242526[[#This Row],[TREINADO EM]]+Tabela22456891011121314151617181920212223242526[[#This Row],[VALIDADE]]</f>
        <v>45727</v>
      </c>
      <c r="K12">
        <v>2</v>
      </c>
      <c r="L12" t="s">
        <v>5</v>
      </c>
      <c r="M12" t="str">
        <f>VLOOKUP(Tabela22456891011121314151617181920212223242526[[#This Row],[NOME]],'CADASTRO'!A:K,6,0)</f>
        <v>ATIVO</v>
      </c>
    </row>
    <row r="13" spans="1:13">
      <c r="A13" t="s">
        <v>516</v>
      </c>
      <c r="B13" t="s">
        <v>517</v>
      </c>
      <c r="C13" t="s">
        <v>68</v>
      </c>
      <c r="D13" t="s">
        <v>739</v>
      </c>
      <c r="E13" t="s">
        <v>363</v>
      </c>
      <c r="F13" t="str">
        <f>VLOOKUP(Tabela22456891011121314151617181920212223242526[[#This Row],[NOME]],'CADASTRO'!A:K,5,0)</f>
        <v>OPERADOR INDUSTRIAL III</v>
      </c>
      <c r="G13" s="8">
        <v>45644</v>
      </c>
      <c r="H13" s="38">
        <v>365</v>
      </c>
      <c r="I1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IF((G13+H13)&gt;(TODAY()),"NO PRAZO", "VENCIDO")))),"N.A.")</f>
        <v>HISTORICO</v>
      </c>
      <c r="J13" s="14">
        <f>Tabela22456891011121314151617181920212223242526[[#This Row],[TREINADO EM]]+Tabela22456891011121314151617181920212223242526[[#This Row],[VALIDADE]]</f>
        <v>46009</v>
      </c>
      <c r="K13">
        <v>1</v>
      </c>
      <c r="L13" t="s">
        <v>5</v>
      </c>
      <c r="M13" t="str">
        <f>VLOOKUP(Tabela22456891011121314151617181920212223242526[[#This Row],[NOME]],'CADASTRO'!A:K,6,0)</f>
        <v>ATIVO</v>
      </c>
    </row>
    <row r="14" spans="1:13">
      <c r="A14" t="s">
        <v>516</v>
      </c>
      <c r="B14" t="s">
        <v>517</v>
      </c>
      <c r="C14" t="s">
        <v>740</v>
      </c>
      <c r="D14" t="s">
        <v>739</v>
      </c>
      <c r="E14" t="s">
        <v>363</v>
      </c>
      <c r="F14" t="str">
        <f>VLOOKUP(Tabela22456891011121314151617181920212223242526[[#This Row],[NOME]],'CADASTRO'!A:K,5,0)</f>
        <v>OPERADOR INDUSTRIAL III</v>
      </c>
      <c r="G14" s="8">
        <v>46009</v>
      </c>
      <c r="H14" s="38">
        <v>365</v>
      </c>
      <c r="I1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IF((G14+H14)&gt;(TODAY()),"NO PRAZO", "VENCIDO")))),"N.A.")</f>
        <v>HISTORICO</v>
      </c>
      <c r="J14" s="14">
        <f>Tabela22456891011121314151617181920212223242526[[#This Row],[TREINADO EM]]+Tabela22456891011121314151617181920212223242526[[#This Row],[VALIDADE]]</f>
        <v>46374</v>
      </c>
      <c r="K14">
        <v>1</v>
      </c>
      <c r="L14" t="s">
        <v>5</v>
      </c>
      <c r="M14" t="str">
        <f>VLOOKUP(Tabela22456891011121314151617181920212223242526[[#This Row],[NOME]],'CADASTRO'!A:K,6,0)</f>
        <v>ATIVO</v>
      </c>
    </row>
    <row r="15" spans="1:13">
      <c r="A15" t="s">
        <v>516</v>
      </c>
      <c r="B15" t="s">
        <v>517</v>
      </c>
      <c r="C15" t="s">
        <v>442</v>
      </c>
      <c r="D15" t="s">
        <v>739</v>
      </c>
      <c r="E15" t="s">
        <v>363</v>
      </c>
      <c r="F15" t="str">
        <f>VLOOKUP(Tabela22456891011121314151617181920212223242526[[#This Row],[NOME]],'CADASTRO'!A:K,5,0)</f>
        <v>OPERADOR INDUSTRIAL III</v>
      </c>
      <c r="G15" s="8">
        <v>46162</v>
      </c>
      <c r="H15" s="38">
        <v>365</v>
      </c>
      <c r="I1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IF((G15+H15)&gt;(TODAY()),"NO PRAZO", "VENCIDO")))),"N.A.")</f>
        <v>NO PRAZO</v>
      </c>
      <c r="J15" s="14">
        <f>Tabela22456891011121314151617181920212223242526[[#This Row],[TREINADO EM]]+Tabela22456891011121314151617181920212223242526[[#This Row],[VALIDADE]]</f>
        <v>46527</v>
      </c>
      <c r="K15">
        <v>1</v>
      </c>
      <c r="L15" t="s">
        <v>3</v>
      </c>
      <c r="M15" t="str">
        <f>VLOOKUP(Tabela22456891011121314151617181920212223242526[[#This Row],[NOME]],'CADASTRO'!A:K,6,0)</f>
        <v>ATIVO</v>
      </c>
    </row>
    <row r="16" spans="1:13">
      <c r="A16" t="s">
        <v>516</v>
      </c>
      <c r="B16" t="s">
        <v>517</v>
      </c>
      <c r="C16" t="s">
        <v>517</v>
      </c>
      <c r="D16" t="s">
        <v>739</v>
      </c>
      <c r="E16" t="s">
        <v>364</v>
      </c>
      <c r="F16" t="str">
        <f>VLOOKUP(Tabela22456891011121314151617181920212223242526[[#This Row],[NOME]],'CADASTRO'!A:K,5,0)</f>
        <v>OPERADOR INDUSTRIAL III</v>
      </c>
      <c r="G16" s="8">
        <v>44156</v>
      </c>
      <c r="H16" s="38">
        <v>365</v>
      </c>
      <c r="I1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IF((G16+H16)&gt;(TODAY()),"NO PRAZO", "VENCIDO")))),"N.A.")</f>
        <v>HISTORICO</v>
      </c>
      <c r="J16" s="14">
        <f>Tabela22456891011121314151617181920212223242526[[#This Row],[TREINADO EM]]+Tabela22456891011121314151617181920212223242526[[#This Row],[VALIDADE]]</f>
        <v>44521</v>
      </c>
      <c r="K16">
        <v>1</v>
      </c>
      <c r="L16" t="s">
        <v>5</v>
      </c>
      <c r="M16" t="str">
        <f>VLOOKUP(Tabela22456891011121314151617181920212223242526[[#This Row],[NOME]],'CADASTRO'!A:K,6,0)</f>
        <v>ATIVO</v>
      </c>
    </row>
    <row r="17" spans="1:13">
      <c r="A17" t="s">
        <v>516</v>
      </c>
      <c r="B17" t="s">
        <v>517</v>
      </c>
      <c r="C17" t="s">
        <v>517</v>
      </c>
      <c r="D17" t="s">
        <v>739</v>
      </c>
      <c r="E17" t="s">
        <v>364</v>
      </c>
      <c r="F17" t="str">
        <f>VLOOKUP(Tabela22456891011121314151617181920212223242526[[#This Row],[NOME]],'CADASTRO'!A:K,5,0)</f>
        <v>OPERADOR INDUSTRIAL III</v>
      </c>
      <c r="G17" s="8">
        <v>44508</v>
      </c>
      <c r="H17" s="38">
        <v>365</v>
      </c>
      <c r="I17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IF((G17+H17)&gt;(TODAY()),"NO PRAZO", "VENCIDO")))),"N.A.")</f>
        <v>HISTORICO</v>
      </c>
      <c r="J17" s="14">
        <f>Tabela22456891011121314151617181920212223242526[[#This Row],[TREINADO EM]]+Tabela22456891011121314151617181920212223242526[[#This Row],[VALIDADE]]</f>
        <v>44873</v>
      </c>
      <c r="K17">
        <v>2</v>
      </c>
      <c r="L17" t="s">
        <v>5</v>
      </c>
      <c r="M17" t="str">
        <f>VLOOKUP(Tabela22456891011121314151617181920212223242526[[#This Row],[NOME]],'CADASTRO'!A:K,6,0)</f>
        <v>ATIVO</v>
      </c>
    </row>
    <row r="18" spans="1:13">
      <c r="A18" t="s">
        <v>516</v>
      </c>
      <c r="B18" t="s">
        <v>517</v>
      </c>
      <c r="C18" t="s">
        <v>68</v>
      </c>
      <c r="D18" t="s">
        <v>739</v>
      </c>
      <c r="E18" t="s">
        <v>364</v>
      </c>
      <c r="F18" t="str">
        <f>VLOOKUP(Tabela22456891011121314151617181920212223242526[[#This Row],[NOME]],'CADASTRO'!A:K,5,0)</f>
        <v>OPERADOR INDUSTRIAL III</v>
      </c>
      <c r="G18" s="8">
        <v>45362</v>
      </c>
      <c r="H18" s="38">
        <v>365</v>
      </c>
      <c r="I18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IF((G18+H18)&gt;(TODAY()),"NO PRAZO", "VENCIDO")))),"N.A.")</f>
        <v>HISTORICO</v>
      </c>
      <c r="J18" s="14">
        <f>Tabela22456891011121314151617181920212223242526[[#This Row],[TREINADO EM]]+Tabela22456891011121314151617181920212223242526[[#This Row],[VALIDADE]]</f>
        <v>45727</v>
      </c>
      <c r="K18">
        <v>2</v>
      </c>
      <c r="L18" t="s">
        <v>5</v>
      </c>
      <c r="M18" t="str">
        <f>VLOOKUP(Tabela22456891011121314151617181920212223242526[[#This Row],[NOME]],'CADASTRO'!A:K,6,0)</f>
        <v>ATIVO</v>
      </c>
    </row>
    <row r="19" spans="1:13">
      <c r="A19" t="s">
        <v>516</v>
      </c>
      <c r="B19" t="s">
        <v>517</v>
      </c>
      <c r="C19" t="s">
        <v>68</v>
      </c>
      <c r="D19" t="s">
        <v>739</v>
      </c>
      <c r="E19" t="s">
        <v>364</v>
      </c>
      <c r="F19" t="str">
        <f>VLOOKUP(Tabela22456891011121314151617181920212223242526[[#This Row],[NOME]],'CADASTRO'!A:K,5,0)</f>
        <v>OPERADOR INDUSTRIAL III</v>
      </c>
      <c r="G19" s="8">
        <v>45644</v>
      </c>
      <c r="H19" s="38">
        <v>365</v>
      </c>
      <c r="I1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IF((G19+H19)&gt;(TODAY()),"NO PRAZO", "VENCIDO")))),"N.A.")</f>
        <v>HISTORICO</v>
      </c>
      <c r="J19" s="14">
        <f>Tabela22456891011121314151617181920212223242526[[#This Row],[TREINADO EM]]+Tabela22456891011121314151617181920212223242526[[#This Row],[VALIDADE]]</f>
        <v>46009</v>
      </c>
      <c r="K19">
        <v>1</v>
      </c>
      <c r="L19" t="s">
        <v>5</v>
      </c>
      <c r="M19" t="str">
        <f>VLOOKUP(Tabela22456891011121314151617181920212223242526[[#This Row],[NOME]],'CADASTRO'!A:K,6,0)</f>
        <v>ATIVO</v>
      </c>
    </row>
    <row r="20" spans="1:13">
      <c r="A20" t="s">
        <v>516</v>
      </c>
      <c r="B20" t="s">
        <v>517</v>
      </c>
      <c r="C20" t="s">
        <v>740</v>
      </c>
      <c r="D20" t="s">
        <v>739</v>
      </c>
      <c r="E20" t="s">
        <v>364</v>
      </c>
      <c r="F20" t="str">
        <f>VLOOKUP(Tabela22456891011121314151617181920212223242526[[#This Row],[NOME]],'CADASTRO'!A:K,5,0)</f>
        <v>OPERADOR INDUSTRIAL III</v>
      </c>
      <c r="G20" s="8">
        <v>46009</v>
      </c>
      <c r="H20" s="38">
        <v>365</v>
      </c>
      <c r="I2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IF((G20+H20)&gt;(TODAY()),"NO PRAZO", "VENCIDO")))),"N.A.")</f>
        <v>NO PRAZO</v>
      </c>
      <c r="J20" s="14">
        <f>Tabela22456891011121314151617181920212223242526[[#This Row],[TREINADO EM]]+Tabela22456891011121314151617181920212223242526[[#This Row],[VALIDADE]]</f>
        <v>46374</v>
      </c>
      <c r="K20">
        <v>1</v>
      </c>
      <c r="L20" t="s">
        <v>3</v>
      </c>
      <c r="M20" t="str">
        <f>VLOOKUP(Tabela22456891011121314151617181920212223242526[[#This Row],[NOME]],'CADASTRO'!A:K,6,0)</f>
        <v>ATIVO</v>
      </c>
    </row>
    <row r="21" spans="1:13">
      <c r="A21" t="s">
        <v>516</v>
      </c>
      <c r="B21" t="s">
        <v>517</v>
      </c>
      <c r="C21" t="s">
        <v>517</v>
      </c>
      <c r="D21" t="s">
        <v>739</v>
      </c>
      <c r="E21" t="s">
        <v>464</v>
      </c>
      <c r="F21" t="str">
        <f>VLOOKUP(Tabela22456891011121314151617181920212223242526[[#This Row],[NOME]],'CADASTRO'!A:K,5,0)</f>
        <v>ESTAGIARIO</v>
      </c>
      <c r="G21" s="8">
        <v>44271</v>
      </c>
      <c r="H21" s="38">
        <v>365</v>
      </c>
      <c r="I2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IF((G21+H21)&gt;(TODAY()),"NO PRAZO", "VENCIDO")))),"N.A.")</f>
        <v>N.A.</v>
      </c>
      <c r="J21" s="14">
        <f>Tabela22456891011121314151617181920212223242526[[#This Row],[TREINADO EM]]+Tabela22456891011121314151617181920212223242526[[#This Row],[VALIDADE]]</f>
        <v>44636</v>
      </c>
      <c r="K21">
        <v>1</v>
      </c>
      <c r="L21" t="s">
        <v>1</v>
      </c>
      <c r="M21" t="str">
        <f>VLOOKUP(Tabela22456891011121314151617181920212223242526[[#This Row],[NOME]],'CADASTRO'!A:K,6,0)</f>
        <v>DESLIGADO</v>
      </c>
    </row>
    <row r="22" spans="1:13">
      <c r="A22" t="s">
        <v>516</v>
      </c>
      <c r="B22" t="s">
        <v>517</v>
      </c>
      <c r="C22" t="s">
        <v>68</v>
      </c>
      <c r="D22" t="s">
        <v>739</v>
      </c>
      <c r="E22" t="s">
        <v>467</v>
      </c>
      <c r="F22" t="str">
        <f>VLOOKUP(Tabela22456891011121314151617181920212223242526[[#This Row],[NOME]],'CADASTRO'!A:K,5,0)</f>
        <v>OPERADOR INDUSTRIAL III</v>
      </c>
      <c r="G22" s="8">
        <v>45362</v>
      </c>
      <c r="H22" s="38">
        <v>365</v>
      </c>
      <c r="I2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IF((G22+H22)&gt;(TODAY()),"NO PRAZO", "VENCIDO")))),"N.A.")</f>
        <v>N.A.</v>
      </c>
      <c r="J22" s="14">
        <f>Tabela22456891011121314151617181920212223242526[[#This Row],[TREINADO EM]]+Tabela22456891011121314151617181920212223242526[[#This Row],[VALIDADE]]</f>
        <v>45727</v>
      </c>
      <c r="K22">
        <v>2</v>
      </c>
      <c r="L22" t="s">
        <v>5</v>
      </c>
      <c r="M22" t="str">
        <f>VLOOKUP(Tabela22456891011121314151617181920212223242526[[#This Row],[NOME]],'CADASTRO'!A:K,6,0)</f>
        <v>DESLIGADO</v>
      </c>
    </row>
    <row r="23" spans="1:13">
      <c r="A23" t="s">
        <v>516</v>
      </c>
      <c r="B23" t="s">
        <v>517</v>
      </c>
      <c r="C23" t="s">
        <v>382</v>
      </c>
      <c r="D23" t="s">
        <v>739</v>
      </c>
      <c r="E23" t="s">
        <v>467</v>
      </c>
      <c r="F23" t="str">
        <f>VLOOKUP(Tabela22456891011121314151617181920212223242526[[#This Row],[NOME]],'CADASTRO'!A:K,5,0)</f>
        <v>OPERADOR INDUSTRIAL III</v>
      </c>
      <c r="G23" s="8">
        <v>45891</v>
      </c>
      <c r="H23" s="38">
        <v>365</v>
      </c>
      <c r="I2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IF((G23+H23)&gt;(TODAY()),"NO PRAZO", "VENCIDO")))),"N.A.")</f>
        <v>N.A.</v>
      </c>
      <c r="J23" s="14">
        <f>Tabela22456891011121314151617181920212223242526[[#This Row],[TREINADO EM]]+Tabela22456891011121314151617181920212223242526[[#This Row],[VALIDADE]]</f>
        <v>46256</v>
      </c>
      <c r="K23">
        <v>2</v>
      </c>
      <c r="L23" t="s">
        <v>5</v>
      </c>
      <c r="M23" t="str">
        <f>VLOOKUP(Tabela22456891011121314151617181920212223242526[[#This Row],[NOME]],'CADASTRO'!A:K,6,0)</f>
        <v>DESLIGADO</v>
      </c>
    </row>
    <row r="24" spans="1:13">
      <c r="A24" t="s">
        <v>516</v>
      </c>
      <c r="B24" t="s">
        <v>517</v>
      </c>
      <c r="C24" t="s">
        <v>740</v>
      </c>
      <c r="D24" t="s">
        <v>739</v>
      </c>
      <c r="E24" t="s">
        <v>467</v>
      </c>
      <c r="F24" t="str">
        <f>VLOOKUP(Tabela22456891011121314151617181920212223242526[[#This Row],[NOME]],'CADASTRO'!A:K,5,0)</f>
        <v>OPERADOR INDUSTRIAL III</v>
      </c>
      <c r="G24" s="8">
        <v>46009</v>
      </c>
      <c r="H24" s="38">
        <v>365</v>
      </c>
      <c r="I2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IF((G24+H24)&gt;(TODAY()),"NO PRAZO", "VENCIDO")))),"N.A.")</f>
        <v>N.A.</v>
      </c>
      <c r="J24" s="14">
        <f>Tabela22456891011121314151617181920212223242526[[#This Row],[TREINADO EM]]+Tabela22456891011121314151617181920212223242526[[#This Row],[VALIDADE]]</f>
        <v>46374</v>
      </c>
      <c r="K24">
        <v>1</v>
      </c>
      <c r="L24" t="s">
        <v>3</v>
      </c>
      <c r="M24" t="str">
        <f>VLOOKUP(Tabela22456891011121314151617181920212223242526[[#This Row],[NOME]],'CADASTRO'!A:K,6,0)</f>
        <v>DESLIGADO</v>
      </c>
    </row>
    <row r="25" spans="1:13">
      <c r="A25" t="s">
        <v>516</v>
      </c>
      <c r="B25" t="s">
        <v>517</v>
      </c>
      <c r="C25" t="s">
        <v>740</v>
      </c>
      <c r="D25" t="s">
        <v>739</v>
      </c>
      <c r="E25" t="s">
        <v>380</v>
      </c>
      <c r="F25" t="str">
        <f>VLOOKUP(Tabela22456891011121314151617181920212223242526[[#This Row],[NOME]],'CADASTRO'!A:K,5,0)</f>
        <v>TECNICO ELETRONICO I</v>
      </c>
      <c r="G25" s="8">
        <v>46009</v>
      </c>
      <c r="H25" s="38">
        <v>365</v>
      </c>
      <c r="I2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IF((G25+H25)&gt;(TODAY()),"NO PRAZO", "VENCIDO")))),"N.A.")</f>
        <v>NO PRAZO</v>
      </c>
      <c r="J25" s="14">
        <f>Tabela22456891011121314151617181920212223242526[[#This Row],[TREINADO EM]]+Tabela22456891011121314151617181920212223242526[[#This Row],[VALIDADE]]</f>
        <v>46374</v>
      </c>
      <c r="K25">
        <v>1</v>
      </c>
      <c r="L25" t="s">
        <v>3</v>
      </c>
      <c r="M25" t="str">
        <f>VLOOKUP(Tabela22456891011121314151617181920212223242526[[#This Row],[NOME]],'CADASTRO'!A:K,6,0)</f>
        <v>ATIVO</v>
      </c>
    </row>
    <row r="26" spans="1:13">
      <c r="A26" t="s">
        <v>516</v>
      </c>
      <c r="B26" t="s">
        <v>517</v>
      </c>
      <c r="C26" t="s">
        <v>517</v>
      </c>
      <c r="D26" t="s">
        <v>739</v>
      </c>
      <c r="E26" t="s">
        <v>265</v>
      </c>
      <c r="F26" t="str">
        <f>VLOOKUP(Tabela22456891011121314151617181920212223242526[[#This Row],[NOME]],'CADASTRO'!A:K,5,0)</f>
        <v>OPERADOR INDUSTRIAL II</v>
      </c>
      <c r="G26" s="8">
        <v>44271</v>
      </c>
      <c r="H26" s="38">
        <v>365</v>
      </c>
      <c r="I26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IF((G26+H26)&gt;(TODAY()),"NO PRAZO", "VENCIDO")))),"N.A.")</f>
        <v>N.A.</v>
      </c>
      <c r="J26" s="14">
        <f>Tabela22456891011121314151617181920212223242526[[#This Row],[TREINADO EM]]+Tabela22456891011121314151617181920212223242526[[#This Row],[VALIDADE]]</f>
        <v>44636</v>
      </c>
      <c r="K26">
        <v>1</v>
      </c>
      <c r="L26" t="s">
        <v>1</v>
      </c>
      <c r="M26" t="str">
        <f>VLOOKUP(Tabela22456891011121314151617181920212223242526[[#This Row],[NOME]],'CADASTRO'!A:K,6,0)</f>
        <v>DESLIGADO</v>
      </c>
    </row>
    <row r="27" spans="1:13">
      <c r="A27" t="s">
        <v>516</v>
      </c>
      <c r="B27" t="s">
        <v>517</v>
      </c>
      <c r="C27" t="s">
        <v>68</v>
      </c>
      <c r="D27" t="s">
        <v>739</v>
      </c>
      <c r="E27" t="s">
        <v>291</v>
      </c>
      <c r="F27" t="str">
        <f>VLOOKUP(Tabela22456891011121314151617181920212223242526[[#This Row],[NOME]],'CADASTRO'!A:K,5,0)</f>
        <v>OPERADOR INDUSTRIAL III</v>
      </c>
      <c r="G27" s="8">
        <v>45362</v>
      </c>
      <c r="H27" s="38">
        <v>365</v>
      </c>
      <c r="I2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IF((G27+H27)&gt;(TODAY()),"NO PRAZO", "VENCIDO")))),"N.A.")</f>
        <v>N.A.</v>
      </c>
      <c r="J27" s="14">
        <f>Tabela22456891011121314151617181920212223242526[[#This Row],[TREINADO EM]]+Tabela22456891011121314151617181920212223242526[[#This Row],[VALIDADE]]</f>
        <v>45727</v>
      </c>
      <c r="K27">
        <v>2</v>
      </c>
      <c r="L27" t="s">
        <v>3</v>
      </c>
      <c r="M27" t="str">
        <f>VLOOKUP(Tabela22456891011121314151617181920212223242526[[#This Row],[NOME]],'CADASTRO'!A:K,6,0)</f>
        <v>DESLIGADO</v>
      </c>
    </row>
    <row r="28" spans="1:13">
      <c r="A28" t="s">
        <v>516</v>
      </c>
      <c r="B28" t="s">
        <v>517</v>
      </c>
      <c r="C28" t="s">
        <v>68</v>
      </c>
      <c r="D28" t="s">
        <v>739</v>
      </c>
      <c r="E28" t="s">
        <v>298</v>
      </c>
      <c r="F28" t="str">
        <f>VLOOKUP(Tabela22456891011121314151617181920212223242526[[#This Row],[NOME]],'CADASTRO'!A:K,5,0)</f>
        <v>OPERADOR INDUSTRIAL III</v>
      </c>
      <c r="G28" s="8">
        <v>45644</v>
      </c>
      <c r="H28" s="38">
        <v>365</v>
      </c>
      <c r="I2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IF((G28+H28)&gt;(TODAY()),"NO PRAZO", "VENCIDO")))),"N.A.")</f>
        <v>N.A.</v>
      </c>
      <c r="J28" s="14">
        <f>Tabela22456891011121314151617181920212223242526[[#This Row],[TREINADO EM]]+Tabela22456891011121314151617181920212223242526[[#This Row],[VALIDADE]]</f>
        <v>46009</v>
      </c>
      <c r="K28">
        <v>1</v>
      </c>
      <c r="L28" t="s">
        <v>3</v>
      </c>
      <c r="M28" t="str">
        <f>VLOOKUP(Tabela22456891011121314151617181920212223242526[[#This Row],[NOME]],'CADASTRO'!A:K,6,0)</f>
        <v>DESLIGADO</v>
      </c>
    </row>
    <row r="29" spans="1:13">
      <c r="A29" t="s">
        <v>516</v>
      </c>
      <c r="B29" t="s">
        <v>517</v>
      </c>
      <c r="C29" t="s">
        <v>68</v>
      </c>
      <c r="D29" t="s">
        <v>739</v>
      </c>
      <c r="E29" t="s">
        <v>395</v>
      </c>
      <c r="F29" t="str">
        <f>VLOOKUP(Tabela22456891011121314151617181920212223242526[[#This Row],[NOME]],'CADASTRO'!A:K,5,0)</f>
        <v>OPERADOR INDUSTRIAL II</v>
      </c>
      <c r="G29" s="8">
        <v>45362</v>
      </c>
      <c r="H29" s="38">
        <v>365</v>
      </c>
      <c r="I2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IF((G29+H29)&gt;(TODAY()),"NO PRAZO", "VENCIDO")))),"N.A.")</f>
        <v>N.A.</v>
      </c>
      <c r="J29" s="14">
        <f>Tabela22456891011121314151617181920212223242526[[#This Row],[TREINADO EM]]+Tabela22456891011121314151617181920212223242526[[#This Row],[VALIDADE]]</f>
        <v>45727</v>
      </c>
      <c r="K29">
        <v>2</v>
      </c>
      <c r="L29" t="s">
        <v>1</v>
      </c>
      <c r="M29" t="str">
        <f>VLOOKUP(Tabela22456891011121314151617181920212223242526[[#This Row],[NOME]],'CADASTRO'!A:K,6,0)</f>
        <v>ATIVO</v>
      </c>
    </row>
    <row r="30" spans="1:13">
      <c r="A30" t="s">
        <v>516</v>
      </c>
      <c r="B30" t="s">
        <v>517</v>
      </c>
      <c r="C30" t="s">
        <v>68</v>
      </c>
      <c r="D30" t="s">
        <v>739</v>
      </c>
      <c r="E30" t="s">
        <v>313</v>
      </c>
      <c r="F30" t="str">
        <f>VLOOKUP(Tabela22456891011121314151617181920212223242526[[#This Row],[NOME]],'CADASTRO'!A:K,5,0)</f>
        <v>OPERADOR INDUSTRIAL I</v>
      </c>
      <c r="G30" s="8">
        <v>45362</v>
      </c>
      <c r="H30" s="38">
        <v>365</v>
      </c>
      <c r="I3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IF((G30+H30)&gt;(TODAY()),"NO PRAZO", "VENCIDO")))),"N.A.")</f>
        <v>N.A.</v>
      </c>
      <c r="J30" s="14">
        <f>Tabela22456891011121314151617181920212223242526[[#This Row],[TREINADO EM]]+Tabela22456891011121314151617181920212223242526[[#This Row],[VALIDADE]]</f>
        <v>45727</v>
      </c>
      <c r="K30">
        <v>2</v>
      </c>
      <c r="L30" t="s">
        <v>1</v>
      </c>
      <c r="M30" t="str">
        <f>VLOOKUP(Tabela22456891011121314151617181920212223242526[[#This Row],[NOME]],'CADASTRO'!A:K,6,0)</f>
        <v>DESLIGADO</v>
      </c>
    </row>
    <row r="31" spans="1:13">
      <c r="A31" t="s">
        <v>516</v>
      </c>
      <c r="B31" t="s">
        <v>517</v>
      </c>
      <c r="C31" t="s">
        <v>68</v>
      </c>
      <c r="D31" t="s">
        <v>739</v>
      </c>
      <c r="E31" t="s">
        <v>399</v>
      </c>
      <c r="F31" t="str">
        <f>VLOOKUP(Tabela22456891011121314151617181920212223242526[[#This Row],[NOME]],'CADASTRO'!A:K,5,0)</f>
        <v>OPERADOR INDUSTRIAL III</v>
      </c>
      <c r="G31" s="8">
        <v>45362</v>
      </c>
      <c r="H31" s="38">
        <v>365</v>
      </c>
      <c r="I3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IF((G31+H31)&gt;(TODAY()),"NO PRAZO", "VENCIDO")))),"N.A.")</f>
        <v>N.A.</v>
      </c>
      <c r="J31" s="14">
        <f>Tabela22456891011121314151617181920212223242526[[#This Row],[TREINADO EM]]+Tabela22456891011121314151617181920212223242526[[#This Row],[VALIDADE]]</f>
        <v>45727</v>
      </c>
      <c r="K31">
        <v>2</v>
      </c>
      <c r="L31" t="s">
        <v>5</v>
      </c>
      <c r="M31" t="str">
        <f>VLOOKUP(Tabela22456891011121314151617181920212223242526[[#This Row],[NOME]],'CADASTRO'!A:K,6,0)</f>
        <v>DESLIGADO</v>
      </c>
    </row>
    <row r="32" spans="1:13">
      <c r="A32" t="s">
        <v>516</v>
      </c>
      <c r="B32" t="s">
        <v>517</v>
      </c>
      <c r="C32" t="s">
        <v>68</v>
      </c>
      <c r="D32" t="s">
        <v>739</v>
      </c>
      <c r="E32" t="s">
        <v>399</v>
      </c>
      <c r="F32" t="str">
        <f>VLOOKUP(Tabela22456891011121314151617181920212223242526[[#This Row],[NOME]],'CADASTRO'!A:K,5,0)</f>
        <v>OPERADOR INDUSTRIAL III</v>
      </c>
      <c r="G32" s="8">
        <v>45644</v>
      </c>
      <c r="H32" s="38">
        <v>365</v>
      </c>
      <c r="I3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IF((G32+H32)&gt;(TODAY()),"NO PRAZO", "VENCIDO")))),"N.A.")</f>
        <v>N.A.</v>
      </c>
      <c r="J32" s="14">
        <f>Tabela22456891011121314151617181920212223242526[[#This Row],[TREINADO EM]]+Tabela22456891011121314151617181920212223242526[[#This Row],[VALIDADE]]</f>
        <v>46009</v>
      </c>
      <c r="K32">
        <v>1</v>
      </c>
      <c r="L32" t="s">
        <v>5</v>
      </c>
      <c r="M32" t="str">
        <f>VLOOKUP(Tabela22456891011121314151617181920212223242526[[#This Row],[NOME]],'CADASTRO'!A:K,6,0)</f>
        <v>DESLIGADO</v>
      </c>
    </row>
    <row r="33" spans="1:13">
      <c r="A33" t="s">
        <v>516</v>
      </c>
      <c r="B33" t="s">
        <v>517</v>
      </c>
      <c r="C33" t="s">
        <v>442</v>
      </c>
      <c r="D33" t="s">
        <v>739</v>
      </c>
      <c r="E33" t="s">
        <v>399</v>
      </c>
      <c r="F33" t="str">
        <f>VLOOKUP(Tabela22456891011121314151617181920212223242526[[#This Row],[NOME]],'CADASTRO'!A:K,5,0)</f>
        <v>OPERADOR INDUSTRIAL III</v>
      </c>
      <c r="G33" s="8">
        <v>46174</v>
      </c>
      <c r="H33" s="38">
        <v>365</v>
      </c>
      <c r="I3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IF((G33+H33)&gt;(TODAY()),"NO PRAZO", "VENCIDO")))),"N.A.")</f>
        <v>N.A.</v>
      </c>
      <c r="J33" s="14">
        <f>Tabela22456891011121314151617181920212223242526[[#This Row],[TREINADO EM]]+Tabela22456891011121314151617181920212223242526[[#This Row],[VALIDADE]]</f>
        <v>46539</v>
      </c>
      <c r="K33">
        <v>1</v>
      </c>
      <c r="L33" t="s">
        <v>3</v>
      </c>
      <c r="M33" t="str">
        <f>VLOOKUP(Tabela22456891011121314151617181920212223242526[[#This Row],[NOME]],'CADASTRO'!A:K,6,0)</f>
        <v>DESLIGADO</v>
      </c>
    </row>
    <row r="34" spans="1:13">
      <c r="A34" t="s">
        <v>516</v>
      </c>
      <c r="B34" t="s">
        <v>517</v>
      </c>
      <c r="C34" t="s">
        <v>517</v>
      </c>
      <c r="D34" t="s">
        <v>739</v>
      </c>
      <c r="E34" t="s">
        <v>401</v>
      </c>
      <c r="F34" t="str">
        <f>VLOOKUP(Tabela22456891011121314151617181920212223242526[[#This Row],[NOME]],'CADASTRO'!A:K,5,0)</f>
        <v>TECNICO MECANICO I</v>
      </c>
      <c r="G34" s="8">
        <v>44156</v>
      </c>
      <c r="H34" s="38">
        <v>365</v>
      </c>
      <c r="I3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IF((G34+H34)&gt;(TODAY()),"NO PRAZO", "VENCIDO")))),"N.A.")</f>
        <v>HISTORICO</v>
      </c>
      <c r="J34" s="14">
        <f>Tabela22456891011121314151617181920212223242526[[#This Row],[TREINADO EM]]+Tabela22456891011121314151617181920212223242526[[#This Row],[VALIDADE]]</f>
        <v>44521</v>
      </c>
      <c r="K34">
        <v>1</v>
      </c>
      <c r="L34" t="s">
        <v>5</v>
      </c>
      <c r="M34" t="str">
        <f>VLOOKUP(Tabela22456891011121314151617181920212223242526[[#This Row],[NOME]],'CADASTRO'!A:K,6,0)</f>
        <v>ATIVO</v>
      </c>
    </row>
    <row r="35" spans="1:13">
      <c r="A35" t="s">
        <v>516</v>
      </c>
      <c r="B35" t="s">
        <v>517</v>
      </c>
      <c r="C35" t="s">
        <v>517</v>
      </c>
      <c r="D35" t="s">
        <v>739</v>
      </c>
      <c r="E35" t="s">
        <v>401</v>
      </c>
      <c r="F35" t="str">
        <f>VLOOKUP(Tabela22456891011121314151617181920212223242526[[#This Row],[NOME]],'CADASTRO'!A:K,5,0)</f>
        <v>TECNICO MECANICO I</v>
      </c>
      <c r="G35" s="8">
        <v>44508</v>
      </c>
      <c r="H35" s="38">
        <v>365</v>
      </c>
      <c r="I3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IF((G35+H35)&gt;(TODAY()),"NO PRAZO", "VENCIDO")))),"N.A.")</f>
        <v>HISTORICO</v>
      </c>
      <c r="J35" s="14">
        <f>Tabela22456891011121314151617181920212223242526[[#This Row],[TREINADO EM]]+Tabela22456891011121314151617181920212223242526[[#This Row],[VALIDADE]]</f>
        <v>44873</v>
      </c>
      <c r="K35">
        <v>2</v>
      </c>
      <c r="L35" t="s">
        <v>5</v>
      </c>
      <c r="M35" t="str">
        <f>VLOOKUP(Tabela22456891011121314151617181920212223242526[[#This Row],[NOME]],'CADASTRO'!A:K,6,0)</f>
        <v>ATIVO</v>
      </c>
    </row>
    <row r="36" spans="1:13">
      <c r="A36" t="s">
        <v>516</v>
      </c>
      <c r="B36" t="s">
        <v>517</v>
      </c>
      <c r="C36" t="s">
        <v>68</v>
      </c>
      <c r="D36" t="s">
        <v>739</v>
      </c>
      <c r="E36" t="s">
        <v>401</v>
      </c>
      <c r="F36" t="str">
        <f>VLOOKUP(Tabela22456891011121314151617181920212223242526[[#This Row],[NOME]],'CADASTRO'!A:K,5,0)</f>
        <v>TECNICO MECANICO I</v>
      </c>
      <c r="G36" s="8">
        <v>44931</v>
      </c>
      <c r="H36" s="38">
        <v>365</v>
      </c>
      <c r="I3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IF((G36+H36)&gt;(TODAY()),"NO PRAZO", "VENCIDO")))),"N.A.")</f>
        <v>HISTORICO</v>
      </c>
      <c r="J36" s="14">
        <f>Tabela22456891011121314151617181920212223242526[[#This Row],[TREINADO EM]]+Tabela22456891011121314151617181920212223242526[[#This Row],[VALIDADE]]</f>
        <v>45296</v>
      </c>
      <c r="K36">
        <v>1</v>
      </c>
      <c r="L36" t="s">
        <v>5</v>
      </c>
      <c r="M36" t="str">
        <f>VLOOKUP(Tabela22456891011121314151617181920212223242526[[#This Row],[NOME]],'CADASTRO'!A:K,6,0)</f>
        <v>ATIVO</v>
      </c>
    </row>
    <row r="37" spans="1:13">
      <c r="A37" t="s">
        <v>516</v>
      </c>
      <c r="B37" t="s">
        <v>517</v>
      </c>
      <c r="C37" t="s">
        <v>68</v>
      </c>
      <c r="D37" t="s">
        <v>739</v>
      </c>
      <c r="E37" t="s">
        <v>401</v>
      </c>
      <c r="F37" t="str">
        <f>VLOOKUP(Tabela22456891011121314151617181920212223242526[[#This Row],[NOME]],'CADASTRO'!A:K,5,0)</f>
        <v>TECNICO MECANICO I</v>
      </c>
      <c r="G37" s="8">
        <v>45362</v>
      </c>
      <c r="H37" s="38">
        <v>365</v>
      </c>
      <c r="I3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IF((G37+H37)&gt;(TODAY()),"NO PRAZO", "VENCIDO")))),"N.A.")</f>
        <v>HISTORICO</v>
      </c>
      <c r="J37" s="14">
        <f>Tabela22456891011121314151617181920212223242526[[#This Row],[TREINADO EM]]+Tabela22456891011121314151617181920212223242526[[#This Row],[VALIDADE]]</f>
        <v>45727</v>
      </c>
      <c r="K37">
        <v>2</v>
      </c>
      <c r="L37" t="s">
        <v>5</v>
      </c>
      <c r="M37" t="str">
        <f>VLOOKUP(Tabela22456891011121314151617181920212223242526[[#This Row],[NOME]],'CADASTRO'!A:K,6,0)</f>
        <v>ATIVO</v>
      </c>
    </row>
    <row r="38" spans="1:13">
      <c r="A38" t="s">
        <v>516</v>
      </c>
      <c r="B38" t="s">
        <v>517</v>
      </c>
      <c r="C38" t="s">
        <v>68</v>
      </c>
      <c r="D38" t="s">
        <v>739</v>
      </c>
      <c r="E38" t="s">
        <v>401</v>
      </c>
      <c r="F38" t="str">
        <f>VLOOKUP(Tabela22456891011121314151617181920212223242526[[#This Row],[NOME]],'CADASTRO'!A:K,5,0)</f>
        <v>TECNICO MECANICO I</v>
      </c>
      <c r="G38" s="8">
        <v>45644</v>
      </c>
      <c r="H38" s="38">
        <v>365</v>
      </c>
      <c r="I3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IF((G38+H38)&gt;(TODAY()),"NO PRAZO", "VENCIDO")))),"N.A.")</f>
        <v>HISTORICO</v>
      </c>
      <c r="J38" s="14">
        <f>Tabela22456891011121314151617181920212223242526[[#This Row],[TREINADO EM]]+Tabela22456891011121314151617181920212223242526[[#This Row],[VALIDADE]]</f>
        <v>46009</v>
      </c>
      <c r="K38">
        <v>1</v>
      </c>
      <c r="L38" t="s">
        <v>5</v>
      </c>
      <c r="M38" t="str">
        <f>VLOOKUP(Tabela22456891011121314151617181920212223242526[[#This Row],[NOME]],'CADASTRO'!A:K,6,0)</f>
        <v>ATIVO</v>
      </c>
    </row>
    <row r="39" spans="1:13">
      <c r="A39" t="s">
        <v>516</v>
      </c>
      <c r="B39" t="s">
        <v>517</v>
      </c>
      <c r="C39" t="s">
        <v>740</v>
      </c>
      <c r="D39" t="s">
        <v>739</v>
      </c>
      <c r="E39" t="s">
        <v>401</v>
      </c>
      <c r="F39" t="str">
        <f>VLOOKUP(Tabela22456891011121314151617181920212223242526[[#This Row],[NOME]],'CADASTRO'!A:K,5,0)</f>
        <v>TECNICO MECANICO I</v>
      </c>
      <c r="G39" s="8">
        <v>46009</v>
      </c>
      <c r="H39" s="38">
        <v>365</v>
      </c>
      <c r="I3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IF((G39+H39)&gt;(TODAY()),"NO PRAZO", "VENCIDO")))),"N.A.")</f>
        <v>NO PRAZO</v>
      </c>
      <c r="J39" s="14">
        <f>Tabela22456891011121314151617181920212223242526[[#This Row],[TREINADO EM]]+Tabela22456891011121314151617181920212223242526[[#This Row],[VALIDADE]]</f>
        <v>46374</v>
      </c>
      <c r="K39">
        <v>1</v>
      </c>
      <c r="L39" t="s">
        <v>3</v>
      </c>
      <c r="M39" t="str">
        <f>VLOOKUP(Tabela22456891011121314151617181920212223242526[[#This Row],[NOME]],'CADASTRO'!A:K,6,0)</f>
        <v>ATIVO</v>
      </c>
    </row>
    <row r="40" spans="1:13">
      <c r="A40" t="s">
        <v>516</v>
      </c>
      <c r="B40" t="s">
        <v>517</v>
      </c>
      <c r="C40" t="s">
        <v>517</v>
      </c>
      <c r="D40" t="s">
        <v>739</v>
      </c>
      <c r="E40" t="s">
        <v>413</v>
      </c>
      <c r="F40" t="str">
        <f>VLOOKUP(Tabela22456891011121314151617181920212223242526[[#This Row],[NOME]],'CADASTRO'!A:K,5,0)</f>
        <v>ANALISTA PRODUCAO JR</v>
      </c>
      <c r="G40" s="8">
        <v>44156</v>
      </c>
      <c r="H40" s="38">
        <v>365</v>
      </c>
      <c r="I4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IF((G40+H40)&gt;(TODAY()),"NO PRAZO", "VENCIDO")))),"N.A.")</f>
        <v>HISTORICO</v>
      </c>
      <c r="J40" s="14">
        <f>Tabela22456891011121314151617181920212223242526[[#This Row],[TREINADO EM]]+Tabela22456891011121314151617181920212223242526[[#This Row],[VALIDADE]]</f>
        <v>44521</v>
      </c>
      <c r="K40">
        <v>1</v>
      </c>
      <c r="L40" t="s">
        <v>5</v>
      </c>
      <c r="M40" t="str">
        <f>VLOOKUP(Tabela22456891011121314151617181920212223242526[[#This Row],[NOME]],'CADASTRO'!A:K,6,0)</f>
        <v>ATIVO</v>
      </c>
    </row>
    <row r="41" spans="1:13">
      <c r="A41" t="s">
        <v>516</v>
      </c>
      <c r="B41" t="s">
        <v>517</v>
      </c>
      <c r="C41" t="s">
        <v>517</v>
      </c>
      <c r="D41" t="s">
        <v>739</v>
      </c>
      <c r="E41" t="s">
        <v>413</v>
      </c>
      <c r="F41" t="str">
        <f>VLOOKUP(Tabela22456891011121314151617181920212223242526[[#This Row],[NOME]],'CADASTRO'!A:K,5,0)</f>
        <v>ANALISTA PRODUCAO JR</v>
      </c>
      <c r="G41" s="8">
        <v>44508</v>
      </c>
      <c r="H41" s="38">
        <v>365</v>
      </c>
      <c r="I4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IF((G41+H41)&gt;(TODAY()),"NO PRAZO", "VENCIDO")))),"N.A.")</f>
        <v>N.A.</v>
      </c>
      <c r="J41" s="14">
        <f>Tabela22456891011121314151617181920212223242526[[#This Row],[TREINADO EM]]+Tabela22456891011121314151617181920212223242526[[#This Row],[VALIDADE]]</f>
        <v>44873</v>
      </c>
      <c r="K41">
        <v>2</v>
      </c>
      <c r="L41" t="s">
        <v>1</v>
      </c>
      <c r="M41" t="str">
        <f>VLOOKUP(Tabela22456891011121314151617181920212223242526[[#This Row],[NOME]],'CADASTRO'!A:K,6,0)</f>
        <v>ATIVO</v>
      </c>
    </row>
    <row r="42" spans="1:13">
      <c r="A42" t="s">
        <v>516</v>
      </c>
      <c r="B42" t="s">
        <v>517</v>
      </c>
      <c r="C42" t="s">
        <v>68</v>
      </c>
      <c r="D42" t="s">
        <v>739</v>
      </c>
      <c r="E42" t="s">
        <v>413</v>
      </c>
      <c r="F42" t="str">
        <f>VLOOKUP(Tabela22456891011121314151617181920212223242526[[#This Row],[NOME]],'CADASTRO'!A:K,5,0)</f>
        <v>ANALISTA PRODUCAO JR</v>
      </c>
      <c r="G42" s="8">
        <v>45362</v>
      </c>
      <c r="H42" s="38">
        <v>365</v>
      </c>
      <c r="I4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IF((G42+H42)&gt;(TODAY()),"NO PRAZO", "VENCIDO")))),"N.A.")</f>
        <v>N.A.</v>
      </c>
      <c r="J42" s="14">
        <f>Tabela22456891011121314151617181920212223242526[[#This Row],[TREINADO EM]]+Tabela22456891011121314151617181920212223242526[[#This Row],[VALIDADE]]</f>
        <v>45727</v>
      </c>
      <c r="K42">
        <v>2</v>
      </c>
      <c r="L42" t="s">
        <v>1</v>
      </c>
      <c r="M42" t="str">
        <f>VLOOKUP(Tabela22456891011121314151617181920212223242526[[#This Row],[NOME]],'CADASTRO'!A:K,6,0)</f>
        <v>ATIVO</v>
      </c>
    </row>
    <row r="43" spans="1:13">
      <c r="A43" t="s">
        <v>516</v>
      </c>
      <c r="B43" t="s">
        <v>517</v>
      </c>
      <c r="C43" t="s">
        <v>517</v>
      </c>
      <c r="D43" t="s">
        <v>739</v>
      </c>
      <c r="E43" t="s">
        <v>106</v>
      </c>
      <c r="F43" t="str">
        <f>VLOOKUP(Tabela22456891011121314151617181920212223242526[[#This Row],[NOME]],'CADASTRO'!A:K,5,0)</f>
        <v>OPERADOR INDUSTRIAL II</v>
      </c>
      <c r="G43" s="8">
        <v>44271</v>
      </c>
      <c r="H43" s="38">
        <v>365</v>
      </c>
      <c r="I4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IF((G43+H43)&gt;(TODAY()),"NO PRAZO", "VENCIDO")))),"N.A.")</f>
        <v>N.A.</v>
      </c>
      <c r="J43" s="14">
        <f>Tabela22456891011121314151617181920212223242526[[#This Row],[TREINADO EM]]+Tabela22456891011121314151617181920212223242526[[#This Row],[VALIDADE]]</f>
        <v>44636</v>
      </c>
      <c r="K43">
        <v>1</v>
      </c>
      <c r="L43" t="s">
        <v>5</v>
      </c>
      <c r="M43" t="str">
        <f>VLOOKUP(Tabela22456891011121314151617181920212223242526[[#This Row],[NOME]],'CADASTRO'!A:K,6,0)</f>
        <v>DESLIGADO</v>
      </c>
    </row>
    <row r="44" spans="1:13">
      <c r="A44" t="s">
        <v>516</v>
      </c>
      <c r="B44" t="s">
        <v>517</v>
      </c>
      <c r="C44" t="s">
        <v>517</v>
      </c>
      <c r="D44" t="s">
        <v>739</v>
      </c>
      <c r="E44" t="s">
        <v>106</v>
      </c>
      <c r="F44" t="str">
        <f>VLOOKUP(Tabela22456891011121314151617181920212223242526[[#This Row],[NOME]],'CADASTRO'!A:K,5,0)</f>
        <v>OPERADOR INDUSTRIAL II</v>
      </c>
      <c r="G44" s="8">
        <v>44508</v>
      </c>
      <c r="H44" s="38">
        <v>365</v>
      </c>
      <c r="I4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IF((G44+H44)&gt;(TODAY()),"NO PRAZO", "VENCIDO")))),"N.A.")</f>
        <v>N.A.</v>
      </c>
      <c r="J44" s="14">
        <f>Tabela22456891011121314151617181920212223242526[[#This Row],[TREINADO EM]]+Tabela22456891011121314151617181920212223242526[[#This Row],[VALIDADE]]</f>
        <v>44873</v>
      </c>
      <c r="K44">
        <v>2</v>
      </c>
      <c r="L44" t="s">
        <v>5</v>
      </c>
      <c r="M44" t="str">
        <f>VLOOKUP(Tabela22456891011121314151617181920212223242526[[#This Row],[NOME]],'CADASTRO'!A:K,6,0)</f>
        <v>DESLIGADO</v>
      </c>
    </row>
    <row r="45" spans="1:13">
      <c r="A45" t="s">
        <v>516</v>
      </c>
      <c r="B45" t="s">
        <v>517</v>
      </c>
      <c r="C45" t="s">
        <v>517</v>
      </c>
      <c r="D45" t="s">
        <v>739</v>
      </c>
      <c r="E45" t="s">
        <v>106</v>
      </c>
      <c r="F45" t="str">
        <f>VLOOKUP(Tabela22456891011121314151617181920212223242526[[#This Row],[NOME]],'CADASTRO'!A:K,5,0)</f>
        <v>OPERADOR INDUSTRIAL II</v>
      </c>
      <c r="G45" s="8">
        <v>44271</v>
      </c>
      <c r="H45" s="38">
        <v>365</v>
      </c>
      <c r="I4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IF((G45+H45)&gt;(TODAY()),"NO PRAZO", "VENCIDO")))),"N.A.")</f>
        <v>N.A.</v>
      </c>
      <c r="J45" s="14">
        <f>Tabela22456891011121314151617181920212223242526[[#This Row],[TREINADO EM]]+Tabela22456891011121314151617181920212223242526[[#This Row],[VALIDADE]]</f>
        <v>44636</v>
      </c>
      <c r="K45">
        <v>1</v>
      </c>
      <c r="L45" t="s">
        <v>5</v>
      </c>
      <c r="M45" t="str">
        <f>VLOOKUP(Tabela22456891011121314151617181920212223242526[[#This Row],[NOME]],'CADASTRO'!A:K,6,0)</f>
        <v>DESLIGADO</v>
      </c>
    </row>
    <row r="46" spans="1:13">
      <c r="A46" t="s">
        <v>516</v>
      </c>
      <c r="B46" t="s">
        <v>517</v>
      </c>
      <c r="C46" t="s">
        <v>68</v>
      </c>
      <c r="D46" t="s">
        <v>739</v>
      </c>
      <c r="E46" t="s">
        <v>106</v>
      </c>
      <c r="F46" t="str">
        <f>VLOOKUP(Tabela22456891011121314151617181920212223242526[[#This Row],[NOME]],'CADASTRO'!A:K,5,0)</f>
        <v>OPERADOR INDUSTRIAL II</v>
      </c>
      <c r="G46" s="47">
        <v>44931</v>
      </c>
      <c r="H46" s="38">
        <v>365</v>
      </c>
      <c r="I46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IF((G46+H46)&gt;(TODAY()),"NO PRAZO", "VENCIDO")))),"N.A.")</f>
        <v>N.A.</v>
      </c>
      <c r="J46" s="14">
        <f>Tabela22456891011121314151617181920212223242526[[#This Row],[TREINADO EM]]+Tabela22456891011121314151617181920212223242526[[#This Row],[VALIDADE]]</f>
        <v>45296</v>
      </c>
      <c r="K46">
        <v>1</v>
      </c>
      <c r="L46" t="s">
        <v>5</v>
      </c>
      <c r="M46" t="str">
        <f>VLOOKUP(Tabela22456891011121314151617181920212223242526[[#This Row],[NOME]],'CADASTRO'!A:K,6,0)</f>
        <v>DESLIGADO</v>
      </c>
    </row>
    <row r="47" spans="1:13">
      <c r="A47" t="s">
        <v>516</v>
      </c>
      <c r="B47" t="s">
        <v>517</v>
      </c>
      <c r="C47" t="s">
        <v>68</v>
      </c>
      <c r="D47" t="s">
        <v>739</v>
      </c>
      <c r="E47" t="s">
        <v>106</v>
      </c>
      <c r="F47" t="str">
        <f>VLOOKUP(Tabela22456891011121314151617181920212223242526[[#This Row],[NOME]],'CADASTRO'!A:K,5,0)</f>
        <v>OPERADOR INDUSTRIAL II</v>
      </c>
      <c r="G47" s="47">
        <v>45362</v>
      </c>
      <c r="H47" s="38">
        <v>365</v>
      </c>
      <c r="I47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IF((G47+H47)&gt;(TODAY()),"NO PRAZO", "VENCIDO")))),"N.A.")</f>
        <v>N.A.</v>
      </c>
      <c r="J47" s="14">
        <f>Tabela22456891011121314151617181920212223242526[[#This Row],[TREINADO EM]]+Tabela22456891011121314151617181920212223242526[[#This Row],[VALIDADE]]</f>
        <v>45727</v>
      </c>
      <c r="K47">
        <v>2</v>
      </c>
      <c r="L47" t="s">
        <v>3</v>
      </c>
      <c r="M47" t="str">
        <f>VLOOKUP(Tabela22456891011121314151617181920212223242526[[#This Row],[NOME]],'CADASTRO'!A:K,6,0)</f>
        <v>DESLIGADO</v>
      </c>
    </row>
    <row r="48" spans="1:13">
      <c r="A48" t="s">
        <v>516</v>
      </c>
      <c r="B48" t="s">
        <v>517</v>
      </c>
      <c r="C48" t="s">
        <v>68</v>
      </c>
      <c r="D48" t="s">
        <v>739</v>
      </c>
      <c r="E48" t="s">
        <v>104</v>
      </c>
      <c r="F48" t="str">
        <f>VLOOKUP(Tabela22456891011121314151617181920212223242526[[#This Row],[NOME]],'CADASTRO'!A:K,5,0)</f>
        <v>OPERADOR INDUSTRIAL II</v>
      </c>
      <c r="G48" s="47">
        <v>45644</v>
      </c>
      <c r="H48" s="38">
        <v>365</v>
      </c>
      <c r="I48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IF((G48+H48)&gt;(TODAY()),"NO PRAZO", "VENCIDO")))),"N.A.")</f>
        <v>N.A.</v>
      </c>
      <c r="J48" s="14">
        <f>Tabela22456891011121314151617181920212223242526[[#This Row],[TREINADO EM]]+Tabela22456891011121314151617181920212223242526[[#This Row],[VALIDADE]]</f>
        <v>46009</v>
      </c>
      <c r="K48">
        <v>1</v>
      </c>
      <c r="L48" t="s">
        <v>3</v>
      </c>
      <c r="M48" t="str">
        <f>VLOOKUP(Tabela22456891011121314151617181920212223242526[[#This Row],[NOME]],'CADASTRO'!A:K,6,0)</f>
        <v>DESLIGADO</v>
      </c>
    </row>
    <row r="49" spans="1:13">
      <c r="A49" t="s">
        <v>516</v>
      </c>
      <c r="B49" t="s">
        <v>517</v>
      </c>
      <c r="C49" t="s">
        <v>517</v>
      </c>
      <c r="D49" t="s">
        <v>739</v>
      </c>
      <c r="E49" t="s">
        <v>427</v>
      </c>
      <c r="F49" t="str">
        <f>VLOOKUP(Tabela22456891011121314151617181920212223242526[[#This Row],[NOME]],'CADASTRO'!A:K,5,0)</f>
        <v>CONTROLADOR QUALIDADE</v>
      </c>
      <c r="G49" s="47">
        <v>44931</v>
      </c>
      <c r="H49" s="38">
        <v>365</v>
      </c>
      <c r="I49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IF((G49+H49)&gt;(TODAY()),"NO PRAZO", "VENCIDO")))),"N.A.")</f>
        <v>HISTORICO</v>
      </c>
      <c r="J49" s="14">
        <f>Tabela22456891011121314151617181920212223242526[[#This Row],[TREINADO EM]]+Tabela22456891011121314151617181920212223242526[[#This Row],[VALIDADE]]</f>
        <v>45296</v>
      </c>
      <c r="K49">
        <v>1</v>
      </c>
      <c r="L49" t="s">
        <v>5</v>
      </c>
      <c r="M49" t="str">
        <f>VLOOKUP(Tabela22456891011121314151617181920212223242526[[#This Row],[NOME]],'CADASTRO'!A:K,6,0)</f>
        <v>ATIVO</v>
      </c>
    </row>
    <row r="50" spans="1:13">
      <c r="A50" t="s">
        <v>516</v>
      </c>
      <c r="B50" t="s">
        <v>517</v>
      </c>
      <c r="C50" t="s">
        <v>68</v>
      </c>
      <c r="D50" t="s">
        <v>739</v>
      </c>
      <c r="E50" t="s">
        <v>427</v>
      </c>
      <c r="F50" t="str">
        <f>VLOOKUP(Tabela22456891011121314151617181920212223242526[[#This Row],[NOME]],'CADASTRO'!A:K,5,0)</f>
        <v>CONTROLADOR QUALIDADE</v>
      </c>
      <c r="G50" s="47">
        <v>45362</v>
      </c>
      <c r="H50" s="38">
        <v>365</v>
      </c>
      <c r="I50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IF((G50+H50)&gt;(TODAY()),"NO PRAZO", "VENCIDO")))),"N.A.")</f>
        <v>HISTORICO</v>
      </c>
      <c r="J50" s="14">
        <f>Tabela22456891011121314151617181920212223242526[[#This Row],[TREINADO EM]]+Tabela22456891011121314151617181920212223242526[[#This Row],[VALIDADE]]</f>
        <v>45727</v>
      </c>
      <c r="K50">
        <v>2</v>
      </c>
      <c r="L50" t="s">
        <v>5</v>
      </c>
      <c r="M50" t="str">
        <f>VLOOKUP(Tabela22456891011121314151617181920212223242526[[#This Row],[NOME]],'CADASTRO'!A:K,6,0)</f>
        <v>ATIVO</v>
      </c>
    </row>
    <row r="51" spans="1:13">
      <c r="A51" t="s">
        <v>516</v>
      </c>
      <c r="B51" t="s">
        <v>517</v>
      </c>
      <c r="C51" t="s">
        <v>68</v>
      </c>
      <c r="D51" t="s">
        <v>739</v>
      </c>
      <c r="E51" t="s">
        <v>427</v>
      </c>
      <c r="F51" t="str">
        <f>VLOOKUP(Tabela22456891011121314151617181920212223242526[[#This Row],[NOME]],'CADASTRO'!A:K,5,0)</f>
        <v>CONTROLADOR QUALIDADE</v>
      </c>
      <c r="G51" s="47">
        <v>45644</v>
      </c>
      <c r="H51" s="38">
        <v>365</v>
      </c>
      <c r="I51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IF((G51+H51)&gt;(TODAY()),"NO PRAZO", "VENCIDO")))),"N.A.")</f>
        <v>N.A.</v>
      </c>
      <c r="J51" s="14">
        <f>Tabela22456891011121314151617181920212223242526[[#This Row],[TREINADO EM]]+Tabela22456891011121314151617181920212223242526[[#This Row],[VALIDADE]]</f>
        <v>46009</v>
      </c>
      <c r="K51">
        <v>1</v>
      </c>
      <c r="L51" t="s">
        <v>1</v>
      </c>
      <c r="M51" t="str">
        <f>VLOOKUP(Tabela22456891011121314151617181920212223242526[[#This Row],[NOME]],'CADASTRO'!A:K,6,0)</f>
        <v>ATIVO</v>
      </c>
    </row>
    <row r="52" spans="1:13">
      <c r="A52" t="s">
        <v>516</v>
      </c>
      <c r="B52" t="s">
        <v>517</v>
      </c>
      <c r="C52" t="s">
        <v>68</v>
      </c>
      <c r="D52" t="s">
        <v>739</v>
      </c>
      <c r="E52" t="s">
        <v>433</v>
      </c>
      <c r="F52" t="str">
        <f>VLOOKUP(Tabela22456891011121314151617181920212223242526[[#This Row],[NOME]],'CADASTRO'!A:K,5,0)</f>
        <v>ANALISTA SEGURANCA TRABALHO E MEIO</v>
      </c>
      <c r="G52" s="47">
        <v>44931</v>
      </c>
      <c r="H52" s="38">
        <v>365</v>
      </c>
      <c r="I52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IF((G52+H52)&gt;(TODAY()),"NO PRAZO", "VENCIDO")))),"N.A.")</f>
        <v>N.A.</v>
      </c>
      <c r="J52" s="14">
        <f>Tabela22456891011121314151617181920212223242526[[#This Row],[TREINADO EM]]+Tabela22456891011121314151617181920212223242526[[#This Row],[VALIDADE]]</f>
        <v>45296</v>
      </c>
      <c r="K52">
        <v>1</v>
      </c>
      <c r="L52" t="s">
        <v>1</v>
      </c>
      <c r="M52" t="str">
        <f>VLOOKUP(Tabela22456891011121314151617181920212223242526[[#This Row],[NOME]],'CADASTRO'!A:K,6,0)</f>
        <v>ATIVO</v>
      </c>
    </row>
    <row r="53" spans="1:13">
      <c r="A53" t="s">
        <v>516</v>
      </c>
      <c r="B53" t="s">
        <v>517</v>
      </c>
      <c r="C53" t="s">
        <v>740</v>
      </c>
      <c r="D53" t="s">
        <v>739</v>
      </c>
      <c r="E53" t="s">
        <v>442</v>
      </c>
      <c r="F53" t="str">
        <f>VLOOKUP(Tabela22456891011121314151617181920212223242526[[#This Row],[NOME]],'CADASTRO'!A:K,5,0)</f>
        <v>ANALISTA CONTROLE QUALIDADE PL</v>
      </c>
      <c r="G53" s="47">
        <v>46009</v>
      </c>
      <c r="H53" s="38">
        <v>365</v>
      </c>
      <c r="I53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IF((G53+H53)&gt;(TODAY()),"NO PRAZO", "VENCIDO")))),"N.A.")</f>
        <v>NO PRAZO</v>
      </c>
      <c r="J53" s="14">
        <f>Tabela22456891011121314151617181920212223242526[[#This Row],[TREINADO EM]]+Tabela22456891011121314151617181920212223242526[[#This Row],[VALIDADE]]</f>
        <v>46374</v>
      </c>
      <c r="K53">
        <v>1</v>
      </c>
      <c r="L53" t="s">
        <v>3</v>
      </c>
      <c r="M53" t="str">
        <f>VLOOKUP(Tabela22456891011121314151617181920212223242526[[#This Row],[NOME]],'CADASTRO'!A:K,6,0)</f>
        <v>ATIVO</v>
      </c>
    </row>
    <row r="54" spans="1:13">
      <c r="A54" t="s">
        <v>516</v>
      </c>
      <c r="B54" t="s">
        <v>517</v>
      </c>
      <c r="C54" t="s">
        <v>517</v>
      </c>
      <c r="D54" t="s">
        <v>739</v>
      </c>
      <c r="E54" t="s">
        <v>70</v>
      </c>
      <c r="F54" t="str">
        <f>VLOOKUP(Tabela22456891011121314151617181920212223242526[[#This Row],[NOME]],'CADASTRO'!A:K,5,0)</f>
        <v>OPERADOR INDUSTRIAL I</v>
      </c>
      <c r="G54" s="47">
        <v>44508</v>
      </c>
      <c r="H54" s="38">
        <v>365</v>
      </c>
      <c r="I54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IF((G54+H54)&gt;(TODAY()),"NO PRAZO", "VENCIDO")))),"N.A.")</f>
        <v>N.A.</v>
      </c>
      <c r="J54" s="14">
        <f>Tabela22456891011121314151617181920212223242526[[#This Row],[TREINADO EM]]+Tabela22456891011121314151617181920212223242526[[#This Row],[VALIDADE]]</f>
        <v>44873</v>
      </c>
      <c r="K54">
        <v>2</v>
      </c>
      <c r="L54" t="s">
        <v>1</v>
      </c>
      <c r="M54" t="str">
        <f>VLOOKUP(Tabela22456891011121314151617181920212223242526[[#This Row],[NOME]],'CADASTRO'!A:K,6,0)</f>
        <v>DESLIGADO</v>
      </c>
    </row>
    <row r="55" spans="1:13">
      <c r="A55" t="s">
        <v>516</v>
      </c>
      <c r="B55" t="s">
        <v>517</v>
      </c>
      <c r="C55" t="s">
        <v>517</v>
      </c>
      <c r="D55" t="s">
        <v>739</v>
      </c>
      <c r="E55" t="s">
        <v>60</v>
      </c>
      <c r="F55" t="str">
        <f>VLOOKUP(Tabela22456891011121314151617181920212223242526[[#This Row],[NOME]],'CADASTRO'!A:K,5,0)</f>
        <v>OPERADOR INDUSTRIAL II</v>
      </c>
      <c r="G55" s="47">
        <v>44158</v>
      </c>
      <c r="H55" s="38">
        <v>365</v>
      </c>
      <c r="I55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IF((G55+H55)&gt;(TODAY()),"NO PRAZO", "VENCIDO")))),"N.A.")</f>
        <v>N.A.</v>
      </c>
      <c r="J55" s="14">
        <f>Tabela22456891011121314151617181920212223242526[[#This Row],[TREINADO EM]]+Tabela22456891011121314151617181920212223242526[[#This Row],[VALIDADE]]</f>
        <v>44523</v>
      </c>
      <c r="K55">
        <v>1</v>
      </c>
      <c r="L55" t="s">
        <v>1</v>
      </c>
      <c r="M55" t="str">
        <f>VLOOKUP(Tabela22456891011121314151617181920212223242526[[#This Row],[NOME]],'CADASTRO'!A:K,6,0)</f>
        <v>DESLIGADO</v>
      </c>
    </row>
    <row r="56" spans="1:13">
      <c r="A56" t="s">
        <v>516</v>
      </c>
      <c r="B56" t="s">
        <v>517</v>
      </c>
      <c r="C56" t="s">
        <v>68</v>
      </c>
      <c r="D56" t="s">
        <v>739</v>
      </c>
      <c r="E56" t="s">
        <v>446</v>
      </c>
      <c r="F56" t="str">
        <f>VLOOKUP(Tabela22456891011121314151617181920212223242526[[#This Row],[NOME]],'CADASTRO'!A:K,5,0)</f>
        <v>OPERADOR INDUSTRIAL III</v>
      </c>
      <c r="G56" s="47">
        <v>45644</v>
      </c>
      <c r="H56" s="38">
        <v>365</v>
      </c>
      <c r="I56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IF((G56+H56)&gt;(TODAY()),"NO PRAZO", "VENCIDO")))),"N.A.")</f>
        <v>HISTORICO</v>
      </c>
      <c r="J56" s="14">
        <f>Tabela22456891011121314151617181920212223242526[[#This Row],[TREINADO EM]]+Tabela22456891011121314151617181920212223242526[[#This Row],[VALIDADE]]</f>
        <v>46009</v>
      </c>
      <c r="K56">
        <v>1</v>
      </c>
      <c r="L56" t="s">
        <v>5</v>
      </c>
      <c r="M56" t="str">
        <f>VLOOKUP(Tabela22456891011121314151617181920212223242526[[#This Row],[NOME]],'CADASTRO'!A:K,6,0)</f>
        <v>ATIVO</v>
      </c>
    </row>
    <row r="57" spans="1:13">
      <c r="A57" t="s">
        <v>516</v>
      </c>
      <c r="B57" t="s">
        <v>517</v>
      </c>
      <c r="C57" t="s">
        <v>442</v>
      </c>
      <c r="D57" t="s">
        <v>739</v>
      </c>
      <c r="E57" t="s">
        <v>446</v>
      </c>
      <c r="F57" t="str">
        <f>VLOOKUP(Tabela22456891011121314151617181920212223242526[[#This Row],[NOME]],'CADASTRO'!A:K,5,0)</f>
        <v>OPERADOR INDUSTRIAL III</v>
      </c>
      <c r="G57" s="47">
        <v>46162</v>
      </c>
      <c r="H57" s="38">
        <v>365</v>
      </c>
      <c r="I57" s="3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IF((G57+H57)&gt;(TODAY()),"NO PRAZO", "VENCIDO")))),"N.A.")</f>
        <v>NO PRAZO</v>
      </c>
      <c r="J57" s="14">
        <f>Tabela22456891011121314151617181920212223242526[[#This Row],[TREINADO EM]]+Tabela22456891011121314151617181920212223242526[[#This Row],[VALIDADE]]</f>
        <v>46527</v>
      </c>
      <c r="K57">
        <v>1</v>
      </c>
      <c r="L57" t="s">
        <v>3</v>
      </c>
      <c r="M57" t="str">
        <f>VLOOKUP(Tabela22456891011121314151617181920212223242526[[#This Row],[NOME]],'CADASTRO'!A:K,6,0)</f>
        <v>ATIVO</v>
      </c>
    </row>
  </sheetData>
  <sheetProtection sort="0" autoFilter="0"/>
  <conditionalFormatting sqref="I2:I57">
    <cfRule type="cellIs" dxfId="103" priority="1" operator="equal">
      <formula>"HISTORICO"</formula>
    </cfRule>
    <cfRule type="cellIs" dxfId="102" priority="2" operator="equal">
      <formula>"REPROVADO"</formula>
    </cfRule>
  </conditionalFormatting>
  <conditionalFormatting sqref="I2:J57">
    <cfRule type="containsText" dxfId="101" priority="3" operator="containsText" text="N.A.">
      <formula>NOT(ISERROR(SEARCH("N.A.",I2)))</formula>
    </cfRule>
    <cfRule type="expression" dxfId="100" priority="4" stopIfTrue="1">
      <formula>NOT(ISERROR(SEARCH("NO PRAZO",I2)))</formula>
    </cfRule>
    <cfRule type="expression" dxfId="99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49CCBB-CBA6-4993-BD2F-B306FDEACB42}">
          <x14:formula1>
            <xm:f>'BASE '!$A$2:$A$6</xm:f>
          </x14:formula1>
          <xm:sqref>L2:L57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7918-9E62-432F-BBF5-C7E58A29DB5C}">
  <sheetPr codeName="Planilha44">
    <tabColor theme="7"/>
  </sheetPr>
  <dimension ref="A1:M69"/>
  <sheetViews>
    <sheetView zoomScale="70" zoomScaleNormal="70" workbookViewId="0">
      <selection activeCell="E21" sqref="E21"/>
    </sheetView>
  </sheetViews>
  <sheetFormatPr defaultColWidth="8.7109375" defaultRowHeight="14.45"/>
  <cols>
    <col min="1" max="1" width="8.5703125" customWidth="1"/>
    <col min="2" max="2" width="9.7109375" customWidth="1"/>
    <col min="3" max="3" width="35" bestFit="1" customWidth="1"/>
    <col min="4" max="4" width="27" bestFit="1" customWidth="1"/>
    <col min="5" max="5" width="42.5703125" bestFit="1" customWidth="1"/>
    <col min="6" max="6" width="39.42578125" customWidth="1"/>
    <col min="7" max="7" width="13.7109375" customWidth="1"/>
    <col min="8" max="8" width="5.7109375" customWidth="1"/>
    <col min="9" max="9" width="12.28515625" customWidth="1"/>
    <col min="10" max="10" width="16.28515625" customWidth="1"/>
    <col min="11" max="11" width="7.7109375" customWidth="1"/>
    <col min="12" max="13" width="11.5703125" customWidth="1"/>
    <col min="16" max="16" width="12.7109375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68</v>
      </c>
      <c r="D2" t="s">
        <v>741</v>
      </c>
      <c r="E2" t="s">
        <v>322</v>
      </c>
      <c r="F2" t="str">
        <f>VLOOKUP(Tabela2245689101112131415161718192021222324252643[[#This Row],[NOME]],'CADASTRO'!A:K,5,0)</f>
        <v>OPERADOR INDUSTRIAL II</v>
      </c>
      <c r="G2" s="7">
        <v>45362</v>
      </c>
      <c r="H2" s="38">
        <v>365</v>
      </c>
      <c r="I2" s="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IF((G2+H2)&gt;(TODAY()),"NO PRAZO", "VENCIDO")))),"N.A.")</f>
        <v>HISTORICO</v>
      </c>
      <c r="J2" s="14">
        <f>Tabela2245689101112131415161718192021222324252643[[#This Row],[TREINADO EM]]+Tabela2245689101112131415161718192021222324252643[[#This Row],[VALIDADE]]</f>
        <v>45727</v>
      </c>
      <c r="K2">
        <v>2</v>
      </c>
      <c r="L2" t="s">
        <v>5</v>
      </c>
      <c r="M2" t="str">
        <f>VLOOKUP(Tabela2245689101112131415161718192021222324252643[[#This Row],[NOME]],'CADASTRO'!A:K,6,0)</f>
        <v>ATIVO</v>
      </c>
    </row>
    <row r="3" spans="1:13">
      <c r="A3" t="s">
        <v>516</v>
      </c>
      <c r="B3" t="s">
        <v>517</v>
      </c>
      <c r="C3" t="s">
        <v>68</v>
      </c>
      <c r="D3" t="s">
        <v>741</v>
      </c>
      <c r="E3" t="s">
        <v>322</v>
      </c>
      <c r="F3" t="str">
        <f>VLOOKUP(Tabela2245689101112131415161718192021222324252643[[#This Row],[NOME]],'CADASTRO'!A:K,5,0)</f>
        <v>OPERADOR INDUSTRIAL II</v>
      </c>
      <c r="G3" s="7">
        <v>45644</v>
      </c>
      <c r="H3" s="38">
        <v>365</v>
      </c>
      <c r="I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IF((G3+H3)&gt;(TODAY()),"NO PRAZO", "VENCIDO")))),"N.A.")</f>
        <v>HISTORICO</v>
      </c>
      <c r="J3" s="14">
        <f>Tabela2245689101112131415161718192021222324252643[[#This Row],[TREINADO EM]]+Tabela2245689101112131415161718192021222324252643[[#This Row],[VALIDADE]]</f>
        <v>46009</v>
      </c>
      <c r="K3">
        <v>1</v>
      </c>
      <c r="L3" t="s">
        <v>5</v>
      </c>
      <c r="M3" t="str">
        <f>VLOOKUP(Tabela2245689101112131415161718192021222324252643[[#This Row],[NOME]],'CADASTRO'!A:K,6,0)</f>
        <v>ATIVO</v>
      </c>
    </row>
    <row r="4" spans="1:13">
      <c r="A4" t="s">
        <v>516</v>
      </c>
      <c r="B4" t="s">
        <v>517</v>
      </c>
      <c r="C4" t="s">
        <v>740</v>
      </c>
      <c r="D4" t="s">
        <v>741</v>
      </c>
      <c r="E4" t="s">
        <v>322</v>
      </c>
      <c r="F4" t="str">
        <f>VLOOKUP(Tabela2245689101112131415161718192021222324252643[[#This Row],[NOME]],'CADASTRO'!A:K,5,0)</f>
        <v>OPERADOR INDUSTRIAL II</v>
      </c>
      <c r="G4" s="7">
        <v>46009</v>
      </c>
      <c r="H4" s="38">
        <v>365</v>
      </c>
      <c r="I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IF((G4+H4)&gt;(TODAY()),"NO PRAZO", "VENCIDO")))),"N.A.")</f>
        <v>NO PRAZO</v>
      </c>
      <c r="J4" s="14">
        <f>Tabela2245689101112131415161718192021222324252643[[#This Row],[TREINADO EM]]+Tabela2245689101112131415161718192021222324252643[[#This Row],[VALIDADE]]</f>
        <v>46374</v>
      </c>
      <c r="K4">
        <v>1</v>
      </c>
      <c r="L4" t="s">
        <v>3</v>
      </c>
      <c r="M4" t="str">
        <f>VLOOKUP(Tabela2245689101112131415161718192021222324252643[[#This Row],[NOME]],'CADASTRO'!A:K,6,0)</f>
        <v>ATIVO</v>
      </c>
    </row>
    <row r="5" spans="1:13">
      <c r="A5" t="s">
        <v>516</v>
      </c>
      <c r="B5" t="s">
        <v>517</v>
      </c>
      <c r="C5" t="s">
        <v>68</v>
      </c>
      <c r="D5" t="s">
        <v>741</v>
      </c>
      <c r="E5" t="s">
        <v>345</v>
      </c>
      <c r="F5" t="str">
        <f>VLOOKUP(Tabela2245689101112131415161718192021222324252643[[#This Row],[NOME]],'CADASTRO'!A:K,5,0)</f>
        <v>OPERADOR INDUSTRIAL II</v>
      </c>
      <c r="G5" s="7">
        <v>44930</v>
      </c>
      <c r="H5" s="38">
        <v>365</v>
      </c>
      <c r="I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IF((G5+H5)&gt;(TODAY()),"NO PRAZO", "VENCIDO")))),"N.A.")</f>
        <v>N.A.</v>
      </c>
      <c r="J5" s="14">
        <f>Tabela2245689101112131415161718192021222324252643[[#This Row],[TREINADO EM]]+Tabela2245689101112131415161718192021222324252643[[#This Row],[VALIDADE]]</f>
        <v>45295</v>
      </c>
      <c r="K5">
        <v>1</v>
      </c>
      <c r="L5" t="s">
        <v>1</v>
      </c>
      <c r="M5" t="str">
        <f>VLOOKUP(Tabela2245689101112131415161718192021222324252643[[#This Row],[NOME]],'CADASTRO'!A:K,6,0)</f>
        <v>ATIVO</v>
      </c>
    </row>
    <row r="6" spans="1:13">
      <c r="A6" t="s">
        <v>516</v>
      </c>
      <c r="B6" t="s">
        <v>517</v>
      </c>
      <c r="C6" t="s">
        <v>68</v>
      </c>
      <c r="D6" t="s">
        <v>741</v>
      </c>
      <c r="E6" t="s">
        <v>209</v>
      </c>
      <c r="F6" t="str">
        <f>VLOOKUP(Tabela2245689101112131415161718192021222324252643[[#This Row],[NOME]],'CADASTRO'!A:K,5,0)</f>
        <v>ASSISTENTE ADMINISTRATIVO</v>
      </c>
      <c r="G6" s="7">
        <v>44930</v>
      </c>
      <c r="H6" s="38">
        <v>365</v>
      </c>
      <c r="I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IF((G6+H6)&gt;(TODAY()),"NO PRAZO", "VENCIDO")))),"N.A.")</f>
        <v>N.A.</v>
      </c>
      <c r="J6" s="14">
        <f>Tabela2245689101112131415161718192021222324252643[[#This Row],[TREINADO EM]]+Tabela2245689101112131415161718192021222324252643[[#This Row],[VALIDADE]]</f>
        <v>45295</v>
      </c>
      <c r="K6">
        <v>1</v>
      </c>
      <c r="L6" t="s">
        <v>1</v>
      </c>
      <c r="M6" t="str">
        <f>VLOOKUP(Tabela2245689101112131415161718192021222324252643[[#This Row],[NOME]],'CADASTRO'!A:K,6,0)</f>
        <v>DESLIGADO</v>
      </c>
    </row>
    <row r="7" spans="1:13">
      <c r="A7" t="s">
        <v>516</v>
      </c>
      <c r="B7" t="s">
        <v>517</v>
      </c>
      <c r="C7" t="s">
        <v>68</v>
      </c>
      <c r="D7" t="s">
        <v>741</v>
      </c>
      <c r="E7" t="s">
        <v>351</v>
      </c>
      <c r="F7" t="str">
        <f>VLOOKUP(Tabela2245689101112131415161718192021222324252643[[#This Row],[NOME]],'CADASTRO'!A:K,5,0)</f>
        <v>CONTROLADOR QUALIDADE</v>
      </c>
      <c r="G7" s="7">
        <v>44930</v>
      </c>
      <c r="H7" s="38">
        <v>365</v>
      </c>
      <c r="I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IF((G7+H7)&gt;(TODAY()),"NO PRAZO", "VENCIDO")))),"N.A.")</f>
        <v>HISTORICO</v>
      </c>
      <c r="J7" s="14">
        <f>Tabela2245689101112131415161718192021222324252643[[#This Row],[TREINADO EM]]+Tabela2245689101112131415161718192021222324252643[[#This Row],[VALIDADE]]</f>
        <v>45295</v>
      </c>
      <c r="K7">
        <v>1</v>
      </c>
      <c r="L7" t="s">
        <v>5</v>
      </c>
      <c r="M7" t="str">
        <f>VLOOKUP(Tabela2245689101112131415161718192021222324252643[[#This Row],[NOME]],'CADASTRO'!A:K,6,0)</f>
        <v>ATIVO</v>
      </c>
    </row>
    <row r="8" spans="1:13">
      <c r="A8" t="s">
        <v>516</v>
      </c>
      <c r="B8" t="s">
        <v>517</v>
      </c>
      <c r="C8" t="s">
        <v>68</v>
      </c>
      <c r="D8" t="s">
        <v>741</v>
      </c>
      <c r="E8" t="s">
        <v>351</v>
      </c>
      <c r="F8" t="str">
        <f>VLOOKUP(Tabela2245689101112131415161718192021222324252643[[#This Row],[NOME]],'CADASTRO'!A:K,5,0)</f>
        <v>CONTROLADOR QUALIDADE</v>
      </c>
      <c r="G8" s="7">
        <v>45362</v>
      </c>
      <c r="H8" s="38">
        <v>365</v>
      </c>
      <c r="I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IF((G8+H8)&gt;(TODAY()),"NO PRAZO", "VENCIDO")))),"N.A.")</f>
        <v>HISTORICO</v>
      </c>
      <c r="J8" s="14">
        <f>Tabela2245689101112131415161718192021222324252643[[#This Row],[TREINADO EM]]+Tabela2245689101112131415161718192021222324252643[[#This Row],[VALIDADE]]</f>
        <v>45727</v>
      </c>
      <c r="K8">
        <v>2</v>
      </c>
      <c r="L8" t="s">
        <v>5</v>
      </c>
      <c r="M8" t="str">
        <f>VLOOKUP(Tabela2245689101112131415161718192021222324252643[[#This Row],[NOME]],'CADASTRO'!A:K,6,0)</f>
        <v>ATIVO</v>
      </c>
    </row>
    <row r="9" spans="1:13">
      <c r="A9" t="s">
        <v>516</v>
      </c>
      <c r="B9" t="s">
        <v>517</v>
      </c>
      <c r="C9" t="s">
        <v>68</v>
      </c>
      <c r="D9" t="s">
        <v>741</v>
      </c>
      <c r="E9" t="s">
        <v>351</v>
      </c>
      <c r="F9" t="str">
        <f>VLOOKUP(Tabela2245689101112131415161718192021222324252643[[#This Row],[NOME]],'CADASTRO'!A:K,5,0)</f>
        <v>CONTROLADOR QUALIDADE</v>
      </c>
      <c r="G9" s="8">
        <v>45644</v>
      </c>
      <c r="H9" s="38">
        <v>365</v>
      </c>
      <c r="I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IF((G9+H9)&gt;(TODAY()),"NO PRAZO", "VENCIDO")))),"N.A.")</f>
        <v>N.A.</v>
      </c>
      <c r="J9" s="14">
        <f>Tabela2245689101112131415161718192021222324252643[[#This Row],[TREINADO EM]]+Tabela2245689101112131415161718192021222324252643[[#This Row],[VALIDADE]]</f>
        <v>46009</v>
      </c>
      <c r="K9">
        <v>1</v>
      </c>
      <c r="L9" t="s">
        <v>1</v>
      </c>
      <c r="M9" t="str">
        <f>VLOOKUP(Tabela2245689101112131415161718192021222324252643[[#This Row],[NOME]],'CADASTRO'!A:K,6,0)</f>
        <v>ATIVO</v>
      </c>
    </row>
    <row r="10" spans="1:13">
      <c r="A10" t="s">
        <v>516</v>
      </c>
      <c r="B10" t="s">
        <v>517</v>
      </c>
      <c r="C10" t="s">
        <v>68</v>
      </c>
      <c r="D10" t="s">
        <v>741</v>
      </c>
      <c r="E10" t="s">
        <v>320</v>
      </c>
      <c r="F10" t="str">
        <f>VLOOKUP(Tabela2245689101112131415161718192021222324252643[[#This Row],[NOME]],'CADASTRO'!A:K,5,0)</f>
        <v>CONTROLADOR QUALIDADE</v>
      </c>
      <c r="G10" s="8">
        <v>44930</v>
      </c>
      <c r="H10" s="38">
        <v>365</v>
      </c>
      <c r="I10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IF((G10+H10)&gt;(TODAY()),"NO PRAZO", "VENCIDO")))),"N.A.")</f>
        <v>HISTORICO</v>
      </c>
      <c r="J10" s="14">
        <f>Tabela2245689101112131415161718192021222324252643[[#This Row],[TREINADO EM]]+Tabela2245689101112131415161718192021222324252643[[#This Row],[VALIDADE]]</f>
        <v>45295</v>
      </c>
      <c r="K10">
        <v>1</v>
      </c>
      <c r="L10" t="s">
        <v>5</v>
      </c>
      <c r="M10" t="str">
        <f>VLOOKUP(Tabela2245689101112131415161718192021222324252643[[#This Row],[NOME]],'CADASTRO'!A:K,6,0)</f>
        <v>ATIVO</v>
      </c>
    </row>
    <row r="11" spans="1:13">
      <c r="A11" t="s">
        <v>516</v>
      </c>
      <c r="B11" t="s">
        <v>517</v>
      </c>
      <c r="C11" t="s">
        <v>68</v>
      </c>
      <c r="D11" t="s">
        <v>741</v>
      </c>
      <c r="E11" t="s">
        <v>320</v>
      </c>
      <c r="F11" t="str">
        <f>VLOOKUP(Tabela2245689101112131415161718192021222324252643[[#This Row],[NOME]],'CADASTRO'!A:K,5,0)</f>
        <v>CONTROLADOR QUALIDADE</v>
      </c>
      <c r="G11" s="8">
        <v>45362</v>
      </c>
      <c r="H11" s="38">
        <v>365</v>
      </c>
      <c r="I11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IF((G11+H11)&gt;(TODAY()),"NO PRAZO", "VENCIDO")))),"N.A.")</f>
        <v>HISTORICO</v>
      </c>
      <c r="J11" s="14">
        <f>Tabela2245689101112131415161718192021222324252643[[#This Row],[TREINADO EM]]+Tabela2245689101112131415161718192021222324252643[[#This Row],[VALIDADE]]</f>
        <v>45727</v>
      </c>
      <c r="K11">
        <v>2</v>
      </c>
      <c r="L11" t="s">
        <v>5</v>
      </c>
      <c r="M11" t="str">
        <f>VLOOKUP(Tabela2245689101112131415161718192021222324252643[[#This Row],[NOME]],'CADASTRO'!A:K,6,0)</f>
        <v>ATIVO</v>
      </c>
    </row>
    <row r="12" spans="1:13">
      <c r="A12" t="s">
        <v>516</v>
      </c>
      <c r="B12" t="s">
        <v>517</v>
      </c>
      <c r="C12" t="s">
        <v>68</v>
      </c>
      <c r="D12" t="s">
        <v>741</v>
      </c>
      <c r="E12" t="s">
        <v>320</v>
      </c>
      <c r="F12" t="str">
        <f>VLOOKUP(Tabela2245689101112131415161718192021222324252643[[#This Row],[NOME]],'CADASTRO'!A:K,5,0)</f>
        <v>CONTROLADOR QUALIDADE</v>
      </c>
      <c r="G12" s="8">
        <v>45644</v>
      </c>
      <c r="H12" s="38">
        <v>365</v>
      </c>
      <c r="I12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IF((G12+H12)&gt;(TODAY()),"NO PRAZO", "VENCIDO")))),"N.A.")</f>
        <v>N.A.</v>
      </c>
      <c r="J12" s="14">
        <f>Tabela2245689101112131415161718192021222324252643[[#This Row],[TREINADO EM]]+Tabela2245689101112131415161718192021222324252643[[#This Row],[VALIDADE]]</f>
        <v>46009</v>
      </c>
      <c r="K12">
        <v>1</v>
      </c>
      <c r="L12" t="s">
        <v>1</v>
      </c>
      <c r="M12" t="str">
        <f>VLOOKUP(Tabela2245689101112131415161718192021222324252643[[#This Row],[NOME]],'CADASTRO'!A:K,6,0)</f>
        <v>ATIVO</v>
      </c>
    </row>
    <row r="13" spans="1:13">
      <c r="A13" t="s">
        <v>516</v>
      </c>
      <c r="B13" t="s">
        <v>517</v>
      </c>
      <c r="C13" t="s">
        <v>68</v>
      </c>
      <c r="D13" t="s">
        <v>741</v>
      </c>
      <c r="E13" t="s">
        <v>362</v>
      </c>
      <c r="F13" t="str">
        <f>VLOOKUP(Tabela2245689101112131415161718192021222324252643[[#This Row],[NOME]],'CADASTRO'!A:K,5,0)</f>
        <v>OPERADOR INDUSTRIAL III</v>
      </c>
      <c r="G13" s="8">
        <v>45644</v>
      </c>
      <c r="H13" s="38">
        <v>365</v>
      </c>
      <c r="I1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IF((G13+H13)&gt;(TODAY()),"NO PRAZO", "VENCIDO")))),"N.A.")</f>
        <v>HISTORICO</v>
      </c>
      <c r="J13" s="14">
        <f>Tabela2245689101112131415161718192021222324252643[[#This Row],[TREINADO EM]]+Tabela2245689101112131415161718192021222324252643[[#This Row],[VALIDADE]]</f>
        <v>46009</v>
      </c>
      <c r="K13">
        <v>1</v>
      </c>
      <c r="L13" t="s">
        <v>5</v>
      </c>
      <c r="M13" t="str">
        <f>VLOOKUP(Tabela2245689101112131415161718192021222324252643[[#This Row],[NOME]],'CADASTRO'!A:K,6,0)</f>
        <v>ATIVO</v>
      </c>
    </row>
    <row r="14" spans="1:13">
      <c r="A14" t="s">
        <v>516</v>
      </c>
      <c r="B14" t="s">
        <v>517</v>
      </c>
      <c r="C14" t="s">
        <v>740</v>
      </c>
      <c r="D14" t="s">
        <v>741</v>
      </c>
      <c r="E14" t="s">
        <v>362</v>
      </c>
      <c r="F14" t="str">
        <f>VLOOKUP(Tabela2245689101112131415161718192021222324252643[[#This Row],[NOME]],'CADASTRO'!A:K,5,0)</f>
        <v>OPERADOR INDUSTRIAL III</v>
      </c>
      <c r="G14" s="8">
        <v>46009</v>
      </c>
      <c r="H14" s="38">
        <v>365</v>
      </c>
      <c r="I1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IF((G14+H14)&gt;(TODAY()),"NO PRAZO", "VENCIDO")))),"N.A.")</f>
        <v>NO PRAZO</v>
      </c>
      <c r="J14" s="14">
        <f>Tabela2245689101112131415161718192021222324252643[[#This Row],[TREINADO EM]]+Tabela2245689101112131415161718192021222324252643[[#This Row],[VALIDADE]]</f>
        <v>46374</v>
      </c>
      <c r="K14">
        <v>1</v>
      </c>
      <c r="L14" t="s">
        <v>3</v>
      </c>
      <c r="M14" t="str">
        <f>VLOOKUP(Tabela2245689101112131415161718192021222324252643[[#This Row],[NOME]],'CADASTRO'!A:K,6,0)</f>
        <v>ATIVO</v>
      </c>
    </row>
    <row r="15" spans="1:13">
      <c r="A15" t="s">
        <v>516</v>
      </c>
      <c r="B15" t="s">
        <v>517</v>
      </c>
      <c r="C15" t="s">
        <v>517</v>
      </c>
      <c r="D15" t="s">
        <v>741</v>
      </c>
      <c r="E15" t="s">
        <v>363</v>
      </c>
      <c r="F15" t="str">
        <f>VLOOKUP(Tabela2245689101112131415161718192021222324252643[[#This Row],[NOME]],'CADASTRO'!A:K,5,0)</f>
        <v>OPERADOR INDUSTRIAL III</v>
      </c>
      <c r="G15" s="8">
        <v>43101</v>
      </c>
      <c r="H15" s="38">
        <v>365</v>
      </c>
      <c r="I1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IF((G15+H15)&gt;(TODAY()),"NO PRAZO", "VENCIDO")))),"N.A.")</f>
        <v>HISTORICO</v>
      </c>
      <c r="J15" s="14">
        <f>Tabela2245689101112131415161718192021222324252643[[#This Row],[TREINADO EM]]+Tabela2245689101112131415161718192021222324252643[[#This Row],[VALIDADE]]</f>
        <v>43466</v>
      </c>
      <c r="K15">
        <v>1</v>
      </c>
      <c r="L15" t="s">
        <v>5</v>
      </c>
      <c r="M15" t="str">
        <f>VLOOKUP(Tabela2245689101112131415161718192021222324252643[[#This Row],[NOME]],'CADASTRO'!A:K,6,0)</f>
        <v>ATIVO</v>
      </c>
    </row>
    <row r="16" spans="1:13">
      <c r="A16" t="s">
        <v>516</v>
      </c>
      <c r="B16" t="s">
        <v>517</v>
      </c>
      <c r="C16" t="s">
        <v>68</v>
      </c>
      <c r="D16" t="s">
        <v>741</v>
      </c>
      <c r="E16" t="s">
        <v>363</v>
      </c>
      <c r="F16" t="str">
        <f>VLOOKUP(Tabela2245689101112131415161718192021222324252643[[#This Row],[NOME]],'CADASTRO'!A:K,5,0)</f>
        <v>OPERADOR INDUSTRIAL III</v>
      </c>
      <c r="G16" s="8">
        <v>44930</v>
      </c>
      <c r="H16" s="38">
        <v>365</v>
      </c>
      <c r="I1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IF((G16+H16)&gt;(TODAY()),"NO PRAZO", "VENCIDO")))),"N.A.")</f>
        <v>HISTORICO</v>
      </c>
      <c r="J16" s="14">
        <f>Tabela2245689101112131415161718192021222324252643[[#This Row],[TREINADO EM]]+Tabela2245689101112131415161718192021222324252643[[#This Row],[VALIDADE]]</f>
        <v>45295</v>
      </c>
      <c r="K16">
        <v>1</v>
      </c>
      <c r="L16" t="s">
        <v>5</v>
      </c>
      <c r="M16" t="str">
        <f>VLOOKUP(Tabela2245689101112131415161718192021222324252643[[#This Row],[NOME]],'CADASTRO'!A:K,6,0)</f>
        <v>ATIVO</v>
      </c>
    </row>
    <row r="17" spans="1:13">
      <c r="A17" t="s">
        <v>516</v>
      </c>
      <c r="B17" t="s">
        <v>517</v>
      </c>
      <c r="C17" t="s">
        <v>68</v>
      </c>
      <c r="D17" t="s">
        <v>741</v>
      </c>
      <c r="E17" t="s">
        <v>363</v>
      </c>
      <c r="F17" t="str">
        <f>VLOOKUP(Tabela2245689101112131415161718192021222324252643[[#This Row],[NOME]],'CADASTRO'!A:K,5,0)</f>
        <v>OPERADOR INDUSTRIAL III</v>
      </c>
      <c r="G17" s="8">
        <v>45362</v>
      </c>
      <c r="H17" s="38">
        <v>365</v>
      </c>
      <c r="I17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IF((G17+H17)&gt;(TODAY()),"NO PRAZO", "VENCIDO")))),"N.A.")</f>
        <v>HISTORICO</v>
      </c>
      <c r="J17" s="14">
        <f>Tabela2245689101112131415161718192021222324252643[[#This Row],[TREINADO EM]]+Tabela2245689101112131415161718192021222324252643[[#This Row],[VALIDADE]]</f>
        <v>45727</v>
      </c>
      <c r="K17">
        <v>2</v>
      </c>
      <c r="L17" t="s">
        <v>5</v>
      </c>
      <c r="M17" t="str">
        <f>VLOOKUP(Tabela2245689101112131415161718192021222324252643[[#This Row],[NOME]],'CADASTRO'!A:K,6,0)</f>
        <v>ATIVO</v>
      </c>
    </row>
    <row r="18" spans="1:13">
      <c r="A18" t="s">
        <v>516</v>
      </c>
      <c r="B18" t="s">
        <v>517</v>
      </c>
      <c r="C18" t="s">
        <v>68</v>
      </c>
      <c r="D18" t="s">
        <v>741</v>
      </c>
      <c r="E18" t="s">
        <v>363</v>
      </c>
      <c r="F18" t="str">
        <f>VLOOKUP(Tabela2245689101112131415161718192021222324252643[[#This Row],[NOME]],'CADASTRO'!A:K,5,0)</f>
        <v>OPERADOR INDUSTRIAL III</v>
      </c>
      <c r="G18" s="8">
        <v>45644</v>
      </c>
      <c r="H18" s="38">
        <v>365</v>
      </c>
      <c r="I18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IF((G18+H18)&gt;(TODAY()),"NO PRAZO", "VENCIDO")))),"N.A.")</f>
        <v>HISTORICO</v>
      </c>
      <c r="J18" s="14">
        <f>Tabela2245689101112131415161718192021222324252643[[#This Row],[TREINADO EM]]+Tabela2245689101112131415161718192021222324252643[[#This Row],[VALIDADE]]</f>
        <v>46009</v>
      </c>
      <c r="K18">
        <v>1</v>
      </c>
      <c r="L18" t="s">
        <v>5</v>
      </c>
      <c r="M18" t="str">
        <f>VLOOKUP(Tabela2245689101112131415161718192021222324252643[[#This Row],[NOME]],'CADASTRO'!A:K,6,0)</f>
        <v>ATIVO</v>
      </c>
    </row>
    <row r="19" spans="1:13">
      <c r="A19" t="s">
        <v>516</v>
      </c>
      <c r="B19" t="s">
        <v>517</v>
      </c>
      <c r="C19" t="s">
        <v>740</v>
      </c>
      <c r="D19" t="s">
        <v>741</v>
      </c>
      <c r="E19" t="s">
        <v>363</v>
      </c>
      <c r="F19" t="str">
        <f>VLOOKUP(Tabela2245689101112131415161718192021222324252643[[#This Row],[NOME]],'CADASTRO'!A:K,5,0)</f>
        <v>OPERADOR INDUSTRIAL III</v>
      </c>
      <c r="G19" s="8">
        <v>46009</v>
      </c>
      <c r="H19" s="38">
        <v>365</v>
      </c>
      <c r="I1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IF((G19+H19)&gt;(TODAY()),"NO PRAZO", "VENCIDO")))),"N.A.")</f>
        <v>HISTORICO</v>
      </c>
      <c r="J19" s="14">
        <f>Tabela2245689101112131415161718192021222324252643[[#This Row],[TREINADO EM]]+Tabela2245689101112131415161718192021222324252643[[#This Row],[VALIDADE]]</f>
        <v>46374</v>
      </c>
      <c r="K19">
        <v>1</v>
      </c>
      <c r="L19" t="s">
        <v>5</v>
      </c>
      <c r="M19" t="str">
        <f>VLOOKUP(Tabela2245689101112131415161718192021222324252643[[#This Row],[NOME]],'CADASTRO'!A:K,6,0)</f>
        <v>ATIVO</v>
      </c>
    </row>
    <row r="20" spans="1:13">
      <c r="A20" t="s">
        <v>516</v>
      </c>
      <c r="B20" t="s">
        <v>517</v>
      </c>
      <c r="C20" t="s">
        <v>442</v>
      </c>
      <c r="D20" t="s">
        <v>741</v>
      </c>
      <c r="E20" t="s">
        <v>363</v>
      </c>
      <c r="F20" t="str">
        <f>VLOOKUP(Tabela2245689101112131415161718192021222324252643[[#This Row],[NOME]],'CADASTRO'!A:K,5,0)</f>
        <v>OPERADOR INDUSTRIAL III</v>
      </c>
      <c r="G20" s="8">
        <v>46162</v>
      </c>
      <c r="H20" s="38">
        <v>365</v>
      </c>
      <c r="I20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IF((G20+H20)&gt;(TODAY()),"NO PRAZO", "VENCIDO")))),"N.A.")</f>
        <v>NO PRAZO</v>
      </c>
      <c r="J20" s="14">
        <f>Tabela2245689101112131415161718192021222324252643[[#This Row],[TREINADO EM]]+Tabela2245689101112131415161718192021222324252643[[#This Row],[VALIDADE]]</f>
        <v>46527</v>
      </c>
      <c r="K20">
        <v>1</v>
      </c>
      <c r="L20" t="s">
        <v>3</v>
      </c>
      <c r="M20" t="str">
        <f>VLOOKUP(Tabela2245689101112131415161718192021222324252643[[#This Row],[NOME]],'CADASTRO'!A:K,6,0)</f>
        <v>ATIVO</v>
      </c>
    </row>
    <row r="21" spans="1:13">
      <c r="A21" t="s">
        <v>516</v>
      </c>
      <c r="B21" t="s">
        <v>517</v>
      </c>
      <c r="C21" t="s">
        <v>517</v>
      </c>
      <c r="D21" t="s">
        <v>741</v>
      </c>
      <c r="E21" t="s">
        <v>364</v>
      </c>
      <c r="F21" t="str">
        <f>VLOOKUP(Tabela2245689101112131415161718192021222324252643[[#This Row],[NOME]],'CADASTRO'!A:K,5,0)</f>
        <v>OPERADOR INDUSTRIAL III</v>
      </c>
      <c r="G21" s="8">
        <v>43101</v>
      </c>
      <c r="H21" s="38">
        <v>365</v>
      </c>
      <c r="I21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IF((G21+H21)&gt;(TODAY()),"NO PRAZO", "VENCIDO")))),"N.A.")</f>
        <v>HISTORICO</v>
      </c>
      <c r="J21" s="14">
        <f>Tabela2245689101112131415161718192021222324252643[[#This Row],[TREINADO EM]]+Tabela2245689101112131415161718192021222324252643[[#This Row],[VALIDADE]]</f>
        <v>43466</v>
      </c>
      <c r="K21">
        <v>1</v>
      </c>
      <c r="L21" t="s">
        <v>5</v>
      </c>
      <c r="M21" t="str">
        <f>VLOOKUP(Tabela2245689101112131415161718192021222324252643[[#This Row],[NOME]],'CADASTRO'!A:K,6,0)</f>
        <v>ATIVO</v>
      </c>
    </row>
    <row r="22" spans="1:13">
      <c r="A22" t="s">
        <v>516</v>
      </c>
      <c r="B22" t="s">
        <v>517</v>
      </c>
      <c r="C22" t="s">
        <v>68</v>
      </c>
      <c r="D22" t="s">
        <v>741</v>
      </c>
      <c r="E22" t="s">
        <v>364</v>
      </c>
      <c r="F22" t="str">
        <f>VLOOKUP(Tabela2245689101112131415161718192021222324252643[[#This Row],[NOME]],'CADASTRO'!A:K,5,0)</f>
        <v>OPERADOR INDUSTRIAL III</v>
      </c>
      <c r="G22" s="8">
        <v>44930</v>
      </c>
      <c r="H22" s="38">
        <v>365</v>
      </c>
      <c r="I22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IF((G22+H22)&gt;(TODAY()),"NO PRAZO", "VENCIDO")))),"N.A.")</f>
        <v>HISTORICO</v>
      </c>
      <c r="J22" s="14">
        <f>Tabela2245689101112131415161718192021222324252643[[#This Row],[TREINADO EM]]+Tabela2245689101112131415161718192021222324252643[[#This Row],[VALIDADE]]</f>
        <v>45295</v>
      </c>
      <c r="K22">
        <v>1</v>
      </c>
      <c r="L22" t="s">
        <v>5</v>
      </c>
      <c r="M22" t="str">
        <f>VLOOKUP(Tabela2245689101112131415161718192021222324252643[[#This Row],[NOME]],'CADASTRO'!A:K,6,0)</f>
        <v>ATIVO</v>
      </c>
    </row>
    <row r="23" spans="1:13">
      <c r="A23" t="s">
        <v>516</v>
      </c>
      <c r="B23" t="s">
        <v>517</v>
      </c>
      <c r="C23" t="s">
        <v>68</v>
      </c>
      <c r="D23" t="s">
        <v>741</v>
      </c>
      <c r="E23" t="s">
        <v>364</v>
      </c>
      <c r="F23" t="str">
        <f>VLOOKUP(Tabela2245689101112131415161718192021222324252643[[#This Row],[NOME]],'CADASTRO'!A:K,5,0)</f>
        <v>OPERADOR INDUSTRIAL III</v>
      </c>
      <c r="G23" s="8">
        <v>45362</v>
      </c>
      <c r="H23" s="38">
        <v>365</v>
      </c>
      <c r="I2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IF((G23+H23)&gt;(TODAY()),"NO PRAZO", "VENCIDO")))),"N.A.")</f>
        <v>HISTORICO</v>
      </c>
      <c r="J23" s="14">
        <f>Tabela2245689101112131415161718192021222324252643[[#This Row],[TREINADO EM]]+Tabela2245689101112131415161718192021222324252643[[#This Row],[VALIDADE]]</f>
        <v>45727</v>
      </c>
      <c r="K23">
        <v>2</v>
      </c>
      <c r="L23" t="s">
        <v>5</v>
      </c>
      <c r="M23" t="str">
        <f>VLOOKUP(Tabela2245689101112131415161718192021222324252643[[#This Row],[NOME]],'CADASTRO'!A:K,6,0)</f>
        <v>ATIVO</v>
      </c>
    </row>
    <row r="24" spans="1:13">
      <c r="A24" t="s">
        <v>516</v>
      </c>
      <c r="B24" t="s">
        <v>517</v>
      </c>
      <c r="C24" t="s">
        <v>68</v>
      </c>
      <c r="D24" t="s">
        <v>741</v>
      </c>
      <c r="E24" t="s">
        <v>364</v>
      </c>
      <c r="F24" t="str">
        <f>VLOOKUP(Tabela2245689101112131415161718192021222324252643[[#This Row],[NOME]],'CADASTRO'!A:K,5,0)</f>
        <v>OPERADOR INDUSTRIAL III</v>
      </c>
      <c r="G24" s="8">
        <v>45644</v>
      </c>
      <c r="H24" s="38">
        <v>365</v>
      </c>
      <c r="I2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IF((G24+H24)&gt;(TODAY()),"NO PRAZO", "VENCIDO")))),"N.A.")</f>
        <v>HISTORICO</v>
      </c>
      <c r="J24" s="14">
        <f>Tabela2245689101112131415161718192021222324252643[[#This Row],[TREINADO EM]]+Tabela2245689101112131415161718192021222324252643[[#This Row],[VALIDADE]]</f>
        <v>46009</v>
      </c>
      <c r="K24">
        <v>1</v>
      </c>
      <c r="L24" t="s">
        <v>5</v>
      </c>
      <c r="M24" t="str">
        <f>VLOOKUP(Tabela2245689101112131415161718192021222324252643[[#This Row],[NOME]],'CADASTRO'!A:K,6,0)</f>
        <v>ATIVO</v>
      </c>
    </row>
    <row r="25" spans="1:13">
      <c r="A25" t="s">
        <v>516</v>
      </c>
      <c r="B25" t="s">
        <v>517</v>
      </c>
      <c r="C25" t="s">
        <v>740</v>
      </c>
      <c r="D25" t="s">
        <v>741</v>
      </c>
      <c r="E25" t="s">
        <v>364</v>
      </c>
      <c r="F25" t="str">
        <f>VLOOKUP(Tabela2245689101112131415161718192021222324252643[[#This Row],[NOME]],'CADASTRO'!A:K,5,0)</f>
        <v>OPERADOR INDUSTRIAL III</v>
      </c>
      <c r="G25" s="8">
        <v>46009</v>
      </c>
      <c r="H25" s="38">
        <v>365</v>
      </c>
      <c r="I2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IF((G25+H25)&gt;(TODAY()),"NO PRAZO", "VENCIDO")))),"N.A.")</f>
        <v>NO PRAZO</v>
      </c>
      <c r="J25" s="14">
        <f>Tabela2245689101112131415161718192021222324252643[[#This Row],[TREINADO EM]]+Tabela2245689101112131415161718192021222324252643[[#This Row],[VALIDADE]]</f>
        <v>46374</v>
      </c>
      <c r="K25">
        <v>1</v>
      </c>
      <c r="L25" t="s">
        <v>3</v>
      </c>
      <c r="M25" t="str">
        <f>VLOOKUP(Tabela2245689101112131415161718192021222324252643[[#This Row],[NOME]],'CADASTRO'!A:K,6,0)</f>
        <v>ATIVO</v>
      </c>
    </row>
    <row r="26" spans="1:13">
      <c r="A26" t="s">
        <v>516</v>
      </c>
      <c r="B26" t="s">
        <v>517</v>
      </c>
      <c r="C26" t="s">
        <v>68</v>
      </c>
      <c r="D26" t="s">
        <v>741</v>
      </c>
      <c r="E26" t="s">
        <v>248</v>
      </c>
      <c r="F26" t="str">
        <f>VLOOKUP(Tabela2245689101112131415161718192021222324252643[[#This Row],[NOME]],'CADASTRO'!A:K,5,0)</f>
        <v>OPERADOR INDUSTRIAL II</v>
      </c>
      <c r="G26" s="8">
        <v>44930</v>
      </c>
      <c r="H26" s="38">
        <v>365</v>
      </c>
      <c r="I2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IF((G26+H26)&gt;(TODAY()),"NO PRAZO", "VENCIDO")))),"N.A.")</f>
        <v>N.A.</v>
      </c>
      <c r="J26" s="14">
        <f>Tabela2245689101112131415161718192021222324252643[[#This Row],[TREINADO EM]]+Tabela2245689101112131415161718192021222324252643[[#This Row],[VALIDADE]]</f>
        <v>45295</v>
      </c>
      <c r="K26">
        <v>1</v>
      </c>
      <c r="L26" t="s">
        <v>1</v>
      </c>
      <c r="M26" t="str">
        <f>VLOOKUP(Tabela2245689101112131415161718192021222324252643[[#This Row],[NOME]],'CADASTRO'!A:K,6,0)</f>
        <v>DESLIGADO</v>
      </c>
    </row>
    <row r="27" spans="1:13">
      <c r="A27" t="s">
        <v>516</v>
      </c>
      <c r="B27" t="s">
        <v>517</v>
      </c>
      <c r="C27" t="s">
        <v>68</v>
      </c>
      <c r="D27" t="s">
        <v>741</v>
      </c>
      <c r="E27" t="s">
        <v>373</v>
      </c>
      <c r="F27" t="str">
        <f>VLOOKUP(Tabela2245689101112131415161718192021222324252643[[#This Row],[NOME]],'CADASTRO'!A:K,5,0)</f>
        <v>AUXILIAR DE CARGA E DESCARGA</v>
      </c>
      <c r="G27" s="8">
        <v>44930</v>
      </c>
      <c r="H27" s="38">
        <v>365</v>
      </c>
      <c r="I27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IF((G27+H27)&gt;(TODAY()),"NO PRAZO", "VENCIDO")))),"N.A.")</f>
        <v>N.A.</v>
      </c>
      <c r="J27" s="14">
        <f>Tabela2245689101112131415161718192021222324252643[[#This Row],[TREINADO EM]]+Tabela2245689101112131415161718192021222324252643[[#This Row],[VALIDADE]]</f>
        <v>45295</v>
      </c>
      <c r="K27">
        <v>1</v>
      </c>
      <c r="L27" t="s">
        <v>1</v>
      </c>
      <c r="M27" t="str">
        <f>VLOOKUP(Tabela2245689101112131415161718192021222324252643[[#This Row],[NOME]],'CADASTRO'!A:K,6,0)</f>
        <v>ATIVO</v>
      </c>
    </row>
    <row r="28" spans="1:13">
      <c r="A28" t="s">
        <v>516</v>
      </c>
      <c r="B28" t="s">
        <v>517</v>
      </c>
      <c r="C28" t="s">
        <v>68</v>
      </c>
      <c r="D28" t="s">
        <v>741</v>
      </c>
      <c r="E28" t="s">
        <v>375</v>
      </c>
      <c r="F28" t="str">
        <f>VLOOKUP(Tabela2245689101112131415161718192021222324252643[[#This Row],[NOME]],'CADASTRO'!A:K,5,0)</f>
        <v>OPERADOR INDUSTRIAL II</v>
      </c>
      <c r="G28" s="8">
        <v>44930</v>
      </c>
      <c r="H28" s="38">
        <v>365</v>
      </c>
      <c r="I28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IF((G28+H28)&gt;(TODAY()),"NO PRAZO", "VENCIDO")))),"N.A.")</f>
        <v>N.A.</v>
      </c>
      <c r="J28" s="14">
        <f>Tabela2245689101112131415161718192021222324252643[[#This Row],[TREINADO EM]]+Tabela2245689101112131415161718192021222324252643[[#This Row],[VALIDADE]]</f>
        <v>45295</v>
      </c>
      <c r="K28">
        <v>1</v>
      </c>
      <c r="L28" t="s">
        <v>1</v>
      </c>
      <c r="M28" t="str">
        <f>VLOOKUP(Tabela2245689101112131415161718192021222324252643[[#This Row],[NOME]],'CADASTRO'!A:K,6,0)</f>
        <v>ATIVO</v>
      </c>
    </row>
    <row r="29" spans="1:13">
      <c r="A29" t="s">
        <v>516</v>
      </c>
      <c r="B29" t="s">
        <v>517</v>
      </c>
      <c r="C29" t="s">
        <v>68</v>
      </c>
      <c r="D29" t="s">
        <v>741</v>
      </c>
      <c r="E29" t="s">
        <v>467</v>
      </c>
      <c r="F29" t="str">
        <f>VLOOKUP(Tabela2245689101112131415161718192021222324252643[[#This Row],[NOME]],'CADASTRO'!A:K,5,0)</f>
        <v>OPERADOR INDUSTRIAL III</v>
      </c>
      <c r="G29" s="8">
        <v>45362</v>
      </c>
      <c r="H29" s="38">
        <v>365</v>
      </c>
      <c r="I2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IF((G29+H29)&gt;(TODAY()),"NO PRAZO", "VENCIDO")))),"N.A.")</f>
        <v>N.A.</v>
      </c>
      <c r="J29" s="14">
        <f>Tabela2245689101112131415161718192021222324252643[[#This Row],[TREINADO EM]]+Tabela2245689101112131415161718192021222324252643[[#This Row],[VALIDADE]]</f>
        <v>45727</v>
      </c>
      <c r="K29">
        <v>2</v>
      </c>
      <c r="L29" t="s">
        <v>5</v>
      </c>
      <c r="M29" t="str">
        <f>VLOOKUP(Tabela2245689101112131415161718192021222324252643[[#This Row],[NOME]],'CADASTRO'!A:K,6,0)</f>
        <v>DESLIGADO</v>
      </c>
    </row>
    <row r="30" spans="1:13">
      <c r="A30" t="s">
        <v>516</v>
      </c>
      <c r="B30" t="s">
        <v>517</v>
      </c>
      <c r="C30" t="s">
        <v>382</v>
      </c>
      <c r="D30" t="s">
        <v>741</v>
      </c>
      <c r="E30" t="s">
        <v>467</v>
      </c>
      <c r="F30" t="str">
        <f>VLOOKUP(Tabela2245689101112131415161718192021222324252643[[#This Row],[NOME]],'CADASTRO'!A:K,5,0)</f>
        <v>OPERADOR INDUSTRIAL III</v>
      </c>
      <c r="G30" s="8">
        <v>45891</v>
      </c>
      <c r="H30" s="38">
        <v>365</v>
      </c>
      <c r="I3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IF((G30+H30)&gt;(TODAY()),"NO PRAZO", "VENCIDO")))),"N.A.")</f>
        <v>N.A.</v>
      </c>
      <c r="J30" s="14">
        <f>Tabela2245689101112131415161718192021222324252643[[#This Row],[TREINADO EM]]+Tabela2245689101112131415161718192021222324252643[[#This Row],[VALIDADE]]</f>
        <v>46256</v>
      </c>
      <c r="K30">
        <v>1</v>
      </c>
      <c r="L30" t="s">
        <v>5</v>
      </c>
      <c r="M30" t="str">
        <f>VLOOKUP(Tabela2245689101112131415161718192021222324252643[[#This Row],[NOME]],'CADASTRO'!A:K,6,0)</f>
        <v>DESLIGADO</v>
      </c>
    </row>
    <row r="31" spans="1:13">
      <c r="A31" t="s">
        <v>516</v>
      </c>
      <c r="B31" t="s">
        <v>517</v>
      </c>
      <c r="C31" t="s">
        <v>740</v>
      </c>
      <c r="D31" t="s">
        <v>741</v>
      </c>
      <c r="E31" t="s">
        <v>467</v>
      </c>
      <c r="F31" t="str">
        <f>VLOOKUP(Tabela2245689101112131415161718192021222324252643[[#This Row],[NOME]],'CADASTRO'!A:K,5,0)</f>
        <v>OPERADOR INDUSTRIAL III</v>
      </c>
      <c r="G31" s="8">
        <v>46009</v>
      </c>
      <c r="H31" s="38">
        <v>365</v>
      </c>
      <c r="I3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IF((G31+H31)&gt;(TODAY()),"NO PRAZO", "VENCIDO")))),"N.A.")</f>
        <v>N.A.</v>
      </c>
      <c r="J31" s="14">
        <f>Tabela2245689101112131415161718192021222324252643[[#This Row],[TREINADO EM]]+Tabela2245689101112131415161718192021222324252643[[#This Row],[VALIDADE]]</f>
        <v>46374</v>
      </c>
      <c r="K31">
        <v>1</v>
      </c>
      <c r="L31" t="s">
        <v>3</v>
      </c>
      <c r="M31" t="str">
        <f>VLOOKUP(Tabela2245689101112131415161718192021222324252643[[#This Row],[NOME]],'CADASTRO'!A:K,6,0)</f>
        <v>DESLIGADO</v>
      </c>
    </row>
    <row r="32" spans="1:13">
      <c r="A32" t="s">
        <v>516</v>
      </c>
      <c r="B32" t="s">
        <v>517</v>
      </c>
      <c r="C32" t="s">
        <v>68</v>
      </c>
      <c r="D32" t="s">
        <v>741</v>
      </c>
      <c r="E32" t="s">
        <v>378</v>
      </c>
      <c r="F32" t="str">
        <f>VLOOKUP(Tabela2245689101112131415161718192021222324252643[[#This Row],[NOME]],'CADASTRO'!A:K,5,0)</f>
        <v>ANALISTA LOGISTICA JR</v>
      </c>
      <c r="G32" s="8">
        <v>44930</v>
      </c>
      <c r="H32" s="38">
        <v>365</v>
      </c>
      <c r="I3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IF((G32+H32)&gt;(TODAY()),"NO PRAZO", "VENCIDO")))),"N.A.")</f>
        <v>N.A.</v>
      </c>
      <c r="J32" s="14">
        <f>Tabela2245689101112131415161718192021222324252643[[#This Row],[TREINADO EM]]+Tabela2245689101112131415161718192021222324252643[[#This Row],[VALIDADE]]</f>
        <v>45295</v>
      </c>
      <c r="K32">
        <v>1</v>
      </c>
      <c r="L32" t="s">
        <v>1</v>
      </c>
      <c r="M32" t="str">
        <f>VLOOKUP(Tabela2245689101112131415161718192021222324252643[[#This Row],[NOME]],'CADASTRO'!A:K,6,0)</f>
        <v>ATIVO</v>
      </c>
    </row>
    <row r="33" spans="1:13">
      <c r="A33" t="s">
        <v>516</v>
      </c>
      <c r="B33" t="s">
        <v>517</v>
      </c>
      <c r="C33" t="s">
        <v>740</v>
      </c>
      <c r="D33" t="s">
        <v>741</v>
      </c>
      <c r="E33" t="s">
        <v>380</v>
      </c>
      <c r="F33" t="str">
        <f>VLOOKUP(Tabela2245689101112131415161718192021222324252643[[#This Row],[NOME]],'CADASTRO'!A:K,5,0)</f>
        <v>TECNICO ELETRONICO I</v>
      </c>
      <c r="G33" s="8">
        <v>46009</v>
      </c>
      <c r="H33" s="38">
        <v>365</v>
      </c>
      <c r="I3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IF((G33+H33)&gt;(TODAY()),"NO PRAZO", "VENCIDO")))),"N.A.")</f>
        <v>NO PRAZO</v>
      </c>
      <c r="J33" s="14">
        <f>Tabela2245689101112131415161718192021222324252643[[#This Row],[TREINADO EM]]+Tabela2245689101112131415161718192021222324252643[[#This Row],[VALIDADE]]</f>
        <v>46374</v>
      </c>
      <c r="K33">
        <v>1</v>
      </c>
      <c r="L33" t="s">
        <v>3</v>
      </c>
      <c r="M33" t="str">
        <f>VLOOKUP(Tabela2245689101112131415161718192021222324252643[[#This Row],[NOME]],'CADASTRO'!A:K,6,0)</f>
        <v>ATIVO</v>
      </c>
    </row>
    <row r="34" spans="1:13">
      <c r="A34" t="s">
        <v>516</v>
      </c>
      <c r="B34" t="s">
        <v>517</v>
      </c>
      <c r="C34" t="s">
        <v>517</v>
      </c>
      <c r="D34" t="s">
        <v>741</v>
      </c>
      <c r="E34" t="s">
        <v>274</v>
      </c>
      <c r="F34" t="str">
        <f>VLOOKUP(Tabela2245689101112131415161718192021222324252643[[#This Row],[NOME]],'CADASTRO'!A:K,5,0)</f>
        <v>OPERADOR INDUSTRIAL III</v>
      </c>
      <c r="G34" s="8">
        <v>43101</v>
      </c>
      <c r="H34" s="38">
        <v>365</v>
      </c>
      <c r="I3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IF((G34+H34)&gt;(TODAY()),"NO PRAZO", "VENCIDO")))),"N.A.")</f>
        <v>N.A.</v>
      </c>
      <c r="J34" s="14">
        <f>Tabela2245689101112131415161718192021222324252643[[#This Row],[TREINADO EM]]+Tabela2245689101112131415161718192021222324252643[[#This Row],[VALIDADE]]</f>
        <v>43466</v>
      </c>
      <c r="K34">
        <v>1</v>
      </c>
      <c r="L34" t="s">
        <v>3</v>
      </c>
      <c r="M34" t="str">
        <f>VLOOKUP(Tabela2245689101112131415161718192021222324252643[[#This Row],[NOME]],'CADASTRO'!A:K,6,0)</f>
        <v>DESLIGADO</v>
      </c>
    </row>
    <row r="35" spans="1:13">
      <c r="A35" t="s">
        <v>516</v>
      </c>
      <c r="B35" t="s">
        <v>517</v>
      </c>
      <c r="C35" t="s">
        <v>68</v>
      </c>
      <c r="D35" t="s">
        <v>741</v>
      </c>
      <c r="E35" t="s">
        <v>277</v>
      </c>
      <c r="F35" t="str">
        <f>VLOOKUP(Tabela2245689101112131415161718192021222324252643[[#This Row],[NOME]],'CADASTRO'!A:K,5,0)</f>
        <v>OPERADOR INDUSTRIAL I</v>
      </c>
      <c r="G35" s="8">
        <v>44930</v>
      </c>
      <c r="H35" s="38">
        <v>365</v>
      </c>
      <c r="I3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IF((G35+H35)&gt;(TODAY()),"NO PRAZO", "VENCIDO")))),"N.A.")</f>
        <v>N.A.</v>
      </c>
      <c r="J35" s="14">
        <f>Tabela2245689101112131415161718192021222324252643[[#This Row],[TREINADO EM]]+Tabela2245689101112131415161718192021222324252643[[#This Row],[VALIDADE]]</f>
        <v>45295</v>
      </c>
      <c r="K35">
        <v>1</v>
      </c>
      <c r="L35" t="s">
        <v>1</v>
      </c>
      <c r="M35" t="str">
        <f>VLOOKUP(Tabela2245689101112131415161718192021222324252643[[#This Row],[NOME]],'CADASTRO'!A:K,6,0)</f>
        <v>DESLIGADO</v>
      </c>
    </row>
    <row r="36" spans="1:13">
      <c r="A36" t="s">
        <v>516</v>
      </c>
      <c r="B36" t="s">
        <v>517</v>
      </c>
      <c r="C36" t="s">
        <v>517</v>
      </c>
      <c r="D36" t="s">
        <v>741</v>
      </c>
      <c r="E36" t="s">
        <v>291</v>
      </c>
      <c r="F36" t="str">
        <f>VLOOKUP(Tabela2245689101112131415161718192021222324252643[[#This Row],[NOME]],'CADASTRO'!A:K,5,0)</f>
        <v>OPERADOR INDUSTRIAL III</v>
      </c>
      <c r="G36" s="8">
        <v>43101</v>
      </c>
      <c r="H36" s="38">
        <v>365</v>
      </c>
      <c r="I3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IF((G36+H36)&gt;(TODAY()),"NO PRAZO", "VENCIDO")))),"N.A.")</f>
        <v>N.A.</v>
      </c>
      <c r="J36" s="14">
        <f>Tabela2245689101112131415161718192021222324252643[[#This Row],[TREINADO EM]]+Tabela2245689101112131415161718192021222324252643[[#This Row],[VALIDADE]]</f>
        <v>43466</v>
      </c>
      <c r="K36">
        <v>1</v>
      </c>
      <c r="L36" t="s">
        <v>5</v>
      </c>
      <c r="M36" t="str">
        <f>VLOOKUP(Tabela2245689101112131415161718192021222324252643[[#This Row],[NOME]],'CADASTRO'!A:K,6,0)</f>
        <v>DESLIGADO</v>
      </c>
    </row>
    <row r="37" spans="1:13">
      <c r="A37" t="s">
        <v>516</v>
      </c>
      <c r="B37" t="s">
        <v>517</v>
      </c>
      <c r="C37" t="s">
        <v>68</v>
      </c>
      <c r="D37" t="s">
        <v>741</v>
      </c>
      <c r="E37" t="s">
        <v>291</v>
      </c>
      <c r="F37" t="str">
        <f>VLOOKUP(Tabela2245689101112131415161718192021222324252643[[#This Row],[NOME]],'CADASTRO'!A:K,5,0)</f>
        <v>OPERADOR INDUSTRIAL III</v>
      </c>
      <c r="G37" s="8">
        <v>44930</v>
      </c>
      <c r="H37" s="38">
        <v>365</v>
      </c>
      <c r="I3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IF((G37+H37)&gt;(TODAY()),"NO PRAZO", "VENCIDO")))),"N.A.")</f>
        <v>N.A.</v>
      </c>
      <c r="J37" s="14">
        <f>Tabela2245689101112131415161718192021222324252643[[#This Row],[TREINADO EM]]+Tabela2245689101112131415161718192021222324252643[[#This Row],[VALIDADE]]</f>
        <v>45295</v>
      </c>
      <c r="K37">
        <v>1</v>
      </c>
      <c r="L37" t="s">
        <v>5</v>
      </c>
      <c r="M37" t="str">
        <f>VLOOKUP(Tabela2245689101112131415161718192021222324252643[[#This Row],[NOME]],'CADASTRO'!A:K,6,0)</f>
        <v>DESLIGADO</v>
      </c>
    </row>
    <row r="38" spans="1:13">
      <c r="A38" t="s">
        <v>516</v>
      </c>
      <c r="B38" t="s">
        <v>517</v>
      </c>
      <c r="C38" t="s">
        <v>68</v>
      </c>
      <c r="D38" t="s">
        <v>741</v>
      </c>
      <c r="E38" t="s">
        <v>291</v>
      </c>
      <c r="F38" t="str">
        <f>VLOOKUP(Tabela2245689101112131415161718192021222324252643[[#This Row],[NOME]],'CADASTRO'!A:K,5,0)</f>
        <v>OPERADOR INDUSTRIAL III</v>
      </c>
      <c r="G38" s="8">
        <v>45362</v>
      </c>
      <c r="H38" s="38">
        <v>365</v>
      </c>
      <c r="I3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IF((G38+H38)&gt;(TODAY()),"NO PRAZO", "VENCIDO")))),"N.A.")</f>
        <v>N.A.</v>
      </c>
      <c r="J38" s="14">
        <f>Tabela2245689101112131415161718192021222324252643[[#This Row],[TREINADO EM]]+Tabela2245689101112131415161718192021222324252643[[#This Row],[VALIDADE]]</f>
        <v>45727</v>
      </c>
      <c r="K38">
        <v>2</v>
      </c>
      <c r="L38" t="s">
        <v>3</v>
      </c>
      <c r="M38" t="str">
        <f>VLOOKUP(Tabela2245689101112131415161718192021222324252643[[#This Row],[NOME]],'CADASTRO'!A:K,6,0)</f>
        <v>DESLIGADO</v>
      </c>
    </row>
    <row r="39" spans="1:13">
      <c r="A39" t="s">
        <v>516</v>
      </c>
      <c r="B39" t="s">
        <v>517</v>
      </c>
      <c r="C39" t="s">
        <v>68</v>
      </c>
      <c r="D39" t="s">
        <v>741</v>
      </c>
      <c r="E39" t="s">
        <v>394</v>
      </c>
      <c r="F39" t="str">
        <f>VLOOKUP(Tabela2245689101112131415161718192021222324252643[[#This Row],[NOME]],'CADASTRO'!A:K,5,0)</f>
        <v>OPERADOR INDUSTRIAL I</v>
      </c>
      <c r="G39" s="8">
        <v>44930</v>
      </c>
      <c r="H39" s="38">
        <v>365</v>
      </c>
      <c r="I39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IF((G39+H39)&gt;(TODAY()),"NO PRAZO", "VENCIDO")))),"N.A.")</f>
        <v>N.A.</v>
      </c>
      <c r="J39" s="14">
        <f>Tabela2245689101112131415161718192021222324252643[[#This Row],[TREINADO EM]]+Tabela2245689101112131415161718192021222324252643[[#This Row],[VALIDADE]]</f>
        <v>45295</v>
      </c>
      <c r="K39">
        <v>1</v>
      </c>
      <c r="L39" t="s">
        <v>1</v>
      </c>
      <c r="M39" t="str">
        <f>VLOOKUP(Tabela2245689101112131415161718192021222324252643[[#This Row],[NOME]],'CADASTRO'!A:K,6,0)</f>
        <v>ATIVO</v>
      </c>
    </row>
    <row r="40" spans="1:13">
      <c r="A40" t="s">
        <v>516</v>
      </c>
      <c r="B40" t="s">
        <v>517</v>
      </c>
      <c r="C40" t="s">
        <v>517</v>
      </c>
      <c r="D40" t="s">
        <v>741</v>
      </c>
      <c r="E40" t="s">
        <v>298</v>
      </c>
      <c r="F40" t="str">
        <f>VLOOKUP(Tabela2245689101112131415161718192021222324252643[[#This Row],[NOME]],'CADASTRO'!A:K,5,0)</f>
        <v>OPERADOR INDUSTRIAL III</v>
      </c>
      <c r="G40" s="8">
        <v>43101</v>
      </c>
      <c r="H40" s="38">
        <v>365</v>
      </c>
      <c r="I4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IF((G40+H40)&gt;(TODAY()),"NO PRAZO", "VENCIDO")))),"N.A.")</f>
        <v>N.A.</v>
      </c>
      <c r="J40" s="14">
        <f>Tabela2245689101112131415161718192021222324252643[[#This Row],[TREINADO EM]]+Tabela2245689101112131415161718192021222324252643[[#This Row],[VALIDADE]]</f>
        <v>43466</v>
      </c>
      <c r="K40">
        <v>1</v>
      </c>
      <c r="L40" t="s">
        <v>5</v>
      </c>
      <c r="M40" t="str">
        <f>VLOOKUP(Tabela2245689101112131415161718192021222324252643[[#This Row],[NOME]],'CADASTRO'!A:K,6,0)</f>
        <v>DESLIGADO</v>
      </c>
    </row>
    <row r="41" spans="1:13">
      <c r="A41" t="s">
        <v>516</v>
      </c>
      <c r="B41" t="s">
        <v>517</v>
      </c>
      <c r="C41" t="s">
        <v>68</v>
      </c>
      <c r="D41" t="s">
        <v>741</v>
      </c>
      <c r="E41" t="s">
        <v>298</v>
      </c>
      <c r="F41" t="str">
        <f>VLOOKUP(Tabela2245689101112131415161718192021222324252643[[#This Row],[NOME]],'CADASTRO'!A:K,5,0)</f>
        <v>OPERADOR INDUSTRIAL III</v>
      </c>
      <c r="G41" s="8">
        <v>45498</v>
      </c>
      <c r="H41" s="38">
        <v>365</v>
      </c>
      <c r="I4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IF((G41+H41)&gt;(TODAY()),"NO PRAZO", "VENCIDO")))),"N.A.")</f>
        <v>N.A.</v>
      </c>
      <c r="J41" s="14">
        <f>Tabela2245689101112131415161718192021222324252643[[#This Row],[TREINADO EM]]+Tabela2245689101112131415161718192021222324252643[[#This Row],[VALIDADE]]</f>
        <v>45863</v>
      </c>
      <c r="K41">
        <v>1</v>
      </c>
      <c r="L41" t="s">
        <v>5</v>
      </c>
      <c r="M41" t="str">
        <f>VLOOKUP(Tabela2245689101112131415161718192021222324252643[[#This Row],[NOME]],'CADASTRO'!A:K,6,0)</f>
        <v>DESLIGADO</v>
      </c>
    </row>
    <row r="42" spans="1:13">
      <c r="A42" t="s">
        <v>516</v>
      </c>
      <c r="B42" t="s">
        <v>517</v>
      </c>
      <c r="C42" t="s">
        <v>68</v>
      </c>
      <c r="D42" t="s">
        <v>741</v>
      </c>
      <c r="E42" t="s">
        <v>298</v>
      </c>
      <c r="F42" t="str">
        <f>VLOOKUP(Tabela2245689101112131415161718192021222324252643[[#This Row],[NOME]],'CADASTRO'!A:K,5,0)</f>
        <v>OPERADOR INDUSTRIAL III</v>
      </c>
      <c r="G42" s="8">
        <v>45644</v>
      </c>
      <c r="H42" s="38">
        <v>365</v>
      </c>
      <c r="I4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IF((G42+H42)&gt;(TODAY()),"NO PRAZO", "VENCIDO")))),"N.A.")</f>
        <v>N.A.</v>
      </c>
      <c r="J42" s="14">
        <f>Tabela2245689101112131415161718192021222324252643[[#This Row],[TREINADO EM]]+Tabela2245689101112131415161718192021222324252643[[#This Row],[VALIDADE]]</f>
        <v>46009</v>
      </c>
      <c r="K42">
        <v>1</v>
      </c>
      <c r="L42" t="s">
        <v>3</v>
      </c>
      <c r="M42" t="str">
        <f>VLOOKUP(Tabela2245689101112131415161718192021222324252643[[#This Row],[NOME]],'CADASTRO'!A:K,6,0)</f>
        <v>DESLIGADO</v>
      </c>
    </row>
    <row r="43" spans="1:13">
      <c r="A43" t="s">
        <v>516</v>
      </c>
      <c r="B43" t="s">
        <v>517</v>
      </c>
      <c r="C43" t="s">
        <v>68</v>
      </c>
      <c r="D43" t="s">
        <v>741</v>
      </c>
      <c r="E43" t="s">
        <v>395</v>
      </c>
      <c r="F43" t="str">
        <f>VLOOKUP(Tabela2245689101112131415161718192021222324252643[[#This Row],[NOME]],'CADASTRO'!A:K,5,0)</f>
        <v>OPERADOR INDUSTRIAL II</v>
      </c>
      <c r="G43" s="8">
        <v>45362</v>
      </c>
      <c r="H43" s="38">
        <v>365</v>
      </c>
      <c r="I4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IF((G43+H43)&gt;(TODAY()),"NO PRAZO", "VENCIDO")))),"N.A.")</f>
        <v>N.A.</v>
      </c>
      <c r="J43" s="14">
        <f>Tabela2245689101112131415161718192021222324252643[[#This Row],[TREINADO EM]]+Tabela2245689101112131415161718192021222324252643[[#This Row],[VALIDADE]]</f>
        <v>45727</v>
      </c>
      <c r="K43">
        <v>2</v>
      </c>
      <c r="L43" t="s">
        <v>1</v>
      </c>
      <c r="M43" t="str">
        <f>VLOOKUP(Tabela2245689101112131415161718192021222324252643[[#This Row],[NOME]],'CADASTRO'!A:K,6,0)</f>
        <v>ATIVO</v>
      </c>
    </row>
    <row r="44" spans="1:13">
      <c r="A44" t="s">
        <v>516</v>
      </c>
      <c r="B44" t="s">
        <v>517</v>
      </c>
      <c r="C44" t="s">
        <v>68</v>
      </c>
      <c r="D44" t="s">
        <v>741</v>
      </c>
      <c r="E44" t="s">
        <v>313</v>
      </c>
      <c r="F44" t="str">
        <f>VLOOKUP(Tabela2245689101112131415161718192021222324252643[[#This Row],[NOME]],'CADASTRO'!A:K,5,0)</f>
        <v>OPERADOR INDUSTRIAL I</v>
      </c>
      <c r="G44" s="8">
        <v>45362</v>
      </c>
      <c r="H44" s="38">
        <v>365</v>
      </c>
      <c r="I4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IF((G44+H44)&gt;(TODAY()),"NO PRAZO", "VENCIDO")))),"N.A.")</f>
        <v>N.A.</v>
      </c>
      <c r="J44" s="14">
        <f>Tabela2245689101112131415161718192021222324252643[[#This Row],[TREINADO EM]]+Tabela2245689101112131415161718192021222324252643[[#This Row],[VALIDADE]]</f>
        <v>45727</v>
      </c>
      <c r="K44">
        <v>2</v>
      </c>
      <c r="L44" t="s">
        <v>1</v>
      </c>
      <c r="M44" t="str">
        <f>VLOOKUP(Tabela2245689101112131415161718192021222324252643[[#This Row],[NOME]],'CADASTRO'!A:K,6,0)</f>
        <v>DESLIGADO</v>
      </c>
    </row>
    <row r="45" spans="1:13">
      <c r="A45" t="s">
        <v>516</v>
      </c>
      <c r="B45" t="s">
        <v>517</v>
      </c>
      <c r="C45" t="s">
        <v>68</v>
      </c>
      <c r="D45" t="s">
        <v>741</v>
      </c>
      <c r="E45" t="s">
        <v>324</v>
      </c>
      <c r="F45" t="str">
        <f>VLOOKUP(Tabela2245689101112131415161718192021222324252643[[#This Row],[NOME]],'CADASTRO'!A:K,5,0)</f>
        <v>LIDER DE TURNO</v>
      </c>
      <c r="G45" s="8">
        <v>44930</v>
      </c>
      <c r="H45" s="38">
        <v>365</v>
      </c>
      <c r="I4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IF((G45+H45)&gt;(TODAY()),"NO PRAZO", "VENCIDO")))),"N.A.")</f>
        <v>N.A.</v>
      </c>
      <c r="J45" s="14">
        <f>Tabela2245689101112131415161718192021222324252643[[#This Row],[TREINADO EM]]+Tabela2245689101112131415161718192021222324252643[[#This Row],[VALIDADE]]</f>
        <v>45295</v>
      </c>
      <c r="K45">
        <v>1</v>
      </c>
      <c r="L45" t="s">
        <v>1</v>
      </c>
      <c r="M45" t="str">
        <f>VLOOKUP(Tabela2245689101112131415161718192021222324252643[[#This Row],[NOME]],'CADASTRO'!A:K,6,0)</f>
        <v>ATIVO</v>
      </c>
    </row>
    <row r="46" spans="1:13">
      <c r="A46" t="s">
        <v>516</v>
      </c>
      <c r="B46" t="s">
        <v>517</v>
      </c>
      <c r="C46" t="s">
        <v>517</v>
      </c>
      <c r="D46" t="s">
        <v>741</v>
      </c>
      <c r="E46" t="s">
        <v>399</v>
      </c>
      <c r="F46" t="str">
        <f>VLOOKUP(Tabela2245689101112131415161718192021222324252643[[#This Row],[NOME]],'CADASTRO'!A:K,5,0)</f>
        <v>OPERADOR INDUSTRIAL III</v>
      </c>
      <c r="G46" s="8">
        <v>43101</v>
      </c>
      <c r="H46" s="38">
        <v>365</v>
      </c>
      <c r="I4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IF((G46+H46)&gt;(TODAY()),"NO PRAZO", "VENCIDO")))),"N.A.")</f>
        <v>N.A.</v>
      </c>
      <c r="J46" s="14">
        <f>Tabela2245689101112131415161718192021222324252643[[#This Row],[TREINADO EM]]+Tabela2245689101112131415161718192021222324252643[[#This Row],[VALIDADE]]</f>
        <v>43466</v>
      </c>
      <c r="K46">
        <v>1</v>
      </c>
      <c r="L46" t="s">
        <v>5</v>
      </c>
      <c r="M46" t="str">
        <f>VLOOKUP(Tabela2245689101112131415161718192021222324252643[[#This Row],[NOME]],'CADASTRO'!A:K,6,0)</f>
        <v>DESLIGADO</v>
      </c>
    </row>
    <row r="47" spans="1:13">
      <c r="A47" t="s">
        <v>516</v>
      </c>
      <c r="B47" t="s">
        <v>517</v>
      </c>
      <c r="C47" t="s">
        <v>68</v>
      </c>
      <c r="D47" t="s">
        <v>741</v>
      </c>
      <c r="E47" t="s">
        <v>399</v>
      </c>
      <c r="F47" t="str">
        <f>VLOOKUP(Tabela2245689101112131415161718192021222324252643[[#This Row],[NOME]],'CADASTRO'!A:K,5,0)</f>
        <v>OPERADOR INDUSTRIAL III</v>
      </c>
      <c r="G47" s="8">
        <v>44930</v>
      </c>
      <c r="H47" s="38">
        <v>365</v>
      </c>
      <c r="I4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IF((G47+H47)&gt;(TODAY()),"NO PRAZO", "VENCIDO")))),"N.A.")</f>
        <v>N.A.</v>
      </c>
      <c r="J47" s="14">
        <f>Tabela2245689101112131415161718192021222324252643[[#This Row],[TREINADO EM]]+Tabela2245689101112131415161718192021222324252643[[#This Row],[VALIDADE]]</f>
        <v>45295</v>
      </c>
      <c r="K47">
        <v>1</v>
      </c>
      <c r="L47" t="s">
        <v>5</v>
      </c>
      <c r="M47" t="str">
        <f>VLOOKUP(Tabela2245689101112131415161718192021222324252643[[#This Row],[NOME]],'CADASTRO'!A:K,6,0)</f>
        <v>DESLIGADO</v>
      </c>
    </row>
    <row r="48" spans="1:13">
      <c r="A48" t="s">
        <v>516</v>
      </c>
      <c r="B48" t="s">
        <v>517</v>
      </c>
      <c r="C48" t="s">
        <v>68</v>
      </c>
      <c r="D48" t="s">
        <v>741</v>
      </c>
      <c r="E48" t="s">
        <v>399</v>
      </c>
      <c r="F48" t="str">
        <f>VLOOKUP(Tabela2245689101112131415161718192021222324252643[[#This Row],[NOME]],'CADASTRO'!A:K,5,0)</f>
        <v>OPERADOR INDUSTRIAL III</v>
      </c>
      <c r="G48" s="8">
        <v>45362</v>
      </c>
      <c r="H48" s="38">
        <v>365</v>
      </c>
      <c r="I4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IF((G48+H48)&gt;(TODAY()),"NO PRAZO", "VENCIDO")))),"N.A.")</f>
        <v>N.A.</v>
      </c>
      <c r="J48" s="14">
        <f>Tabela2245689101112131415161718192021222324252643[[#This Row],[TREINADO EM]]+Tabela2245689101112131415161718192021222324252643[[#This Row],[VALIDADE]]</f>
        <v>45727</v>
      </c>
      <c r="K48">
        <v>2</v>
      </c>
      <c r="L48" t="s">
        <v>5</v>
      </c>
      <c r="M48" t="str">
        <f>VLOOKUP(Tabela2245689101112131415161718192021222324252643[[#This Row],[NOME]],'CADASTRO'!A:K,6,0)</f>
        <v>DESLIGADO</v>
      </c>
    </row>
    <row r="49" spans="1:13">
      <c r="A49" t="s">
        <v>516</v>
      </c>
      <c r="B49" t="s">
        <v>517</v>
      </c>
      <c r="C49" t="s">
        <v>68</v>
      </c>
      <c r="D49" t="s">
        <v>741</v>
      </c>
      <c r="E49" t="s">
        <v>399</v>
      </c>
      <c r="F49" t="str">
        <f>VLOOKUP(Tabela2245689101112131415161718192021222324252643[[#This Row],[NOME]],'CADASTRO'!A:K,5,0)</f>
        <v>OPERADOR INDUSTRIAL III</v>
      </c>
      <c r="G49" s="8">
        <v>45644</v>
      </c>
      <c r="H49" s="38">
        <v>365</v>
      </c>
      <c r="I49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IF((G49+H49)&gt;(TODAY()),"NO PRAZO", "VENCIDO")))),"N.A.")</f>
        <v>N.A.</v>
      </c>
      <c r="J49" s="14">
        <f>Tabela2245689101112131415161718192021222324252643[[#This Row],[TREINADO EM]]+Tabela2245689101112131415161718192021222324252643[[#This Row],[VALIDADE]]</f>
        <v>46009</v>
      </c>
      <c r="K49">
        <v>1</v>
      </c>
      <c r="L49" t="s">
        <v>5</v>
      </c>
      <c r="M49" t="str">
        <f>VLOOKUP(Tabela2245689101112131415161718192021222324252643[[#This Row],[NOME]],'CADASTRO'!A:K,6,0)</f>
        <v>DESLIGADO</v>
      </c>
    </row>
    <row r="50" spans="1:13">
      <c r="A50" t="s">
        <v>516</v>
      </c>
      <c r="B50" t="s">
        <v>517</v>
      </c>
      <c r="C50" t="s">
        <v>442</v>
      </c>
      <c r="D50" t="s">
        <v>741</v>
      </c>
      <c r="E50" t="s">
        <v>399</v>
      </c>
      <c r="F50" t="str">
        <f>VLOOKUP(Tabela2245689101112131415161718192021222324252643[[#This Row],[NOME]],'CADASTRO'!A:K,5,0)</f>
        <v>OPERADOR INDUSTRIAL III</v>
      </c>
      <c r="G50" s="8">
        <v>46183</v>
      </c>
      <c r="H50" s="38">
        <v>365</v>
      </c>
      <c r="I5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IF((G50+H50)&gt;(TODAY()),"NO PRAZO", "VENCIDO")))),"N.A.")</f>
        <v>N.A.</v>
      </c>
      <c r="J50" s="14">
        <f>Tabela2245689101112131415161718192021222324252643[[#This Row],[TREINADO EM]]+Tabela2245689101112131415161718192021222324252643[[#This Row],[VALIDADE]]</f>
        <v>46548</v>
      </c>
      <c r="K50">
        <v>1</v>
      </c>
      <c r="L50" t="s">
        <v>3</v>
      </c>
      <c r="M50" t="str">
        <f>VLOOKUP(Tabela2245689101112131415161718192021222324252643[[#This Row],[NOME]],'CADASTRO'!A:K,6,0)</f>
        <v>DESLIGADO</v>
      </c>
    </row>
    <row r="51" spans="1:13">
      <c r="A51" t="s">
        <v>516</v>
      </c>
      <c r="B51" t="s">
        <v>517</v>
      </c>
      <c r="C51" t="s">
        <v>68</v>
      </c>
      <c r="D51" t="s">
        <v>741</v>
      </c>
      <c r="E51" t="s">
        <v>401</v>
      </c>
      <c r="F51" t="str">
        <f>VLOOKUP(Tabela2245689101112131415161718192021222324252643[[#This Row],[NOME]],'CADASTRO'!A:K,5,0)</f>
        <v>TECNICO MECANICO I</v>
      </c>
      <c r="G51" s="8">
        <v>44930</v>
      </c>
      <c r="H51" s="38">
        <v>365</v>
      </c>
      <c r="I5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IF((G51+H51)&gt;(TODAY()),"NO PRAZO", "VENCIDO")))),"N.A.")</f>
        <v>N.A.</v>
      </c>
      <c r="J51" s="14">
        <f>Tabela2245689101112131415161718192021222324252643[[#This Row],[TREINADO EM]]+Tabela2245689101112131415161718192021222324252643[[#This Row],[VALIDADE]]</f>
        <v>45295</v>
      </c>
      <c r="K51">
        <v>1</v>
      </c>
      <c r="L51" t="s">
        <v>1</v>
      </c>
      <c r="M51" t="str">
        <f>VLOOKUP(Tabela2245689101112131415161718192021222324252643[[#This Row],[NOME]],'CADASTRO'!A:K,6,0)</f>
        <v>ATIVO</v>
      </c>
    </row>
    <row r="52" spans="1:13">
      <c r="A52" t="s">
        <v>516</v>
      </c>
      <c r="B52" t="s">
        <v>517</v>
      </c>
      <c r="C52" t="s">
        <v>68</v>
      </c>
      <c r="D52" t="s">
        <v>741</v>
      </c>
      <c r="E52" t="s">
        <v>401</v>
      </c>
      <c r="F52" t="str">
        <f>VLOOKUP(Tabela2245689101112131415161718192021222324252643[[#This Row],[NOME]],'CADASTRO'!A:K,5,0)</f>
        <v>TECNICO MECANICO I</v>
      </c>
      <c r="G52" s="8">
        <v>45362</v>
      </c>
      <c r="H52" s="38">
        <v>365</v>
      </c>
      <c r="I5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IF((G52+H52)&gt;(TODAY()),"NO PRAZO", "VENCIDO")))),"N.A.")</f>
        <v>HISTORICO</v>
      </c>
      <c r="J52" s="14">
        <f>Tabela2245689101112131415161718192021222324252643[[#This Row],[TREINADO EM]]+Tabela2245689101112131415161718192021222324252643[[#This Row],[VALIDADE]]</f>
        <v>45727</v>
      </c>
      <c r="K52">
        <v>2</v>
      </c>
      <c r="L52" t="s">
        <v>5</v>
      </c>
      <c r="M52" t="str">
        <f>VLOOKUP(Tabela2245689101112131415161718192021222324252643[[#This Row],[NOME]],'CADASTRO'!A:K,6,0)</f>
        <v>ATIVO</v>
      </c>
    </row>
    <row r="53" spans="1:13">
      <c r="A53" t="s">
        <v>516</v>
      </c>
      <c r="B53" t="s">
        <v>517</v>
      </c>
      <c r="C53" t="s">
        <v>68</v>
      </c>
      <c r="D53" t="s">
        <v>741</v>
      </c>
      <c r="E53" t="s">
        <v>401</v>
      </c>
      <c r="F53" t="str">
        <f>VLOOKUP(Tabela2245689101112131415161718192021222324252643[[#This Row],[NOME]],'CADASTRO'!A:K,5,0)</f>
        <v>TECNICO MECANICO I</v>
      </c>
      <c r="G53" s="8">
        <v>45644</v>
      </c>
      <c r="H53" s="38">
        <v>365</v>
      </c>
      <c r="I5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IF((G53+H53)&gt;(TODAY()),"NO PRAZO", "VENCIDO")))),"N.A.")</f>
        <v>HISTORICO</v>
      </c>
      <c r="J53" s="14">
        <f>Tabela2245689101112131415161718192021222324252643[[#This Row],[TREINADO EM]]+Tabela2245689101112131415161718192021222324252643[[#This Row],[VALIDADE]]</f>
        <v>46009</v>
      </c>
      <c r="K53">
        <v>1</v>
      </c>
      <c r="L53" t="s">
        <v>5</v>
      </c>
      <c r="M53" t="str">
        <f>VLOOKUP(Tabela2245689101112131415161718192021222324252643[[#This Row],[NOME]],'CADASTRO'!A:K,6,0)</f>
        <v>ATIVO</v>
      </c>
    </row>
    <row r="54" spans="1:13">
      <c r="A54" t="s">
        <v>516</v>
      </c>
      <c r="B54" t="s">
        <v>517</v>
      </c>
      <c r="C54" t="s">
        <v>740</v>
      </c>
      <c r="D54" t="s">
        <v>741</v>
      </c>
      <c r="E54" t="s">
        <v>401</v>
      </c>
      <c r="F54" t="str">
        <f>VLOOKUP(Tabela2245689101112131415161718192021222324252643[[#This Row],[NOME]],'CADASTRO'!A:K,5,0)</f>
        <v>TECNICO MECANICO I</v>
      </c>
      <c r="G54" s="8">
        <v>46009</v>
      </c>
      <c r="H54" s="38">
        <v>365</v>
      </c>
      <c r="I5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IF((G54+H54)&gt;(TODAY()),"NO PRAZO", "VENCIDO")))),"N.A.")</f>
        <v>NO PRAZO</v>
      </c>
      <c r="J54" s="14">
        <f>Tabela2245689101112131415161718192021222324252643[[#This Row],[TREINADO EM]]+Tabela2245689101112131415161718192021222324252643[[#This Row],[VALIDADE]]</f>
        <v>46374</v>
      </c>
      <c r="K54">
        <v>1</v>
      </c>
      <c r="L54" t="s">
        <v>3</v>
      </c>
      <c r="M54" t="str">
        <f>VLOOKUP(Tabela2245689101112131415161718192021222324252643[[#This Row],[NOME]],'CADASTRO'!A:K,6,0)</f>
        <v>ATIVO</v>
      </c>
    </row>
    <row r="55" spans="1:13">
      <c r="A55" t="s">
        <v>516</v>
      </c>
      <c r="B55" t="s">
        <v>517</v>
      </c>
      <c r="C55" t="s">
        <v>517</v>
      </c>
      <c r="D55" t="s">
        <v>741</v>
      </c>
      <c r="E55" t="s">
        <v>413</v>
      </c>
      <c r="F55" t="str">
        <f>VLOOKUP(Tabela2245689101112131415161718192021222324252643[[#This Row],[NOME]],'CADASTRO'!A:K,5,0)</f>
        <v>ANALISTA PRODUCAO JR</v>
      </c>
      <c r="G55" s="8">
        <v>43101</v>
      </c>
      <c r="H55" s="38">
        <v>365</v>
      </c>
      <c r="I5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IF((G55+H55)&gt;(TODAY()),"NO PRAZO", "VENCIDO")))),"N.A.")</f>
        <v>HISTORICO</v>
      </c>
      <c r="J55" s="14">
        <f>Tabela2245689101112131415161718192021222324252643[[#This Row],[TREINADO EM]]+Tabela2245689101112131415161718192021222324252643[[#This Row],[VALIDADE]]</f>
        <v>43466</v>
      </c>
      <c r="K55">
        <v>1</v>
      </c>
      <c r="L55" t="s">
        <v>5</v>
      </c>
      <c r="M55" t="str">
        <f>VLOOKUP(Tabela2245689101112131415161718192021222324252643[[#This Row],[NOME]],'CADASTRO'!A:K,6,0)</f>
        <v>ATIVO</v>
      </c>
    </row>
    <row r="56" spans="1:13">
      <c r="A56" t="s">
        <v>516</v>
      </c>
      <c r="B56" t="s">
        <v>517</v>
      </c>
      <c r="C56" t="s">
        <v>68</v>
      </c>
      <c r="D56" t="s">
        <v>741</v>
      </c>
      <c r="E56" t="s">
        <v>413</v>
      </c>
      <c r="F56" t="str">
        <f>VLOOKUP(Tabela2245689101112131415161718192021222324252643[[#This Row],[NOME]],'CADASTRO'!A:K,5,0)</f>
        <v>ANALISTA PRODUCAO JR</v>
      </c>
      <c r="G56" s="8">
        <v>44930</v>
      </c>
      <c r="H56" s="38">
        <v>365</v>
      </c>
      <c r="I5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IF((G56+H56)&gt;(TODAY()),"NO PRAZO", "VENCIDO")))),"N.A.")</f>
        <v>HISTORICO</v>
      </c>
      <c r="J56" s="14">
        <f>Tabela2245689101112131415161718192021222324252643[[#This Row],[TREINADO EM]]+Tabela2245689101112131415161718192021222324252643[[#This Row],[VALIDADE]]</f>
        <v>45295</v>
      </c>
      <c r="K56">
        <v>1</v>
      </c>
      <c r="L56" t="s">
        <v>5</v>
      </c>
      <c r="M56" t="str">
        <f>VLOOKUP(Tabela2245689101112131415161718192021222324252643[[#This Row],[NOME]],'CADASTRO'!A:K,6,0)</f>
        <v>ATIVO</v>
      </c>
    </row>
    <row r="57" spans="1:13">
      <c r="A57" t="s">
        <v>516</v>
      </c>
      <c r="B57" t="s">
        <v>517</v>
      </c>
      <c r="C57" t="s">
        <v>68</v>
      </c>
      <c r="D57" t="s">
        <v>741</v>
      </c>
      <c r="E57" t="s">
        <v>413</v>
      </c>
      <c r="F57" t="str">
        <f>VLOOKUP(Tabela2245689101112131415161718192021222324252643[[#This Row],[NOME]],'CADASTRO'!A:K,5,0)</f>
        <v>ANALISTA PRODUCAO JR</v>
      </c>
      <c r="G57" s="8">
        <v>45362</v>
      </c>
      <c r="H57" s="38">
        <v>365</v>
      </c>
      <c r="I5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IF((G57+H57)&gt;(TODAY()),"NO PRAZO", "VENCIDO")))),"N.A.")</f>
        <v>N.A.</v>
      </c>
      <c r="J57" s="14">
        <f>Tabela2245689101112131415161718192021222324252643[[#This Row],[TREINADO EM]]+Tabela2245689101112131415161718192021222324252643[[#This Row],[VALIDADE]]</f>
        <v>45727</v>
      </c>
      <c r="K57">
        <v>2</v>
      </c>
      <c r="L57" t="s">
        <v>1</v>
      </c>
      <c r="M57" t="str">
        <f>VLOOKUP(Tabela2245689101112131415161718192021222324252643[[#This Row],[NOME]],'CADASTRO'!A:K,6,0)</f>
        <v>ATIVO</v>
      </c>
    </row>
    <row r="58" spans="1:13">
      <c r="A58" t="s">
        <v>516</v>
      </c>
      <c r="B58" t="s">
        <v>517</v>
      </c>
      <c r="C58" t="s">
        <v>68</v>
      </c>
      <c r="D58" t="s">
        <v>741</v>
      </c>
      <c r="E58" t="s">
        <v>416</v>
      </c>
      <c r="F58" t="str">
        <f>VLOOKUP(Tabela2245689101112131415161718192021222324252643[[#This Row],[NOME]],'CADASTRO'!A:K,5,0)</f>
        <v>ENCARREGADO EXPEDICAO</v>
      </c>
      <c r="G58" s="47">
        <v>44930</v>
      </c>
      <c r="H58" s="38">
        <v>365</v>
      </c>
      <c r="I58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IF((G58+H58)&gt;(TODAY()),"NO PRAZO", "VENCIDO")))),"N.A.")</f>
        <v>N.A.</v>
      </c>
      <c r="J58" s="14">
        <f>Tabela2245689101112131415161718192021222324252643[[#This Row],[TREINADO EM]]+Tabela2245689101112131415161718192021222324252643[[#This Row],[VALIDADE]]</f>
        <v>45295</v>
      </c>
      <c r="K58">
        <v>1</v>
      </c>
      <c r="L58" t="s">
        <v>1</v>
      </c>
      <c r="M58" t="str">
        <f>VLOOKUP(Tabela2245689101112131415161718192021222324252643[[#This Row],[NOME]],'CADASTRO'!A:K,6,0)</f>
        <v>ATIVO</v>
      </c>
    </row>
    <row r="59" spans="1:13">
      <c r="A59" t="s">
        <v>516</v>
      </c>
      <c r="B59" t="s">
        <v>517</v>
      </c>
      <c r="C59" t="s">
        <v>68</v>
      </c>
      <c r="D59" t="s">
        <v>741</v>
      </c>
      <c r="E59" t="s">
        <v>106</v>
      </c>
      <c r="F59" t="str">
        <f>VLOOKUP(Tabela2245689101112131415161718192021222324252643[[#This Row],[NOME]],'CADASTRO'!A:K,5,0)</f>
        <v>OPERADOR INDUSTRIAL II</v>
      </c>
      <c r="G59" s="47">
        <v>45362</v>
      </c>
      <c r="H59" s="38">
        <v>365</v>
      </c>
      <c r="I59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IF((G59+H59)&gt;(TODAY()),"NO PRAZO", "VENCIDO")))),"N.A.")</f>
        <v>N.A.</v>
      </c>
      <c r="J59" s="14">
        <f>Tabela2245689101112131415161718192021222324252643[[#This Row],[TREINADO EM]]+Tabela2245689101112131415161718192021222324252643[[#This Row],[VALIDADE]]</f>
        <v>45727</v>
      </c>
      <c r="K59">
        <v>2</v>
      </c>
      <c r="L59" t="s">
        <v>3</v>
      </c>
      <c r="M59" t="str">
        <f>VLOOKUP(Tabela2245689101112131415161718192021222324252643[[#This Row],[NOME]],'CADASTRO'!A:K,6,0)</f>
        <v>DESLIGADO</v>
      </c>
    </row>
    <row r="60" spans="1:13">
      <c r="A60" t="s">
        <v>516</v>
      </c>
      <c r="B60" t="s">
        <v>517</v>
      </c>
      <c r="C60" t="s">
        <v>68</v>
      </c>
      <c r="D60" t="s">
        <v>741</v>
      </c>
      <c r="E60" t="s">
        <v>104</v>
      </c>
      <c r="F60" t="str">
        <f>VLOOKUP(Tabela2245689101112131415161718192021222324252643[[#This Row],[NOME]],'CADASTRO'!A:K,5,0)</f>
        <v>OPERADOR INDUSTRIAL II</v>
      </c>
      <c r="G60" s="47">
        <v>45644</v>
      </c>
      <c r="H60" s="38">
        <v>365</v>
      </c>
      <c r="I60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IF((G60+H60)&gt;(TODAY()),"NO PRAZO", "VENCIDO")))),"N.A.")</f>
        <v>N.A.</v>
      </c>
      <c r="J60" s="14">
        <f>Tabela2245689101112131415161718192021222324252643[[#This Row],[TREINADO EM]]+Tabela2245689101112131415161718192021222324252643[[#This Row],[VALIDADE]]</f>
        <v>46009</v>
      </c>
      <c r="K60">
        <v>1</v>
      </c>
      <c r="L60" t="s">
        <v>3</v>
      </c>
      <c r="M60" t="str">
        <f>VLOOKUP(Tabela2245689101112131415161718192021222324252643[[#This Row],[NOME]],'CADASTRO'!A:K,6,0)</f>
        <v>DESLIGADO</v>
      </c>
    </row>
    <row r="61" spans="1:13">
      <c r="A61" t="s">
        <v>516</v>
      </c>
      <c r="B61" t="s">
        <v>517</v>
      </c>
      <c r="C61" t="s">
        <v>68</v>
      </c>
      <c r="D61" t="s">
        <v>741</v>
      </c>
      <c r="E61" t="s">
        <v>427</v>
      </c>
      <c r="F61" t="str">
        <f>VLOOKUP(Tabela2245689101112131415161718192021222324252643[[#This Row],[NOME]],'CADASTRO'!A:K,5,0)</f>
        <v>CONTROLADOR QUALIDADE</v>
      </c>
      <c r="G61" s="47">
        <v>44930</v>
      </c>
      <c r="H61" s="38">
        <v>365</v>
      </c>
      <c r="I61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IF((G61+H61)&gt;(TODAY()),"NO PRAZO", "VENCIDO")))),"N.A.")</f>
        <v>HISTORICO</v>
      </c>
      <c r="J61" s="14">
        <f>Tabela2245689101112131415161718192021222324252643[[#This Row],[TREINADO EM]]+Tabela2245689101112131415161718192021222324252643[[#This Row],[VALIDADE]]</f>
        <v>45295</v>
      </c>
      <c r="K61">
        <v>1</v>
      </c>
      <c r="L61" t="s">
        <v>5</v>
      </c>
      <c r="M61" t="str">
        <f>VLOOKUP(Tabela2245689101112131415161718192021222324252643[[#This Row],[NOME]],'CADASTRO'!A:K,6,0)</f>
        <v>ATIVO</v>
      </c>
    </row>
    <row r="62" spans="1:13">
      <c r="A62" t="s">
        <v>516</v>
      </c>
      <c r="B62" t="s">
        <v>517</v>
      </c>
      <c r="C62" t="s">
        <v>68</v>
      </c>
      <c r="D62" t="s">
        <v>741</v>
      </c>
      <c r="E62" t="s">
        <v>427</v>
      </c>
      <c r="F62" t="str">
        <f>VLOOKUP(Tabela2245689101112131415161718192021222324252643[[#This Row],[NOME]],'CADASTRO'!A:K,5,0)</f>
        <v>CONTROLADOR QUALIDADE</v>
      </c>
      <c r="G62" s="47">
        <v>45362</v>
      </c>
      <c r="H62" s="38">
        <v>365</v>
      </c>
      <c r="I62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IF((G62+H62)&gt;(TODAY()),"NO PRAZO", "VENCIDO")))),"N.A.")</f>
        <v>HISTORICO</v>
      </c>
      <c r="J62" s="14">
        <f>Tabela2245689101112131415161718192021222324252643[[#This Row],[TREINADO EM]]+Tabela2245689101112131415161718192021222324252643[[#This Row],[VALIDADE]]</f>
        <v>45727</v>
      </c>
      <c r="K62">
        <v>2</v>
      </c>
      <c r="L62" t="s">
        <v>5</v>
      </c>
      <c r="M62" t="str">
        <f>VLOOKUP(Tabela2245689101112131415161718192021222324252643[[#This Row],[NOME]],'CADASTRO'!A:K,6,0)</f>
        <v>ATIVO</v>
      </c>
    </row>
    <row r="63" spans="1:13">
      <c r="A63" t="s">
        <v>516</v>
      </c>
      <c r="B63" t="s">
        <v>517</v>
      </c>
      <c r="C63" t="s">
        <v>68</v>
      </c>
      <c r="D63" t="s">
        <v>741</v>
      </c>
      <c r="E63" t="s">
        <v>427</v>
      </c>
      <c r="F63" t="str">
        <f>VLOOKUP(Tabela2245689101112131415161718192021222324252643[[#This Row],[NOME]],'CADASTRO'!A:K,5,0)</f>
        <v>CONTROLADOR QUALIDADE</v>
      </c>
      <c r="G63" s="47">
        <v>45644</v>
      </c>
      <c r="H63" s="38">
        <v>365</v>
      </c>
      <c r="I63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IF((G63+H63)&gt;(TODAY()),"NO PRAZO", "VENCIDO")))),"N.A.")</f>
        <v>N.A.</v>
      </c>
      <c r="J63" s="14">
        <f>Tabela2245689101112131415161718192021222324252643[[#This Row],[TREINADO EM]]+Tabela2245689101112131415161718192021222324252643[[#This Row],[VALIDADE]]</f>
        <v>46009</v>
      </c>
      <c r="K63">
        <v>1</v>
      </c>
      <c r="L63" t="s">
        <v>1</v>
      </c>
      <c r="M63" t="str">
        <f>VLOOKUP(Tabela2245689101112131415161718192021222324252643[[#This Row],[NOME]],'CADASTRO'!A:K,6,0)</f>
        <v>ATIVO</v>
      </c>
    </row>
    <row r="64" spans="1:13">
      <c r="A64" t="s">
        <v>516</v>
      </c>
      <c r="B64" t="s">
        <v>517</v>
      </c>
      <c r="C64" t="s">
        <v>68</v>
      </c>
      <c r="D64" t="s">
        <v>741</v>
      </c>
      <c r="E64" t="s">
        <v>433</v>
      </c>
      <c r="F64" t="str">
        <f>VLOOKUP(Tabela2245689101112131415161718192021222324252643[[#This Row],[NOME]],'CADASTRO'!A:K,5,0)</f>
        <v>ANALISTA SEGURANCA TRABALHO E MEIO</v>
      </c>
      <c r="G64" s="47">
        <v>44930</v>
      </c>
      <c r="H64" s="38">
        <v>365</v>
      </c>
      <c r="I64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IF((G64+H64)&gt;(TODAY()),"NO PRAZO", "VENCIDO")))),"N.A.")</f>
        <v>N.A.</v>
      </c>
      <c r="J64" s="14">
        <f>Tabela2245689101112131415161718192021222324252643[[#This Row],[TREINADO EM]]+Tabela2245689101112131415161718192021222324252643[[#This Row],[VALIDADE]]</f>
        <v>45295</v>
      </c>
      <c r="K64">
        <v>1</v>
      </c>
      <c r="L64" t="s">
        <v>1</v>
      </c>
      <c r="M64" t="str">
        <f>VLOOKUP(Tabela2245689101112131415161718192021222324252643[[#This Row],[NOME]],'CADASTRO'!A:K,6,0)</f>
        <v>ATIVO</v>
      </c>
    </row>
    <row r="65" spans="1:13">
      <c r="A65" t="s">
        <v>516</v>
      </c>
      <c r="B65" t="s">
        <v>517</v>
      </c>
      <c r="C65" t="s">
        <v>68</v>
      </c>
      <c r="D65" t="s">
        <v>741</v>
      </c>
      <c r="E65" t="s">
        <v>91</v>
      </c>
      <c r="F65" t="str">
        <f>VLOOKUP(Tabela2245689101112131415161718192021222324252643[[#This Row],[NOME]],'CADASTRO'!A:K,5,0)</f>
        <v>ANALISTA CONTROLE QUALIDADE JR</v>
      </c>
      <c r="G65" s="47">
        <v>44930</v>
      </c>
      <c r="H65" s="38">
        <v>365</v>
      </c>
      <c r="I65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IF((G65+H65)&gt;(TODAY()),"NO PRAZO", "VENCIDO")))),"N.A.")</f>
        <v>N.A.</v>
      </c>
      <c r="J65" s="14">
        <f>Tabela2245689101112131415161718192021222324252643[[#This Row],[TREINADO EM]]+Tabela2245689101112131415161718192021222324252643[[#This Row],[VALIDADE]]</f>
        <v>45295</v>
      </c>
      <c r="K65">
        <v>1</v>
      </c>
      <c r="L65" t="s">
        <v>1</v>
      </c>
      <c r="M65" t="str">
        <f>VLOOKUP(Tabela2245689101112131415161718192021222324252643[[#This Row],[NOME]],'CADASTRO'!A:K,6,0)</f>
        <v>DESLIGADO</v>
      </c>
    </row>
    <row r="66" spans="1:13">
      <c r="A66" t="s">
        <v>516</v>
      </c>
      <c r="B66" t="s">
        <v>517</v>
      </c>
      <c r="C66" t="s">
        <v>740</v>
      </c>
      <c r="D66" t="s">
        <v>741</v>
      </c>
      <c r="E66" t="s">
        <v>442</v>
      </c>
      <c r="F66" t="str">
        <f>VLOOKUP(Tabela2245689101112131415161718192021222324252643[[#This Row],[NOME]],'CADASTRO'!A:K,5,0)</f>
        <v>ANALISTA CONTROLE QUALIDADE PL</v>
      </c>
      <c r="G66" s="47">
        <v>46009</v>
      </c>
      <c r="H66" s="38">
        <v>365</v>
      </c>
      <c r="I66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IF((G66+H66)&gt;(TODAY()),"NO PRAZO", "VENCIDO")))),"N.A.")</f>
        <v>NO PRAZO</v>
      </c>
      <c r="J66" s="14">
        <f>Tabela2245689101112131415161718192021222324252643[[#This Row],[TREINADO EM]]+Tabela2245689101112131415161718192021222324252643[[#This Row],[VALIDADE]]</f>
        <v>46374</v>
      </c>
      <c r="K66">
        <v>1</v>
      </c>
      <c r="L66" t="s">
        <v>3</v>
      </c>
      <c r="M66" t="str">
        <f>VLOOKUP(Tabela2245689101112131415161718192021222324252643[[#This Row],[NOME]],'CADASTRO'!A:K,6,0)</f>
        <v>ATIVO</v>
      </c>
    </row>
    <row r="67" spans="1:13">
      <c r="A67" t="s">
        <v>516</v>
      </c>
      <c r="B67" t="s">
        <v>517</v>
      </c>
      <c r="C67" t="s">
        <v>68</v>
      </c>
      <c r="D67" t="s">
        <v>741</v>
      </c>
      <c r="E67" t="s">
        <v>66</v>
      </c>
      <c r="F67" t="str">
        <f>VLOOKUP(Tabela2245689101112131415161718192021222324252643[[#This Row],[NOME]],'CADASTRO'!A:K,5,0)</f>
        <v>OPERADOR INDUSTRIAL II</v>
      </c>
      <c r="G67" s="47">
        <v>44930</v>
      </c>
      <c r="H67" s="38">
        <v>365</v>
      </c>
      <c r="I67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IF((G67+H67)&gt;(TODAY()),"NO PRAZO", "VENCIDO")))),"N.A.")</f>
        <v>N.A.</v>
      </c>
      <c r="J67" s="14">
        <f>Tabela2245689101112131415161718192021222324252643[[#This Row],[TREINADO EM]]+Tabela2245689101112131415161718192021222324252643[[#This Row],[VALIDADE]]</f>
        <v>45295</v>
      </c>
      <c r="K67">
        <v>1</v>
      </c>
      <c r="L67" t="s">
        <v>1</v>
      </c>
      <c r="M67" t="str">
        <f>VLOOKUP(Tabela2245689101112131415161718192021222324252643[[#This Row],[NOME]],'CADASTRO'!A:K,6,0)</f>
        <v>DESLIGADO</v>
      </c>
    </row>
    <row r="68" spans="1:13">
      <c r="A68" t="s">
        <v>516</v>
      </c>
      <c r="B68" t="s">
        <v>517</v>
      </c>
      <c r="C68" t="s">
        <v>68</v>
      </c>
      <c r="D68" t="s">
        <v>741</v>
      </c>
      <c r="E68" t="s">
        <v>446</v>
      </c>
      <c r="F68" t="str">
        <f>VLOOKUP(Tabela2245689101112131415161718192021222324252643[[#This Row],[NOME]],'CADASTRO'!A:K,5,0)</f>
        <v>OPERADOR INDUSTRIAL III</v>
      </c>
      <c r="G68" s="47">
        <v>45644</v>
      </c>
      <c r="H68" s="38">
        <v>365</v>
      </c>
      <c r="I68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IF((G68+H68)&gt;(TODAY()),"NO PRAZO", "VENCIDO")))),"N.A.")</f>
        <v>HISTORICO</v>
      </c>
      <c r="J68" s="14">
        <f>Tabela2245689101112131415161718192021222324252643[[#This Row],[TREINADO EM]]+Tabela2245689101112131415161718192021222324252643[[#This Row],[VALIDADE]]</f>
        <v>46009</v>
      </c>
      <c r="K68">
        <v>1</v>
      </c>
      <c r="L68" t="s">
        <v>5</v>
      </c>
      <c r="M68" t="str">
        <f>VLOOKUP(Tabela2245689101112131415161718192021222324252643[[#This Row],[NOME]],'CADASTRO'!A:K,6,0)</f>
        <v>ATIVO</v>
      </c>
    </row>
    <row r="69" spans="1:13">
      <c r="A69" t="s">
        <v>516</v>
      </c>
      <c r="B69" t="s">
        <v>517</v>
      </c>
      <c r="C69" t="s">
        <v>442</v>
      </c>
      <c r="D69" t="s">
        <v>741</v>
      </c>
      <c r="E69" t="s">
        <v>446</v>
      </c>
      <c r="F69" t="str">
        <f>VLOOKUP(Tabela2245689101112131415161718192021222324252643[[#This Row],[NOME]],'CADASTRO'!A:K,5,0)</f>
        <v>OPERADOR INDUSTRIAL III</v>
      </c>
      <c r="G69" s="47">
        <v>46162</v>
      </c>
      <c r="H69" s="38">
        <v>365</v>
      </c>
      <c r="I69" s="3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IF((G69+H69)&gt;(TODAY()),"NO PRAZO", "VENCIDO")))),"N.A.")</f>
        <v>NO PRAZO</v>
      </c>
      <c r="J69" s="14">
        <f>Tabela2245689101112131415161718192021222324252643[[#This Row],[TREINADO EM]]+Tabela2245689101112131415161718192021222324252643[[#This Row],[VALIDADE]]</f>
        <v>46527</v>
      </c>
      <c r="K69">
        <v>1</v>
      </c>
      <c r="L69" t="s">
        <v>3</v>
      </c>
      <c r="M69" t="str">
        <f>VLOOKUP(Tabela2245689101112131415161718192021222324252643[[#This Row],[NOME]],'CADASTRO'!A:K,6,0)</f>
        <v>ATIVO</v>
      </c>
    </row>
  </sheetData>
  <sheetProtection sort="0" autoFilter="0"/>
  <conditionalFormatting sqref="I2:I69">
    <cfRule type="cellIs" dxfId="82" priority="1" operator="equal">
      <formula>"HISTORICO"</formula>
    </cfRule>
    <cfRule type="cellIs" dxfId="81" priority="2" operator="equal">
      <formula>"REPROVADO"</formula>
    </cfRule>
  </conditionalFormatting>
  <conditionalFormatting sqref="I2:J69">
    <cfRule type="containsText" dxfId="80" priority="3" operator="containsText" text="N.A.">
      <formula>NOT(ISERROR(SEARCH("N.A.",I2)))</formula>
    </cfRule>
    <cfRule type="expression" dxfId="79" priority="4" stopIfTrue="1">
      <formula>NOT(ISERROR(SEARCH("NO PRAZO",I2)))</formula>
    </cfRule>
    <cfRule type="expression" dxfId="78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DCAE59-B5C9-4EE1-A87C-38E08E576DD9}">
          <x14:formula1>
            <xm:f>'BASE '!$A$2:$A$6</xm:f>
          </x14:formula1>
          <xm:sqref>L2:L69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36A8-4978-48F0-AFAF-30D85C6EE5A1}">
  <sheetPr codeName="Planilha38">
    <tabColor theme="7"/>
  </sheetPr>
  <dimension ref="A1:M29"/>
  <sheetViews>
    <sheetView zoomScale="80" zoomScaleNormal="80" workbookViewId="0">
      <selection activeCell="I37" sqref="I37"/>
    </sheetView>
  </sheetViews>
  <sheetFormatPr defaultRowHeight="14.45"/>
  <cols>
    <col min="1" max="1" width="11.28515625" customWidth="1"/>
    <col min="2" max="2" width="14.7109375" customWidth="1"/>
    <col min="3" max="3" width="31.5703125" bestFit="1" customWidth="1"/>
    <col min="4" max="4" width="41.7109375" bestFit="1" customWidth="1"/>
    <col min="5" max="5" width="42.42578125" bestFit="1" customWidth="1"/>
    <col min="6" max="6" width="43.42578125" bestFit="1" customWidth="1"/>
    <col min="7" max="7" width="18.7109375" customWidth="1"/>
    <col min="8" max="8" width="14" customWidth="1"/>
    <col min="9" max="9" width="17" bestFit="1" customWidth="1"/>
    <col min="10" max="10" width="16.28515625" customWidth="1"/>
    <col min="11" max="11" width="7.28515625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431</v>
      </c>
      <c r="D2" t="s">
        <v>742</v>
      </c>
      <c r="E2" t="s">
        <v>333</v>
      </c>
      <c r="F2" t="str">
        <f>VLOOKUP(Tabela2245689101112131415161718192021222324252627293136[[#This Row],[NOME]],'CADASTRO'!A:K,5,0)</f>
        <v>ANALISTA FACILITIES</v>
      </c>
      <c r="G2" s="13">
        <v>45327</v>
      </c>
      <c r="H2" s="38">
        <v>730</v>
      </c>
      <c r="I2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IF((G2+H2)&gt;(TODAY()),"NO PRAZO", "VENCIDO")))),"N.A.")</f>
        <v>HISTORICO</v>
      </c>
      <c r="J2" s="14">
        <f>Tabela2245689101112131415161718192021222324252627293136[[#This Row],[TREINADO EM]]+Tabela2245689101112131415161718192021222324252627293136[[#This Row],[VALIDADE]]</f>
        <v>46057</v>
      </c>
      <c r="K2">
        <v>2</v>
      </c>
      <c r="L2" t="s">
        <v>5</v>
      </c>
      <c r="M2" t="str">
        <f>VLOOKUP(Tabela2245689101112131415161718192021222324252627293136[[#This Row],[NOME]],'CADASTRO'!A:K,6,0)</f>
        <v>ATIVO</v>
      </c>
    </row>
    <row r="3" spans="1:13">
      <c r="A3" t="s">
        <v>516</v>
      </c>
      <c r="B3" t="s">
        <v>517</v>
      </c>
      <c r="C3" t="s">
        <v>727</v>
      </c>
      <c r="D3" t="s">
        <v>742</v>
      </c>
      <c r="E3" t="s">
        <v>333</v>
      </c>
      <c r="F3" t="str">
        <f>VLOOKUP(Tabela2245689101112131415161718192021222324252627293136[[#This Row],[NOME]],'CADASTRO'!A:K,5,0)</f>
        <v>ANALISTA FACILITIES</v>
      </c>
      <c r="G3" s="13">
        <v>46057</v>
      </c>
      <c r="H3" s="38">
        <v>730</v>
      </c>
      <c r="I3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IF((G3+H3)&gt;(TODAY()),"NO PRAZO", "VENCIDO")))),"N.A.")</f>
        <v>NO PRAZO</v>
      </c>
      <c r="J3" s="14">
        <f>Tabela2245689101112131415161718192021222324252627293136[[#This Row],[TREINADO EM]]+Tabela2245689101112131415161718192021222324252627293136[[#This Row],[VALIDADE]]</f>
        <v>46787</v>
      </c>
      <c r="K3">
        <v>2</v>
      </c>
      <c r="L3" t="s">
        <v>3</v>
      </c>
      <c r="M3" t="str">
        <f>VLOOKUP(Tabela2245689101112131415161718192021222324252627293136[[#This Row],[NOME]],'CADASTRO'!A:K,6,0)</f>
        <v>ATIVO</v>
      </c>
    </row>
    <row r="4" spans="1:13">
      <c r="A4" t="s">
        <v>516</v>
      </c>
      <c r="B4" t="s">
        <v>517</v>
      </c>
      <c r="C4" t="s">
        <v>727</v>
      </c>
      <c r="D4" t="s">
        <v>742</v>
      </c>
      <c r="E4" t="s">
        <v>335</v>
      </c>
      <c r="F4" t="str">
        <f>VLOOKUP(Tabela2245689101112131415161718192021222324252627293136[[#This Row],[NOME]],'CADASTRO'!A:K,5,0)</f>
        <v>ANALISTA CONTROLE QUALIDADE JR</v>
      </c>
      <c r="G4" s="13">
        <v>46057</v>
      </c>
      <c r="H4" s="38">
        <v>730</v>
      </c>
      <c r="I4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IF((G4+H4)&gt;(TODAY()),"NO PRAZO", "VENCIDO")))),"N.A.")</f>
        <v>NO PRAZO</v>
      </c>
      <c r="J4" s="14">
        <f>Tabela2245689101112131415161718192021222324252627293136[[#This Row],[TREINADO EM]]+Tabela2245689101112131415161718192021222324252627293136[[#This Row],[VALIDADE]]</f>
        <v>46787</v>
      </c>
      <c r="K4">
        <v>2</v>
      </c>
      <c r="L4" t="s">
        <v>3</v>
      </c>
      <c r="M4" t="str">
        <f>VLOOKUP(Tabela2245689101112131415161718192021222324252627293136[[#This Row],[NOME]],'CADASTRO'!A:K,6,0)</f>
        <v>ATIVO</v>
      </c>
    </row>
    <row r="5" spans="1:13">
      <c r="A5" t="s">
        <v>516</v>
      </c>
      <c r="B5" t="s">
        <v>517</v>
      </c>
      <c r="C5" t="s">
        <v>727</v>
      </c>
      <c r="D5" t="s">
        <v>742</v>
      </c>
      <c r="E5" t="s">
        <v>341</v>
      </c>
      <c r="F5" t="str">
        <f>VLOOKUP(Tabela2245689101112131415161718192021222324252627293136[[#This Row],[NOME]],'CADASTRO'!A:K,5,0)</f>
        <v>Analista PCM PL</v>
      </c>
      <c r="G5" s="13">
        <v>46057</v>
      </c>
      <c r="H5" s="38">
        <v>730</v>
      </c>
      <c r="I5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IF((G5+H5)&gt;(TODAY()),"NO PRAZO", "VENCIDO")))),"N.A.")</f>
        <v>NO PRAZO</v>
      </c>
      <c r="J5" s="14">
        <f>Tabela2245689101112131415161718192021222324252627293136[[#This Row],[TREINADO EM]]+Tabela2245689101112131415161718192021222324252627293136[[#This Row],[VALIDADE]]</f>
        <v>46787</v>
      </c>
      <c r="K5">
        <v>2</v>
      </c>
      <c r="L5" t="s">
        <v>3</v>
      </c>
      <c r="M5" t="str">
        <f>VLOOKUP(Tabela2245689101112131415161718192021222324252627293136[[#This Row],[NOME]],'CADASTRO'!A:K,6,0)</f>
        <v>ATIVO</v>
      </c>
    </row>
    <row r="6" spans="1:13">
      <c r="A6" t="s">
        <v>516</v>
      </c>
      <c r="B6" t="s">
        <v>517</v>
      </c>
      <c r="C6" t="s">
        <v>431</v>
      </c>
      <c r="D6" t="s">
        <v>742</v>
      </c>
      <c r="E6" t="s">
        <v>93</v>
      </c>
      <c r="F6" s="16" t="str">
        <f>VLOOKUP(Tabela2245689101112131415161718192021222324252627293136[[#This Row],[NOME]],'CADASTRO'!A:K,5,0)</f>
        <v>COORDENADOR CONTROLE DE QUALIDADE</v>
      </c>
      <c r="G6" s="13">
        <v>45327</v>
      </c>
      <c r="H6" s="38">
        <v>730</v>
      </c>
      <c r="I6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IF((G6+H6)&gt;(TODAY()),"NO PRAZO", "VENCIDO")))),"N.A.")</f>
        <v>N.A.</v>
      </c>
      <c r="J6" s="14">
        <f>Tabela2245689101112131415161718192021222324252627293136[[#This Row],[TREINADO EM]]+Tabela2245689101112131415161718192021222324252627293136[[#This Row],[VALIDADE]]</f>
        <v>46057</v>
      </c>
      <c r="K6">
        <v>2</v>
      </c>
      <c r="L6" t="s">
        <v>3</v>
      </c>
      <c r="M6" t="str">
        <f>VLOOKUP(Tabela2245689101112131415161718192021222324252627293136[[#This Row],[NOME]],'CADASTRO'!A:K,6,0)</f>
        <v>DESLIGADO</v>
      </c>
    </row>
    <row r="7" spans="1:13">
      <c r="A7" t="s">
        <v>516</v>
      </c>
      <c r="B7" t="s">
        <v>517</v>
      </c>
      <c r="C7" t="s">
        <v>431</v>
      </c>
      <c r="D7" t="s">
        <v>742</v>
      </c>
      <c r="E7" t="s">
        <v>68</v>
      </c>
      <c r="F7" s="16" t="str">
        <f>VLOOKUP(Tabela2245689101112131415161718192021222324252627293136[[#This Row],[NOME]],'CADASTRO'!A:K,5,0)</f>
        <v>COORDENADOR CONTROLE DE QUALIDADE</v>
      </c>
      <c r="G7" s="13">
        <v>45341</v>
      </c>
      <c r="H7" s="38">
        <v>730</v>
      </c>
      <c r="I7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IF((G7+H7)&gt;(TODAY()),"NO PRAZO", "VENCIDO")))),"N.A.")</f>
        <v>HISTORICO</v>
      </c>
      <c r="J7" s="14">
        <f>Tabela2245689101112131415161718192021222324252627293136[[#This Row],[TREINADO EM]]+Tabela2245689101112131415161718192021222324252627293136[[#This Row],[VALIDADE]]</f>
        <v>46071</v>
      </c>
      <c r="K7">
        <v>2</v>
      </c>
      <c r="L7" t="s">
        <v>5</v>
      </c>
      <c r="M7" t="str">
        <f>VLOOKUP(Tabela2245689101112131415161718192021222324252627293136[[#This Row],[NOME]],'CADASTRO'!A:K,6,0)</f>
        <v>ATIVO</v>
      </c>
    </row>
    <row r="8" spans="1:13">
      <c r="A8" t="s">
        <v>516</v>
      </c>
      <c r="B8" t="s">
        <v>517</v>
      </c>
      <c r="C8" t="s">
        <v>727</v>
      </c>
      <c r="D8" t="s">
        <v>742</v>
      </c>
      <c r="E8" t="s">
        <v>68</v>
      </c>
      <c r="F8" s="16" t="str">
        <f>VLOOKUP(Tabela2245689101112131415161718192021222324252627293136[[#This Row],[NOME]],'CADASTRO'!A:K,5,0)</f>
        <v>COORDENADOR CONTROLE DE QUALIDADE</v>
      </c>
      <c r="G8" s="13">
        <v>46058</v>
      </c>
      <c r="H8" s="38">
        <v>730</v>
      </c>
      <c r="I8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IF((G8+H8)&gt;(TODAY()),"NO PRAZO", "VENCIDO")))),"N.A.")</f>
        <v>NO PRAZO</v>
      </c>
      <c r="J8" s="14">
        <f>Tabela2245689101112131415161718192021222324252627293136[[#This Row],[TREINADO EM]]+Tabela2245689101112131415161718192021222324252627293136[[#This Row],[VALIDADE]]</f>
        <v>46788</v>
      </c>
      <c r="K8">
        <v>2</v>
      </c>
      <c r="L8" t="s">
        <v>3</v>
      </c>
      <c r="M8" t="str">
        <f>VLOOKUP(Tabela2245689101112131415161718192021222324252627293136[[#This Row],[NOME]],'CADASTRO'!A:K,6,0)</f>
        <v>ATIVO</v>
      </c>
    </row>
    <row r="9" spans="1:13">
      <c r="A9" t="s">
        <v>516</v>
      </c>
      <c r="B9" t="s">
        <v>517</v>
      </c>
      <c r="C9" t="s">
        <v>431</v>
      </c>
      <c r="D9" t="s">
        <v>742</v>
      </c>
      <c r="E9" t="s">
        <v>359</v>
      </c>
      <c r="F9" s="16" t="str">
        <f>VLOOKUP(Tabela2245689101112131415161718192021222324252627293136[[#This Row],[NOME]],'CADASTRO'!A:K,5,0)</f>
        <v>CLASSIFICADOR TECNICO CAFE JR</v>
      </c>
      <c r="G9" s="13">
        <v>45327</v>
      </c>
      <c r="H9" s="38">
        <v>730</v>
      </c>
      <c r="I9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IF((G9+H9)&gt;(TODAY()),"NO PRAZO", "VENCIDO")))),"N.A.")</f>
        <v>HISTORICO</v>
      </c>
      <c r="J9" s="14">
        <f>Tabela2245689101112131415161718192021222324252627293136[[#This Row],[TREINADO EM]]+Tabela2245689101112131415161718192021222324252627293136[[#This Row],[VALIDADE]]</f>
        <v>46057</v>
      </c>
      <c r="K9">
        <v>2</v>
      </c>
      <c r="L9" t="s">
        <v>5</v>
      </c>
      <c r="M9" t="str">
        <f>VLOOKUP(Tabela2245689101112131415161718192021222324252627293136[[#This Row],[NOME]],'CADASTRO'!A:K,6,0)</f>
        <v>ATIVO</v>
      </c>
    </row>
    <row r="10" spans="1:13">
      <c r="A10" t="s">
        <v>516</v>
      </c>
      <c r="B10" t="s">
        <v>517</v>
      </c>
      <c r="C10" t="s">
        <v>727</v>
      </c>
      <c r="D10" t="s">
        <v>742</v>
      </c>
      <c r="E10" t="s">
        <v>359</v>
      </c>
      <c r="F10" s="16" t="str">
        <f>VLOOKUP(Tabela2245689101112131415161718192021222324252627293136[[#This Row],[NOME]],'CADASTRO'!A:K,5,0)</f>
        <v>CLASSIFICADOR TECNICO CAFE JR</v>
      </c>
      <c r="G10" s="13">
        <v>46057</v>
      </c>
      <c r="H10" s="38">
        <v>730</v>
      </c>
      <c r="I10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IF((G10+H10)&gt;(TODAY()),"NO PRAZO", "VENCIDO")))),"N.A.")</f>
        <v>NO PRAZO</v>
      </c>
      <c r="J10" s="14">
        <f>Tabela2245689101112131415161718192021222324252627293136[[#This Row],[TREINADO EM]]+Tabela2245689101112131415161718192021222324252627293136[[#This Row],[VALIDADE]]</f>
        <v>46787</v>
      </c>
      <c r="K10">
        <v>2</v>
      </c>
      <c r="L10" t="s">
        <v>3</v>
      </c>
      <c r="M10" t="str">
        <f>VLOOKUP(Tabela2245689101112131415161718192021222324252627293136[[#This Row],[NOME]],'CADASTRO'!A:K,6,0)</f>
        <v>ATIVO</v>
      </c>
    </row>
    <row r="11" spans="1:13">
      <c r="A11" t="s">
        <v>516</v>
      </c>
      <c r="B11" t="s">
        <v>517</v>
      </c>
      <c r="C11" t="s">
        <v>431</v>
      </c>
      <c r="D11" t="s">
        <v>742</v>
      </c>
      <c r="E11" t="s">
        <v>483</v>
      </c>
      <c r="F11" s="16" t="str">
        <f>VLOOKUP(Tabela2245689101112131415161718192021222324252627293136[[#This Row],[NOME]],'CADASTRO'!A:K,5,0)</f>
        <v>LIDER OPERACOES</v>
      </c>
      <c r="G11" s="13">
        <v>45327</v>
      </c>
      <c r="H11" s="38">
        <v>730</v>
      </c>
      <c r="I11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IF((G11+H11)&gt;(TODAY()),"NO PRAZO", "VENCIDO")))),"N.A.")</f>
        <v>N.A.</v>
      </c>
      <c r="J11" s="14">
        <f>Tabela2245689101112131415161718192021222324252627293136[[#This Row],[TREINADO EM]]+Tabela2245689101112131415161718192021222324252627293136[[#This Row],[VALIDADE]]</f>
        <v>46057</v>
      </c>
      <c r="K11">
        <v>2</v>
      </c>
      <c r="L11" t="s">
        <v>3</v>
      </c>
      <c r="M11" t="str">
        <f>VLOOKUP(Tabela2245689101112131415161718192021222324252627293136[[#This Row],[NOME]],'CADASTRO'!A:K,6,0)</f>
        <v>TRANSFERIDO</v>
      </c>
    </row>
    <row r="12" spans="1:13">
      <c r="A12" t="s">
        <v>516</v>
      </c>
      <c r="B12" t="s">
        <v>517</v>
      </c>
      <c r="C12" t="s">
        <v>431</v>
      </c>
      <c r="D12" t="s">
        <v>742</v>
      </c>
      <c r="E12" t="s">
        <v>57</v>
      </c>
      <c r="F12" s="16" t="str">
        <f>VLOOKUP(Tabela2245689101112131415161718192021222324252627293136[[#This Row],[NOME]],'CADASTRO'!A:K,5,0)</f>
        <v>COORDENADOR MANUTENCAO SR</v>
      </c>
      <c r="G12" s="13">
        <v>45327</v>
      </c>
      <c r="H12" s="38">
        <v>730</v>
      </c>
      <c r="I12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IF((G12+H12)&gt;(TODAY()),"NO PRAZO", "VENCIDO")))),"N.A.")</f>
        <v>HISTORICO</v>
      </c>
      <c r="J12" s="14">
        <f>Tabela2245689101112131415161718192021222324252627293136[[#This Row],[TREINADO EM]]+Tabela2245689101112131415161718192021222324252627293136[[#This Row],[VALIDADE]]</f>
        <v>46057</v>
      </c>
      <c r="K12">
        <v>2</v>
      </c>
      <c r="L12" t="s">
        <v>5</v>
      </c>
      <c r="M12" t="str">
        <f>VLOOKUP(Tabela2245689101112131415161718192021222324252627293136[[#This Row],[NOME]],'CADASTRO'!A:K,6,0)</f>
        <v>ATIVO</v>
      </c>
    </row>
    <row r="13" spans="1:13">
      <c r="A13" t="s">
        <v>516</v>
      </c>
      <c r="B13" t="s">
        <v>517</v>
      </c>
      <c r="C13" t="s">
        <v>727</v>
      </c>
      <c r="D13" t="s">
        <v>742</v>
      </c>
      <c r="E13" t="s">
        <v>57</v>
      </c>
      <c r="F13" s="16" t="str">
        <f>VLOOKUP(Tabela2245689101112131415161718192021222324252627293136[[#This Row],[NOME]],'CADASTRO'!A:K,5,0)</f>
        <v>COORDENADOR MANUTENCAO SR</v>
      </c>
      <c r="G13" s="12">
        <v>46058</v>
      </c>
      <c r="H13" s="38">
        <v>730</v>
      </c>
      <c r="I13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IF((G13+H13)&gt;(TODAY()),"NO PRAZO", "VENCIDO")))),"N.A.")</f>
        <v>NO PRAZO</v>
      </c>
      <c r="J13" s="14">
        <f>Tabela2245689101112131415161718192021222324252627293136[[#This Row],[TREINADO EM]]+Tabela2245689101112131415161718192021222324252627293136[[#This Row],[VALIDADE]]</f>
        <v>46788</v>
      </c>
      <c r="K13">
        <v>2</v>
      </c>
      <c r="L13" t="s">
        <v>3</v>
      </c>
      <c r="M13" t="str">
        <f>VLOOKUP(Tabela2245689101112131415161718192021222324252627293136[[#This Row],[NOME]],'CADASTRO'!A:K,6,0)</f>
        <v>ATIVO</v>
      </c>
    </row>
    <row r="14" spans="1:13">
      <c r="A14" t="s">
        <v>516</v>
      </c>
      <c r="B14" t="s">
        <v>517</v>
      </c>
      <c r="C14" t="s">
        <v>431</v>
      </c>
      <c r="D14" t="s">
        <v>742</v>
      </c>
      <c r="E14" t="s">
        <v>49</v>
      </c>
      <c r="F14" s="16" t="str">
        <f>VLOOKUP(Tabela2245689101112131415161718192021222324252627293136[[#This Row],[NOME]],'CADASTRO'!A:K,5,0)</f>
        <v>LIDER OPERACOES</v>
      </c>
      <c r="G14" s="12">
        <v>45338</v>
      </c>
      <c r="H14" s="38">
        <v>730</v>
      </c>
      <c r="I14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IF((G14+H14)&gt;(TODAY()),"NO PRAZO", "VENCIDO")))),"N.A.")</f>
        <v>HISTORICO</v>
      </c>
      <c r="J14" s="14">
        <f>Tabela2245689101112131415161718192021222324252627293136[[#This Row],[TREINADO EM]]+Tabela2245689101112131415161718192021222324252627293136[[#This Row],[VALIDADE]]</f>
        <v>46068</v>
      </c>
      <c r="K14">
        <v>2</v>
      </c>
      <c r="L14" t="s">
        <v>5</v>
      </c>
      <c r="M14" t="str">
        <f>VLOOKUP(Tabela2245689101112131415161718192021222324252627293136[[#This Row],[NOME]],'CADASTRO'!A:K,6,0)</f>
        <v>ATIVO</v>
      </c>
    </row>
    <row r="15" spans="1:13">
      <c r="A15" t="s">
        <v>516</v>
      </c>
      <c r="B15" t="s">
        <v>517</v>
      </c>
      <c r="C15" t="s">
        <v>727</v>
      </c>
      <c r="D15" t="s">
        <v>742</v>
      </c>
      <c r="E15" t="s">
        <v>49</v>
      </c>
      <c r="F15" s="16" t="str">
        <f>VLOOKUP(Tabela2245689101112131415161718192021222324252627293136[[#This Row],[NOME]],'CADASTRO'!A:K,5,0)</f>
        <v>LIDER OPERACOES</v>
      </c>
      <c r="G15" s="12">
        <v>46057</v>
      </c>
      <c r="H15" s="38">
        <v>730</v>
      </c>
      <c r="I15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IF((G15+H15)&gt;(TODAY()),"NO PRAZO", "VENCIDO")))),"N.A.")</f>
        <v>NO PRAZO</v>
      </c>
      <c r="J15" s="14">
        <f>Tabela2245689101112131415161718192021222324252627293136[[#This Row],[TREINADO EM]]+Tabela2245689101112131415161718192021222324252627293136[[#This Row],[VALIDADE]]</f>
        <v>46787</v>
      </c>
      <c r="K15">
        <v>2</v>
      </c>
      <c r="L15" t="s">
        <v>3</v>
      </c>
      <c r="M15" t="str">
        <f>VLOOKUP(Tabela2245689101112131415161718192021222324252627293136[[#This Row],[NOME]],'CADASTRO'!A:K,6,0)</f>
        <v>ATIVO</v>
      </c>
    </row>
    <row r="16" spans="1:13">
      <c r="A16" t="s">
        <v>516</v>
      </c>
      <c r="B16" t="s">
        <v>517</v>
      </c>
      <c r="C16" t="s">
        <v>431</v>
      </c>
      <c r="D16" t="s">
        <v>742</v>
      </c>
      <c r="E16" t="s">
        <v>26</v>
      </c>
      <c r="F16" s="16" t="str">
        <f>VLOOKUP(Tabela2245689101112131415161718192021222324252627293136[[#This Row],[NOME]],'CADASTRO'!A:K,5,0)</f>
        <v>COORDENADOR PRODUCAO</v>
      </c>
      <c r="G16" s="43">
        <v>45327</v>
      </c>
      <c r="H16" s="53">
        <v>730</v>
      </c>
      <c r="I16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IF((G16+H16)&gt;(TODAY()),"NO PRAZO", "VENCIDO")))),"N.A.")</f>
        <v>HISTORICO</v>
      </c>
      <c r="J16" s="14">
        <f>Tabela2245689101112131415161718192021222324252627293136[[#This Row],[TREINADO EM]]+Tabela2245689101112131415161718192021222324252627293136[[#This Row],[VALIDADE]]</f>
        <v>46057</v>
      </c>
      <c r="K16">
        <v>2</v>
      </c>
      <c r="L16" t="s">
        <v>5</v>
      </c>
      <c r="M16" t="str">
        <f>VLOOKUP(Tabela2245689101112131415161718192021222324252627293136[[#This Row],[NOME]],'CADASTRO'!A:K,6,0)</f>
        <v>ATIVO</v>
      </c>
    </row>
    <row r="17" spans="1:13">
      <c r="A17" t="s">
        <v>516</v>
      </c>
      <c r="B17" t="s">
        <v>517</v>
      </c>
      <c r="C17" t="s">
        <v>727</v>
      </c>
      <c r="D17" t="s">
        <v>742</v>
      </c>
      <c r="E17" t="s">
        <v>26</v>
      </c>
      <c r="F17" s="16" t="str">
        <f>VLOOKUP(Tabela2245689101112131415161718192021222324252627293136[[#This Row],[NOME]],'CADASTRO'!A:K,5,0)</f>
        <v>COORDENADOR PRODUCAO</v>
      </c>
      <c r="G17" s="43">
        <v>46058</v>
      </c>
      <c r="H17" s="53">
        <v>730</v>
      </c>
      <c r="I17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IF((G17+H17)&gt;(TODAY()),"NO PRAZO", "VENCIDO")))),"N.A.")</f>
        <v>NO PRAZO</v>
      </c>
      <c r="J17" s="14">
        <f>Tabela2245689101112131415161718192021222324252627293136[[#This Row],[TREINADO EM]]+Tabela2245689101112131415161718192021222324252627293136[[#This Row],[VALIDADE]]</f>
        <v>46788</v>
      </c>
      <c r="K17">
        <v>2</v>
      </c>
      <c r="L17" t="s">
        <v>3</v>
      </c>
      <c r="M17" t="str">
        <f>VLOOKUP(Tabela2245689101112131415161718192021222324252627293136[[#This Row],[NOME]],'CADASTRO'!A:K,6,0)</f>
        <v>ATIVO</v>
      </c>
    </row>
    <row r="18" spans="1:13">
      <c r="A18" t="s">
        <v>516</v>
      </c>
      <c r="B18" t="s">
        <v>517</v>
      </c>
      <c r="C18" t="s">
        <v>431</v>
      </c>
      <c r="D18" t="s">
        <v>742</v>
      </c>
      <c r="E18" t="s">
        <v>162</v>
      </c>
      <c r="F18" s="16" t="str">
        <f>VLOOKUP(Tabela2245689101112131415161718192021222324252627293136[[#This Row],[NOME]],'CADASTRO'!A:K,5,0)</f>
        <v>SUPERVISOR DE MANUTENCAO</v>
      </c>
      <c r="G18" s="43">
        <v>45327</v>
      </c>
      <c r="H18" s="53">
        <v>730</v>
      </c>
      <c r="I18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IF((G18+H18)&gt;(TODAY()),"NO PRAZO", "VENCIDO")))),"N.A.")</f>
        <v>HISTORICO</v>
      </c>
      <c r="J18" s="14">
        <f>Tabela2245689101112131415161718192021222324252627293136[[#This Row],[TREINADO EM]]+Tabela2245689101112131415161718192021222324252627293136[[#This Row],[VALIDADE]]</f>
        <v>46057</v>
      </c>
      <c r="K18">
        <v>2</v>
      </c>
      <c r="L18" t="s">
        <v>5</v>
      </c>
      <c r="M18" t="str">
        <f>VLOOKUP(Tabela2245689101112131415161718192021222324252627293136[[#This Row],[NOME]],'CADASTRO'!A:K,6,0)</f>
        <v>ATIVO</v>
      </c>
    </row>
    <row r="19" spans="1:13">
      <c r="A19" t="s">
        <v>516</v>
      </c>
      <c r="B19" t="s">
        <v>517</v>
      </c>
      <c r="C19" t="s">
        <v>727</v>
      </c>
      <c r="D19" t="s">
        <v>742</v>
      </c>
      <c r="E19" t="s">
        <v>162</v>
      </c>
      <c r="F19" s="16" t="str">
        <f>VLOOKUP(Tabela2245689101112131415161718192021222324252627293136[[#This Row],[NOME]],'CADASTRO'!A:K,5,0)</f>
        <v>SUPERVISOR DE MANUTENCAO</v>
      </c>
      <c r="G19" s="43">
        <v>46058</v>
      </c>
      <c r="H19" s="53">
        <v>730</v>
      </c>
      <c r="I19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IF((G19+H19)&gt;(TODAY()),"NO PRAZO", "VENCIDO")))),"N.A.")</f>
        <v>NO PRAZO</v>
      </c>
      <c r="J19" s="14">
        <f>Tabela2245689101112131415161718192021222324252627293136[[#This Row],[TREINADO EM]]+Tabela2245689101112131415161718192021222324252627293136[[#This Row],[VALIDADE]]</f>
        <v>46788</v>
      </c>
      <c r="K19">
        <v>2</v>
      </c>
      <c r="L19" t="s">
        <v>3</v>
      </c>
      <c r="M19" t="str">
        <f>VLOOKUP(Tabela2245689101112131415161718192021222324252627293136[[#This Row],[NOME]],'CADASTRO'!A:K,6,0)</f>
        <v>ATIVO</v>
      </c>
    </row>
    <row r="20" spans="1:13">
      <c r="A20" t="s">
        <v>516</v>
      </c>
      <c r="B20" t="s">
        <v>517</v>
      </c>
      <c r="C20" t="s">
        <v>431</v>
      </c>
      <c r="D20" t="s">
        <v>742</v>
      </c>
      <c r="E20" t="s">
        <v>40</v>
      </c>
      <c r="F20" s="16" t="str">
        <f>VLOOKUP(Tabela2245689101112131415161718192021222324252627293136[[#This Row],[NOME]],'CADASTRO'!A:K,5,0)</f>
        <v>COORDENADOR PRODUCAO</v>
      </c>
      <c r="G20" s="43">
        <v>45342</v>
      </c>
      <c r="H20" s="53">
        <v>730</v>
      </c>
      <c r="I20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IF((G20+H20)&gt;(TODAY()),"NO PRAZO", "VENCIDO")))),"N.A.")</f>
        <v>N.A.</v>
      </c>
      <c r="J20" s="14">
        <f>Tabela2245689101112131415161718192021222324252627293136[[#This Row],[TREINADO EM]]+Tabela2245689101112131415161718192021222324252627293136[[#This Row],[VALIDADE]]</f>
        <v>46072</v>
      </c>
      <c r="K20">
        <v>2</v>
      </c>
      <c r="L20" t="s">
        <v>3</v>
      </c>
      <c r="M20" t="str">
        <f>VLOOKUP(Tabela2245689101112131415161718192021222324252627293136[[#This Row],[NOME]],'CADASTRO'!A:K,6,0)</f>
        <v>TRANSFERIDO</v>
      </c>
    </row>
    <row r="21" spans="1:13">
      <c r="A21" t="s">
        <v>516</v>
      </c>
      <c r="B21" t="s">
        <v>517</v>
      </c>
      <c r="C21" t="s">
        <v>431</v>
      </c>
      <c r="D21" t="s">
        <v>742</v>
      </c>
      <c r="E21" t="s">
        <v>404</v>
      </c>
      <c r="F21" s="16" t="str">
        <f>VLOOKUP(Tabela2245689101112131415161718192021222324252627293136[[#This Row],[NOME]],'CADASTRO'!A:K,5,0)</f>
        <v>ANALISTA TREINAMENTO JR</v>
      </c>
      <c r="G21" s="43">
        <v>45327</v>
      </c>
      <c r="H21" s="53">
        <v>730</v>
      </c>
      <c r="I21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IF((G21+H21)&gt;(TODAY()),"NO PRAZO", "VENCIDO")))),"N.A.")</f>
        <v>HISTORICO</v>
      </c>
      <c r="J21" s="14">
        <f>Tabela2245689101112131415161718192021222324252627293136[[#This Row],[TREINADO EM]]+Tabela2245689101112131415161718192021222324252627293136[[#This Row],[VALIDADE]]</f>
        <v>46057</v>
      </c>
      <c r="K21">
        <v>2</v>
      </c>
      <c r="L21" t="s">
        <v>5</v>
      </c>
      <c r="M21" t="str">
        <f>VLOOKUP(Tabela2245689101112131415161718192021222324252627293136[[#This Row],[NOME]],'CADASTRO'!A:K,6,0)</f>
        <v>ATIVO</v>
      </c>
    </row>
    <row r="22" spans="1:13">
      <c r="A22" t="s">
        <v>516</v>
      </c>
      <c r="B22" t="s">
        <v>517</v>
      </c>
      <c r="C22" t="s">
        <v>727</v>
      </c>
      <c r="D22" t="s">
        <v>742</v>
      </c>
      <c r="E22" t="s">
        <v>404</v>
      </c>
      <c r="F22" s="16" t="str">
        <f>VLOOKUP(Tabela2245689101112131415161718192021222324252627293136[[#This Row],[NOME]],'CADASTRO'!A:K,5,0)</f>
        <v>ANALISTA TREINAMENTO JR</v>
      </c>
      <c r="G22" s="43">
        <v>46057</v>
      </c>
      <c r="H22" s="53">
        <v>730</v>
      </c>
      <c r="I22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IF((G22+H22)&gt;(TODAY()),"NO PRAZO", "VENCIDO")))),"N.A.")</f>
        <v>NO PRAZO</v>
      </c>
      <c r="J22" s="14">
        <f>Tabela2245689101112131415161718192021222324252627293136[[#This Row],[TREINADO EM]]+Tabela2245689101112131415161718192021222324252627293136[[#This Row],[VALIDADE]]</f>
        <v>46787</v>
      </c>
      <c r="K22">
        <v>2</v>
      </c>
      <c r="L22" t="s">
        <v>3</v>
      </c>
      <c r="M22" t="str">
        <f>VLOOKUP(Tabela2245689101112131415161718192021222324252627293136[[#This Row],[NOME]],'CADASTRO'!A:K,6,0)</f>
        <v>ATIVO</v>
      </c>
    </row>
    <row r="23" spans="1:13">
      <c r="A23" t="s">
        <v>516</v>
      </c>
      <c r="B23" t="s">
        <v>517</v>
      </c>
      <c r="C23" t="s">
        <v>727</v>
      </c>
      <c r="D23" t="s">
        <v>742</v>
      </c>
      <c r="E23" t="s">
        <v>413</v>
      </c>
      <c r="F23" s="16" t="str">
        <f>VLOOKUP(Tabela2245689101112131415161718192021222324252627293136[[#This Row],[NOME]],'CADASTRO'!A:K,5,0)</f>
        <v>ANALISTA PRODUCAO JR</v>
      </c>
      <c r="G23" s="43">
        <v>46057</v>
      </c>
      <c r="H23" s="53">
        <v>730</v>
      </c>
      <c r="I23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IF((G23+H23)&gt;(TODAY()),"NO PRAZO", "VENCIDO")))),"N.A.")</f>
        <v>NO PRAZO</v>
      </c>
      <c r="J23" s="14">
        <f>Tabela2245689101112131415161718192021222324252627293136[[#This Row],[TREINADO EM]]+Tabela2245689101112131415161718192021222324252627293136[[#This Row],[VALIDADE]]</f>
        <v>46787</v>
      </c>
      <c r="K23">
        <v>2</v>
      </c>
      <c r="L23" t="s">
        <v>3</v>
      </c>
      <c r="M23" t="str">
        <f>VLOOKUP(Tabela2245689101112131415161718192021222324252627293136[[#This Row],[NOME]],'CADASTRO'!A:K,6,0)</f>
        <v>ATIVO</v>
      </c>
    </row>
    <row r="24" spans="1:13">
      <c r="A24" t="s">
        <v>516</v>
      </c>
      <c r="B24" t="s">
        <v>517</v>
      </c>
      <c r="C24" t="s">
        <v>431</v>
      </c>
      <c r="D24" t="s">
        <v>742</v>
      </c>
      <c r="E24" t="s">
        <v>480</v>
      </c>
      <c r="F24" s="16" t="str">
        <f>VLOOKUP(Tabela2245689101112131415161718192021222324252627293136[[#This Row],[NOME]],'CADASTRO'!A:K,5,0)</f>
        <v>ANALISTA PROJETOS PL</v>
      </c>
      <c r="G24" s="43">
        <v>45327</v>
      </c>
      <c r="H24" s="53">
        <v>730</v>
      </c>
      <c r="I24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IF((G24+H24)&gt;(TODAY()),"NO PRAZO", "VENCIDO")))),"N.A.")</f>
        <v>N.A.</v>
      </c>
      <c r="J24" s="14">
        <f>Tabela2245689101112131415161718192021222324252627293136[[#This Row],[TREINADO EM]]+Tabela2245689101112131415161718192021222324252627293136[[#This Row],[VALIDADE]]</f>
        <v>46057</v>
      </c>
      <c r="K24">
        <v>2</v>
      </c>
      <c r="L24" t="s">
        <v>3</v>
      </c>
      <c r="M24" t="str">
        <f>VLOOKUP(Tabela2245689101112131415161718192021222324252627293136[[#This Row],[NOME]],'CADASTRO'!A:K,6,0)</f>
        <v>TRANSFERIDO</v>
      </c>
    </row>
    <row r="25" spans="1:13">
      <c r="A25" t="s">
        <v>516</v>
      </c>
      <c r="B25" t="s">
        <v>517</v>
      </c>
      <c r="C25" t="s">
        <v>431</v>
      </c>
      <c r="D25" t="s">
        <v>742</v>
      </c>
      <c r="E25" t="s">
        <v>45</v>
      </c>
      <c r="F25" s="16" t="str">
        <f>VLOOKUP(Tabela2245689101112131415161718192021222324252627293136[[#This Row],[NOME]],'CADASTRO'!A:K,5,0)</f>
        <v>COORDENADOR PRODUCAO</v>
      </c>
      <c r="G25" s="43">
        <v>45327</v>
      </c>
      <c r="H25" s="53">
        <v>730</v>
      </c>
      <c r="I25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IF((G25+H25)&gt;(TODAY()),"NO PRAZO", "VENCIDO")))),"N.A.")</f>
        <v>N.A.</v>
      </c>
      <c r="J25" s="14">
        <f>Tabela2245689101112131415161718192021222324252627293136[[#This Row],[TREINADO EM]]+Tabela2245689101112131415161718192021222324252627293136[[#This Row],[VALIDADE]]</f>
        <v>46057</v>
      </c>
      <c r="K25">
        <v>2</v>
      </c>
      <c r="L25" t="s">
        <v>3</v>
      </c>
      <c r="M25" t="str">
        <f>VLOOKUP(Tabela2245689101112131415161718192021222324252627293136[[#This Row],[NOME]],'CADASTRO'!A:K,6,0)</f>
        <v>TRANSFERIDO</v>
      </c>
    </row>
    <row r="26" spans="1:13">
      <c r="A26" t="s">
        <v>516</v>
      </c>
      <c r="B26" t="s">
        <v>517</v>
      </c>
      <c r="C26" t="s">
        <v>727</v>
      </c>
      <c r="D26" t="s">
        <v>742</v>
      </c>
      <c r="E26" t="s">
        <v>439</v>
      </c>
      <c r="F26" s="16" t="str">
        <f>VLOOKUP(Tabela2245689101112131415161718192021222324252627293136[[#This Row],[NOME]],'CADASTRO'!A:K,5,0)</f>
        <v>ANALISTA CONTROLE ESTOQUE PL</v>
      </c>
      <c r="G26" s="43">
        <v>46057</v>
      </c>
      <c r="H26" s="53">
        <v>730</v>
      </c>
      <c r="I26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IF((G26+H26)&gt;(TODAY()),"NO PRAZO", "VENCIDO")))),"N.A.")</f>
        <v>NO PRAZO</v>
      </c>
      <c r="J26" s="14">
        <f>Tabela2245689101112131415161718192021222324252627293136[[#This Row],[TREINADO EM]]+Tabela2245689101112131415161718192021222324252627293136[[#This Row],[VALIDADE]]</f>
        <v>46787</v>
      </c>
      <c r="K26">
        <v>2</v>
      </c>
      <c r="L26" t="s">
        <v>3</v>
      </c>
      <c r="M26" t="str">
        <f>VLOOKUP(Tabela2245689101112131415161718192021222324252627293136[[#This Row],[NOME]],'CADASTRO'!A:K,6,0)</f>
        <v>ATIVO</v>
      </c>
    </row>
    <row r="27" spans="1:13">
      <c r="A27" t="s">
        <v>516</v>
      </c>
      <c r="B27" t="s">
        <v>517</v>
      </c>
      <c r="C27" t="s">
        <v>431</v>
      </c>
      <c r="D27" t="s">
        <v>742</v>
      </c>
      <c r="E27" t="s">
        <v>76</v>
      </c>
      <c r="F27" s="16" t="str">
        <f>VLOOKUP(Tabela2245689101112131415161718192021222324252627293136[[#This Row],[NOME]],'CADASTRO'!A:K,5,0)</f>
        <v>COORDENADOR SEG DO TRABALHO E MEIO</v>
      </c>
      <c r="G27" s="43">
        <v>45327</v>
      </c>
      <c r="H27" s="53">
        <v>730</v>
      </c>
      <c r="I27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IF((G27+H27)&gt;(TODAY()),"NO PRAZO", "VENCIDO")))),"N.A.")</f>
        <v>N.A.</v>
      </c>
      <c r="J27" s="14">
        <f>Tabela2245689101112131415161718192021222324252627293136[[#This Row],[TREINADO EM]]+Tabela2245689101112131415161718192021222324252627293136[[#This Row],[VALIDADE]]</f>
        <v>46057</v>
      </c>
      <c r="K27">
        <v>2</v>
      </c>
      <c r="L27" t="s">
        <v>1</v>
      </c>
      <c r="M27" t="str">
        <f>VLOOKUP(Tabela2245689101112131415161718192021222324252627293136[[#This Row],[NOME]],'CADASTRO'!A:K,6,0)</f>
        <v>ATIVO</v>
      </c>
    </row>
    <row r="28" spans="1:13">
      <c r="A28" t="s">
        <v>516</v>
      </c>
      <c r="B28" t="s">
        <v>517</v>
      </c>
      <c r="C28" t="s">
        <v>727</v>
      </c>
      <c r="D28" t="s">
        <v>742</v>
      </c>
      <c r="E28" t="s">
        <v>443</v>
      </c>
      <c r="F28" s="16" t="str">
        <f>VLOOKUP(Tabela2245689101112131415161718192021222324252627293136[[#This Row],[NOME]],'CADASTRO'!A:K,5,0)</f>
        <v>ESTAGIARIO</v>
      </c>
      <c r="G28" s="43">
        <v>46057</v>
      </c>
      <c r="H28" s="53">
        <v>730</v>
      </c>
      <c r="I28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IF((G28+H28)&gt;(TODAY()),"NO PRAZO", "VENCIDO")))),"N.A.")</f>
        <v>NO PRAZO</v>
      </c>
      <c r="J28" s="14">
        <f>Tabela2245689101112131415161718192021222324252627293136[[#This Row],[TREINADO EM]]+Tabela2245689101112131415161718192021222324252627293136[[#This Row],[VALIDADE]]</f>
        <v>46787</v>
      </c>
      <c r="K28">
        <v>2</v>
      </c>
      <c r="L28" t="s">
        <v>3</v>
      </c>
      <c r="M28" t="str">
        <f>VLOOKUP(Tabela2245689101112131415161718192021222324252627293136[[#This Row],[NOME]],'CADASTRO'!A:K,6,0)</f>
        <v>ATIVO</v>
      </c>
    </row>
    <row r="29" spans="1:13">
      <c r="A29" t="s">
        <v>516</v>
      </c>
      <c r="B29" t="s">
        <v>517</v>
      </c>
      <c r="C29" t="s">
        <v>727</v>
      </c>
      <c r="D29" t="s">
        <v>742</v>
      </c>
      <c r="E29" t="s">
        <v>326</v>
      </c>
      <c r="F29" s="16" t="str">
        <f>VLOOKUP(Tabela2245689101112131415161718192021222324252627293136[[#This Row],[NOME]],'CADASTRO'!A:K,5,0)</f>
        <v>ANALISTA GESTAO QUALIDADE PL</v>
      </c>
      <c r="G29" s="43">
        <v>46129</v>
      </c>
      <c r="H29" s="53">
        <v>730</v>
      </c>
      <c r="I29" s="35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IF((G29+H29)&gt;(TODAY()),"NO PRAZO", "VENCIDO")))),"N.A.")</f>
        <v>NO PRAZO</v>
      </c>
      <c r="J29" s="14">
        <f>Tabela2245689101112131415161718192021222324252627293136[[#This Row],[TREINADO EM]]+Tabela2245689101112131415161718192021222324252627293136[[#This Row],[VALIDADE]]</f>
        <v>46859</v>
      </c>
      <c r="K29">
        <v>2</v>
      </c>
      <c r="L29" t="s">
        <v>3</v>
      </c>
      <c r="M29" t="str">
        <f>VLOOKUP(Tabela2245689101112131415161718192021222324252627293136[[#This Row],[NOME]],'CADASTRO'!A:K,6,0)</f>
        <v>ATIVO</v>
      </c>
    </row>
  </sheetData>
  <sheetProtection sort="0" autoFilter="0"/>
  <conditionalFormatting sqref="I2:I29">
    <cfRule type="cellIs" dxfId="61" priority="1" operator="equal">
      <formula>"NO PRAZO"</formula>
    </cfRule>
    <cfRule type="cellIs" dxfId="60" priority="2" operator="equal">
      <formula>"VENCIDO"</formula>
    </cfRule>
    <cfRule type="cellIs" dxfId="59" priority="3" operator="equal">
      <formula>"N.A."</formula>
    </cfRule>
    <cfRule type="cellIs" dxfId="58" priority="4" operator="equal">
      <formula>"HISTORICO"</formula>
    </cfRule>
    <cfRule type="cellIs" dxfId="57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B0348-62E6-4D0A-AAF5-1148DC3025D7}">
          <x14:formula1>
            <xm:f>'BASE '!$A$2:$A$6</xm:f>
          </x14:formula1>
          <xm:sqref>L2:L29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6B2D-914B-4BA2-AAC8-1A8BA2116B9E}">
  <sheetPr codeName="Planilha37">
    <tabColor theme="7"/>
  </sheetPr>
  <dimension ref="A1:M37"/>
  <sheetViews>
    <sheetView zoomScale="70" zoomScaleNormal="70" workbookViewId="0">
      <selection activeCell="F19" sqref="F19"/>
    </sheetView>
  </sheetViews>
  <sheetFormatPr defaultRowHeight="14.45"/>
  <cols>
    <col min="1" max="1" width="11.28515625" customWidth="1"/>
    <col min="2" max="2" width="14.5703125" customWidth="1"/>
    <col min="3" max="3" width="16.42578125" customWidth="1"/>
    <col min="4" max="4" width="32.28515625" customWidth="1"/>
    <col min="5" max="5" width="36.42578125" customWidth="1"/>
    <col min="6" max="6" width="38.42578125" customWidth="1"/>
    <col min="7" max="7" width="14.28515625" customWidth="1"/>
    <col min="8" max="8" width="13" customWidth="1"/>
    <col min="9" max="9" width="17" bestFit="1" customWidth="1"/>
    <col min="10" max="10" width="14.7109375" customWidth="1"/>
    <col min="11" max="11" width="9.42578125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723</v>
      </c>
      <c r="C2" t="s">
        <v>727</v>
      </c>
      <c r="D2" t="s">
        <v>743</v>
      </c>
      <c r="E2" t="s">
        <v>326</v>
      </c>
      <c r="F2" t="str">
        <f>VLOOKUP(Tabela22456891011121314151617181920212223242526272931[[#This Row],[NOME]],'CADASTRO'!A:K,5,0)</f>
        <v>ANALISTA GESTAO QUALIDADE PL</v>
      </c>
      <c r="G2" s="13">
        <v>46118</v>
      </c>
      <c r="H2" s="38">
        <v>5000</v>
      </c>
      <c r="I2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IF((G2+H2)&gt;(TODAY()),"NO PRAZO", "VENCIDO")))),"N.A.")</f>
        <v>NO PRAZO</v>
      </c>
      <c r="J2" s="14">
        <f>Tabela22456891011121314151617181920212223242526272931[[#This Row],[TREINADO EM]]+Tabela22456891011121314151617181920212223242526272931[[#This Row],[VALIDADE]]</f>
        <v>51118</v>
      </c>
      <c r="K2">
        <v>8</v>
      </c>
      <c r="L2" t="s">
        <v>3</v>
      </c>
      <c r="M2" t="str">
        <f>VLOOKUP(Tabela22456891011121314151617181920212223242526272931[[#This Row],[NOME]],'CADASTRO'!A:K,6,0)</f>
        <v>ATIVO</v>
      </c>
    </row>
    <row r="3" spans="1:13">
      <c r="A3" t="s">
        <v>509</v>
      </c>
      <c r="B3" t="s">
        <v>744</v>
      </c>
      <c r="C3" t="s">
        <v>745</v>
      </c>
      <c r="D3" t="s">
        <v>746</v>
      </c>
      <c r="E3" t="s">
        <v>333</v>
      </c>
      <c r="F3" t="str">
        <f>VLOOKUP(Tabela22456891011121314151617181920212223242526272931[[#This Row],[NOME]],'CADASTRO'!A:K,5,0)</f>
        <v>ANALISTA FACILITIES</v>
      </c>
      <c r="G3" s="13">
        <v>45001</v>
      </c>
      <c r="H3" s="38">
        <v>5000</v>
      </c>
      <c r="I3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IF((G3+H3)&gt;(TODAY()),"NO PRAZO", "VENCIDO")))),"N.A.")</f>
        <v>HISTORICO</v>
      </c>
      <c r="J3" s="14">
        <f>Tabela22456891011121314151617181920212223242526272931[[#This Row],[TREINADO EM]]+Tabela22456891011121314151617181920212223242526272931[[#This Row],[VALIDADE]]</f>
        <v>50001</v>
      </c>
      <c r="K3">
        <v>27</v>
      </c>
      <c r="L3" t="s">
        <v>5</v>
      </c>
      <c r="M3" t="str">
        <f>VLOOKUP(Tabela22456891011121314151617181920212223242526272931[[#This Row],[NOME]],'CADASTRO'!A:K,6,0)</f>
        <v>ATIVO</v>
      </c>
    </row>
    <row r="4" spans="1:13">
      <c r="A4" s="10" t="s">
        <v>509</v>
      </c>
      <c r="B4" t="s">
        <v>744</v>
      </c>
      <c r="C4" s="10" t="s">
        <v>745</v>
      </c>
      <c r="D4" t="s">
        <v>746</v>
      </c>
      <c r="E4" s="10" t="s">
        <v>333</v>
      </c>
      <c r="F4" t="str">
        <f>VLOOKUP(Tabela22456891011121314151617181920212223242526272931[[#This Row],[NOME]],'CADASTRO'!A:K,5,0)</f>
        <v>ANALISTA FACILITIES</v>
      </c>
      <c r="G4" s="18">
        <v>45166</v>
      </c>
      <c r="H4" s="38">
        <v>5000</v>
      </c>
      <c r="I4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IF((G4+H4)&gt;(TODAY()),"NO PRAZO", "VENCIDO")))),"N.A.")</f>
        <v>NO PRAZO</v>
      </c>
      <c r="J4" s="14">
        <f>Tabela22456891011121314151617181920212223242526272931[[#This Row],[TREINADO EM]]+Tabela22456891011121314151617181920212223242526272931[[#This Row],[VALIDADE]]</f>
        <v>50166</v>
      </c>
      <c r="K4">
        <v>9</v>
      </c>
      <c r="L4" t="s">
        <v>3</v>
      </c>
      <c r="M4" t="str">
        <f>VLOOKUP(Tabela22456891011121314151617181920212223242526272931[[#This Row],[NOME]],'CADASTRO'!A:K,6,0)</f>
        <v>ATIVO</v>
      </c>
    </row>
    <row r="5" spans="1:13">
      <c r="A5" t="s">
        <v>516</v>
      </c>
      <c r="B5" t="s">
        <v>723</v>
      </c>
      <c r="C5" t="s">
        <v>727</v>
      </c>
      <c r="D5" t="s">
        <v>743</v>
      </c>
      <c r="E5" t="s">
        <v>335</v>
      </c>
      <c r="F5" t="str">
        <f>VLOOKUP(Tabela22456891011121314151617181920212223242526272931[[#This Row],[NOME]],'CADASTRO'!A:K,5,0)</f>
        <v>ANALISTA CONTROLE QUALIDADE JR</v>
      </c>
      <c r="G5" s="13">
        <v>46118</v>
      </c>
      <c r="H5" s="38">
        <v>5000</v>
      </c>
      <c r="I5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IF((G5+H5)&gt;(TODAY()),"NO PRAZO", "VENCIDO")))),"N.A.")</f>
        <v>NO PRAZO</v>
      </c>
      <c r="J5" s="14">
        <f>Tabela22456891011121314151617181920212223242526272931[[#This Row],[TREINADO EM]]+Tabela22456891011121314151617181920212223242526272931[[#This Row],[VALIDADE]]</f>
        <v>51118</v>
      </c>
      <c r="K5">
        <v>8</v>
      </c>
      <c r="L5" t="s">
        <v>3</v>
      </c>
      <c r="M5" t="str">
        <f>VLOOKUP(Tabela22456891011121314151617181920212223242526272931[[#This Row],[NOME]],'CADASTRO'!A:K,6,0)</f>
        <v>ATIVO</v>
      </c>
    </row>
    <row r="6" spans="1:13">
      <c r="A6" s="10" t="s">
        <v>509</v>
      </c>
      <c r="B6" t="s">
        <v>744</v>
      </c>
      <c r="C6" s="10" t="s">
        <v>745</v>
      </c>
      <c r="D6" t="s">
        <v>746</v>
      </c>
      <c r="E6" s="10" t="s">
        <v>93</v>
      </c>
      <c r="F6" s="16" t="str">
        <f>VLOOKUP(Tabela22456891011121314151617181920212223242526272931[[#This Row],[NOME]],'CADASTRO'!A:K,5,0)</f>
        <v>COORDENADOR CONTROLE DE QUALIDADE</v>
      </c>
      <c r="G6" s="19">
        <v>45166</v>
      </c>
      <c r="H6" s="38">
        <v>5000</v>
      </c>
      <c r="I6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IF((G6+H6)&gt;(TODAY()),"NO PRAZO", "VENCIDO")))),"N.A.")</f>
        <v>N.A.</v>
      </c>
      <c r="J6" s="14">
        <f>Tabela22456891011121314151617181920212223242526272931[[#This Row],[TREINADO EM]]+Tabela22456891011121314151617181920212223242526272931[[#This Row],[VALIDADE]]</f>
        <v>50166</v>
      </c>
      <c r="K6">
        <v>9</v>
      </c>
      <c r="L6" t="s">
        <v>3</v>
      </c>
      <c r="M6" t="str">
        <f>VLOOKUP(Tabela22456891011121314151617181920212223242526272931[[#This Row],[NOME]],'CADASTRO'!A:K,6,0)</f>
        <v>DESLIGADO</v>
      </c>
    </row>
    <row r="7" spans="1:13">
      <c r="A7" t="s">
        <v>509</v>
      </c>
      <c r="B7" t="s">
        <v>744</v>
      </c>
      <c r="C7" t="s">
        <v>745</v>
      </c>
      <c r="D7" t="s">
        <v>747</v>
      </c>
      <c r="E7" t="s">
        <v>68</v>
      </c>
      <c r="F7" s="16" t="str">
        <f>VLOOKUP(Tabela22456891011121314151617181920212223242526272931[[#This Row],[NOME]],'CADASTRO'!A:K,5,0)</f>
        <v>COORDENADOR CONTROLE DE QUALIDADE</v>
      </c>
      <c r="G7" s="12">
        <v>44631</v>
      </c>
      <c r="H7" s="38">
        <v>5000</v>
      </c>
      <c r="I7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IF((G7+H7)&gt;(TODAY()),"NO PRAZO", "VENCIDO")))),"N.A.")</f>
        <v>N.A.</v>
      </c>
      <c r="J7" s="14">
        <f>Tabela22456891011121314151617181920212223242526272931[[#This Row],[TREINADO EM]]+Tabela22456891011121314151617181920212223242526272931[[#This Row],[VALIDADE]]</f>
        <v>49631</v>
      </c>
      <c r="K7">
        <v>24</v>
      </c>
      <c r="L7" t="s">
        <v>1</v>
      </c>
      <c r="M7" t="str">
        <f>VLOOKUP(Tabela22456891011121314151617181920212223242526272931[[#This Row],[NOME]],'CADASTRO'!A:K,6,0)</f>
        <v>ATIVO</v>
      </c>
    </row>
    <row r="8" spans="1:13">
      <c r="A8" t="s">
        <v>509</v>
      </c>
      <c r="B8" t="s">
        <v>744</v>
      </c>
      <c r="C8" t="s">
        <v>745</v>
      </c>
      <c r="D8" t="s">
        <v>747</v>
      </c>
      <c r="E8" t="s">
        <v>227</v>
      </c>
      <c r="F8" s="16" t="str">
        <f>VLOOKUP(Tabela22456891011121314151617181920212223242526272931[[#This Row],[NOME]],'CADASTRO'!A:K,5,0)</f>
        <v>ANALISTA GESTAO QUALIDADE PL</v>
      </c>
      <c r="G8" s="12">
        <v>44631</v>
      </c>
      <c r="H8" s="38">
        <v>5000</v>
      </c>
      <c r="I8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IF((G8+H8)&gt;(TODAY()),"NO PRAZO", "VENCIDO")))),"N.A.")</f>
        <v>N.A.</v>
      </c>
      <c r="J8" s="14">
        <f>Tabela22456891011121314151617181920212223242526272931[[#This Row],[TREINADO EM]]+Tabela22456891011121314151617181920212223242526272931[[#This Row],[VALIDADE]]</f>
        <v>49631</v>
      </c>
      <c r="K8">
        <v>24</v>
      </c>
      <c r="L8" t="s">
        <v>1</v>
      </c>
      <c r="M8" t="str">
        <f>VLOOKUP(Tabela22456891011121314151617181920212223242526272931[[#This Row],[NOME]],'CADASTRO'!A:K,6,0)</f>
        <v>DESLIGADO</v>
      </c>
    </row>
    <row r="9" spans="1:13">
      <c r="A9" t="s">
        <v>509</v>
      </c>
      <c r="B9" t="s">
        <v>744</v>
      </c>
      <c r="C9" t="s">
        <v>745</v>
      </c>
      <c r="D9" t="s">
        <v>746</v>
      </c>
      <c r="E9" t="s">
        <v>359</v>
      </c>
      <c r="F9" s="16" t="str">
        <f>VLOOKUP(Tabela22456891011121314151617181920212223242526272931[[#This Row],[NOME]],'CADASTRO'!A:K,5,0)</f>
        <v>CLASSIFICADOR TECNICO CAFE JR</v>
      </c>
      <c r="G9" s="12">
        <v>45001</v>
      </c>
      <c r="H9" s="38">
        <v>5000</v>
      </c>
      <c r="I9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IF((G9+H9)&gt;(TODAY()),"NO PRAZO", "VENCIDO")))),"N.A.")</f>
        <v>HISTORICO</v>
      </c>
      <c r="J9" s="14">
        <f>Tabela22456891011121314151617181920212223242526272931[[#This Row],[TREINADO EM]]+Tabela22456891011121314151617181920212223242526272931[[#This Row],[VALIDADE]]</f>
        <v>50001</v>
      </c>
      <c r="K9">
        <v>27</v>
      </c>
      <c r="L9" t="s">
        <v>5</v>
      </c>
      <c r="M9" t="str">
        <f>VLOOKUP(Tabela22456891011121314151617181920212223242526272931[[#This Row],[NOME]],'CADASTRO'!A:K,6,0)</f>
        <v>ATIVO</v>
      </c>
    </row>
    <row r="10" spans="1:13">
      <c r="A10" s="10" t="s">
        <v>509</v>
      </c>
      <c r="B10" t="s">
        <v>744</v>
      </c>
      <c r="C10" s="10" t="s">
        <v>745</v>
      </c>
      <c r="D10" t="s">
        <v>746</v>
      </c>
      <c r="E10" s="10" t="s">
        <v>359</v>
      </c>
      <c r="F10" s="16" t="str">
        <f>VLOOKUP(Tabela22456891011121314151617181920212223242526272931[[#This Row],[NOME]],'CADASTRO'!A:K,5,0)</f>
        <v>CLASSIFICADOR TECNICO CAFE JR</v>
      </c>
      <c r="G10" s="19">
        <v>45166</v>
      </c>
      <c r="H10" s="38">
        <v>5000</v>
      </c>
      <c r="I10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IF((G10+H10)&gt;(TODAY()),"NO PRAZO", "VENCIDO")))),"N.A.")</f>
        <v>HISTORICO</v>
      </c>
      <c r="J10" s="14">
        <f>Tabela22456891011121314151617181920212223242526272931[[#This Row],[TREINADO EM]]+Tabela22456891011121314151617181920212223242526272931[[#This Row],[VALIDADE]]</f>
        <v>50166</v>
      </c>
      <c r="K10">
        <v>9</v>
      </c>
      <c r="L10" t="s">
        <v>5</v>
      </c>
      <c r="M10" t="str">
        <f>VLOOKUP(Tabela22456891011121314151617181920212223242526272931[[#This Row],[NOME]],'CADASTRO'!A:K,6,0)</f>
        <v>ATIVO</v>
      </c>
    </row>
    <row r="11" spans="1:13">
      <c r="A11" t="s">
        <v>516</v>
      </c>
      <c r="B11" t="s">
        <v>723</v>
      </c>
      <c r="C11" t="s">
        <v>727</v>
      </c>
      <c r="D11" t="s">
        <v>743</v>
      </c>
      <c r="E11" t="s">
        <v>359</v>
      </c>
      <c r="F11" s="16" t="str">
        <f>VLOOKUP(Tabela22456891011121314151617181920212223242526272931[[#This Row],[NOME]],'CADASTRO'!A:K,5,0)</f>
        <v>CLASSIFICADOR TECNICO CAFE JR</v>
      </c>
      <c r="G11" s="12">
        <v>46118</v>
      </c>
      <c r="H11" s="38">
        <v>5000</v>
      </c>
      <c r="I11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IF((G11+H11)&gt;(TODAY()),"NO PRAZO", "VENCIDO")))),"N.A.")</f>
        <v>NO PRAZO</v>
      </c>
      <c r="J11" s="14">
        <f>Tabela22456891011121314151617181920212223242526272931[[#This Row],[TREINADO EM]]+Tabela22456891011121314151617181920212223242526272931[[#This Row],[VALIDADE]]</f>
        <v>51118</v>
      </c>
      <c r="K11">
        <v>8</v>
      </c>
      <c r="L11" t="s">
        <v>3</v>
      </c>
      <c r="M11" t="str">
        <f>VLOOKUP(Tabela22456891011121314151617181920212223242526272931[[#This Row],[NOME]],'CADASTRO'!A:K,6,0)</f>
        <v>ATIVO</v>
      </c>
    </row>
    <row r="12" spans="1:13">
      <c r="A12" s="10" t="s">
        <v>509</v>
      </c>
      <c r="B12" t="s">
        <v>744</v>
      </c>
      <c r="C12" s="10" t="s">
        <v>745</v>
      </c>
      <c r="D12" t="s">
        <v>746</v>
      </c>
      <c r="E12" t="s">
        <v>234</v>
      </c>
      <c r="F12" s="16" t="str">
        <f>VLOOKUP(Tabela22456891011121314151617181920212223242526272931[[#This Row],[NOME]],'CADASTRO'!A:K,5,0)</f>
        <v>ANALISTA CONTROLE QUALIDADE JR</v>
      </c>
      <c r="G12" s="12">
        <v>45511</v>
      </c>
      <c r="H12" s="38">
        <v>5000</v>
      </c>
      <c r="I12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IF((G12+H12)&gt;(TODAY()),"NO PRAZO", "VENCIDO")))),"N.A.")</f>
        <v>N.A.</v>
      </c>
      <c r="J12" s="14">
        <f>Tabela22456891011121314151617181920212223242526272931[[#This Row],[TREINADO EM]]+Tabela22456891011121314151617181920212223242526272931[[#This Row],[VALIDADE]]</f>
        <v>50511</v>
      </c>
      <c r="K12">
        <v>27</v>
      </c>
      <c r="L12" t="s">
        <v>3</v>
      </c>
      <c r="M12" t="str">
        <f>VLOOKUP(Tabela22456891011121314151617181920212223242526272931[[#This Row],[NOME]],'CADASTRO'!A:K,6,0)</f>
        <v>DESLIGADO</v>
      </c>
    </row>
    <row r="13" spans="1:13">
      <c r="A13" t="s">
        <v>509</v>
      </c>
      <c r="B13" t="s">
        <v>744</v>
      </c>
      <c r="C13" t="s">
        <v>745</v>
      </c>
      <c r="D13" t="s">
        <v>747</v>
      </c>
      <c r="E13" t="s">
        <v>483</v>
      </c>
      <c r="F13" s="16" t="str">
        <f>VLOOKUP(Tabela22456891011121314151617181920212223242526272931[[#This Row],[NOME]],'CADASTRO'!A:K,5,0)</f>
        <v>LIDER OPERACOES</v>
      </c>
      <c r="G13" s="12">
        <v>44631</v>
      </c>
      <c r="H13" s="38">
        <v>5000</v>
      </c>
      <c r="I13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IF((G13+H13)&gt;(TODAY()),"NO PRAZO", "VENCIDO")))),"N.A.")</f>
        <v>N.A.</v>
      </c>
      <c r="J13" s="14">
        <f>Tabela22456891011121314151617181920212223242526272931[[#This Row],[TREINADO EM]]+Tabela22456891011121314151617181920212223242526272931[[#This Row],[VALIDADE]]</f>
        <v>49631</v>
      </c>
      <c r="K13">
        <v>24</v>
      </c>
      <c r="L13" t="s">
        <v>1</v>
      </c>
      <c r="M13" t="str">
        <f>VLOOKUP(Tabela22456891011121314151617181920212223242526272931[[#This Row],[NOME]],'CADASTRO'!A:K,6,0)</f>
        <v>TRANSFERIDO</v>
      </c>
    </row>
    <row r="14" spans="1:13">
      <c r="A14" s="10" t="s">
        <v>509</v>
      </c>
      <c r="B14" t="s">
        <v>744</v>
      </c>
      <c r="C14" s="10" t="s">
        <v>745</v>
      </c>
      <c r="D14" t="s">
        <v>746</v>
      </c>
      <c r="E14" s="10" t="s">
        <v>483</v>
      </c>
      <c r="F14" s="16" t="str">
        <f>VLOOKUP(Tabela22456891011121314151617181920212223242526272931[[#This Row],[NOME]],'CADASTRO'!A:K,5,0)</f>
        <v>LIDER OPERACOES</v>
      </c>
      <c r="G14" s="19">
        <v>45166</v>
      </c>
      <c r="H14" s="38">
        <v>5000</v>
      </c>
      <c r="I14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IF((G14+H14)&gt;(TODAY()),"NO PRAZO", "VENCIDO")))),"N.A.")</f>
        <v>N.A.</v>
      </c>
      <c r="J14" s="14">
        <f>Tabela22456891011121314151617181920212223242526272931[[#This Row],[TREINADO EM]]+Tabela22456891011121314151617181920212223242526272931[[#This Row],[VALIDADE]]</f>
        <v>50166</v>
      </c>
      <c r="K14">
        <v>9</v>
      </c>
      <c r="L14" t="s">
        <v>3</v>
      </c>
      <c r="M14" t="str">
        <f>VLOOKUP(Tabela22456891011121314151617181920212223242526272931[[#This Row],[NOME]],'CADASTRO'!A:K,6,0)</f>
        <v>TRANSFERIDO</v>
      </c>
    </row>
    <row r="15" spans="1:13">
      <c r="A15" t="s">
        <v>509</v>
      </c>
      <c r="B15" t="s">
        <v>744</v>
      </c>
      <c r="C15" t="s">
        <v>745</v>
      </c>
      <c r="D15" t="s">
        <v>746</v>
      </c>
      <c r="E15" t="s">
        <v>461</v>
      </c>
      <c r="F15" s="16" t="str">
        <f>VLOOKUP(Tabela22456891011121314151617181920212223242526272931[[#This Row],[NOME]],'CADASTRO'!A:K,5,0)</f>
        <v>ANALISTA PRODUCAO JR</v>
      </c>
      <c r="G15" s="12">
        <v>45001</v>
      </c>
      <c r="H15" s="38">
        <v>5000</v>
      </c>
      <c r="I15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IF((G15+H15)&gt;(TODAY()),"NO PRAZO", "VENCIDO")))),"N.A.")</f>
        <v>N.A.</v>
      </c>
      <c r="J15" s="14">
        <f>Tabela22456891011121314151617181920212223242526272931[[#This Row],[TREINADO EM]]+Tabela22456891011121314151617181920212223242526272931[[#This Row],[VALIDADE]]</f>
        <v>50001</v>
      </c>
      <c r="K15">
        <v>27</v>
      </c>
      <c r="L15" t="s">
        <v>3</v>
      </c>
      <c r="M15" t="str">
        <f>VLOOKUP(Tabela22456891011121314151617181920212223242526272931[[#This Row],[NOME]],'CADASTRO'!A:K,6,0)</f>
        <v>DESLIGADO</v>
      </c>
    </row>
    <row r="16" spans="1:13">
      <c r="A16" t="s">
        <v>509</v>
      </c>
      <c r="B16" t="s">
        <v>744</v>
      </c>
      <c r="C16" t="s">
        <v>745</v>
      </c>
      <c r="D16" t="s">
        <v>747</v>
      </c>
      <c r="E16" t="s">
        <v>471</v>
      </c>
      <c r="F16" s="16" t="str">
        <f>VLOOKUP(Tabela22456891011121314151617181920212223242526272931[[#This Row],[NOME]],'CADASTRO'!A:K,5,0)</f>
        <v>ANALISTA CONTROLE QUALIDADE PL</v>
      </c>
      <c r="G16" s="12">
        <v>44631</v>
      </c>
      <c r="H16" s="38">
        <v>5000</v>
      </c>
      <c r="I16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IF((G16+H16)&gt;(TODAY()),"NO PRAZO", "VENCIDO")))),"N.A.")</f>
        <v>N.A.</v>
      </c>
      <c r="J16" s="14">
        <f>Tabela22456891011121314151617181920212223242526272931[[#This Row],[TREINADO EM]]+Tabela22456891011121314151617181920212223242526272931[[#This Row],[VALIDADE]]</f>
        <v>49631</v>
      </c>
      <c r="K16">
        <v>24</v>
      </c>
      <c r="L16" t="s">
        <v>1</v>
      </c>
      <c r="M16" t="str">
        <f>VLOOKUP(Tabela22456891011121314151617181920212223242526272931[[#This Row],[NOME]],'CADASTRO'!A:K,6,0)</f>
        <v>DESLIGADO</v>
      </c>
    </row>
    <row r="17" spans="1:13">
      <c r="A17" t="s">
        <v>516</v>
      </c>
      <c r="B17" t="s">
        <v>517</v>
      </c>
      <c r="C17" t="s">
        <v>517</v>
      </c>
      <c r="D17" t="s">
        <v>743</v>
      </c>
      <c r="E17" t="s">
        <v>258</v>
      </c>
      <c r="F17" s="16" t="str">
        <f>VLOOKUP(Tabela22456891011121314151617181920212223242526272931[[#This Row],[NOME]],'CADASTRO'!A:K,5,0)</f>
        <v>ENGENHEIRO PROJETOS PL</v>
      </c>
      <c r="G17" s="19">
        <v>44120</v>
      </c>
      <c r="H17" s="38">
        <v>5000</v>
      </c>
      <c r="I17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IF((G17+H17)&gt;(TODAY()),"NO PRAZO", "VENCIDO")))),"N.A.")</f>
        <v>N.A.</v>
      </c>
      <c r="J17" s="14">
        <f>Tabela22456891011121314151617181920212223242526272931[[#This Row],[TREINADO EM]]+Tabela22456891011121314151617181920212223242526272931[[#This Row],[VALIDADE]]</f>
        <v>49120</v>
      </c>
      <c r="K17">
        <v>24</v>
      </c>
      <c r="L17" t="s">
        <v>1</v>
      </c>
      <c r="M17" t="str">
        <f>VLOOKUP(Tabela22456891011121314151617181920212223242526272931[[#This Row],[NOME]],'CADASTRO'!A:K,6,0)</f>
        <v>DESLIGADO</v>
      </c>
    </row>
    <row r="18" spans="1:13">
      <c r="A18" t="s">
        <v>509</v>
      </c>
      <c r="B18" t="s">
        <v>744</v>
      </c>
      <c r="C18" t="s">
        <v>745</v>
      </c>
      <c r="D18" t="s">
        <v>747</v>
      </c>
      <c r="E18" t="s">
        <v>162</v>
      </c>
      <c r="F18" s="16" t="str">
        <f>VLOOKUP(Tabela22456891011121314151617181920212223242526272931[[#This Row],[NOME]],'CADASTRO'!A:K,5,0)</f>
        <v>SUPERVISOR DE MANUTENCAO</v>
      </c>
      <c r="G18" s="12">
        <v>44631</v>
      </c>
      <c r="H18" s="38">
        <v>5000</v>
      </c>
      <c r="I18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IF((G18+H18)&gt;(TODAY()),"NO PRAZO", "VENCIDO")))),"N.A.")</f>
        <v>N.A.</v>
      </c>
      <c r="J18" s="14">
        <f>Tabela22456891011121314151617181920212223242526272931[[#This Row],[TREINADO EM]]+Tabela22456891011121314151617181920212223242526272931[[#This Row],[VALIDADE]]</f>
        <v>49631</v>
      </c>
      <c r="K18">
        <v>24</v>
      </c>
      <c r="L18" t="s">
        <v>1</v>
      </c>
      <c r="M18" t="str">
        <f>VLOOKUP(Tabela22456891011121314151617181920212223242526272931[[#This Row],[NOME]],'CADASTRO'!A:K,6,0)</f>
        <v>ATIVO</v>
      </c>
    </row>
    <row r="19" spans="1:13">
      <c r="A19" s="10" t="s">
        <v>509</v>
      </c>
      <c r="B19" t="s">
        <v>744</v>
      </c>
      <c r="C19" s="10" t="s">
        <v>745</v>
      </c>
      <c r="D19" t="s">
        <v>746</v>
      </c>
      <c r="E19" t="s">
        <v>331</v>
      </c>
      <c r="F19" s="16" t="str">
        <f>VLOOKUP(Tabela22456891011121314151617181920212223242526272931[[#This Row],[NOME]],'CADASTRO'!A:K,5,0)</f>
        <v>LIDER DE TURNO</v>
      </c>
      <c r="G19" s="12">
        <v>45511</v>
      </c>
      <c r="H19" s="38">
        <v>5000</v>
      </c>
      <c r="I19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IF((G19+H19)&gt;(TODAY()),"NO PRAZO", "VENCIDO")))),"N.A.")</f>
        <v>HISTORICO</v>
      </c>
      <c r="J19" s="14">
        <f>Tabela22456891011121314151617181920212223242526272931[[#This Row],[TREINADO EM]]+Tabela22456891011121314151617181920212223242526272931[[#This Row],[VALIDADE]]</f>
        <v>50511</v>
      </c>
      <c r="K19">
        <v>27</v>
      </c>
      <c r="L19" t="s">
        <v>5</v>
      </c>
      <c r="M19" t="str">
        <f>VLOOKUP(Tabela22456891011121314151617181920212223242526272931[[#This Row],[NOME]],'CADASTRO'!A:K,6,0)</f>
        <v>ATIVO</v>
      </c>
    </row>
    <row r="20" spans="1:13">
      <c r="A20" s="17" t="s">
        <v>516</v>
      </c>
      <c r="B20" s="17" t="s">
        <v>723</v>
      </c>
      <c r="C20" s="17" t="s">
        <v>727</v>
      </c>
      <c r="D20" s="17" t="s">
        <v>743</v>
      </c>
      <c r="E20" s="17" t="s">
        <v>331</v>
      </c>
      <c r="F20" s="16" t="str">
        <f>VLOOKUP(Tabela22456891011121314151617181920212223242526272931[[#This Row],[NOME]],'CADASTRO'!A:K,5,0)</f>
        <v>LIDER DE TURNO</v>
      </c>
      <c r="G20" s="8">
        <v>46118</v>
      </c>
      <c r="H20" s="38">
        <v>5000</v>
      </c>
      <c r="I20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IF((G20+H20)&gt;(TODAY()),"NO PRAZO", "VENCIDO")))),"N.A.")</f>
        <v>NO PRAZO</v>
      </c>
      <c r="J20" s="14">
        <f>Tabela22456891011121314151617181920212223242526272931[[#This Row],[TREINADO EM]]+Tabela22456891011121314151617181920212223242526272931[[#This Row],[VALIDADE]]</f>
        <v>51118</v>
      </c>
      <c r="K20">
        <v>8</v>
      </c>
      <c r="L20" t="s">
        <v>3</v>
      </c>
      <c r="M20" t="str">
        <f>VLOOKUP(Tabela22456891011121314151617181920212223242526272931[[#This Row],[NOME]],'CADASTRO'!A:K,6,0)</f>
        <v>ATIVO</v>
      </c>
    </row>
    <row r="21" spans="1:13">
      <c r="A21" s="17" t="s">
        <v>516</v>
      </c>
      <c r="B21" t="s">
        <v>517</v>
      </c>
      <c r="C21" s="17" t="s">
        <v>517</v>
      </c>
      <c r="D21" t="s">
        <v>743</v>
      </c>
      <c r="E21" s="17" t="s">
        <v>285</v>
      </c>
      <c r="F21" s="16" t="str">
        <f>VLOOKUP(Tabela22456891011121314151617181920212223242526272931[[#This Row],[NOME]],'CADASTRO'!A:K,5,0)</f>
        <v>COORDENADOR PRODUCAO</v>
      </c>
      <c r="G21" s="8">
        <v>44120</v>
      </c>
      <c r="H21" s="38">
        <v>5000</v>
      </c>
      <c r="I21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IF((G21+H21)&gt;(TODAY()),"NO PRAZO", "VENCIDO")))),"N.A.")</f>
        <v>N.A.</v>
      </c>
      <c r="J21" s="14">
        <f>Tabela22456891011121314151617181920212223242526272931[[#This Row],[TREINADO EM]]+Tabela22456891011121314151617181920212223242526272931[[#This Row],[VALIDADE]]</f>
        <v>49120</v>
      </c>
      <c r="K21">
        <v>24</v>
      </c>
      <c r="L21" t="s">
        <v>1</v>
      </c>
      <c r="M21" t="str">
        <f>VLOOKUP(Tabela22456891011121314151617181920212223242526272931[[#This Row],[NOME]],'CADASTRO'!A:K,6,0)</f>
        <v>DESLIGADO</v>
      </c>
    </row>
    <row r="22" spans="1:13">
      <c r="A22" s="17" t="s">
        <v>516</v>
      </c>
      <c r="B22" t="s">
        <v>517</v>
      </c>
      <c r="C22" s="17" t="s">
        <v>517</v>
      </c>
      <c r="D22" t="s">
        <v>743</v>
      </c>
      <c r="E22" s="34" t="s">
        <v>169</v>
      </c>
      <c r="F22" s="16" t="str">
        <f>VLOOKUP(Tabela22456891011121314151617181920212223242526272931[[#This Row],[NOME]],'CADASTRO'!A:K,5,0)</f>
        <v>COORDENADOR MELHORIA CONTINUA</v>
      </c>
      <c r="G22" s="8">
        <v>44120</v>
      </c>
      <c r="H22" s="38">
        <v>5000</v>
      </c>
      <c r="I22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IF((G22+H22)&gt;(TODAY()),"NO PRAZO", "VENCIDO")))),"N.A.")</f>
        <v>N.A.</v>
      </c>
      <c r="J22" s="14">
        <f>Tabela22456891011121314151617181920212223242526272931[[#This Row],[TREINADO EM]]+Tabela22456891011121314151617181920212223242526272931[[#This Row],[VALIDADE]]</f>
        <v>49120</v>
      </c>
      <c r="K22">
        <v>24</v>
      </c>
      <c r="L22" t="s">
        <v>1</v>
      </c>
      <c r="M22" t="str">
        <f>VLOOKUP(Tabela22456891011121314151617181920212223242526272931[[#This Row],[NOME]],'CADASTRO'!A:K,6,0)</f>
        <v>ATIVO</v>
      </c>
    </row>
    <row r="23" spans="1:13">
      <c r="A23" s="17" t="s">
        <v>509</v>
      </c>
      <c r="B23" t="s">
        <v>744</v>
      </c>
      <c r="C23" s="17" t="s">
        <v>745</v>
      </c>
      <c r="D23" t="s">
        <v>747</v>
      </c>
      <c r="E23" s="34" t="s">
        <v>404</v>
      </c>
      <c r="F23" s="16" t="str">
        <f>VLOOKUP(Tabela22456891011121314151617181920212223242526272931[[#This Row],[NOME]],'CADASTRO'!A:K,5,0)</f>
        <v>ANALISTA TREINAMENTO JR</v>
      </c>
      <c r="G23" s="7">
        <v>44631</v>
      </c>
      <c r="H23" s="38">
        <v>5000</v>
      </c>
      <c r="I23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IF((G23+H23)&gt;(TODAY()),"NO PRAZO", "VENCIDO")))),"N.A.")</f>
        <v>N.A.</v>
      </c>
      <c r="J23" s="14">
        <f>Tabela22456891011121314151617181920212223242526272931[[#This Row],[TREINADO EM]]+Tabela22456891011121314151617181920212223242526272931[[#This Row],[VALIDADE]]</f>
        <v>49631</v>
      </c>
      <c r="K23">
        <v>27</v>
      </c>
      <c r="L23" t="s">
        <v>1</v>
      </c>
      <c r="M23" t="str">
        <f>VLOOKUP(Tabela22456891011121314151617181920212223242526272931[[#This Row],[NOME]],'CADASTRO'!A:K,6,0)</f>
        <v>ATIVO</v>
      </c>
    </row>
    <row r="24" spans="1:13">
      <c r="A24" s="17" t="s">
        <v>516</v>
      </c>
      <c r="B24" t="s">
        <v>517</v>
      </c>
      <c r="C24" s="17" t="s">
        <v>517</v>
      </c>
      <c r="D24" t="s">
        <v>748</v>
      </c>
      <c r="E24" s="17" t="s">
        <v>114</v>
      </c>
      <c r="F24" s="16" t="str">
        <f>VLOOKUP(Tabela22456891011121314151617181920212223242526272931[[#This Row],[NOME]],'CADASTRO'!A:K,5,0)</f>
        <v>COORDENADOR CONTROLE DE QUALIDADE</v>
      </c>
      <c r="G24" s="8">
        <v>44286</v>
      </c>
      <c r="H24" s="38">
        <v>5000</v>
      </c>
      <c r="I24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IF((G24+H24)&gt;(TODAY()),"NO PRAZO", "VENCIDO")))),"N.A.")</f>
        <v>N.A.</v>
      </c>
      <c r="J24" s="14">
        <f>Tabela22456891011121314151617181920212223242526272931[[#This Row],[TREINADO EM]]+Tabela22456891011121314151617181920212223242526272931[[#This Row],[VALIDADE]]</f>
        <v>49286</v>
      </c>
      <c r="K24">
        <v>24</v>
      </c>
      <c r="L24" t="s">
        <v>3</v>
      </c>
      <c r="M24" t="str">
        <f>VLOOKUP(Tabela22456891011121314151617181920212223242526272931[[#This Row],[NOME]],'CADASTRO'!A:K,6,0)</f>
        <v>TRANSFERIDO</v>
      </c>
    </row>
    <row r="25" spans="1:13">
      <c r="A25" s="17" t="s">
        <v>509</v>
      </c>
      <c r="B25" t="s">
        <v>744</v>
      </c>
      <c r="C25" s="17" t="s">
        <v>745</v>
      </c>
      <c r="D25" t="s">
        <v>746</v>
      </c>
      <c r="E25" s="17" t="s">
        <v>33</v>
      </c>
      <c r="F25" s="16" t="str">
        <f>VLOOKUP(Tabela22456891011121314151617181920212223242526272931[[#This Row],[NOME]],'CADASTRO'!A:K,5,0)</f>
        <v>COORDENADOR PRODUCAO</v>
      </c>
      <c r="G25" s="8">
        <v>45001</v>
      </c>
      <c r="H25" s="38">
        <v>5000</v>
      </c>
      <c r="I25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IF((G25+H25)&gt;(TODAY()),"NO PRAZO", "VENCIDO")))),"N.A.")</f>
        <v>HISTORICO</v>
      </c>
      <c r="J25" s="14">
        <f>Tabela22456891011121314151617181920212223242526272931[[#This Row],[TREINADO EM]]+Tabela22456891011121314151617181920212223242526272931[[#This Row],[VALIDADE]]</f>
        <v>50001</v>
      </c>
      <c r="K25">
        <v>27</v>
      </c>
      <c r="L25" t="s">
        <v>5</v>
      </c>
      <c r="M25" t="str">
        <f>VLOOKUP(Tabela22456891011121314151617181920212223242526272931[[#This Row],[NOME]],'CADASTRO'!A:K,6,0)</f>
        <v>ATIVO</v>
      </c>
    </row>
    <row r="26" spans="1:13">
      <c r="A26" s="20" t="s">
        <v>509</v>
      </c>
      <c r="B26" t="s">
        <v>744</v>
      </c>
      <c r="C26" s="20" t="s">
        <v>745</v>
      </c>
      <c r="D26" t="s">
        <v>746</v>
      </c>
      <c r="E26" s="20" t="s">
        <v>33</v>
      </c>
      <c r="F26" s="16" t="str">
        <f>VLOOKUP(Tabela22456891011121314151617181920212223242526272931[[#This Row],[NOME]],'CADASTRO'!A:K,5,0)</f>
        <v>COORDENADOR PRODUCAO</v>
      </c>
      <c r="G26" s="21">
        <v>45166</v>
      </c>
      <c r="H26" s="38">
        <v>5000</v>
      </c>
      <c r="I26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IF((G26+H26)&gt;(TODAY()),"NO PRAZO", "VENCIDO")))),"N.A.")</f>
        <v>NO PRAZO</v>
      </c>
      <c r="J26" s="14">
        <f>Tabela22456891011121314151617181920212223242526272931[[#This Row],[TREINADO EM]]+Tabela22456891011121314151617181920212223242526272931[[#This Row],[VALIDADE]]</f>
        <v>50166</v>
      </c>
      <c r="K26">
        <v>9</v>
      </c>
      <c r="L26" t="s">
        <v>3</v>
      </c>
      <c r="M26" t="str">
        <f>VLOOKUP(Tabela22456891011121314151617181920212223242526272931[[#This Row],[NOME]],'CADASTRO'!A:K,6,0)</f>
        <v>ATIVO</v>
      </c>
    </row>
    <row r="27" spans="1:13">
      <c r="A27" s="17" t="s">
        <v>516</v>
      </c>
      <c r="B27" t="s">
        <v>723</v>
      </c>
      <c r="C27" s="17" t="s">
        <v>727</v>
      </c>
      <c r="D27" t="s">
        <v>743</v>
      </c>
      <c r="E27" s="17" t="s">
        <v>413</v>
      </c>
      <c r="F27" s="16" t="str">
        <f>VLOOKUP(Tabela22456891011121314151617181920212223242526272931[[#This Row],[NOME]],'CADASTRO'!A:K,5,0)</f>
        <v>ANALISTA PRODUCAO JR</v>
      </c>
      <c r="G27" s="8">
        <v>46118</v>
      </c>
      <c r="H27" s="38">
        <v>5000</v>
      </c>
      <c r="I27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IF((G27+H27)&gt;(TODAY()),"NO PRAZO", "VENCIDO")))),"N.A.")</f>
        <v>NO PRAZO</v>
      </c>
      <c r="J27" s="14">
        <f>Tabela22456891011121314151617181920212223242526272931[[#This Row],[TREINADO EM]]+Tabela22456891011121314151617181920212223242526272931[[#This Row],[VALIDADE]]</f>
        <v>51118</v>
      </c>
      <c r="K27">
        <v>8</v>
      </c>
      <c r="L27" t="s">
        <v>3</v>
      </c>
      <c r="M27" t="str">
        <f>VLOOKUP(Tabela22456891011121314151617181920212223242526272931[[#This Row],[NOME]],'CADASTRO'!A:K,6,0)</f>
        <v>ATIVO</v>
      </c>
    </row>
    <row r="28" spans="1:13">
      <c r="A28" s="17" t="s">
        <v>509</v>
      </c>
      <c r="B28" t="s">
        <v>744</v>
      </c>
      <c r="C28" s="17" t="s">
        <v>745</v>
      </c>
      <c r="D28" t="s">
        <v>746</v>
      </c>
      <c r="E28" t="s">
        <v>480</v>
      </c>
      <c r="F28" s="16" t="str">
        <f>VLOOKUP(Tabela22456891011121314151617181920212223242526272931[[#This Row],[NOME]],'CADASTRO'!A:K,5,0)</f>
        <v>ANALISTA PROJETOS PL</v>
      </c>
      <c r="G28" s="12">
        <v>45001</v>
      </c>
      <c r="H28" s="38">
        <v>5000</v>
      </c>
      <c r="I28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IF((G28+H28)&gt;(TODAY()),"NO PRAZO", "VENCIDO")))),"N.A.")</f>
        <v>N.A.</v>
      </c>
      <c r="J28" s="14">
        <f>Tabela22456891011121314151617181920212223242526272931[[#This Row],[TREINADO EM]]+Tabela22456891011121314151617181920212223242526272931[[#This Row],[VALIDADE]]</f>
        <v>50001</v>
      </c>
      <c r="K28">
        <v>27</v>
      </c>
      <c r="L28" t="s">
        <v>5</v>
      </c>
      <c r="M28" t="str">
        <f>VLOOKUP(Tabela22456891011121314151617181920212223242526272931[[#This Row],[NOME]],'CADASTRO'!A:K,6,0)</f>
        <v>TRANSFERIDO</v>
      </c>
    </row>
    <row r="29" spans="1:13">
      <c r="A29" s="20" t="s">
        <v>509</v>
      </c>
      <c r="B29" t="s">
        <v>744</v>
      </c>
      <c r="C29" s="20" t="s">
        <v>745</v>
      </c>
      <c r="D29" t="s">
        <v>746</v>
      </c>
      <c r="E29" s="10" t="s">
        <v>480</v>
      </c>
      <c r="F29" s="16" t="str">
        <f>VLOOKUP(Tabela22456891011121314151617181920212223242526272931[[#This Row],[NOME]],'CADASTRO'!A:K,5,0)</f>
        <v>ANALISTA PROJETOS PL</v>
      </c>
      <c r="G29" s="19">
        <v>45166</v>
      </c>
      <c r="H29" s="38">
        <v>5000</v>
      </c>
      <c r="I29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IF((G29+H29)&gt;(TODAY()),"NO PRAZO", "VENCIDO")))),"N.A.")</f>
        <v>N.A.</v>
      </c>
      <c r="J29" s="14">
        <f>Tabela22456891011121314151617181920212223242526272931[[#This Row],[TREINADO EM]]+Tabela22456891011121314151617181920212223242526272931[[#This Row],[VALIDADE]]</f>
        <v>50166</v>
      </c>
      <c r="K29">
        <v>9</v>
      </c>
      <c r="L29" t="s">
        <v>3</v>
      </c>
      <c r="M29" t="str">
        <f>VLOOKUP(Tabela22456891011121314151617181920212223242526272931[[#This Row],[NOME]],'CADASTRO'!A:K,6,0)</f>
        <v>TRANSFERIDO</v>
      </c>
    </row>
    <row r="30" spans="1:13">
      <c r="A30" s="17" t="s">
        <v>516</v>
      </c>
      <c r="B30" t="s">
        <v>723</v>
      </c>
      <c r="C30" s="17" t="s">
        <v>727</v>
      </c>
      <c r="D30" t="s">
        <v>743</v>
      </c>
      <c r="E30" t="s">
        <v>415</v>
      </c>
      <c r="F30" s="16" t="str">
        <f>VLOOKUP(Tabela22456891011121314151617181920212223242526272931[[#This Row],[NOME]],'CADASTRO'!A:K,5,0)</f>
        <v>ESTAGIARIO</v>
      </c>
      <c r="G30" s="13">
        <v>46118</v>
      </c>
      <c r="H30" s="38">
        <v>5000</v>
      </c>
      <c r="I30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IF((G30+H30)&gt;(TODAY()),"NO PRAZO", "VENCIDO")))),"N.A.")</f>
        <v>NO PRAZO</v>
      </c>
      <c r="J30" s="14">
        <f>Tabela22456891011121314151617181920212223242526272931[[#This Row],[TREINADO EM]]+Tabela22456891011121314151617181920212223242526272931[[#This Row],[VALIDADE]]</f>
        <v>51118</v>
      </c>
      <c r="K30">
        <v>8</v>
      </c>
      <c r="L30" t="s">
        <v>3</v>
      </c>
      <c r="M30" t="str">
        <f>VLOOKUP(Tabela22456891011121314151617181920212223242526272931[[#This Row],[NOME]],'CADASTRO'!A:K,6,0)</f>
        <v>ATIVO</v>
      </c>
    </row>
    <row r="31" spans="1:13">
      <c r="A31" t="s">
        <v>509</v>
      </c>
      <c r="B31" t="s">
        <v>744</v>
      </c>
      <c r="C31" t="s">
        <v>745</v>
      </c>
      <c r="D31" t="s">
        <v>747</v>
      </c>
      <c r="E31" t="s">
        <v>73</v>
      </c>
      <c r="F31" s="16" t="str">
        <f>VLOOKUP(Tabela22456891011121314151617181920212223242526272931[[#This Row],[NOME]],'CADASTRO'!A:K,5,0)</f>
        <v>COORDENADOR PRODUCAO</v>
      </c>
      <c r="G31" s="12">
        <v>44631</v>
      </c>
      <c r="H31" s="53">
        <v>5000</v>
      </c>
      <c r="I31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IF((G31+H31)&gt;(TODAY()),"NO PRAZO", "VENCIDO")))),"N.A.")</f>
        <v>N.A.</v>
      </c>
      <c r="J31" s="14">
        <f>Tabela22456891011121314151617181920212223242526272931[[#This Row],[TREINADO EM]]+Tabela22456891011121314151617181920212223242526272931[[#This Row],[VALIDADE]]</f>
        <v>49631</v>
      </c>
      <c r="K31">
        <v>24</v>
      </c>
      <c r="L31" t="s">
        <v>1</v>
      </c>
      <c r="M31" t="str">
        <f>VLOOKUP(Tabela22456891011121314151617181920212223242526272931[[#This Row],[NOME]],'CADASTRO'!A:K,6,0)</f>
        <v>DESLIGADO</v>
      </c>
    </row>
    <row r="32" spans="1:13">
      <c r="A32" t="s">
        <v>509</v>
      </c>
      <c r="B32" t="s">
        <v>744</v>
      </c>
      <c r="C32" t="s">
        <v>745</v>
      </c>
      <c r="D32" t="s">
        <v>746</v>
      </c>
      <c r="E32" t="s">
        <v>431</v>
      </c>
      <c r="F32" s="16" t="str">
        <f>VLOOKUP(Tabela22456891011121314151617181920212223242526272931[[#This Row],[NOME]],'CADASTRO'!A:K,5,0)</f>
        <v>ANALISTA PROJETOS PL</v>
      </c>
      <c r="G32" s="12">
        <v>45001</v>
      </c>
      <c r="H32" s="53">
        <v>5000</v>
      </c>
      <c r="I32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IF((G32+H32)&gt;(TODAY()),"NO PRAZO", "VENCIDO")))),"N.A.")</f>
        <v>HISTORICO</v>
      </c>
      <c r="J32" s="14">
        <f>Tabela22456891011121314151617181920212223242526272931[[#This Row],[TREINADO EM]]+Tabela22456891011121314151617181920212223242526272931[[#This Row],[VALIDADE]]</f>
        <v>50001</v>
      </c>
      <c r="K32">
        <v>27</v>
      </c>
      <c r="L32" t="s">
        <v>5</v>
      </c>
      <c r="M32" t="str">
        <f>VLOOKUP(Tabela22456891011121314151617181920212223242526272931[[#This Row],[NOME]],'CADASTRO'!A:K,6,0)</f>
        <v>ATIVO</v>
      </c>
    </row>
    <row r="33" spans="1:13">
      <c r="A33" s="10" t="s">
        <v>509</v>
      </c>
      <c r="B33" t="s">
        <v>744</v>
      </c>
      <c r="C33" s="10" t="s">
        <v>745</v>
      </c>
      <c r="D33" t="s">
        <v>746</v>
      </c>
      <c r="E33" s="10" t="s">
        <v>431</v>
      </c>
      <c r="F33" s="16" t="str">
        <f>VLOOKUP(Tabela22456891011121314151617181920212223242526272931[[#This Row],[NOME]],'CADASTRO'!A:K,5,0)</f>
        <v>ANALISTA PROJETOS PL</v>
      </c>
      <c r="G33" s="19">
        <v>45166</v>
      </c>
      <c r="H33" s="53">
        <v>5000</v>
      </c>
      <c r="I33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IF((G33+H33)&gt;(TODAY()),"NO PRAZO", "VENCIDO")))),"N.A.")</f>
        <v>NO PRAZO</v>
      </c>
      <c r="J33" s="14">
        <f>Tabela22456891011121314151617181920212223242526272931[[#This Row],[TREINADO EM]]+Tabela22456891011121314151617181920212223242526272931[[#This Row],[VALIDADE]]</f>
        <v>50166</v>
      </c>
      <c r="K33">
        <v>9</v>
      </c>
      <c r="L33" t="s">
        <v>3</v>
      </c>
      <c r="M33" t="str">
        <f>VLOOKUP(Tabela22456891011121314151617181920212223242526272931[[#This Row],[NOME]],'CADASTRO'!A:K,6,0)</f>
        <v>ATIVO</v>
      </c>
    </row>
    <row r="34" spans="1:13">
      <c r="A34" s="10" t="s">
        <v>509</v>
      </c>
      <c r="B34" t="s">
        <v>744</v>
      </c>
      <c r="C34" s="10" t="s">
        <v>745</v>
      </c>
      <c r="D34" t="s">
        <v>746</v>
      </c>
      <c r="E34" t="s">
        <v>437</v>
      </c>
      <c r="F34" s="16" t="str">
        <f>VLOOKUP(Tabela22456891011121314151617181920212223242526272931[[#This Row],[NOME]],'CADASTRO'!A:K,5,0)</f>
        <v>ANALISTA CONTROLE QUALIDADE PL</v>
      </c>
      <c r="G34" s="12">
        <v>45511</v>
      </c>
      <c r="H34" s="53">
        <v>5000</v>
      </c>
      <c r="I34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IF((G34+H34)&gt;(TODAY()),"NO PRAZO", "VENCIDO")))),"N.A.")</f>
        <v>NO PRAZO</v>
      </c>
      <c r="J34" s="14">
        <f>Tabela22456891011121314151617181920212223242526272931[[#This Row],[TREINADO EM]]+Tabela22456891011121314151617181920212223242526272931[[#This Row],[VALIDADE]]</f>
        <v>50511</v>
      </c>
      <c r="K34">
        <v>27</v>
      </c>
      <c r="L34" t="s">
        <v>3</v>
      </c>
      <c r="M34" t="str">
        <f>VLOOKUP(Tabela22456891011121314151617181920212223242526272931[[#This Row],[NOME]],'CADASTRO'!A:K,6,0)</f>
        <v>ATIVO</v>
      </c>
    </row>
    <row r="35" spans="1:13">
      <c r="A35" s="10" t="s">
        <v>509</v>
      </c>
      <c r="B35" t="s">
        <v>744</v>
      </c>
      <c r="C35" s="10" t="s">
        <v>745</v>
      </c>
      <c r="D35" t="s">
        <v>746</v>
      </c>
      <c r="E35" s="10" t="s">
        <v>88</v>
      </c>
      <c r="F35" s="16" t="str">
        <f>VLOOKUP(Tabela22456891011121314151617181920212223242526272931[[#This Row],[NOME]],'CADASTRO'!A:K,5,0)</f>
        <v>ESTAGIARIO</v>
      </c>
      <c r="G35" s="19">
        <v>45166</v>
      </c>
      <c r="H35" s="53">
        <v>5000</v>
      </c>
      <c r="I35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IF((G35+H35)&gt;(TODAY()),"NO PRAZO", "VENCIDO")))),"N.A.")</f>
        <v>N.A.</v>
      </c>
      <c r="J35" s="14">
        <f>Tabela22456891011121314151617181920212223242526272931[[#This Row],[TREINADO EM]]+Tabela22456891011121314151617181920212223242526272931[[#This Row],[VALIDADE]]</f>
        <v>50166</v>
      </c>
      <c r="K35">
        <v>9</v>
      </c>
      <c r="L35" t="s">
        <v>3</v>
      </c>
      <c r="M35" t="str">
        <f>VLOOKUP(Tabela22456891011121314151617181920212223242526272931[[#This Row],[NOME]],'CADASTRO'!A:K,6,0)</f>
        <v>DESLIGADO</v>
      </c>
    </row>
    <row r="36" spans="1:13">
      <c r="A36" t="s">
        <v>516</v>
      </c>
      <c r="B36" t="s">
        <v>723</v>
      </c>
      <c r="C36" t="s">
        <v>727</v>
      </c>
      <c r="D36" t="s">
        <v>743</v>
      </c>
      <c r="E36" t="s">
        <v>442</v>
      </c>
      <c r="F36" s="16" t="str">
        <f>VLOOKUP(Tabela22456891011121314151617181920212223242526272931[[#This Row],[NOME]],'CADASTRO'!A:K,5,0)</f>
        <v>ANALISTA CONTROLE QUALIDADE PL</v>
      </c>
      <c r="G36" s="12">
        <v>46118</v>
      </c>
      <c r="H36" s="53">
        <v>5000</v>
      </c>
      <c r="I36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IF((G36+H36)&gt;(TODAY()),"NO PRAZO", "VENCIDO")))),"N.A.")</f>
        <v>NO PRAZO</v>
      </c>
      <c r="J36" s="14">
        <f>Tabela22456891011121314151617181920212223242526272931[[#This Row],[TREINADO EM]]+Tabela22456891011121314151617181920212223242526272931[[#This Row],[VALIDADE]]</f>
        <v>51118</v>
      </c>
      <c r="K36">
        <v>8</v>
      </c>
      <c r="L36" t="s">
        <v>3</v>
      </c>
      <c r="M36" t="str">
        <f>VLOOKUP(Tabela22456891011121314151617181920212223242526272931[[#This Row],[NOME]],'CADASTRO'!A:K,6,0)</f>
        <v>ATIVO</v>
      </c>
    </row>
    <row r="37" spans="1:13">
      <c r="A37" t="s">
        <v>509</v>
      </c>
      <c r="B37" t="s">
        <v>744</v>
      </c>
      <c r="C37" t="s">
        <v>745</v>
      </c>
      <c r="D37" t="s">
        <v>747</v>
      </c>
      <c r="E37" t="s">
        <v>76</v>
      </c>
      <c r="F37" s="16" t="str">
        <f>VLOOKUP(Tabela22456891011121314151617181920212223242526272931[[#This Row],[NOME]],'CADASTRO'!A:K,5,0)</f>
        <v>COORDENADOR SEG DO TRABALHO E MEIO</v>
      </c>
      <c r="G37" s="12">
        <v>44631</v>
      </c>
      <c r="H37" s="53">
        <v>5000</v>
      </c>
      <c r="I37" s="35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IF((G37+H37)&gt;(TODAY()),"NO PRAZO", "VENCIDO")))),"N.A.")</f>
        <v>N.A.</v>
      </c>
      <c r="J37" s="14">
        <f>Tabela22456891011121314151617181920212223242526272931[[#This Row],[TREINADO EM]]+Tabela22456891011121314151617181920212223242526272931[[#This Row],[VALIDADE]]</f>
        <v>49631</v>
      </c>
      <c r="K37">
        <v>24</v>
      </c>
      <c r="L37" t="s">
        <v>1</v>
      </c>
      <c r="M37" t="str">
        <f>VLOOKUP(Tabela22456891011121314151617181920212223242526272931[[#This Row],[NOME]],'CADASTRO'!A:K,6,0)</f>
        <v>ATIVO</v>
      </c>
    </row>
  </sheetData>
  <sheetProtection sort="0" autoFilter="0"/>
  <phoneticPr fontId="6" type="noConversion"/>
  <conditionalFormatting sqref="I2:I37">
    <cfRule type="cellIs" dxfId="47" priority="1" operator="equal">
      <formula>"NO PRAZO"</formula>
    </cfRule>
    <cfRule type="cellIs" dxfId="46" priority="2" operator="equal">
      <formula>"VENCIDO"</formula>
    </cfRule>
    <cfRule type="cellIs" dxfId="45" priority="3" operator="equal">
      <formula>"N.A."</formula>
    </cfRule>
    <cfRule type="cellIs" dxfId="44" priority="4" operator="equal">
      <formula>"HISTORICO"</formula>
    </cfRule>
    <cfRule type="cellIs" dxfId="43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E2B0FF-81E6-44D8-B9C3-81900F449CA5}">
          <x14:formula1>
            <xm:f>'BASE '!$A$2:$A$6</xm:f>
          </x14:formula1>
          <xm:sqref>L2:L37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45D8-FC03-47D7-80D1-81C940DA6DA0}">
  <sheetPr codeName="Planilha46">
    <tabColor theme="7"/>
  </sheetPr>
  <dimension ref="A1:M10"/>
  <sheetViews>
    <sheetView zoomScale="70" zoomScaleNormal="70" workbookViewId="0">
      <selection activeCell="F5" sqref="F5"/>
    </sheetView>
  </sheetViews>
  <sheetFormatPr defaultRowHeight="14.45"/>
  <cols>
    <col min="1" max="1" width="9.7109375" customWidth="1"/>
    <col min="2" max="2" width="8.5703125" customWidth="1"/>
    <col min="3" max="3" width="31.5703125" bestFit="1" customWidth="1"/>
    <col min="4" max="4" width="33.42578125" bestFit="1" customWidth="1"/>
    <col min="5" max="5" width="35" bestFit="1" customWidth="1"/>
    <col min="6" max="6" width="43.42578125" bestFit="1" customWidth="1"/>
    <col min="7" max="7" width="17.7109375" customWidth="1"/>
    <col min="8" max="8" width="5.7109375" customWidth="1"/>
    <col min="9" max="9" width="17" bestFit="1" customWidth="1"/>
    <col min="10" max="10" width="16.42578125" customWidth="1"/>
    <col min="11" max="11" width="7.28515625" customWidth="1"/>
    <col min="12" max="12" width="19.5703125" bestFit="1" customWidth="1"/>
    <col min="13" max="13" width="19.285156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2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517</v>
      </c>
      <c r="C2" t="s">
        <v>431</v>
      </c>
      <c r="D2" t="s">
        <v>749</v>
      </c>
      <c r="E2" t="s">
        <v>68</v>
      </c>
      <c r="F2" t="str">
        <f>VLOOKUP(Tabela224568910111213141516171819202122232425262729313638[[#This Row],[NOME]],'CADASTRO'!A:K,5,0)</f>
        <v>COORDENADOR CONTROLE DE QUALIDADE</v>
      </c>
      <c r="G2" s="13">
        <v>45315</v>
      </c>
      <c r="H2" s="38">
        <v>5000</v>
      </c>
      <c r="I2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IF((G2+H2)&gt;(TODAY()),"NO PRAZO", "VENCIDO")))),"N.A.")</f>
        <v>NO PRAZO</v>
      </c>
      <c r="J2" s="14">
        <f>Tabela224568910111213141516171819202122232425262729313638[[#This Row],[TREINADO EM]]+Tabela224568910111213141516171819202122232425262729313638[[#This Row],[VALIDADE]]</f>
        <v>50315</v>
      </c>
      <c r="K2">
        <v>2</v>
      </c>
      <c r="L2" t="s">
        <v>3</v>
      </c>
      <c r="M2" t="str">
        <f>VLOOKUP(Tabela224568910111213141516171819202122232425262729313638[[#This Row],[NOME]],'CADASTRO'!A:K,6,0)</f>
        <v>ATIVO</v>
      </c>
    </row>
    <row r="3" spans="1:13">
      <c r="A3" t="s">
        <v>516</v>
      </c>
      <c r="B3" t="s">
        <v>517</v>
      </c>
      <c r="C3" t="s">
        <v>431</v>
      </c>
      <c r="D3" t="s">
        <v>749</v>
      </c>
      <c r="E3" t="s">
        <v>57</v>
      </c>
      <c r="F3" t="str">
        <f>VLOOKUP(Tabela224568910111213141516171819202122232425262729313638[[#This Row],[NOME]],'CADASTRO'!A:K,5,0)</f>
        <v>COORDENADOR MANUTENCAO SR</v>
      </c>
      <c r="G3" s="13">
        <v>45315</v>
      </c>
      <c r="H3" s="38">
        <v>5000</v>
      </c>
      <c r="I3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IF((G3+H3)&gt;(TODAY()),"NO PRAZO", "VENCIDO")))),"N.A.")</f>
        <v>NO PRAZO</v>
      </c>
      <c r="J3" s="14">
        <f>Tabela224568910111213141516171819202122232425262729313638[[#This Row],[TREINADO EM]]+Tabela224568910111213141516171819202122232425262729313638[[#This Row],[VALIDADE]]</f>
        <v>50315</v>
      </c>
      <c r="K3">
        <v>2</v>
      </c>
      <c r="L3" t="s">
        <v>3</v>
      </c>
      <c r="M3" t="str">
        <f>VLOOKUP(Tabela224568910111213141516171819202122232425262729313638[[#This Row],[NOME]],'CADASTRO'!A:K,6,0)</f>
        <v>ATIVO</v>
      </c>
    </row>
    <row r="4" spans="1:13">
      <c r="A4" t="s">
        <v>516</v>
      </c>
      <c r="B4" t="s">
        <v>517</v>
      </c>
      <c r="C4" t="s">
        <v>431</v>
      </c>
      <c r="D4" t="s">
        <v>749</v>
      </c>
      <c r="E4" t="s">
        <v>49</v>
      </c>
      <c r="F4" t="str">
        <f>VLOOKUP(Tabela224568910111213141516171819202122232425262729313638[[#This Row],[NOME]],'CADASTRO'!A:K,5,0)</f>
        <v>LIDER OPERACOES</v>
      </c>
      <c r="G4" s="13">
        <v>45315</v>
      </c>
      <c r="H4" s="38">
        <v>5000</v>
      </c>
      <c r="I4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IF((G4+H4)&gt;(TODAY()),"NO PRAZO", "VENCIDO")))),"N.A.")</f>
        <v>NO PRAZO</v>
      </c>
      <c r="J4" s="14">
        <f>Tabela224568910111213141516171819202122232425262729313638[[#This Row],[TREINADO EM]]+Tabela224568910111213141516171819202122232425262729313638[[#This Row],[VALIDADE]]</f>
        <v>50315</v>
      </c>
      <c r="K4">
        <v>2</v>
      </c>
      <c r="L4" t="s">
        <v>3</v>
      </c>
      <c r="M4" t="str">
        <f>VLOOKUP(Tabela224568910111213141516171819202122232425262729313638[[#This Row],[NOME]],'CADASTRO'!A:K,6,0)</f>
        <v>ATIVO</v>
      </c>
    </row>
    <row r="5" spans="1:13">
      <c r="A5" t="s">
        <v>516</v>
      </c>
      <c r="B5" t="s">
        <v>517</v>
      </c>
      <c r="C5" t="s">
        <v>431</v>
      </c>
      <c r="D5" t="s">
        <v>749</v>
      </c>
      <c r="E5" t="s">
        <v>26</v>
      </c>
      <c r="F5" t="str">
        <f>VLOOKUP(Tabela224568910111213141516171819202122232425262729313638[[#This Row],[NOME]],'CADASTRO'!A:K,5,0)</f>
        <v>COORDENADOR PRODUCAO</v>
      </c>
      <c r="G5" s="13">
        <v>45320</v>
      </c>
      <c r="H5" s="38">
        <v>5000</v>
      </c>
      <c r="I5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IF((G5+H5)&gt;(TODAY()),"NO PRAZO", "VENCIDO")))),"N.A.")</f>
        <v>NO PRAZO</v>
      </c>
      <c r="J5" s="14">
        <f>Tabela224568910111213141516171819202122232425262729313638[[#This Row],[TREINADO EM]]+Tabela224568910111213141516171819202122232425262729313638[[#This Row],[VALIDADE]]</f>
        <v>50320</v>
      </c>
      <c r="K5">
        <v>2</v>
      </c>
      <c r="L5" t="s">
        <v>3</v>
      </c>
      <c r="M5" t="str">
        <f>VLOOKUP(Tabela224568910111213141516171819202122232425262729313638[[#This Row],[NOME]],'CADASTRO'!A:K,6,0)</f>
        <v>ATIVO</v>
      </c>
    </row>
    <row r="6" spans="1:13">
      <c r="A6" t="s">
        <v>516</v>
      </c>
      <c r="B6" t="s">
        <v>517</v>
      </c>
      <c r="C6" t="s">
        <v>431</v>
      </c>
      <c r="D6" t="s">
        <v>749</v>
      </c>
      <c r="E6" t="s">
        <v>162</v>
      </c>
      <c r="F6" s="16" t="str">
        <f>VLOOKUP(Tabela224568910111213141516171819202122232425262729313638[[#This Row],[NOME]],'CADASTRO'!A:K,5,0)</f>
        <v>SUPERVISOR DE MANUTENCAO</v>
      </c>
      <c r="G6" s="13">
        <v>45315</v>
      </c>
      <c r="H6" s="38">
        <v>5000</v>
      </c>
      <c r="I6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IF((G6+H6)&gt;(TODAY()),"NO PRAZO", "VENCIDO")))),"N.A.")</f>
        <v>NO PRAZO</v>
      </c>
      <c r="J6" s="14">
        <f>Tabela224568910111213141516171819202122232425262729313638[[#This Row],[TREINADO EM]]+Tabela224568910111213141516171819202122232425262729313638[[#This Row],[VALIDADE]]</f>
        <v>50315</v>
      </c>
      <c r="K6">
        <v>2</v>
      </c>
      <c r="L6" t="s">
        <v>3</v>
      </c>
      <c r="M6" t="str">
        <f>VLOOKUP(Tabela224568910111213141516171819202122232425262729313638[[#This Row],[NOME]],'CADASTRO'!A:K,6,0)</f>
        <v>ATIVO</v>
      </c>
    </row>
    <row r="7" spans="1:13">
      <c r="A7" t="s">
        <v>516</v>
      </c>
      <c r="B7" t="s">
        <v>517</v>
      </c>
      <c r="C7" t="s">
        <v>431</v>
      </c>
      <c r="D7" t="s">
        <v>749</v>
      </c>
      <c r="E7" t="s">
        <v>40</v>
      </c>
      <c r="F7" s="16" t="str">
        <f>VLOOKUP(Tabela224568910111213141516171819202122232425262729313638[[#This Row],[NOME]],'CADASTRO'!A:K,5,0)</f>
        <v>COORDENADOR PRODUCAO</v>
      </c>
      <c r="G7" s="13">
        <v>45315</v>
      </c>
      <c r="H7" s="38">
        <v>5000</v>
      </c>
      <c r="I7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IF((G7+H7)&gt;(TODAY()),"NO PRAZO", "VENCIDO")))),"N.A.")</f>
        <v>N.A.</v>
      </c>
      <c r="J7" s="14">
        <f>Tabela224568910111213141516171819202122232425262729313638[[#This Row],[TREINADO EM]]+Tabela224568910111213141516171819202122232425262729313638[[#This Row],[VALIDADE]]</f>
        <v>50315</v>
      </c>
      <c r="K7">
        <v>2</v>
      </c>
      <c r="L7" t="s">
        <v>3</v>
      </c>
      <c r="M7" t="str">
        <f>VLOOKUP(Tabela224568910111213141516171819202122232425262729313638[[#This Row],[NOME]],'CADASTRO'!A:K,6,0)</f>
        <v>TRANSFERIDO</v>
      </c>
    </row>
    <row r="8" spans="1:13">
      <c r="A8" t="s">
        <v>516</v>
      </c>
      <c r="B8" t="s">
        <v>517</v>
      </c>
      <c r="C8" t="s">
        <v>431</v>
      </c>
      <c r="D8" t="s">
        <v>749</v>
      </c>
      <c r="E8" t="s">
        <v>404</v>
      </c>
      <c r="F8" s="16" t="str">
        <f>VLOOKUP(Tabela224568910111213141516171819202122232425262729313638[[#This Row],[NOME]],'CADASTRO'!A:K,5,0)</f>
        <v>ANALISTA TREINAMENTO JR</v>
      </c>
      <c r="G8" s="13">
        <v>45337</v>
      </c>
      <c r="H8" s="38">
        <v>5000</v>
      </c>
      <c r="I8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IF((G8+H8)&gt;(TODAY()),"NO PRAZO", "VENCIDO")))),"N.A.")</f>
        <v>NO PRAZO</v>
      </c>
      <c r="J8" s="14">
        <f>Tabela224568910111213141516171819202122232425262729313638[[#This Row],[TREINADO EM]]+Tabela224568910111213141516171819202122232425262729313638[[#This Row],[VALIDADE]]</f>
        <v>50337</v>
      </c>
      <c r="K8">
        <v>2</v>
      </c>
      <c r="L8" t="s">
        <v>3</v>
      </c>
      <c r="M8" t="str">
        <f>VLOOKUP(Tabela224568910111213141516171819202122232425262729313638[[#This Row],[NOME]],'CADASTRO'!A:K,6,0)</f>
        <v>ATIVO</v>
      </c>
    </row>
    <row r="9" spans="1:13">
      <c r="A9" t="s">
        <v>516</v>
      </c>
      <c r="B9" t="s">
        <v>517</v>
      </c>
      <c r="C9" t="s">
        <v>431</v>
      </c>
      <c r="D9" t="s">
        <v>749</v>
      </c>
      <c r="E9" t="s">
        <v>45</v>
      </c>
      <c r="F9" s="16" t="str">
        <f>VLOOKUP(Tabela224568910111213141516171819202122232425262729313638[[#This Row],[NOME]],'CADASTRO'!A:K,5,0)</f>
        <v>COORDENADOR PRODUCAO</v>
      </c>
      <c r="G9" s="13">
        <v>45315</v>
      </c>
      <c r="H9" s="38">
        <v>5000</v>
      </c>
      <c r="I9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IF((G9+H9)&gt;(TODAY()),"NO PRAZO", "VENCIDO")))),"N.A.")</f>
        <v>N.A.</v>
      </c>
      <c r="J9" s="14">
        <f>Tabela224568910111213141516171819202122232425262729313638[[#This Row],[TREINADO EM]]+Tabela224568910111213141516171819202122232425262729313638[[#This Row],[VALIDADE]]</f>
        <v>50315</v>
      </c>
      <c r="K9">
        <v>2</v>
      </c>
      <c r="L9" t="s">
        <v>3</v>
      </c>
      <c r="M9" t="str">
        <f>VLOOKUP(Tabela224568910111213141516171819202122232425262729313638[[#This Row],[NOME]],'CADASTRO'!A:K,6,0)</f>
        <v>TRANSFERIDO</v>
      </c>
    </row>
    <row r="10" spans="1:13">
      <c r="A10" t="s">
        <v>516</v>
      </c>
      <c r="B10" t="s">
        <v>517</v>
      </c>
      <c r="C10" t="s">
        <v>431</v>
      </c>
      <c r="D10" t="s">
        <v>749</v>
      </c>
      <c r="E10" t="s">
        <v>76</v>
      </c>
      <c r="F10" s="16" t="str">
        <f>VLOOKUP(Tabela224568910111213141516171819202122232425262729313638[[#This Row],[NOME]],'CADASTRO'!A:K,5,0)</f>
        <v>COORDENADOR SEG DO TRABALHO E MEIO</v>
      </c>
      <c r="G10" s="13">
        <v>45315</v>
      </c>
      <c r="H10" s="38">
        <v>5000</v>
      </c>
      <c r="I10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IF((G10+H10)&gt;(TODAY()),"NO PRAZO", "VENCIDO")))),"N.A.")</f>
        <v>NO PRAZO</v>
      </c>
      <c r="J10" s="14">
        <f>Tabela224568910111213141516171819202122232425262729313638[[#This Row],[TREINADO EM]]+Tabela224568910111213141516171819202122232425262729313638[[#This Row],[VALIDADE]]</f>
        <v>50315</v>
      </c>
      <c r="K10">
        <v>2</v>
      </c>
      <c r="L10" t="s">
        <v>3</v>
      </c>
      <c r="M10" t="str">
        <f>VLOOKUP(Tabela224568910111213141516171819202122232425262729313638[[#This Row],[NOME]],'CADASTRO'!A:K,6,0)</f>
        <v>ATIVO</v>
      </c>
    </row>
  </sheetData>
  <sheetProtection sort="0" autoFilter="0"/>
  <conditionalFormatting sqref="I2:I10">
    <cfRule type="cellIs" dxfId="33" priority="1" operator="equal">
      <formula>"NO PRAZO"</formula>
    </cfRule>
    <cfRule type="cellIs" dxfId="32" priority="2" operator="equal">
      <formula>"VENCIDO"</formula>
    </cfRule>
    <cfRule type="cellIs" dxfId="31" priority="3" operator="equal">
      <formula>"N.A."</formula>
    </cfRule>
    <cfRule type="cellIs" dxfId="30" priority="4" operator="equal">
      <formula>"HISTORICO"</formula>
    </cfRule>
    <cfRule type="cellIs" dxfId="29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02FA37-24FF-4AF0-A568-8831F6DABD1A}">
          <x14:formula1>
            <xm:f>'BASE '!$A$2:$A$6</xm:f>
          </x14:formula1>
          <xm:sqref>L2:L10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2F5-570C-47B9-A662-710F2F37E8FE}">
  <sheetPr codeName="Planilha45">
    <tabColor rgb="FF0070C0"/>
  </sheetPr>
  <dimension ref="A1:M378"/>
  <sheetViews>
    <sheetView zoomScale="70" zoomScaleNormal="70" workbookViewId="0">
      <selection activeCell="U32" sqref="U32"/>
    </sheetView>
  </sheetViews>
  <sheetFormatPr defaultColWidth="8.7109375" defaultRowHeight="14.45"/>
  <cols>
    <col min="1" max="1" width="26.42578125" bestFit="1" customWidth="1"/>
    <col min="2" max="2" width="18.42578125" bestFit="1" customWidth="1"/>
    <col min="3" max="3" width="27.28515625" bestFit="1" customWidth="1"/>
    <col min="4" max="4" width="19.42578125" bestFit="1" customWidth="1"/>
    <col min="5" max="5" width="40.7109375" bestFit="1" customWidth="1"/>
    <col min="6" max="6" width="37.5703125" bestFit="1" customWidth="1"/>
    <col min="7" max="7" width="16.7109375" style="56" bestFit="1" customWidth="1"/>
    <col min="8" max="8" width="15.42578125" bestFit="1" customWidth="1"/>
    <col min="9" max="9" width="17" bestFit="1" customWidth="1"/>
    <col min="10" max="10" width="15.5703125" bestFit="1" customWidth="1"/>
    <col min="11" max="11" width="21" bestFit="1" customWidth="1"/>
    <col min="12" max="12" width="16.28515625" bestFit="1" customWidth="1"/>
    <col min="13" max="13" width="15.5703125" bestFit="1" customWidth="1"/>
  </cols>
  <sheetData>
    <row r="1" spans="1:13">
      <c r="A1" s="2" t="s">
        <v>499</v>
      </c>
      <c r="B1" s="2" t="s">
        <v>500</v>
      </c>
      <c r="C1" s="2" t="s">
        <v>501</v>
      </c>
      <c r="D1" s="2" t="s">
        <v>502</v>
      </c>
      <c r="E1" s="2" t="s">
        <v>16</v>
      </c>
      <c r="F1" s="2" t="s">
        <v>503</v>
      </c>
      <c r="G1" s="55" t="s">
        <v>504</v>
      </c>
      <c r="H1" s="2" t="s">
        <v>505</v>
      </c>
      <c r="I1" s="4" t="s">
        <v>11</v>
      </c>
      <c r="J1" s="2" t="s">
        <v>506</v>
      </c>
      <c r="K1" s="2" t="s">
        <v>507</v>
      </c>
      <c r="L1" s="2" t="s">
        <v>0</v>
      </c>
      <c r="M1" s="2" t="s">
        <v>508</v>
      </c>
    </row>
    <row r="2" spans="1:13">
      <c r="A2" t="s">
        <v>516</v>
      </c>
      <c r="B2" t="s">
        <v>723</v>
      </c>
      <c r="C2" t="s">
        <v>750</v>
      </c>
      <c r="D2" t="s">
        <v>751</v>
      </c>
      <c r="E2" s="10" t="s">
        <v>319</v>
      </c>
      <c r="F2" t="str">
        <f>VLOOKUP(COMPLICE[[#This Row],[NOME]],'CADASTRO'!A:K,5,0)</f>
        <v>TECNICO MECANICO II</v>
      </c>
      <c r="G2" s="44">
        <v>45412</v>
      </c>
      <c r="H2" s="38">
        <v>365</v>
      </c>
      <c r="I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VENCIDO</v>
      </c>
      <c r="J2" s="14">
        <f>COMPLICE[[#This Row],[TREINADO EM]]+COMPLICE[[#This Row],[VALIDADE]]</f>
        <v>45777</v>
      </c>
      <c r="K2">
        <v>1</v>
      </c>
      <c r="L2" t="s">
        <v>3</v>
      </c>
      <c r="M2" t="str">
        <f>VLOOKUP(COMPLICE[[#This Row],[NOME]],'CADASTRO'!A:K,6,0)</f>
        <v>ATIVO</v>
      </c>
    </row>
    <row r="3" spans="1:13">
      <c r="A3" t="s">
        <v>516</v>
      </c>
      <c r="B3" t="s">
        <v>723</v>
      </c>
      <c r="C3" t="s">
        <v>752</v>
      </c>
      <c r="D3" t="s">
        <v>751</v>
      </c>
      <c r="E3" s="10" t="s">
        <v>322</v>
      </c>
      <c r="F3" t="str">
        <f>VLOOKUP(COMPLICE[[#This Row],[NOME]],'CADASTRO'!A:K,5,0)</f>
        <v>OPERADOR INDUSTRIAL II</v>
      </c>
      <c r="G3" s="44">
        <v>44865</v>
      </c>
      <c r="H3" s="38">
        <v>365</v>
      </c>
      <c r="I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HISTORICO</v>
      </c>
      <c r="J3" s="14">
        <f>COMPLICE[[#This Row],[TREINADO EM]]+COMPLICE[[#This Row],[VALIDADE]]</f>
        <v>45230</v>
      </c>
      <c r="K3">
        <v>1</v>
      </c>
      <c r="L3" t="s">
        <v>5</v>
      </c>
      <c r="M3" t="str">
        <f>VLOOKUP(COMPLICE[[#This Row],[NOME]],'CADASTRO'!A:K,6,0)</f>
        <v>ATIVO</v>
      </c>
    </row>
    <row r="4" spans="1:13">
      <c r="A4" t="s">
        <v>516</v>
      </c>
      <c r="B4" t="s">
        <v>723</v>
      </c>
      <c r="C4" t="s">
        <v>750</v>
      </c>
      <c r="D4" t="s">
        <v>751</v>
      </c>
      <c r="E4" s="10" t="s">
        <v>322</v>
      </c>
      <c r="F4" t="str">
        <f>VLOOKUP(COMPLICE[[#This Row],[NOME]],'CADASTRO'!A:K,5,0)</f>
        <v>OPERADOR INDUSTRIAL II</v>
      </c>
      <c r="G4" s="44">
        <v>45412</v>
      </c>
      <c r="H4" s="38">
        <v>365</v>
      </c>
      <c r="I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VENCIDO</v>
      </c>
      <c r="J4" s="14">
        <f>COMPLICE[[#This Row],[TREINADO EM]]+COMPLICE[[#This Row],[VALIDADE]]</f>
        <v>45777</v>
      </c>
      <c r="K4">
        <v>1</v>
      </c>
      <c r="L4" t="s">
        <v>3</v>
      </c>
      <c r="M4" t="str">
        <f>VLOOKUP(COMPLICE[[#This Row],[NOME]],'CADASTRO'!A:K,6,0)</f>
        <v>ATIVO</v>
      </c>
    </row>
    <row r="5" spans="1:13">
      <c r="A5" t="s">
        <v>516</v>
      </c>
      <c r="B5" t="s">
        <v>517</v>
      </c>
      <c r="C5" t="s">
        <v>333</v>
      </c>
      <c r="D5" t="s">
        <v>751</v>
      </c>
      <c r="E5" s="10" t="s">
        <v>186</v>
      </c>
      <c r="F5" t="str">
        <f>VLOOKUP(COMPLICE[[#This Row],[NOME]],'CADASTRO'!A:K,5,0)</f>
        <v>OPERADOR LOGISTICO I</v>
      </c>
      <c r="G5" s="44">
        <v>45254</v>
      </c>
      <c r="H5" s="38">
        <v>365</v>
      </c>
      <c r="I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N.A.</v>
      </c>
      <c r="J5" s="14">
        <f>COMPLICE[[#This Row],[TREINADO EM]]+COMPLICE[[#This Row],[VALIDADE]]</f>
        <v>45619</v>
      </c>
      <c r="K5">
        <v>1</v>
      </c>
      <c r="L5" t="s">
        <v>5</v>
      </c>
      <c r="M5" t="str">
        <f>VLOOKUP(COMPLICE[[#This Row],[NOME]],'CADASTRO'!A:K,6,0)</f>
        <v>DESLIGADO</v>
      </c>
    </row>
    <row r="6" spans="1:13">
      <c r="A6" t="s">
        <v>516</v>
      </c>
      <c r="B6" t="s">
        <v>723</v>
      </c>
      <c r="C6" t="s">
        <v>750</v>
      </c>
      <c r="D6" t="s">
        <v>751</v>
      </c>
      <c r="E6" s="10" t="s">
        <v>186</v>
      </c>
      <c r="F6" s="16" t="str">
        <f>VLOOKUP(COMPLICE[[#This Row],[NOME]],'CADASTRO'!A:K,5,0)</f>
        <v>OPERADOR LOGISTICO I</v>
      </c>
      <c r="G6" s="44">
        <v>45412</v>
      </c>
      <c r="H6" s="38">
        <v>365</v>
      </c>
      <c r="I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N.A.</v>
      </c>
      <c r="J6" s="14">
        <f>COMPLICE[[#This Row],[TREINADO EM]]+COMPLICE[[#This Row],[VALIDADE]]</f>
        <v>45777</v>
      </c>
      <c r="K6">
        <v>1</v>
      </c>
      <c r="L6" t="s">
        <v>5</v>
      </c>
      <c r="M6" t="str">
        <f>VLOOKUP(COMPLICE[[#This Row],[NOME]],'CADASTRO'!A:K,6,0)</f>
        <v>DESLIGADO</v>
      </c>
    </row>
    <row r="7" spans="1:13">
      <c r="A7" t="s">
        <v>516</v>
      </c>
      <c r="B7" t="s">
        <v>723</v>
      </c>
      <c r="C7" t="s">
        <v>752</v>
      </c>
      <c r="D7" t="s">
        <v>751</v>
      </c>
      <c r="E7" s="10" t="s">
        <v>186</v>
      </c>
      <c r="F7" s="16" t="str">
        <f>VLOOKUP(COMPLICE[[#This Row],[NOME]],'CADASTRO'!A:K,5,0)</f>
        <v>OPERADOR LOGISTICO I</v>
      </c>
      <c r="G7" s="81">
        <v>45894</v>
      </c>
      <c r="H7" s="38">
        <v>365</v>
      </c>
      <c r="I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N.A.</v>
      </c>
      <c r="J7" s="14">
        <f>COMPLICE[[#This Row],[TREINADO EM]]+COMPLICE[[#This Row],[VALIDADE]]</f>
        <v>46259</v>
      </c>
      <c r="K7">
        <v>1</v>
      </c>
      <c r="L7" t="s">
        <v>3</v>
      </c>
      <c r="M7" t="str">
        <f>VLOOKUP(COMPLICE[[#This Row],[NOME]],'CADASTRO'!A:K,6,0)</f>
        <v>DESLIGADO</v>
      </c>
    </row>
    <row r="8" spans="1:13">
      <c r="A8" t="s">
        <v>516</v>
      </c>
      <c r="B8" t="s">
        <v>723</v>
      </c>
      <c r="C8" t="s">
        <v>750</v>
      </c>
      <c r="D8" t="s">
        <v>751</v>
      </c>
      <c r="E8" s="10" t="s">
        <v>325</v>
      </c>
      <c r="F8" s="16" t="str">
        <f>VLOOKUP(COMPLICE[[#This Row],[NOME]],'CADASTRO'!A:K,5,0)</f>
        <v>TECNICO MECANICO III</v>
      </c>
      <c r="G8" s="44">
        <v>44512</v>
      </c>
      <c r="H8" s="38">
        <v>365</v>
      </c>
      <c r="I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COMPLICE[[#This Row],[TREINADO EM]]+COMPLICE[[#This Row],[VALIDADE]]</f>
        <v>44877</v>
      </c>
      <c r="K8">
        <v>1</v>
      </c>
      <c r="L8" t="s">
        <v>5</v>
      </c>
      <c r="M8" t="str">
        <f>VLOOKUP(COMPLICE[[#This Row],[NOME]],'CADASTRO'!A:K,6,0)</f>
        <v>ATIVO</v>
      </c>
    </row>
    <row r="9" spans="1:13">
      <c r="A9" t="s">
        <v>516</v>
      </c>
      <c r="B9" t="s">
        <v>723</v>
      </c>
      <c r="C9" t="s">
        <v>752</v>
      </c>
      <c r="D9" t="s">
        <v>751</v>
      </c>
      <c r="E9" s="10" t="s">
        <v>325</v>
      </c>
      <c r="F9" s="16" t="str">
        <f>VLOOKUP(COMPLICE[[#This Row],[NOME]],'CADASTRO'!A:K,5,0)</f>
        <v>TECNICO MECANICO III</v>
      </c>
      <c r="G9" s="44">
        <v>44865</v>
      </c>
      <c r="H9" s="38">
        <v>365</v>
      </c>
      <c r="I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COMPLICE[[#This Row],[TREINADO EM]]+COMPLICE[[#This Row],[VALIDADE]]</f>
        <v>45230</v>
      </c>
      <c r="K9">
        <v>1</v>
      </c>
      <c r="L9" t="s">
        <v>5</v>
      </c>
      <c r="M9" t="str">
        <f>VLOOKUP(COMPLICE[[#This Row],[NOME]],'CADASTRO'!A:K,6,0)</f>
        <v>ATIVO</v>
      </c>
    </row>
    <row r="10" spans="1:13">
      <c r="A10" t="s">
        <v>516</v>
      </c>
      <c r="B10" t="s">
        <v>723</v>
      </c>
      <c r="C10" t="s">
        <v>752</v>
      </c>
      <c r="D10" t="s">
        <v>751</v>
      </c>
      <c r="E10" s="10" t="s">
        <v>325</v>
      </c>
      <c r="F10" s="16" t="str">
        <f>VLOOKUP(COMPLICE[[#This Row],[NOME]],'CADASTRO'!A:K,5,0)</f>
        <v>TECNICO MECANICO III</v>
      </c>
      <c r="G10" s="44">
        <v>45135</v>
      </c>
      <c r="H10" s="38">
        <v>365</v>
      </c>
      <c r="I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VENCIDO</v>
      </c>
      <c r="J10" s="14">
        <f>COMPLICE[[#This Row],[TREINADO EM]]+COMPLICE[[#This Row],[VALIDADE]]</f>
        <v>45500</v>
      </c>
      <c r="K10">
        <v>1</v>
      </c>
      <c r="L10" t="s">
        <v>3</v>
      </c>
      <c r="M10" t="str">
        <f>VLOOKUP(COMPLICE[[#This Row],[NOME]],'CADASTRO'!A:K,6,0)</f>
        <v>ATIVO</v>
      </c>
    </row>
    <row r="11" spans="1:13">
      <c r="A11" t="s">
        <v>516</v>
      </c>
      <c r="B11" t="s">
        <v>723</v>
      </c>
      <c r="C11" t="s">
        <v>750</v>
      </c>
      <c r="D11" t="s">
        <v>751</v>
      </c>
      <c r="E11" s="10" t="s">
        <v>343</v>
      </c>
      <c r="F11" s="16" t="str">
        <f>VLOOKUP(COMPLICE[[#This Row],[NOME]],'CADASTRO'!A:K,5,0)</f>
        <v>TECNICO MECANICO II</v>
      </c>
      <c r="G11" s="44">
        <v>44512</v>
      </c>
      <c r="H11" s="38">
        <v>365</v>
      </c>
      <c r="I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COMPLICE[[#This Row],[TREINADO EM]]+COMPLICE[[#This Row],[VALIDADE]]</f>
        <v>44877</v>
      </c>
      <c r="K11">
        <v>1</v>
      </c>
      <c r="L11" t="s">
        <v>5</v>
      </c>
      <c r="M11" t="str">
        <f>VLOOKUP(COMPLICE[[#This Row],[NOME]],'CADASTRO'!A:K,6,0)</f>
        <v>ATIVO</v>
      </c>
    </row>
    <row r="12" spans="1:13">
      <c r="A12" t="s">
        <v>516</v>
      </c>
      <c r="B12" t="s">
        <v>723</v>
      </c>
      <c r="C12" t="s">
        <v>752</v>
      </c>
      <c r="D12" t="s">
        <v>751</v>
      </c>
      <c r="E12" s="10" t="s">
        <v>343</v>
      </c>
      <c r="F12" s="16" t="str">
        <f>VLOOKUP(COMPLICE[[#This Row],[NOME]],'CADASTRO'!A:K,5,0)</f>
        <v>TECNICO MECANICO II</v>
      </c>
      <c r="G12" s="44">
        <v>44865</v>
      </c>
      <c r="H12" s="38">
        <v>365</v>
      </c>
      <c r="I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VENCIDO</v>
      </c>
      <c r="J12" s="14">
        <f>COMPLICE[[#This Row],[TREINADO EM]]+COMPLICE[[#This Row],[VALIDADE]]</f>
        <v>45230</v>
      </c>
      <c r="K12">
        <v>1</v>
      </c>
      <c r="L12" t="s">
        <v>3</v>
      </c>
      <c r="M12" t="str">
        <f>VLOOKUP(COMPLICE[[#This Row],[NOME]],'CADASTRO'!A:K,6,0)</f>
        <v>ATIVO</v>
      </c>
    </row>
    <row r="13" spans="1:13">
      <c r="A13" t="s">
        <v>516</v>
      </c>
      <c r="B13" t="s">
        <v>723</v>
      </c>
      <c r="C13" t="s">
        <v>750</v>
      </c>
      <c r="D13" t="s">
        <v>751</v>
      </c>
      <c r="E13" s="1" t="s">
        <v>327</v>
      </c>
      <c r="F13" s="16" t="str">
        <f>VLOOKUP(COMPLICE[[#This Row],[NOME]],'CADASTRO'!A:K,5,0)</f>
        <v>ASSISTENTE ADMINISTRATIVO</v>
      </c>
      <c r="G13" s="44">
        <v>45412</v>
      </c>
      <c r="H13" s="38">
        <v>365</v>
      </c>
      <c r="I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VENCIDO</v>
      </c>
      <c r="J13" s="14">
        <f>COMPLICE[[#This Row],[TREINADO EM]]+COMPLICE[[#This Row],[VALIDADE]]</f>
        <v>45777</v>
      </c>
      <c r="K13">
        <v>1</v>
      </c>
      <c r="L13" t="s">
        <v>3</v>
      </c>
      <c r="M13" t="str">
        <f>VLOOKUP(COMPLICE[[#This Row],[NOME]],'CADASTRO'!A:K,6,0)</f>
        <v>ATIVO</v>
      </c>
    </row>
    <row r="14" spans="1:13">
      <c r="A14" t="s">
        <v>516</v>
      </c>
      <c r="B14" t="s">
        <v>723</v>
      </c>
      <c r="C14" t="s">
        <v>752</v>
      </c>
      <c r="D14" t="s">
        <v>751</v>
      </c>
      <c r="E14" s="10" t="s">
        <v>328</v>
      </c>
      <c r="F14" s="16" t="str">
        <f>VLOOKUP(COMPLICE[[#This Row],[NOME]],'CADASTRO'!A:K,5,0)</f>
        <v>ASSISTENTE ADMINISTRATIVO</v>
      </c>
      <c r="G14" s="44">
        <v>1</v>
      </c>
      <c r="H14" s="38">
        <v>365</v>
      </c>
      <c r="I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SEM REGISTRO</v>
      </c>
      <c r="J14" s="14">
        <f>COMPLICE[[#This Row],[TREINADO EM]]+COMPLICE[[#This Row],[VALIDADE]]</f>
        <v>366</v>
      </c>
      <c r="K14">
        <v>0</v>
      </c>
      <c r="L14" t="s">
        <v>7</v>
      </c>
      <c r="M14" t="str">
        <f>VLOOKUP(COMPLICE[[#This Row],[NOME]],'CADASTRO'!A:K,6,0)</f>
        <v>ATIVO</v>
      </c>
    </row>
    <row r="15" spans="1:13">
      <c r="A15" t="s">
        <v>516</v>
      </c>
      <c r="B15" t="s">
        <v>723</v>
      </c>
      <c r="C15" t="s">
        <v>752</v>
      </c>
      <c r="D15" t="s">
        <v>751</v>
      </c>
      <c r="E15" s="10" t="s">
        <v>330</v>
      </c>
      <c r="F15" s="16" t="str">
        <f>VLOOKUP(COMPLICE[[#This Row],[NOME]],'CADASTRO'!A:K,5,0)</f>
        <v>OPERADOR INDUSTRIAL I</v>
      </c>
      <c r="G15" s="81">
        <v>45894</v>
      </c>
      <c r="H15" s="38">
        <v>365</v>
      </c>
      <c r="I1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VENCIDO</v>
      </c>
      <c r="J15" s="14">
        <f>COMPLICE[[#This Row],[TREINADO EM]]+COMPLICE[[#This Row],[VALIDADE]]</f>
        <v>46259</v>
      </c>
      <c r="K15">
        <v>1</v>
      </c>
      <c r="L15" t="s">
        <v>3</v>
      </c>
      <c r="M15" t="str">
        <f>VLOOKUP(COMPLICE[[#This Row],[NOME]],'CADASTRO'!A:K,6,0)</f>
        <v>ATIVO</v>
      </c>
    </row>
    <row r="16" spans="1:13">
      <c r="A16" t="s">
        <v>516</v>
      </c>
      <c r="B16" t="s">
        <v>723</v>
      </c>
      <c r="C16" t="s">
        <v>750</v>
      </c>
      <c r="D16" t="s">
        <v>751</v>
      </c>
      <c r="E16" s="10" t="s">
        <v>333</v>
      </c>
      <c r="F16" s="16" t="str">
        <f>VLOOKUP(COMPLICE[[#This Row],[NOME]],'CADASTRO'!A:K,5,0)</f>
        <v>ANALISTA FACILITIES</v>
      </c>
      <c r="G16" s="44">
        <v>45412</v>
      </c>
      <c r="H16" s="38">
        <v>365</v>
      </c>
      <c r="I1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VENCIDO</v>
      </c>
      <c r="J16" s="14">
        <f>COMPLICE[[#This Row],[TREINADO EM]]+COMPLICE[[#This Row],[VALIDADE]]</f>
        <v>45777</v>
      </c>
      <c r="K16">
        <v>1</v>
      </c>
      <c r="L16" t="s">
        <v>3</v>
      </c>
      <c r="M16" t="str">
        <f>VLOOKUP(COMPLICE[[#This Row],[NOME]],'CADASTRO'!A:K,6,0)</f>
        <v>ATIVO</v>
      </c>
    </row>
    <row r="17" spans="1:13">
      <c r="A17" t="s">
        <v>516</v>
      </c>
      <c r="B17" t="s">
        <v>723</v>
      </c>
      <c r="C17" t="s">
        <v>752</v>
      </c>
      <c r="D17" t="s">
        <v>751</v>
      </c>
      <c r="E17" s="10" t="s">
        <v>335</v>
      </c>
      <c r="F17" s="16" t="str">
        <f>VLOOKUP(COMPLICE[[#This Row],[NOME]],'CADASTRO'!A:K,5,0)</f>
        <v>ANALISTA CONTROLE QUALIDADE JR</v>
      </c>
      <c r="G17" s="44">
        <v>1</v>
      </c>
      <c r="H17" s="38">
        <v>365</v>
      </c>
      <c r="I1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SEM REGISTRO</v>
      </c>
      <c r="J17" s="14">
        <f>COMPLICE[[#This Row],[TREINADO EM]]+COMPLICE[[#This Row],[VALIDADE]]</f>
        <v>366</v>
      </c>
      <c r="K17">
        <v>0</v>
      </c>
      <c r="L17" t="s">
        <v>7</v>
      </c>
      <c r="M17" t="str">
        <f>VLOOKUP(COMPLICE[[#This Row],[NOME]],'CADASTRO'!A:K,6,0)</f>
        <v>ATIVO</v>
      </c>
    </row>
    <row r="18" spans="1:13">
      <c r="A18" t="s">
        <v>516</v>
      </c>
      <c r="B18" t="s">
        <v>723</v>
      </c>
      <c r="C18" t="s">
        <v>752</v>
      </c>
      <c r="D18" t="s">
        <v>751</v>
      </c>
      <c r="E18" s="10" t="s">
        <v>340</v>
      </c>
      <c r="F18" s="16" t="str">
        <f>VLOOKUP(COMPLICE[[#This Row],[NOME]],'CADASTRO'!A:K,5,0)</f>
        <v>AUXILIAR INDUSTRIAL</v>
      </c>
      <c r="G18" s="44">
        <v>44865</v>
      </c>
      <c r="H18" s="38">
        <v>365</v>
      </c>
      <c r="I1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COMPLICE[[#This Row],[TREINADO EM]]+COMPLICE[[#This Row],[VALIDADE]]</f>
        <v>45230</v>
      </c>
      <c r="K18">
        <v>1</v>
      </c>
      <c r="L18" t="s">
        <v>5</v>
      </c>
      <c r="M18" t="str">
        <f>VLOOKUP(COMPLICE[[#This Row],[NOME]],'CADASTRO'!A:K,6,0)</f>
        <v>ATIVO</v>
      </c>
    </row>
    <row r="19" spans="1:13">
      <c r="A19" t="s">
        <v>516</v>
      </c>
      <c r="B19" t="s">
        <v>723</v>
      </c>
      <c r="C19" t="s">
        <v>752</v>
      </c>
      <c r="D19" t="s">
        <v>751</v>
      </c>
      <c r="E19" s="10" t="s">
        <v>340</v>
      </c>
      <c r="F19" s="16" t="str">
        <f>VLOOKUP(COMPLICE[[#This Row],[NOME]],'CADASTRO'!A:K,5,0)</f>
        <v>AUXILIAR INDUSTRIAL</v>
      </c>
      <c r="G19" s="44">
        <v>45135</v>
      </c>
      <c r="H19" s="38">
        <v>365</v>
      </c>
      <c r="I1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COMPLICE[[#This Row],[TREINADO EM]]+COMPLICE[[#This Row],[VALIDADE]]</f>
        <v>45500</v>
      </c>
      <c r="K19">
        <v>1</v>
      </c>
      <c r="L19" t="s">
        <v>5</v>
      </c>
      <c r="M19" t="str">
        <f>VLOOKUP(COMPLICE[[#This Row],[NOME]],'CADASTRO'!A:K,6,0)</f>
        <v>ATIVO</v>
      </c>
    </row>
    <row r="20" spans="1:13">
      <c r="A20" t="s">
        <v>516</v>
      </c>
      <c r="B20" t="s">
        <v>723</v>
      </c>
      <c r="C20" t="s">
        <v>750</v>
      </c>
      <c r="D20" t="s">
        <v>751</v>
      </c>
      <c r="E20" s="10" t="s">
        <v>340</v>
      </c>
      <c r="F20" s="16" t="str">
        <f>VLOOKUP(COMPLICE[[#This Row],[NOME]],'CADASTRO'!A:K,5,0)</f>
        <v>AUXILIAR INDUSTRIAL</v>
      </c>
      <c r="G20" s="44">
        <v>45412</v>
      </c>
      <c r="H20" s="38">
        <v>365</v>
      </c>
      <c r="I2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VENCIDO</v>
      </c>
      <c r="J20" s="14">
        <f>COMPLICE[[#This Row],[TREINADO EM]]+COMPLICE[[#This Row],[VALIDADE]]</f>
        <v>45777</v>
      </c>
      <c r="K20">
        <v>1</v>
      </c>
      <c r="L20" t="s">
        <v>3</v>
      </c>
      <c r="M20" t="str">
        <f>VLOOKUP(COMPLICE[[#This Row],[NOME]],'CADASTRO'!A:K,6,0)</f>
        <v>ATIVO</v>
      </c>
    </row>
    <row r="21" spans="1:13">
      <c r="A21" t="s">
        <v>516</v>
      </c>
      <c r="B21" t="s">
        <v>723</v>
      </c>
      <c r="C21" t="s">
        <v>752</v>
      </c>
      <c r="D21" t="s">
        <v>751</v>
      </c>
      <c r="E21" s="10" t="s">
        <v>341</v>
      </c>
      <c r="F21" s="16" t="str">
        <f>VLOOKUP(COMPLICE[[#This Row],[NOME]],'CADASTRO'!A:K,5,0)</f>
        <v>Analista PCM PL</v>
      </c>
      <c r="G21" s="44">
        <v>45135</v>
      </c>
      <c r="H21" s="38">
        <v>365</v>
      </c>
      <c r="I2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VENCIDO</v>
      </c>
      <c r="J21" s="14">
        <f>COMPLICE[[#This Row],[TREINADO EM]]+COMPLICE[[#This Row],[VALIDADE]]</f>
        <v>45500</v>
      </c>
      <c r="K21">
        <v>1</v>
      </c>
      <c r="L21" t="s">
        <v>3</v>
      </c>
      <c r="M21" t="str">
        <f>VLOOKUP(COMPLICE[[#This Row],[NOME]],'CADASTRO'!A:K,6,0)</f>
        <v>ATIVO</v>
      </c>
    </row>
    <row r="22" spans="1:13">
      <c r="A22" t="s">
        <v>516</v>
      </c>
      <c r="B22" t="s">
        <v>517</v>
      </c>
      <c r="C22" t="s">
        <v>333</v>
      </c>
      <c r="D22" t="s">
        <v>751</v>
      </c>
      <c r="E22" s="10" t="s">
        <v>194</v>
      </c>
      <c r="F22" s="16" t="str">
        <f>VLOOKUP(COMPLICE[[#This Row],[NOME]],'CADASTRO'!A:K,5,0)</f>
        <v>SUPERVISOR DE MANUTENCAO</v>
      </c>
      <c r="G22" s="44">
        <v>45391</v>
      </c>
      <c r="H22" s="38">
        <v>365</v>
      </c>
      <c r="I2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N.A.</v>
      </c>
      <c r="J22" s="14">
        <f>COMPLICE[[#This Row],[TREINADO EM]]+COMPLICE[[#This Row],[VALIDADE]]</f>
        <v>45756</v>
      </c>
      <c r="K22">
        <v>1</v>
      </c>
      <c r="L22" t="s">
        <v>3</v>
      </c>
      <c r="M22" t="str">
        <f>VLOOKUP(COMPLICE[[#This Row],[NOME]],'CADASTRO'!A:K,6,0)</f>
        <v>DESLIGADO</v>
      </c>
    </row>
    <row r="23" spans="1:13">
      <c r="A23" t="s">
        <v>516</v>
      </c>
      <c r="B23" t="s">
        <v>723</v>
      </c>
      <c r="C23" t="s">
        <v>752</v>
      </c>
      <c r="D23" t="s">
        <v>751</v>
      </c>
      <c r="E23" s="10" t="s">
        <v>345</v>
      </c>
      <c r="F23" s="16" t="str">
        <f>VLOOKUP(COMPLICE[[#This Row],[NOME]],'CADASTRO'!A:K,5,0)</f>
        <v>OPERADOR INDUSTRIAL II</v>
      </c>
      <c r="G23" s="44">
        <v>44865</v>
      </c>
      <c r="H23" s="38">
        <v>365</v>
      </c>
      <c r="I2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COMPLICE[[#This Row],[TREINADO EM]]+COMPLICE[[#This Row],[VALIDADE]]</f>
        <v>45230</v>
      </c>
      <c r="K23">
        <v>1</v>
      </c>
      <c r="L23" t="s">
        <v>5</v>
      </c>
      <c r="M23" t="str">
        <f>VLOOKUP(COMPLICE[[#This Row],[NOME]],'CADASTRO'!A:K,6,0)</f>
        <v>ATIVO</v>
      </c>
    </row>
    <row r="24" spans="1:13">
      <c r="A24" t="s">
        <v>516</v>
      </c>
      <c r="B24" t="s">
        <v>723</v>
      </c>
      <c r="C24" t="s">
        <v>752</v>
      </c>
      <c r="D24" t="s">
        <v>751</v>
      </c>
      <c r="E24" s="10" t="s">
        <v>345</v>
      </c>
      <c r="F24" s="16" t="str">
        <f>VLOOKUP(COMPLICE[[#This Row],[NOME]],'CADASTRO'!A:K,5,0)</f>
        <v>OPERADOR INDUSTRIAL II</v>
      </c>
      <c r="G24" s="44">
        <v>45135</v>
      </c>
      <c r="H24" s="38">
        <v>365</v>
      </c>
      <c r="I2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COMPLICE[[#This Row],[TREINADO EM]]+COMPLICE[[#This Row],[VALIDADE]]</f>
        <v>45500</v>
      </c>
      <c r="K24">
        <v>1</v>
      </c>
      <c r="L24" t="s">
        <v>5</v>
      </c>
      <c r="M24" t="str">
        <f>VLOOKUP(COMPLICE[[#This Row],[NOME]],'CADASTRO'!A:K,6,0)</f>
        <v>ATIVO</v>
      </c>
    </row>
    <row r="25" spans="1:13">
      <c r="A25" t="s">
        <v>516</v>
      </c>
      <c r="B25" t="s">
        <v>723</v>
      </c>
      <c r="C25" t="s">
        <v>750</v>
      </c>
      <c r="D25" t="s">
        <v>751</v>
      </c>
      <c r="E25" s="10" t="s">
        <v>345</v>
      </c>
      <c r="F25" s="16" t="str">
        <f>VLOOKUP(COMPLICE[[#This Row],[NOME]],'CADASTRO'!A:K,5,0)</f>
        <v>OPERADOR INDUSTRIAL II</v>
      </c>
      <c r="G25" s="44">
        <v>45412</v>
      </c>
      <c r="H25" s="38">
        <v>365</v>
      </c>
      <c r="I2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COMPLICE[[#This Row],[TREINADO EM]]+COMPLICE[[#This Row],[VALIDADE]]</f>
        <v>45777</v>
      </c>
      <c r="K25">
        <v>1</v>
      </c>
      <c r="L25" t="s">
        <v>5</v>
      </c>
      <c r="M25" t="str">
        <f>VLOOKUP(COMPLICE[[#This Row],[NOME]],'CADASTRO'!A:K,6,0)</f>
        <v>ATIVO</v>
      </c>
    </row>
    <row r="26" spans="1:13">
      <c r="A26" t="s">
        <v>516</v>
      </c>
      <c r="B26" t="s">
        <v>723</v>
      </c>
      <c r="C26" t="s">
        <v>752</v>
      </c>
      <c r="D26" t="s">
        <v>751</v>
      </c>
      <c r="E26" s="10" t="s">
        <v>345</v>
      </c>
      <c r="F26" s="16" t="str">
        <f>VLOOKUP(COMPLICE[[#This Row],[NOME]],'CADASTRO'!A:K,5,0)</f>
        <v>OPERADOR INDUSTRIAL II</v>
      </c>
      <c r="G26" s="81">
        <v>45894</v>
      </c>
      <c r="H26" s="38">
        <v>365</v>
      </c>
      <c r="I2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VENCIDO</v>
      </c>
      <c r="J26" s="14">
        <f>COMPLICE[[#This Row],[TREINADO EM]]+COMPLICE[[#This Row],[VALIDADE]]</f>
        <v>46259</v>
      </c>
      <c r="K26">
        <v>1</v>
      </c>
      <c r="L26" t="s">
        <v>3</v>
      </c>
      <c r="M26" t="str">
        <f>VLOOKUP(COMPLICE[[#This Row],[NOME]],'CADASTRO'!A:K,6,0)</f>
        <v>ATIVO</v>
      </c>
    </row>
    <row r="27" spans="1:13">
      <c r="A27" t="s">
        <v>516</v>
      </c>
      <c r="B27" t="s">
        <v>723</v>
      </c>
      <c r="C27" t="s">
        <v>752</v>
      </c>
      <c r="D27" t="s">
        <v>751</v>
      </c>
      <c r="E27" s="10" t="s">
        <v>93</v>
      </c>
      <c r="F27" s="16" t="str">
        <f>VLOOKUP(COMPLICE[[#This Row],[NOME]],'CADASTRO'!A:K,5,0)</f>
        <v>COORDENADOR CONTROLE DE QUALIDADE</v>
      </c>
      <c r="G27" s="44">
        <v>1</v>
      </c>
      <c r="H27" s="38">
        <v>365</v>
      </c>
      <c r="I2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N.A.</v>
      </c>
      <c r="J27" s="14">
        <f>COMPLICE[[#This Row],[TREINADO EM]]+COMPLICE[[#This Row],[VALIDADE]]</f>
        <v>366</v>
      </c>
      <c r="K27">
        <v>0</v>
      </c>
      <c r="L27" t="s">
        <v>7</v>
      </c>
      <c r="M27" t="str">
        <f>VLOOKUP(COMPLICE[[#This Row],[NOME]],'CADASTRO'!A:K,6,0)</f>
        <v>DESLIGADO</v>
      </c>
    </row>
    <row r="28" spans="1:13">
      <c r="A28" t="s">
        <v>516</v>
      </c>
      <c r="B28" t="s">
        <v>723</v>
      </c>
      <c r="C28" t="s">
        <v>750</v>
      </c>
      <c r="D28" t="s">
        <v>751</v>
      </c>
      <c r="E28" s="10" t="s">
        <v>199</v>
      </c>
      <c r="F28" s="16" t="str">
        <f>VLOOKUP(COMPLICE[[#This Row],[NOME]],'CADASTRO'!A:K,5,0)</f>
        <v>TECNICO ELETRONICO II</v>
      </c>
      <c r="G28" s="44">
        <v>44512</v>
      </c>
      <c r="H28" s="38">
        <v>365</v>
      </c>
      <c r="I2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N.A.</v>
      </c>
      <c r="J28" s="14">
        <f>COMPLICE[[#This Row],[TREINADO EM]]+COMPLICE[[#This Row],[VALIDADE]]</f>
        <v>44877</v>
      </c>
      <c r="K28">
        <v>1</v>
      </c>
      <c r="L28" t="s">
        <v>5</v>
      </c>
      <c r="M28" t="str">
        <f>VLOOKUP(COMPLICE[[#This Row],[NOME]],'CADASTRO'!A:K,6,0)</f>
        <v>DESLIGADO</v>
      </c>
    </row>
    <row r="29" spans="1:13">
      <c r="A29" t="s">
        <v>516</v>
      </c>
      <c r="B29" t="s">
        <v>723</v>
      </c>
      <c r="C29" t="s">
        <v>752</v>
      </c>
      <c r="D29" t="s">
        <v>751</v>
      </c>
      <c r="E29" s="10" t="s">
        <v>199</v>
      </c>
      <c r="F29" s="16" t="str">
        <f>VLOOKUP(COMPLICE[[#This Row],[NOME]],'CADASTRO'!A:K,5,0)</f>
        <v>TECNICO ELETRONICO II</v>
      </c>
      <c r="G29" s="44">
        <v>44907</v>
      </c>
      <c r="H29" s="38">
        <v>365</v>
      </c>
      <c r="I2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N.A.</v>
      </c>
      <c r="J29" s="14">
        <f>COMPLICE[[#This Row],[TREINADO EM]]+COMPLICE[[#This Row],[VALIDADE]]</f>
        <v>45272</v>
      </c>
      <c r="K29">
        <v>1</v>
      </c>
      <c r="L29" t="s">
        <v>5</v>
      </c>
      <c r="M29" t="str">
        <f>VLOOKUP(COMPLICE[[#This Row],[NOME]],'CADASTRO'!A:K,6,0)</f>
        <v>DESLIGADO</v>
      </c>
    </row>
    <row r="30" spans="1:13">
      <c r="A30" t="s">
        <v>516</v>
      </c>
      <c r="B30" t="s">
        <v>723</v>
      </c>
      <c r="C30" t="s">
        <v>750</v>
      </c>
      <c r="D30" t="s">
        <v>751</v>
      </c>
      <c r="E30" s="10" t="s">
        <v>199</v>
      </c>
      <c r="F30" s="16" t="str">
        <f>VLOOKUP(COMPLICE[[#This Row],[NOME]],'CADASTRO'!A:K,5,0)</f>
        <v>TECNICO ELETRONICO II</v>
      </c>
      <c r="G30" s="44">
        <v>45412</v>
      </c>
      <c r="H30" s="38">
        <v>365</v>
      </c>
      <c r="I3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N.A.</v>
      </c>
      <c r="J30" s="14">
        <f>COMPLICE[[#This Row],[TREINADO EM]]+COMPLICE[[#This Row],[VALIDADE]]</f>
        <v>45777</v>
      </c>
      <c r="K30">
        <v>1</v>
      </c>
      <c r="L30" t="s">
        <v>3</v>
      </c>
      <c r="M30" t="str">
        <f>VLOOKUP(COMPLICE[[#This Row],[NOME]],'CADASTRO'!A:K,6,0)</f>
        <v>DESLIGADO</v>
      </c>
    </row>
    <row r="31" spans="1:13">
      <c r="A31" t="s">
        <v>516</v>
      </c>
      <c r="B31" t="s">
        <v>723</v>
      </c>
      <c r="C31" t="s">
        <v>750</v>
      </c>
      <c r="D31" t="s">
        <v>751</v>
      </c>
      <c r="E31" s="10" t="s">
        <v>344</v>
      </c>
      <c r="F31" s="16" t="str">
        <f>VLOOKUP(COMPLICE[[#This Row],[NOME]],'CADASTRO'!A:K,5,0)</f>
        <v>TECNICO MECANICO II</v>
      </c>
      <c r="G31" s="44">
        <v>44512</v>
      </c>
      <c r="H31" s="38">
        <v>365</v>
      </c>
      <c r="I3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COMPLICE[[#This Row],[TREINADO EM]]+COMPLICE[[#This Row],[VALIDADE]]</f>
        <v>44877</v>
      </c>
      <c r="K31">
        <v>1</v>
      </c>
      <c r="L31" t="s">
        <v>5</v>
      </c>
      <c r="M31" t="str">
        <f>VLOOKUP(COMPLICE[[#This Row],[NOME]],'CADASTRO'!A:K,6,0)</f>
        <v>ATIVO</v>
      </c>
    </row>
    <row r="32" spans="1:13">
      <c r="A32" t="s">
        <v>516</v>
      </c>
      <c r="B32" t="s">
        <v>723</v>
      </c>
      <c r="C32" t="s">
        <v>752</v>
      </c>
      <c r="D32" t="s">
        <v>751</v>
      </c>
      <c r="E32" s="10" t="s">
        <v>344</v>
      </c>
      <c r="F32" s="16" t="str">
        <f>VLOOKUP(COMPLICE[[#This Row],[NOME]],'CADASTRO'!A:K,5,0)</f>
        <v>TECNICO MECANICO II</v>
      </c>
      <c r="G32" s="44">
        <v>44907</v>
      </c>
      <c r="H32" s="38">
        <v>365</v>
      </c>
      <c r="I3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COMPLICE[[#This Row],[TREINADO EM]]+COMPLICE[[#This Row],[VALIDADE]]</f>
        <v>45272</v>
      </c>
      <c r="K32">
        <v>1</v>
      </c>
      <c r="L32" t="s">
        <v>5</v>
      </c>
      <c r="M32" t="str">
        <f>VLOOKUP(COMPLICE[[#This Row],[NOME]],'CADASTRO'!A:K,6,0)</f>
        <v>ATIVO</v>
      </c>
    </row>
    <row r="33" spans="1:13">
      <c r="A33" t="s">
        <v>516</v>
      </c>
      <c r="B33" t="s">
        <v>723</v>
      </c>
      <c r="C33" t="s">
        <v>752</v>
      </c>
      <c r="D33" t="s">
        <v>751</v>
      </c>
      <c r="E33" s="10" t="s">
        <v>344</v>
      </c>
      <c r="F33" s="16" t="str">
        <f>VLOOKUP(COMPLICE[[#This Row],[NOME]],'CADASTRO'!A:K,5,0)</f>
        <v>TECNICO MECANICO II</v>
      </c>
      <c r="G33" s="44">
        <v>45135</v>
      </c>
      <c r="H33" s="38">
        <v>365</v>
      </c>
      <c r="I3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COMPLICE[[#This Row],[TREINADO EM]]+COMPLICE[[#This Row],[VALIDADE]]</f>
        <v>45500</v>
      </c>
      <c r="K33">
        <v>1</v>
      </c>
      <c r="L33" t="s">
        <v>5</v>
      </c>
      <c r="M33" t="str">
        <f>VLOOKUP(COMPLICE[[#This Row],[NOME]],'CADASTRO'!A:K,6,0)</f>
        <v>ATIVO</v>
      </c>
    </row>
    <row r="34" spans="1:13">
      <c r="A34" t="s">
        <v>516</v>
      </c>
      <c r="B34" t="s">
        <v>723</v>
      </c>
      <c r="C34" t="s">
        <v>750</v>
      </c>
      <c r="D34" t="s">
        <v>751</v>
      </c>
      <c r="E34" s="10" t="s">
        <v>344</v>
      </c>
      <c r="F34" s="16" t="str">
        <f>VLOOKUP(COMPLICE[[#This Row],[NOME]],'CADASTRO'!A:K,5,0)</f>
        <v>TECNICO MECANICO II</v>
      </c>
      <c r="G34" s="44">
        <v>45412</v>
      </c>
      <c r="H34" s="38">
        <v>365</v>
      </c>
      <c r="I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VENCIDO</v>
      </c>
      <c r="J34" s="14">
        <f>COMPLICE[[#This Row],[TREINADO EM]]+COMPLICE[[#This Row],[VALIDADE]]</f>
        <v>45777</v>
      </c>
      <c r="K34">
        <v>1</v>
      </c>
      <c r="L34" t="s">
        <v>3</v>
      </c>
      <c r="M34" t="str">
        <f>VLOOKUP(COMPLICE[[#This Row],[NOME]],'CADASTRO'!A:K,6,0)</f>
        <v>ATIVO</v>
      </c>
    </row>
    <row r="35" spans="1:13">
      <c r="A35" t="s">
        <v>516</v>
      </c>
      <c r="B35" t="s">
        <v>517</v>
      </c>
      <c r="C35" t="s">
        <v>333</v>
      </c>
      <c r="D35" t="s">
        <v>751</v>
      </c>
      <c r="E35" s="10" t="s">
        <v>202</v>
      </c>
      <c r="F35" s="16" t="str">
        <f>VLOOKUP(COMPLICE[[#This Row],[NOME]],'CADASTRO'!A:K,5,0)</f>
        <v>ASSISTENTE ADMINISTRATIVO</v>
      </c>
      <c r="G35" s="44">
        <v>45359</v>
      </c>
      <c r="H35" s="38">
        <v>365</v>
      </c>
      <c r="I3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N.A.</v>
      </c>
      <c r="J35" s="14">
        <f>COMPLICE[[#This Row],[TREINADO EM]]+COMPLICE[[#This Row],[VALIDADE]]</f>
        <v>45724</v>
      </c>
      <c r="K35">
        <v>1</v>
      </c>
      <c r="L35" t="s">
        <v>5</v>
      </c>
      <c r="M35" t="str">
        <f>VLOOKUP(COMPLICE[[#This Row],[NOME]],'CADASTRO'!A:K,6,0)</f>
        <v>DESLIGADO</v>
      </c>
    </row>
    <row r="36" spans="1:13">
      <c r="A36" t="s">
        <v>516</v>
      </c>
      <c r="B36" t="s">
        <v>723</v>
      </c>
      <c r="C36" t="s">
        <v>750</v>
      </c>
      <c r="D36" t="s">
        <v>751</v>
      </c>
      <c r="E36" s="10" t="s">
        <v>202</v>
      </c>
      <c r="F36" s="16" t="str">
        <f>VLOOKUP(COMPLICE[[#This Row],[NOME]],'CADASTRO'!A:K,5,0)</f>
        <v>ASSISTENTE ADMINISTRATIVO</v>
      </c>
      <c r="G36" s="44">
        <v>45412</v>
      </c>
      <c r="H36" s="38">
        <v>365</v>
      </c>
      <c r="I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N.A.</v>
      </c>
      <c r="J36" s="14">
        <f>COMPLICE[[#This Row],[TREINADO EM]]+COMPLICE[[#This Row],[VALIDADE]]</f>
        <v>45777</v>
      </c>
      <c r="K36">
        <v>1</v>
      </c>
      <c r="L36" t="s">
        <v>5</v>
      </c>
      <c r="M36" t="str">
        <f>VLOOKUP(COMPLICE[[#This Row],[NOME]],'CADASTRO'!A:K,6,0)</f>
        <v>DESLIGADO</v>
      </c>
    </row>
    <row r="37" spans="1:13">
      <c r="A37" t="s">
        <v>516</v>
      </c>
      <c r="B37" t="s">
        <v>723</v>
      </c>
      <c r="C37" t="s">
        <v>752</v>
      </c>
      <c r="D37" t="s">
        <v>751</v>
      </c>
      <c r="E37" s="10" t="s">
        <v>202</v>
      </c>
      <c r="F37" s="16" t="str">
        <f>VLOOKUP(COMPLICE[[#This Row],[NOME]],'CADASTRO'!A:K,5,0)</f>
        <v>ASSISTENTE ADMINISTRATIVO</v>
      </c>
      <c r="G37" s="81">
        <v>45894</v>
      </c>
      <c r="H37" s="38">
        <v>365</v>
      </c>
      <c r="I3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N.A.</v>
      </c>
      <c r="J37" s="14">
        <f>COMPLICE[[#This Row],[TREINADO EM]]+COMPLICE[[#This Row],[VALIDADE]]</f>
        <v>46259</v>
      </c>
      <c r="K37">
        <v>1</v>
      </c>
      <c r="L37" t="s">
        <v>3</v>
      </c>
      <c r="M37" t="str">
        <f>VLOOKUP(COMPLICE[[#This Row],[NOME]],'CADASTRO'!A:K,6,0)</f>
        <v>DESLIGADO</v>
      </c>
    </row>
    <row r="38" spans="1:13">
      <c r="A38" t="s">
        <v>516</v>
      </c>
      <c r="B38" t="s">
        <v>517</v>
      </c>
      <c r="C38" t="s">
        <v>381</v>
      </c>
      <c r="D38" t="s">
        <v>751</v>
      </c>
      <c r="E38" s="10" t="s">
        <v>204</v>
      </c>
      <c r="F38" s="16" t="str">
        <f>VLOOKUP(COMPLICE[[#This Row],[NOME]],'CADASTRO'!A:K,5,0)</f>
        <v>AUXILIAR INDUSTRIAL</v>
      </c>
      <c r="G38" s="81">
        <v>45859</v>
      </c>
      <c r="H38" s="38">
        <v>365</v>
      </c>
      <c r="I3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N.A.</v>
      </c>
      <c r="J38" s="14">
        <f>COMPLICE[[#This Row],[TREINADO EM]]+COMPLICE[[#This Row],[VALIDADE]]</f>
        <v>46224</v>
      </c>
      <c r="K38">
        <v>1</v>
      </c>
      <c r="L38" t="s">
        <v>3</v>
      </c>
      <c r="M38" t="str">
        <f>VLOOKUP(COMPLICE[[#This Row],[NOME]],'CADASTRO'!A:K,6,0)</f>
        <v>DESLIGADO</v>
      </c>
    </row>
    <row r="39" spans="1:13">
      <c r="A39" t="s">
        <v>516</v>
      </c>
      <c r="B39" t="s">
        <v>723</v>
      </c>
      <c r="C39" t="s">
        <v>752</v>
      </c>
      <c r="D39" t="s">
        <v>751</v>
      </c>
      <c r="E39" s="10" t="s">
        <v>475</v>
      </c>
      <c r="F39" s="16" t="str">
        <f>VLOOKUP(COMPLICE[[#This Row],[NOME]],'CADASTRO'!A:K,5,0)</f>
        <v>OPERADOR INDUSTRIAL I</v>
      </c>
      <c r="G39" s="44">
        <v>44865</v>
      </c>
      <c r="H39" s="38">
        <v>365</v>
      </c>
      <c r="I3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N.A.</v>
      </c>
      <c r="J39" s="14">
        <f>COMPLICE[[#This Row],[TREINADO EM]]+COMPLICE[[#This Row],[VALIDADE]]</f>
        <v>45230</v>
      </c>
      <c r="K39">
        <v>1</v>
      </c>
      <c r="L39" t="s">
        <v>5</v>
      </c>
      <c r="M39" t="str">
        <f>VLOOKUP(COMPLICE[[#This Row],[NOME]],'CADASTRO'!A:K,6,0)</f>
        <v>S-AFASTADO</v>
      </c>
    </row>
    <row r="40" spans="1:13">
      <c r="A40" t="s">
        <v>516</v>
      </c>
      <c r="B40" t="s">
        <v>723</v>
      </c>
      <c r="C40" t="s">
        <v>752</v>
      </c>
      <c r="D40" t="s">
        <v>751</v>
      </c>
      <c r="E40" s="10" t="s">
        <v>475</v>
      </c>
      <c r="F40" s="16" t="str">
        <f>VLOOKUP(COMPLICE[[#This Row],[NOME]],'CADASTRO'!A:K,5,0)</f>
        <v>OPERADOR INDUSTRIAL I</v>
      </c>
      <c r="G40" s="44">
        <v>45135</v>
      </c>
      <c r="H40" s="38">
        <v>365</v>
      </c>
      <c r="I4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N.A.</v>
      </c>
      <c r="J40" s="14">
        <f>COMPLICE[[#This Row],[TREINADO EM]]+COMPLICE[[#This Row],[VALIDADE]]</f>
        <v>45500</v>
      </c>
      <c r="K40">
        <v>1</v>
      </c>
      <c r="L40" t="s">
        <v>5</v>
      </c>
      <c r="M40" t="str">
        <f>VLOOKUP(COMPLICE[[#This Row],[NOME]],'CADASTRO'!A:K,6,0)</f>
        <v>S-AFASTADO</v>
      </c>
    </row>
    <row r="41" spans="1:13">
      <c r="A41" t="s">
        <v>516</v>
      </c>
      <c r="B41" t="s">
        <v>723</v>
      </c>
      <c r="C41" t="s">
        <v>750</v>
      </c>
      <c r="D41" t="s">
        <v>751</v>
      </c>
      <c r="E41" s="10" t="s">
        <v>475</v>
      </c>
      <c r="F41" s="16" t="str">
        <f>VLOOKUP(COMPLICE[[#This Row],[NOME]],'CADASTRO'!A:K,5,0)</f>
        <v>OPERADOR INDUSTRIAL I</v>
      </c>
      <c r="G41" s="44">
        <v>45412</v>
      </c>
      <c r="H41" s="38">
        <v>365</v>
      </c>
      <c r="I4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N.A.</v>
      </c>
      <c r="J41" s="14">
        <f>COMPLICE[[#This Row],[TREINADO EM]]+COMPLICE[[#This Row],[VALIDADE]]</f>
        <v>45777</v>
      </c>
      <c r="K41">
        <v>1</v>
      </c>
      <c r="L41" t="s">
        <v>5</v>
      </c>
      <c r="M41" t="str">
        <f>VLOOKUP(COMPLICE[[#This Row],[NOME]],'CADASTRO'!A:K,6,0)</f>
        <v>S-AFASTADO</v>
      </c>
    </row>
    <row r="42" spans="1:13">
      <c r="A42" t="s">
        <v>516</v>
      </c>
      <c r="B42" t="s">
        <v>723</v>
      </c>
      <c r="C42" t="s">
        <v>752</v>
      </c>
      <c r="D42" t="s">
        <v>751</v>
      </c>
      <c r="E42" s="10" t="s">
        <v>475</v>
      </c>
      <c r="F42" s="16" t="str">
        <f>VLOOKUP(COMPLICE[[#This Row],[NOME]],'CADASTRO'!A:K,5,0)</f>
        <v>OPERADOR INDUSTRIAL I</v>
      </c>
      <c r="G42" s="81">
        <v>45894</v>
      </c>
      <c r="H42" s="38">
        <v>365</v>
      </c>
      <c r="I4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N.A.</v>
      </c>
      <c r="J42" s="14">
        <f>COMPLICE[[#This Row],[TREINADO EM]]+COMPLICE[[#This Row],[VALIDADE]]</f>
        <v>46259</v>
      </c>
      <c r="K42">
        <v>1</v>
      </c>
      <c r="L42" t="s">
        <v>3</v>
      </c>
      <c r="M42" t="str">
        <f>VLOOKUP(COMPLICE[[#This Row],[NOME]],'CADASTRO'!A:K,6,0)</f>
        <v>S-AFASTADO</v>
      </c>
    </row>
    <row r="43" spans="1:13">
      <c r="A43" t="s">
        <v>516</v>
      </c>
      <c r="B43" t="s">
        <v>723</v>
      </c>
      <c r="C43" t="s">
        <v>752</v>
      </c>
      <c r="D43" t="s">
        <v>751</v>
      </c>
      <c r="E43" s="10" t="s">
        <v>205</v>
      </c>
      <c r="F43" s="16" t="str">
        <f>VLOOKUP(COMPLICE[[#This Row],[NOME]],'CADASTRO'!A:K,5,0)</f>
        <v>AUXILIAR INDUSTRIAL</v>
      </c>
      <c r="G43" s="44">
        <v>44865</v>
      </c>
      <c r="H43" s="38">
        <v>365</v>
      </c>
      <c r="I4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N.A.</v>
      </c>
      <c r="J43" s="14">
        <f>COMPLICE[[#This Row],[TREINADO EM]]+COMPLICE[[#This Row],[VALIDADE]]</f>
        <v>45230</v>
      </c>
      <c r="K43">
        <v>1</v>
      </c>
      <c r="L43" t="s">
        <v>5</v>
      </c>
      <c r="M43" t="str">
        <f>VLOOKUP(COMPLICE[[#This Row],[NOME]],'CADASTRO'!A:K,6,0)</f>
        <v>DESLIGADO</v>
      </c>
    </row>
    <row r="44" spans="1:13">
      <c r="A44" t="s">
        <v>516</v>
      </c>
      <c r="B44" t="s">
        <v>723</v>
      </c>
      <c r="C44" t="s">
        <v>752</v>
      </c>
      <c r="D44" t="s">
        <v>751</v>
      </c>
      <c r="E44" s="10" t="s">
        <v>205</v>
      </c>
      <c r="F44" s="16" t="str">
        <f>VLOOKUP(COMPLICE[[#This Row],[NOME]],'CADASTRO'!A:K,5,0)</f>
        <v>AUXILIAR INDUSTRIAL</v>
      </c>
      <c r="G44" s="44">
        <v>45135</v>
      </c>
      <c r="H44" s="38">
        <v>365</v>
      </c>
      <c r="I4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N.A.</v>
      </c>
      <c r="J44" s="14">
        <f>COMPLICE[[#This Row],[TREINADO EM]]+COMPLICE[[#This Row],[VALIDADE]]</f>
        <v>45500</v>
      </c>
      <c r="K44">
        <v>1</v>
      </c>
      <c r="L44" t="s">
        <v>5</v>
      </c>
      <c r="M44" t="str">
        <f>VLOOKUP(COMPLICE[[#This Row],[NOME]],'CADASTRO'!A:K,6,0)</f>
        <v>DESLIGADO</v>
      </c>
    </row>
    <row r="45" spans="1:13">
      <c r="A45" t="s">
        <v>516</v>
      </c>
      <c r="B45" t="s">
        <v>723</v>
      </c>
      <c r="C45" t="s">
        <v>750</v>
      </c>
      <c r="D45" t="s">
        <v>751</v>
      </c>
      <c r="E45" s="10" t="s">
        <v>205</v>
      </c>
      <c r="F45" s="16" t="str">
        <f>VLOOKUP(COMPLICE[[#This Row],[NOME]],'CADASTRO'!A:K,5,0)</f>
        <v>AUXILIAR INDUSTRIAL</v>
      </c>
      <c r="G45" s="44">
        <v>45412</v>
      </c>
      <c r="H45" s="38">
        <v>365</v>
      </c>
      <c r="I4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N.A.</v>
      </c>
      <c r="J45" s="14">
        <f>COMPLICE[[#This Row],[TREINADO EM]]+COMPLICE[[#This Row],[VALIDADE]]</f>
        <v>45777</v>
      </c>
      <c r="K45">
        <v>1</v>
      </c>
      <c r="L45" t="s">
        <v>3</v>
      </c>
      <c r="M45" t="str">
        <f>VLOOKUP(COMPLICE[[#This Row],[NOME]],'CADASTRO'!A:K,6,0)</f>
        <v>DESLIGADO</v>
      </c>
    </row>
    <row r="46" spans="1:13">
      <c r="A46" t="s">
        <v>516</v>
      </c>
      <c r="B46" t="s">
        <v>723</v>
      </c>
      <c r="C46" t="s">
        <v>750</v>
      </c>
      <c r="D46" t="s">
        <v>751</v>
      </c>
      <c r="E46" s="10" t="s">
        <v>206</v>
      </c>
      <c r="F46" s="16" t="str">
        <f>VLOOKUP(COMPLICE[[#This Row],[NOME]],'CADASTRO'!A:K,5,0)</f>
        <v>OPERADOR INDUSTRIAL II</v>
      </c>
      <c r="G46" s="44">
        <v>44484</v>
      </c>
      <c r="H46" s="38">
        <v>365</v>
      </c>
      <c r="I4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N.A.</v>
      </c>
      <c r="J46" s="14">
        <f>COMPLICE[[#This Row],[TREINADO EM]]+COMPLICE[[#This Row],[VALIDADE]]</f>
        <v>44849</v>
      </c>
      <c r="K46">
        <v>1</v>
      </c>
      <c r="L46" t="s">
        <v>3</v>
      </c>
      <c r="M46" t="str">
        <f>VLOOKUP(COMPLICE[[#This Row],[NOME]],'CADASTRO'!A:K,6,0)</f>
        <v>DESLIGADO</v>
      </c>
    </row>
    <row r="47" spans="1:13">
      <c r="A47" t="s">
        <v>516</v>
      </c>
      <c r="B47" t="s">
        <v>723</v>
      </c>
      <c r="C47" t="s">
        <v>752</v>
      </c>
      <c r="D47" t="s">
        <v>751</v>
      </c>
      <c r="E47" s="10" t="s">
        <v>68</v>
      </c>
      <c r="F47" s="16" t="str">
        <f>VLOOKUP(COMPLICE[[#This Row],[NOME]],'CADASTRO'!A:K,5,0)</f>
        <v>COORDENADOR CONTROLE DE QUALIDADE</v>
      </c>
      <c r="G47" s="44">
        <v>1</v>
      </c>
      <c r="H47" s="38">
        <v>365</v>
      </c>
      <c r="I4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SEM REGISTRO</v>
      </c>
      <c r="J47" s="14">
        <f>COMPLICE[[#This Row],[TREINADO EM]]+COMPLICE[[#This Row],[VALIDADE]]</f>
        <v>366</v>
      </c>
      <c r="K47">
        <v>0</v>
      </c>
      <c r="L47" t="s">
        <v>7</v>
      </c>
      <c r="M47" t="str">
        <f>VLOOKUP(COMPLICE[[#This Row],[NOME]],'CADASTRO'!A:K,6,0)</f>
        <v>ATIVO</v>
      </c>
    </row>
    <row r="48" spans="1:13">
      <c r="A48" t="s">
        <v>516</v>
      </c>
      <c r="B48" t="s">
        <v>723</v>
      </c>
      <c r="C48" t="s">
        <v>752</v>
      </c>
      <c r="D48" t="s">
        <v>751</v>
      </c>
      <c r="E48" s="10" t="s">
        <v>209</v>
      </c>
      <c r="F48" s="16" t="str">
        <f>VLOOKUP(COMPLICE[[#This Row],[NOME]],'CADASTRO'!A:K,5,0)</f>
        <v>ASSISTENTE ADMINISTRATIVO</v>
      </c>
      <c r="G48" s="44">
        <v>44865</v>
      </c>
      <c r="H48" s="38">
        <v>365</v>
      </c>
      <c r="I4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N.A.</v>
      </c>
      <c r="J48" s="14">
        <f>COMPLICE[[#This Row],[TREINADO EM]]+COMPLICE[[#This Row],[VALIDADE]]</f>
        <v>45230</v>
      </c>
      <c r="K48">
        <v>1</v>
      </c>
      <c r="L48" t="s">
        <v>5</v>
      </c>
      <c r="M48" t="str">
        <f>VLOOKUP(COMPLICE[[#This Row],[NOME]],'CADASTRO'!A:K,6,0)</f>
        <v>DESLIGADO</v>
      </c>
    </row>
    <row r="49" spans="1:13">
      <c r="A49" t="s">
        <v>516</v>
      </c>
      <c r="B49" t="s">
        <v>723</v>
      </c>
      <c r="C49" t="s">
        <v>752</v>
      </c>
      <c r="D49" t="s">
        <v>751</v>
      </c>
      <c r="E49" s="10" t="s">
        <v>209</v>
      </c>
      <c r="F49" s="16" t="str">
        <f>VLOOKUP(COMPLICE[[#This Row],[NOME]],'CADASTRO'!A:K,5,0)</f>
        <v>ASSISTENTE ADMINISTRATIVO</v>
      </c>
      <c r="G49" s="44">
        <v>45135</v>
      </c>
      <c r="H49" s="38">
        <v>365</v>
      </c>
      <c r="I4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N.A.</v>
      </c>
      <c r="J49" s="14">
        <f>COMPLICE[[#This Row],[TREINADO EM]]+COMPLICE[[#This Row],[VALIDADE]]</f>
        <v>45500</v>
      </c>
      <c r="K49">
        <v>1</v>
      </c>
      <c r="L49" t="s">
        <v>5</v>
      </c>
      <c r="M49" t="str">
        <f>VLOOKUP(COMPLICE[[#This Row],[NOME]],'CADASTRO'!A:K,6,0)</f>
        <v>DESLIGADO</v>
      </c>
    </row>
    <row r="50" spans="1:13">
      <c r="A50" t="s">
        <v>516</v>
      </c>
      <c r="B50" t="s">
        <v>723</v>
      </c>
      <c r="C50" t="s">
        <v>750</v>
      </c>
      <c r="D50" t="s">
        <v>751</v>
      </c>
      <c r="E50" s="10" t="s">
        <v>209</v>
      </c>
      <c r="F50" s="16" t="str">
        <f>VLOOKUP(COMPLICE[[#This Row],[NOME]],'CADASTRO'!A:K,5,0)</f>
        <v>ASSISTENTE ADMINISTRATIVO</v>
      </c>
      <c r="G50" s="44">
        <v>45412</v>
      </c>
      <c r="H50" s="38">
        <v>365</v>
      </c>
      <c r="I5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N.A.</v>
      </c>
      <c r="J50" s="14">
        <f>COMPLICE[[#This Row],[TREINADO EM]]+COMPLICE[[#This Row],[VALIDADE]]</f>
        <v>45777</v>
      </c>
      <c r="K50">
        <v>1</v>
      </c>
      <c r="L50" t="s">
        <v>3</v>
      </c>
      <c r="M50" t="str">
        <f>VLOOKUP(COMPLICE[[#This Row],[NOME]],'CADASTRO'!A:K,6,0)</f>
        <v>DESLIGADO</v>
      </c>
    </row>
    <row r="51" spans="1:13">
      <c r="A51" t="s">
        <v>516</v>
      </c>
      <c r="B51" t="s">
        <v>723</v>
      </c>
      <c r="C51" t="s">
        <v>752</v>
      </c>
      <c r="D51" t="s">
        <v>751</v>
      </c>
      <c r="E51" s="10" t="s">
        <v>212</v>
      </c>
      <c r="F51" s="16" t="str">
        <f>VLOOKUP(COMPLICE[[#This Row],[NOME]],'CADASTRO'!A:K,5,0)</f>
        <v>ANALISTA LOGISTICA PL</v>
      </c>
      <c r="G51" s="44">
        <v>45135</v>
      </c>
      <c r="H51" s="38">
        <v>365</v>
      </c>
      <c r="I5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N.A.</v>
      </c>
      <c r="J51" s="14">
        <f>COMPLICE[[#This Row],[TREINADO EM]]+COMPLICE[[#This Row],[VALIDADE]]</f>
        <v>45500</v>
      </c>
      <c r="K51">
        <v>1</v>
      </c>
      <c r="L51" t="s">
        <v>3</v>
      </c>
      <c r="M51" t="str">
        <f>VLOOKUP(COMPLICE[[#This Row],[NOME]],'CADASTRO'!A:K,6,0)</f>
        <v>DESLIGADO</v>
      </c>
    </row>
    <row r="52" spans="1:13">
      <c r="A52" t="s">
        <v>516</v>
      </c>
      <c r="B52" t="s">
        <v>723</v>
      </c>
      <c r="C52" t="s">
        <v>750</v>
      </c>
      <c r="D52" t="s">
        <v>751</v>
      </c>
      <c r="E52" s="10" t="s">
        <v>482</v>
      </c>
      <c r="F52" s="16" t="str">
        <f>VLOOKUP(COMPLICE[[#This Row],[NOME]],'CADASTRO'!A:K,5,0)</f>
        <v>TECNICO MECANICO II</v>
      </c>
      <c r="G52" s="44">
        <v>44512</v>
      </c>
      <c r="H52" s="38">
        <v>365</v>
      </c>
      <c r="I5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N.A.</v>
      </c>
      <c r="J52" s="14">
        <f>COMPLICE[[#This Row],[TREINADO EM]]+COMPLICE[[#This Row],[VALIDADE]]</f>
        <v>44877</v>
      </c>
      <c r="K52">
        <v>1</v>
      </c>
      <c r="L52" t="s">
        <v>5</v>
      </c>
      <c r="M52" t="str">
        <f>VLOOKUP(COMPLICE[[#This Row],[NOME]],'CADASTRO'!A:K,6,0)</f>
        <v>TRANSFERIDO</v>
      </c>
    </row>
    <row r="53" spans="1:13">
      <c r="A53" t="s">
        <v>516</v>
      </c>
      <c r="B53" t="s">
        <v>723</v>
      </c>
      <c r="C53" t="s">
        <v>752</v>
      </c>
      <c r="D53" t="s">
        <v>751</v>
      </c>
      <c r="E53" s="10" t="s">
        <v>482</v>
      </c>
      <c r="F53" s="16" t="str">
        <f>VLOOKUP(COMPLICE[[#This Row],[NOME]],'CADASTRO'!A:K,5,0)</f>
        <v>TECNICO MECANICO II</v>
      </c>
      <c r="G53" s="44">
        <v>44865</v>
      </c>
      <c r="H53" s="38">
        <v>365</v>
      </c>
      <c r="I5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N.A.</v>
      </c>
      <c r="J53" s="14">
        <f>COMPLICE[[#This Row],[TREINADO EM]]+COMPLICE[[#This Row],[VALIDADE]]</f>
        <v>45230</v>
      </c>
      <c r="K53">
        <v>1</v>
      </c>
      <c r="L53" t="s">
        <v>5</v>
      </c>
      <c r="M53" t="str">
        <f>VLOOKUP(COMPLICE[[#This Row],[NOME]],'CADASTRO'!A:K,6,0)</f>
        <v>TRANSFERIDO</v>
      </c>
    </row>
    <row r="54" spans="1:13">
      <c r="A54" t="s">
        <v>516</v>
      </c>
      <c r="B54" t="s">
        <v>723</v>
      </c>
      <c r="C54" t="s">
        <v>752</v>
      </c>
      <c r="D54" t="s">
        <v>751</v>
      </c>
      <c r="E54" s="10" t="s">
        <v>482</v>
      </c>
      <c r="F54" s="16" t="str">
        <f>VLOOKUP(COMPLICE[[#This Row],[NOME]],'CADASTRO'!A:K,5,0)</f>
        <v>TECNICO MECANICO II</v>
      </c>
      <c r="G54" s="44">
        <v>45135</v>
      </c>
      <c r="H54" s="38">
        <v>365</v>
      </c>
      <c r="I5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N.A.</v>
      </c>
      <c r="J54" s="14">
        <f>COMPLICE[[#This Row],[TREINADO EM]]+COMPLICE[[#This Row],[VALIDADE]]</f>
        <v>45500</v>
      </c>
      <c r="K54">
        <v>1</v>
      </c>
      <c r="L54" t="s">
        <v>3</v>
      </c>
      <c r="M54" t="str">
        <f>VLOOKUP(COMPLICE[[#This Row],[NOME]],'CADASTRO'!A:K,6,0)</f>
        <v>TRANSFERIDO</v>
      </c>
    </row>
    <row r="55" spans="1:13">
      <c r="A55" t="s">
        <v>516</v>
      </c>
      <c r="B55" t="s">
        <v>723</v>
      </c>
      <c r="C55" t="s">
        <v>750</v>
      </c>
      <c r="D55" t="s">
        <v>751</v>
      </c>
      <c r="E55" s="10" t="s">
        <v>346</v>
      </c>
      <c r="F55" s="16" t="str">
        <f>VLOOKUP(COMPLICE[[#This Row],[NOME]],'CADASTRO'!A:K,5,0)</f>
        <v>Almoxarife</v>
      </c>
      <c r="G55" s="44">
        <v>44484</v>
      </c>
      <c r="H55" s="38">
        <v>365</v>
      </c>
      <c r="I5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IF(G55="01/01/1900",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COMPLICE[[#This Row],[TREINADO EM]]+COMPLICE[[#This Row],[VALIDADE]]</f>
        <v>44849</v>
      </c>
      <c r="K55">
        <v>1</v>
      </c>
      <c r="L55" t="s">
        <v>5</v>
      </c>
      <c r="M55" t="str">
        <f>VLOOKUP(COMPLICE[[#This Row],[NOME]],'CADASTRO'!A:K,6,0)</f>
        <v>ATIVO</v>
      </c>
    </row>
    <row r="56" spans="1:13">
      <c r="A56" t="s">
        <v>516</v>
      </c>
      <c r="B56" t="s">
        <v>723</v>
      </c>
      <c r="C56" t="s">
        <v>752</v>
      </c>
      <c r="D56" t="s">
        <v>751</v>
      </c>
      <c r="E56" s="10" t="s">
        <v>346</v>
      </c>
      <c r="F56" s="16" t="str">
        <f>VLOOKUP(COMPLICE[[#This Row],[NOME]],'CADASTRO'!A:K,5,0)</f>
        <v>Almoxarife</v>
      </c>
      <c r="G56" s="44">
        <v>44865</v>
      </c>
      <c r="H56" s="38">
        <v>365</v>
      </c>
      <c r="I5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IF(G56="01/01/1900",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COMPLICE[[#This Row],[TREINADO EM]]+COMPLICE[[#This Row],[VALIDADE]]</f>
        <v>45230</v>
      </c>
      <c r="K56">
        <v>1</v>
      </c>
      <c r="L56" t="s">
        <v>5</v>
      </c>
      <c r="M56" t="str">
        <f>VLOOKUP(COMPLICE[[#This Row],[NOME]],'CADASTRO'!A:K,6,0)</f>
        <v>ATIVO</v>
      </c>
    </row>
    <row r="57" spans="1:13">
      <c r="A57" t="s">
        <v>516</v>
      </c>
      <c r="B57" t="s">
        <v>723</v>
      </c>
      <c r="C57" t="s">
        <v>750</v>
      </c>
      <c r="D57" t="s">
        <v>751</v>
      </c>
      <c r="E57" s="10" t="s">
        <v>346</v>
      </c>
      <c r="F57" s="16" t="str">
        <f>VLOOKUP(COMPLICE[[#This Row],[NOME]],'CADASTRO'!A:K,5,0)</f>
        <v>Almoxarife</v>
      </c>
      <c r="G57" s="44">
        <v>45412</v>
      </c>
      <c r="H57" s="38">
        <v>365</v>
      </c>
      <c r="I5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IF(G57="01/01/1900",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COMPLICE[[#This Row],[TREINADO EM]]+COMPLICE[[#This Row],[VALIDADE]]</f>
        <v>45777</v>
      </c>
      <c r="K57">
        <v>1</v>
      </c>
      <c r="L57" t="s">
        <v>5</v>
      </c>
      <c r="M57" t="str">
        <f>VLOOKUP(COMPLICE[[#This Row],[NOME]],'CADASTRO'!A:K,6,0)</f>
        <v>ATIVO</v>
      </c>
    </row>
    <row r="58" spans="1:13">
      <c r="A58" t="s">
        <v>516</v>
      </c>
      <c r="B58" t="s">
        <v>723</v>
      </c>
      <c r="C58" t="s">
        <v>752</v>
      </c>
      <c r="D58" t="s">
        <v>751</v>
      </c>
      <c r="E58" s="10" t="s">
        <v>346</v>
      </c>
      <c r="F58" s="16" t="str">
        <f>VLOOKUP(COMPLICE[[#This Row],[NOME]],'CADASTRO'!A:K,5,0)</f>
        <v>Almoxarife</v>
      </c>
      <c r="G58" s="81">
        <v>45894</v>
      </c>
      <c r="H58" s="38">
        <v>365</v>
      </c>
      <c r="I5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IF(G58="01/01/1900", "SEM REGISTRO",
                        IF((G58+H58)&gt;TODAY(), "NO PRAZO", "VENCIDO"
                        )
                    )
                )
            )
        )
    ),"N.A.")</f>
        <v>VENCIDO</v>
      </c>
      <c r="J58" s="14">
        <f>COMPLICE[[#This Row],[TREINADO EM]]+COMPLICE[[#This Row],[VALIDADE]]</f>
        <v>46259</v>
      </c>
      <c r="K58">
        <v>1</v>
      </c>
      <c r="L58" t="s">
        <v>3</v>
      </c>
      <c r="M58" t="str">
        <f>VLOOKUP(COMPLICE[[#This Row],[NOME]],'CADASTRO'!A:K,6,0)</f>
        <v>ATIVO</v>
      </c>
    </row>
    <row r="59" spans="1:13">
      <c r="A59" t="s">
        <v>516</v>
      </c>
      <c r="B59" t="s">
        <v>723</v>
      </c>
      <c r="C59" t="s">
        <v>752</v>
      </c>
      <c r="D59" t="s">
        <v>751</v>
      </c>
      <c r="E59" s="10" t="s">
        <v>351</v>
      </c>
      <c r="F59" s="16" t="str">
        <f>VLOOKUP(COMPLICE[[#This Row],[NOME]],'CADASTRO'!A:K,5,0)</f>
        <v>CONTROLADOR QUALIDADE</v>
      </c>
      <c r="G59" s="44">
        <v>44865</v>
      </c>
      <c r="H59" s="38">
        <v>365</v>
      </c>
      <c r="I5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IF(G59="01/01/1900",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COMPLICE[[#This Row],[TREINADO EM]]+COMPLICE[[#This Row],[VALIDADE]]</f>
        <v>45230</v>
      </c>
      <c r="K59">
        <v>1</v>
      </c>
      <c r="L59" t="s">
        <v>5</v>
      </c>
      <c r="M59" t="str">
        <f>VLOOKUP(COMPLICE[[#This Row],[NOME]],'CADASTRO'!A:K,6,0)</f>
        <v>ATIVO</v>
      </c>
    </row>
    <row r="60" spans="1:13">
      <c r="A60" t="s">
        <v>516</v>
      </c>
      <c r="B60" t="s">
        <v>723</v>
      </c>
      <c r="C60" t="s">
        <v>752</v>
      </c>
      <c r="D60" t="s">
        <v>751</v>
      </c>
      <c r="E60" s="10" t="s">
        <v>351</v>
      </c>
      <c r="F60" s="16" t="str">
        <f>VLOOKUP(COMPLICE[[#This Row],[NOME]],'CADASTRO'!A:K,5,0)</f>
        <v>CONTROLADOR QUALIDADE</v>
      </c>
      <c r="G60" s="44">
        <v>45135</v>
      </c>
      <c r="H60" s="38">
        <v>365</v>
      </c>
      <c r="I6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IF(G60="01/01/1900", "SEM REGISTRO",
                        IF((G60+H60)&gt;TODAY(), "NO PRAZO", "VENCIDO"
                        )
                    )
                )
            )
        )
    ),"N.A.")</f>
        <v>VENCIDO</v>
      </c>
      <c r="J60" s="14">
        <f>COMPLICE[[#This Row],[TREINADO EM]]+COMPLICE[[#This Row],[VALIDADE]]</f>
        <v>45500</v>
      </c>
      <c r="K60">
        <v>1</v>
      </c>
      <c r="L60" t="s">
        <v>3</v>
      </c>
      <c r="M60" t="str">
        <f>VLOOKUP(COMPLICE[[#This Row],[NOME]],'CADASTRO'!A:K,6,0)</f>
        <v>ATIVO</v>
      </c>
    </row>
    <row r="61" spans="1:13">
      <c r="A61" t="s">
        <v>516</v>
      </c>
      <c r="B61" t="s">
        <v>517</v>
      </c>
      <c r="C61" t="s">
        <v>327</v>
      </c>
      <c r="D61" t="s">
        <v>751</v>
      </c>
      <c r="E61" s="10" t="s">
        <v>216</v>
      </c>
      <c r="F61" s="16" t="str">
        <f>VLOOKUP(COMPLICE[[#This Row],[NOME]],'CADASTRO'!A:K,5,0)</f>
        <v>AUXILIAR INDUSTRIAL</v>
      </c>
      <c r="G61" s="44">
        <v>45300</v>
      </c>
      <c r="H61" s="38">
        <v>365</v>
      </c>
      <c r="I6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IF(G61="01/01/1900", "SEM REGISTRO",
                        IF((G61+H61)&gt;TODAY(), "NO PRAZO", "VENCIDO"
                        )
                    )
                )
            )
        )
    ),"N.A.")</f>
        <v>N.A.</v>
      </c>
      <c r="J61" s="14">
        <f>COMPLICE[[#This Row],[TREINADO EM]]+COMPLICE[[#This Row],[VALIDADE]]</f>
        <v>45665</v>
      </c>
      <c r="K61">
        <v>1</v>
      </c>
      <c r="L61" t="s">
        <v>3</v>
      </c>
      <c r="M61" t="str">
        <f>VLOOKUP(COMPLICE[[#This Row],[NOME]],'CADASTRO'!A:K,6,0)</f>
        <v>DESLIGADO</v>
      </c>
    </row>
    <row r="62" spans="1:13">
      <c r="A62" t="s">
        <v>516</v>
      </c>
      <c r="B62" t="s">
        <v>723</v>
      </c>
      <c r="C62" t="s">
        <v>750</v>
      </c>
      <c r="D62" t="s">
        <v>751</v>
      </c>
      <c r="E62" s="10" t="s">
        <v>352</v>
      </c>
      <c r="F62" s="16" t="str">
        <f>VLOOKUP(COMPLICE[[#This Row],[NOME]],'CADASTRO'!A:K,5,0)</f>
        <v>OPERADOR LOGISTICO I</v>
      </c>
      <c r="G62" s="44">
        <v>44484</v>
      </c>
      <c r="H62" s="38">
        <v>365</v>
      </c>
      <c r="I6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IF(G62="01/01/1900",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COMPLICE[[#This Row],[TREINADO EM]]+COMPLICE[[#This Row],[VALIDADE]]</f>
        <v>44849</v>
      </c>
      <c r="K62">
        <v>1</v>
      </c>
      <c r="L62" t="s">
        <v>5</v>
      </c>
      <c r="M62" t="str">
        <f>VLOOKUP(COMPLICE[[#This Row],[NOME]],'CADASTRO'!A:K,6,0)</f>
        <v>ATIVO</v>
      </c>
    </row>
    <row r="63" spans="1:13">
      <c r="A63" t="s">
        <v>516</v>
      </c>
      <c r="B63" t="s">
        <v>723</v>
      </c>
      <c r="C63" t="s">
        <v>752</v>
      </c>
      <c r="D63" t="s">
        <v>751</v>
      </c>
      <c r="E63" s="10" t="s">
        <v>352</v>
      </c>
      <c r="F63" s="16" t="str">
        <f>VLOOKUP(COMPLICE[[#This Row],[NOME]],'CADASTRO'!A:K,5,0)</f>
        <v>OPERADOR LOGISTICO I</v>
      </c>
      <c r="G63" s="44">
        <v>44865</v>
      </c>
      <c r="H63" s="38">
        <v>365</v>
      </c>
      <c r="I6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IF(G63="01/01/1900",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COMPLICE[[#This Row],[TREINADO EM]]+COMPLICE[[#This Row],[VALIDADE]]</f>
        <v>45230</v>
      </c>
      <c r="K63">
        <v>1</v>
      </c>
      <c r="L63" t="s">
        <v>5</v>
      </c>
      <c r="M63" t="str">
        <f>VLOOKUP(COMPLICE[[#This Row],[NOME]],'CADASTRO'!A:K,6,0)</f>
        <v>ATIVO</v>
      </c>
    </row>
    <row r="64" spans="1:13">
      <c r="A64" t="s">
        <v>516</v>
      </c>
      <c r="B64" t="s">
        <v>723</v>
      </c>
      <c r="C64" t="s">
        <v>752</v>
      </c>
      <c r="D64" t="s">
        <v>751</v>
      </c>
      <c r="E64" s="10" t="s">
        <v>352</v>
      </c>
      <c r="F64" s="16" t="str">
        <f>VLOOKUP(COMPLICE[[#This Row],[NOME]],'CADASTRO'!A:K,5,0)</f>
        <v>OPERADOR LOGISTICO I</v>
      </c>
      <c r="G64" s="44">
        <v>45135</v>
      </c>
      <c r="H64" s="38">
        <v>365</v>
      </c>
      <c r="I6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IF(G64="01/01/1900", "SEM REGISTRO",
                        IF((G64+H64)&gt;TODAY(), "NO PRAZO", "VENCIDO"
                        )
                    )
                )
            )
        )
    ),"N.A.")</f>
        <v>VENCIDO</v>
      </c>
      <c r="J64" s="14">
        <f>COMPLICE[[#This Row],[TREINADO EM]]+COMPLICE[[#This Row],[VALIDADE]]</f>
        <v>45500</v>
      </c>
      <c r="K64">
        <v>1</v>
      </c>
      <c r="L64" t="s">
        <v>3</v>
      </c>
      <c r="M64" t="str">
        <f>VLOOKUP(COMPLICE[[#This Row],[NOME]],'CADASTRO'!A:K,6,0)</f>
        <v>ATIVO</v>
      </c>
    </row>
    <row r="65" spans="1:13">
      <c r="A65" t="s">
        <v>516</v>
      </c>
      <c r="B65" t="s">
        <v>517</v>
      </c>
      <c r="C65" t="s">
        <v>327</v>
      </c>
      <c r="D65" t="s">
        <v>751</v>
      </c>
      <c r="E65" s="10" t="s">
        <v>354</v>
      </c>
      <c r="F65" s="16" t="str">
        <f>VLOOKUP(COMPLICE[[#This Row],[NOME]],'CADASTRO'!A:K,5,0)</f>
        <v>OPERADOR INDUSTRIAL I</v>
      </c>
      <c r="G65" s="44">
        <v>45300</v>
      </c>
      <c r="H65" s="38">
        <v>365</v>
      </c>
      <c r="I6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IF(G65="01/01/1900",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COMPLICE[[#This Row],[TREINADO EM]]+COMPLICE[[#This Row],[VALIDADE]]</f>
        <v>45665</v>
      </c>
      <c r="K65">
        <v>1</v>
      </c>
      <c r="L65" t="s">
        <v>5</v>
      </c>
      <c r="M65" t="str">
        <f>VLOOKUP(COMPLICE[[#This Row],[NOME]],'CADASTRO'!A:K,6,0)</f>
        <v>ATIVO</v>
      </c>
    </row>
    <row r="66" spans="1:13">
      <c r="A66" t="s">
        <v>516</v>
      </c>
      <c r="B66" t="s">
        <v>723</v>
      </c>
      <c r="C66" t="s">
        <v>750</v>
      </c>
      <c r="D66" t="s">
        <v>751</v>
      </c>
      <c r="E66" s="10" t="s">
        <v>354</v>
      </c>
      <c r="F66" s="16" t="str">
        <f>VLOOKUP(COMPLICE[[#This Row],[NOME]],'CADASTRO'!A:K,5,0)</f>
        <v>OPERADOR INDUSTRIAL I</v>
      </c>
      <c r="G66" s="44">
        <v>45412</v>
      </c>
      <c r="H66" s="38">
        <v>365</v>
      </c>
      <c r="I6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IF(G66="01/01/1900",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COMPLICE[[#This Row],[TREINADO EM]]+COMPLICE[[#This Row],[VALIDADE]]</f>
        <v>45777</v>
      </c>
      <c r="K66">
        <v>1</v>
      </c>
      <c r="L66" t="s">
        <v>5</v>
      </c>
      <c r="M66" t="str">
        <f>VLOOKUP(COMPLICE[[#This Row],[NOME]],'CADASTRO'!A:K,6,0)</f>
        <v>ATIVO</v>
      </c>
    </row>
    <row r="67" spans="1:13">
      <c r="A67" t="s">
        <v>516</v>
      </c>
      <c r="B67" t="s">
        <v>723</v>
      </c>
      <c r="C67" t="s">
        <v>752</v>
      </c>
      <c r="D67" t="s">
        <v>751</v>
      </c>
      <c r="E67" s="10" t="s">
        <v>354</v>
      </c>
      <c r="F67" s="16" t="str">
        <f>VLOOKUP(COMPLICE[[#This Row],[NOME]],'CADASTRO'!A:K,5,0)</f>
        <v>OPERADOR INDUSTRIAL I</v>
      </c>
      <c r="G67" s="81">
        <v>45894</v>
      </c>
      <c r="H67" s="38">
        <v>365</v>
      </c>
      <c r="I6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IF(G67="01/01/1900", "SEM REGISTRO",
                        IF((G67+H67)&gt;TODAY(), "NO PRAZO", "VENCIDO"
                        )
                    )
                )
            )
        )
    ),"N.A.")</f>
        <v>VENCIDO</v>
      </c>
      <c r="J67" s="14">
        <f>COMPLICE[[#This Row],[TREINADO EM]]+COMPLICE[[#This Row],[VALIDADE]]</f>
        <v>46259</v>
      </c>
      <c r="K67">
        <v>1</v>
      </c>
      <c r="L67" t="s">
        <v>3</v>
      </c>
      <c r="M67" t="str">
        <f>VLOOKUP(COMPLICE[[#This Row],[NOME]],'CADASTRO'!A:K,6,0)</f>
        <v>ATIVO</v>
      </c>
    </row>
    <row r="68" spans="1:13">
      <c r="A68" t="s">
        <v>516</v>
      </c>
      <c r="B68" t="s">
        <v>723</v>
      </c>
      <c r="C68" t="s">
        <v>750</v>
      </c>
      <c r="D68" t="s">
        <v>751</v>
      </c>
      <c r="E68" s="10" t="s">
        <v>217</v>
      </c>
      <c r="F68" s="16" t="str">
        <f>VLOOKUP(COMPLICE[[#This Row],[NOME]],'CADASTRO'!A:K,5,0)</f>
        <v>OPERADOR INDUSTRIAL I</v>
      </c>
      <c r="G68" s="44">
        <v>44484</v>
      </c>
      <c r="H68" s="38">
        <v>365</v>
      </c>
      <c r="I6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IF(G68="01/01/1900", "SEM REGISTRO",
                        IF((G68+H68)&gt;TODAY(), "NO PRAZO", "VENCIDO"
                        )
                    )
                )
            )
        )
    ),"N.A.")</f>
        <v>N.A.</v>
      </c>
      <c r="J68" s="14">
        <f>COMPLICE[[#This Row],[TREINADO EM]]+COMPLICE[[#This Row],[VALIDADE]]</f>
        <v>44849</v>
      </c>
      <c r="K68">
        <v>1</v>
      </c>
      <c r="L68" t="s">
        <v>5</v>
      </c>
      <c r="M68" t="str">
        <f>VLOOKUP(COMPLICE[[#This Row],[NOME]],'CADASTRO'!A:K,6,0)</f>
        <v>DESLIGADO</v>
      </c>
    </row>
    <row r="69" spans="1:13">
      <c r="A69" t="s">
        <v>516</v>
      </c>
      <c r="B69" t="s">
        <v>723</v>
      </c>
      <c r="C69" t="s">
        <v>752</v>
      </c>
      <c r="D69" t="s">
        <v>751</v>
      </c>
      <c r="E69" s="10" t="s">
        <v>217</v>
      </c>
      <c r="F69" s="16" t="str">
        <f>VLOOKUP(COMPLICE[[#This Row],[NOME]],'CADASTRO'!A:K,5,0)</f>
        <v>OPERADOR INDUSTRIAL I</v>
      </c>
      <c r="G69" s="44">
        <v>44865</v>
      </c>
      <c r="H69" s="38">
        <v>365</v>
      </c>
      <c r="I6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IF(G69="01/01/1900", "SEM REGISTRO",
                        IF((G69+H69)&gt;TODAY(), "NO PRAZO", "VENCIDO"
                        )
                    )
                )
            )
        )
    ),"N.A.")</f>
        <v>N.A.</v>
      </c>
      <c r="J69" s="14">
        <f>COMPLICE[[#This Row],[TREINADO EM]]+COMPLICE[[#This Row],[VALIDADE]]</f>
        <v>45230</v>
      </c>
      <c r="K69">
        <v>1</v>
      </c>
      <c r="L69" t="s">
        <v>5</v>
      </c>
      <c r="M69" t="str">
        <f>VLOOKUP(COMPLICE[[#This Row],[NOME]],'CADASTRO'!A:K,6,0)</f>
        <v>DESLIGADO</v>
      </c>
    </row>
    <row r="70" spans="1:13">
      <c r="A70" t="s">
        <v>516</v>
      </c>
      <c r="B70" t="s">
        <v>723</v>
      </c>
      <c r="C70" t="s">
        <v>752</v>
      </c>
      <c r="D70" t="s">
        <v>751</v>
      </c>
      <c r="E70" s="10" t="s">
        <v>217</v>
      </c>
      <c r="F70" s="16" t="str">
        <f>VLOOKUP(COMPLICE[[#This Row],[NOME]],'CADASTRO'!A:K,5,0)</f>
        <v>OPERADOR INDUSTRIAL I</v>
      </c>
      <c r="G70" s="44">
        <v>45135</v>
      </c>
      <c r="H70" s="38">
        <v>365</v>
      </c>
      <c r="I7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IF(G70="01/01/1900", "SEM REGISTRO",
                        IF((G70+H70)&gt;TODAY(), "NO PRAZO", "VENCIDO"
                        )
                    )
                )
            )
        )
    ),"N.A.")</f>
        <v>N.A.</v>
      </c>
      <c r="J70" s="14">
        <f>COMPLICE[[#This Row],[TREINADO EM]]+COMPLICE[[#This Row],[VALIDADE]]</f>
        <v>45500</v>
      </c>
      <c r="K70">
        <v>1</v>
      </c>
      <c r="L70" t="s">
        <v>3</v>
      </c>
      <c r="M70" t="str">
        <f>VLOOKUP(COMPLICE[[#This Row],[NOME]],'CADASTRO'!A:K,6,0)</f>
        <v>DESLIGADO</v>
      </c>
    </row>
    <row r="71" spans="1:13">
      <c r="A71" t="s">
        <v>516</v>
      </c>
      <c r="B71" t="s">
        <v>723</v>
      </c>
      <c r="C71" t="s">
        <v>750</v>
      </c>
      <c r="D71" t="s">
        <v>751</v>
      </c>
      <c r="E71" s="10" t="s">
        <v>219</v>
      </c>
      <c r="F71" s="16" t="str">
        <f>VLOOKUP(COMPLICE[[#This Row],[NOME]],'CADASTRO'!A:K,5,0)</f>
        <v>OPERADOR LOGISTICO II</v>
      </c>
      <c r="G71" s="44">
        <v>44484</v>
      </c>
      <c r="H71" s="38">
        <v>365</v>
      </c>
      <c r="I7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IF(G71="01/01/1900", "SEM REGISTRO",
                        IF((G71+H71)&gt;TODAY(), "NO PRAZO", "VENCIDO"
                        )
                    )
                )
            )
        )
    ),"N.A.")</f>
        <v>N.A.</v>
      </c>
      <c r="J71" s="14">
        <f>COMPLICE[[#This Row],[TREINADO EM]]+COMPLICE[[#This Row],[VALIDADE]]</f>
        <v>44849</v>
      </c>
      <c r="K71">
        <v>1</v>
      </c>
      <c r="L71" t="s">
        <v>5</v>
      </c>
      <c r="M71" t="str">
        <f>VLOOKUP(COMPLICE[[#This Row],[NOME]],'CADASTRO'!A:K,6,0)</f>
        <v>DESLIGADO</v>
      </c>
    </row>
    <row r="72" spans="1:13">
      <c r="A72" t="s">
        <v>516</v>
      </c>
      <c r="B72" t="s">
        <v>723</v>
      </c>
      <c r="C72" t="s">
        <v>752</v>
      </c>
      <c r="D72" t="s">
        <v>751</v>
      </c>
      <c r="E72" s="10" t="s">
        <v>219</v>
      </c>
      <c r="F72" s="16" t="str">
        <f>VLOOKUP(COMPLICE[[#This Row],[NOME]],'CADASTRO'!A:K,5,0)</f>
        <v>OPERADOR LOGISTICO II</v>
      </c>
      <c r="G72" s="44">
        <v>44907</v>
      </c>
      <c r="H72" s="38">
        <v>365</v>
      </c>
      <c r="I7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IF(G72="01/01/1900", "SEM REGISTRO",
                        IF((G72+H72)&gt;TODAY(), "NO PRAZO", "VENCIDO"
                        )
                    )
                )
            )
        )
    ),"N.A.")</f>
        <v>N.A.</v>
      </c>
      <c r="J72" s="14">
        <f>COMPLICE[[#This Row],[TREINADO EM]]+COMPLICE[[#This Row],[VALIDADE]]</f>
        <v>45272</v>
      </c>
      <c r="K72">
        <v>1</v>
      </c>
      <c r="L72" t="s">
        <v>3</v>
      </c>
      <c r="M72" t="str">
        <f>VLOOKUP(COMPLICE[[#This Row],[NOME]],'CADASTRO'!A:K,6,0)</f>
        <v>DESLIGADO</v>
      </c>
    </row>
    <row r="73" spans="1:13">
      <c r="A73" t="s">
        <v>516</v>
      </c>
      <c r="B73" t="s">
        <v>723</v>
      </c>
      <c r="C73" t="s">
        <v>750</v>
      </c>
      <c r="D73" t="s">
        <v>751</v>
      </c>
      <c r="E73" s="10" t="s">
        <v>753</v>
      </c>
      <c r="F73" s="16" t="str">
        <f>VLOOKUP(COMPLICE[[#This Row],[NOME]],'CADASTRO'!A:K,5,0)</f>
        <v>OPERADOR INDUSTRIAL II</v>
      </c>
      <c r="G73" s="44">
        <v>44484</v>
      </c>
      <c r="H73" s="38">
        <v>365</v>
      </c>
      <c r="I7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IF(G73="01/01/1900",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COMPLICE[[#This Row],[TREINADO EM]]+COMPLICE[[#This Row],[VALIDADE]]</f>
        <v>44849</v>
      </c>
      <c r="K73">
        <v>1</v>
      </c>
      <c r="L73" t="s">
        <v>5</v>
      </c>
      <c r="M73" t="str">
        <f>VLOOKUP(COMPLICE[[#This Row],[NOME]],'CADASTRO'!A:K,6,0)</f>
        <v>ATIVO</v>
      </c>
    </row>
    <row r="74" spans="1:13">
      <c r="A74" t="s">
        <v>516</v>
      </c>
      <c r="B74" t="s">
        <v>723</v>
      </c>
      <c r="C74" t="s">
        <v>752</v>
      </c>
      <c r="D74" t="s">
        <v>751</v>
      </c>
      <c r="E74" s="10" t="s">
        <v>753</v>
      </c>
      <c r="F74" s="16" t="str">
        <f>VLOOKUP(COMPLICE[[#This Row],[NOME]],'CADASTRO'!A:K,5,0)</f>
        <v>OPERADOR INDUSTRIAL II</v>
      </c>
      <c r="G74" s="44">
        <v>44865</v>
      </c>
      <c r="H74" s="38">
        <v>365</v>
      </c>
      <c r="I7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IF(G74="01/01/1900",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COMPLICE[[#This Row],[TREINADO EM]]+COMPLICE[[#This Row],[VALIDADE]]</f>
        <v>45230</v>
      </c>
      <c r="K74">
        <v>1</v>
      </c>
      <c r="L74" t="s">
        <v>5</v>
      </c>
      <c r="M74" t="str">
        <f>VLOOKUP(COMPLICE[[#This Row],[NOME]],'CADASTRO'!A:K,6,0)</f>
        <v>ATIVO</v>
      </c>
    </row>
    <row r="75" spans="1:13">
      <c r="A75" t="s">
        <v>516</v>
      </c>
      <c r="B75" t="s">
        <v>723</v>
      </c>
      <c r="C75" t="s">
        <v>752</v>
      </c>
      <c r="D75" t="s">
        <v>751</v>
      </c>
      <c r="E75" s="10" t="s">
        <v>753</v>
      </c>
      <c r="F75" s="16" t="str">
        <f>VLOOKUP(COMPLICE[[#This Row],[NOME]],'CADASTRO'!A:K,5,0)</f>
        <v>OPERADOR INDUSTRIAL II</v>
      </c>
      <c r="G75" s="44">
        <v>45135</v>
      </c>
      <c r="H75" s="38">
        <v>365</v>
      </c>
      <c r="I7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IF(G75="01/01/1900",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COMPLICE[[#This Row],[TREINADO EM]]+COMPLICE[[#This Row],[VALIDADE]]</f>
        <v>45500</v>
      </c>
      <c r="K75">
        <v>1</v>
      </c>
      <c r="L75" t="s">
        <v>5</v>
      </c>
      <c r="M75" t="str">
        <f>VLOOKUP(COMPLICE[[#This Row],[NOME]],'CADASTRO'!A:K,6,0)</f>
        <v>ATIVO</v>
      </c>
    </row>
    <row r="76" spans="1:13">
      <c r="A76" t="s">
        <v>516</v>
      </c>
      <c r="B76" t="s">
        <v>723</v>
      </c>
      <c r="C76" t="s">
        <v>752</v>
      </c>
      <c r="D76" t="s">
        <v>751</v>
      </c>
      <c r="E76" s="10" t="s">
        <v>753</v>
      </c>
      <c r="F76" s="16" t="str">
        <f>VLOOKUP(COMPLICE[[#This Row],[NOME]],'CADASTRO'!A:K,5,0)</f>
        <v>OPERADOR INDUSTRIAL II</v>
      </c>
      <c r="G76" s="81">
        <v>45894</v>
      </c>
      <c r="H76" s="38">
        <v>365</v>
      </c>
      <c r="I7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IF(G76="01/01/1900", "SEM REGISTRO",
                        IF((G76+H76)&gt;TODAY(), "NO PRAZO", "VENCIDO"
                        )
                    )
                )
            )
        )
    ),"N.A.")</f>
        <v>VENCIDO</v>
      </c>
      <c r="J76" s="14">
        <f>COMPLICE[[#This Row],[TREINADO EM]]+COMPLICE[[#This Row],[VALIDADE]]</f>
        <v>46259</v>
      </c>
      <c r="K76">
        <v>1</v>
      </c>
      <c r="L76" t="s">
        <v>3</v>
      </c>
      <c r="M76" t="str">
        <f>VLOOKUP(COMPLICE[[#This Row],[NOME]],'CADASTRO'!A:K,6,0)</f>
        <v>ATIVO</v>
      </c>
    </row>
    <row r="77" spans="1:13">
      <c r="A77" t="s">
        <v>516</v>
      </c>
      <c r="B77" t="s">
        <v>723</v>
      </c>
      <c r="C77" t="s">
        <v>752</v>
      </c>
      <c r="D77" t="s">
        <v>751</v>
      </c>
      <c r="E77" s="10" t="s">
        <v>225</v>
      </c>
      <c r="F77" s="16" t="str">
        <f>VLOOKUP(COMPLICE[[#This Row],[NOME]],'CADASTRO'!A:K,5,0)</f>
        <v>AUXILIAR INDUSTRIAL</v>
      </c>
      <c r="G77" s="44">
        <v>45135</v>
      </c>
      <c r="H77" s="38">
        <v>365</v>
      </c>
      <c r="I7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IF(G77="01/01/1900", "SEM REGISTRO",
                        IF((G77+H77)&gt;TODAY(), "NO PRAZO", "VENCIDO"
                        )
                    )
                )
            )
        )
    ),"N.A.")</f>
        <v>N.A.</v>
      </c>
      <c r="J77" s="14">
        <f>COMPLICE[[#This Row],[TREINADO EM]]+COMPLICE[[#This Row],[VALIDADE]]</f>
        <v>45500</v>
      </c>
      <c r="K77">
        <v>1</v>
      </c>
      <c r="L77" t="s">
        <v>3</v>
      </c>
      <c r="M77" t="str">
        <f>VLOOKUP(COMPLICE[[#This Row],[NOME]],'CADASTRO'!A:K,6,0)</f>
        <v>DESLIGADO</v>
      </c>
    </row>
    <row r="78" spans="1:13">
      <c r="A78" t="s">
        <v>516</v>
      </c>
      <c r="B78" t="s">
        <v>723</v>
      </c>
      <c r="C78" t="s">
        <v>752</v>
      </c>
      <c r="D78" t="s">
        <v>751</v>
      </c>
      <c r="E78" s="10" t="s">
        <v>170</v>
      </c>
      <c r="F78" s="16" t="str">
        <f>VLOOKUP(COMPLICE[[#This Row],[NOME]],'CADASTRO'!A:K,5,0)</f>
        <v>GERENTE PLANTA</v>
      </c>
      <c r="G78" s="44">
        <v>1</v>
      </c>
      <c r="H78" s="38">
        <v>365</v>
      </c>
      <c r="I7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IF(G78="01/01/1900", "SEM REGISTRO",
                        IF((G78+H78)&gt;TODAY(), "NO PRAZO", "VENCIDO"
                        )
                    )
                )
            )
        )
    ),"N.A.")</f>
        <v>SEM REGISTRO</v>
      </c>
      <c r="J78" s="14">
        <f>COMPLICE[[#This Row],[TREINADO EM]]+COMPLICE[[#This Row],[VALIDADE]]</f>
        <v>366</v>
      </c>
      <c r="K78">
        <v>0</v>
      </c>
      <c r="L78" t="s">
        <v>7</v>
      </c>
      <c r="M78" t="str">
        <f>VLOOKUP(COMPLICE[[#This Row],[NOME]],'CADASTRO'!A:K,6,0)</f>
        <v>ATIVO</v>
      </c>
    </row>
    <row r="79" spans="1:13">
      <c r="A79" t="s">
        <v>516</v>
      </c>
      <c r="B79" t="s">
        <v>723</v>
      </c>
      <c r="C79" t="s">
        <v>752</v>
      </c>
      <c r="D79" t="s">
        <v>751</v>
      </c>
      <c r="E79" s="10" t="s">
        <v>356</v>
      </c>
      <c r="F79" s="16" t="str">
        <f>VLOOKUP(COMPLICE[[#This Row],[NOME]],'CADASTRO'!A:K,5,0)</f>
        <v>OPERADOR INDUSTRIAL II</v>
      </c>
      <c r="G79" s="81">
        <v>45894</v>
      </c>
      <c r="H79" s="38">
        <v>365</v>
      </c>
      <c r="I7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IF(G79="01/01/1900", "SEM REGISTRO",
                        IF((G79+H79)&gt;TODAY(), "NO PRAZO", "VENCIDO"
                        )
                    )
                )
            )
        )
    ),"N.A.")</f>
        <v>VENCIDO</v>
      </c>
      <c r="J79" s="14">
        <f>COMPLICE[[#This Row],[TREINADO EM]]+COMPLICE[[#This Row],[VALIDADE]]</f>
        <v>46259</v>
      </c>
      <c r="K79">
        <v>1</v>
      </c>
      <c r="L79" t="s">
        <v>3</v>
      </c>
      <c r="M79" t="str">
        <f>VLOOKUP(COMPLICE[[#This Row],[NOME]],'CADASTRO'!A:K,6,0)</f>
        <v>ATIVO</v>
      </c>
    </row>
    <row r="80" spans="1:13">
      <c r="A80" t="s">
        <v>516</v>
      </c>
      <c r="B80" t="s">
        <v>723</v>
      </c>
      <c r="C80" t="s">
        <v>750</v>
      </c>
      <c r="D80" t="s">
        <v>751</v>
      </c>
      <c r="E80" s="10" t="s">
        <v>230</v>
      </c>
      <c r="F80" s="16" t="str">
        <f>VLOOKUP(COMPLICE[[#This Row],[NOME]],'CADASTRO'!A:K,5,0)</f>
        <v>OPERADOR INDUSTRIAL I</v>
      </c>
      <c r="G80" s="44">
        <v>44484</v>
      </c>
      <c r="H80" s="38">
        <v>365</v>
      </c>
      <c r="I8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IF(G80="01/01/1900", "SEM REGISTRO",
                        IF((G80+H80)&gt;TODAY(), "NO PRAZO", "VENCIDO"
                        )
                    )
                )
            )
        )
    ),"N.A.")</f>
        <v>N.A.</v>
      </c>
      <c r="J80" s="14">
        <f>COMPLICE[[#This Row],[TREINADO EM]]+COMPLICE[[#This Row],[VALIDADE]]</f>
        <v>44849</v>
      </c>
      <c r="K80">
        <v>1</v>
      </c>
      <c r="L80" t="s">
        <v>5</v>
      </c>
      <c r="M80" t="str">
        <f>VLOOKUP(COMPLICE[[#This Row],[NOME]],'CADASTRO'!A:K,6,0)</f>
        <v>DESLIGADO</v>
      </c>
    </row>
    <row r="81" spans="1:13">
      <c r="A81" t="s">
        <v>516</v>
      </c>
      <c r="B81" t="s">
        <v>723</v>
      </c>
      <c r="C81" t="s">
        <v>752</v>
      </c>
      <c r="D81" t="s">
        <v>751</v>
      </c>
      <c r="E81" s="10" t="s">
        <v>230</v>
      </c>
      <c r="F81" s="16" t="str">
        <f>VLOOKUP(COMPLICE[[#This Row],[NOME]],'CADASTRO'!A:K,5,0)</f>
        <v>OPERADOR INDUSTRIAL I</v>
      </c>
      <c r="G81" s="44">
        <v>44865</v>
      </c>
      <c r="H81" s="38">
        <v>365</v>
      </c>
      <c r="I8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IF(G81="01/01/1900", "SEM REGISTRO",
                        IF((G81+H81)&gt;TODAY(), "NO PRAZO", "VENCIDO"
                        )
                    )
                )
            )
        )
    ),"N.A.")</f>
        <v>N.A.</v>
      </c>
      <c r="J81" s="14">
        <f>COMPLICE[[#This Row],[TREINADO EM]]+COMPLICE[[#This Row],[VALIDADE]]</f>
        <v>45230</v>
      </c>
      <c r="K81">
        <v>1</v>
      </c>
      <c r="L81" t="s">
        <v>3</v>
      </c>
      <c r="M81" t="str">
        <f>VLOOKUP(COMPLICE[[#This Row],[NOME]],'CADASTRO'!A:K,6,0)</f>
        <v>DESLIGADO</v>
      </c>
    </row>
    <row r="82" spans="1:13">
      <c r="A82" t="s">
        <v>516</v>
      </c>
      <c r="B82" t="s">
        <v>723</v>
      </c>
      <c r="C82" t="s">
        <v>750</v>
      </c>
      <c r="D82" t="s">
        <v>751</v>
      </c>
      <c r="E82" s="10" t="s">
        <v>320</v>
      </c>
      <c r="F82" s="16" t="str">
        <f>VLOOKUP(COMPLICE[[#This Row],[NOME]],'CADASTRO'!A:K,5,0)</f>
        <v>CONTROLADOR QUALIDADE</v>
      </c>
      <c r="G82" s="44">
        <v>44484</v>
      </c>
      <c r="H82" s="38">
        <v>365</v>
      </c>
      <c r="I8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IF(G82="01/01/1900",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COMPLICE[[#This Row],[TREINADO EM]]+COMPLICE[[#This Row],[VALIDADE]]</f>
        <v>44849</v>
      </c>
      <c r="K82">
        <v>1</v>
      </c>
      <c r="L82" t="s">
        <v>5</v>
      </c>
      <c r="M82" t="str">
        <f>VLOOKUP(COMPLICE[[#This Row],[NOME]],'CADASTRO'!A:K,6,0)</f>
        <v>ATIVO</v>
      </c>
    </row>
    <row r="83" spans="1:13">
      <c r="A83" t="s">
        <v>516</v>
      </c>
      <c r="B83" t="s">
        <v>723</v>
      </c>
      <c r="C83" t="s">
        <v>752</v>
      </c>
      <c r="D83" t="s">
        <v>751</v>
      </c>
      <c r="E83" s="10" t="s">
        <v>320</v>
      </c>
      <c r="F83" s="16" t="str">
        <f>VLOOKUP(COMPLICE[[#This Row],[NOME]],'CADASTRO'!A:K,5,0)</f>
        <v>CONTROLADOR QUALIDADE</v>
      </c>
      <c r="G83" s="44">
        <v>44914</v>
      </c>
      <c r="H83" s="38">
        <v>365</v>
      </c>
      <c r="I8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IF(G83="01/01/1900",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COMPLICE[[#This Row],[TREINADO EM]]+COMPLICE[[#This Row],[VALIDADE]]</f>
        <v>45279</v>
      </c>
      <c r="K83">
        <v>1</v>
      </c>
      <c r="L83" t="s">
        <v>5</v>
      </c>
      <c r="M83" t="str">
        <f>VLOOKUP(COMPLICE[[#This Row],[NOME]],'CADASTRO'!A:K,6,0)</f>
        <v>ATIVO</v>
      </c>
    </row>
    <row r="84" spans="1:13">
      <c r="A84" t="s">
        <v>516</v>
      </c>
      <c r="B84" t="s">
        <v>723</v>
      </c>
      <c r="C84" t="s">
        <v>752</v>
      </c>
      <c r="D84" t="s">
        <v>751</v>
      </c>
      <c r="E84" s="10" t="s">
        <v>320</v>
      </c>
      <c r="F84" s="16" t="str">
        <f>VLOOKUP(COMPLICE[[#This Row],[NOME]],'CADASTRO'!A:K,5,0)</f>
        <v>CONTROLADOR QUALIDADE</v>
      </c>
      <c r="G84" s="44">
        <v>45135</v>
      </c>
      <c r="H84" s="38">
        <v>365</v>
      </c>
      <c r="I8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IF(G84="01/01/1900",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COMPLICE[[#This Row],[TREINADO EM]]+COMPLICE[[#This Row],[VALIDADE]]</f>
        <v>45500</v>
      </c>
      <c r="K84">
        <v>1</v>
      </c>
      <c r="L84" t="s">
        <v>5</v>
      </c>
      <c r="M84" t="str">
        <f>VLOOKUP(COMPLICE[[#This Row],[NOME]],'CADASTRO'!A:K,6,0)</f>
        <v>ATIVO</v>
      </c>
    </row>
    <row r="85" spans="1:13">
      <c r="A85" t="s">
        <v>516</v>
      </c>
      <c r="B85" t="s">
        <v>723</v>
      </c>
      <c r="C85" t="s">
        <v>750</v>
      </c>
      <c r="D85" t="s">
        <v>751</v>
      </c>
      <c r="E85" s="10" t="s">
        <v>320</v>
      </c>
      <c r="F85" s="16" t="str">
        <f>VLOOKUP(COMPLICE[[#This Row],[NOME]],'CADASTRO'!A:K,5,0)</f>
        <v>CONTROLADOR QUALIDADE</v>
      </c>
      <c r="G85" s="44">
        <v>45412</v>
      </c>
      <c r="H85" s="38">
        <v>365</v>
      </c>
      <c r="I8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IF(G85="01/01/1900",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COMPLICE[[#This Row],[TREINADO EM]]+COMPLICE[[#This Row],[VALIDADE]]</f>
        <v>45777</v>
      </c>
      <c r="K85">
        <v>1</v>
      </c>
      <c r="L85" t="s">
        <v>5</v>
      </c>
      <c r="M85" t="str">
        <f>VLOOKUP(COMPLICE[[#This Row],[NOME]],'CADASTRO'!A:K,6,0)</f>
        <v>ATIVO</v>
      </c>
    </row>
    <row r="86" spans="1:13">
      <c r="A86" t="s">
        <v>516</v>
      </c>
      <c r="B86" t="s">
        <v>723</v>
      </c>
      <c r="C86" t="s">
        <v>752</v>
      </c>
      <c r="D86" t="s">
        <v>751</v>
      </c>
      <c r="E86" s="10" t="s">
        <v>320</v>
      </c>
      <c r="F86" s="16" t="str">
        <f>VLOOKUP(COMPLICE[[#This Row],[NOME]],'CADASTRO'!A:K,5,0)</f>
        <v>CONTROLADOR QUALIDADE</v>
      </c>
      <c r="G86" s="81">
        <v>45894</v>
      </c>
      <c r="H86" s="38">
        <v>365</v>
      </c>
      <c r="I8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IF(G86="01/01/1900", "SEM REGISTRO",
                        IF((G86+H86)&gt;TODAY(), "NO PRAZO", "VENCIDO"
                        )
                    )
                )
            )
        )
    ),"N.A.")</f>
        <v>VENCIDO</v>
      </c>
      <c r="J86" s="14">
        <f>COMPLICE[[#This Row],[TREINADO EM]]+COMPLICE[[#This Row],[VALIDADE]]</f>
        <v>46259</v>
      </c>
      <c r="K86">
        <v>1</v>
      </c>
      <c r="L86" t="s">
        <v>3</v>
      </c>
      <c r="M86" t="str">
        <f>VLOOKUP(COMPLICE[[#This Row],[NOME]],'CADASTRO'!A:K,6,0)</f>
        <v>ATIVO</v>
      </c>
    </row>
    <row r="87" spans="1:13">
      <c r="A87" t="s">
        <v>516</v>
      </c>
      <c r="B87" t="s">
        <v>723</v>
      </c>
      <c r="C87" t="s">
        <v>750</v>
      </c>
      <c r="D87" t="s">
        <v>751</v>
      </c>
      <c r="E87" s="10" t="s">
        <v>231</v>
      </c>
      <c r="F87" s="16" t="str">
        <f>VLOOKUP(COMPLICE[[#This Row],[NOME]],'CADASTRO'!A:K,5,0)</f>
        <v>OPERADOR INDUSTRIAL I</v>
      </c>
      <c r="G87" s="44">
        <v>44484</v>
      </c>
      <c r="H87" s="38">
        <v>365</v>
      </c>
      <c r="I8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IF(G87="01/01/1900", "SEM REGISTRO",
                        IF((G87+H87)&gt;TODAY(), "NO PRAZO", "VENCIDO"
                        )
                    )
                )
            )
        )
    ),"N.A.")</f>
        <v>N.A.</v>
      </c>
      <c r="J87" s="14">
        <f>COMPLICE[[#This Row],[TREINADO EM]]+COMPLICE[[#This Row],[VALIDADE]]</f>
        <v>44849</v>
      </c>
      <c r="K87">
        <v>1</v>
      </c>
      <c r="L87" t="s">
        <v>5</v>
      </c>
      <c r="M87" t="str">
        <f>VLOOKUP(COMPLICE[[#This Row],[NOME]],'CADASTRO'!A:K,6,0)</f>
        <v>DESLIGADO</v>
      </c>
    </row>
    <row r="88" spans="1:13">
      <c r="A88" t="s">
        <v>516</v>
      </c>
      <c r="B88" t="s">
        <v>723</v>
      </c>
      <c r="C88" t="s">
        <v>752</v>
      </c>
      <c r="D88" t="s">
        <v>751</v>
      </c>
      <c r="E88" s="10" t="s">
        <v>231</v>
      </c>
      <c r="F88" s="16" t="str">
        <f>VLOOKUP(COMPLICE[[#This Row],[NOME]],'CADASTRO'!A:K,5,0)</f>
        <v>OPERADOR INDUSTRIAL I</v>
      </c>
      <c r="G88" s="44">
        <v>44865</v>
      </c>
      <c r="H88" s="38">
        <v>365</v>
      </c>
      <c r="I8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IF(G88="01/01/1900", "SEM REGISTRO",
                        IF((G88+H88)&gt;TODAY(), "NO PRAZO", "VENCIDO"
                        )
                    )
                )
            )
        )
    ),"N.A.")</f>
        <v>N.A.</v>
      </c>
      <c r="J88" s="14">
        <f>COMPLICE[[#This Row],[TREINADO EM]]+COMPLICE[[#This Row],[VALIDADE]]</f>
        <v>45230</v>
      </c>
      <c r="K88">
        <v>1</v>
      </c>
      <c r="L88" t="s">
        <v>5</v>
      </c>
      <c r="M88" t="str">
        <f>VLOOKUP(COMPLICE[[#This Row],[NOME]],'CADASTRO'!A:K,6,0)</f>
        <v>DESLIGADO</v>
      </c>
    </row>
    <row r="89" spans="1:13">
      <c r="A89" t="s">
        <v>516</v>
      </c>
      <c r="B89" t="s">
        <v>723</v>
      </c>
      <c r="C89" t="s">
        <v>752</v>
      </c>
      <c r="D89" t="s">
        <v>751</v>
      </c>
      <c r="E89" s="10" t="s">
        <v>231</v>
      </c>
      <c r="F89" s="16" t="str">
        <f>VLOOKUP(COMPLICE[[#This Row],[NOME]],'CADASTRO'!A:K,5,0)</f>
        <v>OPERADOR INDUSTRIAL I</v>
      </c>
      <c r="G89" s="44">
        <v>45135</v>
      </c>
      <c r="H89" s="38">
        <v>365</v>
      </c>
      <c r="I8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IF(G89="01/01/1900", "SEM REGISTRO",
                        IF((G89+H89)&gt;TODAY(), "NO PRAZO", "VENCIDO"
                        )
                    )
                )
            )
        )
    ),"N.A.")</f>
        <v>N.A.</v>
      </c>
      <c r="J89" s="14">
        <f>COMPLICE[[#This Row],[TREINADO EM]]+COMPLICE[[#This Row],[VALIDADE]]</f>
        <v>45500</v>
      </c>
      <c r="K89">
        <v>1</v>
      </c>
      <c r="L89" t="s">
        <v>3</v>
      </c>
      <c r="M89" t="str">
        <f>VLOOKUP(COMPLICE[[#This Row],[NOME]],'CADASTRO'!A:K,6,0)</f>
        <v>DESLIGADO</v>
      </c>
    </row>
    <row r="90" spans="1:13">
      <c r="A90" t="s">
        <v>516</v>
      </c>
      <c r="B90" t="s">
        <v>723</v>
      </c>
      <c r="C90" t="s">
        <v>750</v>
      </c>
      <c r="D90" t="s">
        <v>751</v>
      </c>
      <c r="E90" s="10" t="s">
        <v>359</v>
      </c>
      <c r="F90" s="16" t="str">
        <f>VLOOKUP(COMPLICE[[#This Row],[NOME]],'CADASTRO'!A:K,5,0)</f>
        <v>CLASSIFICADOR TECNICO CAFE JR</v>
      </c>
      <c r="G90" s="44">
        <v>45412</v>
      </c>
      <c r="H90" s="38">
        <v>365</v>
      </c>
      <c r="I9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IF(G90="01/01/1900", "SEM REGISTRO",
                        IF((G90+H90)&gt;TODAY(), "NO PRAZO", "VENCIDO"
                        )
                    )
                )
            )
        )
    ),"N.A.")</f>
        <v>VENCIDO</v>
      </c>
      <c r="J90" s="14">
        <f>COMPLICE[[#This Row],[TREINADO EM]]+COMPLICE[[#This Row],[VALIDADE]]</f>
        <v>45777</v>
      </c>
      <c r="K90">
        <v>1</v>
      </c>
      <c r="L90" t="s">
        <v>3</v>
      </c>
      <c r="M90" t="str">
        <f>VLOOKUP(COMPLICE[[#This Row],[NOME]],'CADASTRO'!A:K,6,0)</f>
        <v>ATIVO</v>
      </c>
    </row>
    <row r="91" spans="1:13">
      <c r="A91" t="s">
        <v>516</v>
      </c>
      <c r="B91" t="s">
        <v>723</v>
      </c>
      <c r="C91" t="s">
        <v>750</v>
      </c>
      <c r="D91" t="s">
        <v>751</v>
      </c>
      <c r="E91" s="10" t="s">
        <v>360</v>
      </c>
      <c r="F91" s="16" t="str">
        <f>VLOOKUP(COMPLICE[[#This Row],[NOME]],'CADASTRO'!A:K,5,0)</f>
        <v>OPERADOR LOGISTICO II</v>
      </c>
      <c r="G91" s="44">
        <v>44484</v>
      </c>
      <c r="H91" s="38">
        <v>365</v>
      </c>
      <c r="I9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IF(G91="01/01/1900",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COMPLICE[[#This Row],[TREINADO EM]]+COMPLICE[[#This Row],[VALIDADE]]</f>
        <v>44849</v>
      </c>
      <c r="K91">
        <v>1</v>
      </c>
      <c r="L91" t="s">
        <v>5</v>
      </c>
      <c r="M91" t="str">
        <f>VLOOKUP(COMPLICE[[#This Row],[NOME]],'CADASTRO'!A:K,6,0)</f>
        <v>ATIVO</v>
      </c>
    </row>
    <row r="92" spans="1:13">
      <c r="A92" t="s">
        <v>516</v>
      </c>
      <c r="B92" t="s">
        <v>723</v>
      </c>
      <c r="C92" t="s">
        <v>752</v>
      </c>
      <c r="D92" t="s">
        <v>751</v>
      </c>
      <c r="E92" s="10" t="s">
        <v>360</v>
      </c>
      <c r="F92" s="16" t="str">
        <f>VLOOKUP(COMPLICE[[#This Row],[NOME]],'CADASTRO'!A:K,5,0)</f>
        <v>OPERADOR LOGISTICO II</v>
      </c>
      <c r="G92" s="44">
        <v>45135</v>
      </c>
      <c r="H92" s="38">
        <v>365</v>
      </c>
      <c r="I9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IF(G92="01/01/1900",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COMPLICE[[#This Row],[TREINADO EM]]+COMPLICE[[#This Row],[VALIDADE]]</f>
        <v>45500</v>
      </c>
      <c r="K92">
        <v>1</v>
      </c>
      <c r="L92" t="s">
        <v>5</v>
      </c>
      <c r="M92" t="str">
        <f>VLOOKUP(COMPLICE[[#This Row],[NOME]],'CADASTRO'!A:K,6,0)</f>
        <v>ATIVO</v>
      </c>
    </row>
    <row r="93" spans="1:13">
      <c r="A93" t="s">
        <v>516</v>
      </c>
      <c r="B93" t="s">
        <v>723</v>
      </c>
      <c r="C93" t="s">
        <v>750</v>
      </c>
      <c r="D93" t="s">
        <v>751</v>
      </c>
      <c r="E93" s="10" t="s">
        <v>360</v>
      </c>
      <c r="F93" s="16" t="str">
        <f>VLOOKUP(COMPLICE[[#This Row],[NOME]],'CADASTRO'!A:K,5,0)</f>
        <v>OPERADOR LOGISTICO II</v>
      </c>
      <c r="G93" s="44">
        <v>45412</v>
      </c>
      <c r="H93" s="38">
        <v>365</v>
      </c>
      <c r="I9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IF(G93="01/01/1900", "SEM REGISTRO",
                        IF((G93+H93)&gt;TODAY(), "NO PRAZO", "VENCIDO"
                        )
                    )
                )
            )
        )
    ),"N.A.")</f>
        <v>VENCIDO</v>
      </c>
      <c r="J93" s="14">
        <f>COMPLICE[[#This Row],[TREINADO EM]]+COMPLICE[[#This Row],[VALIDADE]]</f>
        <v>45777</v>
      </c>
      <c r="K93">
        <v>1</v>
      </c>
      <c r="L93" t="s">
        <v>3</v>
      </c>
      <c r="M93" t="str">
        <f>VLOOKUP(COMPLICE[[#This Row],[NOME]],'CADASTRO'!A:K,6,0)</f>
        <v>ATIVO</v>
      </c>
    </row>
    <row r="94" spans="1:13">
      <c r="A94" t="s">
        <v>516</v>
      </c>
      <c r="B94" t="s">
        <v>723</v>
      </c>
      <c r="C94" t="s">
        <v>752</v>
      </c>
      <c r="D94" t="s">
        <v>751</v>
      </c>
      <c r="E94" s="10" t="s">
        <v>233</v>
      </c>
      <c r="F94" s="16" t="str">
        <f>VLOOKUP(COMPLICE[[#This Row],[NOME]],'CADASTRO'!A:K,5,0)</f>
        <v>OPERADOR INDUSTRIAL II</v>
      </c>
      <c r="G94" s="44">
        <v>44865</v>
      </c>
      <c r="H94" s="38">
        <v>365</v>
      </c>
      <c r="I9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IF(G94="01/01/1900", "SEM REGISTRO",
                        IF((G94+H94)&gt;TODAY(), "NO PRAZO", "VENCIDO"
                        )
                    )
                )
            )
        )
    ),"N.A.")</f>
        <v>N.A.</v>
      </c>
      <c r="J94" s="14">
        <f>COMPLICE[[#This Row],[TREINADO EM]]+COMPLICE[[#This Row],[VALIDADE]]</f>
        <v>45230</v>
      </c>
      <c r="K94">
        <v>1</v>
      </c>
      <c r="L94" t="s">
        <v>5</v>
      </c>
      <c r="M94" t="str">
        <f>VLOOKUP(COMPLICE[[#This Row],[NOME]],'CADASTRO'!A:K,6,0)</f>
        <v>DESLIGADO</v>
      </c>
    </row>
    <row r="95" spans="1:13">
      <c r="A95" t="s">
        <v>516</v>
      </c>
      <c r="B95" t="s">
        <v>723</v>
      </c>
      <c r="C95" t="s">
        <v>752</v>
      </c>
      <c r="D95" t="s">
        <v>751</v>
      </c>
      <c r="E95" s="10" t="s">
        <v>233</v>
      </c>
      <c r="F95" s="16" t="str">
        <f>VLOOKUP(COMPLICE[[#This Row],[NOME]],'CADASTRO'!A:K,5,0)</f>
        <v>OPERADOR INDUSTRIAL II</v>
      </c>
      <c r="G95" s="44">
        <v>45135</v>
      </c>
      <c r="H95" s="38">
        <v>365</v>
      </c>
      <c r="I9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IF(G95="01/01/1900", "SEM REGISTRO",
                        IF((G95+H95)&gt;TODAY(), "NO PRAZO", "VENCIDO"
                        )
                    )
                )
            )
        )
    ),"N.A.")</f>
        <v>N.A.</v>
      </c>
      <c r="J95" s="14">
        <f>COMPLICE[[#This Row],[TREINADO EM]]+COMPLICE[[#This Row],[VALIDADE]]</f>
        <v>45500</v>
      </c>
      <c r="K95">
        <v>1</v>
      </c>
      <c r="L95" t="s">
        <v>3</v>
      </c>
      <c r="M95" t="str">
        <f>VLOOKUP(COMPLICE[[#This Row],[NOME]],'CADASTRO'!A:K,6,0)</f>
        <v>DESLIGADO</v>
      </c>
    </row>
    <row r="96" spans="1:13">
      <c r="A96" t="s">
        <v>516</v>
      </c>
      <c r="B96" t="s">
        <v>517</v>
      </c>
      <c r="C96" t="s">
        <v>333</v>
      </c>
      <c r="D96" t="s">
        <v>751</v>
      </c>
      <c r="E96" s="10" t="s">
        <v>234</v>
      </c>
      <c r="F96" s="16" t="str">
        <f>VLOOKUP(COMPLICE[[#This Row],[NOME]],'CADASTRO'!A:K,5,0)</f>
        <v>ANALISTA CONTROLE QUALIDADE JR</v>
      </c>
      <c r="G96" s="44">
        <v>44971</v>
      </c>
      <c r="H96" s="38">
        <v>365</v>
      </c>
      <c r="I9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IF(G96="01/01/1900", "SEM REGISTRO",
                        IF((G96+H96)&gt;TODAY(), "NO PRAZO", "VENCIDO"
                        )
                    )
                )
            )
        )
    ),"N.A.")</f>
        <v>N.A.</v>
      </c>
      <c r="J96" s="14">
        <f>COMPLICE[[#This Row],[TREINADO EM]]+COMPLICE[[#This Row],[VALIDADE]]</f>
        <v>45336</v>
      </c>
      <c r="K96">
        <v>1</v>
      </c>
      <c r="L96" t="s">
        <v>5</v>
      </c>
      <c r="M96" t="str">
        <f>VLOOKUP(COMPLICE[[#This Row],[NOME]],'CADASTRO'!A:K,6,0)</f>
        <v>DESLIGADO</v>
      </c>
    </row>
    <row r="97" spans="1:13">
      <c r="A97" t="s">
        <v>516</v>
      </c>
      <c r="B97" t="s">
        <v>723</v>
      </c>
      <c r="C97" t="s">
        <v>750</v>
      </c>
      <c r="D97" t="s">
        <v>751</v>
      </c>
      <c r="E97" s="10" t="s">
        <v>235</v>
      </c>
      <c r="F97" s="16" t="str">
        <f>VLOOKUP(COMPLICE[[#This Row],[NOME]],'CADASTRO'!A:K,5,0)</f>
        <v>AUXILIAR INDUSTRIAL</v>
      </c>
      <c r="G97" s="44">
        <v>45412</v>
      </c>
      <c r="H97" s="38">
        <v>365</v>
      </c>
      <c r="I9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IF(G97="01/01/1900", "SEM REGISTRO",
                        IF((G97+H97)&gt;TODAY(), "NO PRAZO", "VENCIDO"
                        )
                    )
                )
            )
        )
    ),"N.A.")</f>
        <v>N.A.</v>
      </c>
      <c r="J97" s="14">
        <f>COMPLICE[[#This Row],[TREINADO EM]]+COMPLICE[[#This Row],[VALIDADE]]</f>
        <v>45777</v>
      </c>
      <c r="K97">
        <v>1</v>
      </c>
      <c r="L97" t="s">
        <v>3</v>
      </c>
      <c r="M97" t="str">
        <f>VLOOKUP(COMPLICE[[#This Row],[NOME]],'CADASTRO'!A:K,6,0)</f>
        <v>DESLIGADO</v>
      </c>
    </row>
    <row r="98" spans="1:13">
      <c r="A98" t="s">
        <v>516</v>
      </c>
      <c r="B98" t="s">
        <v>723</v>
      </c>
      <c r="C98" t="s">
        <v>752</v>
      </c>
      <c r="D98" t="s">
        <v>751</v>
      </c>
      <c r="E98" s="10" t="s">
        <v>483</v>
      </c>
      <c r="F98" s="16" t="str">
        <f>VLOOKUP(COMPLICE[[#This Row],[NOME]],'CADASTRO'!A:K,5,0)</f>
        <v>LIDER OPERACOES</v>
      </c>
      <c r="G98" s="44">
        <v>45135</v>
      </c>
      <c r="H98" s="38">
        <v>365</v>
      </c>
      <c r="I9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IF(G98="01/01/1900", "SEM REGISTRO",
                        IF((G98+H98)&gt;TODAY(), "NO PRAZO", "VENCIDO"
                        )
                    )
                )
            )
        )
    ),"N.A.")</f>
        <v>N.A.</v>
      </c>
      <c r="J98" s="14">
        <f>COMPLICE[[#This Row],[TREINADO EM]]+COMPLICE[[#This Row],[VALIDADE]]</f>
        <v>45500</v>
      </c>
      <c r="K98">
        <v>1</v>
      </c>
      <c r="L98" t="s">
        <v>3</v>
      </c>
      <c r="M98" t="str">
        <f>VLOOKUP(COMPLICE[[#This Row],[NOME]],'CADASTRO'!A:K,6,0)</f>
        <v>TRANSFERIDO</v>
      </c>
    </row>
    <row r="99" spans="1:13">
      <c r="A99" t="s">
        <v>516</v>
      </c>
      <c r="B99" t="s">
        <v>723</v>
      </c>
      <c r="C99" t="s">
        <v>750</v>
      </c>
      <c r="D99" t="s">
        <v>751</v>
      </c>
      <c r="E99" s="10" t="s">
        <v>483</v>
      </c>
      <c r="F99" s="16" t="str">
        <f>VLOOKUP(COMPLICE[[#This Row],[NOME]],'CADASTRO'!A:K,5,0)</f>
        <v>LIDER OPERACOES</v>
      </c>
      <c r="G99" s="44">
        <v>45412</v>
      </c>
      <c r="H99" s="38">
        <v>365</v>
      </c>
      <c r="I9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IF(G99="01/01/1900", "SEM REGISTRO",
                        IF((G99+H99)&gt;TODAY(), "NO PRAZO", "VENCIDO"
                        )
                    )
                )
            )
        )
    ),"N.A.")</f>
        <v>N.A.</v>
      </c>
      <c r="J99" s="14">
        <f>COMPLICE[[#This Row],[TREINADO EM]]+COMPLICE[[#This Row],[VALIDADE]]</f>
        <v>45777</v>
      </c>
      <c r="K99">
        <v>1</v>
      </c>
      <c r="L99" t="s">
        <v>3</v>
      </c>
      <c r="M99" t="str">
        <f>VLOOKUP(COMPLICE[[#This Row],[NOME]],'CADASTRO'!A:K,6,0)</f>
        <v>TRANSFERIDO</v>
      </c>
    </row>
    <row r="100" spans="1:13">
      <c r="A100" t="s">
        <v>516</v>
      </c>
      <c r="B100" t="s">
        <v>723</v>
      </c>
      <c r="C100" t="s">
        <v>750</v>
      </c>
      <c r="D100" t="s">
        <v>751</v>
      </c>
      <c r="E100" s="10" t="s">
        <v>361</v>
      </c>
      <c r="F100" s="16" t="str">
        <f>VLOOKUP(COMPLICE[[#This Row],[NOME]],'CADASTRO'!A:K,5,0)</f>
        <v>TECNICO MECANICO II</v>
      </c>
      <c r="G100" s="44">
        <v>44512</v>
      </c>
      <c r="H100" s="38">
        <v>365</v>
      </c>
      <c r="I10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IF(G100="01/01/1900",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COMPLICE[[#This Row],[TREINADO EM]]+COMPLICE[[#This Row],[VALIDADE]]</f>
        <v>44877</v>
      </c>
      <c r="K100">
        <v>1</v>
      </c>
      <c r="L100" t="s">
        <v>5</v>
      </c>
      <c r="M100" t="str">
        <f>VLOOKUP(COMPLICE[[#This Row],[NOME]],'CADASTRO'!A:K,6,0)</f>
        <v>ATIVO</v>
      </c>
    </row>
    <row r="101" spans="1:13">
      <c r="A101" t="s">
        <v>516</v>
      </c>
      <c r="B101" t="s">
        <v>723</v>
      </c>
      <c r="C101" t="s">
        <v>752</v>
      </c>
      <c r="D101" t="s">
        <v>751</v>
      </c>
      <c r="E101" s="10" t="s">
        <v>361</v>
      </c>
      <c r="F101" s="16" t="str">
        <f>VLOOKUP(COMPLICE[[#This Row],[NOME]],'CADASTRO'!A:K,5,0)</f>
        <v>TECNICO MECANICO II</v>
      </c>
      <c r="G101" s="44">
        <v>44865</v>
      </c>
      <c r="H101" s="38">
        <v>365</v>
      </c>
      <c r="I10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IF(G101="01/01/1900",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COMPLICE[[#This Row],[TREINADO EM]]+COMPLICE[[#This Row],[VALIDADE]]</f>
        <v>45230</v>
      </c>
      <c r="K101">
        <v>1</v>
      </c>
      <c r="L101" t="s">
        <v>5</v>
      </c>
      <c r="M101" t="str">
        <f>VLOOKUP(COMPLICE[[#This Row],[NOME]],'CADASTRO'!A:K,6,0)</f>
        <v>ATIVO</v>
      </c>
    </row>
    <row r="102" spans="1:13">
      <c r="A102" t="s">
        <v>516</v>
      </c>
      <c r="B102" t="s">
        <v>723</v>
      </c>
      <c r="C102" t="s">
        <v>750</v>
      </c>
      <c r="D102" t="s">
        <v>751</v>
      </c>
      <c r="E102" s="10" t="s">
        <v>361</v>
      </c>
      <c r="F102" s="16" t="str">
        <f>VLOOKUP(COMPLICE[[#This Row],[NOME]],'CADASTRO'!A:K,5,0)</f>
        <v>TECNICO MECANICO II</v>
      </c>
      <c r="G102" s="44">
        <v>45412</v>
      </c>
      <c r="H102" s="38">
        <v>365</v>
      </c>
      <c r="I10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IF(G102="01/01/1900", "SEM REGISTRO",
                        IF((G102+H102)&gt;TODAY(), "NO PRAZO", "VENCIDO"
                        )
                    )
                )
            )
        )
    ),"N.A.")</f>
        <v>VENCIDO</v>
      </c>
      <c r="J102" s="14">
        <f>COMPLICE[[#This Row],[TREINADO EM]]+COMPLICE[[#This Row],[VALIDADE]]</f>
        <v>45777</v>
      </c>
      <c r="K102">
        <v>1</v>
      </c>
      <c r="L102" t="s">
        <v>3</v>
      </c>
      <c r="M102" t="str">
        <f>VLOOKUP(COMPLICE[[#This Row],[NOME]],'CADASTRO'!A:K,6,0)</f>
        <v>ATIVO</v>
      </c>
    </row>
    <row r="103" spans="1:13">
      <c r="A103" t="s">
        <v>516</v>
      </c>
      <c r="B103" t="s">
        <v>723</v>
      </c>
      <c r="C103" t="s">
        <v>750</v>
      </c>
      <c r="D103" t="s">
        <v>751</v>
      </c>
      <c r="E103" s="10" t="s">
        <v>236</v>
      </c>
      <c r="F103" s="16" t="str">
        <f>VLOOKUP(COMPLICE[[#This Row],[NOME]],'CADASTRO'!A:K,5,0)</f>
        <v>OPERADOR LOGISTICO I</v>
      </c>
      <c r="G103" s="44">
        <v>44484</v>
      </c>
      <c r="H103" s="38">
        <v>365</v>
      </c>
      <c r="I10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IF(G103="01/01/1900",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COMPLICE[[#This Row],[TREINADO EM]]+COMPLICE[[#This Row],[VALIDADE]]</f>
        <v>44849</v>
      </c>
      <c r="K103">
        <v>1</v>
      </c>
      <c r="L103" t="s">
        <v>3</v>
      </c>
      <c r="M103" t="str">
        <f>VLOOKUP(COMPLICE[[#This Row],[NOME]],'CADASTRO'!A:K,6,0)</f>
        <v>DESLIGADO</v>
      </c>
    </row>
    <row r="104" spans="1:13">
      <c r="A104" t="s">
        <v>516</v>
      </c>
      <c r="B104" t="s">
        <v>723</v>
      </c>
      <c r="C104" t="s">
        <v>750</v>
      </c>
      <c r="D104" t="s">
        <v>751</v>
      </c>
      <c r="E104" s="10" t="s">
        <v>362</v>
      </c>
      <c r="F104" s="16" t="str">
        <f>VLOOKUP(COMPLICE[[#This Row],[NOME]],'CADASTRO'!A:K,5,0)</f>
        <v>OPERADOR INDUSTRIAL III</v>
      </c>
      <c r="G104" s="44">
        <v>44484</v>
      </c>
      <c r="H104" s="38">
        <v>365</v>
      </c>
      <c r="I10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IF(G104="01/01/1900",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COMPLICE[[#This Row],[TREINADO EM]]+COMPLICE[[#This Row],[VALIDADE]]</f>
        <v>44849</v>
      </c>
      <c r="K104">
        <v>1</v>
      </c>
      <c r="L104" t="s">
        <v>5</v>
      </c>
      <c r="M104" t="str">
        <f>VLOOKUP(COMPLICE[[#This Row],[NOME]],'CADASTRO'!A:K,6,0)</f>
        <v>ATIVO</v>
      </c>
    </row>
    <row r="105" spans="1:13">
      <c r="A105" t="s">
        <v>516</v>
      </c>
      <c r="B105" t="s">
        <v>723</v>
      </c>
      <c r="C105" t="s">
        <v>752</v>
      </c>
      <c r="D105" t="s">
        <v>751</v>
      </c>
      <c r="E105" s="10" t="s">
        <v>362</v>
      </c>
      <c r="F105" s="16" t="str">
        <f>VLOOKUP(COMPLICE[[#This Row],[NOME]],'CADASTRO'!A:K,5,0)</f>
        <v>OPERADOR INDUSTRIAL III</v>
      </c>
      <c r="G105" s="44">
        <v>44865</v>
      </c>
      <c r="H105" s="38">
        <v>365</v>
      </c>
      <c r="I10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IF(G105="01/01/1900",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COMPLICE[[#This Row],[TREINADO EM]]+COMPLICE[[#This Row],[VALIDADE]]</f>
        <v>45230</v>
      </c>
      <c r="K105">
        <v>1</v>
      </c>
      <c r="L105" t="s">
        <v>5</v>
      </c>
      <c r="M105" t="str">
        <f>VLOOKUP(COMPLICE[[#This Row],[NOME]],'CADASTRO'!A:K,6,0)</f>
        <v>ATIVO</v>
      </c>
    </row>
    <row r="106" spans="1:13">
      <c r="A106" t="s">
        <v>516</v>
      </c>
      <c r="B106" t="s">
        <v>723</v>
      </c>
      <c r="C106" t="s">
        <v>752</v>
      </c>
      <c r="D106" t="s">
        <v>751</v>
      </c>
      <c r="E106" s="10" t="s">
        <v>362</v>
      </c>
      <c r="F106" s="16" t="str">
        <f>VLOOKUP(COMPLICE[[#This Row],[NOME]],'CADASTRO'!A:K,5,0)</f>
        <v>OPERADOR INDUSTRIAL III</v>
      </c>
      <c r="G106" s="44">
        <v>45135</v>
      </c>
      <c r="H106" s="38">
        <v>365</v>
      </c>
      <c r="I10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IF(G106="01/01/1900",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COMPLICE[[#This Row],[TREINADO EM]]+COMPLICE[[#This Row],[VALIDADE]]</f>
        <v>45500</v>
      </c>
      <c r="K106">
        <v>1</v>
      </c>
      <c r="L106" t="s">
        <v>5</v>
      </c>
      <c r="M106" t="str">
        <f>VLOOKUP(COMPLICE[[#This Row],[NOME]],'CADASTRO'!A:K,6,0)</f>
        <v>ATIVO</v>
      </c>
    </row>
    <row r="107" spans="1:13">
      <c r="A107" t="s">
        <v>516</v>
      </c>
      <c r="B107" t="s">
        <v>723</v>
      </c>
      <c r="C107" t="s">
        <v>750</v>
      </c>
      <c r="D107" t="s">
        <v>751</v>
      </c>
      <c r="E107" s="10" t="s">
        <v>362</v>
      </c>
      <c r="F107" s="16" t="str">
        <f>VLOOKUP(COMPLICE[[#This Row],[NOME]],'CADASTRO'!A:K,5,0)</f>
        <v>OPERADOR INDUSTRIAL III</v>
      </c>
      <c r="G107" s="44">
        <v>45412</v>
      </c>
      <c r="H107" s="38">
        <v>365</v>
      </c>
      <c r="I10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IF(G107="01/01/1900", "SEM REGISTRO",
                        IF((G107+H107)&gt;TODAY(), "NO PRAZO", "VENCIDO"
                        )
                    )
                )
            )
        )
    ),"N.A.")</f>
        <v>VENCIDO</v>
      </c>
      <c r="J107" s="14">
        <f>COMPLICE[[#This Row],[TREINADO EM]]+COMPLICE[[#This Row],[VALIDADE]]</f>
        <v>45777</v>
      </c>
      <c r="K107">
        <v>1</v>
      </c>
      <c r="L107" t="s">
        <v>3</v>
      </c>
      <c r="M107" t="str">
        <f>VLOOKUP(COMPLICE[[#This Row],[NOME]],'CADASTRO'!A:K,6,0)</f>
        <v>ATIVO</v>
      </c>
    </row>
    <row r="108" spans="1:13">
      <c r="A108" t="s">
        <v>516</v>
      </c>
      <c r="B108" t="s">
        <v>723</v>
      </c>
      <c r="C108" t="s">
        <v>752</v>
      </c>
      <c r="D108" t="s">
        <v>751</v>
      </c>
      <c r="E108" s="10" t="s">
        <v>363</v>
      </c>
      <c r="F108" s="16" t="str">
        <f>VLOOKUP(COMPLICE[[#This Row],[NOME]],'CADASTRO'!A:K,5,0)</f>
        <v>OPERADOR INDUSTRIAL III</v>
      </c>
      <c r="G108" s="44">
        <v>44865</v>
      </c>
      <c r="H108" s="38">
        <v>365</v>
      </c>
      <c r="I10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IF(G108="01/01/1900",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COMPLICE[[#This Row],[TREINADO EM]]+COMPLICE[[#This Row],[VALIDADE]]</f>
        <v>45230</v>
      </c>
      <c r="K108">
        <v>1</v>
      </c>
      <c r="L108" t="s">
        <v>5</v>
      </c>
      <c r="M108" t="str">
        <f>VLOOKUP(COMPLICE[[#This Row],[NOME]],'CADASTRO'!A:K,6,0)</f>
        <v>ATIVO</v>
      </c>
    </row>
    <row r="109" spans="1:13">
      <c r="A109" t="s">
        <v>516</v>
      </c>
      <c r="B109" t="s">
        <v>723</v>
      </c>
      <c r="C109" t="s">
        <v>752</v>
      </c>
      <c r="D109" t="s">
        <v>751</v>
      </c>
      <c r="E109" s="10" t="s">
        <v>363</v>
      </c>
      <c r="F109" s="16" t="str">
        <f>VLOOKUP(COMPLICE[[#This Row],[NOME]],'CADASTRO'!A:K,5,0)</f>
        <v>OPERADOR INDUSTRIAL III</v>
      </c>
      <c r="G109" s="44">
        <v>45135</v>
      </c>
      <c r="H109" s="38">
        <v>365</v>
      </c>
      <c r="I10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IF(G109="01/01/1900",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COMPLICE[[#This Row],[TREINADO EM]]+COMPLICE[[#This Row],[VALIDADE]]</f>
        <v>45500</v>
      </c>
      <c r="K109">
        <v>1</v>
      </c>
      <c r="L109" t="s">
        <v>5</v>
      </c>
      <c r="M109" t="str">
        <f>VLOOKUP(COMPLICE[[#This Row],[NOME]],'CADASTRO'!A:K,6,0)</f>
        <v>ATIVO</v>
      </c>
    </row>
    <row r="110" spans="1:13">
      <c r="A110" t="s">
        <v>516</v>
      </c>
      <c r="B110" t="s">
        <v>723</v>
      </c>
      <c r="C110" t="s">
        <v>750</v>
      </c>
      <c r="D110" t="s">
        <v>751</v>
      </c>
      <c r="E110" s="10" t="s">
        <v>363</v>
      </c>
      <c r="F110" s="16" t="str">
        <f>VLOOKUP(COMPLICE[[#This Row],[NOME]],'CADASTRO'!A:K,5,0)</f>
        <v>OPERADOR INDUSTRIAL III</v>
      </c>
      <c r="G110" s="44">
        <v>45412</v>
      </c>
      <c r="H110" s="38">
        <v>365</v>
      </c>
      <c r="I1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IF(G110="01/01/1900", "SEM REGISTRO",
                        IF((G110+H110)&gt;TODAY(), "NO PRAZO", "VENCIDO"
                        )
                    )
                )
            )
        )
    ),"N.A.")</f>
        <v>VENCIDO</v>
      </c>
      <c r="J110" s="14">
        <f>COMPLICE[[#This Row],[TREINADO EM]]+COMPLICE[[#This Row],[VALIDADE]]</f>
        <v>45777</v>
      </c>
      <c r="K110">
        <v>1</v>
      </c>
      <c r="L110" t="s">
        <v>3</v>
      </c>
      <c r="M110" t="str">
        <f>VLOOKUP(COMPLICE[[#This Row],[NOME]],'CADASTRO'!A:K,6,0)</f>
        <v>ATIVO</v>
      </c>
    </row>
    <row r="111" spans="1:13">
      <c r="A111" t="s">
        <v>516</v>
      </c>
      <c r="B111" t="s">
        <v>723</v>
      </c>
      <c r="C111" t="s">
        <v>752</v>
      </c>
      <c r="D111" t="s">
        <v>751</v>
      </c>
      <c r="E111" s="10" t="s">
        <v>364</v>
      </c>
      <c r="F111" s="16" t="str">
        <f>VLOOKUP(COMPLICE[[#This Row],[NOME]],'CADASTRO'!A:K,5,0)</f>
        <v>OPERADOR INDUSTRIAL III</v>
      </c>
      <c r="G111" s="44">
        <v>44914</v>
      </c>
      <c r="H111" s="38">
        <v>365</v>
      </c>
      <c r="I1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IF(G111="01/01/1900",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COMPLICE[[#This Row],[TREINADO EM]]+COMPLICE[[#This Row],[VALIDADE]]</f>
        <v>45279</v>
      </c>
      <c r="K111">
        <v>1</v>
      </c>
      <c r="L111" t="s">
        <v>5</v>
      </c>
      <c r="M111" t="str">
        <f>VLOOKUP(COMPLICE[[#This Row],[NOME]],'CADASTRO'!A:K,6,0)</f>
        <v>ATIVO</v>
      </c>
    </row>
    <row r="112" spans="1:13">
      <c r="A112" t="s">
        <v>516</v>
      </c>
      <c r="B112" t="s">
        <v>723</v>
      </c>
      <c r="C112" t="s">
        <v>752</v>
      </c>
      <c r="D112" t="s">
        <v>751</v>
      </c>
      <c r="E112" s="10" t="s">
        <v>364</v>
      </c>
      <c r="F112" s="16" t="str">
        <f>VLOOKUP(COMPLICE[[#This Row],[NOME]],'CADASTRO'!A:K,5,0)</f>
        <v>OPERADOR INDUSTRIAL III</v>
      </c>
      <c r="G112" s="44">
        <v>45135</v>
      </c>
      <c r="H112" s="38">
        <v>365</v>
      </c>
      <c r="I1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IF(G112="01/01/1900",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COMPLICE[[#This Row],[TREINADO EM]]+COMPLICE[[#This Row],[VALIDADE]]</f>
        <v>45500</v>
      </c>
      <c r="K112">
        <v>1</v>
      </c>
      <c r="L112" t="s">
        <v>5</v>
      </c>
      <c r="M112" t="str">
        <f>VLOOKUP(COMPLICE[[#This Row],[NOME]],'CADASTRO'!A:K,6,0)</f>
        <v>ATIVO</v>
      </c>
    </row>
    <row r="113" spans="1:13">
      <c r="A113" t="s">
        <v>516</v>
      </c>
      <c r="B113" t="s">
        <v>723</v>
      </c>
      <c r="C113" t="s">
        <v>752</v>
      </c>
      <c r="D113" t="s">
        <v>751</v>
      </c>
      <c r="E113" s="10" t="s">
        <v>364</v>
      </c>
      <c r="F113" s="16" t="str">
        <f>VLOOKUP(COMPLICE[[#This Row],[NOME]],'CADASTRO'!A:K,5,0)</f>
        <v>OPERADOR INDUSTRIAL III</v>
      </c>
      <c r="G113" s="81">
        <v>45894</v>
      </c>
      <c r="H113" s="38">
        <v>365</v>
      </c>
      <c r="I1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IF(G113="01/01/1900", "SEM REGISTRO",
                        IF((G113+H113)&gt;TODAY(), "NO PRAZO", "VENCIDO"
                        )
                    )
                )
            )
        )
    ),"N.A.")</f>
        <v>VENCIDO</v>
      </c>
      <c r="J113" s="14">
        <f>COMPLICE[[#This Row],[TREINADO EM]]+COMPLICE[[#This Row],[VALIDADE]]</f>
        <v>46259</v>
      </c>
      <c r="K113">
        <v>1</v>
      </c>
      <c r="L113" t="s">
        <v>3</v>
      </c>
      <c r="M113" t="str">
        <f>VLOOKUP(COMPLICE[[#This Row],[NOME]],'CADASTRO'!A:K,6,0)</f>
        <v>ATIVO</v>
      </c>
    </row>
    <row r="114" spans="1:13">
      <c r="A114" t="s">
        <v>516</v>
      </c>
      <c r="B114" t="s">
        <v>723</v>
      </c>
      <c r="C114" t="s">
        <v>752</v>
      </c>
      <c r="D114" t="s">
        <v>751</v>
      </c>
      <c r="E114" s="10" t="s">
        <v>57</v>
      </c>
      <c r="F114" s="16" t="str">
        <f>VLOOKUP(COMPLICE[[#This Row],[NOME]],'CADASTRO'!A:K,5,0)</f>
        <v>COORDENADOR MANUTENCAO SR</v>
      </c>
      <c r="G114" s="44">
        <v>45135</v>
      </c>
      <c r="H114" s="38">
        <v>365</v>
      </c>
      <c r="I1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IF(G114="01/01/1900",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COMPLICE[[#This Row],[TREINADO EM]]+COMPLICE[[#This Row],[VALIDADE]]</f>
        <v>45500</v>
      </c>
      <c r="K114">
        <v>1</v>
      </c>
      <c r="L114" t="s">
        <v>5</v>
      </c>
      <c r="M114" t="str">
        <f>VLOOKUP(COMPLICE[[#This Row],[NOME]],'CADASTRO'!A:K,6,0)</f>
        <v>ATIVO</v>
      </c>
    </row>
    <row r="115" spans="1:13">
      <c r="A115" t="s">
        <v>516</v>
      </c>
      <c r="B115" t="s">
        <v>723</v>
      </c>
      <c r="C115" t="s">
        <v>750</v>
      </c>
      <c r="D115" t="s">
        <v>751</v>
      </c>
      <c r="E115" s="10" t="s">
        <v>57</v>
      </c>
      <c r="F115" s="16" t="str">
        <f>VLOOKUP(COMPLICE[[#This Row],[NOME]],'CADASTRO'!A:K,5,0)</f>
        <v>COORDENADOR MANUTENCAO SR</v>
      </c>
      <c r="G115" s="44">
        <v>45412</v>
      </c>
      <c r="H115" s="38">
        <v>365</v>
      </c>
      <c r="I11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IF(G115="01/01/1900", "SEM REGISTRO",
                        IF((G115+H115)&gt;TODAY(), "NO PRAZO", "VENCIDO"
                        )
                    )
                )
            )
        )
    ),"N.A.")</f>
        <v>VENCIDO</v>
      </c>
      <c r="J115" s="14">
        <f>COMPLICE[[#This Row],[TREINADO EM]]+COMPLICE[[#This Row],[VALIDADE]]</f>
        <v>45777</v>
      </c>
      <c r="K115">
        <v>1</v>
      </c>
      <c r="L115" t="s">
        <v>3</v>
      </c>
      <c r="M115" t="str">
        <f>VLOOKUP(COMPLICE[[#This Row],[NOME]],'CADASTRO'!A:K,6,0)</f>
        <v>ATIVO</v>
      </c>
    </row>
    <row r="116" spans="1:13">
      <c r="A116" t="s">
        <v>516</v>
      </c>
      <c r="B116" t="s">
        <v>723</v>
      </c>
      <c r="C116" t="s">
        <v>750</v>
      </c>
      <c r="D116" t="s">
        <v>751</v>
      </c>
      <c r="E116" s="10" t="s">
        <v>243</v>
      </c>
      <c r="F116" s="16" t="str">
        <f>VLOOKUP(COMPLICE[[#This Row],[NOME]],'CADASTRO'!A:K,5,0)</f>
        <v>AUXILIAR INDUSTRIAL</v>
      </c>
      <c r="G116" s="44">
        <v>44484</v>
      </c>
      <c r="H116" s="38">
        <v>365</v>
      </c>
      <c r="I11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IF(G116="01/01/1900",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COMPLICE[[#This Row],[TREINADO EM]]+COMPLICE[[#This Row],[VALIDADE]]</f>
        <v>44849</v>
      </c>
      <c r="K116">
        <v>1</v>
      </c>
      <c r="L116" t="s">
        <v>3</v>
      </c>
      <c r="M116" t="str">
        <f>VLOOKUP(COMPLICE[[#This Row],[NOME]],'CADASTRO'!A:K,6,0)</f>
        <v>DESLIGADO</v>
      </c>
    </row>
    <row r="117" spans="1:13">
      <c r="A117" t="s">
        <v>516</v>
      </c>
      <c r="B117" t="s">
        <v>723</v>
      </c>
      <c r="C117" t="s">
        <v>752</v>
      </c>
      <c r="D117" t="s">
        <v>751</v>
      </c>
      <c r="E117" s="10" t="s">
        <v>244</v>
      </c>
      <c r="F117" s="16" t="str">
        <f>VLOOKUP(COMPLICE[[#This Row],[NOME]],'CADASTRO'!A:K,5,0)</f>
        <v>OPERADOR INDUSTRIAL I</v>
      </c>
      <c r="G117" s="81">
        <v>45894</v>
      </c>
      <c r="H117" s="38">
        <v>365</v>
      </c>
      <c r="I11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IF(G117="01/01/1900",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COMPLICE[[#This Row],[TREINADO EM]]+COMPLICE[[#This Row],[VALIDADE]]</f>
        <v>46259</v>
      </c>
      <c r="K117">
        <v>1</v>
      </c>
      <c r="L117" t="s">
        <v>3</v>
      </c>
      <c r="M117" t="str">
        <f>VLOOKUP(COMPLICE[[#This Row],[NOME]],'CADASTRO'!A:K,6,0)</f>
        <v>DESLIGADO</v>
      </c>
    </row>
    <row r="118" spans="1:13">
      <c r="A118" t="s">
        <v>516</v>
      </c>
      <c r="B118" t="s">
        <v>517</v>
      </c>
      <c r="C118" t="s">
        <v>333</v>
      </c>
      <c r="D118" t="s">
        <v>751</v>
      </c>
      <c r="E118" s="10" t="s">
        <v>476</v>
      </c>
      <c r="F118" s="16" t="str">
        <f>VLOOKUP(COMPLICE[[#This Row],[NOME]],'CADASTRO'!A:K,5,0)</f>
        <v>ASSISTENTE ADMINISTRATIVO</v>
      </c>
      <c r="G118" s="44">
        <v>45198</v>
      </c>
      <c r="H118" s="38">
        <v>365</v>
      </c>
      <c r="I11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IF(G118="01/01/1900",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COMPLICE[[#This Row],[TREINADO EM]]+COMPLICE[[#This Row],[VALIDADE]]</f>
        <v>45563</v>
      </c>
      <c r="K118">
        <v>1</v>
      </c>
      <c r="L118" t="s">
        <v>5</v>
      </c>
      <c r="M118" t="str">
        <f>VLOOKUP(COMPLICE[[#This Row],[NOME]],'CADASTRO'!A:K,6,0)</f>
        <v>S-AFASTADO</v>
      </c>
    </row>
    <row r="119" spans="1:13">
      <c r="A119" t="s">
        <v>516</v>
      </c>
      <c r="B119" t="s">
        <v>723</v>
      </c>
      <c r="C119" t="s">
        <v>750</v>
      </c>
      <c r="D119" t="s">
        <v>751</v>
      </c>
      <c r="E119" s="10" t="s">
        <v>476</v>
      </c>
      <c r="F119" s="16" t="str">
        <f>VLOOKUP(COMPLICE[[#This Row],[NOME]],'CADASTRO'!A:K,5,0)</f>
        <v>ASSISTENTE ADMINISTRATIVO</v>
      </c>
      <c r="G119" s="44">
        <v>45412</v>
      </c>
      <c r="H119" s="38">
        <v>365</v>
      </c>
      <c r="I11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IF(G119="01/01/1900",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COMPLICE[[#This Row],[TREINADO EM]]+COMPLICE[[#This Row],[VALIDADE]]</f>
        <v>45777</v>
      </c>
      <c r="K119">
        <v>1</v>
      </c>
      <c r="L119" t="s">
        <v>3</v>
      </c>
      <c r="M119" t="str">
        <f>VLOOKUP(COMPLICE[[#This Row],[NOME]],'CADASTRO'!A:K,6,0)</f>
        <v>S-AFASTADO</v>
      </c>
    </row>
    <row r="120" spans="1:13">
      <c r="A120" t="s">
        <v>516</v>
      </c>
      <c r="B120" t="s">
        <v>723</v>
      </c>
      <c r="C120" t="s">
        <v>752</v>
      </c>
      <c r="D120" t="s">
        <v>751</v>
      </c>
      <c r="E120" s="10" t="s">
        <v>248</v>
      </c>
      <c r="F120" s="16" t="str">
        <f>VLOOKUP(COMPLICE[[#This Row],[NOME]],'CADASTRO'!A:K,5,0)</f>
        <v>OPERADOR INDUSTRIAL II</v>
      </c>
      <c r="G120" s="44">
        <v>44865</v>
      </c>
      <c r="H120" s="38">
        <v>365</v>
      </c>
      <c r="I12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IF(G120="01/01/1900",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COMPLICE[[#This Row],[TREINADO EM]]+COMPLICE[[#This Row],[VALIDADE]]</f>
        <v>45230</v>
      </c>
      <c r="K120">
        <v>1</v>
      </c>
      <c r="L120" t="s">
        <v>5</v>
      </c>
      <c r="M120" t="str">
        <f>VLOOKUP(COMPLICE[[#This Row],[NOME]],'CADASTRO'!A:K,6,0)</f>
        <v>DESLIGADO</v>
      </c>
    </row>
    <row r="121" spans="1:13">
      <c r="A121" t="s">
        <v>516</v>
      </c>
      <c r="B121" t="s">
        <v>723</v>
      </c>
      <c r="C121" t="s">
        <v>752</v>
      </c>
      <c r="D121" t="s">
        <v>751</v>
      </c>
      <c r="E121" s="10" t="s">
        <v>248</v>
      </c>
      <c r="F121" s="16" t="str">
        <f>VLOOKUP(COMPLICE[[#This Row],[NOME]],'CADASTRO'!A:K,5,0)</f>
        <v>OPERADOR INDUSTRIAL II</v>
      </c>
      <c r="G121" s="44">
        <v>45135</v>
      </c>
      <c r="H121" s="38">
        <v>365</v>
      </c>
      <c r="I12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IF(G121="01/01/1900",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COMPLICE[[#This Row],[TREINADO EM]]+COMPLICE[[#This Row],[VALIDADE]]</f>
        <v>45500</v>
      </c>
      <c r="K121">
        <v>1</v>
      </c>
      <c r="L121" t="s">
        <v>3</v>
      </c>
      <c r="M121" t="str">
        <f>VLOOKUP(COMPLICE[[#This Row],[NOME]],'CADASTRO'!A:K,6,0)</f>
        <v>DESLIGADO</v>
      </c>
    </row>
    <row r="122" spans="1:13">
      <c r="A122" t="s">
        <v>516</v>
      </c>
      <c r="B122" t="s">
        <v>723</v>
      </c>
      <c r="C122" t="s">
        <v>750</v>
      </c>
      <c r="D122" t="s">
        <v>751</v>
      </c>
      <c r="E122" s="10" t="s">
        <v>366</v>
      </c>
      <c r="F122" s="16" t="str">
        <f>VLOOKUP(COMPLICE[[#This Row],[NOME]],'CADASTRO'!A:K,5,0)</f>
        <v>OPERADOR LOGISTICO II</v>
      </c>
      <c r="G122" s="44">
        <v>44484</v>
      </c>
      <c r="H122" s="38">
        <v>365</v>
      </c>
      <c r="I12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IF(G122="01/01/1900",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COMPLICE[[#This Row],[TREINADO EM]]+COMPLICE[[#This Row],[VALIDADE]]</f>
        <v>44849</v>
      </c>
      <c r="K122">
        <v>1</v>
      </c>
      <c r="L122" t="s">
        <v>5</v>
      </c>
      <c r="M122" t="str">
        <f>VLOOKUP(COMPLICE[[#This Row],[NOME]],'CADASTRO'!A:K,6,0)</f>
        <v>ATIVO</v>
      </c>
    </row>
    <row r="123" spans="1:13">
      <c r="A123" t="s">
        <v>516</v>
      </c>
      <c r="B123" t="s">
        <v>723</v>
      </c>
      <c r="C123" t="s">
        <v>752</v>
      </c>
      <c r="D123" t="s">
        <v>751</v>
      </c>
      <c r="E123" s="10" t="s">
        <v>366</v>
      </c>
      <c r="F123" s="16" t="str">
        <f>VLOOKUP(COMPLICE[[#This Row],[NOME]],'CADASTRO'!A:K,5,0)</f>
        <v>OPERADOR LOGISTICO II</v>
      </c>
      <c r="G123" s="44">
        <v>44865</v>
      </c>
      <c r="H123" s="38">
        <v>365</v>
      </c>
      <c r="I12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IF(G123="01/01/1900",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COMPLICE[[#This Row],[TREINADO EM]]+COMPLICE[[#This Row],[VALIDADE]]</f>
        <v>45230</v>
      </c>
      <c r="K123">
        <v>1</v>
      </c>
      <c r="L123" t="s">
        <v>5</v>
      </c>
      <c r="M123" t="str">
        <f>VLOOKUP(COMPLICE[[#This Row],[NOME]],'CADASTRO'!A:K,6,0)</f>
        <v>ATIVO</v>
      </c>
    </row>
    <row r="124" spans="1:13">
      <c r="A124" t="s">
        <v>516</v>
      </c>
      <c r="B124" t="s">
        <v>723</v>
      </c>
      <c r="C124" t="s">
        <v>752</v>
      </c>
      <c r="D124" t="s">
        <v>751</v>
      </c>
      <c r="E124" s="10" t="s">
        <v>366</v>
      </c>
      <c r="F124" s="16" t="str">
        <f>VLOOKUP(COMPLICE[[#This Row],[NOME]],'CADASTRO'!A:K,5,0)</f>
        <v>OPERADOR LOGISTICO II</v>
      </c>
      <c r="G124" s="44">
        <v>45135</v>
      </c>
      <c r="H124" s="38">
        <v>365</v>
      </c>
      <c r="I12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IF(G124="01/01/1900",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COMPLICE[[#This Row],[TREINADO EM]]+COMPLICE[[#This Row],[VALIDADE]]</f>
        <v>45500</v>
      </c>
      <c r="K124">
        <v>1</v>
      </c>
      <c r="L124" t="s">
        <v>5</v>
      </c>
      <c r="M124" t="str">
        <f>VLOOKUP(COMPLICE[[#This Row],[NOME]],'CADASTRO'!A:K,6,0)</f>
        <v>ATIVO</v>
      </c>
    </row>
    <row r="125" spans="1:13">
      <c r="A125" t="s">
        <v>516</v>
      </c>
      <c r="B125" t="s">
        <v>723</v>
      </c>
      <c r="C125" t="s">
        <v>750</v>
      </c>
      <c r="D125" t="s">
        <v>751</v>
      </c>
      <c r="E125" s="10" t="s">
        <v>366</v>
      </c>
      <c r="F125" s="16" t="str">
        <f>VLOOKUP(COMPLICE[[#This Row],[NOME]],'CADASTRO'!A:K,5,0)</f>
        <v>OPERADOR LOGISTICO II</v>
      </c>
      <c r="G125" s="44">
        <v>45412</v>
      </c>
      <c r="H125" s="38">
        <v>365</v>
      </c>
      <c r="I12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IF(G125="01/01/1900", "SEM REGISTRO",
                        IF((G125+H125)&gt;TODAY(), "NO PRAZO", "VENCIDO"
                        )
                    )
                )
            )
        )
    ),"N.A.")</f>
        <v>VENCIDO</v>
      </c>
      <c r="J125" s="14">
        <f>COMPLICE[[#This Row],[TREINADO EM]]+COMPLICE[[#This Row],[VALIDADE]]</f>
        <v>45777</v>
      </c>
      <c r="K125">
        <v>1</v>
      </c>
      <c r="L125" t="s">
        <v>3</v>
      </c>
      <c r="M125" t="str">
        <f>VLOOKUP(COMPLICE[[#This Row],[NOME]],'CADASTRO'!A:K,6,0)</f>
        <v>ATIVO</v>
      </c>
    </row>
    <row r="126" spans="1:13">
      <c r="A126" t="s">
        <v>516</v>
      </c>
      <c r="B126" t="s">
        <v>723</v>
      </c>
      <c r="C126" t="s">
        <v>750</v>
      </c>
      <c r="D126" t="s">
        <v>751</v>
      </c>
      <c r="E126" s="10" t="s">
        <v>49</v>
      </c>
      <c r="F126" s="16" t="str">
        <f>VLOOKUP(COMPLICE[[#This Row],[NOME]],'CADASTRO'!A:K,5,0)</f>
        <v>LIDER OPERACOES</v>
      </c>
      <c r="G126" s="44">
        <v>44484</v>
      </c>
      <c r="H126" s="38">
        <v>365</v>
      </c>
      <c r="I12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IF(G126="01/01/1900",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COMPLICE[[#This Row],[TREINADO EM]]+COMPLICE[[#This Row],[VALIDADE]]</f>
        <v>44849</v>
      </c>
      <c r="K126">
        <v>1</v>
      </c>
      <c r="L126" t="s">
        <v>5</v>
      </c>
      <c r="M126" t="str">
        <f>VLOOKUP(COMPLICE[[#This Row],[NOME]],'CADASTRO'!A:K,6,0)</f>
        <v>ATIVO</v>
      </c>
    </row>
    <row r="127" spans="1:13">
      <c r="A127" t="s">
        <v>516</v>
      </c>
      <c r="B127" t="s">
        <v>723</v>
      </c>
      <c r="C127" t="s">
        <v>752</v>
      </c>
      <c r="D127" t="s">
        <v>751</v>
      </c>
      <c r="E127" s="10" t="s">
        <v>49</v>
      </c>
      <c r="F127" s="16" t="str">
        <f>VLOOKUP(COMPLICE[[#This Row],[NOME]],'CADASTRO'!A:K,5,0)</f>
        <v>LIDER OPERACOES</v>
      </c>
      <c r="G127" s="44">
        <v>45135</v>
      </c>
      <c r="H127" s="38">
        <v>365</v>
      </c>
      <c r="I12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IF(G127="01/01/1900",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COMPLICE[[#This Row],[TREINADO EM]]+COMPLICE[[#This Row],[VALIDADE]]</f>
        <v>45500</v>
      </c>
      <c r="K127">
        <v>1</v>
      </c>
      <c r="L127" t="s">
        <v>5</v>
      </c>
      <c r="M127" t="str">
        <f>VLOOKUP(COMPLICE[[#This Row],[NOME]],'CADASTRO'!A:K,6,0)</f>
        <v>ATIVO</v>
      </c>
    </row>
    <row r="128" spans="1:13">
      <c r="A128" t="s">
        <v>516</v>
      </c>
      <c r="B128" t="s">
        <v>723</v>
      </c>
      <c r="C128" t="s">
        <v>750</v>
      </c>
      <c r="D128" t="s">
        <v>751</v>
      </c>
      <c r="E128" s="10" t="s">
        <v>49</v>
      </c>
      <c r="F128" s="16" t="str">
        <f>VLOOKUP(COMPLICE[[#This Row],[NOME]],'CADASTRO'!A:K,5,0)</f>
        <v>LIDER OPERACOES</v>
      </c>
      <c r="G128" s="44">
        <v>45412</v>
      </c>
      <c r="H128" s="38">
        <v>365</v>
      </c>
      <c r="I12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IF(G128="01/01/1900", "SEM REGISTRO",
                        IF((G128+H128)&gt;TODAY(), "NO PRAZO", "VENCIDO"
                        )
                    )
                )
            )
        )
    ),"N.A.")</f>
        <v>VENCIDO</v>
      </c>
      <c r="J128" s="14">
        <f>COMPLICE[[#This Row],[TREINADO EM]]+COMPLICE[[#This Row],[VALIDADE]]</f>
        <v>45777</v>
      </c>
      <c r="K128">
        <v>1</v>
      </c>
      <c r="L128" t="s">
        <v>3</v>
      </c>
      <c r="M128" t="str">
        <f>VLOOKUP(COMPLICE[[#This Row],[NOME]],'CADASTRO'!A:K,6,0)</f>
        <v>ATIVO</v>
      </c>
    </row>
    <row r="129" spans="1:13">
      <c r="A129" t="s">
        <v>516</v>
      </c>
      <c r="B129" t="s">
        <v>723</v>
      </c>
      <c r="C129" t="s">
        <v>750</v>
      </c>
      <c r="D129" t="s">
        <v>751</v>
      </c>
      <c r="E129" s="10" t="s">
        <v>369</v>
      </c>
      <c r="F129" s="16" t="str">
        <f>VLOOKUP(COMPLICE[[#This Row],[NOME]],'CADASTRO'!A:K,5,0)</f>
        <v>TECNICO ELETRONICO III</v>
      </c>
      <c r="G129" s="44">
        <v>44512</v>
      </c>
      <c r="H129" s="38">
        <v>365</v>
      </c>
      <c r="I12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IF(G129="01/01/1900",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COMPLICE[[#This Row],[TREINADO EM]]+COMPLICE[[#This Row],[VALIDADE]]</f>
        <v>44877</v>
      </c>
      <c r="K129">
        <v>1</v>
      </c>
      <c r="L129" t="s">
        <v>5</v>
      </c>
      <c r="M129" t="str">
        <f>VLOOKUP(COMPLICE[[#This Row],[NOME]],'CADASTRO'!A:K,6,0)</f>
        <v>ATIVO</v>
      </c>
    </row>
    <row r="130" spans="1:13">
      <c r="A130" t="s">
        <v>516</v>
      </c>
      <c r="B130" t="s">
        <v>723</v>
      </c>
      <c r="C130" t="s">
        <v>752</v>
      </c>
      <c r="D130" t="s">
        <v>751</v>
      </c>
      <c r="E130" s="10" t="s">
        <v>369</v>
      </c>
      <c r="F130" s="16" t="str">
        <f>VLOOKUP(COMPLICE[[#This Row],[NOME]],'CADASTRO'!A:K,5,0)</f>
        <v>TECNICO ELETRONICO III</v>
      </c>
      <c r="G130" s="44">
        <v>44865</v>
      </c>
      <c r="H130" s="38">
        <v>365</v>
      </c>
      <c r="I13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IF(G130="01/01/1900",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COMPLICE[[#This Row],[TREINADO EM]]+COMPLICE[[#This Row],[VALIDADE]]</f>
        <v>45230</v>
      </c>
      <c r="K130">
        <v>1</v>
      </c>
      <c r="L130" t="s">
        <v>5</v>
      </c>
      <c r="M130" t="str">
        <f>VLOOKUP(COMPLICE[[#This Row],[NOME]],'CADASTRO'!A:K,6,0)</f>
        <v>ATIVO</v>
      </c>
    </row>
    <row r="131" spans="1:13">
      <c r="A131" t="s">
        <v>516</v>
      </c>
      <c r="B131" t="s">
        <v>723</v>
      </c>
      <c r="C131" t="s">
        <v>750</v>
      </c>
      <c r="D131" t="s">
        <v>751</v>
      </c>
      <c r="E131" s="10" t="s">
        <v>369</v>
      </c>
      <c r="F131" s="16" t="str">
        <f>VLOOKUP(COMPLICE[[#This Row],[NOME]],'CADASTRO'!A:K,5,0)</f>
        <v>TECNICO ELETRONICO III</v>
      </c>
      <c r="G131" s="44">
        <v>45412</v>
      </c>
      <c r="H131" s="38">
        <v>365</v>
      </c>
      <c r="I13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IF(G131="01/01/1900", "SEM REGISTRO",
                        IF((G131+H131)&gt;TODAY(), "NO PRAZO", "VENCIDO"
                        )
                    )
                )
            )
        )
    ),"N.A.")</f>
        <v>VENCIDO</v>
      </c>
      <c r="J131" s="14">
        <f>COMPLICE[[#This Row],[TREINADO EM]]+COMPLICE[[#This Row],[VALIDADE]]</f>
        <v>45777</v>
      </c>
      <c r="K131">
        <v>1</v>
      </c>
      <c r="L131" t="s">
        <v>3</v>
      </c>
      <c r="M131" t="str">
        <f>VLOOKUP(COMPLICE[[#This Row],[NOME]],'CADASTRO'!A:K,6,0)</f>
        <v>ATIVO</v>
      </c>
    </row>
    <row r="132" spans="1:13">
      <c r="A132" t="s">
        <v>516</v>
      </c>
      <c r="B132" t="s">
        <v>723</v>
      </c>
      <c r="C132" t="s">
        <v>752</v>
      </c>
      <c r="D132" t="s">
        <v>751</v>
      </c>
      <c r="E132" s="10" t="s">
        <v>249</v>
      </c>
      <c r="F132" s="16" t="str">
        <f>VLOOKUP(COMPLICE[[#This Row],[NOME]],'CADASTRO'!A:K,5,0)</f>
        <v>APRENDIZ</v>
      </c>
      <c r="G132" s="44">
        <v>45135</v>
      </c>
      <c r="H132" s="38">
        <v>365</v>
      </c>
      <c r="I13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IF(G132="01/01/1900",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COMPLICE[[#This Row],[TREINADO EM]]+COMPLICE[[#This Row],[VALIDADE]]</f>
        <v>45500</v>
      </c>
      <c r="K132">
        <v>1</v>
      </c>
      <c r="L132" t="s">
        <v>3</v>
      </c>
      <c r="M132" t="str">
        <f>VLOOKUP(COMPLICE[[#This Row],[NOME]],'CADASTRO'!A:K,6,0)</f>
        <v>DESLIGADO</v>
      </c>
    </row>
    <row r="133" spans="1:13">
      <c r="A133" t="s">
        <v>516</v>
      </c>
      <c r="B133" t="s">
        <v>723</v>
      </c>
      <c r="C133" t="s">
        <v>752</v>
      </c>
      <c r="D133" t="s">
        <v>751</v>
      </c>
      <c r="E133" s="10" t="s">
        <v>371</v>
      </c>
      <c r="F133" s="16" t="str">
        <f>VLOOKUP(COMPLICE[[#This Row],[NOME]],'CADASTRO'!A:K,5,0)</f>
        <v>OPERADOR INDUSTRIAL II</v>
      </c>
      <c r="G133" s="44">
        <v>44865</v>
      </c>
      <c r="H133" s="38">
        <v>365</v>
      </c>
      <c r="I13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IF(G133="01/01/1900",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COMPLICE[[#This Row],[TREINADO EM]]+COMPLICE[[#This Row],[VALIDADE]]</f>
        <v>45230</v>
      </c>
      <c r="K133">
        <v>1</v>
      </c>
      <c r="L133" t="s">
        <v>5</v>
      </c>
      <c r="M133" t="str">
        <f>VLOOKUP(COMPLICE[[#This Row],[NOME]],'CADASTRO'!A:K,6,0)</f>
        <v>ATIVO</v>
      </c>
    </row>
    <row r="134" spans="1:13">
      <c r="A134" t="s">
        <v>516</v>
      </c>
      <c r="B134" t="s">
        <v>723</v>
      </c>
      <c r="C134" t="s">
        <v>752</v>
      </c>
      <c r="D134" t="s">
        <v>751</v>
      </c>
      <c r="E134" s="10" t="s">
        <v>371</v>
      </c>
      <c r="F134" s="16" t="str">
        <f>VLOOKUP(COMPLICE[[#This Row],[NOME]],'CADASTRO'!A:K,5,0)</f>
        <v>OPERADOR INDUSTRIAL II</v>
      </c>
      <c r="G134" s="44">
        <v>45135</v>
      </c>
      <c r="H134" s="38">
        <v>365</v>
      </c>
      <c r="I1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IF(G134="01/01/1900",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COMPLICE[[#This Row],[TREINADO EM]]+COMPLICE[[#This Row],[VALIDADE]]</f>
        <v>45500</v>
      </c>
      <c r="K134">
        <v>1</v>
      </c>
      <c r="L134" t="s">
        <v>5</v>
      </c>
      <c r="M134" t="str">
        <f>VLOOKUP(COMPLICE[[#This Row],[NOME]],'CADASTRO'!A:K,6,0)</f>
        <v>ATIVO</v>
      </c>
    </row>
    <row r="135" spans="1:13">
      <c r="A135" t="s">
        <v>516</v>
      </c>
      <c r="B135" t="s">
        <v>723</v>
      </c>
      <c r="C135" t="s">
        <v>750</v>
      </c>
      <c r="D135" t="s">
        <v>751</v>
      </c>
      <c r="E135" s="10" t="s">
        <v>371</v>
      </c>
      <c r="F135" s="16" t="str">
        <f>VLOOKUP(COMPLICE[[#This Row],[NOME]],'CADASTRO'!A:K,5,0)</f>
        <v>OPERADOR INDUSTRIAL II</v>
      </c>
      <c r="G135" s="44">
        <v>45412</v>
      </c>
      <c r="H135" s="38">
        <v>365</v>
      </c>
      <c r="I13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IF(G135="01/01/1900",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COMPLICE[[#This Row],[TREINADO EM]]+COMPLICE[[#This Row],[VALIDADE]]</f>
        <v>45777</v>
      </c>
      <c r="K135">
        <v>1</v>
      </c>
      <c r="L135" t="s">
        <v>5</v>
      </c>
      <c r="M135" t="str">
        <f>VLOOKUP(COMPLICE[[#This Row],[NOME]],'CADASTRO'!A:K,6,0)</f>
        <v>ATIVO</v>
      </c>
    </row>
    <row r="136" spans="1:13">
      <c r="A136" t="s">
        <v>516</v>
      </c>
      <c r="B136" t="s">
        <v>723</v>
      </c>
      <c r="C136" t="s">
        <v>752</v>
      </c>
      <c r="D136" t="s">
        <v>751</v>
      </c>
      <c r="E136" s="10" t="s">
        <v>371</v>
      </c>
      <c r="F136" s="16" t="str">
        <f>VLOOKUP(COMPLICE[[#This Row],[NOME]],'CADASTRO'!A:K,5,0)</f>
        <v>OPERADOR INDUSTRIAL II</v>
      </c>
      <c r="G136" s="81">
        <v>45894</v>
      </c>
      <c r="H136" s="38">
        <v>365</v>
      </c>
      <c r="I1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IF(G136="01/01/1900", "SEM REGISTRO",
                        IF((G136+H136)&gt;TODAY(), "NO PRAZO", "VENCIDO"
                        )
                    )
                )
            )
        )
    ),"N.A.")</f>
        <v>VENCIDO</v>
      </c>
      <c r="J136" s="14">
        <f>COMPLICE[[#This Row],[TREINADO EM]]+COMPLICE[[#This Row],[VALIDADE]]</f>
        <v>46259</v>
      </c>
      <c r="K136">
        <v>1</v>
      </c>
      <c r="L136" t="s">
        <v>3</v>
      </c>
      <c r="M136" t="str">
        <f>VLOOKUP(COMPLICE[[#This Row],[NOME]],'CADASTRO'!A:K,6,0)</f>
        <v>ATIVO</v>
      </c>
    </row>
    <row r="137" spans="1:13">
      <c r="A137" t="s">
        <v>516</v>
      </c>
      <c r="B137" t="s">
        <v>723</v>
      </c>
      <c r="C137" t="s">
        <v>752</v>
      </c>
      <c r="D137" t="s">
        <v>751</v>
      </c>
      <c r="E137" s="10" t="s">
        <v>247</v>
      </c>
      <c r="F137" s="16" t="str">
        <f>VLOOKUP(COMPLICE[[#This Row],[NOME]],'CADASTRO'!A:K,5,0)</f>
        <v>PARCEIRO DE NEGOCIO DE RH SR</v>
      </c>
      <c r="G137" s="44">
        <v>1</v>
      </c>
      <c r="H137" s="38">
        <v>365</v>
      </c>
      <c r="I13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IF(G137="01/01/1900", "SEM REGISTRO",
                        IF((G137+H137)&gt;TODAY(), "NO PRAZO", "VENCIDO"
                        )
                    )
                )
            )
        )
    ),"N.A.")</f>
        <v>SEM REGISTRO</v>
      </c>
      <c r="J137" s="14">
        <f>COMPLICE[[#This Row],[TREINADO EM]]+COMPLICE[[#This Row],[VALIDADE]]</f>
        <v>366</v>
      </c>
      <c r="K137">
        <v>0</v>
      </c>
      <c r="L137" t="s">
        <v>7</v>
      </c>
      <c r="M137" t="str">
        <f>VLOOKUP(COMPLICE[[#This Row],[NOME]],'CADASTRO'!A:K,6,0)</f>
        <v>ATIVO</v>
      </c>
    </row>
    <row r="138" spans="1:13">
      <c r="A138" t="s">
        <v>516</v>
      </c>
      <c r="B138" t="s">
        <v>723</v>
      </c>
      <c r="C138" t="s">
        <v>752</v>
      </c>
      <c r="D138" t="s">
        <v>751</v>
      </c>
      <c r="E138" s="10" t="s">
        <v>373</v>
      </c>
      <c r="F138" s="16" t="str">
        <f>VLOOKUP(COMPLICE[[#This Row],[NOME]],'CADASTRO'!A:K,5,0)</f>
        <v>AUXILIAR DE CARGA E DESCARGA</v>
      </c>
      <c r="G138" s="44">
        <v>44865</v>
      </c>
      <c r="H138" s="38">
        <v>365</v>
      </c>
      <c r="I13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IF(G138="01/01/1900",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COMPLICE[[#This Row],[TREINADO EM]]+COMPLICE[[#This Row],[VALIDADE]]</f>
        <v>45230</v>
      </c>
      <c r="K138">
        <v>1</v>
      </c>
      <c r="L138" t="s">
        <v>5</v>
      </c>
      <c r="M138" t="str">
        <f>VLOOKUP(COMPLICE[[#This Row],[NOME]],'CADASTRO'!A:K,6,0)</f>
        <v>ATIVO</v>
      </c>
    </row>
    <row r="139" spans="1:13">
      <c r="A139" t="s">
        <v>516</v>
      </c>
      <c r="B139" t="s">
        <v>723</v>
      </c>
      <c r="C139" t="s">
        <v>752</v>
      </c>
      <c r="D139" t="s">
        <v>751</v>
      </c>
      <c r="E139" s="10" t="s">
        <v>373</v>
      </c>
      <c r="F139" s="16" t="str">
        <f>VLOOKUP(COMPLICE[[#This Row],[NOME]],'CADASTRO'!A:K,5,0)</f>
        <v>AUXILIAR DE CARGA E DESCARGA</v>
      </c>
      <c r="G139" s="44">
        <v>45135</v>
      </c>
      <c r="H139" s="38">
        <v>365</v>
      </c>
      <c r="I13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IF(G139="01/01/1900",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COMPLICE[[#This Row],[TREINADO EM]]+COMPLICE[[#This Row],[VALIDADE]]</f>
        <v>45500</v>
      </c>
      <c r="K139">
        <v>1</v>
      </c>
      <c r="L139" t="s">
        <v>5</v>
      </c>
      <c r="M139" t="str">
        <f>VLOOKUP(COMPLICE[[#This Row],[NOME]],'CADASTRO'!A:K,6,0)</f>
        <v>ATIVO</v>
      </c>
    </row>
    <row r="140" spans="1:13">
      <c r="A140" t="s">
        <v>516</v>
      </c>
      <c r="B140" t="s">
        <v>723</v>
      </c>
      <c r="C140" t="s">
        <v>750</v>
      </c>
      <c r="D140" t="s">
        <v>751</v>
      </c>
      <c r="E140" s="10" t="s">
        <v>373</v>
      </c>
      <c r="F140" s="16" t="str">
        <f>VLOOKUP(COMPLICE[[#This Row],[NOME]],'CADASTRO'!A:K,5,0)</f>
        <v>AUXILIAR DE CARGA E DESCARGA</v>
      </c>
      <c r="G140" s="44">
        <v>45412</v>
      </c>
      <c r="H140" s="38">
        <v>365</v>
      </c>
      <c r="I14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IF(G140="01/01/1900",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COMPLICE[[#This Row],[TREINADO EM]]+COMPLICE[[#This Row],[VALIDADE]]</f>
        <v>45777</v>
      </c>
      <c r="K140">
        <v>1</v>
      </c>
      <c r="L140" t="s">
        <v>5</v>
      </c>
      <c r="M140" t="str">
        <f>VLOOKUP(COMPLICE[[#This Row],[NOME]],'CADASTRO'!A:K,6,0)</f>
        <v>ATIVO</v>
      </c>
    </row>
    <row r="141" spans="1:13">
      <c r="A141" t="s">
        <v>516</v>
      </c>
      <c r="B141" t="s">
        <v>723</v>
      </c>
      <c r="C141" t="s">
        <v>752</v>
      </c>
      <c r="D141" t="s">
        <v>751</v>
      </c>
      <c r="E141" s="10" t="s">
        <v>373</v>
      </c>
      <c r="F141" s="16" t="str">
        <f>VLOOKUP(COMPLICE[[#This Row],[NOME]],'CADASTRO'!A:K,5,0)</f>
        <v>AUXILIAR DE CARGA E DESCARGA</v>
      </c>
      <c r="G141" s="81">
        <v>45894</v>
      </c>
      <c r="H141" s="38">
        <v>365</v>
      </c>
      <c r="I14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IF(G141="01/01/1900", "SEM REGISTRO",
                        IF((G141+H141)&gt;TODAY(), "NO PRAZO", "VENCIDO"
                        )
                    )
                )
            )
        )
    ),"N.A.")</f>
        <v>VENCIDO</v>
      </c>
      <c r="J141" s="14">
        <f>COMPLICE[[#This Row],[TREINADO EM]]+COMPLICE[[#This Row],[VALIDADE]]</f>
        <v>46259</v>
      </c>
      <c r="K141">
        <v>1</v>
      </c>
      <c r="L141" t="s">
        <v>3</v>
      </c>
      <c r="M141" t="str">
        <f>VLOOKUP(COMPLICE[[#This Row],[NOME]],'CADASTRO'!A:K,6,0)</f>
        <v>ATIVO</v>
      </c>
    </row>
    <row r="142" spans="1:13">
      <c r="A142" t="s">
        <v>516</v>
      </c>
      <c r="B142" t="s">
        <v>723</v>
      </c>
      <c r="C142" t="s">
        <v>752</v>
      </c>
      <c r="D142" t="s">
        <v>751</v>
      </c>
      <c r="E142" s="10" t="s">
        <v>251</v>
      </c>
      <c r="F142" s="16" t="str">
        <f>VLOOKUP(COMPLICE[[#This Row],[NOME]],'CADASTRO'!A:K,5,0)</f>
        <v>OPERADOR INDUSTRIAL I</v>
      </c>
      <c r="G142" s="81">
        <v>45894</v>
      </c>
      <c r="H142" s="38">
        <v>365</v>
      </c>
      <c r="I14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IF(G142="01/01/1900",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COMPLICE[[#This Row],[TREINADO EM]]+COMPLICE[[#This Row],[VALIDADE]]</f>
        <v>46259</v>
      </c>
      <c r="K142">
        <v>1</v>
      </c>
      <c r="L142" t="s">
        <v>3</v>
      </c>
      <c r="M142" t="str">
        <f>VLOOKUP(COMPLICE[[#This Row],[NOME]],'CADASTRO'!A:K,6,0)</f>
        <v>DESLIGADO</v>
      </c>
    </row>
    <row r="143" spans="1:13">
      <c r="A143" t="s">
        <v>516</v>
      </c>
      <c r="B143" t="s">
        <v>723</v>
      </c>
      <c r="C143" t="s">
        <v>752</v>
      </c>
      <c r="D143" t="s">
        <v>751</v>
      </c>
      <c r="E143" s="10" t="s">
        <v>461</v>
      </c>
      <c r="F143" s="16" t="str">
        <f>VLOOKUP(COMPLICE[[#This Row],[NOME]],'CADASTRO'!A:K,5,0)</f>
        <v>ANALISTA PRODUCAO JR</v>
      </c>
      <c r="G143" s="44">
        <v>44865</v>
      </c>
      <c r="H143" s="38">
        <v>365</v>
      </c>
      <c r="I14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IF(G143="01/01/1900",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COMPLICE[[#This Row],[TREINADO EM]]+COMPLICE[[#This Row],[VALIDADE]]</f>
        <v>45230</v>
      </c>
      <c r="K143">
        <v>1</v>
      </c>
      <c r="L143" t="s">
        <v>3</v>
      </c>
      <c r="M143" t="str">
        <f>VLOOKUP(COMPLICE[[#This Row],[NOME]],'CADASTRO'!A:K,6,0)</f>
        <v>DESLIGADO</v>
      </c>
    </row>
    <row r="144" spans="1:13">
      <c r="A144" t="s">
        <v>516</v>
      </c>
      <c r="B144" t="s">
        <v>723</v>
      </c>
      <c r="C144" t="s">
        <v>752</v>
      </c>
      <c r="D144" t="s">
        <v>751</v>
      </c>
      <c r="E144" s="10" t="s">
        <v>375</v>
      </c>
      <c r="F144" s="16" t="str">
        <f>VLOOKUP(COMPLICE[[#This Row],[NOME]],'CADASTRO'!A:K,5,0)</f>
        <v>OPERADOR INDUSTRIAL II</v>
      </c>
      <c r="G144" s="44">
        <v>44865</v>
      </c>
      <c r="H144" s="38">
        <v>365</v>
      </c>
      <c r="I14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IF(G144="01/01/1900",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COMPLICE[[#This Row],[TREINADO EM]]+COMPLICE[[#This Row],[VALIDADE]]</f>
        <v>45230</v>
      </c>
      <c r="K144">
        <v>1</v>
      </c>
      <c r="L144" t="s">
        <v>5</v>
      </c>
      <c r="M144" t="str">
        <f>VLOOKUP(COMPLICE[[#This Row],[NOME]],'CADASTRO'!A:K,6,0)</f>
        <v>ATIVO</v>
      </c>
    </row>
    <row r="145" spans="1:13">
      <c r="A145" t="s">
        <v>516</v>
      </c>
      <c r="B145" t="s">
        <v>723</v>
      </c>
      <c r="C145" t="s">
        <v>752</v>
      </c>
      <c r="D145" t="s">
        <v>751</v>
      </c>
      <c r="E145" s="10" t="s">
        <v>375</v>
      </c>
      <c r="F145" s="16" t="str">
        <f>VLOOKUP(COMPLICE[[#This Row],[NOME]],'CADASTRO'!A:K,5,0)</f>
        <v>OPERADOR INDUSTRIAL II</v>
      </c>
      <c r="G145" s="44">
        <v>45135</v>
      </c>
      <c r="H145" s="38">
        <v>365</v>
      </c>
      <c r="I14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IF(G145="01/01/1900", "SEM REGISTRO",
                        IF((G145+H145)&gt;TODAY(), "NO PRAZO", "VENCIDO"
                        )
                    )
                )
            )
        )
    ),"N.A.")</f>
        <v>VENCIDO</v>
      </c>
      <c r="J145" s="14">
        <f>COMPLICE[[#This Row],[TREINADO EM]]+COMPLICE[[#This Row],[VALIDADE]]</f>
        <v>45500</v>
      </c>
      <c r="K145">
        <v>1</v>
      </c>
      <c r="L145" t="s">
        <v>3</v>
      </c>
      <c r="M145" t="str">
        <f>VLOOKUP(COMPLICE[[#This Row],[NOME]],'CADASTRO'!A:K,6,0)</f>
        <v>ATIVO</v>
      </c>
    </row>
    <row r="146" spans="1:13">
      <c r="A146" t="s">
        <v>516</v>
      </c>
      <c r="B146" t="s">
        <v>723</v>
      </c>
      <c r="C146" t="s">
        <v>750</v>
      </c>
      <c r="D146" t="s">
        <v>751</v>
      </c>
      <c r="E146" s="10" t="s">
        <v>463</v>
      </c>
      <c r="F146" s="16" t="str">
        <f>VLOOKUP(COMPLICE[[#This Row],[NOME]],'CADASTRO'!A:K,5,0)</f>
        <v>APRENDIZ</v>
      </c>
      <c r="G146" s="44">
        <v>45412</v>
      </c>
      <c r="H146" s="38">
        <v>365</v>
      </c>
      <c r="I14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IF(G146="01/01/1900",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COMPLICE[[#This Row],[TREINADO EM]]+COMPLICE[[#This Row],[VALIDADE]]</f>
        <v>45777</v>
      </c>
      <c r="K146">
        <v>1</v>
      </c>
      <c r="L146" t="s">
        <v>3</v>
      </c>
      <c r="M146" t="str">
        <f>VLOOKUP(COMPLICE[[#This Row],[NOME]],'CADASTRO'!A:K,6,0)</f>
        <v>DESLIGADO</v>
      </c>
    </row>
    <row r="147" spans="1:13">
      <c r="A147" t="s">
        <v>516</v>
      </c>
      <c r="B147" t="s">
        <v>723</v>
      </c>
      <c r="C147" t="s">
        <v>752</v>
      </c>
      <c r="D147" t="s">
        <v>751</v>
      </c>
      <c r="E147" s="10" t="s">
        <v>466</v>
      </c>
      <c r="F147" s="16" t="str">
        <f>VLOOKUP(COMPLICE[[#This Row],[NOME]],'CADASTRO'!A:K,5,0)</f>
        <v>PARCEIRO DE NEGOCIO DE RH</v>
      </c>
      <c r="G147" s="44">
        <v>45135</v>
      </c>
      <c r="H147" s="38">
        <v>365</v>
      </c>
      <c r="I14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IF(G147="01/01/1900",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COMPLICE[[#This Row],[TREINADO EM]]+COMPLICE[[#This Row],[VALIDADE]]</f>
        <v>45500</v>
      </c>
      <c r="K147">
        <v>1</v>
      </c>
      <c r="L147" t="s">
        <v>3</v>
      </c>
      <c r="M147" t="str">
        <f>VLOOKUP(COMPLICE[[#This Row],[NOME]],'CADASTRO'!A:K,6,0)</f>
        <v>DESLIGADO</v>
      </c>
    </row>
    <row r="148" spans="1:13">
      <c r="A148" t="s">
        <v>516</v>
      </c>
      <c r="B148" t="s">
        <v>723</v>
      </c>
      <c r="C148" t="s">
        <v>752</v>
      </c>
      <c r="D148" t="s">
        <v>751</v>
      </c>
      <c r="E148" s="10" t="s">
        <v>467</v>
      </c>
      <c r="F148" s="16" t="str">
        <f>VLOOKUP(COMPLICE[[#This Row],[NOME]],'CADASTRO'!A:K,5,0)</f>
        <v>OPERADOR INDUSTRIAL III</v>
      </c>
      <c r="G148" s="44">
        <v>44865</v>
      </c>
      <c r="H148" s="38">
        <v>365</v>
      </c>
      <c r="I14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IF(G148="01/01/1900",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COMPLICE[[#This Row],[TREINADO EM]]+COMPLICE[[#This Row],[VALIDADE]]</f>
        <v>45230</v>
      </c>
      <c r="K148">
        <v>1</v>
      </c>
      <c r="L148" t="s">
        <v>5</v>
      </c>
      <c r="M148" t="str">
        <f>VLOOKUP(COMPLICE[[#This Row],[NOME]],'CADASTRO'!A:K,6,0)</f>
        <v>DESLIGADO</v>
      </c>
    </row>
    <row r="149" spans="1:13">
      <c r="A149" t="s">
        <v>516</v>
      </c>
      <c r="B149" t="s">
        <v>723</v>
      </c>
      <c r="C149" t="s">
        <v>752</v>
      </c>
      <c r="D149" t="s">
        <v>751</v>
      </c>
      <c r="E149" s="10" t="s">
        <v>467</v>
      </c>
      <c r="F149" s="16" t="str">
        <f>VLOOKUP(COMPLICE[[#This Row],[NOME]],'CADASTRO'!A:K,5,0)</f>
        <v>OPERADOR INDUSTRIAL III</v>
      </c>
      <c r="G149" s="44">
        <v>45135</v>
      </c>
      <c r="H149" s="38">
        <v>365</v>
      </c>
      <c r="I14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IF(G149="01/01/1900",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COMPLICE[[#This Row],[TREINADO EM]]+COMPLICE[[#This Row],[VALIDADE]]</f>
        <v>45500</v>
      </c>
      <c r="K149">
        <v>1</v>
      </c>
      <c r="L149" t="s">
        <v>3</v>
      </c>
      <c r="M149" t="str">
        <f>VLOOKUP(COMPLICE[[#This Row],[NOME]],'CADASTRO'!A:K,6,0)</f>
        <v>DESLIGADO</v>
      </c>
    </row>
    <row r="150" spans="1:13">
      <c r="A150" t="s">
        <v>516</v>
      </c>
      <c r="B150" t="s">
        <v>723</v>
      </c>
      <c r="C150" t="s">
        <v>750</v>
      </c>
      <c r="D150" t="s">
        <v>751</v>
      </c>
      <c r="E150" s="10" t="s">
        <v>378</v>
      </c>
      <c r="F150" s="16" t="str">
        <f>VLOOKUP(COMPLICE[[#This Row],[NOME]],'CADASTRO'!A:K,5,0)</f>
        <v>ANALISTA LOGISTICA JR</v>
      </c>
      <c r="G150" s="44">
        <v>45412</v>
      </c>
      <c r="H150" s="38">
        <v>365</v>
      </c>
      <c r="I15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IF(G150="01/01/1900", "SEM REGISTRO",
                        IF((G150+H150)&gt;TODAY(), "NO PRAZO", "VENCIDO"
                        )
                    )
                )
            )
        )
    ),"N.A.")</f>
        <v>VENCIDO</v>
      </c>
      <c r="J150" s="14">
        <f>COMPLICE[[#This Row],[TREINADO EM]]+COMPLICE[[#This Row],[VALIDADE]]</f>
        <v>45777</v>
      </c>
      <c r="K150">
        <v>1</v>
      </c>
      <c r="L150" t="s">
        <v>3</v>
      </c>
      <c r="M150" t="str">
        <f>VLOOKUP(COMPLICE[[#This Row],[NOME]],'CADASTRO'!A:K,6,0)</f>
        <v>ATIVO</v>
      </c>
    </row>
    <row r="151" spans="1:13">
      <c r="A151" t="s">
        <v>516</v>
      </c>
      <c r="B151" t="s">
        <v>517</v>
      </c>
      <c r="C151" t="s">
        <v>381</v>
      </c>
      <c r="D151" t="s">
        <v>751</v>
      </c>
      <c r="E151" s="10" t="s">
        <v>469</v>
      </c>
      <c r="F151" s="16" t="str">
        <f>VLOOKUP(COMPLICE[[#This Row],[NOME]],'CADASTRO'!A:K,5,0)</f>
        <v>AUXILIAR INDUSTRIAL</v>
      </c>
      <c r="G151" s="81">
        <v>45876</v>
      </c>
      <c r="H151" s="38">
        <v>365</v>
      </c>
      <c r="I15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IF(G151="01/01/1900",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COMPLICE[[#This Row],[TREINADO EM]]+COMPLICE[[#This Row],[VALIDADE]]</f>
        <v>46241</v>
      </c>
      <c r="K151">
        <v>1</v>
      </c>
      <c r="L151" t="s">
        <v>3</v>
      </c>
      <c r="M151" t="str">
        <f>VLOOKUP(COMPLICE[[#This Row],[NOME]],'CADASTRO'!A:K,6,0)</f>
        <v>DESLIGADO</v>
      </c>
    </row>
    <row r="152" spans="1:13">
      <c r="A152" t="s">
        <v>516</v>
      </c>
      <c r="B152" t="s">
        <v>723</v>
      </c>
      <c r="C152" t="s">
        <v>752</v>
      </c>
      <c r="D152" t="s">
        <v>751</v>
      </c>
      <c r="E152" s="10" t="s">
        <v>26</v>
      </c>
      <c r="F152" s="16" t="str">
        <f>VLOOKUP(COMPLICE[[#This Row],[NOME]],'CADASTRO'!A:K,5,0)</f>
        <v>COORDENADOR PRODUCAO</v>
      </c>
      <c r="G152" s="44">
        <v>1</v>
      </c>
      <c r="H152" s="38">
        <v>365</v>
      </c>
      <c r="I15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IF(G152="01/01/1900", "SEM REGISTRO",
                        IF((G152+H152)&gt;TODAY(), "NO PRAZO", "VENCIDO"
                        )
                    )
                )
            )
        )
    ),"N.A.")</f>
        <v>SEM REGISTRO</v>
      </c>
      <c r="J152" s="14">
        <f>COMPLICE[[#This Row],[TREINADO EM]]+COMPLICE[[#This Row],[VALIDADE]]</f>
        <v>366</v>
      </c>
      <c r="K152">
        <v>0</v>
      </c>
      <c r="L152" t="s">
        <v>7</v>
      </c>
      <c r="M152" t="str">
        <f>VLOOKUP(COMPLICE[[#This Row],[NOME]],'CADASTRO'!A:K,6,0)</f>
        <v>ATIVO</v>
      </c>
    </row>
    <row r="153" spans="1:13">
      <c r="A153" t="s">
        <v>516</v>
      </c>
      <c r="B153" t="s">
        <v>723</v>
      </c>
      <c r="C153" t="s">
        <v>750</v>
      </c>
      <c r="D153" t="s">
        <v>751</v>
      </c>
      <c r="E153" s="10" t="s">
        <v>380</v>
      </c>
      <c r="F153" s="16" t="str">
        <f>VLOOKUP(COMPLICE[[#This Row],[NOME]],'CADASTRO'!A:K,5,0)</f>
        <v>TECNICO ELETRONICO I</v>
      </c>
      <c r="G153" s="44">
        <v>44484</v>
      </c>
      <c r="H153" s="38">
        <v>365</v>
      </c>
      <c r="I15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IF(G153="01/01/1900",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COMPLICE[[#This Row],[TREINADO EM]]+COMPLICE[[#This Row],[VALIDADE]]</f>
        <v>44849</v>
      </c>
      <c r="K153">
        <v>1</v>
      </c>
      <c r="L153" t="s">
        <v>5</v>
      </c>
      <c r="M153" t="str">
        <f>VLOOKUP(COMPLICE[[#This Row],[NOME]],'CADASTRO'!A:K,6,0)</f>
        <v>ATIVO</v>
      </c>
    </row>
    <row r="154" spans="1:13">
      <c r="A154" t="s">
        <v>516</v>
      </c>
      <c r="B154" t="s">
        <v>723</v>
      </c>
      <c r="C154" t="s">
        <v>752</v>
      </c>
      <c r="D154" t="s">
        <v>751</v>
      </c>
      <c r="E154" s="10" t="s">
        <v>380</v>
      </c>
      <c r="F154" s="16" t="str">
        <f>VLOOKUP(COMPLICE[[#This Row],[NOME]],'CADASTRO'!A:K,5,0)</f>
        <v>TECNICO ELETRONICO I</v>
      </c>
      <c r="G154" s="44">
        <v>44865</v>
      </c>
      <c r="H154" s="38">
        <v>365</v>
      </c>
      <c r="I15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IF(G154="01/01/1900",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COMPLICE[[#This Row],[TREINADO EM]]+COMPLICE[[#This Row],[VALIDADE]]</f>
        <v>45230</v>
      </c>
      <c r="K154">
        <v>1</v>
      </c>
      <c r="L154" t="s">
        <v>5</v>
      </c>
      <c r="M154" t="str">
        <f>VLOOKUP(COMPLICE[[#This Row],[NOME]],'CADASTRO'!A:K,6,0)</f>
        <v>ATIVO</v>
      </c>
    </row>
    <row r="155" spans="1:13">
      <c r="A155" t="s">
        <v>516</v>
      </c>
      <c r="B155" t="s">
        <v>723</v>
      </c>
      <c r="C155" t="s">
        <v>752</v>
      </c>
      <c r="D155" t="s">
        <v>751</v>
      </c>
      <c r="E155" s="10" t="s">
        <v>380</v>
      </c>
      <c r="F155" s="16" t="str">
        <f>VLOOKUP(COMPLICE[[#This Row],[NOME]],'CADASTRO'!A:K,5,0)</f>
        <v>TECNICO ELETRONICO I</v>
      </c>
      <c r="G155" s="44">
        <v>45135</v>
      </c>
      <c r="H155" s="38">
        <v>365</v>
      </c>
      <c r="I15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IF(G155="01/01/1900",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COMPLICE[[#This Row],[TREINADO EM]]+COMPLICE[[#This Row],[VALIDADE]]</f>
        <v>45500</v>
      </c>
      <c r="K155">
        <v>1</v>
      </c>
      <c r="L155" t="s">
        <v>5</v>
      </c>
      <c r="M155" t="str">
        <f>VLOOKUP(COMPLICE[[#This Row],[NOME]],'CADASTRO'!A:K,6,0)</f>
        <v>ATIVO</v>
      </c>
    </row>
    <row r="156" spans="1:13">
      <c r="A156" t="s">
        <v>516</v>
      </c>
      <c r="B156" t="s">
        <v>723</v>
      </c>
      <c r="C156" t="s">
        <v>750</v>
      </c>
      <c r="D156" t="s">
        <v>751</v>
      </c>
      <c r="E156" s="10" t="s">
        <v>380</v>
      </c>
      <c r="F156" s="16" t="str">
        <f>VLOOKUP(COMPLICE[[#This Row],[NOME]],'CADASTRO'!A:K,5,0)</f>
        <v>TECNICO ELETRONICO I</v>
      </c>
      <c r="G156" s="44">
        <v>45412</v>
      </c>
      <c r="H156" s="38">
        <v>365</v>
      </c>
      <c r="I15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IF(G156="01/01/1900", "SEM REGISTRO",
                        IF((G156+H156)&gt;TODAY(), "NO PRAZO", "VENCIDO"
                        )
                    )
                )
            )
        )
    ),"N.A.")</f>
        <v>VENCIDO</v>
      </c>
      <c r="J156" s="14">
        <f>COMPLICE[[#This Row],[TREINADO EM]]+COMPLICE[[#This Row],[VALIDADE]]</f>
        <v>45777</v>
      </c>
      <c r="K156">
        <v>1</v>
      </c>
      <c r="L156" t="s">
        <v>3</v>
      </c>
      <c r="M156" t="str">
        <f>VLOOKUP(COMPLICE[[#This Row],[NOME]],'CADASTRO'!A:K,6,0)</f>
        <v>ATIVO</v>
      </c>
    </row>
    <row r="157" spans="1:13">
      <c r="A157" t="s">
        <v>516</v>
      </c>
      <c r="B157" t="s">
        <v>723</v>
      </c>
      <c r="C157" t="s">
        <v>752</v>
      </c>
      <c r="D157" t="s">
        <v>751</v>
      </c>
      <c r="E157" s="10" t="s">
        <v>381</v>
      </c>
      <c r="F157" s="16" t="str">
        <f>VLOOKUP(COMPLICE[[#This Row],[NOME]],'CADASTRO'!A:K,5,0)</f>
        <v>TECNICO SEGURANCA TRABALHO</v>
      </c>
      <c r="G157" s="44">
        <v>45135</v>
      </c>
      <c r="H157" s="38">
        <v>365</v>
      </c>
      <c r="I15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IF(G157="01/01/1900",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COMPLICE[[#This Row],[TREINADO EM]]+COMPLICE[[#This Row],[VALIDADE]]</f>
        <v>45500</v>
      </c>
      <c r="K157">
        <v>1</v>
      </c>
      <c r="L157" t="s">
        <v>5</v>
      </c>
      <c r="M157" t="str">
        <f>VLOOKUP(COMPLICE[[#This Row],[NOME]],'CADASTRO'!A:K,6,0)</f>
        <v>ATIVO</v>
      </c>
    </row>
    <row r="158" spans="1:13">
      <c r="A158" t="s">
        <v>516</v>
      </c>
      <c r="B158" t="s">
        <v>723</v>
      </c>
      <c r="C158" t="s">
        <v>750</v>
      </c>
      <c r="D158" t="s">
        <v>751</v>
      </c>
      <c r="E158" s="10" t="s">
        <v>381</v>
      </c>
      <c r="F158" s="16" t="str">
        <f>VLOOKUP(COMPLICE[[#This Row],[NOME]],'CADASTRO'!A:K,5,0)</f>
        <v>TECNICO SEGURANCA TRABALHO</v>
      </c>
      <c r="G158" s="44">
        <v>45412</v>
      </c>
      <c r="H158" s="38">
        <v>365</v>
      </c>
      <c r="I15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IF(G158="01/01/1900", "SEM REGISTRO",
                        IF((G158+H158)&gt;TODAY(), "NO PRAZO", "VENCIDO"
                        )
                    )
                )
            )
        )
    ),"N.A.")</f>
        <v>VENCIDO</v>
      </c>
      <c r="J158" s="14">
        <f>COMPLICE[[#This Row],[TREINADO EM]]+COMPLICE[[#This Row],[VALIDADE]]</f>
        <v>45777</v>
      </c>
      <c r="K158">
        <v>1</v>
      </c>
      <c r="L158" t="s">
        <v>3</v>
      </c>
      <c r="M158" t="str">
        <f>VLOOKUP(COMPLICE[[#This Row],[NOME]],'CADASTRO'!A:K,6,0)</f>
        <v>ATIVO</v>
      </c>
    </row>
    <row r="159" spans="1:13">
      <c r="A159" t="s">
        <v>516</v>
      </c>
      <c r="B159" t="s">
        <v>723</v>
      </c>
      <c r="C159" t="s">
        <v>752</v>
      </c>
      <c r="D159" t="s">
        <v>751</v>
      </c>
      <c r="E159" s="10" t="s">
        <v>382</v>
      </c>
      <c r="F159" s="16" t="str">
        <f>VLOOKUP(COMPLICE[[#This Row],[NOME]],'CADASTRO'!A:K,5,0)</f>
        <v>ANALISTA CONTROLE QUALIDADE JR</v>
      </c>
      <c r="G159" s="44">
        <v>1</v>
      </c>
      <c r="H159" s="38">
        <v>365</v>
      </c>
      <c r="I15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IF(G159="01/01/1900", "SEM REGISTRO",
                        IF((G159+H159)&gt;TODAY(), "NO PRAZO", "VENCIDO"
                        )
                    )
                )
            )
        )
    ),"N.A.")</f>
        <v>SEM REGISTRO</v>
      </c>
      <c r="J159" s="14">
        <f>COMPLICE[[#This Row],[TREINADO EM]]+COMPLICE[[#This Row],[VALIDADE]]</f>
        <v>366</v>
      </c>
      <c r="K159">
        <v>0</v>
      </c>
      <c r="L159" t="s">
        <v>7</v>
      </c>
      <c r="M159" t="str">
        <f>VLOOKUP(COMPLICE[[#This Row],[NOME]],'CADASTRO'!A:K,6,0)</f>
        <v>ATIVO</v>
      </c>
    </row>
    <row r="160" spans="1:13">
      <c r="A160" t="s">
        <v>516</v>
      </c>
      <c r="B160" t="s">
        <v>517</v>
      </c>
      <c r="C160" t="s">
        <v>333</v>
      </c>
      <c r="D160" t="s">
        <v>751</v>
      </c>
      <c r="E160" s="11" t="s">
        <v>268</v>
      </c>
      <c r="F160" s="16" t="str">
        <f>VLOOKUP(COMPLICE[[#This Row],[NOME]],'CADASTRO'!A:K,5,0)</f>
        <v>Almoxarife</v>
      </c>
      <c r="G160" s="44">
        <v>45156</v>
      </c>
      <c r="H160" s="38">
        <v>365</v>
      </c>
      <c r="I16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IF(G160="01/01/1900",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COMPLICE[[#This Row],[TREINADO EM]]+COMPLICE[[#This Row],[VALIDADE]]</f>
        <v>45521</v>
      </c>
      <c r="K160">
        <v>1</v>
      </c>
      <c r="L160" t="s">
        <v>5</v>
      </c>
      <c r="M160" t="str">
        <f>VLOOKUP(COMPLICE[[#This Row],[NOME]],'CADASTRO'!A:K,6,0)</f>
        <v>DESLIGADO</v>
      </c>
    </row>
    <row r="161" spans="1:13">
      <c r="A161" t="s">
        <v>516</v>
      </c>
      <c r="B161" t="s">
        <v>723</v>
      </c>
      <c r="C161" t="s">
        <v>750</v>
      </c>
      <c r="D161" t="s">
        <v>751</v>
      </c>
      <c r="E161" s="10" t="s">
        <v>268</v>
      </c>
      <c r="F161" s="16" t="str">
        <f>VLOOKUP(COMPLICE[[#This Row],[NOME]],'CADASTRO'!A:K,5,0)</f>
        <v>Almoxarife</v>
      </c>
      <c r="G161" s="44">
        <v>45412</v>
      </c>
      <c r="H161" s="38">
        <v>365</v>
      </c>
      <c r="I16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IF(G161="01/01/1900",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COMPLICE[[#This Row],[TREINADO EM]]+COMPLICE[[#This Row],[VALIDADE]]</f>
        <v>45777</v>
      </c>
      <c r="K161">
        <v>1</v>
      </c>
      <c r="L161" t="s">
        <v>5</v>
      </c>
      <c r="M161" t="str">
        <f>VLOOKUP(COMPLICE[[#This Row],[NOME]],'CADASTRO'!A:K,6,0)</f>
        <v>DESLIGADO</v>
      </c>
    </row>
    <row r="162" spans="1:13">
      <c r="A162" t="s">
        <v>516</v>
      </c>
      <c r="B162" t="s">
        <v>723</v>
      </c>
      <c r="C162" t="s">
        <v>752</v>
      </c>
      <c r="D162" t="s">
        <v>751</v>
      </c>
      <c r="E162" s="10" t="s">
        <v>268</v>
      </c>
      <c r="F162" s="16" t="str">
        <f>VLOOKUP(COMPLICE[[#This Row],[NOME]],'CADASTRO'!A:K,5,0)</f>
        <v>Almoxarife</v>
      </c>
      <c r="G162" s="81">
        <v>45894</v>
      </c>
      <c r="H162" s="38">
        <v>365</v>
      </c>
      <c r="I16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IF(G162="01/01/1900",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COMPLICE[[#This Row],[TREINADO EM]]+COMPLICE[[#This Row],[VALIDADE]]</f>
        <v>46259</v>
      </c>
      <c r="K162">
        <v>1</v>
      </c>
      <c r="L162" t="s">
        <v>3</v>
      </c>
      <c r="M162" t="str">
        <f>VLOOKUP(COMPLICE[[#This Row],[NOME]],'CADASTRO'!A:K,6,0)</f>
        <v>DESLIGADO</v>
      </c>
    </row>
    <row r="163" spans="1:13">
      <c r="A163" t="s">
        <v>516</v>
      </c>
      <c r="B163" t="s">
        <v>723</v>
      </c>
      <c r="C163" t="s">
        <v>752</v>
      </c>
      <c r="D163" t="s">
        <v>751</v>
      </c>
      <c r="E163" s="10" t="s">
        <v>162</v>
      </c>
      <c r="F163" s="16" t="str">
        <f>VLOOKUP(COMPLICE[[#This Row],[NOME]],'CADASTRO'!A:K,5,0)</f>
        <v>SUPERVISOR DE MANUTENCAO</v>
      </c>
      <c r="G163" s="44">
        <v>45135</v>
      </c>
      <c r="H163" s="38">
        <v>365</v>
      </c>
      <c r="I16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IF(G163="01/01/1900", "SEM REGISTRO",
                        IF((G163+H163)&gt;TODAY(), "NO PRAZO", "VENCIDO"
                        )
                    )
                )
            )
        )
    ),"N.A.")</f>
        <v>VENCIDO</v>
      </c>
      <c r="J163" s="14">
        <f>COMPLICE[[#This Row],[TREINADO EM]]+COMPLICE[[#This Row],[VALIDADE]]</f>
        <v>45500</v>
      </c>
      <c r="K163">
        <v>1</v>
      </c>
      <c r="L163" t="s">
        <v>3</v>
      </c>
      <c r="M163" t="str">
        <f>VLOOKUP(COMPLICE[[#This Row],[NOME]],'CADASTRO'!A:K,6,0)</f>
        <v>ATIVO</v>
      </c>
    </row>
    <row r="164" spans="1:13">
      <c r="A164" t="s">
        <v>516</v>
      </c>
      <c r="B164" t="s">
        <v>723</v>
      </c>
      <c r="C164" t="s">
        <v>752</v>
      </c>
      <c r="D164" t="s">
        <v>751</v>
      </c>
      <c r="E164" s="10" t="s">
        <v>40</v>
      </c>
      <c r="F164" s="16" t="str">
        <f>VLOOKUP(COMPLICE[[#This Row],[NOME]],'CADASTRO'!A:K,5,0)</f>
        <v>COORDENADOR PRODUCAO</v>
      </c>
      <c r="G164" s="44">
        <v>45135</v>
      </c>
      <c r="H164" s="38">
        <v>365</v>
      </c>
      <c r="I16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IF(G164="01/01/1900",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COMPLICE[[#This Row],[TREINADO EM]]+COMPLICE[[#This Row],[VALIDADE]]</f>
        <v>45500</v>
      </c>
      <c r="K164">
        <v>1</v>
      </c>
      <c r="L164" t="s">
        <v>3</v>
      </c>
      <c r="M164" t="str">
        <f>VLOOKUP(COMPLICE[[#This Row],[NOME]],'CADASTRO'!A:K,6,0)</f>
        <v>TRANSFERIDO</v>
      </c>
    </row>
    <row r="165" spans="1:13">
      <c r="A165" t="s">
        <v>516</v>
      </c>
      <c r="B165" t="s">
        <v>723</v>
      </c>
      <c r="C165" t="s">
        <v>750</v>
      </c>
      <c r="D165" t="s">
        <v>751</v>
      </c>
      <c r="E165" s="10" t="s">
        <v>274</v>
      </c>
      <c r="F165" s="16" t="str">
        <f>VLOOKUP(COMPLICE[[#This Row],[NOME]],'CADASTRO'!A:K,5,0)</f>
        <v>OPERADOR INDUSTRIAL III</v>
      </c>
      <c r="G165" s="44">
        <v>44484</v>
      </c>
      <c r="H165" s="38">
        <v>365</v>
      </c>
      <c r="I16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IF(G165="01/01/1900",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COMPLICE[[#This Row],[TREINADO EM]]+COMPLICE[[#This Row],[VALIDADE]]</f>
        <v>44849</v>
      </c>
      <c r="K165">
        <v>1</v>
      </c>
      <c r="L165" t="s">
        <v>3</v>
      </c>
      <c r="M165" t="str">
        <f>VLOOKUP(COMPLICE[[#This Row],[NOME]],'CADASTRO'!A:K,6,0)</f>
        <v>DESLIGADO</v>
      </c>
    </row>
    <row r="166" spans="1:13">
      <c r="A166" t="s">
        <v>516</v>
      </c>
      <c r="B166" t="s">
        <v>517</v>
      </c>
      <c r="C166" t="s">
        <v>333</v>
      </c>
      <c r="D166" t="s">
        <v>751</v>
      </c>
      <c r="E166" s="10" t="s">
        <v>275</v>
      </c>
      <c r="F166" s="16" t="str">
        <f>VLOOKUP(COMPLICE[[#This Row],[NOME]],'CADASTRO'!A:K,5,0)</f>
        <v>ESTAGIARIO</v>
      </c>
      <c r="G166" s="44">
        <v>45183</v>
      </c>
      <c r="H166" s="38">
        <v>365</v>
      </c>
      <c r="I16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IF(G166="01/01/1900",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COMPLICE[[#This Row],[TREINADO EM]]+COMPLICE[[#This Row],[VALIDADE]]</f>
        <v>45548</v>
      </c>
      <c r="K166">
        <v>1</v>
      </c>
      <c r="L166" t="s">
        <v>3</v>
      </c>
      <c r="M166" t="str">
        <f>VLOOKUP(COMPLICE[[#This Row],[NOME]],'CADASTRO'!A:K,6,0)</f>
        <v>TRANSFERIDO</v>
      </c>
    </row>
    <row r="167" spans="1:13">
      <c r="A167" t="s">
        <v>516</v>
      </c>
      <c r="B167" t="s">
        <v>723</v>
      </c>
      <c r="C167" t="s">
        <v>752</v>
      </c>
      <c r="D167" t="s">
        <v>751</v>
      </c>
      <c r="E167" s="10" t="s">
        <v>277</v>
      </c>
      <c r="F167" s="16" t="str">
        <f>VLOOKUP(COMPLICE[[#This Row],[NOME]],'CADASTRO'!A:K,5,0)</f>
        <v>OPERADOR INDUSTRIAL I</v>
      </c>
      <c r="G167" s="44">
        <v>44865</v>
      </c>
      <c r="H167" s="38">
        <v>365</v>
      </c>
      <c r="I16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IF(G167="01/01/1900",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COMPLICE[[#This Row],[TREINADO EM]]+COMPLICE[[#This Row],[VALIDADE]]</f>
        <v>45230</v>
      </c>
      <c r="K167">
        <v>1</v>
      </c>
      <c r="L167" t="s">
        <v>3</v>
      </c>
      <c r="M167" t="str">
        <f>VLOOKUP(COMPLICE[[#This Row],[NOME]],'CADASTRO'!A:K,6,0)</f>
        <v>DESLIGADO</v>
      </c>
    </row>
    <row r="168" spans="1:13">
      <c r="A168" t="s">
        <v>516</v>
      </c>
      <c r="B168" t="s">
        <v>723</v>
      </c>
      <c r="C168" t="s">
        <v>750</v>
      </c>
      <c r="D168" t="s">
        <v>751</v>
      </c>
      <c r="E168" s="10" t="s">
        <v>383</v>
      </c>
      <c r="F168" s="16" t="str">
        <f>VLOOKUP(COMPLICE[[#This Row],[NOME]],'CADASTRO'!A:K,5,0)</f>
        <v>TECNICO AUTOMACAO</v>
      </c>
      <c r="G168" s="44">
        <v>44512</v>
      </c>
      <c r="H168" s="38">
        <v>365</v>
      </c>
      <c r="I16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IF(G168="01/01/1900",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COMPLICE[[#This Row],[TREINADO EM]]+COMPLICE[[#This Row],[VALIDADE]]</f>
        <v>44877</v>
      </c>
      <c r="K168">
        <v>1</v>
      </c>
      <c r="L168" t="s">
        <v>5</v>
      </c>
      <c r="M168" t="str">
        <f>VLOOKUP(COMPLICE[[#This Row],[NOME]],'CADASTRO'!A:K,6,0)</f>
        <v>ATIVO</v>
      </c>
    </row>
    <row r="169" spans="1:13">
      <c r="A169" t="s">
        <v>516</v>
      </c>
      <c r="B169" t="s">
        <v>723</v>
      </c>
      <c r="C169" t="s">
        <v>752</v>
      </c>
      <c r="D169" t="s">
        <v>751</v>
      </c>
      <c r="E169" s="10" t="s">
        <v>383</v>
      </c>
      <c r="F169" s="16" t="str">
        <f>VLOOKUP(COMPLICE[[#This Row],[NOME]],'CADASTRO'!A:K,5,0)</f>
        <v>TECNICO AUTOMACAO</v>
      </c>
      <c r="G169" s="44">
        <v>44865</v>
      </c>
      <c r="H169" s="38">
        <v>365</v>
      </c>
      <c r="I16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IF(G169="01/01/1900", "SEM REGISTRO",
                        IF((G169+H169)&gt;TODAY(), "NO PRAZO", "VENCIDO"
                        )
                    )
                )
            )
        )
    ),"N.A.")</f>
        <v>VENCIDO</v>
      </c>
      <c r="J169" s="14">
        <f>COMPLICE[[#This Row],[TREINADO EM]]+COMPLICE[[#This Row],[VALIDADE]]</f>
        <v>45230</v>
      </c>
      <c r="K169">
        <v>1</v>
      </c>
      <c r="L169" t="s">
        <v>3</v>
      </c>
      <c r="M169" t="str">
        <f>VLOOKUP(COMPLICE[[#This Row],[NOME]],'CADASTRO'!A:K,6,0)</f>
        <v>ATIVO</v>
      </c>
    </row>
    <row r="170" spans="1:13">
      <c r="A170" t="s">
        <v>516</v>
      </c>
      <c r="B170" t="s">
        <v>723</v>
      </c>
      <c r="C170" t="s">
        <v>752</v>
      </c>
      <c r="D170" t="s">
        <v>751</v>
      </c>
      <c r="E170" s="10" t="s">
        <v>278</v>
      </c>
      <c r="F170" s="16" t="str">
        <f>VLOOKUP(COMPLICE[[#This Row],[NOME]],'CADASTRO'!A:K,5,0)</f>
        <v>OPERADOR INDUSTRIAL I</v>
      </c>
      <c r="G170" s="44">
        <v>45135</v>
      </c>
      <c r="H170" s="38">
        <v>365</v>
      </c>
      <c r="I17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IF(G170="01/01/1900",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COMPLICE[[#This Row],[TREINADO EM]]+COMPLICE[[#This Row],[VALIDADE]]</f>
        <v>45500</v>
      </c>
      <c r="K170">
        <v>1</v>
      </c>
      <c r="L170" t="s">
        <v>5</v>
      </c>
      <c r="M170" t="str">
        <f>VLOOKUP(COMPLICE[[#This Row],[NOME]],'CADASTRO'!A:K,6,0)</f>
        <v>DESLIGADO</v>
      </c>
    </row>
    <row r="171" spans="1:13">
      <c r="A171" t="s">
        <v>516</v>
      </c>
      <c r="B171" t="s">
        <v>723</v>
      </c>
      <c r="C171" t="s">
        <v>750</v>
      </c>
      <c r="D171" t="s">
        <v>751</v>
      </c>
      <c r="E171" s="10" t="s">
        <v>278</v>
      </c>
      <c r="F171" s="16" t="str">
        <f>VLOOKUP(COMPLICE[[#This Row],[NOME]],'CADASTRO'!A:K,5,0)</f>
        <v>OPERADOR INDUSTRIAL I</v>
      </c>
      <c r="G171" s="44">
        <v>45412</v>
      </c>
      <c r="H171" s="38">
        <v>365</v>
      </c>
      <c r="I17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IF(G171="01/01/1900",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COMPLICE[[#This Row],[TREINADO EM]]+COMPLICE[[#This Row],[VALIDADE]]</f>
        <v>45777</v>
      </c>
      <c r="K171">
        <v>1</v>
      </c>
      <c r="L171" t="s">
        <v>3</v>
      </c>
      <c r="M171" t="str">
        <f>VLOOKUP(COMPLICE[[#This Row],[NOME]],'CADASTRO'!A:K,6,0)</f>
        <v>DESLIGADO</v>
      </c>
    </row>
    <row r="172" spans="1:13">
      <c r="A172" t="s">
        <v>516</v>
      </c>
      <c r="B172" t="s">
        <v>723</v>
      </c>
      <c r="C172" t="s">
        <v>752</v>
      </c>
      <c r="D172" t="s">
        <v>751</v>
      </c>
      <c r="E172" s="10" t="s">
        <v>386</v>
      </c>
      <c r="F172" s="16" t="str">
        <f>VLOOKUP(COMPLICE[[#This Row],[NOME]],'CADASTRO'!A:K,5,0)</f>
        <v>OPERADOR INDUSTRIAL II</v>
      </c>
      <c r="G172" s="44">
        <v>44865</v>
      </c>
      <c r="H172" s="38">
        <v>365</v>
      </c>
      <c r="I17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IF(G172="01/01/1900",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COMPLICE[[#This Row],[TREINADO EM]]+COMPLICE[[#This Row],[VALIDADE]]</f>
        <v>45230</v>
      </c>
      <c r="K172">
        <v>1</v>
      </c>
      <c r="L172" t="s">
        <v>5</v>
      </c>
      <c r="M172" t="str">
        <f>VLOOKUP(COMPLICE[[#This Row],[NOME]],'CADASTRO'!A:K,6,0)</f>
        <v>ATIVO</v>
      </c>
    </row>
    <row r="173" spans="1:13">
      <c r="A173" t="s">
        <v>516</v>
      </c>
      <c r="B173" t="s">
        <v>723</v>
      </c>
      <c r="C173" t="s">
        <v>752</v>
      </c>
      <c r="D173" t="s">
        <v>751</v>
      </c>
      <c r="E173" s="10" t="s">
        <v>386</v>
      </c>
      <c r="F173" s="16" t="str">
        <f>VLOOKUP(COMPLICE[[#This Row],[NOME]],'CADASTRO'!A:K,5,0)</f>
        <v>OPERADOR INDUSTRIAL II</v>
      </c>
      <c r="G173" s="44">
        <v>45135</v>
      </c>
      <c r="H173" s="38">
        <v>365</v>
      </c>
      <c r="I17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IF(G173="01/01/1900",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COMPLICE[[#This Row],[TREINADO EM]]+COMPLICE[[#This Row],[VALIDADE]]</f>
        <v>45500</v>
      </c>
      <c r="K173">
        <v>1</v>
      </c>
      <c r="L173" t="s">
        <v>5</v>
      </c>
      <c r="M173" t="str">
        <f>VLOOKUP(COMPLICE[[#This Row],[NOME]],'CADASTRO'!A:K,6,0)</f>
        <v>ATIVO</v>
      </c>
    </row>
    <row r="174" spans="1:13">
      <c r="A174" t="s">
        <v>516</v>
      </c>
      <c r="B174" t="s">
        <v>723</v>
      </c>
      <c r="C174" t="s">
        <v>750</v>
      </c>
      <c r="D174" t="s">
        <v>751</v>
      </c>
      <c r="E174" s="10" t="s">
        <v>386</v>
      </c>
      <c r="F174" s="16" t="str">
        <f>VLOOKUP(COMPLICE[[#This Row],[NOME]],'CADASTRO'!A:K,5,0)</f>
        <v>OPERADOR INDUSTRIAL II</v>
      </c>
      <c r="G174" s="44">
        <v>45412</v>
      </c>
      <c r="H174" s="38">
        <v>365</v>
      </c>
      <c r="I17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IF(G174="01/01/1900",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COMPLICE[[#This Row],[TREINADO EM]]+COMPLICE[[#This Row],[VALIDADE]]</f>
        <v>45777</v>
      </c>
      <c r="K174">
        <v>1</v>
      </c>
      <c r="L174" t="s">
        <v>5</v>
      </c>
      <c r="M174" t="str">
        <f>VLOOKUP(COMPLICE[[#This Row],[NOME]],'CADASTRO'!A:K,6,0)</f>
        <v>ATIVO</v>
      </c>
    </row>
    <row r="175" spans="1:13">
      <c r="A175" t="s">
        <v>516</v>
      </c>
      <c r="B175" t="s">
        <v>723</v>
      </c>
      <c r="C175" t="s">
        <v>752</v>
      </c>
      <c r="D175" t="s">
        <v>751</v>
      </c>
      <c r="E175" s="10" t="s">
        <v>386</v>
      </c>
      <c r="F175" s="16" t="str">
        <f>VLOOKUP(COMPLICE[[#This Row],[NOME]],'CADASTRO'!A:K,5,0)</f>
        <v>OPERADOR INDUSTRIAL II</v>
      </c>
      <c r="G175" s="81">
        <v>45894</v>
      </c>
      <c r="H175" s="38">
        <v>365</v>
      </c>
      <c r="I17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IF(G175="01/01/1900", "SEM REGISTRO",
                        IF((G175+H175)&gt;TODAY(), "NO PRAZO", "VENCIDO"
                        )
                    )
                )
            )
        )
    ),"N.A.")</f>
        <v>VENCIDO</v>
      </c>
      <c r="J175" s="14">
        <f>COMPLICE[[#This Row],[TREINADO EM]]+COMPLICE[[#This Row],[VALIDADE]]</f>
        <v>46259</v>
      </c>
      <c r="K175">
        <v>1</v>
      </c>
      <c r="L175" t="s">
        <v>3</v>
      </c>
      <c r="M175" t="str">
        <f>VLOOKUP(COMPLICE[[#This Row],[NOME]],'CADASTRO'!A:K,6,0)</f>
        <v>ATIVO</v>
      </c>
    </row>
    <row r="176" spans="1:13">
      <c r="A176" t="s">
        <v>516</v>
      </c>
      <c r="B176" t="s">
        <v>723</v>
      </c>
      <c r="C176" t="s">
        <v>752</v>
      </c>
      <c r="D176" t="s">
        <v>751</v>
      </c>
      <c r="E176" s="10" t="s">
        <v>387</v>
      </c>
      <c r="F176" s="16" t="str">
        <f>VLOOKUP(COMPLICE[[#This Row],[NOME]],'CADASTRO'!A:K,5,0)</f>
        <v>OPERADOR INDUSTRIAL III</v>
      </c>
      <c r="G176" s="44">
        <v>44865</v>
      </c>
      <c r="H176" s="38">
        <v>365</v>
      </c>
      <c r="I17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IF(G176="01/01/1900",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COMPLICE[[#This Row],[TREINADO EM]]+COMPLICE[[#This Row],[VALIDADE]]</f>
        <v>45230</v>
      </c>
      <c r="K176">
        <v>1</v>
      </c>
      <c r="L176" t="s">
        <v>5</v>
      </c>
      <c r="M176" t="str">
        <f>VLOOKUP(COMPLICE[[#This Row],[NOME]],'CADASTRO'!A:K,6,0)</f>
        <v>ATIVO</v>
      </c>
    </row>
    <row r="177" spans="1:13">
      <c r="A177" t="s">
        <v>516</v>
      </c>
      <c r="B177" t="s">
        <v>723</v>
      </c>
      <c r="C177" t="s">
        <v>752</v>
      </c>
      <c r="D177" t="s">
        <v>751</v>
      </c>
      <c r="E177" s="10" t="s">
        <v>387</v>
      </c>
      <c r="F177" s="16" t="str">
        <f>VLOOKUP(COMPLICE[[#This Row],[NOME]],'CADASTRO'!A:K,5,0)</f>
        <v>OPERADOR INDUSTRIAL III</v>
      </c>
      <c r="G177" s="44">
        <v>45135</v>
      </c>
      <c r="H177" s="38">
        <v>365</v>
      </c>
      <c r="I17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IF(G177="01/01/1900",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COMPLICE[[#This Row],[TREINADO EM]]+COMPLICE[[#This Row],[VALIDADE]]</f>
        <v>45500</v>
      </c>
      <c r="K177">
        <v>1</v>
      </c>
      <c r="L177" t="s">
        <v>5</v>
      </c>
      <c r="M177" t="str">
        <f>VLOOKUP(COMPLICE[[#This Row],[NOME]],'CADASTRO'!A:K,6,0)</f>
        <v>ATIVO</v>
      </c>
    </row>
    <row r="178" spans="1:13">
      <c r="A178" t="s">
        <v>516</v>
      </c>
      <c r="B178" t="s">
        <v>723</v>
      </c>
      <c r="C178" t="s">
        <v>750</v>
      </c>
      <c r="D178" t="s">
        <v>751</v>
      </c>
      <c r="E178" s="10" t="s">
        <v>387</v>
      </c>
      <c r="F178" s="16" t="str">
        <f>VLOOKUP(COMPLICE[[#This Row],[NOME]],'CADASTRO'!A:K,5,0)</f>
        <v>OPERADOR INDUSTRIAL III</v>
      </c>
      <c r="G178" s="44">
        <v>45412</v>
      </c>
      <c r="H178" s="38">
        <v>365</v>
      </c>
      <c r="I17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IF(G178="01/01/1900", "SEM REGISTRO",
                        IF((G178+H178)&gt;TODAY(), "NO PRAZO", "VENCIDO"
                        )
                    )
                )
            )
        )
    ),"N.A.")</f>
        <v>VENCIDO</v>
      </c>
      <c r="J178" s="14">
        <f>COMPLICE[[#This Row],[TREINADO EM]]+COMPLICE[[#This Row],[VALIDADE]]</f>
        <v>45777</v>
      </c>
      <c r="K178">
        <v>1</v>
      </c>
      <c r="L178" t="s">
        <v>3</v>
      </c>
      <c r="M178" t="str">
        <f>VLOOKUP(COMPLICE[[#This Row],[NOME]],'CADASTRO'!A:K,6,0)</f>
        <v>ATIVO</v>
      </c>
    </row>
    <row r="179" spans="1:13">
      <c r="A179" t="s">
        <v>516</v>
      </c>
      <c r="B179" t="s">
        <v>517</v>
      </c>
      <c r="C179" t="s">
        <v>333</v>
      </c>
      <c r="D179" t="s">
        <v>751</v>
      </c>
      <c r="E179" s="10" t="s">
        <v>331</v>
      </c>
      <c r="F179" s="16" t="str">
        <f>VLOOKUP(COMPLICE[[#This Row],[NOME]],'CADASTRO'!A:K,5,0)</f>
        <v>LIDER DE TURNO</v>
      </c>
      <c r="G179" s="44">
        <v>45061</v>
      </c>
      <c r="H179" s="38">
        <v>365</v>
      </c>
      <c r="I17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IF(G179="01/01/1900",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COMPLICE[[#This Row],[TREINADO EM]]+COMPLICE[[#This Row],[VALIDADE]]</f>
        <v>45426</v>
      </c>
      <c r="K179">
        <v>1</v>
      </c>
      <c r="L179" t="s">
        <v>5</v>
      </c>
      <c r="M179" t="str">
        <f>VLOOKUP(COMPLICE[[#This Row],[NOME]],'CADASTRO'!A:K,6,0)</f>
        <v>ATIVO</v>
      </c>
    </row>
    <row r="180" spans="1:13">
      <c r="A180" t="s">
        <v>516</v>
      </c>
      <c r="B180" t="s">
        <v>723</v>
      </c>
      <c r="C180" t="s">
        <v>752</v>
      </c>
      <c r="D180" t="s">
        <v>751</v>
      </c>
      <c r="E180" s="10" t="s">
        <v>331</v>
      </c>
      <c r="F180" s="16" t="str">
        <f>VLOOKUP(COMPLICE[[#This Row],[NOME]],'CADASTRO'!A:K,5,0)</f>
        <v>LIDER DE TURNO</v>
      </c>
      <c r="G180" s="44">
        <v>45135</v>
      </c>
      <c r="H180" s="38">
        <v>365</v>
      </c>
      <c r="I18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IF(G180="01/01/1900", "SEM REGISTRO",
                        IF((G180+H180)&gt;TODAY(), "NO PRAZO", "VENCIDO"
                        )
                    )
                )
            )
        )
    ),"N.A.")</f>
        <v>VENCIDO</v>
      </c>
      <c r="J180" s="14">
        <f>COMPLICE[[#This Row],[TREINADO EM]]+COMPLICE[[#This Row],[VALIDADE]]</f>
        <v>45500</v>
      </c>
      <c r="K180">
        <v>1</v>
      </c>
      <c r="L180" t="s">
        <v>3</v>
      </c>
      <c r="M180" t="str">
        <f>VLOOKUP(COMPLICE[[#This Row],[NOME]],'CADASTRO'!A:K,6,0)</f>
        <v>ATIVO</v>
      </c>
    </row>
    <row r="181" spans="1:13">
      <c r="A181" t="s">
        <v>516</v>
      </c>
      <c r="B181" t="s">
        <v>723</v>
      </c>
      <c r="C181" t="s">
        <v>750</v>
      </c>
      <c r="D181" t="s">
        <v>751</v>
      </c>
      <c r="E181" s="10" t="s">
        <v>390</v>
      </c>
      <c r="F181" s="16" t="str">
        <f>VLOOKUP(COMPLICE[[#This Row],[NOME]],'CADASTRO'!A:K,5,0)</f>
        <v>TECNICO ELETRONICO II</v>
      </c>
      <c r="G181" s="44">
        <v>44512</v>
      </c>
      <c r="H181" s="38">
        <v>365</v>
      </c>
      <c r="I18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IF(G181="01/01/1900",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COMPLICE[[#This Row],[TREINADO EM]]+COMPLICE[[#This Row],[VALIDADE]]</f>
        <v>44877</v>
      </c>
      <c r="K181">
        <v>1</v>
      </c>
      <c r="L181" t="s">
        <v>5</v>
      </c>
      <c r="M181" t="str">
        <f>VLOOKUP(COMPLICE[[#This Row],[NOME]],'CADASTRO'!A:K,6,0)</f>
        <v>ATIVO</v>
      </c>
    </row>
    <row r="182" spans="1:13">
      <c r="A182" t="s">
        <v>516</v>
      </c>
      <c r="B182" t="s">
        <v>723</v>
      </c>
      <c r="C182" t="s">
        <v>752</v>
      </c>
      <c r="D182" t="s">
        <v>751</v>
      </c>
      <c r="E182" s="10" t="s">
        <v>390</v>
      </c>
      <c r="F182" s="16" t="str">
        <f>VLOOKUP(COMPLICE[[#This Row],[NOME]],'CADASTRO'!A:K,5,0)</f>
        <v>TECNICO ELETRONICO II</v>
      </c>
      <c r="G182" s="44">
        <v>44865</v>
      </c>
      <c r="H182" s="38">
        <v>365</v>
      </c>
      <c r="I18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IF(G182="01/01/1900",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COMPLICE[[#This Row],[TREINADO EM]]+COMPLICE[[#This Row],[VALIDADE]]</f>
        <v>45230</v>
      </c>
      <c r="K182">
        <v>1</v>
      </c>
      <c r="L182" t="s">
        <v>5</v>
      </c>
      <c r="M182" t="str">
        <f>VLOOKUP(COMPLICE[[#This Row],[NOME]],'CADASTRO'!A:K,6,0)</f>
        <v>ATIVO</v>
      </c>
    </row>
    <row r="183" spans="1:13">
      <c r="A183" t="s">
        <v>516</v>
      </c>
      <c r="B183" t="s">
        <v>723</v>
      </c>
      <c r="C183" t="s">
        <v>752</v>
      </c>
      <c r="D183" t="s">
        <v>751</v>
      </c>
      <c r="E183" s="10" t="s">
        <v>390</v>
      </c>
      <c r="F183" s="16" t="str">
        <f>VLOOKUP(COMPLICE[[#This Row],[NOME]],'CADASTRO'!A:K,5,0)</f>
        <v>TECNICO ELETRONICO II</v>
      </c>
      <c r="G183" s="44">
        <v>45135</v>
      </c>
      <c r="H183" s="38">
        <v>365</v>
      </c>
      <c r="I18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IF(G183="01/01/1900", "SEM REGISTRO",
                        IF((G183+H183)&gt;TODAY(), "NO PRAZO", "VENCIDO"
                        )
                    )
                )
            )
        )
    ),"N.A.")</f>
        <v>VENCIDO</v>
      </c>
      <c r="J183" s="14">
        <f>COMPLICE[[#This Row],[TREINADO EM]]+COMPLICE[[#This Row],[VALIDADE]]</f>
        <v>45500</v>
      </c>
      <c r="K183">
        <v>1</v>
      </c>
      <c r="L183" t="s">
        <v>3</v>
      </c>
      <c r="M183" t="str">
        <f>VLOOKUP(COMPLICE[[#This Row],[NOME]],'CADASTRO'!A:K,6,0)</f>
        <v>ATIVO</v>
      </c>
    </row>
    <row r="184" spans="1:13">
      <c r="A184" t="s">
        <v>516</v>
      </c>
      <c r="B184" t="s">
        <v>723</v>
      </c>
      <c r="C184" t="s">
        <v>752</v>
      </c>
      <c r="D184" t="s">
        <v>751</v>
      </c>
      <c r="E184" s="10" t="s">
        <v>391</v>
      </c>
      <c r="F184" s="16" t="str">
        <f>VLOOKUP(COMPLICE[[#This Row],[NOME]],'CADASTRO'!A:K,5,0)</f>
        <v>ESTAGIARIO</v>
      </c>
      <c r="G184" s="44">
        <v>1</v>
      </c>
      <c r="H184" s="38">
        <v>365</v>
      </c>
      <c r="I18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IF(G184="01/01/1900", "SEM REGISTRO",
                        IF((G184+H184)&gt;TODAY(), "NO PRAZO", "VENCIDO"
                        )
                    )
                )
            )
        )
    ),"N.A.")</f>
        <v>SEM REGISTRO</v>
      </c>
      <c r="J184" s="14">
        <f>COMPLICE[[#This Row],[TREINADO EM]]+COMPLICE[[#This Row],[VALIDADE]]</f>
        <v>366</v>
      </c>
      <c r="K184">
        <v>0</v>
      </c>
      <c r="L184" t="s">
        <v>7</v>
      </c>
      <c r="M184" t="str">
        <f>VLOOKUP(COMPLICE[[#This Row],[NOME]],'CADASTRO'!A:K,6,0)</f>
        <v>ATIVO</v>
      </c>
    </row>
    <row r="185" spans="1:13">
      <c r="A185" t="s">
        <v>516</v>
      </c>
      <c r="B185" t="s">
        <v>517</v>
      </c>
      <c r="C185" t="s">
        <v>333</v>
      </c>
      <c r="D185" t="s">
        <v>751</v>
      </c>
      <c r="E185" s="10" t="s">
        <v>392</v>
      </c>
      <c r="F185" s="16" t="str">
        <f>VLOOKUP(COMPLICE[[#This Row],[NOME]],'CADASTRO'!A:K,5,0)</f>
        <v>Almoxarife</v>
      </c>
      <c r="G185" s="44">
        <v>45061</v>
      </c>
      <c r="H185" s="38">
        <v>365</v>
      </c>
      <c r="I18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IF(G185="01/01/1900",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COMPLICE[[#This Row],[TREINADO EM]]+COMPLICE[[#This Row],[VALIDADE]]</f>
        <v>45426</v>
      </c>
      <c r="K185">
        <v>1</v>
      </c>
      <c r="L185" t="s">
        <v>5</v>
      </c>
      <c r="M185" t="str">
        <f>VLOOKUP(COMPLICE[[#This Row],[NOME]],'CADASTRO'!A:K,6,0)</f>
        <v>ATIVO</v>
      </c>
    </row>
    <row r="186" spans="1:13">
      <c r="A186" t="s">
        <v>516</v>
      </c>
      <c r="B186" t="s">
        <v>723</v>
      </c>
      <c r="C186" t="s">
        <v>752</v>
      </c>
      <c r="D186" t="s">
        <v>751</v>
      </c>
      <c r="E186" s="10" t="s">
        <v>392</v>
      </c>
      <c r="F186" s="16" t="str">
        <f>VLOOKUP(COMPLICE[[#This Row],[NOME]],'CADASTRO'!A:K,5,0)</f>
        <v>Almoxarife</v>
      </c>
      <c r="G186" s="44">
        <v>45135</v>
      </c>
      <c r="H186" s="38">
        <v>365</v>
      </c>
      <c r="I18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IF(G186="01/01/1900",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COMPLICE[[#This Row],[TREINADO EM]]+COMPLICE[[#This Row],[VALIDADE]]</f>
        <v>45500</v>
      </c>
      <c r="K186">
        <v>1</v>
      </c>
      <c r="L186" t="s">
        <v>5</v>
      </c>
      <c r="M186" t="str">
        <f>VLOOKUP(COMPLICE[[#This Row],[NOME]],'CADASTRO'!A:K,6,0)</f>
        <v>ATIVO</v>
      </c>
    </row>
    <row r="187" spans="1:13">
      <c r="A187" t="s">
        <v>516</v>
      </c>
      <c r="B187" t="s">
        <v>723</v>
      </c>
      <c r="C187" t="s">
        <v>750</v>
      </c>
      <c r="D187" t="s">
        <v>751</v>
      </c>
      <c r="E187" s="10" t="s">
        <v>392</v>
      </c>
      <c r="F187" s="16" t="str">
        <f>VLOOKUP(COMPLICE[[#This Row],[NOME]],'CADASTRO'!A:K,5,0)</f>
        <v>Almoxarife</v>
      </c>
      <c r="G187" s="44">
        <v>45412</v>
      </c>
      <c r="H187" s="38">
        <v>365</v>
      </c>
      <c r="I18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IF(G187="01/01/1900", "SEM REGISTRO",
                        IF((G187+H187)&gt;TODAY(), "NO PRAZO", "VENCIDO"
                        )
                    )
                )
            )
        )
    ),"N.A.")</f>
        <v>VENCIDO</v>
      </c>
      <c r="J187" s="14">
        <f>COMPLICE[[#This Row],[TREINADO EM]]+COMPLICE[[#This Row],[VALIDADE]]</f>
        <v>45777</v>
      </c>
      <c r="K187">
        <v>1</v>
      </c>
      <c r="L187" t="s">
        <v>3</v>
      </c>
      <c r="M187" t="str">
        <f>VLOOKUP(COMPLICE[[#This Row],[NOME]],'CADASTRO'!A:K,6,0)</f>
        <v>ATIVO</v>
      </c>
    </row>
    <row r="188" spans="1:13">
      <c r="A188" t="s">
        <v>516</v>
      </c>
      <c r="B188" t="s">
        <v>723</v>
      </c>
      <c r="C188" t="s">
        <v>750</v>
      </c>
      <c r="D188" t="s">
        <v>751</v>
      </c>
      <c r="E188" s="10" t="s">
        <v>291</v>
      </c>
      <c r="F188" s="16" t="str">
        <f>VLOOKUP(COMPLICE[[#This Row],[NOME]],'CADASTRO'!A:K,5,0)</f>
        <v>OPERADOR INDUSTRIAL III</v>
      </c>
      <c r="G188" s="44">
        <v>44484</v>
      </c>
      <c r="H188" s="38">
        <v>365</v>
      </c>
      <c r="I18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IF(G188="01/01/1900", "SEM REGISTRO",
                        IF((G188+H188)&gt;TODAY(), "NO PRAZO", "VENCIDO"
                        )
                    )
                )
            )
        )
    ),"N.A.")</f>
        <v>N.A.</v>
      </c>
      <c r="J188" s="14">
        <f>COMPLICE[[#This Row],[TREINADO EM]]+COMPLICE[[#This Row],[VALIDADE]]</f>
        <v>44849</v>
      </c>
      <c r="K188">
        <v>1</v>
      </c>
      <c r="L188" t="s">
        <v>5</v>
      </c>
      <c r="M188" t="str">
        <f>VLOOKUP(COMPLICE[[#This Row],[NOME]],'CADASTRO'!A:K,6,0)</f>
        <v>DESLIGADO</v>
      </c>
    </row>
    <row r="189" spans="1:13">
      <c r="A189" t="s">
        <v>516</v>
      </c>
      <c r="B189" t="s">
        <v>723</v>
      </c>
      <c r="C189" t="s">
        <v>752</v>
      </c>
      <c r="D189" t="s">
        <v>751</v>
      </c>
      <c r="E189" s="10" t="s">
        <v>291</v>
      </c>
      <c r="F189" s="16" t="str">
        <f>VLOOKUP(COMPLICE[[#This Row],[NOME]],'CADASTRO'!A:K,5,0)</f>
        <v>OPERADOR INDUSTRIAL III</v>
      </c>
      <c r="G189" s="44">
        <v>44865</v>
      </c>
      <c r="H189" s="38">
        <v>365</v>
      </c>
      <c r="I18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IF(G189="01/01/1900", "SEM REGISTRO",
                        IF((G189+H189)&gt;TODAY(), "NO PRAZO", "VENCIDO"
                        )
                    )
                )
            )
        )
    ),"N.A.")</f>
        <v>N.A.</v>
      </c>
      <c r="J189" s="14">
        <f>COMPLICE[[#This Row],[TREINADO EM]]+COMPLICE[[#This Row],[VALIDADE]]</f>
        <v>45230</v>
      </c>
      <c r="K189">
        <v>1</v>
      </c>
      <c r="L189" t="s">
        <v>5</v>
      </c>
      <c r="M189" t="str">
        <f>VLOOKUP(COMPLICE[[#This Row],[NOME]],'CADASTRO'!A:K,6,0)</f>
        <v>DESLIGADO</v>
      </c>
    </row>
    <row r="190" spans="1:13">
      <c r="A190" t="s">
        <v>516</v>
      </c>
      <c r="B190" t="s">
        <v>723</v>
      </c>
      <c r="C190" t="s">
        <v>752</v>
      </c>
      <c r="D190" t="s">
        <v>751</v>
      </c>
      <c r="E190" s="10" t="s">
        <v>291</v>
      </c>
      <c r="F190" s="16" t="str">
        <f>VLOOKUP(COMPLICE[[#This Row],[NOME]],'CADASTRO'!A:K,5,0)</f>
        <v>OPERADOR INDUSTRIAL III</v>
      </c>
      <c r="G190" s="44">
        <v>45135</v>
      </c>
      <c r="H190" s="38">
        <v>365</v>
      </c>
      <c r="I19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IF(G190="01/01/1900",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COMPLICE[[#This Row],[TREINADO EM]]+COMPLICE[[#This Row],[VALIDADE]]</f>
        <v>45500</v>
      </c>
      <c r="K190">
        <v>1</v>
      </c>
      <c r="L190" t="s">
        <v>5</v>
      </c>
      <c r="M190" t="str">
        <f>VLOOKUP(COMPLICE[[#This Row],[NOME]],'CADASTRO'!A:K,6,0)</f>
        <v>DESLIGADO</v>
      </c>
    </row>
    <row r="191" spans="1:13">
      <c r="A191" t="s">
        <v>516</v>
      </c>
      <c r="B191" t="s">
        <v>723</v>
      </c>
      <c r="C191" t="s">
        <v>750</v>
      </c>
      <c r="D191" t="s">
        <v>751</v>
      </c>
      <c r="E191" s="10" t="s">
        <v>291</v>
      </c>
      <c r="F191" s="16" t="str">
        <f>VLOOKUP(COMPLICE[[#This Row],[NOME]],'CADASTRO'!A:K,5,0)</f>
        <v>OPERADOR INDUSTRIAL III</v>
      </c>
      <c r="G191" s="44">
        <v>45412</v>
      </c>
      <c r="H191" s="38">
        <v>365</v>
      </c>
      <c r="I19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IF(G191="01/01/1900",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COMPLICE[[#This Row],[TREINADO EM]]+COMPLICE[[#This Row],[VALIDADE]]</f>
        <v>45777</v>
      </c>
      <c r="K191">
        <v>1</v>
      </c>
      <c r="L191" t="s">
        <v>3</v>
      </c>
      <c r="M191" t="str">
        <f>VLOOKUP(COMPLICE[[#This Row],[NOME]],'CADASTRO'!A:K,6,0)</f>
        <v>DESLIGADO</v>
      </c>
    </row>
    <row r="192" spans="1:13">
      <c r="A192" t="s">
        <v>516</v>
      </c>
      <c r="B192" t="s">
        <v>723</v>
      </c>
      <c r="C192" t="s">
        <v>750</v>
      </c>
      <c r="D192" t="s">
        <v>751</v>
      </c>
      <c r="E192" s="10" t="s">
        <v>293</v>
      </c>
      <c r="F192" s="16" t="str">
        <f>VLOOKUP(COMPLICE[[#This Row],[NOME]],'CADASTRO'!A:K,5,0)</f>
        <v>OPERADOR INDUSTRIAL II</v>
      </c>
      <c r="G192" s="44">
        <v>44484</v>
      </c>
      <c r="H192" s="38">
        <v>365</v>
      </c>
      <c r="I19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IF(G192="01/01/1900",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COMPLICE[[#This Row],[TREINADO EM]]+COMPLICE[[#This Row],[VALIDADE]]</f>
        <v>44849</v>
      </c>
      <c r="K192">
        <v>1</v>
      </c>
      <c r="L192" t="s">
        <v>3</v>
      </c>
      <c r="M192" t="str">
        <f>VLOOKUP(COMPLICE[[#This Row],[NOME]],'CADASTRO'!A:K,6,0)</f>
        <v>DESLIGADO</v>
      </c>
    </row>
    <row r="193" spans="1:13">
      <c r="A193" t="s">
        <v>516</v>
      </c>
      <c r="B193" t="s">
        <v>723</v>
      </c>
      <c r="C193" t="s">
        <v>752</v>
      </c>
      <c r="D193" t="s">
        <v>751</v>
      </c>
      <c r="E193" s="10" t="s">
        <v>294</v>
      </c>
      <c r="F193" s="16" t="str">
        <f>VLOOKUP(COMPLICE[[#This Row],[NOME]],'CADASTRO'!A:K,5,0)</f>
        <v>OPERADOR INDUSTRIAL I</v>
      </c>
      <c r="G193" s="44">
        <v>1</v>
      </c>
      <c r="H193" s="38">
        <v>365</v>
      </c>
      <c r="I19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IF(G193="01/01/1900",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COMPLICE[[#This Row],[TREINADO EM]]+COMPLICE[[#This Row],[VALIDADE]]</f>
        <v>366</v>
      </c>
      <c r="K193">
        <v>0</v>
      </c>
      <c r="L193" t="s">
        <v>7</v>
      </c>
      <c r="M193" t="str">
        <f>VLOOKUP(COMPLICE[[#This Row],[NOME]],'CADASTRO'!A:K,6,0)</f>
        <v>DESLIGADO</v>
      </c>
    </row>
    <row r="194" spans="1:13">
      <c r="A194" t="s">
        <v>516</v>
      </c>
      <c r="B194" t="s">
        <v>517</v>
      </c>
      <c r="C194" t="s">
        <v>327</v>
      </c>
      <c r="D194" t="s">
        <v>751</v>
      </c>
      <c r="E194" s="10" t="s">
        <v>294</v>
      </c>
      <c r="F194" s="16" t="str">
        <f>VLOOKUP(COMPLICE[[#This Row],[NOME]],'CADASTRO'!A:K,5,0)</f>
        <v>OPERADOR INDUSTRIAL I</v>
      </c>
      <c r="G194" s="44">
        <v>45300</v>
      </c>
      <c r="H194" s="38">
        <v>365</v>
      </c>
      <c r="I19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IF(G194="01/01/1900",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COMPLICE[[#This Row],[TREINADO EM]]+COMPLICE[[#This Row],[VALIDADE]]</f>
        <v>45665</v>
      </c>
      <c r="K194">
        <v>1</v>
      </c>
      <c r="L194" t="s">
        <v>3</v>
      </c>
      <c r="M194" t="str">
        <f>VLOOKUP(COMPLICE[[#This Row],[NOME]],'CADASTRO'!A:K,6,0)</f>
        <v>DESLIGADO</v>
      </c>
    </row>
    <row r="195" spans="1:13">
      <c r="A195" t="s">
        <v>516</v>
      </c>
      <c r="B195" t="s">
        <v>723</v>
      </c>
      <c r="C195" t="s">
        <v>752</v>
      </c>
      <c r="D195" t="s">
        <v>751</v>
      </c>
      <c r="E195" s="10" t="s">
        <v>394</v>
      </c>
      <c r="F195" s="16" t="str">
        <f>VLOOKUP(COMPLICE[[#This Row],[NOME]],'CADASTRO'!A:K,5,0)</f>
        <v>OPERADOR INDUSTRIAL I</v>
      </c>
      <c r="G195" s="44">
        <v>44907</v>
      </c>
      <c r="H195" s="38">
        <v>365</v>
      </c>
      <c r="I19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IF(G195="01/01/1900",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COMPLICE[[#This Row],[TREINADO EM]]+COMPLICE[[#This Row],[VALIDADE]]</f>
        <v>45272</v>
      </c>
      <c r="K195">
        <v>1</v>
      </c>
      <c r="L195" t="s">
        <v>5</v>
      </c>
      <c r="M195" t="str">
        <f>VLOOKUP(COMPLICE[[#This Row],[NOME]],'CADASTRO'!A:K,6,0)</f>
        <v>ATIVO</v>
      </c>
    </row>
    <row r="196" spans="1:13">
      <c r="A196" t="s">
        <v>516</v>
      </c>
      <c r="B196" t="s">
        <v>723</v>
      </c>
      <c r="C196" t="s">
        <v>752</v>
      </c>
      <c r="D196" t="s">
        <v>751</v>
      </c>
      <c r="E196" s="10" t="s">
        <v>394</v>
      </c>
      <c r="F196" s="16" t="str">
        <f>VLOOKUP(COMPLICE[[#This Row],[NOME]],'CADASTRO'!A:K,5,0)</f>
        <v>OPERADOR INDUSTRIAL I</v>
      </c>
      <c r="G196" s="44">
        <v>45135</v>
      </c>
      <c r="H196" s="38">
        <v>365</v>
      </c>
      <c r="I19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IF(G196="01/01/1900", "SEM REGISTRO",
                        IF((G196+H196)&gt;TODAY(), "NO PRAZO", "VENCIDO"
                        )
                    )
                )
            )
        )
    ),"N.A.")</f>
        <v>VENCIDO</v>
      </c>
      <c r="J196" s="14">
        <f>COMPLICE[[#This Row],[TREINADO EM]]+COMPLICE[[#This Row],[VALIDADE]]</f>
        <v>45500</v>
      </c>
      <c r="K196">
        <v>1</v>
      </c>
      <c r="L196" t="s">
        <v>3</v>
      </c>
      <c r="M196" t="str">
        <f>VLOOKUP(COMPLICE[[#This Row],[NOME]],'CADASTRO'!A:K,6,0)</f>
        <v>ATIVO</v>
      </c>
    </row>
    <row r="197" spans="1:13">
      <c r="A197" t="s">
        <v>516</v>
      </c>
      <c r="B197" t="s">
        <v>723</v>
      </c>
      <c r="C197" t="s">
        <v>750</v>
      </c>
      <c r="D197" t="s">
        <v>751</v>
      </c>
      <c r="E197" s="10" t="s">
        <v>394</v>
      </c>
      <c r="F197" s="16" t="str">
        <f>VLOOKUP(COMPLICE[[#This Row],[NOME]],'CADASTRO'!A:K,5,0)</f>
        <v>OPERADOR INDUSTRIAL I</v>
      </c>
      <c r="G197" s="44">
        <v>45412</v>
      </c>
      <c r="H197" s="38">
        <v>365</v>
      </c>
      <c r="I19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IF(G197="01/01/1900", "SEM REGISTRO",
                        IF((G197+H197)&gt;TODAY(), "NO PRAZO", "VENCIDO"
                        )
                    )
                )
            )
        )
    ),"N.A.")</f>
        <v>VENCIDO</v>
      </c>
      <c r="J197" s="14">
        <f>COMPLICE[[#This Row],[TREINADO EM]]+COMPLICE[[#This Row],[VALIDADE]]</f>
        <v>45777</v>
      </c>
      <c r="K197">
        <v>1</v>
      </c>
      <c r="L197" t="s">
        <v>3</v>
      </c>
      <c r="M197" t="str">
        <f>VLOOKUP(COMPLICE[[#This Row],[NOME]],'CADASTRO'!A:K,6,0)</f>
        <v>ATIVO</v>
      </c>
    </row>
    <row r="198" spans="1:13">
      <c r="A198" t="s">
        <v>516</v>
      </c>
      <c r="B198" t="s">
        <v>723</v>
      </c>
      <c r="C198" t="s">
        <v>750</v>
      </c>
      <c r="D198" t="s">
        <v>751</v>
      </c>
      <c r="E198" s="10" t="s">
        <v>296</v>
      </c>
      <c r="F198" s="16" t="str">
        <f>VLOOKUP(COMPLICE[[#This Row],[NOME]],'CADASTRO'!A:K,5,0)</f>
        <v>TECNICO ELETRONICO II</v>
      </c>
      <c r="G198" s="44">
        <v>44512</v>
      </c>
      <c r="H198" s="38">
        <v>365</v>
      </c>
      <c r="I19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IF(G198="01/01/1900",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COMPLICE[[#This Row],[TREINADO EM]]+COMPLICE[[#This Row],[VALIDADE]]</f>
        <v>44877</v>
      </c>
      <c r="K198">
        <v>1</v>
      </c>
      <c r="L198" t="s">
        <v>5</v>
      </c>
      <c r="M198" t="str">
        <f>VLOOKUP(COMPLICE[[#This Row],[NOME]],'CADASTRO'!A:K,6,0)</f>
        <v>DESLIGADO</v>
      </c>
    </row>
    <row r="199" spans="1:13">
      <c r="A199" t="s">
        <v>516</v>
      </c>
      <c r="B199" t="s">
        <v>723</v>
      </c>
      <c r="C199" t="s">
        <v>752</v>
      </c>
      <c r="D199" t="s">
        <v>751</v>
      </c>
      <c r="E199" s="10" t="s">
        <v>296</v>
      </c>
      <c r="F199" s="16" t="str">
        <f>VLOOKUP(COMPLICE[[#This Row],[NOME]],'CADASTRO'!A:K,5,0)</f>
        <v>TECNICO ELETRONICO II</v>
      </c>
      <c r="G199" s="44">
        <v>44865</v>
      </c>
      <c r="H199" s="38">
        <v>365</v>
      </c>
      <c r="I19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IF(G199="01/01/1900",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COMPLICE[[#This Row],[TREINADO EM]]+COMPLICE[[#This Row],[VALIDADE]]</f>
        <v>45230</v>
      </c>
      <c r="K199">
        <v>1</v>
      </c>
      <c r="L199" t="s">
        <v>5</v>
      </c>
      <c r="M199" t="str">
        <f>VLOOKUP(COMPLICE[[#This Row],[NOME]],'CADASTRO'!A:K,6,0)</f>
        <v>DESLIGADO</v>
      </c>
    </row>
    <row r="200" spans="1:13">
      <c r="A200" t="s">
        <v>516</v>
      </c>
      <c r="B200" t="s">
        <v>723</v>
      </c>
      <c r="C200" t="s">
        <v>752</v>
      </c>
      <c r="D200" t="s">
        <v>751</v>
      </c>
      <c r="E200" s="10" t="s">
        <v>296</v>
      </c>
      <c r="F200" s="16" t="str">
        <f>VLOOKUP(COMPLICE[[#This Row],[NOME]],'CADASTRO'!A:K,5,0)</f>
        <v>TECNICO ELETRONICO II</v>
      </c>
      <c r="G200" s="44">
        <v>45135</v>
      </c>
      <c r="H200" s="38">
        <v>365</v>
      </c>
      <c r="I20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IF(G200="01/01/1900",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COMPLICE[[#This Row],[TREINADO EM]]+COMPLICE[[#This Row],[VALIDADE]]</f>
        <v>45500</v>
      </c>
      <c r="K200">
        <v>1</v>
      </c>
      <c r="L200" t="s">
        <v>5</v>
      </c>
      <c r="M200" t="str">
        <f>VLOOKUP(COMPLICE[[#This Row],[NOME]],'CADASTRO'!A:K,6,0)</f>
        <v>DESLIGADO</v>
      </c>
    </row>
    <row r="201" spans="1:13">
      <c r="A201" t="s">
        <v>516</v>
      </c>
      <c r="B201" t="s">
        <v>723</v>
      </c>
      <c r="C201" t="s">
        <v>750</v>
      </c>
      <c r="D201" t="s">
        <v>751</v>
      </c>
      <c r="E201" s="10" t="s">
        <v>296</v>
      </c>
      <c r="F201" s="16" t="str">
        <f>VLOOKUP(COMPLICE[[#This Row],[NOME]],'CADASTRO'!A:K,5,0)</f>
        <v>TECNICO ELETRONICO II</v>
      </c>
      <c r="G201" s="44">
        <v>45412</v>
      </c>
      <c r="H201" s="38">
        <v>365</v>
      </c>
      <c r="I20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IF(G201="01/01/1900",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COMPLICE[[#This Row],[TREINADO EM]]+COMPLICE[[#This Row],[VALIDADE]]</f>
        <v>45777</v>
      </c>
      <c r="K201">
        <v>1</v>
      </c>
      <c r="L201" t="s">
        <v>5</v>
      </c>
      <c r="M201" t="str">
        <f>VLOOKUP(COMPLICE[[#This Row],[NOME]],'CADASTRO'!A:K,6,0)</f>
        <v>DESLIGADO</v>
      </c>
    </row>
    <row r="202" spans="1:13">
      <c r="A202" t="s">
        <v>516</v>
      </c>
      <c r="B202" t="s">
        <v>723</v>
      </c>
      <c r="C202" t="s">
        <v>752</v>
      </c>
      <c r="D202" t="s">
        <v>751</v>
      </c>
      <c r="E202" s="10" t="s">
        <v>296</v>
      </c>
      <c r="F202" s="16" t="str">
        <f>VLOOKUP(COMPLICE[[#This Row],[NOME]],'CADASTRO'!A:K,5,0)</f>
        <v>TECNICO ELETRONICO II</v>
      </c>
      <c r="G202" s="81">
        <v>45894</v>
      </c>
      <c r="H202" s="38">
        <v>365</v>
      </c>
      <c r="I20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IF(G202="01/01/1900",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COMPLICE[[#This Row],[TREINADO EM]]+COMPLICE[[#This Row],[VALIDADE]]</f>
        <v>46259</v>
      </c>
      <c r="K202">
        <v>1</v>
      </c>
      <c r="L202" t="s">
        <v>3</v>
      </c>
      <c r="M202" t="str">
        <f>VLOOKUP(COMPLICE[[#This Row],[NOME]],'CADASTRO'!A:K,6,0)</f>
        <v>DESLIGADO</v>
      </c>
    </row>
    <row r="203" spans="1:13">
      <c r="A203" t="s">
        <v>516</v>
      </c>
      <c r="B203" t="s">
        <v>723</v>
      </c>
      <c r="C203" t="s">
        <v>752</v>
      </c>
      <c r="D203" t="s">
        <v>751</v>
      </c>
      <c r="E203" s="10" t="s">
        <v>298</v>
      </c>
      <c r="F203" s="16" t="str">
        <f>VLOOKUP(COMPLICE[[#This Row],[NOME]],'CADASTRO'!A:K,5,0)</f>
        <v>OPERADOR INDUSTRIAL III</v>
      </c>
      <c r="G203" s="44">
        <v>44865</v>
      </c>
      <c r="H203" s="38">
        <v>365</v>
      </c>
      <c r="I20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IF(G203="01/01/1900",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COMPLICE[[#This Row],[TREINADO EM]]+COMPLICE[[#This Row],[VALIDADE]]</f>
        <v>45230</v>
      </c>
      <c r="K203">
        <v>1</v>
      </c>
      <c r="L203" t="s">
        <v>5</v>
      </c>
      <c r="M203" t="str">
        <f>VLOOKUP(COMPLICE[[#This Row],[NOME]],'CADASTRO'!A:K,6,0)</f>
        <v>DESLIGADO</v>
      </c>
    </row>
    <row r="204" spans="1:13">
      <c r="A204" t="s">
        <v>516</v>
      </c>
      <c r="B204" t="s">
        <v>723</v>
      </c>
      <c r="C204" t="s">
        <v>752</v>
      </c>
      <c r="D204" t="s">
        <v>751</v>
      </c>
      <c r="E204" s="10" t="s">
        <v>298</v>
      </c>
      <c r="F204" s="16" t="str">
        <f>VLOOKUP(COMPLICE[[#This Row],[NOME]],'CADASTRO'!A:K,5,0)</f>
        <v>OPERADOR INDUSTRIAL III</v>
      </c>
      <c r="G204" s="44">
        <v>45135</v>
      </c>
      <c r="H204" s="38">
        <v>365</v>
      </c>
      <c r="I20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IF(G204="01/01/1900",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COMPLICE[[#This Row],[TREINADO EM]]+COMPLICE[[#This Row],[VALIDADE]]</f>
        <v>45500</v>
      </c>
      <c r="K204">
        <v>1</v>
      </c>
      <c r="L204" t="s">
        <v>5</v>
      </c>
      <c r="M204" t="str">
        <f>VLOOKUP(COMPLICE[[#This Row],[NOME]],'CADASTRO'!A:K,6,0)</f>
        <v>DESLIGADO</v>
      </c>
    </row>
    <row r="205" spans="1:13">
      <c r="A205" t="s">
        <v>516</v>
      </c>
      <c r="B205" t="s">
        <v>723</v>
      </c>
      <c r="C205" t="s">
        <v>750</v>
      </c>
      <c r="D205" t="s">
        <v>751</v>
      </c>
      <c r="E205" s="10" t="s">
        <v>298</v>
      </c>
      <c r="F205" s="16" t="str">
        <f>VLOOKUP(COMPLICE[[#This Row],[NOME]],'CADASTRO'!A:K,5,0)</f>
        <v>OPERADOR INDUSTRIAL III</v>
      </c>
      <c r="G205" s="44">
        <v>45412</v>
      </c>
      <c r="H205" s="38">
        <v>365</v>
      </c>
      <c r="I20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IF(G205="01/01/1900",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COMPLICE[[#This Row],[TREINADO EM]]+COMPLICE[[#This Row],[VALIDADE]]</f>
        <v>45777</v>
      </c>
      <c r="K205">
        <v>1</v>
      </c>
      <c r="L205" t="s">
        <v>3</v>
      </c>
      <c r="M205" t="str">
        <f>VLOOKUP(COMPLICE[[#This Row],[NOME]],'CADASTRO'!A:K,6,0)</f>
        <v>DESLIGADO</v>
      </c>
    </row>
    <row r="206" spans="1:13">
      <c r="A206" t="s">
        <v>516</v>
      </c>
      <c r="B206" t="s">
        <v>517</v>
      </c>
      <c r="C206" t="s">
        <v>333</v>
      </c>
      <c r="D206" t="s">
        <v>751</v>
      </c>
      <c r="E206" s="11" t="s">
        <v>299</v>
      </c>
      <c r="F206" s="16" t="str">
        <f>VLOOKUP(COMPLICE[[#This Row],[NOME]],'CADASTRO'!A:K,5,0)</f>
        <v>ESTAGIARIO</v>
      </c>
      <c r="G206" s="44">
        <v>45156</v>
      </c>
      <c r="H206" s="38">
        <v>365</v>
      </c>
      <c r="I20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IF(G206="01/01/1900",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COMPLICE[[#This Row],[TREINADO EM]]+COMPLICE[[#This Row],[VALIDADE]]</f>
        <v>45521</v>
      </c>
      <c r="K206">
        <v>1</v>
      </c>
      <c r="L206" t="s">
        <v>3</v>
      </c>
      <c r="M206" t="str">
        <f>VLOOKUP(COMPLICE[[#This Row],[NOME]],'CADASTRO'!A:K,6,0)</f>
        <v>DESLIGADO</v>
      </c>
    </row>
    <row r="207" spans="1:13">
      <c r="A207" t="s">
        <v>516</v>
      </c>
      <c r="B207" t="s">
        <v>723</v>
      </c>
      <c r="C207" t="s">
        <v>750</v>
      </c>
      <c r="D207" t="s">
        <v>751</v>
      </c>
      <c r="E207" s="10" t="s">
        <v>304</v>
      </c>
      <c r="F207" s="16" t="str">
        <f>VLOOKUP(COMPLICE[[#This Row],[NOME]],'CADASTRO'!A:K,5,0)</f>
        <v>ASSISTENTE ADMINISTRATIVO</v>
      </c>
      <c r="G207" s="44">
        <v>44484</v>
      </c>
      <c r="H207" s="38">
        <v>365</v>
      </c>
      <c r="I20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IF(G207="01/01/1900",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COMPLICE[[#This Row],[TREINADO EM]]+COMPLICE[[#This Row],[VALIDADE]]</f>
        <v>44849</v>
      </c>
      <c r="K207">
        <v>1</v>
      </c>
      <c r="L207" t="s">
        <v>5</v>
      </c>
      <c r="M207" t="str">
        <f>VLOOKUP(COMPLICE[[#This Row],[NOME]],'CADASTRO'!A:K,6,0)</f>
        <v>DESLIGADO</v>
      </c>
    </row>
    <row r="208" spans="1:13">
      <c r="A208" t="s">
        <v>516</v>
      </c>
      <c r="B208" t="s">
        <v>723</v>
      </c>
      <c r="C208" t="s">
        <v>752</v>
      </c>
      <c r="D208" t="s">
        <v>751</v>
      </c>
      <c r="E208" s="10" t="s">
        <v>304</v>
      </c>
      <c r="F208" s="16" t="str">
        <f>VLOOKUP(COMPLICE[[#This Row],[NOME]],'CADASTRO'!A:K,5,0)</f>
        <v>ASSISTENTE ADMINISTRATIVO</v>
      </c>
      <c r="G208" s="44">
        <v>44865</v>
      </c>
      <c r="H208" s="38">
        <v>365</v>
      </c>
      <c r="I20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IF(G208="01/01/1900",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COMPLICE[[#This Row],[TREINADO EM]]+COMPLICE[[#This Row],[VALIDADE]]</f>
        <v>45230</v>
      </c>
      <c r="K208">
        <v>1</v>
      </c>
      <c r="L208" t="s">
        <v>3</v>
      </c>
      <c r="M208" t="str">
        <f>VLOOKUP(COMPLICE[[#This Row],[NOME]],'CADASTRO'!A:K,6,0)</f>
        <v>DESLIGADO</v>
      </c>
    </row>
    <row r="209" spans="1:13">
      <c r="A209" t="s">
        <v>516</v>
      </c>
      <c r="B209" t="s">
        <v>723</v>
      </c>
      <c r="C209" t="s">
        <v>752</v>
      </c>
      <c r="D209" t="s">
        <v>751</v>
      </c>
      <c r="E209" s="10" t="s">
        <v>395</v>
      </c>
      <c r="F209" s="16" t="str">
        <f>VLOOKUP(COMPLICE[[#This Row],[NOME]],'CADASTRO'!A:K,5,0)</f>
        <v>OPERADOR INDUSTRIAL II</v>
      </c>
      <c r="G209" s="44">
        <v>44865</v>
      </c>
      <c r="H209" s="38">
        <v>365</v>
      </c>
      <c r="I20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IF(G209="01/01/1900",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COMPLICE[[#This Row],[TREINADO EM]]+COMPLICE[[#This Row],[VALIDADE]]</f>
        <v>45230</v>
      </c>
      <c r="K209">
        <v>1</v>
      </c>
      <c r="L209" t="s">
        <v>5</v>
      </c>
      <c r="M209" t="str">
        <f>VLOOKUP(COMPLICE[[#This Row],[NOME]],'CADASTRO'!A:K,6,0)</f>
        <v>ATIVO</v>
      </c>
    </row>
    <row r="210" spans="1:13">
      <c r="A210" t="s">
        <v>516</v>
      </c>
      <c r="B210" t="s">
        <v>723</v>
      </c>
      <c r="C210" t="s">
        <v>752</v>
      </c>
      <c r="D210" t="s">
        <v>751</v>
      </c>
      <c r="E210" s="10" t="s">
        <v>395</v>
      </c>
      <c r="F210" s="16" t="str">
        <f>VLOOKUP(COMPLICE[[#This Row],[NOME]],'CADASTRO'!A:K,5,0)</f>
        <v>OPERADOR INDUSTRIAL II</v>
      </c>
      <c r="G210" s="44">
        <v>45135</v>
      </c>
      <c r="H210" s="38">
        <v>365</v>
      </c>
      <c r="I21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IF(G210="01/01/1900",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COMPLICE[[#This Row],[TREINADO EM]]+COMPLICE[[#This Row],[VALIDADE]]</f>
        <v>45500</v>
      </c>
      <c r="K210">
        <v>1</v>
      </c>
      <c r="L210" t="s">
        <v>5</v>
      </c>
      <c r="M210" t="str">
        <f>VLOOKUP(COMPLICE[[#This Row],[NOME]],'CADASTRO'!A:K,6,0)</f>
        <v>ATIVO</v>
      </c>
    </row>
    <row r="211" spans="1:13">
      <c r="A211" t="s">
        <v>516</v>
      </c>
      <c r="B211" t="s">
        <v>723</v>
      </c>
      <c r="C211" t="s">
        <v>750</v>
      </c>
      <c r="D211" t="s">
        <v>751</v>
      </c>
      <c r="E211" s="10" t="s">
        <v>395</v>
      </c>
      <c r="F211" s="16" t="str">
        <f>VLOOKUP(COMPLICE[[#This Row],[NOME]],'CADASTRO'!A:K,5,0)</f>
        <v>OPERADOR INDUSTRIAL II</v>
      </c>
      <c r="G211" s="44">
        <v>45412</v>
      </c>
      <c r="H211" s="38">
        <v>365</v>
      </c>
      <c r="I21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IF(G211="01/01/1900", "SEM REGISTRO",
                        IF((G211+H211)&gt;TODAY(), "NO PRAZO", "VENCIDO"
                        )
                    )
                )
            )
        )
    ),"N.A.")</f>
        <v>VENCIDO</v>
      </c>
      <c r="J211" s="14">
        <f>COMPLICE[[#This Row],[TREINADO EM]]+COMPLICE[[#This Row],[VALIDADE]]</f>
        <v>45777</v>
      </c>
      <c r="K211">
        <v>1</v>
      </c>
      <c r="L211" t="s">
        <v>3</v>
      </c>
      <c r="M211" t="str">
        <f>VLOOKUP(COMPLICE[[#This Row],[NOME]],'CADASTRO'!A:K,6,0)</f>
        <v>ATIVO</v>
      </c>
    </row>
    <row r="212" spans="1:13">
      <c r="A212" t="s">
        <v>516</v>
      </c>
      <c r="B212" t="s">
        <v>723</v>
      </c>
      <c r="C212" t="s">
        <v>750</v>
      </c>
      <c r="D212" t="s">
        <v>751</v>
      </c>
      <c r="E212" s="10" t="s">
        <v>311</v>
      </c>
      <c r="F212" s="16" t="str">
        <f>VLOOKUP(COMPLICE[[#This Row],[NOME]],'CADASTRO'!A:K,5,0)</f>
        <v>OPERADOR INDUSTRIAL I</v>
      </c>
      <c r="G212" s="44">
        <v>44484</v>
      </c>
      <c r="H212" s="38">
        <v>365</v>
      </c>
      <c r="I21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IF(G212="01/01/1900",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COMPLICE[[#This Row],[TREINADO EM]]+COMPLICE[[#This Row],[VALIDADE]]</f>
        <v>44849</v>
      </c>
      <c r="K212">
        <v>1</v>
      </c>
      <c r="L212" t="s">
        <v>5</v>
      </c>
      <c r="M212" t="str">
        <f>VLOOKUP(COMPLICE[[#This Row],[NOME]],'CADASTRO'!A:K,6,0)</f>
        <v>DESLIGADO</v>
      </c>
    </row>
    <row r="213" spans="1:13">
      <c r="A213" t="s">
        <v>516</v>
      </c>
      <c r="B213" t="s">
        <v>723</v>
      </c>
      <c r="C213" t="s">
        <v>752</v>
      </c>
      <c r="D213" t="s">
        <v>751</v>
      </c>
      <c r="E213" s="10" t="s">
        <v>311</v>
      </c>
      <c r="F213" s="16" t="str">
        <f>VLOOKUP(COMPLICE[[#This Row],[NOME]],'CADASTRO'!A:K,5,0)</f>
        <v>OPERADOR INDUSTRIAL I</v>
      </c>
      <c r="G213" s="44">
        <v>44865</v>
      </c>
      <c r="H213" s="38">
        <v>365</v>
      </c>
      <c r="I21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IF(G213="01/01/1900",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COMPLICE[[#This Row],[TREINADO EM]]+COMPLICE[[#This Row],[VALIDADE]]</f>
        <v>45230</v>
      </c>
      <c r="K213">
        <v>1</v>
      </c>
      <c r="L213" t="s">
        <v>3</v>
      </c>
      <c r="M213" t="str">
        <f>VLOOKUP(COMPLICE[[#This Row],[NOME]],'CADASTRO'!A:K,6,0)</f>
        <v>DESLIGADO</v>
      </c>
    </row>
    <row r="214" spans="1:13">
      <c r="A214" t="s">
        <v>516</v>
      </c>
      <c r="B214" t="s">
        <v>517</v>
      </c>
      <c r="C214" t="s">
        <v>333</v>
      </c>
      <c r="D214" t="s">
        <v>751</v>
      </c>
      <c r="E214" s="10" t="s">
        <v>313</v>
      </c>
      <c r="F214" s="16" t="str">
        <f>VLOOKUP(COMPLICE[[#This Row],[NOME]],'CADASTRO'!A:K,5,0)</f>
        <v>OPERADOR INDUSTRIAL I</v>
      </c>
      <c r="G214" s="44">
        <v>44998</v>
      </c>
      <c r="H214" s="38">
        <v>365</v>
      </c>
      <c r="I21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IF(G214="01/01/1900",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COMPLICE[[#This Row],[TREINADO EM]]+COMPLICE[[#This Row],[VALIDADE]]</f>
        <v>45363</v>
      </c>
      <c r="K214">
        <v>1</v>
      </c>
      <c r="L214" t="s">
        <v>5</v>
      </c>
      <c r="M214" t="str">
        <f>VLOOKUP(COMPLICE[[#This Row],[NOME]],'CADASTRO'!A:K,6,0)</f>
        <v>DESLIGADO</v>
      </c>
    </row>
    <row r="215" spans="1:13">
      <c r="A215" t="s">
        <v>516</v>
      </c>
      <c r="B215" t="s">
        <v>723</v>
      </c>
      <c r="C215" t="s">
        <v>752</v>
      </c>
      <c r="D215" t="s">
        <v>751</v>
      </c>
      <c r="E215" s="10" t="s">
        <v>313</v>
      </c>
      <c r="F215" s="16" t="str">
        <f>VLOOKUP(COMPLICE[[#This Row],[NOME]],'CADASTRO'!A:K,5,0)</f>
        <v>OPERADOR INDUSTRIAL I</v>
      </c>
      <c r="G215" s="44">
        <v>45135</v>
      </c>
      <c r="H215" s="38">
        <v>365</v>
      </c>
      <c r="I21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IF(G215="01/01/1900",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COMPLICE[[#This Row],[TREINADO EM]]+COMPLICE[[#This Row],[VALIDADE]]</f>
        <v>45500</v>
      </c>
      <c r="K215">
        <v>1</v>
      </c>
      <c r="L215" t="s">
        <v>5</v>
      </c>
      <c r="M215" t="str">
        <f>VLOOKUP(COMPLICE[[#This Row],[NOME]],'CADASTRO'!A:K,6,0)</f>
        <v>DESLIGADO</v>
      </c>
    </row>
    <row r="216" spans="1:13">
      <c r="A216" t="s">
        <v>516</v>
      </c>
      <c r="B216" t="s">
        <v>723</v>
      </c>
      <c r="C216" t="s">
        <v>750</v>
      </c>
      <c r="D216" t="s">
        <v>751</v>
      </c>
      <c r="E216" s="10" t="s">
        <v>313</v>
      </c>
      <c r="F216" s="16" t="str">
        <f>VLOOKUP(COMPLICE[[#This Row],[NOME]],'CADASTRO'!A:K,5,0)</f>
        <v>OPERADOR INDUSTRIAL I</v>
      </c>
      <c r="G216" s="44">
        <v>45412</v>
      </c>
      <c r="H216" s="38">
        <v>365</v>
      </c>
      <c r="I21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IF(G216="01/01/1900",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COMPLICE[[#This Row],[TREINADO EM]]+COMPLICE[[#This Row],[VALIDADE]]</f>
        <v>45777</v>
      </c>
      <c r="K216">
        <v>1</v>
      </c>
      <c r="L216" t="s">
        <v>3</v>
      </c>
      <c r="M216" t="str">
        <f>VLOOKUP(COMPLICE[[#This Row],[NOME]],'CADASTRO'!A:K,6,0)</f>
        <v>DESLIGADO</v>
      </c>
    </row>
    <row r="217" spans="1:13">
      <c r="A217" t="s">
        <v>516</v>
      </c>
      <c r="B217" t="s">
        <v>723</v>
      </c>
      <c r="C217" t="s">
        <v>752</v>
      </c>
      <c r="D217" t="s">
        <v>751</v>
      </c>
      <c r="E217" s="10" t="s">
        <v>314</v>
      </c>
      <c r="F217" s="16" t="str">
        <f>VLOOKUP(COMPLICE[[#This Row],[NOME]],'CADASTRO'!A:K,5,0)</f>
        <v>APRENDIZ</v>
      </c>
      <c r="G217" s="44">
        <v>1</v>
      </c>
      <c r="H217" s="38">
        <v>365</v>
      </c>
      <c r="I21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IF(G217="01/01/1900",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COMPLICE[[#This Row],[TREINADO EM]]+COMPLICE[[#This Row],[VALIDADE]]</f>
        <v>366</v>
      </c>
      <c r="K217">
        <v>0</v>
      </c>
      <c r="L217" t="s">
        <v>7</v>
      </c>
      <c r="M217" t="str">
        <f>VLOOKUP(COMPLICE[[#This Row],[NOME]],'CADASTRO'!A:K,6,0)</f>
        <v>DESLIGADO</v>
      </c>
    </row>
    <row r="218" spans="1:13">
      <c r="A218" t="s">
        <v>516</v>
      </c>
      <c r="B218" t="s">
        <v>723</v>
      </c>
      <c r="C218" t="s">
        <v>750</v>
      </c>
      <c r="D218" t="s">
        <v>751</v>
      </c>
      <c r="E218" s="10" t="s">
        <v>314</v>
      </c>
      <c r="F218" s="16" t="str">
        <f>VLOOKUP(COMPLICE[[#This Row],[NOME]],'CADASTRO'!A:K,5,0)</f>
        <v>APRENDIZ</v>
      </c>
      <c r="G218" s="44">
        <v>45412</v>
      </c>
      <c r="H218" s="38">
        <v>365</v>
      </c>
      <c r="I21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IF(G218="01/01/1900",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COMPLICE[[#This Row],[TREINADO EM]]+COMPLICE[[#This Row],[VALIDADE]]</f>
        <v>45777</v>
      </c>
      <c r="K218">
        <v>1</v>
      </c>
      <c r="L218" t="s">
        <v>3</v>
      </c>
      <c r="M218" t="str">
        <f>VLOOKUP(COMPLICE[[#This Row],[NOME]],'CADASTRO'!A:K,6,0)</f>
        <v>DESLIGADO</v>
      </c>
    </row>
    <row r="219" spans="1:13">
      <c r="A219" t="s">
        <v>516</v>
      </c>
      <c r="B219" t="s">
        <v>517</v>
      </c>
      <c r="C219" t="s">
        <v>333</v>
      </c>
      <c r="D219" t="s">
        <v>751</v>
      </c>
      <c r="E219" s="10" t="s">
        <v>315</v>
      </c>
      <c r="F219" s="16" t="str">
        <f>VLOOKUP(COMPLICE[[#This Row],[NOME]],'CADASTRO'!A:K,5,0)</f>
        <v>ESTAGIARIO</v>
      </c>
      <c r="G219" s="44">
        <v>45226</v>
      </c>
      <c r="H219" s="38">
        <v>365</v>
      </c>
      <c r="I21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IF(G219="01/01/1900",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COMPLICE[[#This Row],[TREINADO EM]]+COMPLICE[[#This Row],[VALIDADE]]</f>
        <v>45591</v>
      </c>
      <c r="K219">
        <v>1</v>
      </c>
      <c r="L219" t="s">
        <v>3</v>
      </c>
      <c r="M219" t="str">
        <f>VLOOKUP(COMPLICE[[#This Row],[NOME]],'CADASTRO'!A:K,6,0)</f>
        <v>TRANSFERIDO</v>
      </c>
    </row>
    <row r="220" spans="1:13">
      <c r="A220" t="s">
        <v>516</v>
      </c>
      <c r="B220" t="s">
        <v>723</v>
      </c>
      <c r="C220" t="s">
        <v>750</v>
      </c>
      <c r="D220" t="s">
        <v>751</v>
      </c>
      <c r="E220" s="10" t="s">
        <v>315</v>
      </c>
      <c r="F220" s="16" t="str">
        <f>VLOOKUP(COMPLICE[[#This Row],[NOME]],'CADASTRO'!A:K,5,0)</f>
        <v>ESTAGIARIO</v>
      </c>
      <c r="G220" s="44">
        <v>45412</v>
      </c>
      <c r="H220" s="38">
        <v>365</v>
      </c>
      <c r="I22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IF(G220="01/01/1900",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COMPLICE[[#This Row],[TREINADO EM]]+COMPLICE[[#This Row],[VALIDADE]]</f>
        <v>45777</v>
      </c>
      <c r="K220">
        <v>1</v>
      </c>
      <c r="L220" t="s">
        <v>3</v>
      </c>
      <c r="M220" t="str">
        <f>VLOOKUP(COMPLICE[[#This Row],[NOME]],'CADASTRO'!A:K,6,0)</f>
        <v>TRANSFERIDO</v>
      </c>
    </row>
    <row r="221" spans="1:13">
      <c r="A221" t="s">
        <v>516</v>
      </c>
      <c r="B221" t="s">
        <v>723</v>
      </c>
      <c r="C221" t="s">
        <v>750</v>
      </c>
      <c r="D221" t="s">
        <v>751</v>
      </c>
      <c r="E221" s="10" t="s">
        <v>318</v>
      </c>
      <c r="F221" s="16" t="str">
        <f>VLOOKUP(COMPLICE[[#This Row],[NOME]],'CADASTRO'!A:K,5,0)</f>
        <v>AUXILIAR INDUSTRIAL</v>
      </c>
      <c r="G221" s="44">
        <v>44484</v>
      </c>
      <c r="H221" s="38">
        <v>365</v>
      </c>
      <c r="I22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IF(G221="01/01/1900",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COMPLICE[[#This Row],[TREINADO EM]]+COMPLICE[[#This Row],[VALIDADE]]</f>
        <v>44849</v>
      </c>
      <c r="K221">
        <v>1</v>
      </c>
      <c r="L221" t="s">
        <v>3</v>
      </c>
      <c r="M221" t="str">
        <f>VLOOKUP(COMPLICE[[#This Row],[NOME]],'CADASTRO'!A:K,6,0)</f>
        <v>DESLIGADO</v>
      </c>
    </row>
    <row r="222" spans="1:13">
      <c r="A222" t="s">
        <v>516</v>
      </c>
      <c r="B222" t="s">
        <v>723</v>
      </c>
      <c r="C222" t="s">
        <v>750</v>
      </c>
      <c r="D222" t="s">
        <v>751</v>
      </c>
      <c r="E222" s="10" t="s">
        <v>176</v>
      </c>
      <c r="F222" s="16" t="str">
        <f>VLOOKUP(COMPLICE[[#This Row],[NOME]],'CADASTRO'!A:K,5,0)</f>
        <v>ANALISTA MANUTENCAO JR</v>
      </c>
      <c r="G222" s="44">
        <v>45412</v>
      </c>
      <c r="H222" s="38">
        <v>365</v>
      </c>
      <c r="I22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IF(G222="01/01/1900",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COMPLICE[[#This Row],[TREINADO EM]]+COMPLICE[[#This Row],[VALIDADE]]</f>
        <v>45777</v>
      </c>
      <c r="K222">
        <v>1</v>
      </c>
      <c r="L222" t="s">
        <v>3</v>
      </c>
      <c r="M222" t="str">
        <f>VLOOKUP(COMPLICE[[#This Row],[NOME]],'CADASTRO'!A:K,6,0)</f>
        <v>DESLIGADO</v>
      </c>
    </row>
    <row r="223" spans="1:13">
      <c r="A223" t="s">
        <v>516</v>
      </c>
      <c r="B223" t="s">
        <v>723</v>
      </c>
      <c r="C223" t="s">
        <v>750</v>
      </c>
      <c r="D223" t="s">
        <v>751</v>
      </c>
      <c r="E223" s="10" t="s">
        <v>324</v>
      </c>
      <c r="F223" s="16" t="str">
        <f>VLOOKUP(COMPLICE[[#This Row],[NOME]],'CADASTRO'!A:K,5,0)</f>
        <v>LIDER DE TURNO</v>
      </c>
      <c r="G223" s="44">
        <v>45412</v>
      </c>
      <c r="H223" s="38">
        <v>365</v>
      </c>
      <c r="I22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IF(G223="01/01/1900",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COMPLICE[[#This Row],[TREINADO EM]]+COMPLICE[[#This Row],[VALIDADE]]</f>
        <v>45777</v>
      </c>
      <c r="K223">
        <v>1</v>
      </c>
      <c r="L223" t="s">
        <v>5</v>
      </c>
      <c r="M223" t="str">
        <f>VLOOKUP(COMPLICE[[#This Row],[NOME]],'CADASTRO'!A:K,6,0)</f>
        <v>ATIVO</v>
      </c>
    </row>
    <row r="224" spans="1:13">
      <c r="A224" t="s">
        <v>516</v>
      </c>
      <c r="B224" t="s">
        <v>723</v>
      </c>
      <c r="C224" t="s">
        <v>752</v>
      </c>
      <c r="D224" t="s">
        <v>751</v>
      </c>
      <c r="E224" s="10" t="s">
        <v>324</v>
      </c>
      <c r="F224" s="16" t="str">
        <f>VLOOKUP(COMPLICE[[#This Row],[NOME]],'CADASTRO'!A:K,5,0)</f>
        <v>LIDER DE TURNO</v>
      </c>
      <c r="G224" s="81">
        <v>45894</v>
      </c>
      <c r="H224" s="38">
        <v>365</v>
      </c>
      <c r="I22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IF(G224="01/01/1900", "SEM REGISTRO",
                        IF((G224+H224)&gt;TODAY(), "NO PRAZO", "VENCIDO"
                        )
                    )
                )
            )
        )
    ),"N.A.")</f>
        <v>VENCIDO</v>
      </c>
      <c r="J224" s="14">
        <f>COMPLICE[[#This Row],[TREINADO EM]]+COMPLICE[[#This Row],[VALIDADE]]</f>
        <v>46259</v>
      </c>
      <c r="K224">
        <v>1</v>
      </c>
      <c r="L224" t="s">
        <v>3</v>
      </c>
      <c r="M224" t="str">
        <f>VLOOKUP(COMPLICE[[#This Row],[NOME]],'CADASTRO'!A:K,6,0)</f>
        <v>ATIVO</v>
      </c>
    </row>
    <row r="225" spans="1:13">
      <c r="A225" t="s">
        <v>516</v>
      </c>
      <c r="B225" t="s">
        <v>517</v>
      </c>
      <c r="C225" t="s">
        <v>333</v>
      </c>
      <c r="D225" t="s">
        <v>751</v>
      </c>
      <c r="E225" s="10" t="s">
        <v>166</v>
      </c>
      <c r="F225" s="16" t="str">
        <f>VLOOKUP(COMPLICE[[#This Row],[NOME]],'CADASTRO'!A:K,5,0)</f>
        <v>ESTAGIARIO</v>
      </c>
      <c r="G225" s="44">
        <v>44971</v>
      </c>
      <c r="H225" s="38">
        <v>365</v>
      </c>
      <c r="I22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IF(G225="01/01/1900",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COMPLICE[[#This Row],[TREINADO EM]]+COMPLICE[[#This Row],[VALIDADE]]</f>
        <v>45336</v>
      </c>
      <c r="K225">
        <v>1</v>
      </c>
      <c r="L225" t="s">
        <v>3</v>
      </c>
      <c r="M225" t="str">
        <f>VLOOKUP(COMPLICE[[#This Row],[NOME]],'CADASTRO'!A:K,6,0)</f>
        <v>DESLIGADO</v>
      </c>
    </row>
    <row r="226" spans="1:13">
      <c r="A226" t="s">
        <v>516</v>
      </c>
      <c r="B226" t="s">
        <v>723</v>
      </c>
      <c r="C226" t="s">
        <v>750</v>
      </c>
      <c r="D226" t="s">
        <v>751</v>
      </c>
      <c r="E226" s="10" t="s">
        <v>164</v>
      </c>
      <c r="F226" s="16" t="str">
        <f>VLOOKUP(COMPLICE[[#This Row],[NOME]],'CADASTRO'!A:K,5,0)</f>
        <v>OPERADOR INDUSTRIAL II</v>
      </c>
      <c r="G226" s="44">
        <v>44484</v>
      </c>
      <c r="H226" s="38">
        <v>365</v>
      </c>
      <c r="I22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IF(G226="01/01/1900",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COMPLICE[[#This Row],[TREINADO EM]]+COMPLICE[[#This Row],[VALIDADE]]</f>
        <v>44849</v>
      </c>
      <c r="K226">
        <v>1</v>
      </c>
      <c r="L226" t="s">
        <v>5</v>
      </c>
      <c r="M226" t="str">
        <f>VLOOKUP(COMPLICE[[#This Row],[NOME]],'CADASTRO'!A:K,6,0)</f>
        <v>DESLIGADO</v>
      </c>
    </row>
    <row r="227" spans="1:13">
      <c r="A227" t="s">
        <v>516</v>
      </c>
      <c r="B227" t="s">
        <v>723</v>
      </c>
      <c r="C227" t="s">
        <v>752</v>
      </c>
      <c r="D227" t="s">
        <v>751</v>
      </c>
      <c r="E227" s="10" t="s">
        <v>164</v>
      </c>
      <c r="F227" s="16" t="str">
        <f>VLOOKUP(COMPLICE[[#This Row],[NOME]],'CADASTRO'!A:K,5,0)</f>
        <v>OPERADOR INDUSTRIAL II</v>
      </c>
      <c r="G227" s="44">
        <v>44865</v>
      </c>
      <c r="H227" s="38">
        <v>365</v>
      </c>
      <c r="I22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IF(G227="01/01/1900",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COMPLICE[[#This Row],[TREINADO EM]]+COMPLICE[[#This Row],[VALIDADE]]</f>
        <v>45230</v>
      </c>
      <c r="K227">
        <v>1</v>
      </c>
      <c r="L227" t="s">
        <v>3</v>
      </c>
      <c r="M227" t="str">
        <f>VLOOKUP(COMPLICE[[#This Row],[NOME]],'CADASTRO'!A:K,6,0)</f>
        <v>DESLIGADO</v>
      </c>
    </row>
    <row r="228" spans="1:13">
      <c r="A228" t="s">
        <v>516</v>
      </c>
      <c r="B228" t="s">
        <v>723</v>
      </c>
      <c r="C228" t="s">
        <v>752</v>
      </c>
      <c r="D228" t="s">
        <v>751</v>
      </c>
      <c r="E228" s="10" t="s">
        <v>160</v>
      </c>
      <c r="F228" s="16" t="str">
        <f>VLOOKUP(COMPLICE[[#This Row],[NOME]],'CADASTRO'!A:K,5,0)</f>
        <v>TECNICO ELETRONICO II</v>
      </c>
      <c r="G228" s="44">
        <v>44865</v>
      </c>
      <c r="H228" s="38">
        <v>365</v>
      </c>
      <c r="I22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IF(G228="01/01/1900",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COMPLICE[[#This Row],[TREINADO EM]]+COMPLICE[[#This Row],[VALIDADE]]</f>
        <v>45230</v>
      </c>
      <c r="K228">
        <v>1</v>
      </c>
      <c r="L228" t="s">
        <v>3</v>
      </c>
      <c r="M228" t="str">
        <f>VLOOKUP(COMPLICE[[#This Row],[NOME]],'CADASTRO'!A:K,6,0)</f>
        <v>DESLIGADO</v>
      </c>
    </row>
    <row r="229" spans="1:13">
      <c r="A229" t="s">
        <v>516</v>
      </c>
      <c r="B229" t="s">
        <v>723</v>
      </c>
      <c r="C229" t="s">
        <v>750</v>
      </c>
      <c r="D229" t="s">
        <v>751</v>
      </c>
      <c r="E229" s="10" t="s">
        <v>399</v>
      </c>
      <c r="F229" s="16" t="str">
        <f>VLOOKUP(COMPLICE[[#This Row],[NOME]],'CADASTRO'!A:K,5,0)</f>
        <v>OPERADOR INDUSTRIAL III</v>
      </c>
      <c r="G229" s="44">
        <v>44484</v>
      </c>
      <c r="H229" s="38">
        <v>365</v>
      </c>
      <c r="I22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IF(G229="01/01/1900",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COMPLICE[[#This Row],[TREINADO EM]]+COMPLICE[[#This Row],[VALIDADE]]</f>
        <v>44849</v>
      </c>
      <c r="K229">
        <v>1</v>
      </c>
      <c r="L229" t="s">
        <v>5</v>
      </c>
      <c r="M229" t="str">
        <f>VLOOKUP(COMPLICE[[#This Row],[NOME]],'CADASTRO'!A:K,6,0)</f>
        <v>DESLIGADO</v>
      </c>
    </row>
    <row r="230" spans="1:13">
      <c r="A230" t="s">
        <v>516</v>
      </c>
      <c r="B230" t="s">
        <v>723</v>
      </c>
      <c r="C230" t="s">
        <v>752</v>
      </c>
      <c r="D230" t="s">
        <v>751</v>
      </c>
      <c r="E230" s="10" t="s">
        <v>399</v>
      </c>
      <c r="F230" s="16" t="str">
        <f>VLOOKUP(COMPLICE[[#This Row],[NOME]],'CADASTRO'!A:K,5,0)</f>
        <v>OPERADOR INDUSTRIAL III</v>
      </c>
      <c r="G230" s="44">
        <v>44865</v>
      </c>
      <c r="H230" s="38">
        <v>365</v>
      </c>
      <c r="I23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IF(G230="01/01/1900",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COMPLICE[[#This Row],[TREINADO EM]]+COMPLICE[[#This Row],[VALIDADE]]</f>
        <v>45230</v>
      </c>
      <c r="K230">
        <v>1</v>
      </c>
      <c r="L230" t="s">
        <v>5</v>
      </c>
      <c r="M230" t="str">
        <f>VLOOKUP(COMPLICE[[#This Row],[NOME]],'CADASTRO'!A:K,6,0)</f>
        <v>DESLIGADO</v>
      </c>
    </row>
    <row r="231" spans="1:13">
      <c r="A231" t="s">
        <v>516</v>
      </c>
      <c r="B231" t="s">
        <v>723</v>
      </c>
      <c r="C231" t="s">
        <v>752</v>
      </c>
      <c r="D231" t="s">
        <v>751</v>
      </c>
      <c r="E231" s="10" t="s">
        <v>399</v>
      </c>
      <c r="F231" s="16" t="str">
        <f>VLOOKUP(COMPLICE[[#This Row],[NOME]],'CADASTRO'!A:K,5,0)</f>
        <v>OPERADOR INDUSTRIAL III</v>
      </c>
      <c r="G231" s="44">
        <v>45135</v>
      </c>
      <c r="H231" s="38">
        <v>365</v>
      </c>
      <c r="I23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IF(G231="01/01/1900",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COMPLICE[[#This Row],[TREINADO EM]]+COMPLICE[[#This Row],[VALIDADE]]</f>
        <v>45500</v>
      </c>
      <c r="K231">
        <v>1</v>
      </c>
      <c r="L231" t="s">
        <v>5</v>
      </c>
      <c r="M231" t="str">
        <f>VLOOKUP(COMPLICE[[#This Row],[NOME]],'CADASTRO'!A:K,6,0)</f>
        <v>DESLIGADO</v>
      </c>
    </row>
    <row r="232" spans="1:13">
      <c r="A232" t="s">
        <v>516</v>
      </c>
      <c r="B232" t="s">
        <v>723</v>
      </c>
      <c r="C232" t="s">
        <v>752</v>
      </c>
      <c r="D232" t="s">
        <v>751</v>
      </c>
      <c r="E232" s="10" t="s">
        <v>399</v>
      </c>
      <c r="F232" s="16" t="str">
        <f>VLOOKUP(COMPLICE[[#This Row],[NOME]],'CADASTRO'!A:K,5,0)</f>
        <v>OPERADOR INDUSTRIAL III</v>
      </c>
      <c r="G232" s="81">
        <v>45894</v>
      </c>
      <c r="H232" s="38">
        <v>365</v>
      </c>
      <c r="I23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IF(G232="01/01/1900",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COMPLICE[[#This Row],[TREINADO EM]]+COMPLICE[[#This Row],[VALIDADE]]</f>
        <v>46259</v>
      </c>
      <c r="K232">
        <v>1</v>
      </c>
      <c r="L232" t="s">
        <v>3</v>
      </c>
      <c r="M232" t="str">
        <f>VLOOKUP(COMPLICE[[#This Row],[NOME]],'CADASTRO'!A:K,6,0)</f>
        <v>DESLIGADO</v>
      </c>
    </row>
    <row r="233" spans="1:13">
      <c r="A233" t="s">
        <v>516</v>
      </c>
      <c r="B233" t="s">
        <v>723</v>
      </c>
      <c r="C233" t="s">
        <v>750</v>
      </c>
      <c r="D233" t="s">
        <v>751</v>
      </c>
      <c r="E233" s="10" t="s">
        <v>400</v>
      </c>
      <c r="F233" s="16" t="str">
        <f>VLOOKUP(COMPLICE[[#This Row],[NOME]],'CADASTRO'!A:K,5,0)</f>
        <v>TECNICO MECANICO III</v>
      </c>
      <c r="G233" s="44">
        <v>44512</v>
      </c>
      <c r="H233" s="38">
        <v>365</v>
      </c>
      <c r="I23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IF(G233="01/01/1900",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COMPLICE[[#This Row],[TREINADO EM]]+COMPLICE[[#This Row],[VALIDADE]]</f>
        <v>44877</v>
      </c>
      <c r="K233">
        <v>1</v>
      </c>
      <c r="L233" t="s">
        <v>5</v>
      </c>
      <c r="M233" t="str">
        <f>VLOOKUP(COMPLICE[[#This Row],[NOME]],'CADASTRO'!A:K,6,0)</f>
        <v>ATIVO</v>
      </c>
    </row>
    <row r="234" spans="1:13">
      <c r="A234" t="s">
        <v>516</v>
      </c>
      <c r="B234" t="s">
        <v>723</v>
      </c>
      <c r="C234" t="s">
        <v>752</v>
      </c>
      <c r="D234" t="s">
        <v>751</v>
      </c>
      <c r="E234" s="10" t="s">
        <v>400</v>
      </c>
      <c r="F234" s="16" t="str">
        <f>VLOOKUP(COMPLICE[[#This Row],[NOME]],'CADASTRO'!A:K,5,0)</f>
        <v>TECNICO MECANICO III</v>
      </c>
      <c r="G234" s="44">
        <v>44865</v>
      </c>
      <c r="H234" s="38">
        <v>365</v>
      </c>
      <c r="I2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IF(G234="01/01/1900",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COMPLICE[[#This Row],[TREINADO EM]]+COMPLICE[[#This Row],[VALIDADE]]</f>
        <v>45230</v>
      </c>
      <c r="K234">
        <v>1</v>
      </c>
      <c r="L234" t="s">
        <v>5</v>
      </c>
      <c r="M234" t="str">
        <f>VLOOKUP(COMPLICE[[#This Row],[NOME]],'CADASTRO'!A:K,6,0)</f>
        <v>ATIVO</v>
      </c>
    </row>
    <row r="235" spans="1:13">
      <c r="A235" t="s">
        <v>516</v>
      </c>
      <c r="B235" t="s">
        <v>723</v>
      </c>
      <c r="C235" t="s">
        <v>752</v>
      </c>
      <c r="D235" t="s">
        <v>751</v>
      </c>
      <c r="E235" s="10" t="s">
        <v>400</v>
      </c>
      <c r="F235" s="16" t="str">
        <f>VLOOKUP(COMPLICE[[#This Row],[NOME]],'CADASTRO'!A:K,5,0)</f>
        <v>TECNICO MECANICO III</v>
      </c>
      <c r="G235" s="44">
        <v>45135</v>
      </c>
      <c r="H235" s="38">
        <v>365</v>
      </c>
      <c r="I23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IF(G235="01/01/1900",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COMPLICE[[#This Row],[TREINADO EM]]+COMPLICE[[#This Row],[VALIDADE]]</f>
        <v>45500</v>
      </c>
      <c r="K235">
        <v>1</v>
      </c>
      <c r="L235" t="s">
        <v>5</v>
      </c>
      <c r="M235" t="str">
        <f>VLOOKUP(COMPLICE[[#This Row],[NOME]],'CADASTRO'!A:K,6,0)</f>
        <v>ATIVO</v>
      </c>
    </row>
    <row r="236" spans="1:13">
      <c r="A236" t="s">
        <v>516</v>
      </c>
      <c r="B236" t="s">
        <v>723</v>
      </c>
      <c r="C236" t="s">
        <v>752</v>
      </c>
      <c r="D236" t="s">
        <v>751</v>
      </c>
      <c r="E236" s="10" t="s">
        <v>400</v>
      </c>
      <c r="F236" s="16" t="str">
        <f>VLOOKUP(COMPLICE[[#This Row],[NOME]],'CADASTRO'!A:K,5,0)</f>
        <v>TECNICO MECANICO III</v>
      </c>
      <c r="G236" s="81">
        <v>45894</v>
      </c>
      <c r="H236" s="38">
        <v>365</v>
      </c>
      <c r="I2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IF(G236="01/01/1900", "SEM REGISTRO",
                        IF((G236+H236)&gt;TODAY(), "NO PRAZO", "VENCIDO"
                        )
                    )
                )
            )
        )
    ),"N.A.")</f>
        <v>VENCIDO</v>
      </c>
      <c r="J236" s="14">
        <f>COMPLICE[[#This Row],[TREINADO EM]]+COMPLICE[[#This Row],[VALIDADE]]</f>
        <v>46259</v>
      </c>
      <c r="K236">
        <v>1</v>
      </c>
      <c r="L236" t="s">
        <v>3</v>
      </c>
      <c r="M236" t="str">
        <f>VLOOKUP(COMPLICE[[#This Row],[NOME]],'CADASTRO'!A:K,6,0)</f>
        <v>ATIVO</v>
      </c>
    </row>
    <row r="237" spans="1:13">
      <c r="A237" t="s">
        <v>516</v>
      </c>
      <c r="B237" t="s">
        <v>723</v>
      </c>
      <c r="C237" t="s">
        <v>750</v>
      </c>
      <c r="D237" t="s">
        <v>751</v>
      </c>
      <c r="E237" s="10" t="s">
        <v>158</v>
      </c>
      <c r="F237" s="16" t="str">
        <f>VLOOKUP(COMPLICE[[#This Row],[NOME]],'CADASTRO'!A:K,5,0)</f>
        <v>OPERADOR INDUSTRIAL I</v>
      </c>
      <c r="G237" s="44">
        <v>44484</v>
      </c>
      <c r="H237" s="38">
        <v>365</v>
      </c>
      <c r="I23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IF(G237="01/01/1900",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COMPLICE[[#This Row],[TREINADO EM]]+COMPLICE[[#This Row],[VALIDADE]]</f>
        <v>44849</v>
      </c>
      <c r="K237">
        <v>1</v>
      </c>
      <c r="L237" t="s">
        <v>3</v>
      </c>
      <c r="M237" t="str">
        <f>VLOOKUP(COMPLICE[[#This Row],[NOME]],'CADASTRO'!A:K,6,0)</f>
        <v>DESLIGADO</v>
      </c>
    </row>
    <row r="238" spans="1:13">
      <c r="A238" t="s">
        <v>516</v>
      </c>
      <c r="B238" t="s">
        <v>723</v>
      </c>
      <c r="C238" t="s">
        <v>752</v>
      </c>
      <c r="D238" t="s">
        <v>751</v>
      </c>
      <c r="E238" s="10" t="s">
        <v>401</v>
      </c>
      <c r="F238" s="16" t="str">
        <f>VLOOKUP(COMPLICE[[#This Row],[NOME]],'CADASTRO'!A:K,5,0)</f>
        <v>TECNICO MECANICO I</v>
      </c>
      <c r="G238" s="44">
        <v>44914</v>
      </c>
      <c r="H238" s="38">
        <v>365</v>
      </c>
      <c r="I23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IF(G238="01/01/1900",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COMPLICE[[#This Row],[TREINADO EM]]+COMPLICE[[#This Row],[VALIDADE]]</f>
        <v>45279</v>
      </c>
      <c r="K238">
        <v>1</v>
      </c>
      <c r="L238" t="s">
        <v>5</v>
      </c>
      <c r="M238" t="str">
        <f>VLOOKUP(COMPLICE[[#This Row],[NOME]],'CADASTRO'!A:K,6,0)</f>
        <v>ATIVO</v>
      </c>
    </row>
    <row r="239" spans="1:13">
      <c r="A239" t="s">
        <v>516</v>
      </c>
      <c r="B239" t="s">
        <v>723</v>
      </c>
      <c r="C239" t="s">
        <v>752</v>
      </c>
      <c r="D239" t="s">
        <v>751</v>
      </c>
      <c r="E239" s="10" t="s">
        <v>401</v>
      </c>
      <c r="F239" s="16" t="str">
        <f>VLOOKUP(COMPLICE[[#This Row],[NOME]],'CADASTRO'!A:K,5,0)</f>
        <v>TECNICO MECANICO I</v>
      </c>
      <c r="G239" s="44">
        <v>45135</v>
      </c>
      <c r="H239" s="38">
        <v>365</v>
      </c>
      <c r="I23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IF(G239="01/01/1900",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COMPLICE[[#This Row],[TREINADO EM]]+COMPLICE[[#This Row],[VALIDADE]]</f>
        <v>45500</v>
      </c>
      <c r="K239">
        <v>1</v>
      </c>
      <c r="L239" t="s">
        <v>5</v>
      </c>
      <c r="M239" t="str">
        <f>VLOOKUP(COMPLICE[[#This Row],[NOME]],'CADASTRO'!A:K,6,0)</f>
        <v>ATIVO</v>
      </c>
    </row>
    <row r="240" spans="1:13">
      <c r="A240" t="s">
        <v>516</v>
      </c>
      <c r="B240" t="s">
        <v>723</v>
      </c>
      <c r="C240" t="s">
        <v>752</v>
      </c>
      <c r="D240" t="s">
        <v>751</v>
      </c>
      <c r="E240" s="10" t="s">
        <v>401</v>
      </c>
      <c r="F240" s="16" t="str">
        <f>VLOOKUP(COMPLICE[[#This Row],[NOME]],'CADASTRO'!A:K,5,0)</f>
        <v>TECNICO MECANICO I</v>
      </c>
      <c r="G240" s="81">
        <v>45894</v>
      </c>
      <c r="H240" s="38">
        <v>365</v>
      </c>
      <c r="I24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IF(G240="01/01/1900", "SEM REGISTRO",
                        IF((G240+H240)&gt;TODAY(), "NO PRAZO", "VENCIDO"
                        )
                    )
                )
            )
        )
    ),"N.A.")</f>
        <v>VENCIDO</v>
      </c>
      <c r="J240" s="14">
        <f>COMPLICE[[#This Row],[TREINADO EM]]+COMPLICE[[#This Row],[VALIDADE]]</f>
        <v>46259</v>
      </c>
      <c r="K240">
        <v>1</v>
      </c>
      <c r="L240" t="s">
        <v>3</v>
      </c>
      <c r="M240" t="str">
        <f>VLOOKUP(COMPLICE[[#This Row],[NOME]],'CADASTRO'!A:K,6,0)</f>
        <v>ATIVO</v>
      </c>
    </row>
    <row r="241" spans="1:13">
      <c r="A241" t="s">
        <v>516</v>
      </c>
      <c r="B241" t="s">
        <v>517</v>
      </c>
      <c r="C241" t="s">
        <v>333</v>
      </c>
      <c r="D241" t="s">
        <v>751</v>
      </c>
      <c r="E241" s="10" t="s">
        <v>403</v>
      </c>
      <c r="F241" s="16" t="str">
        <f>VLOOKUP(COMPLICE[[#This Row],[NOME]],'CADASTRO'!A:K,5,0)</f>
        <v>OPERADOR INDUSTRIAL I</v>
      </c>
      <c r="G241" s="44">
        <v>45254</v>
      </c>
      <c r="H241" s="38">
        <v>365</v>
      </c>
      <c r="I24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IF(G241="01/01/1900",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COMPLICE[[#This Row],[TREINADO EM]]+COMPLICE[[#This Row],[VALIDADE]]</f>
        <v>45619</v>
      </c>
      <c r="K241">
        <v>1</v>
      </c>
      <c r="L241" t="s">
        <v>5</v>
      </c>
      <c r="M241" t="str">
        <f>VLOOKUP(COMPLICE[[#This Row],[NOME]],'CADASTRO'!A:K,6,0)</f>
        <v>ATIVO</v>
      </c>
    </row>
    <row r="242" spans="1:13">
      <c r="A242" t="s">
        <v>516</v>
      </c>
      <c r="B242" t="s">
        <v>723</v>
      </c>
      <c r="C242" t="s">
        <v>750</v>
      </c>
      <c r="D242" t="s">
        <v>751</v>
      </c>
      <c r="E242" s="10" t="s">
        <v>403</v>
      </c>
      <c r="F242" s="16" t="str">
        <f>VLOOKUP(COMPLICE[[#This Row],[NOME]],'CADASTRO'!A:K,5,0)</f>
        <v>OPERADOR INDUSTRIAL I</v>
      </c>
      <c r="G242" s="44">
        <v>45412</v>
      </c>
      <c r="H242" s="38">
        <v>365</v>
      </c>
      <c r="I24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IF(G242="01/01/1900", "SEM REGISTRO",
                        IF((G242+H242)&gt;TODAY(), "NO PRAZO", "VENCIDO"
                        )
                    )
                )
            )
        )
    ),"N.A.")</f>
        <v>VENCIDO</v>
      </c>
      <c r="J242" s="14">
        <f>COMPLICE[[#This Row],[TREINADO EM]]+COMPLICE[[#This Row],[VALIDADE]]</f>
        <v>45777</v>
      </c>
      <c r="K242">
        <v>1</v>
      </c>
      <c r="L242" t="s">
        <v>3</v>
      </c>
      <c r="M242" t="str">
        <f>VLOOKUP(COMPLICE[[#This Row],[NOME]],'CADASTRO'!A:K,6,0)</f>
        <v>ATIVO</v>
      </c>
    </row>
    <row r="243" spans="1:13">
      <c r="A243" t="s">
        <v>516</v>
      </c>
      <c r="B243" t="s">
        <v>723</v>
      </c>
      <c r="C243" t="s">
        <v>752</v>
      </c>
      <c r="D243" t="s">
        <v>751</v>
      </c>
      <c r="E243" s="10" t="s">
        <v>404</v>
      </c>
      <c r="F243" s="16" t="str">
        <f>VLOOKUP(COMPLICE[[#This Row],[NOME]],'CADASTRO'!A:K,5,0)</f>
        <v>ANALISTA TREINAMENTO JR</v>
      </c>
      <c r="G243" s="44">
        <v>45135</v>
      </c>
      <c r="H243" s="38">
        <v>365</v>
      </c>
      <c r="I24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IF(G243="01/01/1900",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COMPLICE[[#This Row],[TREINADO EM]]+COMPLICE[[#This Row],[VALIDADE]]</f>
        <v>45500</v>
      </c>
      <c r="K243">
        <v>1</v>
      </c>
      <c r="L243" t="s">
        <v>5</v>
      </c>
      <c r="M243" t="str">
        <f>VLOOKUP(COMPLICE[[#This Row],[NOME]],'CADASTRO'!A:K,6,0)</f>
        <v>ATIVO</v>
      </c>
    </row>
    <row r="244" spans="1:13">
      <c r="A244" t="s">
        <v>516</v>
      </c>
      <c r="B244" t="s">
        <v>723</v>
      </c>
      <c r="C244" t="s">
        <v>750</v>
      </c>
      <c r="D244" t="s">
        <v>751</v>
      </c>
      <c r="E244" s="10" t="s">
        <v>404</v>
      </c>
      <c r="F244" s="16" t="str">
        <f>VLOOKUP(COMPLICE[[#This Row],[NOME]],'CADASTRO'!A:K,5,0)</f>
        <v>ANALISTA TREINAMENTO JR</v>
      </c>
      <c r="G244" s="44">
        <v>45412</v>
      </c>
      <c r="H244" s="38">
        <v>365</v>
      </c>
      <c r="I24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IF(G244="01/01/1900", "SEM REGISTRO",
                        IF((G244+H244)&gt;TODAY(), "NO PRAZO", "VENCIDO"
                        )
                    )
                )
            )
        )
    ),"N.A.")</f>
        <v>VENCIDO</v>
      </c>
      <c r="J244" s="14">
        <f>COMPLICE[[#This Row],[TREINADO EM]]+COMPLICE[[#This Row],[VALIDADE]]</f>
        <v>45777</v>
      </c>
      <c r="K244">
        <v>1</v>
      </c>
      <c r="L244" t="s">
        <v>3</v>
      </c>
      <c r="M244" t="str">
        <f>VLOOKUP(COMPLICE[[#This Row],[NOME]],'CADASTRO'!A:K,6,0)</f>
        <v>ATIVO</v>
      </c>
    </row>
    <row r="245" spans="1:13">
      <c r="A245" t="s">
        <v>516</v>
      </c>
      <c r="B245" t="s">
        <v>517</v>
      </c>
      <c r="C245" t="s">
        <v>333</v>
      </c>
      <c r="D245" t="s">
        <v>751</v>
      </c>
      <c r="E245" s="10" t="s">
        <v>154</v>
      </c>
      <c r="F245" s="16" t="str">
        <f>VLOOKUP(COMPLICE[[#This Row],[NOME]],'CADASTRO'!A:K,5,0)</f>
        <v>ESTAGIARIO</v>
      </c>
      <c r="G245" s="44">
        <v>45359</v>
      </c>
      <c r="H245" s="38">
        <v>365</v>
      </c>
      <c r="I24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IF(G245="01/01/1900",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COMPLICE[[#This Row],[TREINADO EM]]+COMPLICE[[#This Row],[VALIDADE]]</f>
        <v>45724</v>
      </c>
      <c r="K245">
        <v>1</v>
      </c>
      <c r="L245" t="s">
        <v>5</v>
      </c>
      <c r="M245" t="str">
        <f>VLOOKUP(COMPLICE[[#This Row],[NOME]],'CADASTRO'!A:K,6,0)</f>
        <v>DESLIGADO</v>
      </c>
    </row>
    <row r="246" spans="1:13">
      <c r="A246" t="s">
        <v>516</v>
      </c>
      <c r="B246" t="s">
        <v>723</v>
      </c>
      <c r="C246" t="s">
        <v>750</v>
      </c>
      <c r="D246" t="s">
        <v>751</v>
      </c>
      <c r="E246" s="10" t="s">
        <v>154</v>
      </c>
      <c r="F246" s="16" t="str">
        <f>VLOOKUP(COMPLICE[[#This Row],[NOME]],'CADASTRO'!A:K,5,0)</f>
        <v>ESTAGIARIO</v>
      </c>
      <c r="G246" s="44">
        <v>45412</v>
      </c>
      <c r="H246" s="38">
        <v>365</v>
      </c>
      <c r="I24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IF(G246="01/01/1900",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COMPLICE[[#This Row],[TREINADO EM]]+COMPLICE[[#This Row],[VALIDADE]]</f>
        <v>45777</v>
      </c>
      <c r="K246">
        <v>1</v>
      </c>
      <c r="L246" t="s">
        <v>3</v>
      </c>
      <c r="M246" t="str">
        <f>VLOOKUP(COMPLICE[[#This Row],[NOME]],'CADASTRO'!A:K,6,0)</f>
        <v>DESLIGADO</v>
      </c>
    </row>
    <row r="247" spans="1:13">
      <c r="A247" t="s">
        <v>516</v>
      </c>
      <c r="B247" t="s">
        <v>723</v>
      </c>
      <c r="C247" t="s">
        <v>750</v>
      </c>
      <c r="D247" t="s">
        <v>751</v>
      </c>
      <c r="E247" s="10" t="s">
        <v>406</v>
      </c>
      <c r="F247" s="16" t="str">
        <f>VLOOKUP(COMPLICE[[#This Row],[NOME]],'CADASTRO'!A:K,5,0)</f>
        <v>OPERADOR LOGISTICO II</v>
      </c>
      <c r="G247" s="44">
        <v>44484</v>
      </c>
      <c r="H247" s="38">
        <v>365</v>
      </c>
      <c r="I24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IF(G247="01/01/1900",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COMPLICE[[#This Row],[TREINADO EM]]+COMPLICE[[#This Row],[VALIDADE]]</f>
        <v>44849</v>
      </c>
      <c r="K247">
        <v>1</v>
      </c>
      <c r="L247" t="s">
        <v>5</v>
      </c>
      <c r="M247" t="str">
        <f>VLOOKUP(COMPLICE[[#This Row],[NOME]],'CADASTRO'!A:K,6,0)</f>
        <v>ATIVO</v>
      </c>
    </row>
    <row r="248" spans="1:13">
      <c r="A248" t="s">
        <v>516</v>
      </c>
      <c r="B248" t="s">
        <v>723</v>
      </c>
      <c r="C248" t="s">
        <v>752</v>
      </c>
      <c r="D248" t="s">
        <v>751</v>
      </c>
      <c r="E248" s="10" t="s">
        <v>406</v>
      </c>
      <c r="F248" s="16" t="str">
        <f>VLOOKUP(COMPLICE[[#This Row],[NOME]],'CADASTRO'!A:K,5,0)</f>
        <v>OPERADOR LOGISTICO II</v>
      </c>
      <c r="G248" s="44">
        <v>44914</v>
      </c>
      <c r="H248" s="38">
        <v>365</v>
      </c>
      <c r="I24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IF(G248="01/01/1900",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COMPLICE[[#This Row],[TREINADO EM]]+COMPLICE[[#This Row],[VALIDADE]]</f>
        <v>45279</v>
      </c>
      <c r="K248">
        <v>1</v>
      </c>
      <c r="L248" t="s">
        <v>5</v>
      </c>
      <c r="M248" t="str">
        <f>VLOOKUP(COMPLICE[[#This Row],[NOME]],'CADASTRO'!A:K,6,0)</f>
        <v>ATIVO</v>
      </c>
    </row>
    <row r="249" spans="1:13">
      <c r="A249" t="s">
        <v>516</v>
      </c>
      <c r="B249" t="s">
        <v>723</v>
      </c>
      <c r="C249" t="s">
        <v>752</v>
      </c>
      <c r="D249" t="s">
        <v>751</v>
      </c>
      <c r="E249" s="10" t="s">
        <v>406</v>
      </c>
      <c r="F249" s="16" t="str">
        <f>VLOOKUP(COMPLICE[[#This Row],[NOME]],'CADASTRO'!A:K,5,0)</f>
        <v>OPERADOR LOGISTICO II</v>
      </c>
      <c r="G249" s="44">
        <v>45135</v>
      </c>
      <c r="H249" s="38">
        <v>365</v>
      </c>
      <c r="I24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IF(G249="01/01/1900",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COMPLICE[[#This Row],[TREINADO EM]]+COMPLICE[[#This Row],[VALIDADE]]</f>
        <v>45500</v>
      </c>
      <c r="K249">
        <v>1</v>
      </c>
      <c r="L249" t="s">
        <v>5</v>
      </c>
      <c r="M249" t="str">
        <f>VLOOKUP(COMPLICE[[#This Row],[NOME]],'CADASTRO'!A:K,6,0)</f>
        <v>ATIVO</v>
      </c>
    </row>
    <row r="250" spans="1:13">
      <c r="A250" t="s">
        <v>516</v>
      </c>
      <c r="B250" t="s">
        <v>723</v>
      </c>
      <c r="C250" t="s">
        <v>750</v>
      </c>
      <c r="D250" t="s">
        <v>751</v>
      </c>
      <c r="E250" s="10" t="s">
        <v>406</v>
      </c>
      <c r="F250" s="16" t="str">
        <f>VLOOKUP(COMPLICE[[#This Row],[NOME]],'CADASTRO'!A:K,5,0)</f>
        <v>OPERADOR LOGISTICO II</v>
      </c>
      <c r="G250" s="44">
        <v>45412</v>
      </c>
      <c r="H250" s="38">
        <v>365</v>
      </c>
      <c r="I25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IF(G250="01/01/1900", "SEM REGISTRO",
                        IF((G250+H250)&gt;TODAY(), "NO PRAZO", "VENCIDO"
                        )
                    )
                )
            )
        )
    ),"N.A.")</f>
        <v>VENCIDO</v>
      </c>
      <c r="J250" s="14">
        <f>COMPLICE[[#This Row],[TREINADO EM]]+COMPLICE[[#This Row],[VALIDADE]]</f>
        <v>45777</v>
      </c>
      <c r="K250">
        <v>1</v>
      </c>
      <c r="L250" t="s">
        <v>3</v>
      </c>
      <c r="M250" t="str">
        <f>VLOOKUP(COMPLICE[[#This Row],[NOME]],'CADASTRO'!A:K,6,0)</f>
        <v>ATIVO</v>
      </c>
    </row>
    <row r="251" spans="1:13">
      <c r="A251" t="s">
        <v>516</v>
      </c>
      <c r="B251" t="s">
        <v>517</v>
      </c>
      <c r="C251" t="s">
        <v>333</v>
      </c>
      <c r="D251" t="s">
        <v>751</v>
      </c>
      <c r="E251" s="10" t="s">
        <v>152</v>
      </c>
      <c r="F251" s="16" t="str">
        <f>VLOOKUP(COMPLICE[[#This Row],[NOME]],'CADASTRO'!A:K,5,0)</f>
        <v>OPERADOR LOGISTICO I</v>
      </c>
      <c r="G251" s="44">
        <v>45391</v>
      </c>
      <c r="H251" s="38">
        <v>365</v>
      </c>
      <c r="I25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IF(G251="01/01/1900",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COMPLICE[[#This Row],[TREINADO EM]]+COMPLICE[[#This Row],[VALIDADE]]</f>
        <v>45756</v>
      </c>
      <c r="K251">
        <v>1</v>
      </c>
      <c r="L251" t="s">
        <v>5</v>
      </c>
      <c r="M251" t="str">
        <f>VLOOKUP(COMPLICE[[#This Row],[NOME]],'CADASTRO'!A:K,6,0)</f>
        <v>DESLIGADO</v>
      </c>
    </row>
    <row r="252" spans="1:13">
      <c r="A252" t="s">
        <v>516</v>
      </c>
      <c r="B252" t="s">
        <v>723</v>
      </c>
      <c r="C252" t="s">
        <v>750</v>
      </c>
      <c r="D252" t="s">
        <v>751</v>
      </c>
      <c r="E252" s="10" t="s">
        <v>152</v>
      </c>
      <c r="F252" s="16" t="str">
        <f>VLOOKUP(COMPLICE[[#This Row],[NOME]],'CADASTRO'!A:K,5,0)</f>
        <v>OPERADOR LOGISTICO I</v>
      </c>
      <c r="G252" s="44">
        <v>45412</v>
      </c>
      <c r="H252" s="38">
        <v>365</v>
      </c>
      <c r="I25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IF(G252="01/01/1900",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COMPLICE[[#This Row],[TREINADO EM]]+COMPLICE[[#This Row],[VALIDADE]]</f>
        <v>45777</v>
      </c>
      <c r="K252">
        <v>1</v>
      </c>
      <c r="L252" t="s">
        <v>3</v>
      </c>
      <c r="M252" t="str">
        <f>VLOOKUP(COMPLICE[[#This Row],[NOME]],'CADASTRO'!A:K,6,0)</f>
        <v>DESLIGADO</v>
      </c>
    </row>
    <row r="253" spans="1:13">
      <c r="A253" t="s">
        <v>516</v>
      </c>
      <c r="B253" t="s">
        <v>723</v>
      </c>
      <c r="C253" t="s">
        <v>750</v>
      </c>
      <c r="D253" t="s">
        <v>751</v>
      </c>
      <c r="E253" s="10" t="s">
        <v>150</v>
      </c>
      <c r="F253" s="16" t="str">
        <f>VLOOKUP(COMPLICE[[#This Row],[NOME]],'CADASTRO'!A:K,5,0)</f>
        <v>TECNICO MECANICO II</v>
      </c>
      <c r="G253" s="44">
        <v>44512</v>
      </c>
      <c r="H253" s="38">
        <v>365</v>
      </c>
      <c r="I25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IF(G253="01/01/1900",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COMPLICE[[#This Row],[TREINADO EM]]+COMPLICE[[#This Row],[VALIDADE]]</f>
        <v>44877</v>
      </c>
      <c r="K253">
        <v>1</v>
      </c>
      <c r="L253" t="s">
        <v>5</v>
      </c>
      <c r="M253" t="str">
        <f>VLOOKUP(COMPLICE[[#This Row],[NOME]],'CADASTRO'!A:K,6,0)</f>
        <v>DESLIGADO</v>
      </c>
    </row>
    <row r="254" spans="1:13">
      <c r="A254" t="s">
        <v>516</v>
      </c>
      <c r="B254" t="s">
        <v>723</v>
      </c>
      <c r="C254" t="s">
        <v>752</v>
      </c>
      <c r="D254" t="s">
        <v>751</v>
      </c>
      <c r="E254" s="10" t="s">
        <v>150</v>
      </c>
      <c r="F254" s="16" t="str">
        <f>VLOOKUP(COMPLICE[[#This Row],[NOME]],'CADASTRO'!A:K,5,0)</f>
        <v>TECNICO MECANICO II</v>
      </c>
      <c r="G254" s="44">
        <v>44865</v>
      </c>
      <c r="H254" s="38">
        <v>365</v>
      </c>
      <c r="I25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IF(G254="01/01/1900",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COMPLICE[[#This Row],[TREINADO EM]]+COMPLICE[[#This Row],[VALIDADE]]</f>
        <v>45230</v>
      </c>
      <c r="K254">
        <v>1</v>
      </c>
      <c r="L254" t="s">
        <v>5</v>
      </c>
      <c r="M254" t="str">
        <f>VLOOKUP(COMPLICE[[#This Row],[NOME]],'CADASTRO'!A:K,6,0)</f>
        <v>DESLIGADO</v>
      </c>
    </row>
    <row r="255" spans="1:13">
      <c r="A255" t="s">
        <v>516</v>
      </c>
      <c r="B255" t="s">
        <v>723</v>
      </c>
      <c r="C255" t="s">
        <v>752</v>
      </c>
      <c r="D255" t="s">
        <v>751</v>
      </c>
      <c r="E255" s="10" t="s">
        <v>150</v>
      </c>
      <c r="F255" s="16" t="str">
        <f>VLOOKUP(COMPLICE[[#This Row],[NOME]],'CADASTRO'!A:K,5,0)</f>
        <v>TECNICO MECANICO II</v>
      </c>
      <c r="G255" s="44">
        <v>45135</v>
      </c>
      <c r="H255" s="38">
        <v>365</v>
      </c>
      <c r="I25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IF(G255="01/01/1900",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COMPLICE[[#This Row],[TREINADO EM]]+COMPLICE[[#This Row],[VALIDADE]]</f>
        <v>45500</v>
      </c>
      <c r="K255">
        <v>1</v>
      </c>
      <c r="L255" t="s">
        <v>3</v>
      </c>
      <c r="M255" t="str">
        <f>VLOOKUP(COMPLICE[[#This Row],[NOME]],'CADASTRO'!A:K,6,0)</f>
        <v>DESLIGADO</v>
      </c>
    </row>
    <row r="256" spans="1:13">
      <c r="A256" t="s">
        <v>516</v>
      </c>
      <c r="B256" t="s">
        <v>723</v>
      </c>
      <c r="C256" t="s">
        <v>750</v>
      </c>
      <c r="D256" t="s">
        <v>751</v>
      </c>
      <c r="E256" s="10" t="s">
        <v>409</v>
      </c>
      <c r="F256" s="16" t="str">
        <f>VLOOKUP(COMPLICE[[#This Row],[NOME]],'CADASTRO'!A:K,5,0)</f>
        <v>OPERADOR LOGISTICO I</v>
      </c>
      <c r="G256" s="44">
        <v>44484</v>
      </c>
      <c r="H256" s="38">
        <v>365</v>
      </c>
      <c r="I25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IF(G256="01/01/1900",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COMPLICE[[#This Row],[TREINADO EM]]+COMPLICE[[#This Row],[VALIDADE]]</f>
        <v>44849</v>
      </c>
      <c r="K256">
        <v>1</v>
      </c>
      <c r="L256" t="s">
        <v>5</v>
      </c>
      <c r="M256" t="str">
        <f>VLOOKUP(COMPLICE[[#This Row],[NOME]],'CADASTRO'!A:K,6,0)</f>
        <v>ATIVO</v>
      </c>
    </row>
    <row r="257" spans="1:13">
      <c r="A257" t="s">
        <v>516</v>
      </c>
      <c r="B257" t="s">
        <v>723</v>
      </c>
      <c r="C257" t="s">
        <v>752</v>
      </c>
      <c r="D257" t="s">
        <v>751</v>
      </c>
      <c r="E257" s="10" t="s">
        <v>409</v>
      </c>
      <c r="F257" s="16" t="str">
        <f>VLOOKUP(COMPLICE[[#This Row],[NOME]],'CADASTRO'!A:K,5,0)</f>
        <v>OPERADOR LOGISTICO I</v>
      </c>
      <c r="G257" s="44">
        <v>44865</v>
      </c>
      <c r="H257" s="38">
        <v>365</v>
      </c>
      <c r="I25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IF(G257="01/01/1900",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COMPLICE[[#This Row],[TREINADO EM]]+COMPLICE[[#This Row],[VALIDADE]]</f>
        <v>45230</v>
      </c>
      <c r="K257">
        <v>1</v>
      </c>
      <c r="L257" t="s">
        <v>5</v>
      </c>
      <c r="M257" t="str">
        <f>VLOOKUP(COMPLICE[[#This Row],[NOME]],'CADASTRO'!A:K,6,0)</f>
        <v>ATIVO</v>
      </c>
    </row>
    <row r="258" spans="1:13">
      <c r="A258" t="s">
        <v>516</v>
      </c>
      <c r="B258" t="s">
        <v>723</v>
      </c>
      <c r="C258" t="s">
        <v>752</v>
      </c>
      <c r="D258" t="s">
        <v>751</v>
      </c>
      <c r="E258" s="10" t="s">
        <v>409</v>
      </c>
      <c r="F258" s="16" t="str">
        <f>VLOOKUP(COMPLICE[[#This Row],[NOME]],'CADASTRO'!A:K,5,0)</f>
        <v>OPERADOR LOGISTICO I</v>
      </c>
      <c r="G258" s="44">
        <v>45135</v>
      </c>
      <c r="H258" s="38">
        <v>365</v>
      </c>
      <c r="I25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IF(G258="01/01/1900",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COMPLICE[[#This Row],[TREINADO EM]]+COMPLICE[[#This Row],[VALIDADE]]</f>
        <v>45500</v>
      </c>
      <c r="K258">
        <v>1</v>
      </c>
      <c r="L258" t="s">
        <v>5</v>
      </c>
      <c r="M258" t="str">
        <f>VLOOKUP(COMPLICE[[#This Row],[NOME]],'CADASTRO'!A:K,6,0)</f>
        <v>ATIVO</v>
      </c>
    </row>
    <row r="259" spans="1:13">
      <c r="A259" t="s">
        <v>516</v>
      </c>
      <c r="B259" t="s">
        <v>723</v>
      </c>
      <c r="C259" t="s">
        <v>750</v>
      </c>
      <c r="D259" t="s">
        <v>751</v>
      </c>
      <c r="E259" s="10" t="s">
        <v>409</v>
      </c>
      <c r="F259" s="16" t="str">
        <f>VLOOKUP(COMPLICE[[#This Row],[NOME]],'CADASTRO'!A:K,5,0)</f>
        <v>OPERADOR LOGISTICO I</v>
      </c>
      <c r="G259" s="44">
        <v>45412</v>
      </c>
      <c r="H259" s="38">
        <v>365</v>
      </c>
      <c r="I25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IF(G259="01/01/1900",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COMPLICE[[#This Row],[TREINADO EM]]+COMPLICE[[#This Row],[VALIDADE]]</f>
        <v>45777</v>
      </c>
      <c r="K259">
        <v>1</v>
      </c>
      <c r="L259" t="s">
        <v>5</v>
      </c>
      <c r="M259" t="str">
        <f>VLOOKUP(COMPLICE[[#This Row],[NOME]],'CADASTRO'!A:K,6,0)</f>
        <v>ATIVO</v>
      </c>
    </row>
    <row r="260" spans="1:13">
      <c r="A260" t="s">
        <v>516</v>
      </c>
      <c r="B260" t="s">
        <v>723</v>
      </c>
      <c r="C260" t="s">
        <v>752</v>
      </c>
      <c r="D260" t="s">
        <v>751</v>
      </c>
      <c r="E260" s="10" t="s">
        <v>409</v>
      </c>
      <c r="F260" s="16" t="str">
        <f>VLOOKUP(COMPLICE[[#This Row],[NOME]],'CADASTRO'!A:K,5,0)</f>
        <v>OPERADOR LOGISTICO I</v>
      </c>
      <c r="G260" s="81">
        <v>45894</v>
      </c>
      <c r="H260" s="38">
        <v>365</v>
      </c>
      <c r="I26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IF(G260="01/01/1900", "SEM REGISTRO",
                        IF((G260+H260)&gt;TODAY(), "NO PRAZO", "VENCIDO"
                        )
                    )
                )
            )
        )
    ),"N.A.")</f>
        <v>VENCIDO</v>
      </c>
      <c r="J260" s="14">
        <f>COMPLICE[[#This Row],[TREINADO EM]]+COMPLICE[[#This Row],[VALIDADE]]</f>
        <v>46259</v>
      </c>
      <c r="K260">
        <v>1</v>
      </c>
      <c r="L260" t="s">
        <v>3</v>
      </c>
      <c r="M260" t="str">
        <f>VLOOKUP(COMPLICE[[#This Row],[NOME]],'CADASTRO'!A:K,6,0)</f>
        <v>ATIVO</v>
      </c>
    </row>
    <row r="261" spans="1:13">
      <c r="A261" t="s">
        <v>516</v>
      </c>
      <c r="B261" t="s">
        <v>723</v>
      </c>
      <c r="C261" t="s">
        <v>752</v>
      </c>
      <c r="D261" t="s">
        <v>751</v>
      </c>
      <c r="E261" s="10" t="s">
        <v>149</v>
      </c>
      <c r="F261" s="16" t="str">
        <f>VLOOKUP(COMPLICE[[#This Row],[NOME]],'CADASTRO'!A:K,5,0)</f>
        <v>OPERADOR LOGISTICO I</v>
      </c>
      <c r="G261" s="44">
        <v>45135</v>
      </c>
      <c r="H261" s="38">
        <v>365</v>
      </c>
      <c r="I26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IF(G261="01/01/1900",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COMPLICE[[#This Row],[TREINADO EM]]+COMPLICE[[#This Row],[VALIDADE]]</f>
        <v>45500</v>
      </c>
      <c r="K261">
        <v>1</v>
      </c>
      <c r="L261" t="s">
        <v>3</v>
      </c>
      <c r="M261" t="str">
        <f>VLOOKUP(COMPLICE[[#This Row],[NOME]],'CADASTRO'!A:K,6,0)</f>
        <v>DESLIGADO</v>
      </c>
    </row>
    <row r="262" spans="1:13">
      <c r="A262" t="s">
        <v>516</v>
      </c>
      <c r="B262" t="s">
        <v>517</v>
      </c>
      <c r="C262" t="s">
        <v>333</v>
      </c>
      <c r="D262" t="s">
        <v>751</v>
      </c>
      <c r="E262" s="10" t="s">
        <v>141</v>
      </c>
      <c r="F262" s="16" t="str">
        <f>VLOOKUP(COMPLICE[[#This Row],[NOME]],'CADASTRO'!A:K,5,0)</f>
        <v xml:space="preserve">ANALISTA CONTROLE QUALIDADE PL      </v>
      </c>
      <c r="G262" s="44">
        <v>45061</v>
      </c>
      <c r="H262" s="38">
        <v>365</v>
      </c>
      <c r="I26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IF(G262="01/01/1900",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COMPLICE[[#This Row],[TREINADO EM]]+COMPLICE[[#This Row],[VALIDADE]]</f>
        <v>45426</v>
      </c>
      <c r="K262">
        <v>1</v>
      </c>
      <c r="L262" t="s">
        <v>3</v>
      </c>
      <c r="M262" t="str">
        <f>VLOOKUP(COMPLICE[[#This Row],[NOME]],'CADASTRO'!A:K,6,0)</f>
        <v>DESLIGADO</v>
      </c>
    </row>
    <row r="263" spans="1:13">
      <c r="A263" t="s">
        <v>516</v>
      </c>
      <c r="B263" t="s">
        <v>723</v>
      </c>
      <c r="C263" t="s">
        <v>750</v>
      </c>
      <c r="D263" t="s">
        <v>751</v>
      </c>
      <c r="E263" s="10" t="s">
        <v>137</v>
      </c>
      <c r="F263" s="16" t="str">
        <f>VLOOKUP(COMPLICE[[#This Row],[NOME]],'CADASTRO'!A:K,5,0)</f>
        <v>AUXILIAR INDUSTRIAL</v>
      </c>
      <c r="G263" s="44">
        <v>44484</v>
      </c>
      <c r="H263" s="38">
        <v>365</v>
      </c>
      <c r="I26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IF(G263="01/01/1900",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COMPLICE[[#This Row],[TREINADO EM]]+COMPLICE[[#This Row],[VALIDADE]]</f>
        <v>44849</v>
      </c>
      <c r="K263">
        <v>1</v>
      </c>
      <c r="L263" t="s">
        <v>3</v>
      </c>
      <c r="M263" t="str">
        <f>VLOOKUP(COMPLICE[[#This Row],[NOME]],'CADASTRO'!A:K,6,0)</f>
        <v>DESLIGADO</v>
      </c>
    </row>
    <row r="264" spans="1:13">
      <c r="A264" t="s">
        <v>516</v>
      </c>
      <c r="B264" t="s">
        <v>723</v>
      </c>
      <c r="C264" t="s">
        <v>750</v>
      </c>
      <c r="D264" t="s">
        <v>751</v>
      </c>
      <c r="E264" s="10" t="s">
        <v>411</v>
      </c>
      <c r="F264" s="16" t="str">
        <f>VLOOKUP(COMPLICE[[#This Row],[NOME]],'CADASTRO'!A:K,5,0)</f>
        <v>OPERADOR LOGISTICO II</v>
      </c>
      <c r="G264" s="44">
        <v>44484</v>
      </c>
      <c r="H264" s="38">
        <v>365</v>
      </c>
      <c r="I26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IF(G264="01/01/1900",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COMPLICE[[#This Row],[TREINADO EM]]+COMPLICE[[#This Row],[VALIDADE]]</f>
        <v>44849</v>
      </c>
      <c r="K264">
        <v>1</v>
      </c>
      <c r="L264" t="s">
        <v>5</v>
      </c>
      <c r="M264" t="str">
        <f>VLOOKUP(COMPLICE[[#This Row],[NOME]],'CADASTRO'!A:K,6,0)</f>
        <v>ATIVO</v>
      </c>
    </row>
    <row r="265" spans="1:13">
      <c r="A265" t="s">
        <v>516</v>
      </c>
      <c r="B265" t="s">
        <v>723</v>
      </c>
      <c r="C265" t="s">
        <v>752</v>
      </c>
      <c r="D265" t="s">
        <v>751</v>
      </c>
      <c r="E265" s="10" t="s">
        <v>411</v>
      </c>
      <c r="F265" s="16" t="str">
        <f>VLOOKUP(COMPLICE[[#This Row],[NOME]],'CADASTRO'!A:K,5,0)</f>
        <v>OPERADOR LOGISTICO II</v>
      </c>
      <c r="G265" s="44">
        <v>44914</v>
      </c>
      <c r="H265" s="38">
        <v>365</v>
      </c>
      <c r="I26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IF(G265="01/01/1900",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COMPLICE[[#This Row],[TREINADO EM]]+COMPLICE[[#This Row],[VALIDADE]]</f>
        <v>45279</v>
      </c>
      <c r="K265">
        <v>1</v>
      </c>
      <c r="L265" t="s">
        <v>5</v>
      </c>
      <c r="M265" t="str">
        <f>VLOOKUP(COMPLICE[[#This Row],[NOME]],'CADASTRO'!A:K,6,0)</f>
        <v>ATIVO</v>
      </c>
    </row>
    <row r="266" spans="1:13">
      <c r="A266" t="s">
        <v>516</v>
      </c>
      <c r="B266" t="s">
        <v>723</v>
      </c>
      <c r="C266" t="s">
        <v>750</v>
      </c>
      <c r="D266" t="s">
        <v>751</v>
      </c>
      <c r="E266" s="10" t="s">
        <v>411</v>
      </c>
      <c r="F266" s="16" t="str">
        <f>VLOOKUP(COMPLICE[[#This Row],[NOME]],'CADASTRO'!A:K,5,0)</f>
        <v>OPERADOR LOGISTICO II</v>
      </c>
      <c r="G266" s="44">
        <v>45412</v>
      </c>
      <c r="H266" s="38">
        <v>365</v>
      </c>
      <c r="I26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IF(G266="01/01/1900",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COMPLICE[[#This Row],[TREINADO EM]]+COMPLICE[[#This Row],[VALIDADE]]</f>
        <v>45777</v>
      </c>
      <c r="K266">
        <v>1</v>
      </c>
      <c r="L266" t="s">
        <v>5</v>
      </c>
      <c r="M266" t="str">
        <f>VLOOKUP(COMPLICE[[#This Row],[NOME]],'CADASTRO'!A:K,6,0)</f>
        <v>ATIVO</v>
      </c>
    </row>
    <row r="267" spans="1:13">
      <c r="A267" t="s">
        <v>516</v>
      </c>
      <c r="B267" t="s">
        <v>723</v>
      </c>
      <c r="C267" t="s">
        <v>752</v>
      </c>
      <c r="D267" t="s">
        <v>751</v>
      </c>
      <c r="E267" s="10" t="s">
        <v>411</v>
      </c>
      <c r="F267" s="16" t="str">
        <f>VLOOKUP(COMPLICE[[#This Row],[NOME]],'CADASTRO'!A:K,5,0)</f>
        <v>OPERADOR LOGISTICO II</v>
      </c>
      <c r="G267" s="81">
        <v>45894</v>
      </c>
      <c r="H267" s="38">
        <v>365</v>
      </c>
      <c r="I26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IF(G267="01/01/1900", "SEM REGISTRO",
                        IF((G267+H267)&gt;TODAY(), "NO PRAZO", "VENCIDO"
                        )
                    )
                )
            )
        )
    ),"N.A.")</f>
        <v>VENCIDO</v>
      </c>
      <c r="J267" s="14">
        <f>COMPLICE[[#This Row],[TREINADO EM]]+COMPLICE[[#This Row],[VALIDADE]]</f>
        <v>46259</v>
      </c>
      <c r="K267">
        <v>1</v>
      </c>
      <c r="L267" t="s">
        <v>3</v>
      </c>
      <c r="M267" t="str">
        <f>VLOOKUP(COMPLICE[[#This Row],[NOME]],'CADASTRO'!A:K,6,0)</f>
        <v>ATIVO</v>
      </c>
    </row>
    <row r="268" spans="1:13">
      <c r="A268" t="s">
        <v>516</v>
      </c>
      <c r="B268" t="s">
        <v>517</v>
      </c>
      <c r="C268" t="s">
        <v>381</v>
      </c>
      <c r="D268" t="s">
        <v>751</v>
      </c>
      <c r="E268" s="10" t="s">
        <v>136</v>
      </c>
      <c r="F268" s="16" t="str">
        <f>VLOOKUP(COMPLICE[[#This Row],[NOME]],'CADASTRO'!A:K,5,0)</f>
        <v>AUXILIAR INDUSTRIAL</v>
      </c>
      <c r="G268" s="81">
        <v>45859</v>
      </c>
      <c r="H268" s="38">
        <v>365</v>
      </c>
      <c r="I26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IF(G268="01/01/1900",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COMPLICE[[#This Row],[TREINADO EM]]+COMPLICE[[#This Row],[VALIDADE]]</f>
        <v>46224</v>
      </c>
      <c r="K268">
        <v>1</v>
      </c>
      <c r="L268" t="s">
        <v>3</v>
      </c>
      <c r="M268" t="str">
        <f>VLOOKUP(COMPLICE[[#This Row],[NOME]],'CADASTRO'!A:K,6,0)</f>
        <v>DESLIGADO</v>
      </c>
    </row>
    <row r="269" spans="1:13">
      <c r="A269" t="s">
        <v>516</v>
      </c>
      <c r="B269" t="s">
        <v>723</v>
      </c>
      <c r="C269" t="s">
        <v>752</v>
      </c>
      <c r="D269" t="s">
        <v>751</v>
      </c>
      <c r="E269" s="10" t="s">
        <v>33</v>
      </c>
      <c r="F269" s="16" t="str">
        <f>VLOOKUP(COMPLICE[[#This Row],[NOME]],'CADASTRO'!A:K,5,0)</f>
        <v>COORDENADOR PRODUCAO</v>
      </c>
      <c r="G269" s="44">
        <v>44865</v>
      </c>
      <c r="H269" s="38">
        <v>365</v>
      </c>
      <c r="I26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IF(G269="01/01/1900",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COMPLICE[[#This Row],[TREINADO EM]]+COMPLICE[[#This Row],[VALIDADE]]</f>
        <v>45230</v>
      </c>
      <c r="K269">
        <v>1</v>
      </c>
      <c r="L269" t="s">
        <v>5</v>
      </c>
      <c r="M269" t="str">
        <f>VLOOKUP(COMPLICE[[#This Row],[NOME]],'CADASTRO'!A:K,6,0)</f>
        <v>ATIVO</v>
      </c>
    </row>
    <row r="270" spans="1:13">
      <c r="A270" t="s">
        <v>516</v>
      </c>
      <c r="B270" t="s">
        <v>723</v>
      </c>
      <c r="C270" t="s">
        <v>752</v>
      </c>
      <c r="D270" t="s">
        <v>751</v>
      </c>
      <c r="E270" s="10" t="s">
        <v>33</v>
      </c>
      <c r="F270" s="16" t="str">
        <f>VLOOKUP(COMPLICE[[#This Row],[NOME]],'CADASTRO'!A:K,5,0)</f>
        <v>COORDENADOR PRODUCAO</v>
      </c>
      <c r="G270" s="44">
        <v>45135</v>
      </c>
      <c r="H270" s="38">
        <v>365</v>
      </c>
      <c r="I27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IF(G270="01/01/1900",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COMPLICE[[#This Row],[TREINADO EM]]+COMPLICE[[#This Row],[VALIDADE]]</f>
        <v>45500</v>
      </c>
      <c r="K270">
        <v>1</v>
      </c>
      <c r="L270" t="s">
        <v>5</v>
      </c>
      <c r="M270" t="str">
        <f>VLOOKUP(COMPLICE[[#This Row],[NOME]],'CADASTRO'!A:K,6,0)</f>
        <v>ATIVO</v>
      </c>
    </row>
    <row r="271" spans="1:13">
      <c r="A271" t="s">
        <v>516</v>
      </c>
      <c r="B271" t="s">
        <v>723</v>
      </c>
      <c r="C271" t="s">
        <v>750</v>
      </c>
      <c r="D271" t="s">
        <v>751</v>
      </c>
      <c r="E271" s="10" t="s">
        <v>33</v>
      </c>
      <c r="F271" s="16" t="str">
        <f>VLOOKUP(COMPLICE[[#This Row],[NOME]],'CADASTRO'!A:K,5,0)</f>
        <v>COORDENADOR PRODUCAO</v>
      </c>
      <c r="G271" s="44">
        <v>45412</v>
      </c>
      <c r="H271" s="38">
        <v>365</v>
      </c>
      <c r="I27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IF(G271="01/01/1900", "SEM REGISTRO",
                        IF((G271+H271)&gt;TODAY(), "NO PRAZO", "VENCIDO"
                        )
                    )
                )
            )
        )
    ),"N.A.")</f>
        <v>VENCIDO</v>
      </c>
      <c r="J271" s="14">
        <f>COMPLICE[[#This Row],[TREINADO EM]]+COMPLICE[[#This Row],[VALIDADE]]</f>
        <v>45777</v>
      </c>
      <c r="K271">
        <v>1</v>
      </c>
      <c r="L271" t="s">
        <v>3</v>
      </c>
      <c r="M271" t="str">
        <f>VLOOKUP(COMPLICE[[#This Row],[NOME]],'CADASTRO'!A:K,6,0)</f>
        <v>ATIVO</v>
      </c>
    </row>
    <row r="272" spans="1:13">
      <c r="A272" t="s">
        <v>516</v>
      </c>
      <c r="B272" t="s">
        <v>723</v>
      </c>
      <c r="C272" t="s">
        <v>750</v>
      </c>
      <c r="D272" t="s">
        <v>751</v>
      </c>
      <c r="E272" s="10" t="s">
        <v>413</v>
      </c>
      <c r="F272" s="16" t="str">
        <f>VLOOKUP(COMPLICE[[#This Row],[NOME]],'CADASTRO'!A:K,5,0)</f>
        <v>ANALISTA PRODUCAO JR</v>
      </c>
      <c r="G272" s="44">
        <v>44484</v>
      </c>
      <c r="H272" s="38">
        <v>365</v>
      </c>
      <c r="I27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IF(G272="01/01/1900",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COMPLICE[[#This Row],[TREINADO EM]]+COMPLICE[[#This Row],[VALIDADE]]</f>
        <v>44849</v>
      </c>
      <c r="K272">
        <v>1</v>
      </c>
      <c r="L272" t="s">
        <v>5</v>
      </c>
      <c r="M272" t="str">
        <f>VLOOKUP(COMPLICE[[#This Row],[NOME]],'CADASTRO'!A:K,6,0)</f>
        <v>ATIVO</v>
      </c>
    </row>
    <row r="273" spans="1:13">
      <c r="A273" t="s">
        <v>516</v>
      </c>
      <c r="B273" t="s">
        <v>723</v>
      </c>
      <c r="C273" t="s">
        <v>752</v>
      </c>
      <c r="D273" t="s">
        <v>751</v>
      </c>
      <c r="E273" s="10" t="s">
        <v>413</v>
      </c>
      <c r="F273" s="16" t="str">
        <f>VLOOKUP(COMPLICE[[#This Row],[NOME]],'CADASTRO'!A:K,5,0)</f>
        <v>ANALISTA PRODUCAO JR</v>
      </c>
      <c r="G273" s="44">
        <v>44865</v>
      </c>
      <c r="H273" s="38">
        <v>365</v>
      </c>
      <c r="I27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IF(G273="01/01/1900",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COMPLICE[[#This Row],[TREINADO EM]]+COMPLICE[[#This Row],[VALIDADE]]</f>
        <v>45230</v>
      </c>
      <c r="K273">
        <v>1</v>
      </c>
      <c r="L273" t="s">
        <v>5</v>
      </c>
      <c r="M273" t="str">
        <f>VLOOKUP(COMPLICE[[#This Row],[NOME]],'CADASTRO'!A:K,6,0)</f>
        <v>ATIVO</v>
      </c>
    </row>
    <row r="274" spans="1:13">
      <c r="A274" t="s">
        <v>516</v>
      </c>
      <c r="B274" t="s">
        <v>723</v>
      </c>
      <c r="C274" t="s">
        <v>752</v>
      </c>
      <c r="D274" t="s">
        <v>751</v>
      </c>
      <c r="E274" s="10" t="s">
        <v>413</v>
      </c>
      <c r="F274" s="16" t="str">
        <f>VLOOKUP(COMPLICE[[#This Row],[NOME]],'CADASTRO'!A:K,5,0)</f>
        <v>ANALISTA PRODUCAO JR</v>
      </c>
      <c r="G274" s="81">
        <v>45894</v>
      </c>
      <c r="H274" s="38">
        <v>365</v>
      </c>
      <c r="I27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IF(G274="01/01/1900", "SEM REGISTRO",
                        IF((G274+H274)&gt;TODAY(), "NO PRAZO", "VENCIDO"
                        )
                    )
                )
            )
        )
    ),"N.A.")</f>
        <v>VENCIDO</v>
      </c>
      <c r="J274" s="14">
        <f>COMPLICE[[#This Row],[TREINADO EM]]+COMPLICE[[#This Row],[VALIDADE]]</f>
        <v>46259</v>
      </c>
      <c r="K274">
        <v>1</v>
      </c>
      <c r="L274" t="s">
        <v>3</v>
      </c>
      <c r="M274" t="str">
        <f>VLOOKUP(COMPLICE[[#This Row],[NOME]],'CADASTRO'!A:K,6,0)</f>
        <v>ATIVO</v>
      </c>
    </row>
    <row r="275" spans="1:13">
      <c r="A275" t="s">
        <v>516</v>
      </c>
      <c r="B275" t="s">
        <v>723</v>
      </c>
      <c r="C275" t="s">
        <v>750</v>
      </c>
      <c r="D275" t="s">
        <v>751</v>
      </c>
      <c r="E275" s="10" t="s">
        <v>480</v>
      </c>
      <c r="F275" s="16" t="str">
        <f>VLOOKUP(COMPLICE[[#This Row],[NOME]],'CADASTRO'!A:K,5,0)</f>
        <v>ANALISTA PROJETOS PL</v>
      </c>
      <c r="G275" s="44">
        <v>45412</v>
      </c>
      <c r="H275" s="38">
        <v>365</v>
      </c>
      <c r="I27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IF(G275="01/01/1900",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COMPLICE[[#This Row],[TREINADO EM]]+COMPLICE[[#This Row],[VALIDADE]]</f>
        <v>45777</v>
      </c>
      <c r="K275">
        <v>1</v>
      </c>
      <c r="L275" t="s">
        <v>3</v>
      </c>
      <c r="M275" t="str">
        <f>VLOOKUP(COMPLICE[[#This Row],[NOME]],'CADASTRO'!A:K,6,0)</f>
        <v>TRANSFERIDO</v>
      </c>
    </row>
    <row r="276" spans="1:13">
      <c r="A276" t="s">
        <v>516</v>
      </c>
      <c r="B276" t="s">
        <v>723</v>
      </c>
      <c r="C276" t="s">
        <v>752</v>
      </c>
      <c r="D276" t="s">
        <v>751</v>
      </c>
      <c r="E276" s="10" t="s">
        <v>132</v>
      </c>
      <c r="F276" s="16" t="str">
        <f>VLOOKUP(COMPLICE[[#This Row],[NOME]],'CADASTRO'!A:K,5,0)</f>
        <v>ANALISTA CONTROLE QUALIDADE JR</v>
      </c>
      <c r="G276" s="44">
        <v>1</v>
      </c>
      <c r="H276" s="38">
        <v>365</v>
      </c>
      <c r="I27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IF(G276="01/01/1900",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COMPLICE[[#This Row],[TREINADO EM]]+COMPLICE[[#This Row],[VALIDADE]]</f>
        <v>366</v>
      </c>
      <c r="K276">
        <v>0</v>
      </c>
      <c r="L276" t="s">
        <v>7</v>
      </c>
      <c r="M276" t="str">
        <f>VLOOKUP(COMPLICE[[#This Row],[NOME]],'CADASTRO'!A:K,6,0)</f>
        <v>DESLIGADO</v>
      </c>
    </row>
    <row r="277" spans="1:13">
      <c r="A277" t="s">
        <v>516</v>
      </c>
      <c r="B277" t="s">
        <v>723</v>
      </c>
      <c r="C277" t="s">
        <v>752</v>
      </c>
      <c r="D277" t="s">
        <v>751</v>
      </c>
      <c r="E277" s="10" t="s">
        <v>416</v>
      </c>
      <c r="F277" s="16" t="str">
        <f>VLOOKUP(COMPLICE[[#This Row],[NOME]],'CADASTRO'!A:K,5,0)</f>
        <v>ENCARREGADO EXPEDICAO</v>
      </c>
      <c r="G277" s="44">
        <v>44865</v>
      </c>
      <c r="H277" s="38">
        <v>365</v>
      </c>
      <c r="I27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IF(G277="01/01/1900",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COMPLICE[[#This Row],[TREINADO EM]]+COMPLICE[[#This Row],[VALIDADE]]</f>
        <v>45230</v>
      </c>
      <c r="K277">
        <v>1</v>
      </c>
      <c r="L277" t="s">
        <v>5</v>
      </c>
      <c r="M277" t="str">
        <f>VLOOKUP(COMPLICE[[#This Row],[NOME]],'CADASTRO'!A:K,6,0)</f>
        <v>ATIVO</v>
      </c>
    </row>
    <row r="278" spans="1:13">
      <c r="A278" t="s">
        <v>516</v>
      </c>
      <c r="B278" t="s">
        <v>723</v>
      </c>
      <c r="C278" t="s">
        <v>752</v>
      </c>
      <c r="D278" t="s">
        <v>751</v>
      </c>
      <c r="E278" s="10" t="s">
        <v>416</v>
      </c>
      <c r="F278" s="16" t="str">
        <f>VLOOKUP(COMPLICE[[#This Row],[NOME]],'CADASTRO'!A:K,5,0)</f>
        <v>ENCARREGADO EXPEDICAO</v>
      </c>
      <c r="G278" s="44">
        <v>45135</v>
      </c>
      <c r="H278" s="38">
        <v>365</v>
      </c>
      <c r="I27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IF(G278="01/01/1900",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COMPLICE[[#This Row],[TREINADO EM]]+COMPLICE[[#This Row],[VALIDADE]]</f>
        <v>45500</v>
      </c>
      <c r="K278">
        <v>1</v>
      </c>
      <c r="L278" t="s">
        <v>5</v>
      </c>
      <c r="M278" t="str">
        <f>VLOOKUP(COMPLICE[[#This Row],[NOME]],'CADASTRO'!A:K,6,0)</f>
        <v>ATIVO</v>
      </c>
    </row>
    <row r="279" spans="1:13">
      <c r="A279" t="s">
        <v>516</v>
      </c>
      <c r="B279" t="s">
        <v>723</v>
      </c>
      <c r="C279" t="s">
        <v>750</v>
      </c>
      <c r="D279" t="s">
        <v>751</v>
      </c>
      <c r="E279" s="10" t="s">
        <v>416</v>
      </c>
      <c r="F279" s="16" t="str">
        <f>VLOOKUP(COMPLICE[[#This Row],[NOME]],'CADASTRO'!A:K,5,0)</f>
        <v>ENCARREGADO EXPEDICAO</v>
      </c>
      <c r="G279" s="44">
        <v>45412</v>
      </c>
      <c r="H279" s="38">
        <v>365</v>
      </c>
      <c r="I27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IF(G279="01/01/1900",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COMPLICE[[#This Row],[TREINADO EM]]+COMPLICE[[#This Row],[VALIDADE]]</f>
        <v>45777</v>
      </c>
      <c r="K279">
        <v>1</v>
      </c>
      <c r="L279" t="s">
        <v>5</v>
      </c>
      <c r="M279" t="str">
        <f>VLOOKUP(COMPLICE[[#This Row],[NOME]],'CADASTRO'!A:K,6,0)</f>
        <v>ATIVO</v>
      </c>
    </row>
    <row r="280" spans="1:13">
      <c r="A280" t="s">
        <v>516</v>
      </c>
      <c r="B280" t="s">
        <v>723</v>
      </c>
      <c r="C280" t="s">
        <v>752</v>
      </c>
      <c r="D280" t="s">
        <v>751</v>
      </c>
      <c r="E280" s="10" t="s">
        <v>416</v>
      </c>
      <c r="F280" s="16" t="str">
        <f>VLOOKUP(COMPLICE[[#This Row],[NOME]],'CADASTRO'!A:K,5,0)</f>
        <v>ENCARREGADO EXPEDICAO</v>
      </c>
      <c r="G280" s="81">
        <v>45894</v>
      </c>
      <c r="H280" s="38">
        <v>365</v>
      </c>
      <c r="I28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IF(G280="01/01/1900", "SEM REGISTRO",
                        IF((G280+H280)&gt;TODAY(), "NO PRAZO", "VENCIDO"
                        )
                    )
                )
            )
        )
    ),"N.A.")</f>
        <v>VENCIDO</v>
      </c>
      <c r="J280" s="14">
        <f>COMPLICE[[#This Row],[TREINADO EM]]+COMPLICE[[#This Row],[VALIDADE]]</f>
        <v>46259</v>
      </c>
      <c r="K280">
        <v>1</v>
      </c>
      <c r="L280" t="s">
        <v>3</v>
      </c>
      <c r="M280" t="str">
        <f>VLOOKUP(COMPLICE[[#This Row],[NOME]],'CADASTRO'!A:K,6,0)</f>
        <v>ATIVO</v>
      </c>
    </row>
    <row r="281" spans="1:13">
      <c r="A281" t="s">
        <v>516</v>
      </c>
      <c r="B281" t="s">
        <v>723</v>
      </c>
      <c r="C281" t="s">
        <v>750</v>
      </c>
      <c r="D281" t="s">
        <v>751</v>
      </c>
      <c r="E281" s="10" t="s">
        <v>128</v>
      </c>
      <c r="F281" s="16" t="str">
        <f>VLOOKUP(COMPLICE[[#This Row],[NOME]],'CADASTRO'!A:K,5,0)</f>
        <v>ASSISTENTE ADMINISTRATIVO</v>
      </c>
      <c r="G281" s="44">
        <v>44484</v>
      </c>
      <c r="H281" s="38">
        <v>365</v>
      </c>
      <c r="I28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IF(G281="01/01/1900",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COMPLICE[[#This Row],[TREINADO EM]]+COMPLICE[[#This Row],[VALIDADE]]</f>
        <v>44849</v>
      </c>
      <c r="K281">
        <v>1</v>
      </c>
      <c r="L281" t="s">
        <v>3</v>
      </c>
      <c r="M281" t="str">
        <f>VLOOKUP(COMPLICE[[#This Row],[NOME]],'CADASTRO'!A:K,6,0)</f>
        <v>DESLIGADO</v>
      </c>
    </row>
    <row r="282" spans="1:13">
      <c r="A282" t="s">
        <v>516</v>
      </c>
      <c r="B282" t="s">
        <v>723</v>
      </c>
      <c r="C282" t="s">
        <v>752</v>
      </c>
      <c r="D282" t="s">
        <v>751</v>
      </c>
      <c r="E282" s="10" t="s">
        <v>419</v>
      </c>
      <c r="F282" s="16" t="str">
        <f>VLOOKUP(COMPLICE[[#This Row],[NOME]],'CADASTRO'!A:K,5,0)</f>
        <v>OPERADOR INDUSTRIAL II</v>
      </c>
      <c r="G282" s="44">
        <v>44865</v>
      </c>
      <c r="H282" s="38">
        <v>365</v>
      </c>
      <c r="I28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IF(G282="01/01/1900",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COMPLICE[[#This Row],[TREINADO EM]]+COMPLICE[[#This Row],[VALIDADE]]</f>
        <v>45230</v>
      </c>
      <c r="K282">
        <v>1</v>
      </c>
      <c r="L282" t="s">
        <v>5</v>
      </c>
      <c r="M282" t="str">
        <f>VLOOKUP(COMPLICE[[#This Row],[NOME]],'CADASTRO'!A:K,6,0)</f>
        <v>ATIVO</v>
      </c>
    </row>
    <row r="283" spans="1:13">
      <c r="A283" t="s">
        <v>516</v>
      </c>
      <c r="B283" t="s">
        <v>723</v>
      </c>
      <c r="C283" t="s">
        <v>752</v>
      </c>
      <c r="D283" t="s">
        <v>751</v>
      </c>
      <c r="E283" s="10" t="s">
        <v>419</v>
      </c>
      <c r="F283" s="16" t="str">
        <f>VLOOKUP(COMPLICE[[#This Row],[NOME]],'CADASTRO'!A:K,5,0)</f>
        <v>OPERADOR INDUSTRIAL II</v>
      </c>
      <c r="G283" s="44">
        <v>45135</v>
      </c>
      <c r="H283" s="38">
        <v>365</v>
      </c>
      <c r="I28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IF(G283="01/01/1900",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COMPLICE[[#This Row],[TREINADO EM]]+COMPLICE[[#This Row],[VALIDADE]]</f>
        <v>45500</v>
      </c>
      <c r="K283">
        <v>1</v>
      </c>
      <c r="L283" t="s">
        <v>5</v>
      </c>
      <c r="M283" t="str">
        <f>VLOOKUP(COMPLICE[[#This Row],[NOME]],'CADASTRO'!A:K,6,0)</f>
        <v>ATIVO</v>
      </c>
    </row>
    <row r="284" spans="1:13">
      <c r="A284" t="s">
        <v>516</v>
      </c>
      <c r="B284" t="s">
        <v>723</v>
      </c>
      <c r="C284" t="s">
        <v>750</v>
      </c>
      <c r="D284" t="s">
        <v>751</v>
      </c>
      <c r="E284" s="10" t="s">
        <v>419</v>
      </c>
      <c r="F284" s="16" t="str">
        <f>VLOOKUP(COMPLICE[[#This Row],[NOME]],'CADASTRO'!A:K,5,0)</f>
        <v>OPERADOR INDUSTRIAL II</v>
      </c>
      <c r="G284" s="44">
        <v>45412</v>
      </c>
      <c r="H284" s="38">
        <v>365</v>
      </c>
      <c r="I28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IF(G284="01/01/1900",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COMPLICE[[#This Row],[TREINADO EM]]+COMPLICE[[#This Row],[VALIDADE]]</f>
        <v>45777</v>
      </c>
      <c r="K284">
        <v>1</v>
      </c>
      <c r="L284" t="s">
        <v>5</v>
      </c>
      <c r="M284" t="str">
        <f>VLOOKUP(COMPLICE[[#This Row],[NOME]],'CADASTRO'!A:K,6,0)</f>
        <v>ATIVO</v>
      </c>
    </row>
    <row r="285" spans="1:13">
      <c r="A285" t="s">
        <v>516</v>
      </c>
      <c r="B285" t="s">
        <v>723</v>
      </c>
      <c r="C285" t="s">
        <v>752</v>
      </c>
      <c r="D285" t="s">
        <v>751</v>
      </c>
      <c r="E285" s="10" t="s">
        <v>419</v>
      </c>
      <c r="F285" s="16" t="str">
        <f>VLOOKUP(COMPLICE[[#This Row],[NOME]],'CADASTRO'!A:K,5,0)</f>
        <v>OPERADOR INDUSTRIAL II</v>
      </c>
      <c r="G285" s="81">
        <v>45894</v>
      </c>
      <c r="H285" s="38">
        <v>365</v>
      </c>
      <c r="I28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IF(G285="01/01/1900", "SEM REGISTRO",
                        IF((G285+H285)&gt;TODAY(), "NO PRAZO", "VENCIDO"
                        )
                    )
                )
            )
        )
    ),"N.A.")</f>
        <v>VENCIDO</v>
      </c>
      <c r="J285" s="14">
        <f>COMPLICE[[#This Row],[TREINADO EM]]+COMPLICE[[#This Row],[VALIDADE]]</f>
        <v>46259</v>
      </c>
      <c r="K285">
        <v>1</v>
      </c>
      <c r="L285" t="s">
        <v>3</v>
      </c>
      <c r="M285" t="str">
        <f>VLOOKUP(COMPLICE[[#This Row],[NOME]],'CADASTRO'!A:K,6,0)</f>
        <v>ATIVO</v>
      </c>
    </row>
    <row r="286" spans="1:13">
      <c r="A286" t="s">
        <v>516</v>
      </c>
      <c r="B286" t="s">
        <v>723</v>
      </c>
      <c r="C286" t="s">
        <v>752</v>
      </c>
      <c r="D286" t="s">
        <v>751</v>
      </c>
      <c r="E286" s="10" t="s">
        <v>126</v>
      </c>
      <c r="F286" s="16" t="str">
        <f>VLOOKUP(COMPLICE[[#This Row],[NOME]],'CADASTRO'!A:K,5,0)</f>
        <v>ESTAGIARIO</v>
      </c>
      <c r="G286" s="44">
        <v>1</v>
      </c>
      <c r="H286" s="38">
        <v>365</v>
      </c>
      <c r="I28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IF(G286="01/01/1900",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COMPLICE[[#This Row],[TREINADO EM]]+COMPLICE[[#This Row],[VALIDADE]]</f>
        <v>366</v>
      </c>
      <c r="K286">
        <v>0</v>
      </c>
      <c r="L286" t="s">
        <v>7</v>
      </c>
      <c r="M286" t="str">
        <f>VLOOKUP(COMPLICE[[#This Row],[NOME]],'CADASTRO'!A:K,6,0)</f>
        <v>DESLIGADO</v>
      </c>
    </row>
    <row r="287" spans="1:13">
      <c r="A287" t="s">
        <v>516</v>
      </c>
      <c r="B287" t="s">
        <v>723</v>
      </c>
      <c r="C287" t="s">
        <v>750</v>
      </c>
      <c r="D287" t="s">
        <v>751</v>
      </c>
      <c r="E287" s="10" t="s">
        <v>124</v>
      </c>
      <c r="F287" s="16" t="str">
        <f>VLOOKUP(COMPLICE[[#This Row],[NOME]],'CADASTRO'!A:K,5,0)</f>
        <v>ANALISTA CONTROLE QUALIDADE JR</v>
      </c>
      <c r="G287" s="44">
        <v>45412</v>
      </c>
      <c r="H287" s="38">
        <v>365</v>
      </c>
      <c r="I28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IF(G287="01/01/1900",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COMPLICE[[#This Row],[TREINADO EM]]+COMPLICE[[#This Row],[VALIDADE]]</f>
        <v>45777</v>
      </c>
      <c r="K287">
        <v>1</v>
      </c>
      <c r="L287" t="s">
        <v>3</v>
      </c>
      <c r="M287" t="str">
        <f>VLOOKUP(COMPLICE[[#This Row],[NOME]],'CADASTRO'!A:K,6,0)</f>
        <v>DESLIGADO</v>
      </c>
    </row>
    <row r="288" spans="1:13">
      <c r="A288" t="s">
        <v>516</v>
      </c>
      <c r="B288" t="s">
        <v>517</v>
      </c>
      <c r="C288" t="s">
        <v>327</v>
      </c>
      <c r="D288" t="s">
        <v>751</v>
      </c>
      <c r="E288" s="10" t="s">
        <v>424</v>
      </c>
      <c r="F288" s="16" t="str">
        <f>VLOOKUP(COMPLICE[[#This Row],[NOME]],'CADASTRO'!A:K,5,0)</f>
        <v>OPERADOR INDUSTRIAL III</v>
      </c>
      <c r="G288" s="44">
        <v>45300</v>
      </c>
      <c r="H288" s="38">
        <v>365</v>
      </c>
      <c r="I28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IF(G288="01/01/1900",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COMPLICE[[#This Row],[TREINADO EM]]+COMPLICE[[#This Row],[VALIDADE]]</f>
        <v>45665</v>
      </c>
      <c r="K288">
        <v>1</v>
      </c>
      <c r="L288" t="s">
        <v>5</v>
      </c>
      <c r="M288" t="str">
        <f>VLOOKUP(COMPLICE[[#This Row],[NOME]],'CADASTRO'!A:K,6,0)</f>
        <v>ATIVO</v>
      </c>
    </row>
    <row r="289" spans="1:13">
      <c r="A289" t="s">
        <v>516</v>
      </c>
      <c r="B289" t="s">
        <v>723</v>
      </c>
      <c r="C289" t="s">
        <v>750</v>
      </c>
      <c r="D289" t="s">
        <v>751</v>
      </c>
      <c r="E289" s="10" t="s">
        <v>424</v>
      </c>
      <c r="F289" s="16" t="str">
        <f>VLOOKUP(COMPLICE[[#This Row],[NOME]],'CADASTRO'!A:K,5,0)</f>
        <v>OPERADOR INDUSTRIAL III</v>
      </c>
      <c r="G289" s="44">
        <v>45412</v>
      </c>
      <c r="H289" s="38">
        <v>365</v>
      </c>
      <c r="I28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IF(G289="01/01/1900", "SEM REGISTRO",
                        IF((G289+H289)&gt;TODAY(), "NO PRAZO", "VENCIDO"
                        )
                    )
                )
            )
        )
    ),"N.A.")</f>
        <v>VENCIDO</v>
      </c>
      <c r="J289" s="14">
        <f>COMPLICE[[#This Row],[TREINADO EM]]+COMPLICE[[#This Row],[VALIDADE]]</f>
        <v>45777</v>
      </c>
      <c r="K289">
        <v>1</v>
      </c>
      <c r="L289" t="s">
        <v>3</v>
      </c>
      <c r="M289" t="str">
        <f>VLOOKUP(COMPLICE[[#This Row],[NOME]],'CADASTRO'!A:K,6,0)</f>
        <v>ATIVO</v>
      </c>
    </row>
    <row r="290" spans="1:13">
      <c r="A290" t="s">
        <v>516</v>
      </c>
      <c r="B290" t="s">
        <v>723</v>
      </c>
      <c r="C290" t="s">
        <v>750</v>
      </c>
      <c r="D290" t="s">
        <v>751</v>
      </c>
      <c r="E290" s="10" t="s">
        <v>425</v>
      </c>
      <c r="F290" s="16" t="str">
        <f>VLOOKUP(COMPLICE[[#This Row],[NOME]],'CADASTRO'!A:K,5,0)</f>
        <v>ANALISTA LOGISTICA JR</v>
      </c>
      <c r="G290" s="44">
        <v>44484</v>
      </c>
      <c r="H290" s="38">
        <v>365</v>
      </c>
      <c r="I29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IF(G290="01/01/1900",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COMPLICE[[#This Row],[TREINADO EM]]+COMPLICE[[#This Row],[VALIDADE]]</f>
        <v>44849</v>
      </c>
      <c r="K290">
        <v>1</v>
      </c>
      <c r="L290" t="s">
        <v>5</v>
      </c>
      <c r="M290" t="str">
        <f>VLOOKUP(COMPLICE[[#This Row],[NOME]],'CADASTRO'!A:K,6,0)</f>
        <v>ATIVO</v>
      </c>
    </row>
    <row r="291" spans="1:13">
      <c r="A291" t="s">
        <v>516</v>
      </c>
      <c r="B291" t="s">
        <v>723</v>
      </c>
      <c r="C291" t="s">
        <v>752</v>
      </c>
      <c r="D291" t="s">
        <v>751</v>
      </c>
      <c r="E291" s="10" t="s">
        <v>425</v>
      </c>
      <c r="F291" s="16" t="str">
        <f>VLOOKUP(COMPLICE[[#This Row],[NOME]],'CADASTRO'!A:K,5,0)</f>
        <v>ANALISTA LOGISTICA JR</v>
      </c>
      <c r="G291" s="44">
        <v>45135</v>
      </c>
      <c r="H291" s="38">
        <v>365</v>
      </c>
      <c r="I29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IF(G291="01/01/1900",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COMPLICE[[#This Row],[TREINADO EM]]+COMPLICE[[#This Row],[VALIDADE]]</f>
        <v>45500</v>
      </c>
      <c r="K291">
        <v>1</v>
      </c>
      <c r="L291" t="s">
        <v>5</v>
      </c>
      <c r="M291" t="str">
        <f>VLOOKUP(COMPLICE[[#This Row],[NOME]],'CADASTRO'!A:K,6,0)</f>
        <v>ATIVO</v>
      </c>
    </row>
    <row r="292" spans="1:13">
      <c r="A292" t="s">
        <v>516</v>
      </c>
      <c r="B292" t="s">
        <v>723</v>
      </c>
      <c r="C292" t="s">
        <v>750</v>
      </c>
      <c r="D292" t="s">
        <v>751</v>
      </c>
      <c r="E292" s="10" t="s">
        <v>425</v>
      </c>
      <c r="F292" s="16" t="str">
        <f>VLOOKUP(COMPLICE[[#This Row],[NOME]],'CADASTRO'!A:K,5,0)</f>
        <v>ANALISTA LOGISTICA JR</v>
      </c>
      <c r="G292" s="44">
        <v>45412</v>
      </c>
      <c r="H292" s="38">
        <v>365</v>
      </c>
      <c r="I29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IF(G292="01/01/1900", "SEM REGISTRO",
                        IF((G292+H292)&gt;TODAY(), "NO PRAZO", "VENCIDO"
                        )
                    )
                )
            )
        )
    ),"N.A.")</f>
        <v>VENCIDO</v>
      </c>
      <c r="J292" s="14">
        <f>COMPLICE[[#This Row],[TREINADO EM]]+COMPLICE[[#This Row],[VALIDADE]]</f>
        <v>45777</v>
      </c>
      <c r="K292">
        <v>1</v>
      </c>
      <c r="L292" t="s">
        <v>3</v>
      </c>
      <c r="M292" t="str">
        <f>VLOOKUP(COMPLICE[[#This Row],[NOME]],'CADASTRO'!A:K,6,0)</f>
        <v>ATIVO</v>
      </c>
    </row>
    <row r="293" spans="1:13">
      <c r="A293" t="s">
        <v>516</v>
      </c>
      <c r="B293" t="s">
        <v>517</v>
      </c>
      <c r="C293" t="s">
        <v>333</v>
      </c>
      <c r="D293" t="s">
        <v>751</v>
      </c>
      <c r="E293" s="10" t="s">
        <v>116</v>
      </c>
      <c r="F293" s="16" t="str">
        <f>VLOOKUP(COMPLICE[[#This Row],[NOME]],'CADASTRO'!A:K,5,0)</f>
        <v>OPERADOR INDUSTRIAL I</v>
      </c>
      <c r="G293" s="44">
        <v>45198</v>
      </c>
      <c r="H293" s="38">
        <v>365</v>
      </c>
      <c r="I29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IF(G293="01/01/1900",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COMPLICE[[#This Row],[TREINADO EM]]+COMPLICE[[#This Row],[VALIDADE]]</f>
        <v>45563</v>
      </c>
      <c r="K293">
        <v>1</v>
      </c>
      <c r="L293" t="s">
        <v>3</v>
      </c>
      <c r="M293" t="str">
        <f>VLOOKUP(COMPLICE[[#This Row],[NOME]],'CADASTRO'!A:K,6,0)</f>
        <v>DESLIGADO</v>
      </c>
    </row>
    <row r="294" spans="1:13">
      <c r="A294" t="s">
        <v>516</v>
      </c>
      <c r="B294" t="s">
        <v>723</v>
      </c>
      <c r="C294" t="s">
        <v>750</v>
      </c>
      <c r="D294" t="s">
        <v>751</v>
      </c>
      <c r="E294" s="10" t="s">
        <v>338</v>
      </c>
      <c r="F294" s="16" t="str">
        <f>VLOOKUP(COMPLICE[[#This Row],[NOME]],'CADASTRO'!A:K,5,0)</f>
        <v>LIDER DE TURNO</v>
      </c>
      <c r="G294" s="44">
        <v>44484</v>
      </c>
      <c r="H294" s="38">
        <v>365</v>
      </c>
      <c r="I29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IF(G294="01/01/1900",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COMPLICE[[#This Row],[TREINADO EM]]+COMPLICE[[#This Row],[VALIDADE]]</f>
        <v>44849</v>
      </c>
      <c r="K294">
        <v>1</v>
      </c>
      <c r="L294" t="s">
        <v>5</v>
      </c>
      <c r="M294" t="str">
        <f>VLOOKUP(COMPLICE[[#This Row],[NOME]],'CADASTRO'!A:K,6,0)</f>
        <v>ATIVO</v>
      </c>
    </row>
    <row r="295" spans="1:13">
      <c r="A295" t="s">
        <v>516</v>
      </c>
      <c r="B295" t="s">
        <v>723</v>
      </c>
      <c r="C295" t="s">
        <v>752</v>
      </c>
      <c r="D295" t="s">
        <v>751</v>
      </c>
      <c r="E295" s="10" t="s">
        <v>338</v>
      </c>
      <c r="F295" s="16" t="str">
        <f>VLOOKUP(COMPLICE[[#This Row],[NOME]],'CADASTRO'!A:K,5,0)</f>
        <v>LIDER DE TURNO</v>
      </c>
      <c r="G295" s="44">
        <v>44865</v>
      </c>
      <c r="H295" s="38">
        <v>365</v>
      </c>
      <c r="I29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IF(G295="01/01/1900",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COMPLICE[[#This Row],[TREINADO EM]]+COMPLICE[[#This Row],[VALIDADE]]</f>
        <v>45230</v>
      </c>
      <c r="K295">
        <v>1</v>
      </c>
      <c r="L295" t="s">
        <v>5</v>
      </c>
      <c r="M295" t="str">
        <f>VLOOKUP(COMPLICE[[#This Row],[NOME]],'CADASTRO'!A:K,6,0)</f>
        <v>ATIVO</v>
      </c>
    </row>
    <row r="296" spans="1:13">
      <c r="A296" t="s">
        <v>516</v>
      </c>
      <c r="B296" t="s">
        <v>723</v>
      </c>
      <c r="C296" t="s">
        <v>752</v>
      </c>
      <c r="D296" t="s">
        <v>751</v>
      </c>
      <c r="E296" s="10" t="s">
        <v>338</v>
      </c>
      <c r="F296" s="16" t="str">
        <f>VLOOKUP(COMPLICE[[#This Row],[NOME]],'CADASTRO'!A:K,5,0)</f>
        <v>LIDER DE TURNO</v>
      </c>
      <c r="G296" s="44">
        <v>45135</v>
      </c>
      <c r="H296" s="38">
        <v>365</v>
      </c>
      <c r="I29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IF(G296="01/01/1900", "SEM REGISTRO",
                        IF((G296+H296)&gt;TODAY(), "NO PRAZO", "VENCIDO"
                        )
                    )
                )
            )
        )
    ),"N.A.")</f>
        <v>VENCIDO</v>
      </c>
      <c r="J296" s="14">
        <f>COMPLICE[[#This Row],[TREINADO EM]]+COMPLICE[[#This Row],[VALIDADE]]</f>
        <v>45500</v>
      </c>
      <c r="K296">
        <v>1</v>
      </c>
      <c r="L296" t="s">
        <v>3</v>
      </c>
      <c r="M296" t="str">
        <f>VLOOKUP(COMPLICE[[#This Row],[NOME]],'CADASTRO'!A:K,6,0)</f>
        <v>ATIVO</v>
      </c>
    </row>
    <row r="297" spans="1:13">
      <c r="A297" t="s">
        <v>516</v>
      </c>
      <c r="B297" t="s">
        <v>723</v>
      </c>
      <c r="C297" t="s">
        <v>750</v>
      </c>
      <c r="D297" t="s">
        <v>751</v>
      </c>
      <c r="E297" s="10" t="s">
        <v>111</v>
      </c>
      <c r="F297" s="16" t="str">
        <f>VLOOKUP(COMPLICE[[#This Row],[NOME]],'CADASTRO'!A:K,5,0)</f>
        <v>TECNICO MECANICO II</v>
      </c>
      <c r="G297" s="44">
        <v>44484</v>
      </c>
      <c r="H297" s="38">
        <v>365</v>
      </c>
      <c r="I29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IF(G297="01/01/1900",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COMPLICE[[#This Row],[TREINADO EM]]+COMPLICE[[#This Row],[VALIDADE]]</f>
        <v>44849</v>
      </c>
      <c r="K297">
        <v>1</v>
      </c>
      <c r="L297" t="s">
        <v>3</v>
      </c>
      <c r="M297" t="str">
        <f>VLOOKUP(COMPLICE[[#This Row],[NOME]],'CADASTRO'!A:K,6,0)</f>
        <v>DESLIGADO</v>
      </c>
    </row>
    <row r="298" spans="1:13">
      <c r="A298" t="s">
        <v>516</v>
      </c>
      <c r="B298" t="s">
        <v>723</v>
      </c>
      <c r="C298" t="s">
        <v>750</v>
      </c>
      <c r="D298" t="s">
        <v>751</v>
      </c>
      <c r="E298" s="10" t="s">
        <v>111</v>
      </c>
      <c r="F298" s="16" t="str">
        <f>VLOOKUP(COMPLICE[[#This Row],[NOME]],'CADASTRO'!A:K,5,0)</f>
        <v>TECNICO MECANICO II</v>
      </c>
      <c r="G298" s="44">
        <v>44512</v>
      </c>
      <c r="H298" s="38">
        <v>365</v>
      </c>
      <c r="I29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IF(G298="01/01/1900",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COMPLICE[[#This Row],[TREINADO EM]]+COMPLICE[[#This Row],[VALIDADE]]</f>
        <v>44877</v>
      </c>
      <c r="K298">
        <v>1</v>
      </c>
      <c r="L298" t="s">
        <v>3</v>
      </c>
      <c r="M298" t="str">
        <f>VLOOKUP(COMPLICE[[#This Row],[NOME]],'CADASTRO'!A:K,6,0)</f>
        <v>DESLIGADO</v>
      </c>
    </row>
    <row r="299" spans="1:13">
      <c r="A299" t="s">
        <v>516</v>
      </c>
      <c r="B299" t="s">
        <v>723</v>
      </c>
      <c r="C299" t="s">
        <v>752</v>
      </c>
      <c r="D299" t="s">
        <v>751</v>
      </c>
      <c r="E299" s="10" t="s">
        <v>45</v>
      </c>
      <c r="F299" s="16" t="str">
        <f>VLOOKUP(COMPLICE[[#This Row],[NOME]],'CADASTRO'!A:K,5,0)</f>
        <v>COORDENADOR PRODUCAO</v>
      </c>
      <c r="G299" s="44">
        <v>44865</v>
      </c>
      <c r="H299" s="38">
        <v>365</v>
      </c>
      <c r="I29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IF(G299="01/01/1900",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COMPLICE[[#This Row],[TREINADO EM]]+COMPLICE[[#This Row],[VALIDADE]]</f>
        <v>45230</v>
      </c>
      <c r="K299">
        <v>1</v>
      </c>
      <c r="L299" t="s">
        <v>5</v>
      </c>
      <c r="M299" t="str">
        <f>VLOOKUP(COMPLICE[[#This Row],[NOME]],'CADASTRO'!A:K,6,0)</f>
        <v>TRANSFERIDO</v>
      </c>
    </row>
    <row r="300" spans="1:13">
      <c r="A300" t="s">
        <v>516</v>
      </c>
      <c r="B300" t="s">
        <v>723</v>
      </c>
      <c r="C300" t="s">
        <v>752</v>
      </c>
      <c r="D300" t="s">
        <v>751</v>
      </c>
      <c r="E300" s="10" t="s">
        <v>45</v>
      </c>
      <c r="F300" s="16" t="str">
        <f>VLOOKUP(COMPLICE[[#This Row],[NOME]],'CADASTRO'!A:K,5,0)</f>
        <v>COORDENADOR PRODUCAO</v>
      </c>
      <c r="G300" s="44">
        <v>45135</v>
      </c>
      <c r="H300" s="38">
        <v>365</v>
      </c>
      <c r="I30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IF(G300="01/01/1900",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COMPLICE[[#This Row],[TREINADO EM]]+COMPLICE[[#This Row],[VALIDADE]]</f>
        <v>45500</v>
      </c>
      <c r="K300">
        <v>1</v>
      </c>
      <c r="L300" t="s">
        <v>5</v>
      </c>
      <c r="M300" t="str">
        <f>VLOOKUP(COMPLICE[[#This Row],[NOME]],'CADASTRO'!A:K,6,0)</f>
        <v>TRANSFERIDO</v>
      </c>
    </row>
    <row r="301" spans="1:13">
      <c r="A301" t="s">
        <v>516</v>
      </c>
      <c r="B301" t="s">
        <v>723</v>
      </c>
      <c r="C301" t="s">
        <v>750</v>
      </c>
      <c r="D301" t="s">
        <v>751</v>
      </c>
      <c r="E301" s="10" t="s">
        <v>45</v>
      </c>
      <c r="F301" s="16" t="str">
        <f>VLOOKUP(COMPLICE[[#This Row],[NOME]],'CADASTRO'!A:K,5,0)</f>
        <v>COORDENADOR PRODUCAO</v>
      </c>
      <c r="G301" s="44">
        <v>45412</v>
      </c>
      <c r="H301" s="38">
        <v>365</v>
      </c>
      <c r="I30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IF(G301="01/01/1900",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COMPLICE[[#This Row],[TREINADO EM]]+COMPLICE[[#This Row],[VALIDADE]]</f>
        <v>45777</v>
      </c>
      <c r="K301">
        <v>1</v>
      </c>
      <c r="L301" t="s">
        <v>5</v>
      </c>
      <c r="M301" t="str">
        <f>VLOOKUP(COMPLICE[[#This Row],[NOME]],'CADASTRO'!A:K,6,0)</f>
        <v>TRANSFERIDO</v>
      </c>
    </row>
    <row r="302" spans="1:13">
      <c r="A302" t="s">
        <v>516</v>
      </c>
      <c r="B302" t="s">
        <v>723</v>
      </c>
      <c r="C302" t="s">
        <v>752</v>
      </c>
      <c r="D302" t="s">
        <v>751</v>
      </c>
      <c r="E302" s="10" t="s">
        <v>45</v>
      </c>
      <c r="F302" s="16" t="str">
        <f>VLOOKUP(COMPLICE[[#This Row],[NOME]],'CADASTRO'!A:K,5,0)</f>
        <v>COORDENADOR PRODUCAO</v>
      </c>
      <c r="G302" s="81">
        <v>45894</v>
      </c>
      <c r="H302" s="38">
        <v>365</v>
      </c>
      <c r="I30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IF(G302="01/01/1900",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COMPLICE[[#This Row],[TREINADO EM]]+COMPLICE[[#This Row],[VALIDADE]]</f>
        <v>46259</v>
      </c>
      <c r="K302">
        <v>1</v>
      </c>
      <c r="L302" t="s">
        <v>3</v>
      </c>
      <c r="M302" t="str">
        <f>VLOOKUP(COMPLICE[[#This Row],[NOME]],'CADASTRO'!A:K,6,0)</f>
        <v>TRANSFERIDO</v>
      </c>
    </row>
    <row r="303" spans="1:13">
      <c r="A303" t="s">
        <v>516</v>
      </c>
      <c r="B303" t="s">
        <v>723</v>
      </c>
      <c r="C303" t="s">
        <v>752</v>
      </c>
      <c r="D303" t="s">
        <v>751</v>
      </c>
      <c r="E303" s="10" t="s">
        <v>109</v>
      </c>
      <c r="F303" s="16" t="str">
        <f>VLOOKUP(COMPLICE[[#This Row],[NOME]],'CADASTRO'!A:K,5,0)</f>
        <v>OPERADOR INDUSTRIAL I</v>
      </c>
      <c r="G303" s="44">
        <v>1</v>
      </c>
      <c r="H303" s="38">
        <v>365</v>
      </c>
      <c r="I30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IF(G303="01/01/1900",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COMPLICE[[#This Row],[TREINADO EM]]+COMPLICE[[#This Row],[VALIDADE]]</f>
        <v>366</v>
      </c>
      <c r="K303">
        <v>0</v>
      </c>
      <c r="L303" t="s">
        <v>7</v>
      </c>
      <c r="M303" t="str">
        <f>VLOOKUP(COMPLICE[[#This Row],[NOME]],'CADASTRO'!A:K,6,0)</f>
        <v>DESLIGADO</v>
      </c>
    </row>
    <row r="304" spans="1:13">
      <c r="A304" t="s">
        <v>516</v>
      </c>
      <c r="B304" t="s">
        <v>723</v>
      </c>
      <c r="C304" t="s">
        <v>752</v>
      </c>
      <c r="D304" t="s">
        <v>751</v>
      </c>
      <c r="E304" s="10" t="s">
        <v>73</v>
      </c>
      <c r="F304" s="16" t="str">
        <f>VLOOKUP(COMPLICE[[#This Row],[NOME]],'CADASTRO'!A:K,5,0)</f>
        <v>COORDENADOR PRODUCAO</v>
      </c>
      <c r="G304" s="44">
        <v>44865</v>
      </c>
      <c r="H304" s="38">
        <v>365</v>
      </c>
      <c r="I30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IF(G304="01/01/1900",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COMPLICE[[#This Row],[TREINADO EM]]+COMPLICE[[#This Row],[VALIDADE]]</f>
        <v>45230</v>
      </c>
      <c r="K304">
        <v>1</v>
      </c>
      <c r="L304" t="s">
        <v>3</v>
      </c>
      <c r="M304" t="str">
        <f>VLOOKUP(COMPLICE[[#This Row],[NOME]],'CADASTRO'!A:K,6,0)</f>
        <v>DESLIGADO</v>
      </c>
    </row>
    <row r="305" spans="1:13">
      <c r="A305" t="s">
        <v>516</v>
      </c>
      <c r="B305" t="s">
        <v>723</v>
      </c>
      <c r="C305" t="s">
        <v>750</v>
      </c>
      <c r="D305" t="s">
        <v>751</v>
      </c>
      <c r="E305" s="10" t="s">
        <v>107</v>
      </c>
      <c r="F305" s="16" t="str">
        <f>VLOOKUP(COMPLICE[[#This Row],[NOME]],'CADASTRO'!A:K,5,0)</f>
        <v>TECNICO MECANICO II</v>
      </c>
      <c r="G305" s="44">
        <v>44512</v>
      </c>
      <c r="H305" s="38">
        <v>365</v>
      </c>
      <c r="I30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IF(G305="01/01/1900",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COMPLICE[[#This Row],[TREINADO EM]]+COMPLICE[[#This Row],[VALIDADE]]</f>
        <v>44877</v>
      </c>
      <c r="K305">
        <v>1</v>
      </c>
      <c r="L305" t="s">
        <v>5</v>
      </c>
      <c r="M305" t="str">
        <f>VLOOKUP(COMPLICE[[#This Row],[NOME]],'CADASTRO'!A:K,6,0)</f>
        <v>DESLIGADO</v>
      </c>
    </row>
    <row r="306" spans="1:13">
      <c r="A306" t="s">
        <v>516</v>
      </c>
      <c r="B306" t="s">
        <v>723</v>
      </c>
      <c r="C306" t="s">
        <v>752</v>
      </c>
      <c r="D306" t="s">
        <v>751</v>
      </c>
      <c r="E306" s="10" t="s">
        <v>107</v>
      </c>
      <c r="F306" s="16" t="str">
        <f>VLOOKUP(COMPLICE[[#This Row],[NOME]],'CADASTRO'!A:K,5,0)</f>
        <v>TECNICO MECANICO II</v>
      </c>
      <c r="G306" s="44">
        <v>44865</v>
      </c>
      <c r="H306" s="38">
        <v>365</v>
      </c>
      <c r="I30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IF(G306="01/01/1900",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COMPLICE[[#This Row],[TREINADO EM]]+COMPLICE[[#This Row],[VALIDADE]]</f>
        <v>45230</v>
      </c>
      <c r="K306">
        <v>1</v>
      </c>
      <c r="L306" t="s">
        <v>5</v>
      </c>
      <c r="M306" t="str">
        <f>VLOOKUP(COMPLICE[[#This Row],[NOME]],'CADASTRO'!A:K,6,0)</f>
        <v>DESLIGADO</v>
      </c>
    </row>
    <row r="307" spans="1:13">
      <c r="A307" t="s">
        <v>516</v>
      </c>
      <c r="B307" t="s">
        <v>723</v>
      </c>
      <c r="C307" t="s">
        <v>752</v>
      </c>
      <c r="D307" t="s">
        <v>751</v>
      </c>
      <c r="E307" s="10" t="s">
        <v>107</v>
      </c>
      <c r="F307" s="16" t="str">
        <f>VLOOKUP(COMPLICE[[#This Row],[NOME]],'CADASTRO'!A:K,5,0)</f>
        <v>TECNICO MECANICO II</v>
      </c>
      <c r="G307" s="44">
        <v>45135</v>
      </c>
      <c r="H307" s="38">
        <v>365</v>
      </c>
      <c r="I30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IF(G307="01/01/1900",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COMPLICE[[#This Row],[TREINADO EM]]+COMPLICE[[#This Row],[VALIDADE]]</f>
        <v>45500</v>
      </c>
      <c r="K307">
        <v>1</v>
      </c>
      <c r="L307" t="s">
        <v>3</v>
      </c>
      <c r="M307" t="str">
        <f>VLOOKUP(COMPLICE[[#This Row],[NOME]],'CADASTRO'!A:K,6,0)</f>
        <v>DESLIGADO</v>
      </c>
    </row>
    <row r="308" spans="1:13">
      <c r="A308" t="s">
        <v>516</v>
      </c>
      <c r="B308" t="s">
        <v>723</v>
      </c>
      <c r="C308" t="s">
        <v>752</v>
      </c>
      <c r="D308" t="s">
        <v>751</v>
      </c>
      <c r="E308" s="10" t="s">
        <v>106</v>
      </c>
      <c r="F308" s="16" t="str">
        <f>VLOOKUP(COMPLICE[[#This Row],[NOME]],'CADASTRO'!A:K,5,0)</f>
        <v>OPERADOR INDUSTRIAL II</v>
      </c>
      <c r="G308" s="44">
        <v>44865</v>
      </c>
      <c r="H308" s="38">
        <v>365</v>
      </c>
      <c r="I30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IF(G308="01/01/1900",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COMPLICE[[#This Row],[TREINADO EM]]+COMPLICE[[#This Row],[VALIDADE]]</f>
        <v>45230</v>
      </c>
      <c r="K308">
        <v>1</v>
      </c>
      <c r="L308" t="s">
        <v>5</v>
      </c>
      <c r="M308" t="str">
        <f>VLOOKUP(COMPLICE[[#This Row],[NOME]],'CADASTRO'!A:K,6,0)</f>
        <v>DESLIGADO</v>
      </c>
    </row>
    <row r="309" spans="1:13">
      <c r="A309" t="s">
        <v>516</v>
      </c>
      <c r="B309" t="s">
        <v>723</v>
      </c>
      <c r="C309" t="s">
        <v>752</v>
      </c>
      <c r="D309" t="s">
        <v>751</v>
      </c>
      <c r="E309" s="10" t="s">
        <v>106</v>
      </c>
      <c r="F309" s="16" t="str">
        <f>VLOOKUP(COMPLICE[[#This Row],[NOME]],'CADASTRO'!A:K,5,0)</f>
        <v>OPERADOR INDUSTRIAL II</v>
      </c>
      <c r="G309" s="44">
        <v>45135</v>
      </c>
      <c r="H309" s="38">
        <v>365</v>
      </c>
      <c r="I30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IF(G309="01/01/1900",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COMPLICE[[#This Row],[TREINADO EM]]+COMPLICE[[#This Row],[VALIDADE]]</f>
        <v>45500</v>
      </c>
      <c r="K309">
        <v>1</v>
      </c>
      <c r="L309" t="s">
        <v>3</v>
      </c>
      <c r="M309" t="str">
        <f>VLOOKUP(COMPLICE[[#This Row],[NOME]],'CADASTRO'!A:K,6,0)</f>
        <v>DESLIGADO</v>
      </c>
    </row>
    <row r="310" spans="1:13">
      <c r="A310" t="s">
        <v>516</v>
      </c>
      <c r="B310" t="s">
        <v>723</v>
      </c>
      <c r="C310" t="s">
        <v>752</v>
      </c>
      <c r="D310" t="s">
        <v>751</v>
      </c>
      <c r="E310" s="10" t="s">
        <v>104</v>
      </c>
      <c r="F310" s="16" t="str">
        <f>VLOOKUP(COMPLICE[[#This Row],[NOME]],'CADASTRO'!A:K,5,0)</f>
        <v>OPERADOR INDUSTRIAL II</v>
      </c>
      <c r="G310" s="44">
        <v>45135</v>
      </c>
      <c r="H310" s="38">
        <v>365</v>
      </c>
      <c r="I3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IF(G310="01/01/1900",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COMPLICE[[#This Row],[TREINADO EM]]+COMPLICE[[#This Row],[VALIDADE]]</f>
        <v>45500</v>
      </c>
      <c r="K310">
        <v>1</v>
      </c>
      <c r="L310" t="s">
        <v>3</v>
      </c>
      <c r="M310" t="str">
        <f>VLOOKUP(COMPLICE[[#This Row],[NOME]],'CADASTRO'!A:K,6,0)</f>
        <v>DESLIGADO</v>
      </c>
    </row>
    <row r="311" spans="1:13">
      <c r="A311" t="s">
        <v>516</v>
      </c>
      <c r="B311" t="s">
        <v>517</v>
      </c>
      <c r="C311" t="s">
        <v>333</v>
      </c>
      <c r="D311" t="s">
        <v>751</v>
      </c>
      <c r="E311" s="10" t="s">
        <v>426</v>
      </c>
      <c r="F311" s="16" t="str">
        <f>VLOOKUP(COMPLICE[[#This Row],[NOME]],'CADASTRO'!A:K,5,0)</f>
        <v>OPERADOR INDUSTRIAL II</v>
      </c>
      <c r="G311" s="81">
        <v>45531</v>
      </c>
      <c r="H311" s="38">
        <v>365</v>
      </c>
      <c r="I3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IF(G311="01/01/1900", "SEM REGISTRO",
                        IF((G311+H311)&gt;TODAY(), "NO PRAZO", "VENCIDO"
                        )
                    )
                )
            )
        )
    ),"N.A.")</f>
        <v>VENCIDO</v>
      </c>
      <c r="J311" s="14">
        <f>COMPLICE[[#This Row],[TREINADO EM]]+COMPLICE[[#This Row],[VALIDADE]]</f>
        <v>45896</v>
      </c>
      <c r="K311">
        <v>1</v>
      </c>
      <c r="L311" t="s">
        <v>3</v>
      </c>
      <c r="M311" t="str">
        <f>VLOOKUP(COMPLICE[[#This Row],[NOME]],'CADASTRO'!A:K,6,0)</f>
        <v>ATIVO</v>
      </c>
    </row>
    <row r="312" spans="1:13">
      <c r="A312" t="s">
        <v>516</v>
      </c>
      <c r="B312" t="s">
        <v>517</v>
      </c>
      <c r="C312" t="s">
        <v>333</v>
      </c>
      <c r="D312" t="s">
        <v>751</v>
      </c>
      <c r="E312" s="11" t="s">
        <v>102</v>
      </c>
      <c r="F312" s="16" t="str">
        <f>VLOOKUP(COMPLICE[[#This Row],[NOME]],'CADASTRO'!A:K,5,0)</f>
        <v>ESTAGIARIO</v>
      </c>
      <c r="G312" s="44">
        <v>45156</v>
      </c>
      <c r="H312" s="38">
        <v>365</v>
      </c>
      <c r="I3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IF(G312="01/01/1900",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COMPLICE[[#This Row],[TREINADO EM]]+COMPLICE[[#This Row],[VALIDADE]]</f>
        <v>45521</v>
      </c>
      <c r="K312">
        <v>1</v>
      </c>
      <c r="L312" t="s">
        <v>5</v>
      </c>
      <c r="M312" t="str">
        <f>VLOOKUP(COMPLICE[[#This Row],[NOME]],'CADASTRO'!A:K,6,0)</f>
        <v>DESLIGADO</v>
      </c>
    </row>
    <row r="313" spans="1:13">
      <c r="A313" t="s">
        <v>516</v>
      </c>
      <c r="B313" t="s">
        <v>723</v>
      </c>
      <c r="C313" t="s">
        <v>750</v>
      </c>
      <c r="D313" t="s">
        <v>751</v>
      </c>
      <c r="E313" s="10" t="s">
        <v>102</v>
      </c>
      <c r="F313" s="16" t="str">
        <f>VLOOKUP(COMPLICE[[#This Row],[NOME]],'CADASTRO'!A:K,5,0)</f>
        <v>ESTAGIARIO</v>
      </c>
      <c r="G313" s="44">
        <v>45412</v>
      </c>
      <c r="H313" s="38">
        <v>365</v>
      </c>
      <c r="I3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IF(G313="01/01/1900",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COMPLICE[[#This Row],[TREINADO EM]]+COMPLICE[[#This Row],[VALIDADE]]</f>
        <v>45777</v>
      </c>
      <c r="K313">
        <v>1</v>
      </c>
      <c r="L313" t="s">
        <v>3</v>
      </c>
      <c r="M313" t="str">
        <f>VLOOKUP(COMPLICE[[#This Row],[NOME]],'CADASTRO'!A:K,6,0)</f>
        <v>DESLIGADO</v>
      </c>
    </row>
    <row r="314" spans="1:13">
      <c r="A314" t="s">
        <v>516</v>
      </c>
      <c r="B314" t="s">
        <v>723</v>
      </c>
      <c r="C314" t="s">
        <v>752</v>
      </c>
      <c r="D314" t="s">
        <v>751</v>
      </c>
      <c r="E314" s="10" t="s">
        <v>100</v>
      </c>
      <c r="F314" s="16" t="str">
        <f>VLOOKUP(COMPLICE[[#This Row],[NOME]],'CADASTRO'!A:K,5,0)</f>
        <v>AUXILIAR INDUSTRIAL</v>
      </c>
      <c r="G314" s="44">
        <v>44865</v>
      </c>
      <c r="H314" s="38">
        <v>365</v>
      </c>
      <c r="I3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IF(G314="01/01/1900",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COMPLICE[[#This Row],[TREINADO EM]]+COMPLICE[[#This Row],[VALIDADE]]</f>
        <v>45230</v>
      </c>
      <c r="K314">
        <v>1</v>
      </c>
      <c r="L314" t="s">
        <v>3</v>
      </c>
      <c r="M314" t="str">
        <f>VLOOKUP(COMPLICE[[#This Row],[NOME]],'CADASTRO'!A:K,6,0)</f>
        <v>DESLIGADO</v>
      </c>
    </row>
    <row r="315" spans="1:13">
      <c r="A315" t="s">
        <v>516</v>
      </c>
      <c r="B315" t="s">
        <v>723</v>
      </c>
      <c r="C315" t="s">
        <v>750</v>
      </c>
      <c r="D315" t="s">
        <v>751</v>
      </c>
      <c r="E315" s="10" t="s">
        <v>427</v>
      </c>
      <c r="F315" s="16" t="str">
        <f>VLOOKUP(COMPLICE[[#This Row],[NOME]],'CADASTRO'!A:K,5,0)</f>
        <v>CONTROLADOR QUALIDADE</v>
      </c>
      <c r="G315" s="45">
        <v>44484</v>
      </c>
      <c r="H315" s="38">
        <v>365</v>
      </c>
      <c r="I31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IF(G315="01/01/1900",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COMPLICE[[#This Row],[TREINADO EM]]+COMPLICE[[#This Row],[VALIDADE]]</f>
        <v>44849</v>
      </c>
      <c r="K315">
        <v>1</v>
      </c>
      <c r="L315" t="s">
        <v>5</v>
      </c>
      <c r="M315" t="str">
        <f>VLOOKUP(COMPLICE[[#This Row],[NOME]],'CADASTRO'!A:K,6,0)</f>
        <v>ATIVO</v>
      </c>
    </row>
    <row r="316" spans="1:13">
      <c r="A316" t="s">
        <v>516</v>
      </c>
      <c r="B316" t="s">
        <v>723</v>
      </c>
      <c r="C316" t="s">
        <v>752</v>
      </c>
      <c r="D316" t="s">
        <v>751</v>
      </c>
      <c r="E316" s="10" t="s">
        <v>427</v>
      </c>
      <c r="F316" s="16" t="str">
        <f>VLOOKUP(COMPLICE[[#This Row],[NOME]],'CADASTRO'!A:K,5,0)</f>
        <v>CONTROLADOR QUALIDADE</v>
      </c>
      <c r="G316" s="45">
        <v>44865</v>
      </c>
      <c r="H316" s="38">
        <v>365</v>
      </c>
      <c r="I31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IF(G316="01/01/1900",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COMPLICE[[#This Row],[TREINADO EM]]+COMPLICE[[#This Row],[VALIDADE]]</f>
        <v>45230</v>
      </c>
      <c r="K316">
        <v>1</v>
      </c>
      <c r="L316" t="s">
        <v>5</v>
      </c>
      <c r="M316" t="str">
        <f>VLOOKUP(COMPLICE[[#This Row],[NOME]],'CADASTRO'!A:K,6,0)</f>
        <v>ATIVO</v>
      </c>
    </row>
    <row r="317" spans="1:13">
      <c r="A317" t="s">
        <v>516</v>
      </c>
      <c r="B317" t="s">
        <v>723</v>
      </c>
      <c r="C317" t="s">
        <v>752</v>
      </c>
      <c r="D317" t="s">
        <v>751</v>
      </c>
      <c r="E317" s="10" t="s">
        <v>427</v>
      </c>
      <c r="F317" s="16" t="str">
        <f>VLOOKUP(COMPLICE[[#This Row],[NOME]],'CADASTRO'!A:K,5,0)</f>
        <v>CONTROLADOR QUALIDADE</v>
      </c>
      <c r="G317" s="45">
        <v>45135</v>
      </c>
      <c r="H317" s="38">
        <v>365</v>
      </c>
      <c r="I31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IF(G317="01/01/1900",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COMPLICE[[#This Row],[TREINADO EM]]+COMPLICE[[#This Row],[VALIDADE]]</f>
        <v>45500</v>
      </c>
      <c r="K317">
        <v>1</v>
      </c>
      <c r="L317" t="s">
        <v>5</v>
      </c>
      <c r="M317" t="str">
        <f>VLOOKUP(COMPLICE[[#This Row],[NOME]],'CADASTRO'!A:K,6,0)</f>
        <v>ATIVO</v>
      </c>
    </row>
    <row r="318" spans="1:13">
      <c r="A318" t="s">
        <v>516</v>
      </c>
      <c r="B318" t="s">
        <v>723</v>
      </c>
      <c r="C318" t="s">
        <v>750</v>
      </c>
      <c r="D318" t="s">
        <v>751</v>
      </c>
      <c r="E318" s="10" t="s">
        <v>427</v>
      </c>
      <c r="F318" s="16" t="str">
        <f>VLOOKUP(COMPLICE[[#This Row],[NOME]],'CADASTRO'!A:K,5,0)</f>
        <v>CONTROLADOR QUALIDADE</v>
      </c>
      <c r="G318" s="45">
        <v>45412</v>
      </c>
      <c r="H318" s="38">
        <v>365</v>
      </c>
      <c r="I31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IF(G318="01/01/1900",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COMPLICE[[#This Row],[TREINADO EM]]+COMPLICE[[#This Row],[VALIDADE]]</f>
        <v>45777</v>
      </c>
      <c r="K318">
        <v>1</v>
      </c>
      <c r="L318" t="s">
        <v>5</v>
      </c>
      <c r="M318" t="str">
        <f>VLOOKUP(COMPLICE[[#This Row],[NOME]],'CADASTRO'!A:K,6,0)</f>
        <v>ATIVO</v>
      </c>
    </row>
    <row r="319" spans="1:13">
      <c r="A319" t="s">
        <v>516</v>
      </c>
      <c r="B319" t="s">
        <v>723</v>
      </c>
      <c r="C319" t="s">
        <v>752</v>
      </c>
      <c r="D319" t="s">
        <v>751</v>
      </c>
      <c r="E319" s="10" t="s">
        <v>427</v>
      </c>
      <c r="F319" s="16" t="str">
        <f>VLOOKUP(COMPLICE[[#This Row],[NOME]],'CADASTRO'!A:K,5,0)</f>
        <v>CONTROLADOR QUALIDADE</v>
      </c>
      <c r="G319" s="54">
        <v>45894</v>
      </c>
      <c r="H319" s="38">
        <v>365</v>
      </c>
      <c r="I319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IF(G319="01/01/1900", "SEM REGISTRO",
                        IF((G319+H319)&gt;TODAY(), "NO PRAZO", "VENCIDO"
                        )
                    )
                )
            )
        )
    ),"N.A.")</f>
        <v>VENCIDO</v>
      </c>
      <c r="J319" s="14">
        <f>COMPLICE[[#This Row],[TREINADO EM]]+COMPLICE[[#This Row],[VALIDADE]]</f>
        <v>46259</v>
      </c>
      <c r="K319">
        <v>1</v>
      </c>
      <c r="L319" t="s">
        <v>3</v>
      </c>
      <c r="M319" t="str">
        <f>VLOOKUP(COMPLICE[[#This Row],[NOME]],'CADASTRO'!A:K,6,0)</f>
        <v>ATIVO</v>
      </c>
    </row>
    <row r="320" spans="1:13">
      <c r="A320" t="s">
        <v>516</v>
      </c>
      <c r="B320" t="s">
        <v>723</v>
      </c>
      <c r="C320" t="s">
        <v>752</v>
      </c>
      <c r="D320" t="s">
        <v>751</v>
      </c>
      <c r="E320" s="10" t="s">
        <v>428</v>
      </c>
      <c r="F320" s="16" t="str">
        <f>VLOOKUP(COMPLICE[[#This Row],[NOME]],'CADASTRO'!A:K,5,0)</f>
        <v>ANALISTA PROCESSOS</v>
      </c>
      <c r="G320" s="45">
        <v>45135</v>
      </c>
      <c r="H320" s="38">
        <v>365</v>
      </c>
      <c r="I320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IF(G320="01/01/1900",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COMPLICE[[#This Row],[TREINADO EM]]+COMPLICE[[#This Row],[VALIDADE]]</f>
        <v>45500</v>
      </c>
      <c r="K320">
        <v>1</v>
      </c>
      <c r="L320" t="s">
        <v>5</v>
      </c>
      <c r="M320" t="str">
        <f>VLOOKUP(COMPLICE[[#This Row],[NOME]],'CADASTRO'!A:K,6,0)</f>
        <v>ATIVO</v>
      </c>
    </row>
    <row r="321" spans="1:13">
      <c r="A321" t="s">
        <v>516</v>
      </c>
      <c r="B321" t="s">
        <v>723</v>
      </c>
      <c r="C321" t="s">
        <v>750</v>
      </c>
      <c r="D321" t="s">
        <v>751</v>
      </c>
      <c r="E321" s="10" t="s">
        <v>428</v>
      </c>
      <c r="F321" s="16" t="str">
        <f>VLOOKUP(COMPLICE[[#This Row],[NOME]],'CADASTRO'!A:K,5,0)</f>
        <v>ANALISTA PROCESSOS</v>
      </c>
      <c r="G321" s="45">
        <v>45412</v>
      </c>
      <c r="H321" s="38">
        <v>365</v>
      </c>
      <c r="I321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IF(G321="01/01/1900", "SEM REGISTRO",
                        IF((G321+H321)&gt;TODAY(), "NO PRAZO", "VENCIDO"
                        )
                    )
                )
            )
        )
    ),"N.A.")</f>
        <v>VENCIDO</v>
      </c>
      <c r="J321" s="14">
        <f>COMPLICE[[#This Row],[TREINADO EM]]+COMPLICE[[#This Row],[VALIDADE]]</f>
        <v>45777</v>
      </c>
      <c r="K321">
        <v>1</v>
      </c>
      <c r="L321" t="s">
        <v>3</v>
      </c>
      <c r="M321" t="str">
        <f>VLOOKUP(COMPLICE[[#This Row],[NOME]],'CADASTRO'!A:K,6,0)</f>
        <v>ATIVO</v>
      </c>
    </row>
    <row r="322" spans="1:13">
      <c r="A322" t="s">
        <v>516</v>
      </c>
      <c r="B322" t="s">
        <v>723</v>
      </c>
      <c r="C322" t="s">
        <v>752</v>
      </c>
      <c r="D322" t="s">
        <v>751</v>
      </c>
      <c r="E322" s="10" t="s">
        <v>430</v>
      </c>
      <c r="F322" s="16" t="str">
        <f>VLOOKUP(COMPLICE[[#This Row],[NOME]],'CADASTRO'!A:K,5,0)</f>
        <v>OPERADOR INDUSTRIAL I</v>
      </c>
      <c r="G322" s="54">
        <v>45894</v>
      </c>
      <c r="H322" s="38">
        <v>365</v>
      </c>
      <c r="I322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IF(G322="01/01/1900", "SEM REGISTRO",
                        IF((G322+H322)&gt;TODAY(), "NO PRAZO", "VENCIDO"
                        )
                    )
                )
            )
        )
    ),"N.A.")</f>
        <v>VENCIDO</v>
      </c>
      <c r="J322" s="14">
        <f>COMPLICE[[#This Row],[TREINADO EM]]+COMPLICE[[#This Row],[VALIDADE]]</f>
        <v>46259</v>
      </c>
      <c r="K322">
        <v>1</v>
      </c>
      <c r="L322" t="s">
        <v>3</v>
      </c>
      <c r="M322" t="str">
        <f>VLOOKUP(COMPLICE[[#This Row],[NOME]],'CADASTRO'!A:K,6,0)</f>
        <v>ATIVO</v>
      </c>
    </row>
    <row r="323" spans="1:13">
      <c r="A323" t="s">
        <v>516</v>
      </c>
      <c r="B323" t="s">
        <v>723</v>
      </c>
      <c r="C323" t="s">
        <v>752</v>
      </c>
      <c r="D323" t="s">
        <v>751</v>
      </c>
      <c r="E323" s="10" t="s">
        <v>431</v>
      </c>
      <c r="F323" s="16" t="str">
        <f>VLOOKUP(COMPLICE[[#This Row],[NOME]],'CADASTRO'!A:K,5,0)</f>
        <v>ANALISTA PROJETOS PL</v>
      </c>
      <c r="G323" s="45">
        <v>45135</v>
      </c>
      <c r="H323" s="38">
        <v>365</v>
      </c>
      <c r="I323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IF(G323="01/01/1900", "SEM REGISTRO",
                        IF((G323+H323)&gt;TODAY(), "NO PRAZO", "VENCIDO"
                        )
                    )
                )
            )
        )
    ),"N.A.")</f>
        <v>VENCIDO</v>
      </c>
      <c r="J323" s="14">
        <f>COMPLICE[[#This Row],[TREINADO EM]]+COMPLICE[[#This Row],[VALIDADE]]</f>
        <v>45500</v>
      </c>
      <c r="K323">
        <v>1</v>
      </c>
      <c r="L323" t="s">
        <v>3</v>
      </c>
      <c r="M323" t="str">
        <f>VLOOKUP(COMPLICE[[#This Row],[NOME]],'CADASTRO'!A:K,6,0)</f>
        <v>ATIVO</v>
      </c>
    </row>
    <row r="324" spans="1:13">
      <c r="A324" t="s">
        <v>516</v>
      </c>
      <c r="B324" t="s">
        <v>723</v>
      </c>
      <c r="C324" t="s">
        <v>752</v>
      </c>
      <c r="D324" t="s">
        <v>751</v>
      </c>
      <c r="E324" s="10" t="s">
        <v>433</v>
      </c>
      <c r="F324" s="16" t="str">
        <f>VLOOKUP(COMPLICE[[#This Row],[NOME]],'CADASTRO'!A:K,5,0)</f>
        <v>ANALISTA SEGURANCA TRABALHO E MEIO</v>
      </c>
      <c r="G324" s="45">
        <v>44865</v>
      </c>
      <c r="H324" s="38">
        <v>365</v>
      </c>
      <c r="I324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IF(G324="01/01/1900",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COMPLICE[[#This Row],[TREINADO EM]]+COMPLICE[[#This Row],[VALIDADE]]</f>
        <v>45230</v>
      </c>
      <c r="K324">
        <v>1</v>
      </c>
      <c r="L324" t="s">
        <v>5</v>
      </c>
      <c r="M324" t="str">
        <f>VLOOKUP(COMPLICE[[#This Row],[NOME]],'CADASTRO'!A:K,6,0)</f>
        <v>ATIVO</v>
      </c>
    </row>
    <row r="325" spans="1:13">
      <c r="A325" t="s">
        <v>516</v>
      </c>
      <c r="B325" t="s">
        <v>723</v>
      </c>
      <c r="C325" t="s">
        <v>752</v>
      </c>
      <c r="D325" t="s">
        <v>751</v>
      </c>
      <c r="E325" s="10" t="s">
        <v>433</v>
      </c>
      <c r="F325" s="16" t="str">
        <f>VLOOKUP(COMPLICE[[#This Row],[NOME]],'CADASTRO'!A:K,5,0)</f>
        <v>ANALISTA SEGURANCA TRABALHO E MEIO</v>
      </c>
      <c r="G325" s="45">
        <v>45135</v>
      </c>
      <c r="H325" s="38">
        <v>365</v>
      </c>
      <c r="I325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IF(G325="01/01/1900",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COMPLICE[[#This Row],[TREINADO EM]]+COMPLICE[[#This Row],[VALIDADE]]</f>
        <v>45500</v>
      </c>
      <c r="K325">
        <v>1</v>
      </c>
      <c r="L325" t="s">
        <v>5</v>
      </c>
      <c r="M325" t="str">
        <f>VLOOKUP(COMPLICE[[#This Row],[NOME]],'CADASTRO'!A:K,6,0)</f>
        <v>ATIVO</v>
      </c>
    </row>
    <row r="326" spans="1:13">
      <c r="A326" t="s">
        <v>516</v>
      </c>
      <c r="B326" t="s">
        <v>723</v>
      </c>
      <c r="C326" t="s">
        <v>750</v>
      </c>
      <c r="D326" t="s">
        <v>751</v>
      </c>
      <c r="E326" s="10" t="s">
        <v>433</v>
      </c>
      <c r="F326" s="16" t="str">
        <f>VLOOKUP(COMPLICE[[#This Row],[NOME]],'CADASTRO'!A:K,5,0)</f>
        <v>ANALISTA SEGURANCA TRABALHO E MEIO</v>
      </c>
      <c r="G326" s="45">
        <v>45412</v>
      </c>
      <c r="H326" s="38">
        <v>365</v>
      </c>
      <c r="I32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IF(G326="01/01/1900", "SEM REGISTRO",
                        IF((G326+H326)&gt;TODAY(), "NO PRAZO", "VENCIDO"
                        )
                    )
                )
            )
        )
    ),"N.A.")</f>
        <v>VENCIDO</v>
      </c>
      <c r="J326" s="14">
        <f>COMPLICE[[#This Row],[TREINADO EM]]+COMPLICE[[#This Row],[VALIDADE]]</f>
        <v>45777</v>
      </c>
      <c r="K326">
        <v>1</v>
      </c>
      <c r="L326" t="s">
        <v>3</v>
      </c>
      <c r="M326" t="str">
        <f>VLOOKUP(COMPLICE[[#This Row],[NOME]],'CADASTRO'!A:K,6,0)</f>
        <v>ATIVO</v>
      </c>
    </row>
    <row r="327" spans="1:13">
      <c r="A327" t="s">
        <v>516</v>
      </c>
      <c r="B327" t="s">
        <v>723</v>
      </c>
      <c r="C327" t="s">
        <v>752</v>
      </c>
      <c r="D327" t="s">
        <v>751</v>
      </c>
      <c r="E327" s="10" t="s">
        <v>96</v>
      </c>
      <c r="F327" s="16" t="str">
        <f>VLOOKUP(COMPLICE[[#This Row],[NOME]],'CADASTRO'!A:K,5,0)</f>
        <v>OPERADOR INDUSTRIAL II</v>
      </c>
      <c r="G327" s="45">
        <v>44865</v>
      </c>
      <c r="H327" s="38">
        <v>365</v>
      </c>
      <c r="I327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IF(G327="01/01/1900",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COMPLICE[[#This Row],[TREINADO EM]]+COMPLICE[[#This Row],[VALIDADE]]</f>
        <v>45230</v>
      </c>
      <c r="K327">
        <v>1</v>
      </c>
      <c r="L327" t="s">
        <v>5</v>
      </c>
      <c r="M327" t="str">
        <f>VLOOKUP(COMPLICE[[#This Row],[NOME]],'CADASTRO'!A:K,6,0)</f>
        <v>DESLIGADO</v>
      </c>
    </row>
    <row r="328" spans="1:13">
      <c r="A328" t="s">
        <v>516</v>
      </c>
      <c r="B328" t="s">
        <v>723</v>
      </c>
      <c r="C328" t="s">
        <v>752</v>
      </c>
      <c r="D328" t="s">
        <v>751</v>
      </c>
      <c r="E328" s="10" t="s">
        <v>96</v>
      </c>
      <c r="F328" s="16" t="str">
        <f>VLOOKUP(COMPLICE[[#This Row],[NOME]],'CADASTRO'!A:K,5,0)</f>
        <v>OPERADOR INDUSTRIAL II</v>
      </c>
      <c r="G328" s="45">
        <v>45135</v>
      </c>
      <c r="H328" s="38">
        <v>365</v>
      </c>
      <c r="I328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IF(G328="01/01/1900",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COMPLICE[[#This Row],[TREINADO EM]]+COMPLICE[[#This Row],[VALIDADE]]</f>
        <v>45500</v>
      </c>
      <c r="K328">
        <v>1</v>
      </c>
      <c r="L328" t="s">
        <v>5</v>
      </c>
      <c r="M328" t="str">
        <f>VLOOKUP(COMPLICE[[#This Row],[NOME]],'CADASTRO'!A:K,6,0)</f>
        <v>DESLIGADO</v>
      </c>
    </row>
    <row r="329" spans="1:13">
      <c r="A329" t="s">
        <v>516</v>
      </c>
      <c r="B329" t="s">
        <v>723</v>
      </c>
      <c r="C329" t="s">
        <v>750</v>
      </c>
      <c r="D329" t="s">
        <v>751</v>
      </c>
      <c r="E329" s="10" t="s">
        <v>96</v>
      </c>
      <c r="F329" s="16" t="str">
        <f>VLOOKUP(COMPLICE[[#This Row],[NOME]],'CADASTRO'!A:K,5,0)</f>
        <v>OPERADOR INDUSTRIAL II</v>
      </c>
      <c r="G329" s="45">
        <v>45412</v>
      </c>
      <c r="H329" s="38">
        <v>365</v>
      </c>
      <c r="I329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IF(G329="01/01/1900",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COMPLICE[[#This Row],[TREINADO EM]]+COMPLICE[[#This Row],[VALIDADE]]</f>
        <v>45777</v>
      </c>
      <c r="K329">
        <v>1</v>
      </c>
      <c r="L329" t="s">
        <v>5</v>
      </c>
      <c r="M329" t="str">
        <f>VLOOKUP(COMPLICE[[#This Row],[NOME]],'CADASTRO'!A:K,6,0)</f>
        <v>DESLIGADO</v>
      </c>
    </row>
    <row r="330" spans="1:13">
      <c r="A330" t="s">
        <v>516</v>
      </c>
      <c r="B330" t="s">
        <v>723</v>
      </c>
      <c r="C330" t="s">
        <v>752</v>
      </c>
      <c r="D330" t="s">
        <v>751</v>
      </c>
      <c r="E330" s="10" t="s">
        <v>96</v>
      </c>
      <c r="F330" s="16" t="str">
        <f>VLOOKUP(COMPLICE[[#This Row],[NOME]],'CADASTRO'!A:K,5,0)</f>
        <v>OPERADOR INDUSTRIAL II</v>
      </c>
      <c r="G330" s="54">
        <v>45894</v>
      </c>
      <c r="H330" s="38">
        <v>365</v>
      </c>
      <c r="I330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IF(G330="01/01/1900",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COMPLICE[[#This Row],[TREINADO EM]]+COMPLICE[[#This Row],[VALIDADE]]</f>
        <v>46259</v>
      </c>
      <c r="K330">
        <v>1</v>
      </c>
      <c r="L330" t="s">
        <v>3</v>
      </c>
      <c r="M330" t="str">
        <f>VLOOKUP(COMPLICE[[#This Row],[NOME]],'CADASTRO'!A:K,6,0)</f>
        <v>DESLIGADO</v>
      </c>
    </row>
    <row r="331" spans="1:13">
      <c r="A331" t="s">
        <v>516</v>
      </c>
      <c r="B331" t="s">
        <v>723</v>
      </c>
      <c r="C331" t="s">
        <v>752</v>
      </c>
      <c r="D331" t="s">
        <v>751</v>
      </c>
      <c r="E331" s="10" t="s">
        <v>211</v>
      </c>
      <c r="F331" s="16" t="str">
        <f>VLOOKUP(COMPLICE[[#This Row],[NOME]],'CADASTRO'!A:K,5,0)</f>
        <v>CONTROLADOR PLANTA</v>
      </c>
      <c r="G331" s="45">
        <v>45135</v>
      </c>
      <c r="H331" s="38">
        <v>365</v>
      </c>
      <c r="I331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IF(G331="01/01/1900", "SEM REGISTRO",
                        IF((G331+H331)&gt;TODAY(), "NO PRAZO", "VENCIDO"
                        )
                    )
                )
            )
        )
    ),"N.A.")</f>
        <v>VENCIDO</v>
      </c>
      <c r="J331" s="14">
        <f>COMPLICE[[#This Row],[TREINADO EM]]+COMPLICE[[#This Row],[VALIDADE]]</f>
        <v>45500</v>
      </c>
      <c r="K331">
        <v>1</v>
      </c>
      <c r="L331" t="s">
        <v>3</v>
      </c>
      <c r="M331" t="str">
        <f>VLOOKUP(COMPLICE[[#This Row],[NOME]],'CADASTRO'!A:K,6,0)</f>
        <v>ATIVO</v>
      </c>
    </row>
    <row r="332" spans="1:13">
      <c r="A332" t="s">
        <v>516</v>
      </c>
      <c r="B332" t="s">
        <v>723</v>
      </c>
      <c r="C332" t="s">
        <v>750</v>
      </c>
      <c r="D332" t="s">
        <v>751</v>
      </c>
      <c r="E332" s="10" t="s">
        <v>436</v>
      </c>
      <c r="F332" s="16" t="str">
        <f>VLOOKUP(COMPLICE[[#This Row],[NOME]],'CADASTRO'!A:K,5,0)</f>
        <v>TECNICO ELETRONICO II</v>
      </c>
      <c r="G332" s="45">
        <v>44512</v>
      </c>
      <c r="H332" s="38">
        <v>365</v>
      </c>
      <c r="I332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IF(G332="01/01/1900",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COMPLICE[[#This Row],[TREINADO EM]]+COMPLICE[[#This Row],[VALIDADE]]</f>
        <v>44877</v>
      </c>
      <c r="K332">
        <v>1</v>
      </c>
      <c r="L332" t="s">
        <v>5</v>
      </c>
      <c r="M332" t="str">
        <f>VLOOKUP(COMPLICE[[#This Row],[NOME]],'CADASTRO'!A:K,6,0)</f>
        <v>ATIVO</v>
      </c>
    </row>
    <row r="333" spans="1:13">
      <c r="A333" t="s">
        <v>516</v>
      </c>
      <c r="B333" t="s">
        <v>723</v>
      </c>
      <c r="C333" t="s">
        <v>752</v>
      </c>
      <c r="D333" t="s">
        <v>751</v>
      </c>
      <c r="E333" s="10" t="s">
        <v>436</v>
      </c>
      <c r="F333" s="16" t="str">
        <f>VLOOKUP(COMPLICE[[#This Row],[NOME]],'CADASTRO'!A:K,5,0)</f>
        <v>TECNICO ELETRONICO II</v>
      </c>
      <c r="G333" s="45">
        <v>44907</v>
      </c>
      <c r="H333" s="38">
        <v>365</v>
      </c>
      <c r="I333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IF(G333="01/01/1900",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COMPLICE[[#This Row],[TREINADO EM]]+COMPLICE[[#This Row],[VALIDADE]]</f>
        <v>45272</v>
      </c>
      <c r="K333">
        <v>1</v>
      </c>
      <c r="L333" t="s">
        <v>5</v>
      </c>
      <c r="M333" t="str">
        <f>VLOOKUP(COMPLICE[[#This Row],[NOME]],'CADASTRO'!A:K,6,0)</f>
        <v>ATIVO</v>
      </c>
    </row>
    <row r="334" spans="1:13">
      <c r="A334" t="s">
        <v>516</v>
      </c>
      <c r="B334" t="s">
        <v>723</v>
      </c>
      <c r="C334" t="s">
        <v>752</v>
      </c>
      <c r="D334" t="s">
        <v>751</v>
      </c>
      <c r="E334" s="10" t="s">
        <v>436</v>
      </c>
      <c r="F334" s="16" t="str">
        <f>VLOOKUP(COMPLICE[[#This Row],[NOME]],'CADASTRO'!A:K,5,0)</f>
        <v>TECNICO ELETRONICO II</v>
      </c>
      <c r="G334" s="45">
        <v>45135</v>
      </c>
      <c r="H334" s="38">
        <v>365</v>
      </c>
      <c r="I334" s="42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IF(G334="01/01/1900", "SEM REGISTRO",
                        IF((G334+H334)&gt;TODAY(), "NO PRAZO", "VENCIDO"
                        )
                    )
                )
            )
        )
    ),"N.A.")</f>
        <v>VENCIDO</v>
      </c>
      <c r="J334" s="14">
        <f>COMPLICE[[#This Row],[TREINADO EM]]+COMPLICE[[#This Row],[VALIDADE]]</f>
        <v>45500</v>
      </c>
      <c r="K334">
        <v>1</v>
      </c>
      <c r="L334" t="s">
        <v>3</v>
      </c>
      <c r="M334" t="str">
        <f>VLOOKUP(COMPLICE[[#This Row],[NOME]],'CADASTRO'!A:K,6,0)</f>
        <v>ATIVO</v>
      </c>
    </row>
    <row r="335" spans="1:13">
      <c r="A335" t="s">
        <v>516</v>
      </c>
      <c r="B335" t="s">
        <v>517</v>
      </c>
      <c r="C335" t="s">
        <v>333</v>
      </c>
      <c r="D335" t="s">
        <v>751</v>
      </c>
      <c r="E335" s="10" t="s">
        <v>437</v>
      </c>
      <c r="F335" s="16" t="str">
        <f>VLOOKUP(COMPLICE[[#This Row],[NOME]],'CADASTRO'!A:K,5,0)</f>
        <v>ANALISTA CONTROLE QUALIDADE PL</v>
      </c>
      <c r="G335" s="45">
        <v>45198</v>
      </c>
      <c r="H335" s="38">
        <v>365</v>
      </c>
      <c r="I335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IF(G335="01/01/1900", "SEM REGISTRO",
                        IF((G335+H335)&gt;TODAY(), "NO PRAZO", "VENCIDO"
                        )
                    )
                )
            )
        )
    ),"N.A.")</f>
        <v>VENCIDO</v>
      </c>
      <c r="J335" s="14">
        <f>COMPLICE[[#This Row],[TREINADO EM]]+COMPLICE[[#This Row],[VALIDADE]]</f>
        <v>45563</v>
      </c>
      <c r="K335">
        <v>1</v>
      </c>
      <c r="L335" t="s">
        <v>3</v>
      </c>
      <c r="M335" t="str">
        <f>VLOOKUP(COMPLICE[[#This Row],[NOME]],'CADASTRO'!A:K,6,0)</f>
        <v>ATIVO</v>
      </c>
    </row>
    <row r="336" spans="1:13">
      <c r="A336" t="s">
        <v>516</v>
      </c>
      <c r="B336" t="s">
        <v>517</v>
      </c>
      <c r="C336" t="s">
        <v>333</v>
      </c>
      <c r="D336" t="s">
        <v>751</v>
      </c>
      <c r="E336" s="10" t="s">
        <v>439</v>
      </c>
      <c r="F336" s="16" t="str">
        <f>VLOOKUP(COMPLICE[[#This Row],[NOME]],'CADASTRO'!A:K,5,0)</f>
        <v>ANALISTA CONTROLE ESTOQUE PL</v>
      </c>
      <c r="G336" s="45">
        <v>44971</v>
      </c>
      <c r="H336" s="53">
        <v>365</v>
      </c>
      <c r="I33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IF(G336="01/01/1900",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COMPLICE[[#This Row],[TREINADO EM]]+COMPLICE[[#This Row],[VALIDADE]]</f>
        <v>45336</v>
      </c>
      <c r="K336">
        <v>1</v>
      </c>
      <c r="L336" t="s">
        <v>5</v>
      </c>
      <c r="M336" t="str">
        <f>VLOOKUP(COMPLICE[[#This Row],[NOME]],'CADASTRO'!A:K,6,0)</f>
        <v>ATIVO</v>
      </c>
    </row>
    <row r="337" spans="1:13">
      <c r="A337" t="s">
        <v>516</v>
      </c>
      <c r="B337" t="s">
        <v>723</v>
      </c>
      <c r="C337" t="s">
        <v>750</v>
      </c>
      <c r="D337" t="s">
        <v>751</v>
      </c>
      <c r="E337" s="10" t="s">
        <v>439</v>
      </c>
      <c r="F337" s="16" t="str">
        <f>VLOOKUP(COMPLICE[[#This Row],[NOME]],'CADASTRO'!A:K,5,0)</f>
        <v>ANALISTA CONTROLE ESTOQUE PL</v>
      </c>
      <c r="G337" s="45">
        <v>45412</v>
      </c>
      <c r="H337" s="53">
        <v>365</v>
      </c>
      <c r="I33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IF(G337="01/01/1900",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COMPLICE[[#This Row],[TREINADO EM]]+COMPLICE[[#This Row],[VALIDADE]]</f>
        <v>45777</v>
      </c>
      <c r="K337">
        <v>1</v>
      </c>
      <c r="L337" t="s">
        <v>5</v>
      </c>
      <c r="M337" t="str">
        <f>VLOOKUP(COMPLICE[[#This Row],[NOME]],'CADASTRO'!A:K,6,0)</f>
        <v>ATIVO</v>
      </c>
    </row>
    <row r="338" spans="1:13">
      <c r="A338" t="s">
        <v>516</v>
      </c>
      <c r="B338" t="s">
        <v>723</v>
      </c>
      <c r="C338" t="s">
        <v>752</v>
      </c>
      <c r="D338" t="s">
        <v>751</v>
      </c>
      <c r="E338" s="10" t="s">
        <v>439</v>
      </c>
      <c r="F338" s="16" t="str">
        <f>VLOOKUP(COMPLICE[[#This Row],[NOME]],'CADASTRO'!A:K,5,0)</f>
        <v>ANALISTA CONTROLE ESTOQUE PL</v>
      </c>
      <c r="G338" s="54">
        <v>45894</v>
      </c>
      <c r="H338" s="53">
        <v>365</v>
      </c>
      <c r="I33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IF(G338="01/01/1900", "SEM REGISTRO",
                        IF((G338+H338)&gt;TODAY(), "NO PRAZO", "VENCIDO"
                        )
                    )
                )
            )
        )
    ),"N.A.")</f>
        <v>VENCIDO</v>
      </c>
      <c r="J338" s="14">
        <f>COMPLICE[[#This Row],[TREINADO EM]]+COMPLICE[[#This Row],[VALIDADE]]</f>
        <v>46259</v>
      </c>
      <c r="K338">
        <v>1</v>
      </c>
      <c r="L338" t="s">
        <v>3</v>
      </c>
      <c r="M338" t="str">
        <f>VLOOKUP(COMPLICE[[#This Row],[NOME]],'CADASTRO'!A:K,6,0)</f>
        <v>ATIVO</v>
      </c>
    </row>
    <row r="339" spans="1:13">
      <c r="A339" t="s">
        <v>516</v>
      </c>
      <c r="B339" t="s">
        <v>723</v>
      </c>
      <c r="C339" t="s">
        <v>752</v>
      </c>
      <c r="D339" t="s">
        <v>751</v>
      </c>
      <c r="E339" s="10" t="s">
        <v>441</v>
      </c>
      <c r="F339" s="16" t="str">
        <f>VLOOKUP(COMPLICE[[#This Row],[NOME]],'CADASTRO'!A:K,5,0)</f>
        <v>OPERADOR INDUSTRIAL I</v>
      </c>
      <c r="G339" s="45">
        <v>1</v>
      </c>
      <c r="H339" s="53">
        <v>365</v>
      </c>
      <c r="I339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IF(G339="01/01/1900", "SEM REGISTRO",
                        IF((G339+H339)&gt;TODAY(), "NO PRAZO", "VENCIDO"
                        )
                    )
                )
            )
        )
    ),"N.A.")</f>
        <v>SEM REGISTRO</v>
      </c>
      <c r="J339" s="14">
        <f>COMPLICE[[#This Row],[TREINADO EM]]+COMPLICE[[#This Row],[VALIDADE]]</f>
        <v>366</v>
      </c>
      <c r="K339">
        <v>0</v>
      </c>
      <c r="L339" t="s">
        <v>7</v>
      </c>
      <c r="M339" t="str">
        <f>VLOOKUP(COMPLICE[[#This Row],[NOME]],'CADASTRO'!A:K,6,0)</f>
        <v>ATIVO</v>
      </c>
    </row>
    <row r="340" spans="1:13">
      <c r="A340" t="s">
        <v>516</v>
      </c>
      <c r="B340" t="s">
        <v>723</v>
      </c>
      <c r="C340" t="s">
        <v>750</v>
      </c>
      <c r="D340" t="s">
        <v>751</v>
      </c>
      <c r="E340" s="10" t="s">
        <v>70</v>
      </c>
      <c r="F340" s="16" t="str">
        <f>VLOOKUP(COMPLICE[[#This Row],[NOME]],'CADASTRO'!A:K,5,0)</f>
        <v>OPERADOR INDUSTRIAL I</v>
      </c>
      <c r="G340" s="45">
        <v>44484</v>
      </c>
      <c r="H340" s="53">
        <v>365</v>
      </c>
      <c r="I340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IF(G340="01/01/1900",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COMPLICE[[#This Row],[TREINADO EM]]+COMPLICE[[#This Row],[VALIDADE]]</f>
        <v>44849</v>
      </c>
      <c r="K340">
        <v>1</v>
      </c>
      <c r="L340" t="s">
        <v>5</v>
      </c>
      <c r="M340" t="str">
        <f>VLOOKUP(COMPLICE[[#This Row],[NOME]],'CADASTRO'!A:K,6,0)</f>
        <v>DESLIGADO</v>
      </c>
    </row>
    <row r="341" spans="1:13">
      <c r="A341" t="s">
        <v>516</v>
      </c>
      <c r="B341" t="s">
        <v>723</v>
      </c>
      <c r="C341" t="s">
        <v>752</v>
      </c>
      <c r="D341" t="s">
        <v>751</v>
      </c>
      <c r="E341" s="10" t="s">
        <v>70</v>
      </c>
      <c r="F341" s="16" t="str">
        <f>VLOOKUP(COMPLICE[[#This Row],[NOME]],'CADASTRO'!A:K,5,0)</f>
        <v>OPERADOR INDUSTRIAL I</v>
      </c>
      <c r="G341" s="45">
        <v>45135</v>
      </c>
      <c r="H341" s="53">
        <v>365</v>
      </c>
      <c r="I341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IF(G341="01/01/1900",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COMPLICE[[#This Row],[TREINADO EM]]+COMPLICE[[#This Row],[VALIDADE]]</f>
        <v>45500</v>
      </c>
      <c r="K341">
        <v>1</v>
      </c>
      <c r="L341" t="s">
        <v>3</v>
      </c>
      <c r="M341" t="str">
        <f>VLOOKUP(COMPLICE[[#This Row],[NOME]],'CADASTRO'!A:K,6,0)</f>
        <v>DESLIGADO</v>
      </c>
    </row>
    <row r="342" spans="1:13">
      <c r="A342" t="s">
        <v>516</v>
      </c>
      <c r="B342" t="s">
        <v>723</v>
      </c>
      <c r="C342" t="s">
        <v>752</v>
      </c>
      <c r="D342" t="s">
        <v>751</v>
      </c>
      <c r="E342" s="10" t="s">
        <v>76</v>
      </c>
      <c r="F342" s="16" t="str">
        <f>VLOOKUP(COMPLICE[[#This Row],[NOME]],'CADASTRO'!A:K,5,0)</f>
        <v>COORDENADOR SEG DO TRABALHO E MEIO</v>
      </c>
      <c r="G342" s="45">
        <v>1</v>
      </c>
      <c r="H342" s="53">
        <v>365</v>
      </c>
      <c r="I342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IF(G342="01/01/1900", "SEM REGISTRO",
                        IF((G342+H342)&gt;TODAY(), "NO PRAZO", "VENCIDO"
                        )
                    )
                )
            )
        )
    ),"N.A.")</f>
        <v>SEM REGISTRO</v>
      </c>
      <c r="J342" s="14">
        <f>COMPLICE[[#This Row],[TREINADO EM]]+COMPLICE[[#This Row],[VALIDADE]]</f>
        <v>366</v>
      </c>
      <c r="K342">
        <v>0</v>
      </c>
      <c r="L342" t="s">
        <v>7</v>
      </c>
      <c r="M342" t="str">
        <f>VLOOKUP(COMPLICE[[#This Row],[NOME]],'CADASTRO'!A:K,6,0)</f>
        <v>ATIVO</v>
      </c>
    </row>
    <row r="343" spans="1:13">
      <c r="A343" t="s">
        <v>516</v>
      </c>
      <c r="B343" t="s">
        <v>723</v>
      </c>
      <c r="C343" t="s">
        <v>752</v>
      </c>
      <c r="D343" t="s">
        <v>751</v>
      </c>
      <c r="E343" s="10" t="s">
        <v>66</v>
      </c>
      <c r="F343" s="16" t="str">
        <f>VLOOKUP(COMPLICE[[#This Row],[NOME]],'CADASTRO'!A:K,5,0)</f>
        <v>OPERADOR INDUSTRIAL II</v>
      </c>
      <c r="G343" s="45">
        <v>45135</v>
      </c>
      <c r="H343" s="53">
        <v>365</v>
      </c>
      <c r="I343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IF(G343="01/01/1900",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COMPLICE[[#This Row],[TREINADO EM]]+COMPLICE[[#This Row],[VALIDADE]]</f>
        <v>45500</v>
      </c>
      <c r="K343">
        <v>1</v>
      </c>
      <c r="L343" t="s">
        <v>5</v>
      </c>
      <c r="M343" t="str">
        <f>VLOOKUP(COMPLICE[[#This Row],[NOME]],'CADASTRO'!A:K,6,0)</f>
        <v>DESLIGADO</v>
      </c>
    </row>
    <row r="344" spans="1:13">
      <c r="A344" t="s">
        <v>516</v>
      </c>
      <c r="B344" t="s">
        <v>723</v>
      </c>
      <c r="C344" t="s">
        <v>752</v>
      </c>
      <c r="D344" t="s">
        <v>751</v>
      </c>
      <c r="E344" s="10" t="s">
        <v>66</v>
      </c>
      <c r="F344" s="16" t="str">
        <f>VLOOKUP(COMPLICE[[#This Row],[NOME]],'CADASTRO'!A:K,5,0)</f>
        <v>OPERADOR INDUSTRIAL II</v>
      </c>
      <c r="G344" s="54">
        <v>45894</v>
      </c>
      <c r="H344" s="53">
        <v>365</v>
      </c>
      <c r="I344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IF(G344="01/01/1900",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COMPLICE[[#This Row],[TREINADO EM]]+COMPLICE[[#This Row],[VALIDADE]]</f>
        <v>46259</v>
      </c>
      <c r="K344">
        <v>1</v>
      </c>
      <c r="L344" t="s">
        <v>3</v>
      </c>
      <c r="M344" t="str">
        <f>VLOOKUP(COMPLICE[[#This Row],[NOME]],'CADASTRO'!A:K,6,0)</f>
        <v>DESLIGADO</v>
      </c>
    </row>
    <row r="345" spans="1:13">
      <c r="A345" t="s">
        <v>516</v>
      </c>
      <c r="B345" t="s">
        <v>517</v>
      </c>
      <c r="C345" t="s">
        <v>381</v>
      </c>
      <c r="D345" t="s">
        <v>751</v>
      </c>
      <c r="E345" s="10" t="s">
        <v>443</v>
      </c>
      <c r="F345" s="16" t="str">
        <f>VLOOKUP(COMPLICE[[#This Row],[NOME]],'CADASTRO'!A:K,5,0)</f>
        <v>ESTAGIARIO</v>
      </c>
      <c r="G345" s="54">
        <v>45876</v>
      </c>
      <c r="H345" s="53">
        <v>365</v>
      </c>
      <c r="I345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IF(G345="01/01/1900", "SEM REGISTRO",
                        IF((G345+H345)&gt;TODAY(), "NO PRAZO", "VENCIDO"
                        )
                    )
                )
            )
        )
    ),"N.A.")</f>
        <v>VENCIDO</v>
      </c>
      <c r="J345" s="14">
        <f>COMPLICE[[#This Row],[TREINADO EM]]+COMPLICE[[#This Row],[VALIDADE]]</f>
        <v>46241</v>
      </c>
      <c r="K345">
        <v>1</v>
      </c>
      <c r="L345" t="s">
        <v>3</v>
      </c>
      <c r="M345" t="str">
        <f>VLOOKUP(COMPLICE[[#This Row],[NOME]],'CADASTRO'!A:K,6,0)</f>
        <v>ATIVO</v>
      </c>
    </row>
    <row r="346" spans="1:13">
      <c r="A346" t="s">
        <v>516</v>
      </c>
      <c r="B346" t="s">
        <v>517</v>
      </c>
      <c r="C346" t="s">
        <v>333</v>
      </c>
      <c r="D346" t="s">
        <v>751</v>
      </c>
      <c r="E346" s="10" t="s">
        <v>63</v>
      </c>
      <c r="F346" s="16" t="str">
        <f>VLOOKUP(COMPLICE[[#This Row],[NOME]],'CADASTRO'!A:K,5,0)</f>
        <v>ESTAGIARIO</v>
      </c>
      <c r="G346" s="45">
        <v>44971</v>
      </c>
      <c r="H346" s="53">
        <v>365</v>
      </c>
      <c r="I34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IF(G346="01/01/1900",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COMPLICE[[#This Row],[TREINADO EM]]+COMPLICE[[#This Row],[VALIDADE]]</f>
        <v>45336</v>
      </c>
      <c r="K346">
        <v>1</v>
      </c>
      <c r="L346" t="s">
        <v>3</v>
      </c>
      <c r="M346" t="str">
        <f>VLOOKUP(COMPLICE[[#This Row],[NOME]],'CADASTRO'!A:K,6,0)</f>
        <v>DESLIGADO</v>
      </c>
    </row>
    <row r="347" spans="1:13">
      <c r="A347" t="s">
        <v>516</v>
      </c>
      <c r="B347" t="s">
        <v>723</v>
      </c>
      <c r="C347" t="s">
        <v>752</v>
      </c>
      <c r="D347" t="s">
        <v>751</v>
      </c>
      <c r="E347" s="10" t="s">
        <v>473</v>
      </c>
      <c r="F347" s="16" t="str">
        <f>VLOOKUP(COMPLICE[[#This Row],[NOME]],'CADASTRO'!A:K,5,0)</f>
        <v>AUXILIAR INDUSTRIAL</v>
      </c>
      <c r="G347" s="45">
        <v>44865</v>
      </c>
      <c r="H347" s="53">
        <v>365</v>
      </c>
      <c r="I34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IF(G347="01/01/1900",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COMPLICE[[#This Row],[TREINADO EM]]+COMPLICE[[#This Row],[VALIDADE]]</f>
        <v>45230</v>
      </c>
      <c r="K347">
        <v>1</v>
      </c>
      <c r="L347" t="s">
        <v>5</v>
      </c>
      <c r="M347" t="str">
        <f>VLOOKUP(COMPLICE[[#This Row],[NOME]],'CADASTRO'!A:K,6,0)</f>
        <v>S-AFASTADO</v>
      </c>
    </row>
    <row r="348" spans="1:13">
      <c r="A348" t="s">
        <v>516</v>
      </c>
      <c r="B348" t="s">
        <v>723</v>
      </c>
      <c r="C348" t="s">
        <v>752</v>
      </c>
      <c r="D348" t="s">
        <v>751</v>
      </c>
      <c r="E348" s="10" t="s">
        <v>473</v>
      </c>
      <c r="F348" s="16" t="str">
        <f>VLOOKUP(COMPLICE[[#This Row],[NOME]],'CADASTRO'!A:K,5,0)</f>
        <v>AUXILIAR INDUSTRIAL</v>
      </c>
      <c r="G348" s="45">
        <v>45135</v>
      </c>
      <c r="H348" s="53">
        <v>365</v>
      </c>
      <c r="I34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IF(G348="01/01/1900",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COMPLICE[[#This Row],[TREINADO EM]]+COMPLICE[[#This Row],[VALIDADE]]</f>
        <v>45500</v>
      </c>
      <c r="K348">
        <v>1</v>
      </c>
      <c r="L348" t="s">
        <v>5</v>
      </c>
      <c r="M348" t="str">
        <f>VLOOKUP(COMPLICE[[#This Row],[NOME]],'CADASTRO'!A:K,6,0)</f>
        <v>S-AFASTADO</v>
      </c>
    </row>
    <row r="349" spans="1:13">
      <c r="A349" t="s">
        <v>516</v>
      </c>
      <c r="B349" t="s">
        <v>723</v>
      </c>
      <c r="C349" t="s">
        <v>750</v>
      </c>
      <c r="D349" t="s">
        <v>751</v>
      </c>
      <c r="E349" s="10" t="s">
        <v>473</v>
      </c>
      <c r="F349" s="16" t="str">
        <f>VLOOKUP(COMPLICE[[#This Row],[NOME]],'CADASTRO'!A:K,5,0)</f>
        <v>AUXILIAR INDUSTRIAL</v>
      </c>
      <c r="G349" s="45">
        <v>45412</v>
      </c>
      <c r="H349" s="53">
        <v>365</v>
      </c>
      <c r="I349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IF(G349="01/01/1900",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COMPLICE[[#This Row],[TREINADO EM]]+COMPLICE[[#This Row],[VALIDADE]]</f>
        <v>45777</v>
      </c>
      <c r="K349">
        <v>1</v>
      </c>
      <c r="L349" t="s">
        <v>5</v>
      </c>
      <c r="M349" t="str">
        <f>VLOOKUP(COMPLICE[[#This Row],[NOME]],'CADASTRO'!A:K,6,0)</f>
        <v>S-AFASTADO</v>
      </c>
    </row>
    <row r="350" spans="1:13">
      <c r="A350" t="s">
        <v>516</v>
      </c>
      <c r="B350" t="s">
        <v>723</v>
      </c>
      <c r="C350" t="s">
        <v>752</v>
      </c>
      <c r="D350" t="s">
        <v>751</v>
      </c>
      <c r="E350" s="10" t="s">
        <v>473</v>
      </c>
      <c r="F350" s="16" t="str">
        <f>VLOOKUP(COMPLICE[[#This Row],[NOME]],'CADASTRO'!A:K,5,0)</f>
        <v>AUXILIAR INDUSTRIAL</v>
      </c>
      <c r="G350" s="54">
        <v>45894</v>
      </c>
      <c r="H350" s="53">
        <v>365</v>
      </c>
      <c r="I350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IF(G350="01/01/1900",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COMPLICE[[#This Row],[TREINADO EM]]+COMPLICE[[#This Row],[VALIDADE]]</f>
        <v>46259</v>
      </c>
      <c r="K350">
        <v>1</v>
      </c>
      <c r="L350" t="s">
        <v>3</v>
      </c>
      <c r="M350" t="str">
        <f>VLOOKUP(COMPLICE[[#This Row],[NOME]],'CADASTRO'!A:K,6,0)</f>
        <v>S-AFASTADO</v>
      </c>
    </row>
    <row r="351" spans="1:13">
      <c r="A351" t="s">
        <v>516</v>
      </c>
      <c r="B351" t="s">
        <v>517</v>
      </c>
      <c r="C351" t="s">
        <v>333</v>
      </c>
      <c r="D351" t="s">
        <v>751</v>
      </c>
      <c r="E351" s="10" t="s">
        <v>478</v>
      </c>
      <c r="F351" s="16" t="str">
        <f>VLOOKUP(COMPLICE[[#This Row],[NOME]],'CADASTRO'!A:K,5,0)</f>
        <v>ANALISTA PROCESSOS</v>
      </c>
      <c r="G351" s="45">
        <v>45061</v>
      </c>
      <c r="H351" s="53">
        <v>365</v>
      </c>
      <c r="I351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IF(G351="01/01/1900",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COMPLICE[[#This Row],[TREINADO EM]]+COMPLICE[[#This Row],[VALIDADE]]</f>
        <v>45426</v>
      </c>
      <c r="K351">
        <v>1</v>
      </c>
      <c r="L351" t="s">
        <v>5</v>
      </c>
      <c r="M351" t="str">
        <f>VLOOKUP(COMPLICE[[#This Row],[NOME]],'CADASTRO'!A:K,6,0)</f>
        <v>TRANSFERIDO</v>
      </c>
    </row>
    <row r="352" spans="1:13">
      <c r="A352" t="s">
        <v>516</v>
      </c>
      <c r="B352" t="s">
        <v>723</v>
      </c>
      <c r="C352" t="s">
        <v>750</v>
      </c>
      <c r="D352" t="s">
        <v>751</v>
      </c>
      <c r="E352" s="10" t="s">
        <v>478</v>
      </c>
      <c r="F352" s="16" t="str">
        <f>VLOOKUP(COMPLICE[[#This Row],[NOME]],'CADASTRO'!A:K,5,0)</f>
        <v>ANALISTA PROCESSOS</v>
      </c>
      <c r="G352" s="45">
        <v>45412</v>
      </c>
      <c r="H352" s="53">
        <v>365</v>
      </c>
      <c r="I352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IF(G352="01/01/1900",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COMPLICE[[#This Row],[TREINADO EM]]+COMPLICE[[#This Row],[VALIDADE]]</f>
        <v>45777</v>
      </c>
      <c r="K352">
        <v>1</v>
      </c>
      <c r="L352" t="s">
        <v>3</v>
      </c>
      <c r="M352" t="str">
        <f>VLOOKUP(COMPLICE[[#This Row],[NOME]],'CADASTRO'!A:K,6,0)</f>
        <v>TRANSFERIDO</v>
      </c>
    </row>
    <row r="353" spans="1:13">
      <c r="A353" t="s">
        <v>516</v>
      </c>
      <c r="B353" t="s">
        <v>723</v>
      </c>
      <c r="C353" t="s">
        <v>752</v>
      </c>
      <c r="D353" t="s">
        <v>751</v>
      </c>
      <c r="E353" s="10" t="s">
        <v>444</v>
      </c>
      <c r="F353" s="16" t="str">
        <f>VLOOKUP(COMPLICE[[#This Row],[NOME]],'CADASTRO'!A:K,5,0)</f>
        <v>TECNICO MECANICO II</v>
      </c>
      <c r="G353" s="45">
        <v>44865</v>
      </c>
      <c r="H353" s="53">
        <v>365</v>
      </c>
      <c r="I353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IF(G353="01/01/1900",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COMPLICE[[#This Row],[TREINADO EM]]+COMPLICE[[#This Row],[VALIDADE]]</f>
        <v>45230</v>
      </c>
      <c r="K353">
        <v>1</v>
      </c>
      <c r="L353" t="s">
        <v>5</v>
      </c>
      <c r="M353" t="str">
        <f>VLOOKUP(COMPLICE[[#This Row],[NOME]],'CADASTRO'!A:K,6,0)</f>
        <v>ATIVO</v>
      </c>
    </row>
    <row r="354" spans="1:13">
      <c r="A354" t="s">
        <v>516</v>
      </c>
      <c r="B354" t="s">
        <v>723</v>
      </c>
      <c r="C354" t="s">
        <v>750</v>
      </c>
      <c r="D354" t="s">
        <v>751</v>
      </c>
      <c r="E354" s="10" t="s">
        <v>444</v>
      </c>
      <c r="F354" s="16" t="str">
        <f>VLOOKUP(COMPLICE[[#This Row],[NOME]],'CADASTRO'!A:K,5,0)</f>
        <v>TECNICO MECANICO II</v>
      </c>
      <c r="G354" s="45">
        <v>45412</v>
      </c>
      <c r="H354" s="53">
        <v>365</v>
      </c>
      <c r="I354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IF(G354="01/01/1900",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COMPLICE[[#This Row],[TREINADO EM]]+COMPLICE[[#This Row],[VALIDADE]]</f>
        <v>45777</v>
      </c>
      <c r="K354">
        <v>1</v>
      </c>
      <c r="L354" t="s">
        <v>5</v>
      </c>
      <c r="M354" t="str">
        <f>VLOOKUP(COMPLICE[[#This Row],[NOME]],'CADASTRO'!A:K,6,0)</f>
        <v>ATIVO</v>
      </c>
    </row>
    <row r="355" spans="1:13">
      <c r="A355" t="s">
        <v>516</v>
      </c>
      <c r="B355" t="s">
        <v>723</v>
      </c>
      <c r="C355" t="s">
        <v>752</v>
      </c>
      <c r="D355" t="s">
        <v>751</v>
      </c>
      <c r="E355" s="10" t="s">
        <v>444</v>
      </c>
      <c r="F355" s="16" t="str">
        <f>VLOOKUP(COMPLICE[[#This Row],[NOME]],'CADASTRO'!A:K,5,0)</f>
        <v>TECNICO MECANICO II</v>
      </c>
      <c r="G355" s="54">
        <v>45894</v>
      </c>
      <c r="H355" s="53">
        <v>365</v>
      </c>
      <c r="I355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IF(G355="01/01/1900", "SEM REGISTRO",
                        IF((G355+H355)&gt;TODAY(), "NO PRAZO", "VENCIDO"
                        )
                    )
                )
            )
        )
    ),"N.A.")</f>
        <v>VENCIDO</v>
      </c>
      <c r="J355" s="14">
        <f>COMPLICE[[#This Row],[TREINADO EM]]+COMPLICE[[#This Row],[VALIDADE]]</f>
        <v>46259</v>
      </c>
      <c r="K355">
        <v>1</v>
      </c>
      <c r="L355" t="s">
        <v>3</v>
      </c>
      <c r="M355" t="str">
        <f>VLOOKUP(COMPLICE[[#This Row],[NOME]],'CADASTRO'!A:K,6,0)</f>
        <v>ATIVO</v>
      </c>
    </row>
    <row r="356" spans="1:13">
      <c r="A356" t="s">
        <v>516</v>
      </c>
      <c r="B356" t="s">
        <v>517</v>
      </c>
      <c r="C356" t="s">
        <v>381</v>
      </c>
      <c r="D356" t="s">
        <v>751</v>
      </c>
      <c r="E356" s="10" t="s">
        <v>445</v>
      </c>
      <c r="F356" s="16" t="str">
        <f>VLOOKUP(COMPLICE[[#This Row],[NOME]],'CADASTRO'!A:K,5,0)</f>
        <v>OPERADOR INDUSTRIAL II</v>
      </c>
      <c r="G356" s="54">
        <v>45859</v>
      </c>
      <c r="H356" s="53">
        <v>365</v>
      </c>
      <c r="I35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IF(G356="01/01/1900", "SEM REGISTRO",
                        IF((G356+H356)&gt;TODAY(), "NO PRAZO", "VENCIDO"
                        )
                    )
                )
            )
        )
    ),"N.A.")</f>
        <v>VENCIDO</v>
      </c>
      <c r="J356" s="14">
        <f>COMPLICE[[#This Row],[TREINADO EM]]+COMPLICE[[#This Row],[VALIDADE]]</f>
        <v>46224</v>
      </c>
      <c r="K356">
        <v>1</v>
      </c>
      <c r="L356" t="s">
        <v>3</v>
      </c>
      <c r="M356" t="str">
        <f>VLOOKUP(COMPLICE[[#This Row],[NOME]],'CADASTRO'!A:K,6,0)</f>
        <v>ATIVO</v>
      </c>
    </row>
    <row r="357" spans="1:13">
      <c r="A357" t="s">
        <v>516</v>
      </c>
      <c r="B357" t="s">
        <v>723</v>
      </c>
      <c r="C357" t="s">
        <v>752</v>
      </c>
      <c r="D357" t="s">
        <v>751</v>
      </c>
      <c r="E357" s="10" t="s">
        <v>446</v>
      </c>
      <c r="F357" s="16" t="str">
        <f>VLOOKUP(COMPLICE[[#This Row],[NOME]],'CADASTRO'!A:K,5,0)</f>
        <v>OPERADOR INDUSTRIAL III</v>
      </c>
      <c r="G357" s="45">
        <v>44865</v>
      </c>
      <c r="H357" s="53">
        <v>365</v>
      </c>
      <c r="I35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IF(G357="01/01/1900",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COMPLICE[[#This Row],[TREINADO EM]]+COMPLICE[[#This Row],[VALIDADE]]</f>
        <v>45230</v>
      </c>
      <c r="K357">
        <v>1</v>
      </c>
      <c r="L357" t="s">
        <v>5</v>
      </c>
      <c r="M357" t="str">
        <f>VLOOKUP(COMPLICE[[#This Row],[NOME]],'CADASTRO'!A:K,6,0)</f>
        <v>ATIVO</v>
      </c>
    </row>
    <row r="358" spans="1:13">
      <c r="A358" t="s">
        <v>516</v>
      </c>
      <c r="B358" t="s">
        <v>723</v>
      </c>
      <c r="C358" t="s">
        <v>752</v>
      </c>
      <c r="D358" t="s">
        <v>751</v>
      </c>
      <c r="E358" s="10" t="s">
        <v>446</v>
      </c>
      <c r="F358" s="16" t="str">
        <f>VLOOKUP(COMPLICE[[#This Row],[NOME]],'CADASTRO'!A:K,5,0)</f>
        <v>OPERADOR INDUSTRIAL III</v>
      </c>
      <c r="G358" s="54">
        <v>45894</v>
      </c>
      <c r="H358" s="53">
        <v>365</v>
      </c>
      <c r="I35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IF(G358="01/01/1900", "SEM REGISTRO",
                        IF((G358+H358)&gt;TODAY(), "NO PRAZO", "VENCIDO"
                        )
                    )
                )
            )
        )
    ),"N.A.")</f>
        <v>VENCIDO</v>
      </c>
      <c r="J358" s="14">
        <f>COMPLICE[[#This Row],[TREINADO EM]]+COMPLICE[[#This Row],[VALIDADE]]</f>
        <v>46259</v>
      </c>
      <c r="K358">
        <v>1</v>
      </c>
      <c r="L358" t="s">
        <v>3</v>
      </c>
      <c r="M358" t="str">
        <f>VLOOKUP(COMPLICE[[#This Row],[NOME]],'CADASTRO'!A:K,6,0)</f>
        <v>ATIVO</v>
      </c>
    </row>
    <row r="359" spans="1:13">
      <c r="A359" t="s">
        <v>516</v>
      </c>
      <c r="B359" t="s">
        <v>723</v>
      </c>
      <c r="C359" t="s">
        <v>752</v>
      </c>
      <c r="D359" t="s">
        <v>751</v>
      </c>
      <c r="E359" s="10" t="s">
        <v>448</v>
      </c>
      <c r="F359" s="16" t="str">
        <f>VLOOKUP(COMPLICE[[#This Row],[NOME]],'CADASTRO'!A:K,5,0)</f>
        <v>OPERADOR INDUSTRIAL II</v>
      </c>
      <c r="G359" s="45">
        <v>44865</v>
      </c>
      <c r="H359" s="53">
        <v>365</v>
      </c>
      <c r="I359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IF(G359="01/01/1900",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COMPLICE[[#This Row],[TREINADO EM]]+COMPLICE[[#This Row],[VALIDADE]]</f>
        <v>45230</v>
      </c>
      <c r="K359">
        <v>1</v>
      </c>
      <c r="L359" t="s">
        <v>5</v>
      </c>
      <c r="M359" t="str">
        <f>VLOOKUP(COMPLICE[[#This Row],[NOME]],'CADASTRO'!A:K,6,0)</f>
        <v>DESLIGADO</v>
      </c>
    </row>
    <row r="360" spans="1:13">
      <c r="A360" t="s">
        <v>516</v>
      </c>
      <c r="B360" t="s">
        <v>723</v>
      </c>
      <c r="C360" t="s">
        <v>752</v>
      </c>
      <c r="D360" t="s">
        <v>751</v>
      </c>
      <c r="E360" s="10" t="s">
        <v>448</v>
      </c>
      <c r="F360" s="16" t="str">
        <f>VLOOKUP(COMPLICE[[#This Row],[NOME]],'CADASTRO'!A:K,5,0)</f>
        <v>OPERADOR INDUSTRIAL II</v>
      </c>
      <c r="G360" s="45">
        <v>45135</v>
      </c>
      <c r="H360" s="53">
        <v>365</v>
      </c>
      <c r="I360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IF(G360="01/01/1900",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COMPLICE[[#This Row],[TREINADO EM]]+COMPLICE[[#This Row],[VALIDADE]]</f>
        <v>45500</v>
      </c>
      <c r="K360">
        <v>1</v>
      </c>
      <c r="L360" t="s">
        <v>5</v>
      </c>
      <c r="M360" t="str">
        <f>VLOOKUP(COMPLICE[[#This Row],[NOME]],'CADASTRO'!A:K,6,0)</f>
        <v>DESLIGADO</v>
      </c>
    </row>
    <row r="361" spans="1:13">
      <c r="A361" t="s">
        <v>516</v>
      </c>
      <c r="B361" t="s">
        <v>723</v>
      </c>
      <c r="C361" t="s">
        <v>750</v>
      </c>
      <c r="D361" t="s">
        <v>751</v>
      </c>
      <c r="E361" s="10" t="s">
        <v>448</v>
      </c>
      <c r="F361" s="16" t="str">
        <f>VLOOKUP(COMPLICE[[#This Row],[NOME]],'CADASTRO'!A:K,5,0)</f>
        <v>OPERADOR INDUSTRIAL II</v>
      </c>
      <c r="G361" s="45">
        <v>45412</v>
      </c>
      <c r="H361" s="53">
        <v>365</v>
      </c>
      <c r="I361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IF(G361="01/01/1900",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COMPLICE[[#This Row],[TREINADO EM]]+COMPLICE[[#This Row],[VALIDADE]]</f>
        <v>45777</v>
      </c>
      <c r="K361">
        <v>1</v>
      </c>
      <c r="L361" t="s">
        <v>5</v>
      </c>
      <c r="M361" t="str">
        <f>VLOOKUP(COMPLICE[[#This Row],[NOME]],'CADASTRO'!A:K,6,0)</f>
        <v>DESLIGADO</v>
      </c>
    </row>
    <row r="362" spans="1:13">
      <c r="A362" t="s">
        <v>516</v>
      </c>
      <c r="B362" t="s">
        <v>723</v>
      </c>
      <c r="C362" t="s">
        <v>752</v>
      </c>
      <c r="D362" t="s">
        <v>751</v>
      </c>
      <c r="E362" s="10" t="s">
        <v>448</v>
      </c>
      <c r="F362" s="16" t="str">
        <f>VLOOKUP(COMPLICE[[#This Row],[NOME]],'CADASTRO'!A:K,5,0)</f>
        <v>OPERADOR INDUSTRIAL II</v>
      </c>
      <c r="G362" s="54">
        <v>45894</v>
      </c>
      <c r="H362" s="53">
        <v>365</v>
      </c>
      <c r="I362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IF(G362="01/01/1900",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COMPLICE[[#This Row],[TREINADO EM]]+COMPLICE[[#This Row],[VALIDADE]]</f>
        <v>46259</v>
      </c>
      <c r="K362">
        <v>1</v>
      </c>
      <c r="L362" t="s">
        <v>3</v>
      </c>
      <c r="M362" t="str">
        <f>VLOOKUP(COMPLICE[[#This Row],[NOME]],'CADASTRO'!A:K,6,0)</f>
        <v>DESLIGADO</v>
      </c>
    </row>
    <row r="363" spans="1:13">
      <c r="A363" t="s">
        <v>516</v>
      </c>
      <c r="B363" t="s">
        <v>723</v>
      </c>
      <c r="C363" t="s">
        <v>750</v>
      </c>
      <c r="D363" t="s">
        <v>751</v>
      </c>
      <c r="E363" s="10" t="s">
        <v>449</v>
      </c>
      <c r="F363" s="16" t="str">
        <f>VLOOKUP(COMPLICE[[#This Row],[NOME]],'CADASTRO'!A:K,5,0)</f>
        <v>TECNICO ELETRONICO II</v>
      </c>
      <c r="G363" s="45">
        <v>44484</v>
      </c>
      <c r="H363" s="53">
        <v>365</v>
      </c>
      <c r="I363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IF(G363="01/01/1900",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COMPLICE[[#This Row],[TREINADO EM]]+COMPLICE[[#This Row],[VALIDADE]]</f>
        <v>44849</v>
      </c>
      <c r="K363">
        <v>1</v>
      </c>
      <c r="L363" t="s">
        <v>5</v>
      </c>
      <c r="M363" t="str">
        <f>VLOOKUP(COMPLICE[[#This Row],[NOME]],'CADASTRO'!A:K,6,0)</f>
        <v>ATIVO</v>
      </c>
    </row>
    <row r="364" spans="1:13">
      <c r="A364" t="s">
        <v>516</v>
      </c>
      <c r="B364" t="s">
        <v>723</v>
      </c>
      <c r="C364" t="s">
        <v>752</v>
      </c>
      <c r="D364" t="s">
        <v>751</v>
      </c>
      <c r="E364" s="10" t="s">
        <v>449</v>
      </c>
      <c r="F364" s="16" t="str">
        <f>VLOOKUP(COMPLICE[[#This Row],[NOME]],'CADASTRO'!A:K,5,0)</f>
        <v>TECNICO ELETRONICO II</v>
      </c>
      <c r="G364" s="45">
        <v>45135</v>
      </c>
      <c r="H364" s="53">
        <v>365</v>
      </c>
      <c r="I364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IF(G364="01/01/1900",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COMPLICE[[#This Row],[TREINADO EM]]+COMPLICE[[#This Row],[VALIDADE]]</f>
        <v>45500</v>
      </c>
      <c r="K364">
        <v>1</v>
      </c>
      <c r="L364" t="s">
        <v>5</v>
      </c>
      <c r="M364" t="str">
        <f>VLOOKUP(COMPLICE[[#This Row],[NOME]],'CADASTRO'!A:K,6,0)</f>
        <v>ATIVO</v>
      </c>
    </row>
    <row r="365" spans="1:13">
      <c r="A365" t="s">
        <v>516</v>
      </c>
      <c r="B365" t="s">
        <v>723</v>
      </c>
      <c r="C365" t="s">
        <v>750</v>
      </c>
      <c r="D365" t="s">
        <v>751</v>
      </c>
      <c r="E365" s="10" t="s">
        <v>449</v>
      </c>
      <c r="F365" s="16" t="str">
        <f>VLOOKUP(COMPLICE[[#This Row],[NOME]],'CADASTRO'!A:K,5,0)</f>
        <v>TECNICO ELETRONICO II</v>
      </c>
      <c r="G365" s="45">
        <v>45412</v>
      </c>
      <c r="H365" s="53">
        <v>365</v>
      </c>
      <c r="I365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IF(G365="01/01/1900", "SEM REGISTRO",
                        IF((G365+H365)&gt;TODAY(), "NO PRAZO", "VENCIDO"
                        )
                    )
                )
            )
        )
    ),"N.A.")</f>
        <v>VENCIDO</v>
      </c>
      <c r="J365" s="14">
        <f>COMPLICE[[#This Row],[TREINADO EM]]+COMPLICE[[#This Row],[VALIDADE]]</f>
        <v>45777</v>
      </c>
      <c r="K365">
        <v>1</v>
      </c>
      <c r="L365" t="s">
        <v>3</v>
      </c>
      <c r="M365" t="str">
        <f>VLOOKUP(COMPLICE[[#This Row],[NOME]],'CADASTRO'!A:K,6,0)</f>
        <v>ATIVO</v>
      </c>
    </row>
    <row r="366" spans="1:13">
      <c r="A366" t="s">
        <v>516</v>
      </c>
      <c r="B366" t="s">
        <v>723</v>
      </c>
      <c r="C366" t="s">
        <v>752</v>
      </c>
      <c r="D366" t="s">
        <v>751</v>
      </c>
      <c r="E366" s="10" t="s">
        <v>52</v>
      </c>
      <c r="F366" s="16" t="str">
        <f>VLOOKUP(COMPLICE[[#This Row],[NOME]],'CADASTRO'!A:K,5,0)</f>
        <v>OPERADOR LOGISTICO I</v>
      </c>
      <c r="G366" s="45">
        <v>44914</v>
      </c>
      <c r="H366" s="53">
        <v>365</v>
      </c>
      <c r="I36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IF(G366="01/01/1900",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COMPLICE[[#This Row],[TREINADO EM]]+COMPLICE[[#This Row],[VALIDADE]]</f>
        <v>45279</v>
      </c>
      <c r="K366">
        <v>1</v>
      </c>
      <c r="L366" t="s">
        <v>5</v>
      </c>
      <c r="M366" t="str">
        <f>VLOOKUP(COMPLICE[[#This Row],[NOME]],'CADASTRO'!A:K,6,0)</f>
        <v>DESLIGADO</v>
      </c>
    </row>
    <row r="367" spans="1:13">
      <c r="A367" t="s">
        <v>516</v>
      </c>
      <c r="B367" t="s">
        <v>723</v>
      </c>
      <c r="C367" t="s">
        <v>752</v>
      </c>
      <c r="D367" t="s">
        <v>751</v>
      </c>
      <c r="E367" s="10" t="s">
        <v>52</v>
      </c>
      <c r="F367" s="16" t="str">
        <f>VLOOKUP(COMPLICE[[#This Row],[NOME]],'CADASTRO'!A:K,5,0)</f>
        <v>OPERADOR LOGISTICO I</v>
      </c>
      <c r="G367" s="45">
        <v>45135</v>
      </c>
      <c r="H367" s="53">
        <v>365</v>
      </c>
      <c r="I36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IF(G367="01/01/1900",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COMPLICE[[#This Row],[TREINADO EM]]+COMPLICE[[#This Row],[VALIDADE]]</f>
        <v>45500</v>
      </c>
      <c r="K367">
        <v>1</v>
      </c>
      <c r="L367" t="s">
        <v>3</v>
      </c>
      <c r="M367" t="str">
        <f>VLOOKUP(COMPLICE[[#This Row],[NOME]],'CADASTRO'!A:K,6,0)</f>
        <v>DESLIGADO</v>
      </c>
    </row>
    <row r="368" spans="1:13">
      <c r="A368" t="s">
        <v>516</v>
      </c>
      <c r="B368" t="s">
        <v>723</v>
      </c>
      <c r="C368" t="s">
        <v>750</v>
      </c>
      <c r="D368" t="s">
        <v>751</v>
      </c>
      <c r="E368" s="10" t="s">
        <v>450</v>
      </c>
      <c r="F368" s="16" t="str">
        <f>VLOOKUP(COMPLICE[[#This Row],[NOME]],'CADASTRO'!A:K,5,0)</f>
        <v>OPERADOR INDUSTRIAL II</v>
      </c>
      <c r="G368" s="45">
        <v>44484</v>
      </c>
      <c r="H368" s="53">
        <v>365</v>
      </c>
      <c r="I36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IF(G368="01/01/1900",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COMPLICE[[#This Row],[TREINADO EM]]+COMPLICE[[#This Row],[VALIDADE]]</f>
        <v>44849</v>
      </c>
      <c r="K368">
        <v>1</v>
      </c>
      <c r="L368" t="s">
        <v>5</v>
      </c>
      <c r="M368" t="str">
        <f>VLOOKUP(COMPLICE[[#This Row],[NOME]],'CADASTRO'!A:K,6,0)</f>
        <v>ATIVO</v>
      </c>
    </row>
    <row r="369" spans="1:13">
      <c r="A369" t="s">
        <v>516</v>
      </c>
      <c r="B369" t="s">
        <v>723</v>
      </c>
      <c r="C369" t="s">
        <v>752</v>
      </c>
      <c r="D369" t="s">
        <v>751</v>
      </c>
      <c r="E369" s="10" t="s">
        <v>450</v>
      </c>
      <c r="F369" s="16" t="str">
        <f>VLOOKUP(COMPLICE[[#This Row],[NOME]],'CADASTRO'!A:K,5,0)</f>
        <v>OPERADOR INDUSTRIAL II</v>
      </c>
      <c r="G369" s="45">
        <v>44907</v>
      </c>
      <c r="H369" s="53">
        <v>365</v>
      </c>
      <c r="I369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IF(G369="01/01/1900",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COMPLICE[[#This Row],[TREINADO EM]]+COMPLICE[[#This Row],[VALIDADE]]</f>
        <v>45272</v>
      </c>
      <c r="K369">
        <v>1</v>
      </c>
      <c r="L369" t="s">
        <v>5</v>
      </c>
      <c r="M369" t="str">
        <f>VLOOKUP(COMPLICE[[#This Row],[NOME]],'CADASTRO'!A:K,6,0)</f>
        <v>ATIVO</v>
      </c>
    </row>
    <row r="370" spans="1:13">
      <c r="A370" t="s">
        <v>516</v>
      </c>
      <c r="B370" t="s">
        <v>723</v>
      </c>
      <c r="C370" t="s">
        <v>752</v>
      </c>
      <c r="D370" t="s">
        <v>751</v>
      </c>
      <c r="E370" s="10" t="s">
        <v>450</v>
      </c>
      <c r="F370" s="16" t="str">
        <f>VLOOKUP(COMPLICE[[#This Row],[NOME]],'CADASTRO'!A:K,5,0)</f>
        <v>OPERADOR INDUSTRIAL II</v>
      </c>
      <c r="G370" s="45">
        <v>45135</v>
      </c>
      <c r="H370" s="53">
        <v>365</v>
      </c>
      <c r="I370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IF(G370="01/01/1900",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COMPLICE[[#This Row],[TREINADO EM]]+COMPLICE[[#This Row],[VALIDADE]]</f>
        <v>45500</v>
      </c>
      <c r="K370">
        <v>1</v>
      </c>
      <c r="L370" t="s">
        <v>5</v>
      </c>
      <c r="M370" t="str">
        <f>VLOOKUP(COMPLICE[[#This Row],[NOME]],'CADASTRO'!A:K,6,0)</f>
        <v>ATIVO</v>
      </c>
    </row>
    <row r="371" spans="1:13">
      <c r="A371" t="s">
        <v>516</v>
      </c>
      <c r="B371" t="s">
        <v>723</v>
      </c>
      <c r="C371" t="s">
        <v>750</v>
      </c>
      <c r="D371" t="s">
        <v>751</v>
      </c>
      <c r="E371" s="10" t="s">
        <v>450</v>
      </c>
      <c r="F371" s="16" t="str">
        <f>VLOOKUP(COMPLICE[[#This Row],[NOME]],'CADASTRO'!A:K,5,0)</f>
        <v>OPERADOR INDUSTRIAL II</v>
      </c>
      <c r="G371" s="45">
        <v>45412</v>
      </c>
      <c r="H371" s="53">
        <v>365</v>
      </c>
      <c r="I371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IF(G371="01/01/1900",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COMPLICE[[#This Row],[TREINADO EM]]+COMPLICE[[#This Row],[VALIDADE]]</f>
        <v>45777</v>
      </c>
      <c r="K371">
        <v>1</v>
      </c>
      <c r="L371" t="s">
        <v>5</v>
      </c>
      <c r="M371" t="str">
        <f>VLOOKUP(COMPLICE[[#This Row],[NOME]],'CADASTRO'!A:K,6,0)</f>
        <v>ATIVO</v>
      </c>
    </row>
    <row r="372" spans="1:13">
      <c r="A372" t="s">
        <v>516</v>
      </c>
      <c r="B372" t="s">
        <v>723</v>
      </c>
      <c r="C372" t="s">
        <v>752</v>
      </c>
      <c r="D372" t="s">
        <v>751</v>
      </c>
      <c r="E372" s="10" t="s">
        <v>450</v>
      </c>
      <c r="F372" s="16" t="str">
        <f>VLOOKUP(COMPLICE[[#This Row],[NOME]],'CADASTRO'!A:K,5,0)</f>
        <v>OPERADOR INDUSTRIAL II</v>
      </c>
      <c r="G372" s="54">
        <v>45894</v>
      </c>
      <c r="H372" s="53">
        <v>365</v>
      </c>
      <c r="I372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IF(G372="01/01/1900", "SEM REGISTRO",
                        IF((G372+H372)&gt;TODAY(), "NO PRAZO", "VENCIDO"
                        )
                    )
                )
            )
        )
    ),"N.A.")</f>
        <v>VENCIDO</v>
      </c>
      <c r="J372" s="14">
        <f>COMPLICE[[#This Row],[TREINADO EM]]+COMPLICE[[#This Row],[VALIDADE]]</f>
        <v>46259</v>
      </c>
      <c r="K372">
        <v>1</v>
      </c>
      <c r="L372" t="s">
        <v>3</v>
      </c>
      <c r="M372" t="str">
        <f>VLOOKUP(COMPLICE[[#This Row],[NOME]],'CADASTRO'!A:K,6,0)</f>
        <v>ATIVO</v>
      </c>
    </row>
    <row r="373" spans="1:13">
      <c r="A373" t="s">
        <v>516</v>
      </c>
      <c r="B373" t="s">
        <v>723</v>
      </c>
      <c r="C373" t="s">
        <v>750</v>
      </c>
      <c r="D373" t="s">
        <v>751</v>
      </c>
      <c r="E373" s="10" t="s">
        <v>46</v>
      </c>
      <c r="F373" s="16" t="str">
        <f>VLOOKUP(COMPLICE[[#This Row],[NOME]],'CADASTRO'!A:K,5,0)</f>
        <v>OPERADOR LOGISTICO I</v>
      </c>
      <c r="G373" s="45">
        <v>44484</v>
      </c>
      <c r="H373" s="53">
        <v>365</v>
      </c>
      <c r="I373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IF(G373="01/01/1900",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COMPLICE[[#This Row],[TREINADO EM]]+COMPLICE[[#This Row],[VALIDADE]]</f>
        <v>44849</v>
      </c>
      <c r="K373">
        <v>1</v>
      </c>
      <c r="L373" t="s">
        <v>5</v>
      </c>
      <c r="M373" t="str">
        <f>VLOOKUP(COMPLICE[[#This Row],[NOME]],'CADASTRO'!A:K,6,0)</f>
        <v>DESLIGADO</v>
      </c>
    </row>
    <row r="374" spans="1:13">
      <c r="A374" t="s">
        <v>516</v>
      </c>
      <c r="B374" t="s">
        <v>723</v>
      </c>
      <c r="C374" t="s">
        <v>752</v>
      </c>
      <c r="D374" t="s">
        <v>751</v>
      </c>
      <c r="E374" s="10" t="s">
        <v>46</v>
      </c>
      <c r="F374" s="16" t="str">
        <f>VLOOKUP(COMPLICE[[#This Row],[NOME]],'CADASTRO'!A:K,5,0)</f>
        <v>OPERADOR LOGISTICO I</v>
      </c>
      <c r="G374" s="45">
        <v>44907</v>
      </c>
      <c r="H374" s="53">
        <v>365</v>
      </c>
      <c r="I374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IF(G374="01/01/1900",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COMPLICE[[#This Row],[TREINADO EM]]+COMPLICE[[#This Row],[VALIDADE]]</f>
        <v>45272</v>
      </c>
      <c r="K374">
        <v>1</v>
      </c>
      <c r="L374" t="s">
        <v>5</v>
      </c>
      <c r="M374" t="str">
        <f>VLOOKUP(COMPLICE[[#This Row],[NOME]],'CADASTRO'!A:K,6,0)</f>
        <v>DESLIGADO</v>
      </c>
    </row>
    <row r="375" spans="1:13">
      <c r="A375" t="s">
        <v>516</v>
      </c>
      <c r="B375" t="s">
        <v>723</v>
      </c>
      <c r="C375" t="s">
        <v>752</v>
      </c>
      <c r="D375" t="s">
        <v>751</v>
      </c>
      <c r="E375" s="10" t="s">
        <v>46</v>
      </c>
      <c r="F375" s="16" t="str">
        <f>VLOOKUP(COMPLICE[[#This Row],[NOME]],'CADASTRO'!A:K,5,0)</f>
        <v>OPERADOR LOGISTICO I</v>
      </c>
      <c r="G375" s="45">
        <v>45135</v>
      </c>
      <c r="H375" s="53">
        <v>365</v>
      </c>
      <c r="I375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IF(G375="01/01/1900",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COMPLICE[[#This Row],[TREINADO EM]]+COMPLICE[[#This Row],[VALIDADE]]</f>
        <v>45500</v>
      </c>
      <c r="K375">
        <v>1</v>
      </c>
      <c r="L375" t="s">
        <v>5</v>
      </c>
      <c r="M375" t="str">
        <f>VLOOKUP(COMPLICE[[#This Row],[NOME]],'CADASTRO'!A:K,6,0)</f>
        <v>DESLIGADO</v>
      </c>
    </row>
    <row r="376" spans="1:13">
      <c r="A376" t="s">
        <v>516</v>
      </c>
      <c r="B376" t="s">
        <v>723</v>
      </c>
      <c r="C376" t="s">
        <v>750</v>
      </c>
      <c r="D376" t="s">
        <v>751</v>
      </c>
      <c r="E376" s="10" t="s">
        <v>46</v>
      </c>
      <c r="F376" s="16" t="str">
        <f>VLOOKUP(COMPLICE[[#This Row],[NOME]],'CADASTRO'!A:K,5,0)</f>
        <v>OPERADOR LOGISTICO I</v>
      </c>
      <c r="G376" s="45">
        <v>45412</v>
      </c>
      <c r="H376" s="53">
        <v>365</v>
      </c>
      <c r="I376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IF(G376="01/01/1900",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COMPLICE[[#This Row],[TREINADO EM]]+COMPLICE[[#This Row],[VALIDADE]]</f>
        <v>45777</v>
      </c>
      <c r="K376">
        <v>1</v>
      </c>
      <c r="L376" t="s">
        <v>3</v>
      </c>
      <c r="M376" t="str">
        <f>VLOOKUP(COMPLICE[[#This Row],[NOME]],'CADASTRO'!A:K,6,0)</f>
        <v>DESLIGADO</v>
      </c>
    </row>
    <row r="377" spans="1:13">
      <c r="A377" t="s">
        <v>516</v>
      </c>
      <c r="B377" t="s">
        <v>723</v>
      </c>
      <c r="C377" t="s">
        <v>752</v>
      </c>
      <c r="D377" t="s">
        <v>751</v>
      </c>
      <c r="E377" s="10" t="s">
        <v>30</v>
      </c>
      <c r="F377" s="16" t="str">
        <f>VLOOKUP(COMPLICE[[#This Row],[NOME]],'CADASTRO'!A:K,5,0)</f>
        <v>OPERADOR INDUSTRIAL I</v>
      </c>
      <c r="G377" s="45">
        <v>45135</v>
      </c>
      <c r="H377" s="53">
        <v>365</v>
      </c>
      <c r="I377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IF(G377="01/01/1900",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COMPLICE[[#This Row],[TREINADO EM]]+COMPLICE[[#This Row],[VALIDADE]]</f>
        <v>45500</v>
      </c>
      <c r="K377">
        <v>1</v>
      </c>
      <c r="L377" t="s">
        <v>5</v>
      </c>
      <c r="M377" t="str">
        <f>VLOOKUP(COMPLICE[[#This Row],[NOME]],'CADASTRO'!A:K,6,0)</f>
        <v>DESLIGADO</v>
      </c>
    </row>
    <row r="378" spans="1:13">
      <c r="A378" t="s">
        <v>516</v>
      </c>
      <c r="B378" t="s">
        <v>723</v>
      </c>
      <c r="C378" t="s">
        <v>750</v>
      </c>
      <c r="D378" t="s">
        <v>751</v>
      </c>
      <c r="E378" s="10" t="s">
        <v>30</v>
      </c>
      <c r="F378" s="16" t="str">
        <f>VLOOKUP(COMPLICE[[#This Row],[NOME]],'CADASTRO'!A:K,5,0)</f>
        <v>OPERADOR INDUSTRIAL I</v>
      </c>
      <c r="G378" s="45">
        <v>45412</v>
      </c>
      <c r="H378" s="53">
        <v>365</v>
      </c>
      <c r="I378" s="3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IF(G378="01/01/1900",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COMPLICE[[#This Row],[TREINADO EM]]+COMPLICE[[#This Row],[VALIDADE]]</f>
        <v>45777</v>
      </c>
      <c r="K378">
        <v>1</v>
      </c>
      <c r="L378" t="s">
        <v>3</v>
      </c>
      <c r="M378" t="str">
        <f>VLOOKUP(COMPLICE[[#This Row],[NOME]],'CADASTRO'!A:K,6,0)</f>
        <v>DESLIGADO</v>
      </c>
    </row>
  </sheetData>
  <conditionalFormatting sqref="I2:I378">
    <cfRule type="cellIs" dxfId="20" priority="6" operator="equal">
      <formula>"NO PRAZO"</formula>
    </cfRule>
    <cfRule type="cellIs" dxfId="19" priority="7" operator="equal">
      <formula>"VENCIDO"</formula>
    </cfRule>
    <cfRule type="cellIs" dxfId="18" priority="8" operator="equal">
      <formula>"N.A."</formula>
    </cfRule>
    <cfRule type="cellIs" dxfId="17" priority="9" operator="equal">
      <formula>"HISTORICO"</formula>
    </cfRule>
    <cfRule type="cellIs" dxfId="16" priority="10" operator="equal">
      <formula>"SEM REGISTRO"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2708D5-5729-43E2-A2DE-8311B242DFC7}">
          <x14:formula1>
            <xm:f>'BASE '!$A$2:$A$6</xm:f>
          </x14:formula1>
          <xm:sqref>L2:L378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00b5f185-b19a-4336-a4ec-f1b99802f1ef" ContentTypeId="0x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668CA281A964389E278C3AA8B6FDC" ma:contentTypeVersion="6" ma:contentTypeDescription="Create a new document." ma:contentTypeScope="" ma:versionID="7b9258fd14a3c4b1470fca9557234e46">
  <xsd:schema xmlns:xsd="http://www.w3.org/2001/XMLSchema" xmlns:xs="http://www.w3.org/2001/XMLSchema" xmlns:p="http://schemas.microsoft.com/office/2006/metadata/properties" xmlns:ns2="f212a2fc-7cae-4320-8c8c-027ca64301d0" xmlns:ns3="8e5d6a66-fde2-4630-b22a-14a5e40546c9" targetNamespace="http://schemas.microsoft.com/office/2006/metadata/properties" ma:root="true" ma:fieldsID="bc3676ba441b9ac30fd4e1c8b9d74b11" ns2:_="" ns3:_="">
    <xsd:import namespace="f212a2fc-7cae-4320-8c8c-027ca64301d0"/>
    <xsd:import namespace="8e5d6a66-fde2-4630-b22a-14a5e4054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2a2fc-7cae-4320-8c8c-027ca6430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d6a66-fde2-4630-b22a-14a5e4054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60B7C6-AB53-4AFB-AD18-09C93905744B}"/>
</file>

<file path=customXml/itemProps2.xml><?xml version="1.0" encoding="utf-8"?>
<ds:datastoreItem xmlns:ds="http://schemas.openxmlformats.org/officeDocument/2006/customXml" ds:itemID="{4A80539D-E739-4D41-8505-8A3C779412E5}"/>
</file>

<file path=customXml/itemProps3.xml><?xml version="1.0" encoding="utf-8"?>
<ds:datastoreItem xmlns:ds="http://schemas.openxmlformats.org/officeDocument/2006/customXml" ds:itemID="{99B39B3D-DF30-4DA6-BE92-A8AD46887364}"/>
</file>

<file path=customXml/itemProps4.xml><?xml version="1.0" encoding="utf-8"?>
<ds:datastoreItem xmlns:ds="http://schemas.openxmlformats.org/officeDocument/2006/customXml" ds:itemID="{B6A584BE-32F4-4B58-9338-75F57722108E}"/>
</file>

<file path=customXml/itemProps5.xml><?xml version="1.0" encoding="utf-8"?>
<ds:datastoreItem xmlns:ds="http://schemas.openxmlformats.org/officeDocument/2006/customXml" ds:itemID="{9365EC67-836E-436D-8A21-08B73CF77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2025-10-15T19:57:13Z</dcterms:created>
  <dcterms:modified xsi:type="dcterms:W3CDTF">2026-10-26T17:27:27Z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0x01010017C668CA281A964389E278C3AA8B6FDC</vt:lpwstr>
  </property>
</Properties>
</file>